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embeddings/oleObject1.bin" ContentType="application/vnd.openxmlformats-officedocument.oleObject"/>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lockStructure="1"/>
  <bookViews>
    <workbookView xWindow="14385" yWindow="45" windowWidth="7230" windowHeight="10410" tabRatio="735"/>
  </bookViews>
  <sheets>
    <sheet name="Introduction" sheetId="5" r:id="rId1"/>
    <sheet name="Contents" sheetId="6" r:id="rId2"/>
    <sheet name="Population" sheetId="12" r:id="rId3"/>
    <sheet name="Deprivation" sheetId="16" r:id="rId4"/>
    <sheet name="Births" sheetId="13" r:id="rId5"/>
    <sheet name="Health and wellbeing" sheetId="14" r:id="rId6"/>
    <sheet name="Education" sheetId="15" r:id="rId7"/>
    <sheet name="Data" sheetId="1" r:id="rId8"/>
    <sheet name="LA data" sheetId="2" r:id="rId9"/>
    <sheet name="Lists" sheetId="10" state="hidden" r:id="rId10"/>
  </sheets>
  <externalReferences>
    <externalReference r:id="rId11"/>
  </externalReferences>
  <definedNames>
    <definedName name="areas">Lists!$D$1:$D$6</definedName>
    <definedName name="CCGs">Lists!$G$2:$G$16</definedName>
    <definedName name="CFCs">Lists!$F$2:$F$69</definedName>
    <definedName name="data_all">Data!$C$6:$BBB$130</definedName>
    <definedName name="Districts">Lists!$J$2:$K$12</definedName>
    <definedName name="FIN_LAD">'[1]GEOGRAPHIES (Values Final)'!$F$4:$F$508</definedName>
    <definedName name="first">Contents!$R$9</definedName>
    <definedName name="geog">Data!$C$6:$C$130</definedName>
    <definedName name="HCPs">Lists!$H$2:$H$27</definedName>
    <definedName name="head">Data!$C$6:$BBB$6</definedName>
    <definedName name="IPEH">Lists!$I$2:$I$19</definedName>
    <definedName name="la.data">'LA data'!$C$5:$BCE$24</definedName>
    <definedName name="la.geog">'LA data'!$C$5:$C$24</definedName>
    <definedName name="la.head">'LA data'!$C$5:$BCE$5</definedName>
    <definedName name="la.lookup">Lists!$L$2:$M$121</definedName>
    <definedName name="Localities">Lists!$E$2:$E$4230</definedName>
    <definedName name="select1">Contents!$R$11</definedName>
    <definedName name="select2">Contents!$R$13</definedName>
    <definedName name="Way">Lists!$D$78:$D$98</definedName>
  </definedNames>
  <calcPr calcId="145621"/>
</workbook>
</file>

<file path=xl/calcChain.xml><?xml version="1.0" encoding="utf-8"?>
<calcChain xmlns="http://schemas.openxmlformats.org/spreadsheetml/2006/main">
  <c r="AC280" i="15" l="1"/>
  <c r="AC111" i="6"/>
  <c r="AC168" i="16"/>
  <c r="AC240" i="13"/>
  <c r="AC803" i="14"/>
  <c r="F780" i="14"/>
  <c r="H780" i="14"/>
  <c r="J780" i="14"/>
  <c r="K780" i="14"/>
  <c r="L780" i="14"/>
  <c r="N780" i="14"/>
  <c r="P780" i="14"/>
  <c r="Q780" i="14"/>
  <c r="R780" i="14"/>
  <c r="T780" i="14"/>
  <c r="V780" i="14"/>
  <c r="W780" i="14"/>
  <c r="P380" i="14" l="1"/>
  <c r="R380" i="14"/>
  <c r="S380" i="14"/>
  <c r="T380" i="14"/>
  <c r="U380" i="14"/>
  <c r="W380" i="14"/>
  <c r="X380" i="14"/>
  <c r="Y380" i="14"/>
  <c r="Y43" i="14"/>
  <c r="Y44" i="14"/>
  <c r="Y42" i="14"/>
  <c r="W43" i="14"/>
  <c r="W44" i="14"/>
  <c r="W42" i="14"/>
  <c r="U43" i="14"/>
  <c r="V43" i="14"/>
  <c r="U44" i="14"/>
  <c r="V44" i="14"/>
  <c r="Q43" i="14"/>
  <c r="S43" i="14"/>
  <c r="Q44" i="14"/>
  <c r="S44" i="14"/>
  <c r="V42" i="14"/>
  <c r="U42" i="14"/>
  <c r="S42" i="14"/>
  <c r="Q42" i="14"/>
  <c r="F38" i="14"/>
  <c r="K40" i="14" s="1"/>
  <c r="F37" i="14"/>
  <c r="E40" i="14" s="1"/>
  <c r="U74" i="14"/>
  <c r="U68" i="14"/>
  <c r="J44" i="14" l="1"/>
  <c r="E44" i="14"/>
  <c r="I44" i="14"/>
  <c r="G43" i="14"/>
  <c r="O44" i="14"/>
  <c r="P44" i="14"/>
  <c r="M44" i="14"/>
  <c r="M42" i="14"/>
  <c r="K42" i="14"/>
  <c r="O43" i="14"/>
  <c r="K43" i="14"/>
  <c r="P43" i="14"/>
  <c r="M43" i="14"/>
  <c r="O42" i="14"/>
  <c r="P42" i="14"/>
  <c r="K44" i="14"/>
  <c r="E43" i="14"/>
  <c r="I42" i="14"/>
  <c r="J43" i="14"/>
  <c r="G42" i="14"/>
  <c r="J42" i="14"/>
  <c r="I43" i="14"/>
  <c r="E42" i="14"/>
  <c r="G44" i="14"/>
  <c r="F199" i="13"/>
  <c r="N201" i="13" s="1"/>
  <c r="F198" i="13"/>
  <c r="G201" i="13" s="1"/>
  <c r="G203" i="13" s="1"/>
  <c r="U141" i="13"/>
  <c r="U140" i="13"/>
  <c r="U139" i="13"/>
  <c r="R141" i="13"/>
  <c r="R140" i="13"/>
  <c r="R139" i="13"/>
  <c r="AHP20" i="2"/>
  <c r="AHQ20" i="2"/>
  <c r="AHR20" i="2"/>
  <c r="AHS20" i="2"/>
  <c r="AHT20" i="2"/>
  <c r="AHP21" i="2"/>
  <c r="AHQ21" i="2"/>
  <c r="AHR21" i="2"/>
  <c r="AHS21" i="2"/>
  <c r="AHT21" i="2"/>
  <c r="AHP22" i="2"/>
  <c r="AHQ22" i="2"/>
  <c r="AHR22" i="2"/>
  <c r="AHS22" i="2"/>
  <c r="AHT22" i="2"/>
  <c r="AHP23" i="2"/>
  <c r="AHQ23" i="2"/>
  <c r="AHR23" i="2"/>
  <c r="AHS23" i="2"/>
  <c r="AHT23" i="2"/>
  <c r="AHP24" i="2"/>
  <c r="AHQ24" i="2"/>
  <c r="AHR24" i="2"/>
  <c r="AHS24" i="2"/>
  <c r="AHT24" i="2"/>
  <c r="AHO21" i="2"/>
  <c r="AHO22" i="2"/>
  <c r="AHO23" i="2"/>
  <c r="AHO24" i="2"/>
  <c r="AHO20" i="2"/>
  <c r="P163" i="16" l="1"/>
  <c r="J157" i="16"/>
  <c r="L157" i="16"/>
  <c r="AC219" i="12"/>
  <c r="AC41" i="5"/>
  <c r="AXG15" i="2" l="1"/>
  <c r="AXH15" i="2"/>
  <c r="AXI15" i="2"/>
  <c r="AXJ15" i="2"/>
  <c r="AXK8" i="2"/>
  <c r="AXK10" i="2"/>
  <c r="AXK11" i="2"/>
  <c r="AXK12" i="2"/>
  <c r="AXK13" i="2"/>
  <c r="AXK16" i="2"/>
  <c r="AXK17" i="2"/>
  <c r="AXK7" i="2"/>
  <c r="AXD17" i="2"/>
  <c r="AXD16" i="2"/>
  <c r="AXC15" i="2"/>
  <c r="AXA15" i="2"/>
  <c r="AWZ15" i="2"/>
  <c r="AXD13" i="2"/>
  <c r="AXD10" i="2"/>
  <c r="AXD11" i="2"/>
  <c r="AXD12" i="2"/>
  <c r="AXD8" i="2"/>
  <c r="AXB8" i="2"/>
  <c r="AXB9" i="2"/>
  <c r="AXB10" i="2"/>
  <c r="AXB11" i="2"/>
  <c r="AXB12" i="2"/>
  <c r="AXB13" i="2"/>
  <c r="AXB16" i="2"/>
  <c r="AXB17" i="2"/>
  <c r="AXB7" i="2"/>
  <c r="AXB15" i="2" l="1"/>
  <c r="V490" i="14"/>
  <c r="D72" i="14"/>
  <c r="W490" i="14" l="1"/>
  <c r="J32" i="12"/>
  <c r="L32" i="12"/>
  <c r="J33" i="12"/>
  <c r="L33" i="12"/>
  <c r="J34" i="12"/>
  <c r="L34" i="12"/>
  <c r="J35" i="12"/>
  <c r="L35" i="12"/>
  <c r="J36" i="12"/>
  <c r="L36" i="12"/>
  <c r="J37" i="12"/>
  <c r="L37" i="12"/>
  <c r="J38" i="12"/>
  <c r="L38" i="12"/>
  <c r="J39" i="12"/>
  <c r="L39" i="12"/>
  <c r="J40" i="12"/>
  <c r="L40" i="12"/>
  <c r="J41" i="12"/>
  <c r="L41" i="12"/>
  <c r="J31" i="12"/>
  <c r="L31" i="12"/>
  <c r="P168" i="12" l="1"/>
  <c r="R168" i="12"/>
  <c r="Q277" i="15"/>
  <c r="V275" i="15"/>
  <c r="W275" i="15"/>
  <c r="X275" i="15"/>
  <c r="V276" i="15"/>
  <c r="W276" i="15"/>
  <c r="X276" i="15"/>
  <c r="V277" i="15"/>
  <c r="W277" i="15"/>
  <c r="X277" i="15"/>
  <c r="T277" i="15"/>
  <c r="T275" i="15"/>
  <c r="T276" i="15"/>
  <c r="X274" i="15"/>
  <c r="W274" i="15"/>
  <c r="V274" i="15"/>
  <c r="T274" i="15"/>
  <c r="Q275" i="15"/>
  <c r="R275" i="15"/>
  <c r="S275" i="15"/>
  <c r="Q276" i="15"/>
  <c r="R276" i="15"/>
  <c r="S276" i="15"/>
  <c r="R277" i="15"/>
  <c r="S277" i="15"/>
  <c r="M275" i="15"/>
  <c r="O275" i="15"/>
  <c r="M276" i="15"/>
  <c r="O276" i="15"/>
  <c r="M277" i="15"/>
  <c r="O277" i="15"/>
  <c r="S274" i="15"/>
  <c r="R274" i="15"/>
  <c r="Q274" i="15"/>
  <c r="O274" i="15"/>
  <c r="M274" i="15"/>
  <c r="K275" i="15"/>
  <c r="L275" i="15"/>
  <c r="K276" i="15"/>
  <c r="L276" i="15"/>
  <c r="K277" i="15"/>
  <c r="L277" i="15"/>
  <c r="L274" i="15"/>
  <c r="K274" i="15"/>
  <c r="J275" i="15"/>
  <c r="J276" i="15"/>
  <c r="J277" i="15"/>
  <c r="J274" i="15"/>
  <c r="H275" i="15"/>
  <c r="H276" i="15"/>
  <c r="H277" i="15"/>
  <c r="H274" i="15"/>
  <c r="F277" i="15"/>
  <c r="F275" i="15"/>
  <c r="F276" i="15"/>
  <c r="F274" i="15"/>
  <c r="V260" i="15"/>
  <c r="W260" i="15"/>
  <c r="X260" i="15"/>
  <c r="V261" i="15"/>
  <c r="W261" i="15"/>
  <c r="X261" i="15"/>
  <c r="V262" i="15"/>
  <c r="W262" i="15"/>
  <c r="X262" i="15"/>
  <c r="X259" i="15"/>
  <c r="W259" i="15"/>
  <c r="V259" i="15"/>
  <c r="T260" i="15"/>
  <c r="T261" i="15"/>
  <c r="T262" i="15"/>
  <c r="T259" i="15"/>
  <c r="Q260" i="15"/>
  <c r="R260" i="15"/>
  <c r="S260" i="15"/>
  <c r="Q261" i="15"/>
  <c r="R261" i="15"/>
  <c r="S261" i="15"/>
  <c r="Q262" i="15"/>
  <c r="R262" i="15"/>
  <c r="S262" i="15"/>
  <c r="M260" i="15"/>
  <c r="O260" i="15"/>
  <c r="M261" i="15"/>
  <c r="O261" i="15"/>
  <c r="M262" i="15"/>
  <c r="O262" i="15"/>
  <c r="S259" i="15"/>
  <c r="R259" i="15"/>
  <c r="Q259" i="15"/>
  <c r="O259" i="15"/>
  <c r="M259" i="15"/>
  <c r="K260" i="15"/>
  <c r="L260" i="15"/>
  <c r="K261" i="15"/>
  <c r="L261" i="15"/>
  <c r="K262" i="15"/>
  <c r="L262" i="15"/>
  <c r="L259" i="15"/>
  <c r="K259" i="15"/>
  <c r="J260" i="15"/>
  <c r="J261" i="15"/>
  <c r="J262" i="15"/>
  <c r="J259" i="15"/>
  <c r="H260" i="15"/>
  <c r="H261" i="15"/>
  <c r="H262" i="15"/>
  <c r="H259" i="15"/>
  <c r="F260" i="15"/>
  <c r="F261" i="15"/>
  <c r="F262" i="15"/>
  <c r="F259" i="15"/>
  <c r="R241" i="15"/>
  <c r="T241" i="15"/>
  <c r="R242" i="15"/>
  <c r="T242" i="15"/>
  <c r="R243" i="15"/>
  <c r="T243" i="15"/>
  <c r="R244" i="15"/>
  <c r="T244" i="15"/>
  <c r="T240" i="15"/>
  <c r="T239" i="15"/>
  <c r="R240" i="15"/>
  <c r="R239" i="15"/>
  <c r="F224" i="15"/>
  <c r="N226" i="15" s="1"/>
  <c r="N230" i="15" s="1"/>
  <c r="F223" i="15"/>
  <c r="F226" i="15" s="1"/>
  <c r="H231" i="15" s="1"/>
  <c r="L204" i="15"/>
  <c r="N204" i="15"/>
  <c r="P204" i="15"/>
  <c r="R204" i="15"/>
  <c r="T204" i="15"/>
  <c r="V204" i="15"/>
  <c r="L205" i="15"/>
  <c r="N205" i="15"/>
  <c r="P205" i="15"/>
  <c r="R205" i="15"/>
  <c r="T205" i="15"/>
  <c r="V205" i="15"/>
  <c r="L206" i="15"/>
  <c r="N206" i="15"/>
  <c r="P206" i="15"/>
  <c r="R206" i="15"/>
  <c r="T206" i="15"/>
  <c r="V206" i="15"/>
  <c r="L207" i="15"/>
  <c r="N207" i="15"/>
  <c r="P207" i="15"/>
  <c r="R207" i="15"/>
  <c r="T207" i="15"/>
  <c r="V207" i="15"/>
  <c r="L208" i="15"/>
  <c r="N208" i="15"/>
  <c r="P208" i="15"/>
  <c r="R208" i="15"/>
  <c r="T208" i="15"/>
  <c r="V208" i="15"/>
  <c r="L209" i="15"/>
  <c r="N209" i="15"/>
  <c r="P209" i="15"/>
  <c r="R209" i="15"/>
  <c r="T209" i="15"/>
  <c r="V209" i="15"/>
  <c r="L210" i="15"/>
  <c r="N210" i="15"/>
  <c r="P210" i="15"/>
  <c r="R210" i="15"/>
  <c r="T210" i="15"/>
  <c r="V210" i="15"/>
  <c r="L211" i="15"/>
  <c r="N211" i="15"/>
  <c r="P211" i="15"/>
  <c r="R211" i="15"/>
  <c r="T211" i="15"/>
  <c r="V211" i="15"/>
  <c r="V203" i="15"/>
  <c r="T203" i="15"/>
  <c r="R203" i="15"/>
  <c r="P203" i="15"/>
  <c r="N203" i="15"/>
  <c r="L203" i="15"/>
  <c r="H204" i="15"/>
  <c r="J204" i="15"/>
  <c r="H205" i="15"/>
  <c r="J205" i="15"/>
  <c r="H206" i="15"/>
  <c r="J206" i="15"/>
  <c r="H207" i="15"/>
  <c r="J207" i="15"/>
  <c r="H208" i="15"/>
  <c r="J208" i="15"/>
  <c r="H209" i="15"/>
  <c r="J209" i="15"/>
  <c r="H210" i="15"/>
  <c r="J210" i="15"/>
  <c r="H211" i="15"/>
  <c r="J211" i="15"/>
  <c r="J203" i="15"/>
  <c r="H203" i="15"/>
  <c r="F204" i="15"/>
  <c r="F205" i="15"/>
  <c r="F206" i="15"/>
  <c r="F207" i="15"/>
  <c r="F208" i="15"/>
  <c r="F209" i="15"/>
  <c r="F210" i="15"/>
  <c r="F211" i="15"/>
  <c r="F203" i="15"/>
  <c r="I180" i="15"/>
  <c r="H180" i="15"/>
  <c r="E183" i="15"/>
  <c r="E182" i="15"/>
  <c r="E181" i="15"/>
  <c r="W177" i="15"/>
  <c r="X177" i="15"/>
  <c r="Y177" i="15"/>
  <c r="W178" i="15"/>
  <c r="X178" i="15"/>
  <c r="Y178" i="15"/>
  <c r="Y176" i="15"/>
  <c r="X176" i="15"/>
  <c r="W176" i="15"/>
  <c r="T177" i="15"/>
  <c r="H182" i="15" s="1"/>
  <c r="U177" i="15"/>
  <c r="V177" i="15"/>
  <c r="T178" i="15"/>
  <c r="U178" i="15"/>
  <c r="V178" i="15"/>
  <c r="V176" i="15"/>
  <c r="U176" i="15"/>
  <c r="T176" i="15"/>
  <c r="F172" i="15"/>
  <c r="M174" i="15" s="1"/>
  <c r="Q178" i="15" s="1"/>
  <c r="F171" i="15"/>
  <c r="F174" i="15" s="1"/>
  <c r="D157" i="15"/>
  <c r="D156" i="15"/>
  <c r="D155" i="15"/>
  <c r="D154" i="15"/>
  <c r="D153" i="15"/>
  <c r="H152" i="15"/>
  <c r="G152" i="15"/>
  <c r="E151" i="15"/>
  <c r="V145" i="15"/>
  <c r="G156" i="15" s="1"/>
  <c r="W145" i="15"/>
  <c r="X145" i="15"/>
  <c r="V146" i="15"/>
  <c r="G155" i="15" s="1"/>
  <c r="W146" i="15"/>
  <c r="X146" i="15"/>
  <c r="V147" i="15"/>
  <c r="W147" i="15"/>
  <c r="X147" i="15"/>
  <c r="V148" i="15"/>
  <c r="W148" i="15"/>
  <c r="X148" i="15"/>
  <c r="X144" i="15"/>
  <c r="W144" i="15"/>
  <c r="V144" i="15"/>
  <c r="W137" i="15"/>
  <c r="X137" i="15"/>
  <c r="W138" i="15"/>
  <c r="X138" i="15"/>
  <c r="W139" i="15"/>
  <c r="X139" i="15"/>
  <c r="W140" i="15"/>
  <c r="X140" i="15"/>
  <c r="X136" i="15"/>
  <c r="W136" i="15"/>
  <c r="V137" i="15"/>
  <c r="V138" i="15"/>
  <c r="V139" i="15"/>
  <c r="H154" i="15" s="1"/>
  <c r="V140" i="15"/>
  <c r="V136" i="15"/>
  <c r="N142" i="15"/>
  <c r="N146" i="15" s="1"/>
  <c r="F142" i="15"/>
  <c r="K145" i="15" s="1"/>
  <c r="I97" i="15"/>
  <c r="Y144" i="15" l="1"/>
  <c r="L232" i="15"/>
  <c r="H234" i="15"/>
  <c r="F234" i="15"/>
  <c r="H232" i="15"/>
  <c r="J229" i="15"/>
  <c r="L230" i="15"/>
  <c r="T230" i="15"/>
  <c r="F232" i="15"/>
  <c r="T234" i="15"/>
  <c r="J233" i="15"/>
  <c r="N231" i="15"/>
  <c r="H230" i="15"/>
  <c r="N229" i="15"/>
  <c r="R233" i="15"/>
  <c r="F230" i="15"/>
  <c r="L234" i="15"/>
  <c r="P232" i="15"/>
  <c r="J231" i="15"/>
  <c r="N236" i="15"/>
  <c r="N241" i="15" s="1"/>
  <c r="F233" i="15"/>
  <c r="H229" i="15"/>
  <c r="P229" i="15"/>
  <c r="R234" i="15"/>
  <c r="J234" i="15"/>
  <c r="P233" i="15"/>
  <c r="H233" i="15"/>
  <c r="N232" i="15"/>
  <c r="T231" i="15"/>
  <c r="L231" i="15"/>
  <c r="R230" i="15"/>
  <c r="J230" i="15"/>
  <c r="R229" i="15"/>
  <c r="P234" i="15"/>
  <c r="N233" i="15"/>
  <c r="T232" i="15"/>
  <c r="R231" i="15"/>
  <c r="P230" i="15"/>
  <c r="F229" i="15"/>
  <c r="F231" i="15"/>
  <c r="L229" i="15"/>
  <c r="T229" i="15"/>
  <c r="N234" i="15"/>
  <c r="T233" i="15"/>
  <c r="L233" i="15"/>
  <c r="R232" i="15"/>
  <c r="J232" i="15"/>
  <c r="P231" i="15"/>
  <c r="F236" i="15"/>
  <c r="N182" i="15"/>
  <c r="M182" i="15"/>
  <c r="R180" i="15"/>
  <c r="S182" i="15"/>
  <c r="S181" i="15"/>
  <c r="M180" i="15"/>
  <c r="N181" i="15"/>
  <c r="R182" i="15"/>
  <c r="R181" i="15"/>
  <c r="S180" i="15"/>
  <c r="M181" i="15"/>
  <c r="K177" i="15"/>
  <c r="L176" i="15"/>
  <c r="J176" i="15"/>
  <c r="F177" i="15"/>
  <c r="L177" i="15"/>
  <c r="K176" i="15"/>
  <c r="H177" i="15"/>
  <c r="F178" i="15"/>
  <c r="K178" i="15"/>
  <c r="J177" i="15"/>
  <c r="H178" i="15"/>
  <c r="F176" i="15"/>
  <c r="L178" i="15"/>
  <c r="J178" i="15"/>
  <c r="H176" i="15"/>
  <c r="F180" i="15"/>
  <c r="G181" i="15"/>
  <c r="H181" i="15"/>
  <c r="I181" i="15"/>
  <c r="N180" i="15"/>
  <c r="M176" i="15"/>
  <c r="O178" i="15"/>
  <c r="S176" i="15"/>
  <c r="S177" i="15"/>
  <c r="G180" i="15"/>
  <c r="M178" i="15"/>
  <c r="O177" i="15"/>
  <c r="S178" i="15"/>
  <c r="Q180" i="15" s="1"/>
  <c r="R177" i="15"/>
  <c r="M177" i="15"/>
  <c r="Q176" i="15"/>
  <c r="R178" i="15"/>
  <c r="L180" i="15" s="1"/>
  <c r="Q177" i="15"/>
  <c r="I182" i="15"/>
  <c r="O176" i="15"/>
  <c r="R176" i="15"/>
  <c r="H183" i="15"/>
  <c r="I183" i="15"/>
  <c r="R157" i="15"/>
  <c r="M155" i="15"/>
  <c r="M153" i="15"/>
  <c r="R154" i="15"/>
  <c r="R153" i="15"/>
  <c r="Q156" i="15"/>
  <c r="L154" i="15"/>
  <c r="L155" i="15"/>
  <c r="M157" i="15"/>
  <c r="M156" i="15"/>
  <c r="L153" i="15"/>
  <c r="Q155" i="15"/>
  <c r="G154" i="15"/>
  <c r="M154" i="15"/>
  <c r="R155" i="15"/>
  <c r="R156" i="15"/>
  <c r="Q154" i="15"/>
  <c r="G153" i="15"/>
  <c r="G157" i="15"/>
  <c r="H155" i="15"/>
  <c r="Q153" i="15"/>
  <c r="Q157" i="15"/>
  <c r="F152" i="15"/>
  <c r="H156" i="15"/>
  <c r="L156" i="15"/>
  <c r="H153" i="15"/>
  <c r="H157" i="15"/>
  <c r="L157" i="15"/>
  <c r="E152" i="15"/>
  <c r="Y148" i="15"/>
  <c r="S145" i="15"/>
  <c r="R144" i="15"/>
  <c r="P147" i="15"/>
  <c r="Y145" i="15"/>
  <c r="R148" i="15"/>
  <c r="P145" i="15"/>
  <c r="Y147" i="15"/>
  <c r="Y146" i="15"/>
  <c r="T146" i="15"/>
  <c r="S144" i="15"/>
  <c r="T148" i="15"/>
  <c r="S147" i="15"/>
  <c r="R146" i="15"/>
  <c r="P148" i="15"/>
  <c r="P146" i="15"/>
  <c r="N144" i="15"/>
  <c r="P144" i="15"/>
  <c r="T147" i="15"/>
  <c r="S146" i="15"/>
  <c r="R145" i="15"/>
  <c r="N147" i="15"/>
  <c r="N145" i="15"/>
  <c r="T144" i="15"/>
  <c r="S148" i="15"/>
  <c r="R147" i="15"/>
  <c r="T145" i="15"/>
  <c r="N148" i="15"/>
  <c r="H145" i="15"/>
  <c r="J146" i="15"/>
  <c r="F147" i="15"/>
  <c r="L148" i="15"/>
  <c r="H144" i="15"/>
  <c r="L146" i="15"/>
  <c r="F146" i="15"/>
  <c r="H148" i="15"/>
  <c r="J144" i="15"/>
  <c r="J145" i="15"/>
  <c r="K148" i="15"/>
  <c r="K146" i="15"/>
  <c r="F145" i="15"/>
  <c r="H147" i="15"/>
  <c r="J148" i="15"/>
  <c r="K144" i="15"/>
  <c r="L147" i="15"/>
  <c r="L145" i="15"/>
  <c r="F144" i="15"/>
  <c r="F148" i="15"/>
  <c r="H146" i="15"/>
  <c r="J147" i="15"/>
  <c r="L144" i="15"/>
  <c r="K147" i="15"/>
  <c r="U97" i="15"/>
  <c r="U98" i="15"/>
  <c r="U99" i="15"/>
  <c r="S98" i="15"/>
  <c r="S99" i="15"/>
  <c r="S97" i="15"/>
  <c r="Q98" i="15"/>
  <c r="Q99" i="15"/>
  <c r="O98" i="15"/>
  <c r="O99" i="15"/>
  <c r="Q97" i="15"/>
  <c r="O97" i="15"/>
  <c r="M98" i="15"/>
  <c r="M99" i="15"/>
  <c r="M97" i="15"/>
  <c r="K98" i="15"/>
  <c r="K99" i="15"/>
  <c r="K97" i="15"/>
  <c r="I99" i="15"/>
  <c r="I98" i="15"/>
  <c r="V82" i="15"/>
  <c r="V81" i="15"/>
  <c r="V80" i="15"/>
  <c r="F75" i="15"/>
  <c r="N78" i="15" s="1"/>
  <c r="F74" i="15"/>
  <c r="F78" i="15" s="1"/>
  <c r="R63" i="15"/>
  <c r="T63" i="15"/>
  <c r="V63" i="15"/>
  <c r="V62" i="15"/>
  <c r="T62" i="15"/>
  <c r="R62" i="15"/>
  <c r="F55" i="15"/>
  <c r="L59" i="15" s="1"/>
  <c r="F54" i="15"/>
  <c r="F59" i="15" s="1"/>
  <c r="V43" i="15"/>
  <c r="V44" i="15"/>
  <c r="V45" i="15"/>
  <c r="U43" i="15"/>
  <c r="U44" i="15"/>
  <c r="U45" i="15"/>
  <c r="S43" i="15"/>
  <c r="S44" i="15"/>
  <c r="S45" i="15"/>
  <c r="Q43" i="15"/>
  <c r="R43" i="15"/>
  <c r="Q44" i="15"/>
  <c r="R44" i="15"/>
  <c r="Q45" i="15"/>
  <c r="R45" i="15"/>
  <c r="O43" i="15"/>
  <c r="O44" i="15"/>
  <c r="O45" i="15"/>
  <c r="N43" i="15"/>
  <c r="N44" i="15"/>
  <c r="N45" i="15"/>
  <c r="M43" i="15"/>
  <c r="M44" i="15"/>
  <c r="M45" i="15"/>
  <c r="K43" i="15"/>
  <c r="K44" i="15"/>
  <c r="K45" i="15"/>
  <c r="J43" i="15"/>
  <c r="J44" i="15"/>
  <c r="J45" i="15"/>
  <c r="I43" i="15"/>
  <c r="I44" i="15"/>
  <c r="I45" i="15"/>
  <c r="G43" i="15"/>
  <c r="G44" i="15"/>
  <c r="G45" i="15"/>
  <c r="P241" i="15" l="1"/>
  <c r="N242" i="15"/>
  <c r="N240" i="15"/>
  <c r="P239" i="15"/>
  <c r="N243" i="15"/>
  <c r="P242" i="15"/>
  <c r="N244" i="15"/>
  <c r="P243" i="15"/>
  <c r="P240" i="15"/>
  <c r="P244" i="15"/>
  <c r="N239" i="15"/>
  <c r="L239" i="15"/>
  <c r="L244" i="15"/>
  <c r="J241" i="15"/>
  <c r="L241" i="15"/>
  <c r="L240" i="15"/>
  <c r="J242" i="15"/>
  <c r="L242" i="15"/>
  <c r="J239" i="15"/>
  <c r="J243" i="15"/>
  <c r="L243" i="15"/>
  <c r="J240" i="15"/>
  <c r="J244" i="15"/>
  <c r="P180" i="15"/>
  <c r="P181" i="15"/>
  <c r="Q181" i="15"/>
  <c r="G182" i="15"/>
  <c r="L181" i="15"/>
  <c r="F181" i="15"/>
  <c r="K180" i="15"/>
  <c r="F182" i="15"/>
  <c r="K181" i="15"/>
  <c r="P182" i="15"/>
  <c r="G183" i="15"/>
  <c r="L182" i="15"/>
  <c r="Q182" i="15"/>
  <c r="K182" i="15"/>
  <c r="F183" i="15"/>
  <c r="O155" i="15"/>
  <c r="P157" i="15"/>
  <c r="P153" i="15"/>
  <c r="O157" i="15"/>
  <c r="P156" i="15"/>
  <c r="P154" i="15"/>
  <c r="O153" i="15"/>
  <c r="J156" i="15"/>
  <c r="E156" i="15"/>
  <c r="J155" i="15"/>
  <c r="E155" i="15"/>
  <c r="F154" i="15"/>
  <c r="K154" i="15"/>
  <c r="K155" i="15"/>
  <c r="F155" i="15"/>
  <c r="P155" i="15"/>
  <c r="F153" i="15"/>
  <c r="K153" i="15"/>
  <c r="M148" i="15"/>
  <c r="J153" i="15"/>
  <c r="E153" i="15"/>
  <c r="U144" i="15"/>
  <c r="F157" i="15"/>
  <c r="K157" i="15"/>
  <c r="J154" i="15"/>
  <c r="E154" i="15"/>
  <c r="O156" i="15"/>
  <c r="O154" i="15"/>
  <c r="M144" i="15"/>
  <c r="J157" i="15"/>
  <c r="E157" i="15"/>
  <c r="F156" i="15"/>
  <c r="K156" i="15"/>
  <c r="U148" i="15"/>
  <c r="U145" i="15"/>
  <c r="M147" i="15"/>
  <c r="M145" i="15"/>
  <c r="M146" i="15"/>
  <c r="U147" i="15"/>
  <c r="U146" i="15"/>
  <c r="J82" i="15"/>
  <c r="L80" i="15"/>
  <c r="J80" i="15"/>
  <c r="L82" i="15"/>
  <c r="H80" i="15"/>
  <c r="H82" i="15"/>
  <c r="F80" i="15"/>
  <c r="T81" i="15"/>
  <c r="R80" i="15"/>
  <c r="N82" i="15"/>
  <c r="T80" i="15"/>
  <c r="P82" i="15"/>
  <c r="N80" i="15"/>
  <c r="R82" i="15"/>
  <c r="P81" i="15"/>
  <c r="N81" i="15"/>
  <c r="T82" i="15"/>
  <c r="R81" i="15"/>
  <c r="P80" i="15"/>
  <c r="F82" i="15"/>
  <c r="H81" i="15"/>
  <c r="L81" i="15"/>
  <c r="F81" i="15"/>
  <c r="J81" i="15"/>
  <c r="P63" i="15"/>
  <c r="L62" i="15"/>
  <c r="N63" i="15"/>
  <c r="P62" i="15"/>
  <c r="H63" i="15"/>
  <c r="F63" i="15"/>
  <c r="J63" i="15"/>
  <c r="F62" i="15"/>
  <c r="J62" i="15"/>
  <c r="H62" i="15"/>
  <c r="N62" i="15"/>
  <c r="L63" i="15"/>
  <c r="W44" i="15"/>
  <c r="W45" i="15"/>
  <c r="W43" i="15"/>
  <c r="F35" i="15"/>
  <c r="D42" i="15" s="1"/>
  <c r="F34" i="15"/>
  <c r="D41" i="15" s="1"/>
  <c r="L22" i="15"/>
  <c r="N22" i="15"/>
  <c r="P22" i="15"/>
  <c r="R22" i="15"/>
  <c r="T22" i="15"/>
  <c r="L23" i="15"/>
  <c r="N23" i="15"/>
  <c r="P23" i="15"/>
  <c r="R23" i="15"/>
  <c r="T23" i="15"/>
  <c r="L24" i="15"/>
  <c r="N24" i="15"/>
  <c r="P24" i="15"/>
  <c r="R24" i="15"/>
  <c r="T24" i="15"/>
  <c r="J24" i="15"/>
  <c r="J22" i="15"/>
  <c r="J23" i="15"/>
  <c r="U42" i="15" l="1"/>
  <c r="J42" i="15"/>
  <c r="G42" i="15"/>
  <c r="V42" i="15"/>
  <c r="R42" i="15"/>
  <c r="K42" i="15"/>
  <c r="S42" i="15"/>
  <c r="N42" i="15"/>
  <c r="I42" i="15"/>
  <c r="Q42" i="15"/>
  <c r="O42" i="15"/>
  <c r="M42" i="15"/>
  <c r="U41" i="15"/>
  <c r="O41" i="15"/>
  <c r="J41" i="15"/>
  <c r="G41" i="15"/>
  <c r="V41" i="15"/>
  <c r="Q41" i="15"/>
  <c r="K41" i="15"/>
  <c r="S41" i="15"/>
  <c r="N41" i="15"/>
  <c r="I41" i="15"/>
  <c r="R41" i="15"/>
  <c r="M41" i="15"/>
  <c r="H23" i="15"/>
  <c r="V23" i="15" s="1"/>
  <c r="H24" i="15"/>
  <c r="V24" i="15" s="1"/>
  <c r="H22" i="15"/>
  <c r="V22" i="15" s="1"/>
  <c r="V615" i="14"/>
  <c r="W615" i="14"/>
  <c r="V616" i="14"/>
  <c r="W616" i="14"/>
  <c r="R615" i="14"/>
  <c r="T615" i="14"/>
  <c r="R616" i="14"/>
  <c r="T616" i="14"/>
  <c r="W614" i="14"/>
  <c r="V614" i="14"/>
  <c r="T614" i="14"/>
  <c r="R614" i="14"/>
  <c r="P616" i="14"/>
  <c r="Q616" i="14"/>
  <c r="P615" i="14"/>
  <c r="Q615" i="14"/>
  <c r="L615" i="14"/>
  <c r="N615" i="14"/>
  <c r="L616" i="14"/>
  <c r="N616" i="14"/>
  <c r="Q614" i="14"/>
  <c r="P614" i="14"/>
  <c r="N614" i="14"/>
  <c r="L614" i="14"/>
  <c r="J615" i="14"/>
  <c r="K615" i="14"/>
  <c r="J616" i="14"/>
  <c r="K616" i="14"/>
  <c r="K614" i="14"/>
  <c r="J614" i="14"/>
  <c r="H615" i="14"/>
  <c r="H616" i="14"/>
  <c r="H614" i="14"/>
  <c r="F615" i="14"/>
  <c r="F616" i="14"/>
  <c r="F614" i="14"/>
  <c r="K756" i="14"/>
  <c r="F747" i="14"/>
  <c r="G755" i="14" s="1"/>
  <c r="J756" i="14"/>
  <c r="G759" i="14"/>
  <c r="G758" i="14"/>
  <c r="G757" i="14"/>
  <c r="W745" i="14"/>
  <c r="K757" i="14" s="1"/>
  <c r="W744" i="14"/>
  <c r="W743" i="14"/>
  <c r="V744" i="14"/>
  <c r="V745" i="14"/>
  <c r="V743" i="14"/>
  <c r="T745" i="14"/>
  <c r="T744" i="14"/>
  <c r="T743" i="14"/>
  <c r="R744" i="14"/>
  <c r="R745" i="14"/>
  <c r="R743" i="14"/>
  <c r="R751" i="14"/>
  <c r="T751" i="14"/>
  <c r="R752" i="14"/>
  <c r="T752" i="14"/>
  <c r="J757" i="14" s="1"/>
  <c r="U751" i="14"/>
  <c r="V751" i="14"/>
  <c r="U752" i="14"/>
  <c r="V752" i="14"/>
  <c r="V750" i="14"/>
  <c r="U750" i="14"/>
  <c r="T750" i="14"/>
  <c r="J759" i="14" s="1"/>
  <c r="R750" i="14"/>
  <c r="F742" i="14"/>
  <c r="F741" i="14"/>
  <c r="J789" i="14"/>
  <c r="I789" i="14"/>
  <c r="G796" i="14"/>
  <c r="G794" i="14"/>
  <c r="G793" i="14"/>
  <c r="G792" i="14"/>
  <c r="G791" i="14"/>
  <c r="G790" i="14"/>
  <c r="H789" i="14"/>
  <c r="V782" i="14"/>
  <c r="W782" i="14"/>
  <c r="V783" i="14"/>
  <c r="W783" i="14"/>
  <c r="V784" i="14"/>
  <c r="W784" i="14"/>
  <c r="V785" i="14"/>
  <c r="W785" i="14"/>
  <c r="V786" i="14"/>
  <c r="W786" i="14"/>
  <c r="P782" i="14"/>
  <c r="Q782" i="14"/>
  <c r="P783" i="14"/>
  <c r="Q783" i="14"/>
  <c r="P784" i="14"/>
  <c r="Q784" i="14"/>
  <c r="P785" i="14"/>
  <c r="Q785" i="14"/>
  <c r="P786" i="14"/>
  <c r="Q786" i="14"/>
  <c r="R782" i="14"/>
  <c r="T782" i="14"/>
  <c r="R783" i="14"/>
  <c r="T783" i="14"/>
  <c r="R784" i="14"/>
  <c r="T784" i="14"/>
  <c r="R785" i="14"/>
  <c r="T785" i="14"/>
  <c r="R786" i="14"/>
  <c r="T786" i="14"/>
  <c r="L782" i="14"/>
  <c r="N782" i="14"/>
  <c r="L783" i="14"/>
  <c r="N783" i="14"/>
  <c r="L784" i="14"/>
  <c r="N784" i="14"/>
  <c r="L785" i="14"/>
  <c r="N785" i="14"/>
  <c r="L786" i="14"/>
  <c r="N786" i="14"/>
  <c r="W781" i="14"/>
  <c r="V781" i="14"/>
  <c r="T781" i="14"/>
  <c r="J796" i="14" s="1"/>
  <c r="R781" i="14"/>
  <c r="Q781" i="14"/>
  <c r="P781" i="14"/>
  <c r="N781" i="14"/>
  <c r="L781" i="14"/>
  <c r="J782" i="14"/>
  <c r="K782" i="14"/>
  <c r="J783" i="14"/>
  <c r="K783" i="14"/>
  <c r="J784" i="14"/>
  <c r="K784" i="14"/>
  <c r="J785" i="14"/>
  <c r="K785" i="14"/>
  <c r="J786" i="14"/>
  <c r="K786" i="14"/>
  <c r="K781" i="14"/>
  <c r="J781" i="14"/>
  <c r="H782" i="14"/>
  <c r="H794" i="14" s="1"/>
  <c r="H783" i="14"/>
  <c r="H784" i="14"/>
  <c r="H785" i="14"/>
  <c r="H786" i="14"/>
  <c r="H790" i="14" s="1"/>
  <c r="H781" i="14"/>
  <c r="F782" i="14"/>
  <c r="F783" i="14"/>
  <c r="F784" i="14"/>
  <c r="F785" i="14"/>
  <c r="F786" i="14"/>
  <c r="F781" i="14"/>
  <c r="V713" i="14"/>
  <c r="W713" i="14"/>
  <c r="V714" i="14"/>
  <c r="W714" i="14"/>
  <c r="V715" i="14"/>
  <c r="W715" i="14"/>
  <c r="V716" i="14"/>
  <c r="W716" i="14"/>
  <c r="R713" i="14"/>
  <c r="T713" i="14"/>
  <c r="R714" i="14"/>
  <c r="T714" i="14"/>
  <c r="R715" i="14"/>
  <c r="T715" i="14"/>
  <c r="R716" i="14"/>
  <c r="T716" i="14"/>
  <c r="W712" i="14"/>
  <c r="V712" i="14"/>
  <c r="T712" i="14"/>
  <c r="R712" i="14"/>
  <c r="F704" i="14"/>
  <c r="L710" i="14" s="1"/>
  <c r="F703" i="14"/>
  <c r="F710" i="14" s="1"/>
  <c r="J713" i="14" s="1"/>
  <c r="U694" i="14"/>
  <c r="W694" i="14"/>
  <c r="X694" i="14"/>
  <c r="X693" i="14"/>
  <c r="W693" i="14"/>
  <c r="U693" i="14"/>
  <c r="F688" i="14"/>
  <c r="M691" i="14" s="1"/>
  <c r="M694" i="14" s="1"/>
  <c r="F687" i="14"/>
  <c r="E691" i="14" s="1"/>
  <c r="L694" i="14" s="1"/>
  <c r="X669" i="14"/>
  <c r="V669" i="14"/>
  <c r="T669" i="14"/>
  <c r="S669" i="14"/>
  <c r="Q669" i="14"/>
  <c r="O669" i="14"/>
  <c r="X678" i="14"/>
  <c r="X677" i="14"/>
  <c r="V678" i="14"/>
  <c r="V677" i="14"/>
  <c r="T678" i="14"/>
  <c r="T677" i="14"/>
  <c r="O678" i="14"/>
  <c r="Q678" i="14"/>
  <c r="S678" i="14"/>
  <c r="S677" i="14"/>
  <c r="Q677" i="14"/>
  <c r="O677" i="14"/>
  <c r="N678" i="14"/>
  <c r="N677" i="14"/>
  <c r="L678" i="14"/>
  <c r="L677" i="14"/>
  <c r="F678" i="14"/>
  <c r="F677" i="14"/>
  <c r="J678" i="14"/>
  <c r="J677" i="14"/>
  <c r="H678" i="14"/>
  <c r="H677" i="14"/>
  <c r="N669" i="14"/>
  <c r="L669" i="14"/>
  <c r="J669" i="14"/>
  <c r="H669" i="14"/>
  <c r="F669" i="14"/>
  <c r="W752" i="14" l="1"/>
  <c r="W751" i="14"/>
  <c r="W750" i="14"/>
  <c r="P758" i="14"/>
  <c r="W41" i="15"/>
  <c r="W42" i="15"/>
  <c r="T758" i="14"/>
  <c r="T757" i="14"/>
  <c r="P759" i="14"/>
  <c r="U757" i="14"/>
  <c r="U759" i="14"/>
  <c r="O758" i="14"/>
  <c r="U758" i="14"/>
  <c r="J758" i="14"/>
  <c r="O759" i="14"/>
  <c r="T759" i="14"/>
  <c r="K758" i="14"/>
  <c r="O757" i="14"/>
  <c r="P757" i="14"/>
  <c r="K759" i="14"/>
  <c r="R796" i="14"/>
  <c r="N796" i="14"/>
  <c r="F748" i="14"/>
  <c r="H756" i="14" s="1"/>
  <c r="M792" i="14"/>
  <c r="L748" i="14"/>
  <c r="I756" i="14" s="1"/>
  <c r="O790" i="14"/>
  <c r="O792" i="14"/>
  <c r="O794" i="14"/>
  <c r="R790" i="14"/>
  <c r="R794" i="14"/>
  <c r="N791" i="14"/>
  <c r="N793" i="14"/>
  <c r="M791" i="14"/>
  <c r="R793" i="14"/>
  <c r="N790" i="14"/>
  <c r="N792" i="14"/>
  <c r="N794" i="14"/>
  <c r="O791" i="14"/>
  <c r="O793" i="14"/>
  <c r="R791" i="14"/>
  <c r="M796" i="14"/>
  <c r="M793" i="14"/>
  <c r="R792" i="14"/>
  <c r="S791" i="14"/>
  <c r="S793" i="14"/>
  <c r="T790" i="14"/>
  <c r="T792" i="14"/>
  <c r="T794" i="14"/>
  <c r="S796" i="14"/>
  <c r="T796" i="14"/>
  <c r="S790" i="14"/>
  <c r="S792" i="14"/>
  <c r="S794" i="14"/>
  <c r="T791" i="14"/>
  <c r="T793" i="14"/>
  <c r="H792" i="14"/>
  <c r="I792" i="14"/>
  <c r="J790" i="14"/>
  <c r="J794" i="14"/>
  <c r="M790" i="14"/>
  <c r="M794" i="14"/>
  <c r="H796" i="14"/>
  <c r="H791" i="14"/>
  <c r="I793" i="14"/>
  <c r="J791" i="14"/>
  <c r="O796" i="14"/>
  <c r="I790" i="14"/>
  <c r="I794" i="14"/>
  <c r="J792" i="14"/>
  <c r="H793" i="14"/>
  <c r="I791" i="14"/>
  <c r="I796" i="14"/>
  <c r="J793" i="14"/>
  <c r="P713" i="14"/>
  <c r="Q716" i="14"/>
  <c r="N716" i="14"/>
  <c r="N715" i="14"/>
  <c r="Q715" i="14"/>
  <c r="L712" i="14"/>
  <c r="N714" i="14"/>
  <c r="Q714" i="14"/>
  <c r="P712" i="14"/>
  <c r="N713" i="14"/>
  <c r="Q713" i="14"/>
  <c r="F712" i="14"/>
  <c r="F713" i="14"/>
  <c r="H714" i="14"/>
  <c r="K716" i="14"/>
  <c r="K714" i="14"/>
  <c r="F716" i="14"/>
  <c r="H712" i="14"/>
  <c r="H713" i="14"/>
  <c r="J716" i="14"/>
  <c r="J714" i="14"/>
  <c r="N712" i="14"/>
  <c r="L716" i="14"/>
  <c r="L714" i="14"/>
  <c r="P716" i="14"/>
  <c r="P714" i="14"/>
  <c r="F715" i="14"/>
  <c r="H716" i="14"/>
  <c r="J712" i="14"/>
  <c r="K715" i="14"/>
  <c r="K713" i="14"/>
  <c r="F714" i="14"/>
  <c r="H715" i="14"/>
  <c r="K712" i="14"/>
  <c r="J715" i="14"/>
  <c r="Q712" i="14"/>
  <c r="L715" i="14"/>
  <c r="L713" i="14"/>
  <c r="P715" i="14"/>
  <c r="T693" i="14"/>
  <c r="T694" i="14"/>
  <c r="M693" i="14"/>
  <c r="E693" i="14"/>
  <c r="I694" i="14"/>
  <c r="L693" i="14"/>
  <c r="Q693" i="14"/>
  <c r="O694" i="14"/>
  <c r="G693" i="14"/>
  <c r="K693" i="14"/>
  <c r="G694" i="14"/>
  <c r="K694" i="14"/>
  <c r="O693" i="14"/>
  <c r="Q694" i="14"/>
  <c r="S694" i="14"/>
  <c r="E694" i="14"/>
  <c r="I693" i="14"/>
  <c r="S693" i="14"/>
  <c r="E639" i="14"/>
  <c r="H638" i="14"/>
  <c r="G638" i="14"/>
  <c r="F638" i="14"/>
  <c r="O636" i="14"/>
  <c r="G635" i="14"/>
  <c r="W633" i="14"/>
  <c r="U633" i="14"/>
  <c r="S633" i="14"/>
  <c r="Q633" i="14"/>
  <c r="O633" i="14"/>
  <c r="M633" i="14"/>
  <c r="G639" i="14" s="1"/>
  <c r="K633" i="14"/>
  <c r="I633" i="14"/>
  <c r="G633" i="14"/>
  <c r="E633" i="14"/>
  <c r="W598" i="14"/>
  <c r="W599" i="14"/>
  <c r="W597" i="14"/>
  <c r="Y597" i="14"/>
  <c r="U598" i="14"/>
  <c r="U597" i="14"/>
  <c r="P598" i="14"/>
  <c r="P599" i="14"/>
  <c r="R599" i="14"/>
  <c r="R598" i="14"/>
  <c r="R597" i="14"/>
  <c r="P597" i="14"/>
  <c r="F593" i="14"/>
  <c r="K595" i="14" s="1"/>
  <c r="M599" i="14" s="1"/>
  <c r="F592" i="14"/>
  <c r="F595" i="14" s="1"/>
  <c r="U599" i="14"/>
  <c r="W560" i="14"/>
  <c r="X560" i="14"/>
  <c r="Y560" i="14"/>
  <c r="W561" i="14"/>
  <c r="X561" i="14"/>
  <c r="Y561" i="14"/>
  <c r="U560" i="14"/>
  <c r="U561" i="14"/>
  <c r="R560" i="14"/>
  <c r="S560" i="14"/>
  <c r="T560" i="14"/>
  <c r="R561" i="14"/>
  <c r="S561" i="14"/>
  <c r="T561" i="14"/>
  <c r="P560" i="14"/>
  <c r="P561" i="14"/>
  <c r="Y559" i="14"/>
  <c r="X559" i="14"/>
  <c r="W559" i="14"/>
  <c r="T559" i="14"/>
  <c r="S559" i="14"/>
  <c r="R559" i="14"/>
  <c r="P559" i="14"/>
  <c r="U559" i="14"/>
  <c r="W568" i="14"/>
  <c r="X568" i="14"/>
  <c r="Y568" i="14"/>
  <c r="W569" i="14"/>
  <c r="X569" i="14"/>
  <c r="Y569" i="14"/>
  <c r="U568" i="14"/>
  <c r="U569" i="14"/>
  <c r="R568" i="14"/>
  <c r="S568" i="14"/>
  <c r="T568" i="14"/>
  <c r="R569" i="14"/>
  <c r="S569" i="14"/>
  <c r="T569" i="14"/>
  <c r="P569" i="14"/>
  <c r="P568" i="14"/>
  <c r="Y567" i="14"/>
  <c r="X567" i="14"/>
  <c r="W567" i="14"/>
  <c r="U567" i="14"/>
  <c r="T567" i="14"/>
  <c r="S567" i="14"/>
  <c r="R567" i="14"/>
  <c r="P567" i="14"/>
  <c r="F553" i="14"/>
  <c r="F552" i="14"/>
  <c r="Q506" i="14"/>
  <c r="N510" i="14"/>
  <c r="N509" i="14"/>
  <c r="N508" i="14"/>
  <c r="N507" i="14"/>
  <c r="I506" i="14"/>
  <c r="F510" i="14"/>
  <c r="J510" i="14" s="1"/>
  <c r="F509" i="14"/>
  <c r="L509" i="14" s="1"/>
  <c r="F508" i="14"/>
  <c r="R508" i="14" s="1"/>
  <c r="F507" i="14"/>
  <c r="J507" i="14" s="1"/>
  <c r="W499" i="14"/>
  <c r="V499" i="14"/>
  <c r="I510" i="14" s="1"/>
  <c r="V491" i="14"/>
  <c r="Q509" i="14" s="1"/>
  <c r="V500" i="14"/>
  <c r="I509" i="14" s="1"/>
  <c r="W500" i="14"/>
  <c r="X500" i="14"/>
  <c r="Y500" i="14"/>
  <c r="V501" i="14"/>
  <c r="I508" i="14" s="1"/>
  <c r="W501" i="14"/>
  <c r="X501" i="14"/>
  <c r="Y501" i="14"/>
  <c r="V502" i="14"/>
  <c r="I507" i="14" s="1"/>
  <c r="W502" i="14"/>
  <c r="X502" i="14"/>
  <c r="Y502" i="14"/>
  <c r="Y499" i="14"/>
  <c r="X499" i="14"/>
  <c r="W491" i="14"/>
  <c r="X491" i="14"/>
  <c r="Y491" i="14"/>
  <c r="V492" i="14"/>
  <c r="Q508" i="14" s="1"/>
  <c r="W492" i="14"/>
  <c r="X492" i="14"/>
  <c r="Y492" i="14"/>
  <c r="V493" i="14"/>
  <c r="Q507" i="14" s="1"/>
  <c r="W493" i="14"/>
  <c r="X493" i="14"/>
  <c r="Y493" i="14"/>
  <c r="Y490" i="14"/>
  <c r="X490" i="14"/>
  <c r="Q510" i="14"/>
  <c r="N497" i="14"/>
  <c r="H506" i="14" s="1"/>
  <c r="F497" i="14"/>
  <c r="G506" i="14" s="1"/>
  <c r="F488" i="14"/>
  <c r="N488" i="14"/>
  <c r="Q443" i="14"/>
  <c r="I443" i="14"/>
  <c r="Q432" i="14"/>
  <c r="I432" i="14"/>
  <c r="J208" i="12"/>
  <c r="H208" i="12"/>
  <c r="L194" i="12"/>
  <c r="J194" i="12"/>
  <c r="G54" i="12"/>
  <c r="T59" i="12" s="1"/>
  <c r="G53" i="12"/>
  <c r="R59" i="12" s="1"/>
  <c r="G95" i="16"/>
  <c r="L109" i="16" s="1"/>
  <c r="G94" i="16"/>
  <c r="F97" i="16" s="1"/>
  <c r="F222" i="13"/>
  <c r="K222" i="13" s="1"/>
  <c r="F221" i="13"/>
  <c r="K221" i="13" s="1"/>
  <c r="F182" i="13"/>
  <c r="J185" i="13" s="1"/>
  <c r="F181" i="13"/>
  <c r="E185" i="13" s="1"/>
  <c r="F152" i="13"/>
  <c r="J155" i="13" s="1"/>
  <c r="F151" i="13"/>
  <c r="E155" i="13" s="1"/>
  <c r="F135" i="13"/>
  <c r="F134" i="13"/>
  <c r="F111" i="13"/>
  <c r="J114" i="13" s="1"/>
  <c r="F110" i="13"/>
  <c r="E114" i="13" s="1"/>
  <c r="F74" i="13"/>
  <c r="L137" i="13" s="1"/>
  <c r="F73" i="13"/>
  <c r="F137" i="13" s="1"/>
  <c r="F232" i="14"/>
  <c r="F233" i="14"/>
  <c r="F255" i="14"/>
  <c r="F258" i="14" s="1"/>
  <c r="F256" i="14"/>
  <c r="L258" i="14" s="1"/>
  <c r="F371" i="14"/>
  <c r="K373" i="14" s="1"/>
  <c r="F370" i="14"/>
  <c r="F373" i="14" s="1"/>
  <c r="F288" i="14"/>
  <c r="F291" i="14" s="1"/>
  <c r="F289" i="14"/>
  <c r="K291" i="14" s="1"/>
  <c r="Q423" i="14"/>
  <c r="U439" i="14" s="1"/>
  <c r="W439" i="14" s="1"/>
  <c r="I423" i="14"/>
  <c r="W376" i="14"/>
  <c r="X376" i="14"/>
  <c r="Y376" i="14"/>
  <c r="W377" i="14"/>
  <c r="X377" i="14"/>
  <c r="Y377" i="14"/>
  <c r="W378" i="14"/>
  <c r="X378" i="14"/>
  <c r="Y378" i="14"/>
  <c r="W379" i="14"/>
  <c r="X379" i="14"/>
  <c r="Y379" i="14"/>
  <c r="R376" i="14"/>
  <c r="S376" i="14"/>
  <c r="T376" i="14"/>
  <c r="R377" i="14"/>
  <c r="S377" i="14"/>
  <c r="T377" i="14"/>
  <c r="R378" i="14"/>
  <c r="S378" i="14"/>
  <c r="T378" i="14"/>
  <c r="R379" i="14"/>
  <c r="S379" i="14"/>
  <c r="T379" i="14"/>
  <c r="P376" i="14"/>
  <c r="P377" i="14"/>
  <c r="P378" i="14"/>
  <c r="P379" i="14"/>
  <c r="U376" i="14"/>
  <c r="U377" i="14"/>
  <c r="U378" i="14"/>
  <c r="U379" i="14"/>
  <c r="Y375" i="14"/>
  <c r="X375" i="14"/>
  <c r="W375" i="14"/>
  <c r="U375" i="14"/>
  <c r="T375" i="14"/>
  <c r="S375" i="14"/>
  <c r="R375" i="14"/>
  <c r="P375" i="14"/>
  <c r="K452" i="14" l="1"/>
  <c r="K436" i="14"/>
  <c r="K449" i="14"/>
  <c r="I427" i="14"/>
  <c r="K426" i="14"/>
  <c r="I435" i="14"/>
  <c r="I426" i="14"/>
  <c r="I428" i="14"/>
  <c r="F380" i="14"/>
  <c r="H380" i="14"/>
  <c r="I380" i="14"/>
  <c r="J380" i="14"/>
  <c r="K380" i="14"/>
  <c r="M380" i="14"/>
  <c r="N380" i="14"/>
  <c r="O380" i="14"/>
  <c r="L235" i="14"/>
  <c r="F235" i="14"/>
  <c r="I140" i="13"/>
  <c r="F140" i="13"/>
  <c r="F139" i="13"/>
  <c r="I141" i="13"/>
  <c r="I139" i="13"/>
  <c r="F141" i="13"/>
  <c r="O141" i="13"/>
  <c r="L140" i="13"/>
  <c r="O140" i="13"/>
  <c r="L139" i="13"/>
  <c r="O139" i="13"/>
  <c r="L141" i="13"/>
  <c r="P492" i="14"/>
  <c r="P502" i="14"/>
  <c r="P501" i="14"/>
  <c r="P500" i="14"/>
  <c r="P499" i="14"/>
  <c r="P490" i="14"/>
  <c r="N490" i="14"/>
  <c r="M502" i="14"/>
  <c r="H500" i="14"/>
  <c r="M499" i="14"/>
  <c r="H501" i="14"/>
  <c r="H502" i="14"/>
  <c r="H499" i="14"/>
  <c r="F490" i="14"/>
  <c r="H490" i="14"/>
  <c r="H491" i="14"/>
  <c r="V514" i="14"/>
  <c r="I751" i="14"/>
  <c r="J750" i="14"/>
  <c r="K750" i="14" s="1"/>
  <c r="H750" i="14"/>
  <c r="J751" i="14"/>
  <c r="I750" i="14"/>
  <c r="F751" i="14"/>
  <c r="I752" i="14"/>
  <c r="H751" i="14"/>
  <c r="F752" i="14"/>
  <c r="J752" i="14"/>
  <c r="H752" i="14"/>
  <c r="F750" i="14"/>
  <c r="O751" i="14"/>
  <c r="L751" i="14"/>
  <c r="P750" i="14"/>
  <c r="Q750" i="14" s="1"/>
  <c r="P751" i="14"/>
  <c r="N751" i="14"/>
  <c r="O750" i="14"/>
  <c r="O752" i="14"/>
  <c r="L752" i="14"/>
  <c r="N750" i="14"/>
  <c r="P752" i="14"/>
  <c r="N752" i="14"/>
  <c r="L750" i="14"/>
  <c r="F641" i="14"/>
  <c r="G641" i="14"/>
  <c r="F643" i="14"/>
  <c r="F642" i="14"/>
  <c r="G643" i="14"/>
  <c r="G642" i="14"/>
  <c r="F639" i="14"/>
  <c r="H639" i="14"/>
  <c r="R633" i="14"/>
  <c r="L633" i="14"/>
  <c r="J597" i="14"/>
  <c r="F598" i="14"/>
  <c r="H599" i="14"/>
  <c r="F599" i="14"/>
  <c r="H598" i="14"/>
  <c r="F597" i="14"/>
  <c r="H597" i="14"/>
  <c r="K598" i="14"/>
  <c r="O597" i="14"/>
  <c r="M597" i="14"/>
  <c r="O598" i="14"/>
  <c r="K597" i="14"/>
  <c r="M598" i="14"/>
  <c r="K599" i="14"/>
  <c r="S507" i="14"/>
  <c r="L508" i="14"/>
  <c r="K508" i="14"/>
  <c r="T507" i="14"/>
  <c r="J508" i="14"/>
  <c r="T508" i="14"/>
  <c r="W513" i="14" s="1"/>
  <c r="K507" i="14"/>
  <c r="H512" i="14" s="1"/>
  <c r="E76" i="13"/>
  <c r="S509" i="14"/>
  <c r="R507" i="14"/>
  <c r="T510" i="14"/>
  <c r="S508" i="14"/>
  <c r="R513" i="14" s="1"/>
  <c r="K510" i="14"/>
  <c r="H515" i="14" s="1"/>
  <c r="L507" i="14"/>
  <c r="M512" i="14" s="1"/>
  <c r="F557" i="14"/>
  <c r="L510" i="14"/>
  <c r="M515" i="14" s="1"/>
  <c r="J509" i="14"/>
  <c r="M514" i="14" s="1"/>
  <c r="R509" i="14"/>
  <c r="T509" i="14"/>
  <c r="S510" i="14"/>
  <c r="K509" i="14"/>
  <c r="K557" i="14"/>
  <c r="F565" i="14"/>
  <c r="K565" i="14"/>
  <c r="V512" i="14"/>
  <c r="V513" i="14"/>
  <c r="Q515" i="14"/>
  <c r="L512" i="14"/>
  <c r="V515" i="14"/>
  <c r="L513" i="14"/>
  <c r="L514" i="14"/>
  <c r="G513" i="14"/>
  <c r="L515" i="14"/>
  <c r="Q514" i="14"/>
  <c r="Q512" i="14"/>
  <c r="G512" i="14"/>
  <c r="Q513" i="14"/>
  <c r="G514" i="14"/>
  <c r="G515" i="14"/>
  <c r="R510" i="14"/>
  <c r="J499" i="14"/>
  <c r="O506" i="14"/>
  <c r="P506" i="14"/>
  <c r="F501" i="14"/>
  <c r="K500" i="14"/>
  <c r="L493" i="14"/>
  <c r="L501" i="14"/>
  <c r="J491" i="14"/>
  <c r="M501" i="14"/>
  <c r="M493" i="14"/>
  <c r="K493" i="14"/>
  <c r="L499" i="14"/>
  <c r="R499" i="14"/>
  <c r="S502" i="14"/>
  <c r="S501" i="14"/>
  <c r="S500" i="14"/>
  <c r="P491" i="14"/>
  <c r="F491" i="14"/>
  <c r="H492" i="14"/>
  <c r="J492" i="14"/>
  <c r="K492" i="14"/>
  <c r="L492" i="14"/>
  <c r="M492" i="14"/>
  <c r="R490" i="14"/>
  <c r="N492" i="14"/>
  <c r="S493" i="14"/>
  <c r="S492" i="14"/>
  <c r="S491" i="14"/>
  <c r="F500" i="14"/>
  <c r="L502" i="14"/>
  <c r="K501" i="14"/>
  <c r="J500" i="14"/>
  <c r="M500" i="14"/>
  <c r="S499" i="14"/>
  <c r="N502" i="14"/>
  <c r="N500" i="14"/>
  <c r="R502" i="14"/>
  <c r="R501" i="14"/>
  <c r="R500" i="14"/>
  <c r="P493" i="14"/>
  <c r="N493" i="14"/>
  <c r="T493" i="14"/>
  <c r="T492" i="14"/>
  <c r="T491" i="14"/>
  <c r="F492" i="14"/>
  <c r="H493" i="14"/>
  <c r="J493" i="14"/>
  <c r="K491" i="14"/>
  <c r="L491" i="14"/>
  <c r="M491" i="14"/>
  <c r="S490" i="14"/>
  <c r="N491" i="14"/>
  <c r="R493" i="14"/>
  <c r="R492" i="14"/>
  <c r="R491" i="14"/>
  <c r="F499" i="14"/>
  <c r="K502" i="14"/>
  <c r="J501" i="14"/>
  <c r="N499" i="14"/>
  <c r="T499" i="14"/>
  <c r="U502" i="14"/>
  <c r="U501" i="14"/>
  <c r="U500" i="14"/>
  <c r="F493" i="14"/>
  <c r="J490" i="14"/>
  <c r="K490" i="14"/>
  <c r="L490" i="14"/>
  <c r="M490" i="14"/>
  <c r="U490" i="14"/>
  <c r="T490" i="14"/>
  <c r="U493" i="14"/>
  <c r="U492" i="14"/>
  <c r="U491" i="14"/>
  <c r="F502" i="14"/>
  <c r="K499" i="14"/>
  <c r="J502" i="14"/>
  <c r="L500" i="14"/>
  <c r="U499" i="14"/>
  <c r="N501" i="14"/>
  <c r="T502" i="14"/>
  <c r="T501" i="14"/>
  <c r="T500" i="14"/>
  <c r="I453" i="14"/>
  <c r="K451" i="14"/>
  <c r="M453" i="14"/>
  <c r="O453" i="14" s="1"/>
  <c r="K447" i="14"/>
  <c r="M449" i="14"/>
  <c r="O449" i="14" s="1"/>
  <c r="M451" i="14"/>
  <c r="O451" i="14" s="1"/>
  <c r="K453" i="14"/>
  <c r="M447" i="14"/>
  <c r="O447" i="14" s="1"/>
  <c r="K450" i="14"/>
  <c r="K454" i="14"/>
  <c r="I448" i="14"/>
  <c r="K448" i="14"/>
  <c r="M450" i="14"/>
  <c r="O450" i="14" s="1"/>
  <c r="M452" i="14"/>
  <c r="O452" i="14" s="1"/>
  <c r="M454" i="14"/>
  <c r="O454" i="14" s="1"/>
  <c r="Q453" i="14"/>
  <c r="S448" i="14"/>
  <c r="U448" i="14"/>
  <c r="W448" i="14" s="1"/>
  <c r="Q451" i="14"/>
  <c r="Q454" i="14"/>
  <c r="Q447" i="14"/>
  <c r="S447" i="14"/>
  <c r="S449" i="14"/>
  <c r="S450" i="14"/>
  <c r="S451" i="14"/>
  <c r="S452" i="14"/>
  <c r="S453" i="14"/>
  <c r="S454" i="14"/>
  <c r="S438" i="14"/>
  <c r="I454" i="14"/>
  <c r="I447" i="14"/>
  <c r="U447" i="14"/>
  <c r="W447" i="14" s="1"/>
  <c r="M448" i="14"/>
  <c r="O448" i="14" s="1"/>
  <c r="U449" i="14"/>
  <c r="W449" i="14" s="1"/>
  <c r="U450" i="14"/>
  <c r="W450" i="14" s="1"/>
  <c r="U451" i="14"/>
  <c r="W451" i="14" s="1"/>
  <c r="U452" i="14"/>
  <c r="W452" i="14" s="1"/>
  <c r="U453" i="14"/>
  <c r="W453" i="14" s="1"/>
  <c r="U454" i="14"/>
  <c r="W454" i="14" s="1"/>
  <c r="Q426" i="14"/>
  <c r="Q436" i="14"/>
  <c r="Q449" i="14"/>
  <c r="Q448" i="14"/>
  <c r="S427" i="14"/>
  <c r="Q435" i="14"/>
  <c r="S437" i="14"/>
  <c r="Q446" i="14"/>
  <c r="S426" i="14"/>
  <c r="Q428" i="14"/>
  <c r="S435" i="14"/>
  <c r="S436" i="14"/>
  <c r="K437" i="14"/>
  <c r="Q438" i="14"/>
  <c r="U438" i="14"/>
  <c r="W438" i="14" s="1"/>
  <c r="M439" i="14"/>
  <c r="O439" i="14" s="1"/>
  <c r="I451" i="14"/>
  <c r="I452" i="14"/>
  <c r="S446" i="14"/>
  <c r="U426" i="14"/>
  <c r="W426" i="14" s="1"/>
  <c r="Q427" i="14"/>
  <c r="S428" i="14"/>
  <c r="I436" i="14"/>
  <c r="K435" i="14"/>
  <c r="U435" i="14"/>
  <c r="W435" i="14" s="1"/>
  <c r="U436" i="14"/>
  <c r="W436" i="14" s="1"/>
  <c r="U437" i="14"/>
  <c r="W437" i="14" s="1"/>
  <c r="K438" i="14"/>
  <c r="I439" i="14"/>
  <c r="S439" i="14"/>
  <c r="I450" i="14"/>
  <c r="Q452" i="14"/>
  <c r="U446" i="14"/>
  <c r="W446" i="14" s="1"/>
  <c r="Q450" i="14"/>
  <c r="M427" i="14"/>
  <c r="O427" i="14" s="1"/>
  <c r="M428" i="14"/>
  <c r="O428" i="14" s="1"/>
  <c r="M436" i="14"/>
  <c r="O436" i="14" s="1"/>
  <c r="I438" i="14"/>
  <c r="K439" i="14"/>
  <c r="M446" i="14"/>
  <c r="O446" i="14" s="1"/>
  <c r="K427" i="14"/>
  <c r="U427" i="14"/>
  <c r="W427" i="14" s="1"/>
  <c r="K428" i="14"/>
  <c r="U428" i="14"/>
  <c r="W428" i="14" s="1"/>
  <c r="I437" i="14"/>
  <c r="M435" i="14"/>
  <c r="O435" i="14" s="1"/>
  <c r="Q437" i="14"/>
  <c r="M437" i="14"/>
  <c r="O437" i="14" s="1"/>
  <c r="M438" i="14"/>
  <c r="O438" i="14" s="1"/>
  <c r="Q439" i="14"/>
  <c r="I446" i="14"/>
  <c r="I449" i="14"/>
  <c r="K446" i="14"/>
  <c r="K76" i="13"/>
  <c r="L97" i="16"/>
  <c r="H59" i="12"/>
  <c r="F59" i="12"/>
  <c r="F109" i="16"/>
  <c r="M426" i="14"/>
  <c r="O426" i="14" s="1"/>
  <c r="F375" i="14"/>
  <c r="H375" i="14"/>
  <c r="F378" i="14"/>
  <c r="I377" i="14"/>
  <c r="I379" i="14"/>
  <c r="H378" i="14"/>
  <c r="O376" i="14"/>
  <c r="M378" i="14"/>
  <c r="N379" i="14"/>
  <c r="K378" i="14"/>
  <c r="K375" i="14"/>
  <c r="N375" i="14"/>
  <c r="M377" i="14"/>
  <c r="N378" i="14"/>
  <c r="O379" i="14"/>
  <c r="K379" i="14"/>
  <c r="M376" i="14"/>
  <c r="N377" i="14"/>
  <c r="O378" i="14"/>
  <c r="K376" i="14"/>
  <c r="O375" i="14"/>
  <c r="N376" i="14"/>
  <c r="O377" i="14"/>
  <c r="M379" i="14"/>
  <c r="K377" i="14"/>
  <c r="M375" i="14"/>
  <c r="F377" i="14"/>
  <c r="H377" i="14"/>
  <c r="J378" i="14"/>
  <c r="J376" i="14"/>
  <c r="I375" i="14"/>
  <c r="F376" i="14"/>
  <c r="H376" i="14"/>
  <c r="I378" i="14"/>
  <c r="I376" i="14"/>
  <c r="J375" i="14"/>
  <c r="F379" i="14"/>
  <c r="H379" i="14"/>
  <c r="J379" i="14"/>
  <c r="J377" i="14"/>
  <c r="N344" i="14"/>
  <c r="F344" i="14"/>
  <c r="N340" i="14"/>
  <c r="F340" i="14"/>
  <c r="F512" i="14" l="1"/>
  <c r="F515" i="14"/>
  <c r="J514" i="14"/>
  <c r="K751" i="14"/>
  <c r="Q751" i="14"/>
  <c r="Q752" i="14"/>
  <c r="K752" i="14"/>
  <c r="M568" i="14"/>
  <c r="K559" i="14"/>
  <c r="S758" i="14"/>
  <c r="S757" i="14"/>
  <c r="R757" i="14"/>
  <c r="R759" i="14"/>
  <c r="M758" i="14"/>
  <c r="H758" i="14"/>
  <c r="R758" i="14"/>
  <c r="N757" i="14"/>
  <c r="I757" i="14"/>
  <c r="S759" i="14"/>
  <c r="M757" i="14"/>
  <c r="H757" i="14"/>
  <c r="M759" i="14"/>
  <c r="H759" i="14"/>
  <c r="N759" i="14"/>
  <c r="I759" i="14"/>
  <c r="I758" i="14"/>
  <c r="N758" i="14"/>
  <c r="M513" i="14"/>
  <c r="H513" i="14"/>
  <c r="W512" i="14"/>
  <c r="R514" i="14"/>
  <c r="R512" i="14"/>
  <c r="W514" i="14"/>
  <c r="H560" i="14"/>
  <c r="I561" i="14"/>
  <c r="I559" i="14"/>
  <c r="J569" i="14"/>
  <c r="J567" i="14"/>
  <c r="H567" i="14"/>
  <c r="F567" i="14"/>
  <c r="I560" i="14"/>
  <c r="J561" i="14"/>
  <c r="H559" i="14"/>
  <c r="I569" i="14"/>
  <c r="I567" i="14"/>
  <c r="F568" i="14"/>
  <c r="J560" i="14"/>
  <c r="F560" i="14"/>
  <c r="F559" i="14"/>
  <c r="J568" i="14"/>
  <c r="H568" i="14"/>
  <c r="F569" i="14"/>
  <c r="H561" i="14"/>
  <c r="F561" i="14"/>
  <c r="J559" i="14"/>
  <c r="I568" i="14"/>
  <c r="H569" i="14"/>
  <c r="M560" i="14"/>
  <c r="N561" i="14"/>
  <c r="N559" i="14"/>
  <c r="N567" i="14"/>
  <c r="O568" i="14"/>
  <c r="K568" i="14"/>
  <c r="N560" i="14"/>
  <c r="O561" i="14"/>
  <c r="M559" i="14"/>
  <c r="M569" i="14"/>
  <c r="K569" i="14"/>
  <c r="O560" i="14"/>
  <c r="K560" i="14"/>
  <c r="N569" i="14"/>
  <c r="M567" i="14"/>
  <c r="M561" i="14"/>
  <c r="K561" i="14"/>
  <c r="O559" i="14"/>
  <c r="O567" i="14"/>
  <c r="N568" i="14"/>
  <c r="O569" i="14"/>
  <c r="K567" i="14"/>
  <c r="H514" i="14"/>
  <c r="T514" i="14"/>
  <c r="K514" i="14"/>
  <c r="T515" i="14"/>
  <c r="T513" i="14"/>
  <c r="U515" i="14"/>
  <c r="U513" i="14"/>
  <c r="P509" i="14"/>
  <c r="P514" i="14"/>
  <c r="O507" i="14"/>
  <c r="O512" i="14"/>
  <c r="O510" i="14"/>
  <c r="O515" i="14"/>
  <c r="P508" i="14"/>
  <c r="P513" i="14"/>
  <c r="U512" i="14"/>
  <c r="P510" i="14"/>
  <c r="P515" i="14"/>
  <c r="O508" i="14"/>
  <c r="O513" i="14"/>
  <c r="O509" i="14"/>
  <c r="O514" i="14"/>
  <c r="P507" i="14"/>
  <c r="P512" i="14"/>
  <c r="U514" i="14"/>
  <c r="T512" i="14"/>
  <c r="W515" i="14"/>
  <c r="R515" i="14"/>
  <c r="H508" i="14"/>
  <c r="F513" i="14"/>
  <c r="H510" i="14"/>
  <c r="H507" i="14"/>
  <c r="J515" i="14"/>
  <c r="K513" i="14"/>
  <c r="K512" i="14"/>
  <c r="K515" i="14"/>
  <c r="H509" i="14"/>
  <c r="F514" i="14"/>
  <c r="G508" i="14"/>
  <c r="E513" i="14"/>
  <c r="G509" i="14"/>
  <c r="E514" i="14"/>
  <c r="G507" i="14"/>
  <c r="E512" i="14"/>
  <c r="J512" i="14"/>
  <c r="J513" i="14"/>
  <c r="G510" i="14"/>
  <c r="E515" i="14"/>
  <c r="T353" i="14"/>
  <c r="T354" i="14"/>
  <c r="T355" i="14"/>
  <c r="V353" i="14"/>
  <c r="V354" i="14"/>
  <c r="V355" i="14"/>
  <c r="V352" i="14"/>
  <c r="T352" i="14"/>
  <c r="S353" i="14"/>
  <c r="S354" i="14"/>
  <c r="S355" i="14"/>
  <c r="S352" i="14"/>
  <c r="O349" i="14"/>
  <c r="R352" i="14" s="1"/>
  <c r="K349" i="14"/>
  <c r="N355" i="14" s="1"/>
  <c r="R297" i="14"/>
  <c r="F314" i="14"/>
  <c r="F309" i="14"/>
  <c r="F308" i="14"/>
  <c r="F307" i="14"/>
  <c r="F306" i="14"/>
  <c r="F305" i="14"/>
  <c r="F304" i="14"/>
  <c r="F303" i="14"/>
  <c r="J302" i="14"/>
  <c r="I302" i="14"/>
  <c r="U294" i="14"/>
  <c r="U295" i="14"/>
  <c r="U296" i="14"/>
  <c r="U297" i="14"/>
  <c r="U298" i="14"/>
  <c r="U299" i="14"/>
  <c r="U300" i="14"/>
  <c r="P294" i="14"/>
  <c r="P295" i="14"/>
  <c r="P296" i="14"/>
  <c r="P297" i="14"/>
  <c r="P298" i="14"/>
  <c r="P299" i="14"/>
  <c r="P300" i="14"/>
  <c r="R294" i="14"/>
  <c r="S294" i="14"/>
  <c r="T294" i="14"/>
  <c r="R295" i="14"/>
  <c r="S295" i="14"/>
  <c r="T295" i="14"/>
  <c r="R296" i="14"/>
  <c r="S296" i="14"/>
  <c r="T296" i="14"/>
  <c r="S297" i="14"/>
  <c r="T297" i="14"/>
  <c r="R298" i="14"/>
  <c r="I305" i="14" s="1"/>
  <c r="S298" i="14"/>
  <c r="T298" i="14"/>
  <c r="R299" i="14"/>
  <c r="S299" i="14"/>
  <c r="T299" i="14"/>
  <c r="R300" i="14"/>
  <c r="I303" i="14" s="1"/>
  <c r="S300" i="14"/>
  <c r="T300" i="14"/>
  <c r="W294" i="14"/>
  <c r="X294" i="14"/>
  <c r="Y294" i="14"/>
  <c r="W295" i="14"/>
  <c r="X295" i="14"/>
  <c r="Y295" i="14"/>
  <c r="W296" i="14"/>
  <c r="X296" i="14"/>
  <c r="Y296" i="14"/>
  <c r="W297" i="14"/>
  <c r="X297" i="14"/>
  <c r="Y297" i="14"/>
  <c r="W298" i="14"/>
  <c r="X298" i="14"/>
  <c r="Y298" i="14"/>
  <c r="W299" i="14"/>
  <c r="X299" i="14"/>
  <c r="Y299" i="14"/>
  <c r="W300" i="14"/>
  <c r="X300" i="14"/>
  <c r="Y300" i="14"/>
  <c r="S293" i="14"/>
  <c r="X293" i="14"/>
  <c r="Y293" i="14"/>
  <c r="W293" i="14"/>
  <c r="T293" i="14"/>
  <c r="R293" i="14"/>
  <c r="U293" i="14"/>
  <c r="P293" i="14"/>
  <c r="R265" i="14"/>
  <c r="R266" i="14"/>
  <c r="R267" i="14"/>
  <c r="Q266" i="14"/>
  <c r="Q267" i="14"/>
  <c r="Q265" i="14"/>
  <c r="J266" i="14"/>
  <c r="J267" i="14"/>
  <c r="J265" i="14"/>
  <c r="I264" i="14"/>
  <c r="F267" i="14"/>
  <c r="F266" i="14"/>
  <c r="F265" i="14"/>
  <c r="T261" i="14"/>
  <c r="U261" i="14"/>
  <c r="V261" i="14"/>
  <c r="W261" i="14"/>
  <c r="T262" i="14"/>
  <c r="I267" i="14" s="1"/>
  <c r="U262" i="14"/>
  <c r="V262" i="14"/>
  <c r="W262" i="14"/>
  <c r="W260" i="14"/>
  <c r="V260" i="14"/>
  <c r="U260" i="14"/>
  <c r="T260" i="14"/>
  <c r="R261" i="14"/>
  <c r="R262" i="14"/>
  <c r="R260" i="14"/>
  <c r="N314" i="14" l="1"/>
  <c r="K354" i="14"/>
  <c r="L354" i="14"/>
  <c r="N354" i="14"/>
  <c r="K353" i="14"/>
  <c r="N353" i="14"/>
  <c r="L352" i="14"/>
  <c r="N352" i="14"/>
  <c r="K352" i="14"/>
  <c r="L353" i="14"/>
  <c r="K355" i="14"/>
  <c r="L355" i="14"/>
  <c r="O354" i="14"/>
  <c r="P355" i="14"/>
  <c r="R355" i="14"/>
  <c r="O353" i="14"/>
  <c r="P354" i="14"/>
  <c r="R354" i="14"/>
  <c r="O355" i="14"/>
  <c r="P353" i="14"/>
  <c r="R353" i="14"/>
  <c r="O352" i="14"/>
  <c r="P352" i="14"/>
  <c r="O303" i="14"/>
  <c r="O307" i="14"/>
  <c r="N304" i="14"/>
  <c r="S306" i="14"/>
  <c r="N307" i="14"/>
  <c r="S305" i="14"/>
  <c r="O314" i="14"/>
  <c r="T303" i="14"/>
  <c r="O305" i="14"/>
  <c r="T307" i="14"/>
  <c r="O309" i="14"/>
  <c r="S304" i="14"/>
  <c r="S307" i="14"/>
  <c r="N309" i="14"/>
  <c r="T306" i="14"/>
  <c r="S303" i="14"/>
  <c r="J309" i="14"/>
  <c r="T305" i="14"/>
  <c r="T309" i="14"/>
  <c r="S309" i="14"/>
  <c r="I309" i="14"/>
  <c r="S314" i="14"/>
  <c r="T304" i="14"/>
  <c r="O306" i="14"/>
  <c r="T308" i="14"/>
  <c r="S308" i="14"/>
  <c r="J305" i="14"/>
  <c r="T314" i="14"/>
  <c r="O304" i="14"/>
  <c r="O308" i="14"/>
  <c r="N308" i="14"/>
  <c r="N306" i="14"/>
  <c r="N305" i="14"/>
  <c r="I304" i="14"/>
  <c r="I307" i="14"/>
  <c r="J303" i="14"/>
  <c r="J307" i="14"/>
  <c r="N303" i="14"/>
  <c r="I308" i="14"/>
  <c r="J304" i="14"/>
  <c r="J308" i="14"/>
  <c r="I306" i="14"/>
  <c r="I314" i="14"/>
  <c r="J306" i="14"/>
  <c r="J314" i="14"/>
  <c r="P269" i="14"/>
  <c r="Q271" i="14"/>
  <c r="M269" i="14"/>
  <c r="P271" i="14"/>
  <c r="Q270" i="14"/>
  <c r="N271" i="14"/>
  <c r="N269" i="14"/>
  <c r="P270" i="14"/>
  <c r="Q269" i="14"/>
  <c r="M271" i="14"/>
  <c r="M270" i="14"/>
  <c r="I265" i="14"/>
  <c r="N270" i="14"/>
  <c r="I266" i="14"/>
  <c r="W237" i="14"/>
  <c r="U237" i="14"/>
  <c r="T237" i="14"/>
  <c r="R237" i="14"/>
  <c r="Q82" i="14" l="1"/>
  <c r="P82" i="14"/>
  <c r="Q81" i="14"/>
  <c r="P81" i="14"/>
  <c r="F82" i="14"/>
  <c r="F81" i="14"/>
  <c r="I80" i="14"/>
  <c r="P80" i="14" s="1"/>
  <c r="Q72" i="14"/>
  <c r="G302" i="14" l="1"/>
  <c r="I294" i="14"/>
  <c r="I296" i="14"/>
  <c r="I298" i="14"/>
  <c r="I300" i="14"/>
  <c r="H294" i="14"/>
  <c r="H298" i="14"/>
  <c r="F294" i="14"/>
  <c r="F298" i="14"/>
  <c r="I295" i="14"/>
  <c r="I297" i="14"/>
  <c r="I299" i="14"/>
  <c r="J293" i="14"/>
  <c r="H296" i="14"/>
  <c r="H300" i="14"/>
  <c r="F296" i="14"/>
  <c r="F300" i="14"/>
  <c r="J295" i="14"/>
  <c r="J297" i="14"/>
  <c r="J299" i="14"/>
  <c r="I293" i="14"/>
  <c r="H297" i="14"/>
  <c r="H293" i="14"/>
  <c r="F297" i="14"/>
  <c r="F293" i="14"/>
  <c r="J294" i="14"/>
  <c r="J296" i="14"/>
  <c r="J298" i="14"/>
  <c r="J300" i="14"/>
  <c r="H295" i="14"/>
  <c r="H299" i="14"/>
  <c r="F295" i="14"/>
  <c r="F299" i="14"/>
  <c r="K294" i="14"/>
  <c r="K298" i="14"/>
  <c r="M294" i="14"/>
  <c r="N295" i="14"/>
  <c r="O296" i="14"/>
  <c r="M298" i="14"/>
  <c r="N299" i="14"/>
  <c r="O300" i="14"/>
  <c r="K296" i="14"/>
  <c r="K300" i="14"/>
  <c r="O294" i="14"/>
  <c r="M296" i="14"/>
  <c r="N297" i="14"/>
  <c r="O298" i="14"/>
  <c r="M300" i="14"/>
  <c r="N293" i="14"/>
  <c r="H302" i="14"/>
  <c r="K297" i="14"/>
  <c r="K293" i="14"/>
  <c r="M295" i="14"/>
  <c r="N296" i="14"/>
  <c r="O297" i="14"/>
  <c r="M299" i="14"/>
  <c r="N300" i="14"/>
  <c r="M293" i="14"/>
  <c r="K295" i="14"/>
  <c r="K299" i="14"/>
  <c r="N294" i="14"/>
  <c r="O295" i="14"/>
  <c r="M297" i="14"/>
  <c r="N298" i="14"/>
  <c r="O299" i="14"/>
  <c r="O293" i="14"/>
  <c r="F237" i="14"/>
  <c r="O237" i="14"/>
  <c r="Q74" i="14"/>
  <c r="Q75" i="14"/>
  <c r="I81" i="14" s="1"/>
  <c r="Q76" i="14"/>
  <c r="I82" i="14" s="1"/>
  <c r="P85" i="14" s="1"/>
  <c r="Q73" i="14"/>
  <c r="Q71" i="14"/>
  <c r="Q70" i="14"/>
  <c r="N68" i="14"/>
  <c r="N73" i="14" s="1"/>
  <c r="K68" i="14"/>
  <c r="K74" i="14" s="1"/>
  <c r="R305" i="14" l="1"/>
  <c r="Q309" i="14"/>
  <c r="R309" i="14"/>
  <c r="R314" i="14"/>
  <c r="Q305" i="14"/>
  <c r="Q304" i="14"/>
  <c r="R308" i="14"/>
  <c r="Q303" i="14"/>
  <c r="R307" i="14"/>
  <c r="M314" i="14"/>
  <c r="H314" i="14"/>
  <c r="G308" i="14"/>
  <c r="L308" i="14"/>
  <c r="Q308" i="14"/>
  <c r="G307" i="14"/>
  <c r="L307" i="14"/>
  <c r="M304" i="14"/>
  <c r="H304" i="14"/>
  <c r="H303" i="14"/>
  <c r="M303" i="14"/>
  <c r="H309" i="14"/>
  <c r="M309" i="14"/>
  <c r="M306" i="14"/>
  <c r="H306" i="14"/>
  <c r="R306" i="14"/>
  <c r="H305" i="14"/>
  <c r="M305" i="14"/>
  <c r="G304" i="14"/>
  <c r="L304" i="14"/>
  <c r="Q307" i="14"/>
  <c r="L314" i="14"/>
  <c r="G314" i="14"/>
  <c r="Q306" i="14"/>
  <c r="G303" i="14"/>
  <c r="L303" i="14"/>
  <c r="L305" i="14"/>
  <c r="G305" i="14"/>
  <c r="L306" i="14"/>
  <c r="G306" i="14"/>
  <c r="L309" i="14"/>
  <c r="G309" i="14"/>
  <c r="R304" i="14"/>
  <c r="M308" i="14"/>
  <c r="H308" i="14"/>
  <c r="H307" i="14"/>
  <c r="M307" i="14"/>
  <c r="R303" i="14"/>
  <c r="Q314" i="14"/>
  <c r="H237" i="14"/>
  <c r="K237" i="14"/>
  <c r="I237" i="14"/>
  <c r="Q237" i="14"/>
  <c r="L237" i="14"/>
  <c r="O261" i="14"/>
  <c r="O262" i="14"/>
  <c r="P260" i="14"/>
  <c r="L261" i="14"/>
  <c r="P261" i="14"/>
  <c r="P262" i="14"/>
  <c r="O260" i="14"/>
  <c r="H264" i="14"/>
  <c r="L262" i="14"/>
  <c r="Q261" i="14"/>
  <c r="Q262" i="14"/>
  <c r="N260" i="14"/>
  <c r="N261" i="14"/>
  <c r="N262" i="14"/>
  <c r="Q260" i="14"/>
  <c r="L260" i="14"/>
  <c r="N237" i="14"/>
  <c r="K261" i="14"/>
  <c r="J261" i="14"/>
  <c r="I260" i="14"/>
  <c r="F261" i="14"/>
  <c r="G264" i="14"/>
  <c r="K262" i="14"/>
  <c r="I262" i="14"/>
  <c r="H261" i="14"/>
  <c r="F262" i="14"/>
  <c r="K260" i="14"/>
  <c r="J262" i="14"/>
  <c r="H262" i="14"/>
  <c r="F260" i="14"/>
  <c r="I261" i="14"/>
  <c r="J260" i="14"/>
  <c r="H260" i="14"/>
  <c r="N75" i="14"/>
  <c r="H81" i="14" s="1"/>
  <c r="K71" i="14"/>
  <c r="K75" i="14"/>
  <c r="G81" i="14" s="1"/>
  <c r="K70" i="14"/>
  <c r="N72" i="14"/>
  <c r="K73" i="14"/>
  <c r="N76" i="14"/>
  <c r="H82" i="14" s="1"/>
  <c r="N70" i="14"/>
  <c r="K72" i="14"/>
  <c r="M82" i="14"/>
  <c r="L82" i="14"/>
  <c r="M81" i="14"/>
  <c r="L81" i="14"/>
  <c r="G80" i="14"/>
  <c r="L80" i="14" s="1"/>
  <c r="K76" i="14"/>
  <c r="G82" i="14" s="1"/>
  <c r="O81" i="14"/>
  <c r="O82" i="14"/>
  <c r="H80" i="14"/>
  <c r="N80" i="14" s="1"/>
  <c r="N82" i="14"/>
  <c r="N81" i="14"/>
  <c r="N71" i="14"/>
  <c r="N74" i="14"/>
  <c r="Q85" i="14"/>
  <c r="Q84" i="14"/>
  <c r="P84" i="14"/>
  <c r="J162" i="13"/>
  <c r="I162" i="13"/>
  <c r="F165" i="13"/>
  <c r="F164" i="13"/>
  <c r="F163" i="13"/>
  <c r="V188" i="13"/>
  <c r="W188" i="13"/>
  <c r="X188" i="13"/>
  <c r="V189" i="13"/>
  <c r="W189" i="13"/>
  <c r="X189" i="13"/>
  <c r="T188" i="13"/>
  <c r="T189" i="13"/>
  <c r="X187" i="13"/>
  <c r="W187" i="13"/>
  <c r="V187" i="13"/>
  <c r="T187" i="13"/>
  <c r="R188" i="13"/>
  <c r="S188" i="13"/>
  <c r="R189" i="13"/>
  <c r="S189" i="13"/>
  <c r="S187" i="13"/>
  <c r="R187" i="13"/>
  <c r="Q188" i="13"/>
  <c r="Q189" i="13"/>
  <c r="Q187" i="13"/>
  <c r="O188" i="13"/>
  <c r="O189" i="13"/>
  <c r="O187" i="13"/>
  <c r="Q158" i="13"/>
  <c r="R158" i="13"/>
  <c r="S158" i="13"/>
  <c r="Q159" i="13"/>
  <c r="R159" i="13"/>
  <c r="S159" i="13"/>
  <c r="V158" i="13"/>
  <c r="J164" i="13" s="1"/>
  <c r="W158" i="13"/>
  <c r="X158" i="13"/>
  <c r="V159" i="13"/>
  <c r="W159" i="13"/>
  <c r="X159" i="13"/>
  <c r="X157" i="13"/>
  <c r="W157" i="13"/>
  <c r="V157" i="13"/>
  <c r="R157" i="13"/>
  <c r="S157" i="13"/>
  <c r="Q157" i="13"/>
  <c r="T158" i="13"/>
  <c r="T159" i="13"/>
  <c r="T157" i="13"/>
  <c r="O158" i="13"/>
  <c r="O159" i="13"/>
  <c r="O157" i="13"/>
  <c r="H162" i="13"/>
  <c r="G162" i="13"/>
  <c r="ANG24" i="2"/>
  <c r="ANG23" i="2"/>
  <c r="ANG16" i="2"/>
  <c r="ANG17" i="2"/>
  <c r="Y599" i="14" s="1"/>
  <c r="ANG15" i="2"/>
  <c r="T599" i="14" s="1"/>
  <c r="ANG11" i="2"/>
  <c r="ANG7" i="2"/>
  <c r="AMZ22" i="2"/>
  <c r="AMZ23" i="2"/>
  <c r="AMZ21" i="2"/>
  <c r="AMZ16" i="2"/>
  <c r="AMZ17" i="2"/>
  <c r="Y598" i="14" s="1"/>
  <c r="AMZ15" i="2"/>
  <c r="T598" i="14" s="1"/>
  <c r="AMZ10" i="2"/>
  <c r="AMZ11" i="2"/>
  <c r="AMZ9" i="2"/>
  <c r="J598" i="14" s="1"/>
  <c r="AMS11" i="2"/>
  <c r="AMS12" i="2"/>
  <c r="AMS13" i="2"/>
  <c r="AMS15" i="2"/>
  <c r="T597" i="14" s="1"/>
  <c r="AMS22" i="2"/>
  <c r="AMS23" i="2"/>
  <c r="AMS24" i="2"/>
  <c r="AMS10" i="2"/>
  <c r="J599" i="14" l="1"/>
  <c r="O599" i="14"/>
  <c r="M205" i="13"/>
  <c r="K203" i="13"/>
  <c r="M203" i="13"/>
  <c r="I203" i="13"/>
  <c r="R205" i="13"/>
  <c r="T203" i="13"/>
  <c r="N203" i="13"/>
  <c r="P203" i="13"/>
  <c r="R203" i="13"/>
  <c r="H270" i="14"/>
  <c r="H269" i="14"/>
  <c r="H271" i="14"/>
  <c r="K269" i="14"/>
  <c r="J271" i="14"/>
  <c r="H267" i="14"/>
  <c r="K271" i="14"/>
  <c r="H265" i="14"/>
  <c r="J269" i="14"/>
  <c r="M84" i="14"/>
  <c r="G269" i="14"/>
  <c r="G265" i="14"/>
  <c r="G271" i="14"/>
  <c r="G267" i="14"/>
  <c r="G266" i="14"/>
  <c r="G270" i="14"/>
  <c r="H266" i="14"/>
  <c r="J270" i="14"/>
  <c r="K270" i="14"/>
  <c r="L85" i="14"/>
  <c r="N85" i="14"/>
  <c r="O85" i="14"/>
  <c r="M85" i="14"/>
  <c r="N84" i="14"/>
  <c r="O84" i="14"/>
  <c r="L84" i="14"/>
  <c r="S165" i="13"/>
  <c r="N164" i="13"/>
  <c r="T163" i="13"/>
  <c r="O163" i="13"/>
  <c r="T164" i="13"/>
  <c r="S164" i="13"/>
  <c r="N163" i="13"/>
  <c r="N165" i="13"/>
  <c r="S163" i="13"/>
  <c r="I163" i="13"/>
  <c r="J163" i="13"/>
  <c r="O164" i="13"/>
  <c r="I164" i="13"/>
  <c r="I165" i="13"/>
  <c r="N204" i="13"/>
  <c r="R204" i="13"/>
  <c r="P205" i="13"/>
  <c r="T205" i="13"/>
  <c r="G205" i="13"/>
  <c r="K205" i="13"/>
  <c r="P204" i="13"/>
  <c r="N205" i="13"/>
  <c r="G204" i="13"/>
  <c r="K204" i="13"/>
  <c r="I205" i="13"/>
  <c r="M204" i="13"/>
  <c r="I204" i="13"/>
  <c r="T204" i="13"/>
  <c r="L158" i="13"/>
  <c r="M159" i="13"/>
  <c r="N157" i="13"/>
  <c r="J157" i="13"/>
  <c r="M158" i="13"/>
  <c r="N159" i="13"/>
  <c r="M157" i="13"/>
  <c r="N158" i="13"/>
  <c r="L157" i="13"/>
  <c r="J158" i="13"/>
  <c r="L159" i="13"/>
  <c r="J159" i="13"/>
  <c r="H158" i="13"/>
  <c r="I157" i="13"/>
  <c r="I158" i="13"/>
  <c r="H157" i="13"/>
  <c r="E158" i="13"/>
  <c r="H159" i="13"/>
  <c r="G159" i="13"/>
  <c r="E159" i="13"/>
  <c r="G158" i="13"/>
  <c r="I159" i="13"/>
  <c r="G157" i="13"/>
  <c r="E157" i="13"/>
  <c r="O117" i="13"/>
  <c r="O118" i="13"/>
  <c r="O119" i="13"/>
  <c r="O120" i="13"/>
  <c r="O121" i="13"/>
  <c r="O122" i="13"/>
  <c r="T117" i="13"/>
  <c r="T118" i="13"/>
  <c r="T119" i="13"/>
  <c r="T120" i="13"/>
  <c r="T121" i="13"/>
  <c r="T122" i="13"/>
  <c r="V117" i="13"/>
  <c r="X117" i="13"/>
  <c r="V118" i="13"/>
  <c r="X118" i="13"/>
  <c r="V119" i="13"/>
  <c r="X119" i="13"/>
  <c r="V120" i="13"/>
  <c r="X120" i="13"/>
  <c r="V121" i="13"/>
  <c r="X121" i="13"/>
  <c r="V122" i="13"/>
  <c r="X122" i="13"/>
  <c r="Q117" i="13"/>
  <c r="S117" i="13"/>
  <c r="Q118" i="13"/>
  <c r="S118" i="13"/>
  <c r="Q119" i="13"/>
  <c r="S119" i="13"/>
  <c r="Q120" i="13"/>
  <c r="S120" i="13"/>
  <c r="Q121" i="13"/>
  <c r="S121" i="13"/>
  <c r="Q122" i="13"/>
  <c r="S122" i="13"/>
  <c r="X116" i="13"/>
  <c r="V116" i="13"/>
  <c r="T116" i="13"/>
  <c r="S116" i="13"/>
  <c r="Q116" i="13"/>
  <c r="O116" i="13"/>
  <c r="J117" i="13"/>
  <c r="J86" i="13"/>
  <c r="I86" i="13"/>
  <c r="F93" i="13"/>
  <c r="F92" i="13"/>
  <c r="F91" i="13"/>
  <c r="F90" i="13"/>
  <c r="F89" i="13"/>
  <c r="F88" i="13"/>
  <c r="F87" i="13"/>
  <c r="W89" i="13"/>
  <c r="X89" i="13"/>
  <c r="W90" i="13"/>
  <c r="X90" i="13"/>
  <c r="W91" i="13"/>
  <c r="X91" i="13"/>
  <c r="W92" i="13"/>
  <c r="X92" i="13"/>
  <c r="W93" i="13"/>
  <c r="X93" i="13"/>
  <c r="W94" i="13"/>
  <c r="X94" i="13"/>
  <c r="X88" i="13"/>
  <c r="W88" i="13"/>
  <c r="Y79" i="13"/>
  <c r="J92" i="13" s="1"/>
  <c r="Y80" i="13"/>
  <c r="J91" i="13" s="1"/>
  <c r="Y81" i="13"/>
  <c r="Y82" i="13"/>
  <c r="Y83" i="13"/>
  <c r="J88" i="13" s="1"/>
  <c r="Y84" i="13"/>
  <c r="J87" i="13" s="1"/>
  <c r="W79" i="13"/>
  <c r="W80" i="13"/>
  <c r="W81" i="13"/>
  <c r="W82" i="13"/>
  <c r="W83" i="13"/>
  <c r="W84" i="13"/>
  <c r="Y78" i="13"/>
  <c r="W78" i="13"/>
  <c r="S79" i="13"/>
  <c r="I92" i="13" s="1"/>
  <c r="T79" i="13"/>
  <c r="U79" i="13"/>
  <c r="V79" i="13"/>
  <c r="S80" i="13"/>
  <c r="I91" i="13" s="1"/>
  <c r="T80" i="13"/>
  <c r="U80" i="13"/>
  <c r="V80" i="13"/>
  <c r="S81" i="13"/>
  <c r="I90" i="13" s="1"/>
  <c r="T81" i="13"/>
  <c r="U81" i="13"/>
  <c r="V81" i="13"/>
  <c r="S82" i="13"/>
  <c r="I89" i="13" s="1"/>
  <c r="T82" i="13"/>
  <c r="U82" i="13"/>
  <c r="V82" i="13"/>
  <c r="S83" i="13"/>
  <c r="I88" i="13" s="1"/>
  <c r="T83" i="13"/>
  <c r="U83" i="13"/>
  <c r="V83" i="13"/>
  <c r="S84" i="13"/>
  <c r="I87" i="13" s="1"/>
  <c r="T84" i="13"/>
  <c r="U84" i="13"/>
  <c r="V84" i="13"/>
  <c r="Q79" i="13"/>
  <c r="Q80" i="13"/>
  <c r="Q81" i="13"/>
  <c r="Q82" i="13"/>
  <c r="Q83" i="13"/>
  <c r="Q84" i="13"/>
  <c r="V78" i="13"/>
  <c r="U78" i="13"/>
  <c r="T78" i="13"/>
  <c r="S78" i="13"/>
  <c r="Q78" i="13"/>
  <c r="H78" i="13"/>
  <c r="N166" i="12"/>
  <c r="L166" i="12"/>
  <c r="M135" i="12"/>
  <c r="K135" i="12"/>
  <c r="M119" i="12"/>
  <c r="K119" i="12"/>
  <c r="M98" i="12"/>
  <c r="K98" i="12"/>
  <c r="J35" i="13"/>
  <c r="L35" i="13"/>
  <c r="J36" i="13"/>
  <c r="L36" i="13"/>
  <c r="J37" i="13"/>
  <c r="L37" i="13"/>
  <c r="J38" i="13"/>
  <c r="L38" i="13"/>
  <c r="J39" i="13"/>
  <c r="L39" i="13"/>
  <c r="J40" i="13"/>
  <c r="L40" i="13"/>
  <c r="J41" i="13"/>
  <c r="L41" i="13"/>
  <c r="J34" i="13"/>
  <c r="L34" i="13"/>
  <c r="H32" i="13"/>
  <c r="H34" i="13" s="1"/>
  <c r="F32" i="13"/>
  <c r="F35" i="13" s="1"/>
  <c r="P40" i="12"/>
  <c r="P39" i="12"/>
  <c r="P38" i="12"/>
  <c r="P37" i="12"/>
  <c r="P36" i="12"/>
  <c r="P35" i="12"/>
  <c r="P34" i="12"/>
  <c r="P33" i="12"/>
  <c r="P32" i="12"/>
  <c r="P31" i="12"/>
  <c r="P30" i="12"/>
  <c r="P162" i="16"/>
  <c r="P161" i="16"/>
  <c r="P160" i="16"/>
  <c r="P159" i="16"/>
  <c r="P158" i="16"/>
  <c r="L159" i="16"/>
  <c r="L160" i="16"/>
  <c r="L161" i="16"/>
  <c r="L162" i="16"/>
  <c r="L158" i="16"/>
  <c r="H155" i="16"/>
  <c r="F155" i="16"/>
  <c r="J159" i="16"/>
  <c r="J160" i="16"/>
  <c r="J162" i="16"/>
  <c r="J158" i="16"/>
  <c r="Q156" i="16" l="1"/>
  <c r="F157" i="16"/>
  <c r="Q163" i="16" s="1"/>
  <c r="H161" i="16"/>
  <c r="R159" i="16" s="1"/>
  <c r="H157" i="16"/>
  <c r="R163" i="16" s="1"/>
  <c r="O90" i="13"/>
  <c r="R164" i="13"/>
  <c r="Q163" i="13"/>
  <c r="L164" i="13"/>
  <c r="G164" i="13"/>
  <c r="M165" i="13"/>
  <c r="H165" i="13"/>
  <c r="M164" i="13"/>
  <c r="H164" i="13"/>
  <c r="G165" i="13"/>
  <c r="L165" i="13"/>
  <c r="L163" i="13"/>
  <c r="G163" i="13"/>
  <c r="Q164" i="13"/>
  <c r="M163" i="13"/>
  <c r="H163" i="13"/>
  <c r="R165" i="13"/>
  <c r="Q165" i="13"/>
  <c r="R163" i="13"/>
  <c r="L189" i="13"/>
  <c r="J189" i="13"/>
  <c r="J187" i="13"/>
  <c r="L188" i="13"/>
  <c r="M189" i="13"/>
  <c r="N187" i="13"/>
  <c r="M188" i="13"/>
  <c r="N189" i="13"/>
  <c r="M187" i="13"/>
  <c r="N188" i="13"/>
  <c r="J188" i="13"/>
  <c r="L187" i="13"/>
  <c r="E189" i="13"/>
  <c r="I189" i="13"/>
  <c r="G189" i="13"/>
  <c r="H188" i="13"/>
  <c r="I187" i="13"/>
  <c r="G187" i="13"/>
  <c r="I188" i="13"/>
  <c r="H187" i="13"/>
  <c r="E188" i="13"/>
  <c r="H189" i="13"/>
  <c r="G188" i="13"/>
  <c r="E187" i="13"/>
  <c r="L119" i="13"/>
  <c r="J116" i="13"/>
  <c r="L121" i="13"/>
  <c r="L117" i="13"/>
  <c r="N121" i="13"/>
  <c r="N117" i="13"/>
  <c r="N119" i="13"/>
  <c r="J119" i="13"/>
  <c r="I118" i="13"/>
  <c r="I122" i="13"/>
  <c r="G119" i="13"/>
  <c r="G116" i="13"/>
  <c r="E120" i="13"/>
  <c r="I120" i="13"/>
  <c r="G117" i="13"/>
  <c r="G121" i="13"/>
  <c r="E118" i="13"/>
  <c r="E122" i="13"/>
  <c r="I117" i="13"/>
  <c r="I121" i="13"/>
  <c r="G118" i="13"/>
  <c r="G122" i="13"/>
  <c r="E119" i="13"/>
  <c r="E116" i="13"/>
  <c r="I119" i="13"/>
  <c r="I116" i="13"/>
  <c r="G120" i="13"/>
  <c r="E117" i="13"/>
  <c r="E121" i="13"/>
  <c r="J120" i="13"/>
  <c r="L116" i="13"/>
  <c r="N122" i="13"/>
  <c r="N120" i="13"/>
  <c r="N118" i="13"/>
  <c r="J122" i="13"/>
  <c r="J118" i="13"/>
  <c r="N116" i="13"/>
  <c r="L122" i="13"/>
  <c r="L120" i="13"/>
  <c r="L118" i="13"/>
  <c r="J121" i="13"/>
  <c r="N93" i="13"/>
  <c r="N87" i="13"/>
  <c r="N89" i="13"/>
  <c r="N90" i="13"/>
  <c r="N91" i="13"/>
  <c r="T90" i="13"/>
  <c r="S87" i="13"/>
  <c r="S88" i="13"/>
  <c r="S89" i="13"/>
  <c r="S90" i="13"/>
  <c r="S91" i="13"/>
  <c r="S92" i="13"/>
  <c r="T93" i="13"/>
  <c r="J161" i="16"/>
  <c r="T89" i="13"/>
  <c r="T87" i="13"/>
  <c r="T91" i="13"/>
  <c r="O87" i="13"/>
  <c r="O91" i="13"/>
  <c r="O89" i="13"/>
  <c r="T88" i="13"/>
  <c r="T92" i="13"/>
  <c r="N88" i="13"/>
  <c r="N92" i="13"/>
  <c r="K82" i="13"/>
  <c r="N79" i="13"/>
  <c r="N80" i="13"/>
  <c r="N81" i="13"/>
  <c r="N82" i="13"/>
  <c r="N84" i="13"/>
  <c r="O78" i="13"/>
  <c r="K79" i="13"/>
  <c r="K83" i="13"/>
  <c r="O79" i="13"/>
  <c r="O80" i="13"/>
  <c r="O81" i="13"/>
  <c r="O82" i="13"/>
  <c r="O83" i="13"/>
  <c r="O84" i="13"/>
  <c r="N78" i="13"/>
  <c r="K80" i="13"/>
  <c r="K84" i="13"/>
  <c r="P79" i="13"/>
  <c r="P80" i="13"/>
  <c r="P81" i="13"/>
  <c r="P82" i="13"/>
  <c r="P83" i="13"/>
  <c r="P84" i="13"/>
  <c r="M78" i="13"/>
  <c r="H86" i="13"/>
  <c r="K81" i="13"/>
  <c r="M79" i="13"/>
  <c r="M80" i="13"/>
  <c r="M81" i="13"/>
  <c r="M82" i="13"/>
  <c r="M83" i="13"/>
  <c r="M84" i="13"/>
  <c r="P78" i="13"/>
  <c r="K78" i="13"/>
  <c r="N83" i="13"/>
  <c r="G78" i="13"/>
  <c r="J79" i="13"/>
  <c r="J82" i="13"/>
  <c r="I83" i="13"/>
  <c r="H82" i="13"/>
  <c r="G81" i="13"/>
  <c r="I79" i="13"/>
  <c r="G86" i="13"/>
  <c r="I93" i="13"/>
  <c r="J89" i="13"/>
  <c r="J93" i="13"/>
  <c r="O88" i="13"/>
  <c r="O92" i="13"/>
  <c r="S93" i="13"/>
  <c r="I84" i="13"/>
  <c r="H83" i="13"/>
  <c r="G82" i="13"/>
  <c r="I80" i="13"/>
  <c r="H79" i="13"/>
  <c r="J90" i="13"/>
  <c r="O93" i="13"/>
  <c r="I78" i="13"/>
  <c r="J78" i="13"/>
  <c r="J81" i="13"/>
  <c r="E81" i="13"/>
  <c r="J84" i="13"/>
  <c r="J80" i="13"/>
  <c r="H84" i="13"/>
  <c r="G83" i="13"/>
  <c r="I81" i="13"/>
  <c r="H80" i="13"/>
  <c r="G79" i="13"/>
  <c r="J83" i="13"/>
  <c r="G84" i="13"/>
  <c r="I82" i="13"/>
  <c r="H81" i="13"/>
  <c r="G80" i="13"/>
  <c r="E83" i="13"/>
  <c r="E79" i="13"/>
  <c r="E82" i="13"/>
  <c r="E84" i="13"/>
  <c r="E78" i="13"/>
  <c r="E80" i="13"/>
  <c r="F34" i="13"/>
  <c r="H41" i="13"/>
  <c r="H40" i="13"/>
  <c r="H39" i="13"/>
  <c r="H38" i="13"/>
  <c r="H37" i="13"/>
  <c r="H36" i="13"/>
  <c r="H35" i="13"/>
  <c r="F41" i="13"/>
  <c r="F40" i="13"/>
  <c r="F39" i="13"/>
  <c r="F38" i="13"/>
  <c r="F37" i="13"/>
  <c r="F36" i="13"/>
  <c r="H162" i="16"/>
  <c r="R158" i="16" s="1"/>
  <c r="R156" i="16"/>
  <c r="F160" i="16"/>
  <c r="Q160" i="16" s="1"/>
  <c r="H158" i="16"/>
  <c r="R162" i="16" s="1"/>
  <c r="F159" i="16"/>
  <c r="Q161" i="16" s="1"/>
  <c r="H159" i="16"/>
  <c r="R161" i="16" s="1"/>
  <c r="F158" i="16"/>
  <c r="Q162" i="16" s="1"/>
  <c r="F162" i="16"/>
  <c r="Q158" i="16" s="1"/>
  <c r="H160" i="16"/>
  <c r="R160" i="16" s="1"/>
  <c r="F161" i="16"/>
  <c r="Q159" i="16" s="1"/>
  <c r="P134" i="16"/>
  <c r="S134" i="16"/>
  <c r="P135" i="16"/>
  <c r="S135" i="16"/>
  <c r="M133" i="16"/>
  <c r="M135" i="16" s="1"/>
  <c r="J133" i="16"/>
  <c r="J135" i="16" s="1"/>
  <c r="Y112" i="16"/>
  <c r="Y113" i="16"/>
  <c r="Y114" i="16"/>
  <c r="Y115" i="16"/>
  <c r="Y111" i="16"/>
  <c r="W112" i="16"/>
  <c r="W113" i="16"/>
  <c r="W114" i="16"/>
  <c r="W115" i="16"/>
  <c r="W111" i="16"/>
  <c r="V112" i="16"/>
  <c r="V113" i="16"/>
  <c r="V114" i="16"/>
  <c r="V115" i="16"/>
  <c r="V111" i="16"/>
  <c r="U112" i="16"/>
  <c r="U113" i="16"/>
  <c r="U114" i="16"/>
  <c r="U115" i="16"/>
  <c r="U111" i="16"/>
  <c r="S112" i="16"/>
  <c r="S113" i="16"/>
  <c r="S114" i="16"/>
  <c r="S115" i="16"/>
  <c r="S111" i="16"/>
  <c r="R112" i="16"/>
  <c r="R113" i="16"/>
  <c r="R114" i="16"/>
  <c r="R115" i="16"/>
  <c r="R111" i="16"/>
  <c r="R100" i="16"/>
  <c r="V100" i="16"/>
  <c r="W100" i="16"/>
  <c r="Y100" i="16"/>
  <c r="R101" i="16"/>
  <c r="S101" i="16"/>
  <c r="U101" i="16"/>
  <c r="V101" i="16"/>
  <c r="W101" i="16"/>
  <c r="Y101" i="16"/>
  <c r="R102" i="16"/>
  <c r="S102" i="16"/>
  <c r="U102" i="16"/>
  <c r="V102" i="16"/>
  <c r="W102" i="16"/>
  <c r="Y102" i="16"/>
  <c r="R103" i="16"/>
  <c r="S103" i="16"/>
  <c r="U103" i="16"/>
  <c r="V103" i="16"/>
  <c r="W103" i="16"/>
  <c r="Y103" i="16"/>
  <c r="Y99" i="16"/>
  <c r="W99" i="16"/>
  <c r="V99" i="16"/>
  <c r="U99" i="16"/>
  <c r="S99" i="16"/>
  <c r="R99" i="16"/>
  <c r="Q100" i="16"/>
  <c r="K100" i="16"/>
  <c r="J67" i="16"/>
  <c r="G70" i="16"/>
  <c r="G69" i="16"/>
  <c r="G68" i="16"/>
  <c r="G71" i="16"/>
  <c r="W63" i="16"/>
  <c r="W64" i="16"/>
  <c r="W65" i="16"/>
  <c r="W62" i="16"/>
  <c r="U63" i="16"/>
  <c r="U64" i="16"/>
  <c r="U65" i="16"/>
  <c r="U62" i="16"/>
  <c r="T63" i="16"/>
  <c r="T64" i="16"/>
  <c r="T65" i="16"/>
  <c r="T62" i="16"/>
  <c r="J71" i="16" s="1"/>
  <c r="R63" i="16"/>
  <c r="R64" i="16"/>
  <c r="R65" i="16"/>
  <c r="R62" i="16"/>
  <c r="L59" i="16"/>
  <c r="Q62" i="16" s="1"/>
  <c r="F59" i="16"/>
  <c r="H67" i="16" s="1"/>
  <c r="O43" i="16"/>
  <c r="O45" i="16" s="1"/>
  <c r="L43" i="16"/>
  <c r="L46" i="16" s="1"/>
  <c r="O31" i="16"/>
  <c r="O34" i="16" s="1"/>
  <c r="L31" i="16"/>
  <c r="L34" i="16" s="1"/>
  <c r="L210" i="12"/>
  <c r="N210" i="12"/>
  <c r="L211" i="12"/>
  <c r="N211" i="12"/>
  <c r="L212" i="12"/>
  <c r="N212" i="12"/>
  <c r="L213" i="12"/>
  <c r="N213" i="12"/>
  <c r="L214" i="12"/>
  <c r="N214" i="12"/>
  <c r="L215" i="12"/>
  <c r="N215" i="12"/>
  <c r="L216" i="12"/>
  <c r="N216" i="12"/>
  <c r="N197" i="12"/>
  <c r="P197" i="12"/>
  <c r="N198" i="12"/>
  <c r="P198" i="12"/>
  <c r="N199" i="12"/>
  <c r="P199" i="12"/>
  <c r="N196" i="12"/>
  <c r="P196" i="12"/>
  <c r="X168" i="12"/>
  <c r="W168" i="12"/>
  <c r="D171" i="12"/>
  <c r="D170" i="12"/>
  <c r="D169" i="12"/>
  <c r="T171" i="12" l="1"/>
  <c r="P171" i="12"/>
  <c r="R171" i="12"/>
  <c r="T169" i="12"/>
  <c r="P169" i="12"/>
  <c r="R169" i="12"/>
  <c r="T170" i="12"/>
  <c r="R170" i="12"/>
  <c r="P170" i="12"/>
  <c r="Q90" i="13"/>
  <c r="Q91" i="13"/>
  <c r="R88" i="13"/>
  <c r="R92" i="13"/>
  <c r="L87" i="13"/>
  <c r="G87" i="13"/>
  <c r="Q93" i="13"/>
  <c r="G90" i="13"/>
  <c r="L90" i="13"/>
  <c r="H90" i="13"/>
  <c r="M90" i="13"/>
  <c r="G91" i="13"/>
  <c r="L91" i="13"/>
  <c r="G88" i="13"/>
  <c r="L88" i="13"/>
  <c r="G89" i="13"/>
  <c r="L89" i="13"/>
  <c r="G92" i="13"/>
  <c r="L92" i="13"/>
  <c r="Q88" i="13"/>
  <c r="H88" i="13"/>
  <c r="M88" i="13"/>
  <c r="H92" i="13"/>
  <c r="M92" i="13"/>
  <c r="R90" i="13"/>
  <c r="Q89" i="13"/>
  <c r="Q87" i="13"/>
  <c r="Q92" i="13"/>
  <c r="M89" i="13"/>
  <c r="H89" i="13"/>
  <c r="R87" i="13"/>
  <c r="R91" i="13"/>
  <c r="R93" i="13"/>
  <c r="L93" i="13"/>
  <c r="G93" i="13"/>
  <c r="H87" i="13"/>
  <c r="M87" i="13"/>
  <c r="H91" i="13"/>
  <c r="M91" i="13"/>
  <c r="M93" i="13"/>
  <c r="H93" i="13"/>
  <c r="R89" i="13"/>
  <c r="R70" i="16"/>
  <c r="M134" i="16"/>
  <c r="J134" i="16"/>
  <c r="I103" i="16"/>
  <c r="K103" i="16"/>
  <c r="H99" i="16"/>
  <c r="O99" i="16"/>
  <c r="N103" i="16"/>
  <c r="O102" i="16"/>
  <c r="Q101" i="16"/>
  <c r="F99" i="16"/>
  <c r="N99" i="16"/>
  <c r="L102" i="16"/>
  <c r="O103" i="16"/>
  <c r="Q102" i="16"/>
  <c r="L100" i="16"/>
  <c r="N102" i="16"/>
  <c r="O101" i="16"/>
  <c r="K114" i="16"/>
  <c r="H100" i="16"/>
  <c r="L99" i="16"/>
  <c r="L103" i="16"/>
  <c r="N101" i="16"/>
  <c r="Q103" i="16"/>
  <c r="N111" i="16"/>
  <c r="H103" i="16"/>
  <c r="F103" i="16"/>
  <c r="F100" i="16"/>
  <c r="I102" i="16"/>
  <c r="K102" i="16"/>
  <c r="H102" i="16"/>
  <c r="F102" i="16"/>
  <c r="I99" i="16"/>
  <c r="I101" i="16"/>
  <c r="K101" i="16"/>
  <c r="H101" i="16"/>
  <c r="F101" i="16"/>
  <c r="K99" i="16"/>
  <c r="I100" i="16"/>
  <c r="Q99" i="16"/>
  <c r="L101" i="16"/>
  <c r="N100" i="16"/>
  <c r="O100" i="16"/>
  <c r="R68" i="16"/>
  <c r="L64" i="16"/>
  <c r="S69" i="16"/>
  <c r="Q65" i="16"/>
  <c r="S70" i="16"/>
  <c r="J70" i="16"/>
  <c r="I65" i="16"/>
  <c r="Q64" i="16"/>
  <c r="F64" i="16"/>
  <c r="N65" i="16"/>
  <c r="I68" i="16" s="1"/>
  <c r="R69" i="16"/>
  <c r="O65" i="16"/>
  <c r="S71" i="16"/>
  <c r="I67" i="16"/>
  <c r="H65" i="16"/>
  <c r="H68" i="16" s="1"/>
  <c r="K65" i="16"/>
  <c r="L65" i="16"/>
  <c r="N64" i="16"/>
  <c r="I69" i="16" s="1"/>
  <c r="O64" i="16"/>
  <c r="S68" i="16"/>
  <c r="J68" i="16"/>
  <c r="I64" i="16"/>
  <c r="F65" i="16"/>
  <c r="L63" i="16"/>
  <c r="H63" i="16"/>
  <c r="N63" i="16"/>
  <c r="I63" i="16"/>
  <c r="K63" i="16"/>
  <c r="O63" i="16"/>
  <c r="Q63" i="16"/>
  <c r="J69" i="16"/>
  <c r="R71" i="16"/>
  <c r="F63" i="16"/>
  <c r="H64" i="16"/>
  <c r="K64" i="16"/>
  <c r="F62" i="16"/>
  <c r="L62" i="16"/>
  <c r="H62" i="16"/>
  <c r="N62" i="16"/>
  <c r="P71" i="16" s="1"/>
  <c r="I62" i="16"/>
  <c r="K62" i="16"/>
  <c r="O62" i="16"/>
  <c r="L44" i="16"/>
  <c r="L45" i="16"/>
  <c r="O46" i="16"/>
  <c r="O44" i="16"/>
  <c r="L32" i="16"/>
  <c r="L33" i="16"/>
  <c r="O32" i="16"/>
  <c r="O33" i="16"/>
  <c r="P70" i="16" l="1"/>
  <c r="H111" i="16"/>
  <c r="I115" i="16"/>
  <c r="I113" i="16"/>
  <c r="F111" i="16"/>
  <c r="K112" i="16"/>
  <c r="K115" i="16"/>
  <c r="I112" i="16"/>
  <c r="H113" i="16"/>
  <c r="H115" i="16"/>
  <c r="H112" i="16"/>
  <c r="I114" i="16"/>
  <c r="Q111" i="16"/>
  <c r="F113" i="16"/>
  <c r="F115" i="16"/>
  <c r="F112" i="16"/>
  <c r="I111" i="16"/>
  <c r="K111" i="16"/>
  <c r="K113" i="16"/>
  <c r="Q114" i="16"/>
  <c r="O112" i="16"/>
  <c r="N115" i="16"/>
  <c r="O114" i="16"/>
  <c r="L111" i="16"/>
  <c r="Q115" i="16"/>
  <c r="N113" i="16"/>
  <c r="L115" i="16"/>
  <c r="Q113" i="16"/>
  <c r="O111" i="16"/>
  <c r="L113" i="16"/>
  <c r="N112" i="16"/>
  <c r="Q112" i="16"/>
  <c r="L112" i="16"/>
  <c r="H114" i="16"/>
  <c r="F114" i="16"/>
  <c r="L114" i="16"/>
  <c r="O115" i="16"/>
  <c r="O113" i="16"/>
  <c r="N114" i="16"/>
  <c r="P68" i="16"/>
  <c r="M68" i="16"/>
  <c r="M69" i="16"/>
  <c r="O68" i="16"/>
  <c r="M71" i="16"/>
  <c r="O69" i="16"/>
  <c r="L68" i="16"/>
  <c r="P69" i="16"/>
  <c r="L69" i="16"/>
  <c r="H69" i="16"/>
  <c r="O70" i="16"/>
  <c r="I70" i="16"/>
  <c r="I71" i="16"/>
  <c r="O71" i="16"/>
  <c r="H70" i="16"/>
  <c r="L70" i="16"/>
  <c r="L71" i="16"/>
  <c r="H71" i="16"/>
  <c r="M70" i="16"/>
  <c r="Q140" i="12" l="1"/>
  <c r="O140" i="12"/>
  <c r="Q139" i="12"/>
  <c r="O139" i="12"/>
  <c r="Q138" i="12"/>
  <c r="O138" i="12"/>
  <c r="Q137" i="12"/>
  <c r="O137" i="12"/>
  <c r="O121" i="12"/>
  <c r="Q121" i="12"/>
  <c r="O122" i="12"/>
  <c r="Q122" i="12"/>
  <c r="O123" i="12"/>
  <c r="Q123" i="12"/>
  <c r="O124" i="12"/>
  <c r="Q124" i="12"/>
  <c r="O125" i="12"/>
  <c r="Q125" i="12"/>
  <c r="O106" i="12"/>
  <c r="Q106" i="12"/>
  <c r="O101" i="12"/>
  <c r="Q101" i="12"/>
  <c r="O102" i="12"/>
  <c r="Q102" i="12"/>
  <c r="O103" i="12"/>
  <c r="Q103" i="12"/>
  <c r="O104" i="12"/>
  <c r="Q104" i="12"/>
  <c r="O105" i="12"/>
  <c r="Q105" i="12"/>
  <c r="Q100" i="12"/>
  <c r="O100" i="12"/>
  <c r="L61" i="12"/>
  <c r="J61" i="12"/>
  <c r="J62" i="12"/>
  <c r="L62" i="12"/>
  <c r="J63" i="12"/>
  <c r="L63" i="12"/>
  <c r="J64" i="12"/>
  <c r="L64" i="12"/>
  <c r="J65" i="12"/>
  <c r="L65" i="12"/>
  <c r="J66" i="12"/>
  <c r="L66" i="12"/>
  <c r="J67" i="12"/>
  <c r="L67" i="12"/>
  <c r="J68" i="12"/>
  <c r="L68" i="12"/>
  <c r="J69" i="12"/>
  <c r="L69" i="12"/>
  <c r="J70" i="12"/>
  <c r="L70" i="12"/>
  <c r="J71" i="12"/>
  <c r="L71" i="12"/>
  <c r="X70" i="12" l="1"/>
  <c r="X68" i="12"/>
  <c r="X66" i="12"/>
  <c r="X64" i="12"/>
  <c r="X62" i="12"/>
  <c r="V68" i="12"/>
  <c r="V64" i="12"/>
  <c r="V62" i="12"/>
  <c r="X71" i="12"/>
  <c r="X69" i="12"/>
  <c r="X67" i="12"/>
  <c r="X65" i="12"/>
  <c r="X63" i="12"/>
  <c r="V66" i="12"/>
  <c r="V71" i="12"/>
  <c r="V67" i="12"/>
  <c r="V63" i="12"/>
  <c r="V69" i="12"/>
  <c r="V65" i="12"/>
  <c r="V70" i="12"/>
  <c r="H29" i="12"/>
  <c r="F29" i="12"/>
  <c r="J20" i="12"/>
  <c r="L20" i="12"/>
  <c r="J21" i="12"/>
  <c r="L21" i="12"/>
  <c r="J22" i="12"/>
  <c r="L22" i="12"/>
  <c r="J23" i="12"/>
  <c r="L23" i="12"/>
  <c r="J19" i="12"/>
  <c r="L19" i="12"/>
  <c r="H17" i="12"/>
  <c r="H20" i="12" s="1"/>
  <c r="F17" i="12"/>
  <c r="F19" i="12" s="1"/>
  <c r="H35" i="12" l="1"/>
  <c r="R36" i="12" s="1"/>
  <c r="H39" i="12"/>
  <c r="R32" i="12" s="1"/>
  <c r="H34" i="12"/>
  <c r="R37" i="12" s="1"/>
  <c r="H38" i="12"/>
  <c r="R33" i="12" s="1"/>
  <c r="H33" i="12"/>
  <c r="R38" i="12" s="1"/>
  <c r="H37" i="12"/>
  <c r="R34" i="12" s="1"/>
  <c r="H41" i="12"/>
  <c r="R30" i="12" s="1"/>
  <c r="H32" i="12"/>
  <c r="R39" i="12" s="1"/>
  <c r="H36" i="12"/>
  <c r="R35" i="12" s="1"/>
  <c r="H40" i="12"/>
  <c r="H31" i="12"/>
  <c r="R40" i="12" s="1"/>
  <c r="F31" i="12"/>
  <c r="Q40" i="12" s="1"/>
  <c r="F35" i="12"/>
  <c r="Q36" i="12" s="1"/>
  <c r="F39" i="12"/>
  <c r="Q32" i="12" s="1"/>
  <c r="F32" i="12"/>
  <c r="Q39" i="12" s="1"/>
  <c r="F36" i="12"/>
  <c r="Q35" i="12" s="1"/>
  <c r="F40" i="12"/>
  <c r="Q31" i="12" s="1"/>
  <c r="F33" i="12"/>
  <c r="Q38" i="12" s="1"/>
  <c r="F37" i="12"/>
  <c r="Q34" i="12" s="1"/>
  <c r="F41" i="12"/>
  <c r="Q30" i="12" s="1"/>
  <c r="F34" i="12"/>
  <c r="Q37" i="12" s="1"/>
  <c r="F38" i="12"/>
  <c r="Q33" i="12" s="1"/>
  <c r="Q29" i="12"/>
  <c r="R29" i="12"/>
  <c r="J199" i="12"/>
  <c r="L198" i="12"/>
  <c r="U168" i="12"/>
  <c r="V168" i="12"/>
  <c r="K100" i="12"/>
  <c r="M103" i="12"/>
  <c r="K106" i="12"/>
  <c r="F64" i="12"/>
  <c r="H61" i="12"/>
  <c r="R31" i="12"/>
  <c r="H21" i="12"/>
  <c r="H22" i="12"/>
  <c r="H23" i="12"/>
  <c r="H19" i="12"/>
  <c r="F23" i="12"/>
  <c r="F22" i="12"/>
  <c r="F21" i="12"/>
  <c r="F20" i="12"/>
  <c r="J198" i="12" l="1"/>
  <c r="L197" i="12"/>
  <c r="L199" i="12"/>
  <c r="J213" i="12"/>
  <c r="J212" i="12"/>
  <c r="J216" i="12"/>
  <c r="J211" i="12"/>
  <c r="J215" i="12"/>
  <c r="J210" i="12"/>
  <c r="J214" i="12"/>
  <c r="H211" i="12"/>
  <c r="H215" i="12"/>
  <c r="H212" i="12"/>
  <c r="H216" i="12"/>
  <c r="H213" i="12"/>
  <c r="H210" i="12"/>
  <c r="H214" i="12"/>
  <c r="L196" i="12"/>
  <c r="J197" i="12"/>
  <c r="J196" i="12"/>
  <c r="L168" i="12"/>
  <c r="N168" i="12"/>
  <c r="L171" i="12"/>
  <c r="L169" i="12"/>
  <c r="N170" i="12"/>
  <c r="N171" i="12"/>
  <c r="W169" i="12"/>
  <c r="L170" i="12"/>
  <c r="N169" i="12"/>
  <c r="K140" i="12"/>
  <c r="K139" i="12"/>
  <c r="K138" i="12"/>
  <c r="K137" i="12"/>
  <c r="K104" i="12"/>
  <c r="K103" i="12"/>
  <c r="M100" i="12"/>
  <c r="M140" i="12"/>
  <c r="M139" i="12"/>
  <c r="M138" i="12"/>
  <c r="M137" i="12"/>
  <c r="M102" i="12"/>
  <c r="K102" i="12"/>
  <c r="M121" i="12"/>
  <c r="M125" i="12"/>
  <c r="M124" i="12"/>
  <c r="M123" i="12"/>
  <c r="M122" i="12"/>
  <c r="K101" i="12"/>
  <c r="K122" i="12"/>
  <c r="K123" i="12"/>
  <c r="K124" i="12"/>
  <c r="K125" i="12"/>
  <c r="K121" i="12"/>
  <c r="M105" i="12"/>
  <c r="M101" i="12"/>
  <c r="K105" i="12"/>
  <c r="M104" i="12"/>
  <c r="M106" i="12"/>
  <c r="H66" i="12"/>
  <c r="T66" i="12" s="1"/>
  <c r="F70" i="12"/>
  <c r="F62" i="12"/>
  <c r="F63" i="12"/>
  <c r="F65" i="12"/>
  <c r="F61" i="12"/>
  <c r="R64" i="12" s="1"/>
  <c r="F71" i="12"/>
  <c r="F66" i="12"/>
  <c r="F68" i="12"/>
  <c r="F67" i="12"/>
  <c r="F69" i="12"/>
  <c r="H70" i="12"/>
  <c r="T70" i="12" s="1"/>
  <c r="H63" i="12"/>
  <c r="T63" i="12" s="1"/>
  <c r="H64" i="12"/>
  <c r="T64" i="12" s="1"/>
  <c r="H69" i="12"/>
  <c r="T69" i="12" s="1"/>
  <c r="H62" i="12"/>
  <c r="T62" i="12" s="1"/>
  <c r="H71" i="12"/>
  <c r="T71" i="12" s="1"/>
  <c r="H65" i="12"/>
  <c r="T65" i="12" s="1"/>
  <c r="H68" i="12"/>
  <c r="T68" i="12" s="1"/>
  <c r="H67" i="12"/>
  <c r="T67" i="12" s="1"/>
  <c r="V171" i="12" l="1"/>
  <c r="U170" i="12"/>
  <c r="U169" i="12"/>
  <c r="U171" i="12"/>
  <c r="V169" i="12"/>
  <c r="V170" i="12"/>
  <c r="X169" i="12"/>
  <c r="W170" i="12"/>
  <c r="W171" i="12"/>
  <c r="X171" i="12"/>
  <c r="X170" i="12"/>
  <c r="R67" i="12"/>
  <c r="R69" i="12"/>
  <c r="R66" i="12"/>
  <c r="R63" i="12"/>
  <c r="R65" i="12"/>
  <c r="R70" i="12"/>
  <c r="R68" i="12"/>
  <c r="R71" i="12"/>
  <c r="R62" i="12"/>
</calcChain>
</file>

<file path=xl/sharedStrings.xml><?xml version="1.0" encoding="utf-8"?>
<sst xmlns="http://schemas.openxmlformats.org/spreadsheetml/2006/main" count="22828" uniqueCount="3683">
  <si>
    <t>2016 Mid-Year Estimate</t>
  </si>
  <si>
    <t>2015 Mid-Year Estimate</t>
  </si>
  <si>
    <t>2014 Mid-Year Estimate</t>
  </si>
  <si>
    <t>2013 Mid-Year Estimate</t>
  </si>
  <si>
    <t>2012 Mid-Year Estimate</t>
  </si>
  <si>
    <t>2011 Mid-Year Estimate</t>
  </si>
  <si>
    <t>2010 Mid-Year Estimate</t>
  </si>
  <si>
    <t>2009 Mid-Year Estimate</t>
  </si>
  <si>
    <t>2008 Mid-Year Estimate</t>
  </si>
  <si>
    <t>2007 Mid-Year Estimate</t>
  </si>
  <si>
    <t>2006 Mid-Year Estimate</t>
  </si>
  <si>
    <t>2011 census</t>
  </si>
  <si>
    <t>Tooth extractions (2016/17)</t>
  </si>
  <si>
    <t>Tooth extractions (2015/16)</t>
  </si>
  <si>
    <t>Tooth extractions (2014/15)</t>
  </si>
  <si>
    <t xml:space="preserve">Children in families in receipt of CTC (&lt;60% median income) or IS/JSA </t>
  </si>
  <si>
    <t>Children in Child Benefit families</t>
  </si>
  <si>
    <t>% of Children in low-income families</t>
  </si>
  <si>
    <t>Births</t>
  </si>
  <si>
    <t>Self-Harm (2016/17)</t>
  </si>
  <si>
    <t>Self-Harm (2015/16)</t>
  </si>
  <si>
    <t>Self-Harm (2014/15)</t>
  </si>
  <si>
    <t>Mental Health (2014/15 to 2016/17 pooled)</t>
  </si>
  <si>
    <t>Unintentional and deliberate injury (2014/15)</t>
  </si>
  <si>
    <t>Unintentional and deliberate injury (2015/16)</t>
  </si>
  <si>
    <t>Unintentional and deliberate injury (2016/17)</t>
  </si>
  <si>
    <t>Asthma (2014/15)</t>
  </si>
  <si>
    <t>Asthma (2015/16)</t>
  </si>
  <si>
    <t>Asthma (2016/17)</t>
  </si>
  <si>
    <t>Epilepsy (2014/15)</t>
  </si>
  <si>
    <t>Epilepsy (2015/16)</t>
  </si>
  <si>
    <t>Epilepsy (2016/17)</t>
  </si>
  <si>
    <t>Diabetes (2014/15)</t>
  </si>
  <si>
    <t>Diabetes (2015/16)</t>
  </si>
  <si>
    <t>Diabetes (2016/17)</t>
  </si>
  <si>
    <t>Early Years Foundation Stage</t>
  </si>
  <si>
    <t xml:space="preserve">Reference </t>
  </si>
  <si>
    <t>Lower Geography</t>
  </si>
  <si>
    <t>Upper Geography</t>
  </si>
  <si>
    <t>Number of children in low income families - Under 16 (2014)</t>
  </si>
  <si>
    <t>Number of children in low income families - All ages (2014)</t>
  </si>
  <si>
    <t>Number of children in child benefit families - Under 16 (2014)</t>
  </si>
  <si>
    <t>Number of children in child benefit families - All ages (2014)</t>
  </si>
  <si>
    <t>Proportion of children in low income families - Under 16 (2014)</t>
  </si>
  <si>
    <t>Children under 16 in low income families - LCI (2014)</t>
  </si>
  <si>
    <t>Children under 16 in low income families - UCI (2014)</t>
  </si>
  <si>
    <t>Proportion of children in low income families - All ages (2014)</t>
  </si>
  <si>
    <t>Children all ages in low income families - LCI (2014)</t>
  </si>
  <si>
    <t>Children all ages in low income families - UCI (2014)</t>
  </si>
  <si>
    <t>Number of children in low income families - Under 16 (2013)</t>
  </si>
  <si>
    <t>Number of children in low income families - All ages (2013)</t>
  </si>
  <si>
    <t>Number of children in child benefit families - Under 16 (2013)</t>
  </si>
  <si>
    <t>Number of children in child benefit families - All ages (2013)</t>
  </si>
  <si>
    <t>Proportion of children in low income families - Under 16 (2013)</t>
  </si>
  <si>
    <t>Children under 16 in low income families - LCI (2013)</t>
  </si>
  <si>
    <t>Children under 16 in low income families - UCI (2013)</t>
  </si>
  <si>
    <t>Proportion of children in low income families - All ages (2013)</t>
  </si>
  <si>
    <t>Children all ages in low income families - LCI (2013)</t>
  </si>
  <si>
    <t>Children all ages in low income families - UCI (2013)</t>
  </si>
  <si>
    <t>Number of children in low income families - Under 16 (2012)</t>
  </si>
  <si>
    <t>Number of children in low income families - All ages (2012)</t>
  </si>
  <si>
    <t>Number of children in child benefit families - Under 16 (2012)</t>
  </si>
  <si>
    <t>Number of children in child benefit families - All ages (2012)</t>
  </si>
  <si>
    <t>Proportion of children in low income families - Under 16 (2012)</t>
  </si>
  <si>
    <t>Children under 16 in low income families - LCI (2012)</t>
  </si>
  <si>
    <t>Children under 16 in low income families - UCI (2012)</t>
  </si>
  <si>
    <t>Proportion of children in low income families - All ages (2012)</t>
  </si>
  <si>
    <t>Children all ages in low income families - LCI (2012)</t>
  </si>
  <si>
    <t>Children all ages in low income families - UCI (2012)</t>
  </si>
  <si>
    <t>Number of children in low income families - Under 16 (2011)</t>
  </si>
  <si>
    <t>Number of children in low income families - All ages (2011)</t>
  </si>
  <si>
    <t>Number of children in child benefit families - Under 16 (2011)</t>
  </si>
  <si>
    <t>Number of children in child benefit families - All ages (2011)</t>
  </si>
  <si>
    <t>Proportion of children in low income families - Under 16 (2011)</t>
  </si>
  <si>
    <t>Children under 16 in low income families - LCI (2011)</t>
  </si>
  <si>
    <t>Children under 16 in low income families - UCI (2011)</t>
  </si>
  <si>
    <t>Proportion of children in low income families - All ages (2011)</t>
  </si>
  <si>
    <t>Children all ages in low income families - LCI (2011)</t>
  </si>
  <si>
    <t>Children all ages in low income families - UCI (2011)</t>
  </si>
  <si>
    <t>Age 0-4 MYE (2016)</t>
  </si>
  <si>
    <t>Age 5-9 MYE (2016)</t>
  </si>
  <si>
    <t>Age 10-14 MYE (2016)</t>
  </si>
  <si>
    <t>Age 15-19 MYE (2016)</t>
  </si>
  <si>
    <t>Age 20-24 MYE (2016)</t>
  </si>
  <si>
    <t>Total 0-19 MYE (2016)</t>
  </si>
  <si>
    <t>Total 0-24 MYE (2016)</t>
  </si>
  <si>
    <t>Age 0-4 MYE (2015)</t>
  </si>
  <si>
    <t>Age 5-9 MYE (2015)</t>
  </si>
  <si>
    <t>Age 10-14 MYE (2015)</t>
  </si>
  <si>
    <t>Age 15-19 MYE (2015)</t>
  </si>
  <si>
    <t>Age 20-24 MYE (2015)</t>
  </si>
  <si>
    <t>Total 0-19 MYE (2015)</t>
  </si>
  <si>
    <t>Total 0-24 MYE (2015)</t>
  </si>
  <si>
    <t>Age 0-4 MYE (2014)</t>
  </si>
  <si>
    <t>Age 5-9 MYE (2014)</t>
  </si>
  <si>
    <t>Age 10-14 MYE (2014)</t>
  </si>
  <si>
    <t>Age 15-19 MYE (2014)</t>
  </si>
  <si>
    <t>Age 20-24 MYE (2014)</t>
  </si>
  <si>
    <t>Total 0-19 MYE (2014)</t>
  </si>
  <si>
    <t>Total 0-24 MYE (2014)</t>
  </si>
  <si>
    <t>Age 0-4 MYE (2013)</t>
  </si>
  <si>
    <t>Age 5-9 MYE (2013)</t>
  </si>
  <si>
    <t>Age 10-14 MYE (2013)</t>
  </si>
  <si>
    <t>Age 15-19 MYE (2013)</t>
  </si>
  <si>
    <t>Age 20-24 MYE (2013)</t>
  </si>
  <si>
    <t>Total 0-19 MYE (2013)</t>
  </si>
  <si>
    <t>Total 0-24 MYE (2013)</t>
  </si>
  <si>
    <t>Age 0-4 MYE (2012)</t>
  </si>
  <si>
    <t>Age 5-9 MYE (2012)</t>
  </si>
  <si>
    <t>Age 10-14 MYE (2012)</t>
  </si>
  <si>
    <t>Age 15-19 MYE (2012)</t>
  </si>
  <si>
    <t>Age 20-24 MYE (2012)</t>
  </si>
  <si>
    <t>Total 0-19 MYE (2012)</t>
  </si>
  <si>
    <t>Total 0-24 MYE (2012)</t>
  </si>
  <si>
    <t>Age 0-4 MYE (2011)</t>
  </si>
  <si>
    <t>Age 5-9 MYE (2011)</t>
  </si>
  <si>
    <t>Age 10-14 MYE (2011)</t>
  </si>
  <si>
    <t>Age 15-19 MYE (2011)</t>
  </si>
  <si>
    <t>Age 20-24 MYE (2011)</t>
  </si>
  <si>
    <t>Total 0-19 MYE (2011)</t>
  </si>
  <si>
    <t>Total 0-24 MYE (2011)</t>
  </si>
  <si>
    <t>Age 0-4 MYE (2010)</t>
  </si>
  <si>
    <t>Age 5-9 MYE (2010)</t>
  </si>
  <si>
    <t>Age 10-14 MYE (2010)</t>
  </si>
  <si>
    <t>Age 15-19 MYE (2010)</t>
  </si>
  <si>
    <t>Age 20-24 MYE (2010)</t>
  </si>
  <si>
    <t>Total 0-19 MYE (2010)</t>
  </si>
  <si>
    <t>Total 0-24 MYE (2010)</t>
  </si>
  <si>
    <t>Age 0-4 MYE (2009)</t>
  </si>
  <si>
    <t>Age 5-9 MYE (2009)</t>
  </si>
  <si>
    <t>Age 10-14 MYE (2009)</t>
  </si>
  <si>
    <t>Age 15-19 MYE (2009)</t>
  </si>
  <si>
    <t>Age 20-24 MYE (2009)</t>
  </si>
  <si>
    <t>Total 0-19 MYE (2009)</t>
  </si>
  <si>
    <t>Total 0-24 MYE (2009)</t>
  </si>
  <si>
    <t>Age 0-4 MYE (2008)</t>
  </si>
  <si>
    <t>Age 5-9 MYE (2008)</t>
  </si>
  <si>
    <t>Age 10-14 MYE (2008)</t>
  </si>
  <si>
    <t>Age 15-19 MYE (2008)</t>
  </si>
  <si>
    <t>Age 20-24 MYE (2008)</t>
  </si>
  <si>
    <t>Total 0-19 MYE (2008)</t>
  </si>
  <si>
    <t>Total 0-24 MYE (2008)</t>
  </si>
  <si>
    <t>Age 0-4 MYE (2007)</t>
  </si>
  <si>
    <t>Age 5-9 MYE (2007)</t>
  </si>
  <si>
    <t>Age 10-14 MYE (2007)</t>
  </si>
  <si>
    <t>Age 15-19 MYE (2007)</t>
  </si>
  <si>
    <t>Age 20-24 MYE (2007)</t>
  </si>
  <si>
    <t>Total 0-19 MYE (2007)</t>
  </si>
  <si>
    <t>Total 0-24 MYE (2007)</t>
  </si>
  <si>
    <t>Age 0-4 MYE (2006)</t>
  </si>
  <si>
    <t>Age 5-9 MYE (2006)</t>
  </si>
  <si>
    <t>Age 10-14 MYE (2006)</t>
  </si>
  <si>
    <t>Age 15-19 MYE (2006)</t>
  </si>
  <si>
    <t>Age 20-24 MYE (2006)</t>
  </si>
  <si>
    <t>Total 0-19 MYE (2006)</t>
  </si>
  <si>
    <t>Total 0-24 MYE (2006)</t>
  </si>
  <si>
    <t>Overweight - NCMP Year 6 (2015/16)</t>
  </si>
  <si>
    <t>Very Overweight - NCMP Year 6 (2015/16)</t>
  </si>
  <si>
    <t>Total - NCMP Year 6 (2015/16)</t>
  </si>
  <si>
    <t>Proportion excess weight - NCMP Year 6 (2015/16)</t>
  </si>
  <si>
    <t>LCI excess weight - NCMP Year 6 (2015/16)</t>
  </si>
  <si>
    <t>UCI excess weight - NCMP Year 6 (2015/16)</t>
  </si>
  <si>
    <t>Proportion Obese - NCMP Year 6 (2015/16)</t>
  </si>
  <si>
    <t>LCI Obese - NCMP Year 6 (2015/16)</t>
  </si>
  <si>
    <t>UCI Obese - NCMP Year 6 (2015/16)</t>
  </si>
  <si>
    <t>Overweight - NCMP Year 6 (2014/15)</t>
  </si>
  <si>
    <t>Very Overweight - NCMP Year 6 (2014/15)</t>
  </si>
  <si>
    <t>Total - NCMP Year 6 (2014/15)</t>
  </si>
  <si>
    <t>Proportion excess weight - NCMP Year 6 (2014/15)</t>
  </si>
  <si>
    <t>LCI excess weight - NCMP Year 6 (2014/15)</t>
  </si>
  <si>
    <t>UCI excess weight - NCMP Year 6 (2014/15)</t>
  </si>
  <si>
    <t>Proportion Obese - NCMP Year 6 (2014/15)</t>
  </si>
  <si>
    <t>LCI Obese - NCMP Year 6 (2014/15)</t>
  </si>
  <si>
    <t>UCI Obese - NCMP Year 6 (2014/15)</t>
  </si>
  <si>
    <t>Overweight - NCMP Year 6 (2013/14)</t>
  </si>
  <si>
    <t>Very Overweight - NCMP Year 6 (2013/14)</t>
  </si>
  <si>
    <t>Total - NCMP Year 6 (2013/14)</t>
  </si>
  <si>
    <t>Proportion excess weight - NCMP Year 6 (2013/14)</t>
  </si>
  <si>
    <t>LCI excess weight - NCMP Year 6 (2013/14)</t>
  </si>
  <si>
    <t>UCI excess weight - NCMP Year 6 (2013/14)</t>
  </si>
  <si>
    <t>Proportion Obese - NCMP Year 6 (2013/14)</t>
  </si>
  <si>
    <t>LCI Obese - NCMP Year 6 (2013/14)</t>
  </si>
  <si>
    <t>UCI Obese - NCMP Year 6 (2013/14)</t>
  </si>
  <si>
    <t>Very Overweight - NCMP Year R (2015/16)</t>
  </si>
  <si>
    <t>Total - NCMP Year R (2015/16)</t>
  </si>
  <si>
    <t>Proportion excess weight - NCMP Year R (2015/16)</t>
  </si>
  <si>
    <t>LCI excess weight - NCMP Year R (2015/16)</t>
  </si>
  <si>
    <t>UCI excess weight - NCMP Year R (2015/16)</t>
  </si>
  <si>
    <t>Proportion Obese - NCMP Year R (2015/16)</t>
  </si>
  <si>
    <t>LCI Obese - NCMP Year R (2015/16)</t>
  </si>
  <si>
    <t>UCI Obese - NCMP Year R (2015/16)</t>
  </si>
  <si>
    <t>Very Overweight - NCMP Year R (2014/15)</t>
  </si>
  <si>
    <t>Total - NCMP Year R (2014/15)</t>
  </si>
  <si>
    <t>Proportion excess weight - NCMP Year R (2014/15)</t>
  </si>
  <si>
    <t>LCI excess weight - NCMP Year R (2014/15)</t>
  </si>
  <si>
    <t>UCI excess weight - NCMP Year R (2014/15)</t>
  </si>
  <si>
    <t>Proportion Obese - NCMP Year R (2014/15)</t>
  </si>
  <si>
    <t>LCI Obese - NCMP Year R (2014/15)</t>
  </si>
  <si>
    <t>UCI Obese - NCMP Year R (2014/15)</t>
  </si>
  <si>
    <t>Very Overweight - NCMP Year R (2013/14)</t>
  </si>
  <si>
    <t>Total - NCMP Year R (2013/14)</t>
  </si>
  <si>
    <t>Proportion excess weight - NCMP Year R (2013/14)</t>
  </si>
  <si>
    <t>LCI excess weight - NCMP Year R (2013/14)</t>
  </si>
  <si>
    <t>UCI excess weight - NCMP Year R (2013/14)</t>
  </si>
  <si>
    <t>Proportion Obese - NCMP Year R (2013/14)</t>
  </si>
  <si>
    <t>LCI Obese - NCMP Year R (2013/14)</t>
  </si>
  <si>
    <t>UCI Obese - NCMP Year R (2013/14)</t>
  </si>
  <si>
    <t>Persons - All Ages (2011 census)</t>
  </si>
  <si>
    <t>Persons - Age 0 to 4 (2011 census)</t>
  </si>
  <si>
    <t>Persons - Age 5 to 9 (2011 census)</t>
  </si>
  <si>
    <t>Persons - Age 10 to 14 (2011 census)</t>
  </si>
  <si>
    <t>Persons - Age 15 to 19 (2011 census)</t>
  </si>
  <si>
    <t>Persons - Age 20 to 24 (2011 census)</t>
  </si>
  <si>
    <t>Number day-to-day activities limited - All Ages (2011 census)</t>
  </si>
  <si>
    <t>Number day-to-day activities limited - Age 0 to 4 (2011 census)</t>
  </si>
  <si>
    <t>Number day-to-day activities limited - Age 5 to 9 (2011 census)</t>
  </si>
  <si>
    <t>Number day-to-day activities limited - Age 10 to 14 (2011 census)</t>
  </si>
  <si>
    <t>Number day-to-day activities limited - Age 15 to 19 (2011 census)</t>
  </si>
  <si>
    <t>Number day-to-day activities limited - Age 20 to 24 (2011 census)</t>
  </si>
  <si>
    <t>Proportion day-to-day activities limited - All Ages (2011 census)</t>
  </si>
  <si>
    <t>Proportion day-to-day activities limited - Age 0 to 4 (2011 census)</t>
  </si>
  <si>
    <t>Proportion day-to-day activities limited - Age 5 to 9 (2011 census)</t>
  </si>
  <si>
    <t>Proportion day-to-day activities limited - Age 10 to 14 (2011 census)</t>
  </si>
  <si>
    <t>Proportion day-to-day activities limited - Age 15 to 19 (2011 census)</t>
  </si>
  <si>
    <t>Proportion day-to-day activities limited - Age 20 to 24 (2011 census)</t>
  </si>
  <si>
    <t>Total - Age 0-4 (2011 census)</t>
  </si>
  <si>
    <t>White: Total - Age 0-4 (2011 census)</t>
  </si>
  <si>
    <t>White: English/Welsh/Scottish/Northern Irish/British - Age 0-4 (2011 census)</t>
  </si>
  <si>
    <t>White: Irish, Gypsy or Irish Traveller, Other White - Age 0-4 (2011 census)</t>
  </si>
  <si>
    <t>White: Irish - Age 0-4 (2011 census)</t>
  </si>
  <si>
    <t>White: Gypsy or Irish Traveller - Age 0-4 (2011 census)</t>
  </si>
  <si>
    <t>White: Other White - Age 0-4 (2011 census)</t>
  </si>
  <si>
    <t>Mixed/multiple ethnic group: Total - Age 0-4 (2011 census)</t>
  </si>
  <si>
    <t>Asian/Asian British: Total - Age 0-4 (2011 census)</t>
  </si>
  <si>
    <t>Black/African/Caribbean/Black British: Total - Age 0-4 (2011 census)</t>
  </si>
  <si>
    <t>Other ethnic group: Total - Age 0-4 (2011 census)</t>
  </si>
  <si>
    <t>Proportion White: English/Welsh/Scottish/Northern Irish/British - Age 0-4 (2011 census)</t>
  </si>
  <si>
    <t>BAME % - Age 0-4 (2011 census)</t>
  </si>
  <si>
    <t>Total - Age 5-7 (2011 census)</t>
  </si>
  <si>
    <t>White: Total - Age 5-7 (2011 census)</t>
  </si>
  <si>
    <t>White: English/Welsh/Scottish/Northern Irish/British - Age 5-7 (2011 census)</t>
  </si>
  <si>
    <t>White: Irish, Gypsy or Irish Traveller, Other White - Age 5-7 (2011 census)</t>
  </si>
  <si>
    <t>White: Irish - Age 5-7 (2011 census)</t>
  </si>
  <si>
    <t>White: Gypsy or Irish Traveller - Age 5-7 (2011 census)</t>
  </si>
  <si>
    <t>White: Other White - Age 5-7 (2011 census)</t>
  </si>
  <si>
    <t>Mixed/multiple ethnic group: Total - Age 5-7 (2011 census)</t>
  </si>
  <si>
    <t>Asian/Asian British: Total - Age 5-7 (2011 census)</t>
  </si>
  <si>
    <t>Black/African/Caribbean/Black British: Total - Age 5-7 (2011 census)</t>
  </si>
  <si>
    <t>Other ethnic group: Total - Age 5-7 (2011 census)</t>
  </si>
  <si>
    <t>Proportion White: English/Welsh/Scottish/Northern Irish/British - Age 5-7 (2011 census)</t>
  </si>
  <si>
    <t>BAME % - Age 5-7 (2011 census)</t>
  </si>
  <si>
    <t>Total - Age 8-9 (2011 census)</t>
  </si>
  <si>
    <t>White: Total - Age 8-9 (2011 census)</t>
  </si>
  <si>
    <t>White: English/Welsh/Scottish/Northern Irish/British - Age 8-9 (2011 census)</t>
  </si>
  <si>
    <t>White: Irish, Gypsy or Irish Traveller, Other White - Age 8-9 (2011 census)</t>
  </si>
  <si>
    <t>White: Irish - Age 8-9 (2011 census)</t>
  </si>
  <si>
    <t>White: Gypsy or Irish Traveller - Age 8-9 (2011 census)</t>
  </si>
  <si>
    <t>White: Other White - Age 8-9 (2011 census)</t>
  </si>
  <si>
    <t>Mixed/multiple ethnic group: Total - Age 8-9 (2011 census)</t>
  </si>
  <si>
    <t>Asian/Asian British: Total - Age 8-9 (2011 census)</t>
  </si>
  <si>
    <t>Black/African/Caribbean/Black British: Total - Age 8-9 (2011 census)</t>
  </si>
  <si>
    <t>Other ethnic group: Total - Age 8-9 (2011 census)</t>
  </si>
  <si>
    <t>Proportion White: English/Welsh/Scottish/Northern Irish/British - Age 8-9 (2011 census)</t>
  </si>
  <si>
    <t>BAME % - Age 8-9 (2011 census)</t>
  </si>
  <si>
    <t>Total - Age 10-14 (2011 census)</t>
  </si>
  <si>
    <t>White: Total - Age 10-14 (2011 census)</t>
  </si>
  <si>
    <t>White: English/Welsh/Scottish/Northern Irish/British - Age 10-14 (2011 census)</t>
  </si>
  <si>
    <t>White: Irish, Gypsy or Irish Traveller, Other White - Age 10-14 (2011 census)</t>
  </si>
  <si>
    <t>White: Irish - Age 10-14 (2011 census)</t>
  </si>
  <si>
    <t>White: Gypsy or Irish Traveller - Age 10-14 (2011 census)</t>
  </si>
  <si>
    <t>White: Other White - Age 10-14 (2011 census)</t>
  </si>
  <si>
    <t>Mixed/multiple ethnic group: Total - Age 10-14 (2011 census)</t>
  </si>
  <si>
    <t>Asian/Asian British: Total - Age 10-14 (2011 census)</t>
  </si>
  <si>
    <t>Black/African/Caribbean/Black British: Total - Age 10-14 (2011 census)</t>
  </si>
  <si>
    <t>Other ethnic group: Total - Age 10-14 (2011 census)</t>
  </si>
  <si>
    <t>Proportion White: English/Welsh/Scottish/Northern Irish/British - Age 10-14 (2011 census)</t>
  </si>
  <si>
    <t>BAME % - Age 10-14 (2011 census)</t>
  </si>
  <si>
    <t>Total - Age 15 (2011 census)</t>
  </si>
  <si>
    <t>White: Total - Age 15 (2011 census)</t>
  </si>
  <si>
    <t>White: English/Welsh/Scottish/Northern Irish/British - Age 15 (2011 census)</t>
  </si>
  <si>
    <t>White: Irish, Gypsy or Irish Traveller, Other White - Age 15 (2011 census)</t>
  </si>
  <si>
    <t>White: Irish - Age 15 (2011 census)</t>
  </si>
  <si>
    <t>White: Gypsy or Irish Traveller - Age 15 (2011 census)</t>
  </si>
  <si>
    <t>White: Other White - Age 15 (2011 census)</t>
  </si>
  <si>
    <t>Mixed/multiple ethnic group: Total - Age 15 (2011 census)</t>
  </si>
  <si>
    <t>Asian/Asian British: Total - Age 15 (2011 census)</t>
  </si>
  <si>
    <t>Black/African/Caribbean/Black British: Total - Age 15 (2011 census)</t>
  </si>
  <si>
    <t>Other ethnic group: Total - Age 15 (2011 census)</t>
  </si>
  <si>
    <t>Proportion White: English/Welsh/Scottish/Northern Irish/British - Age 15 (2011 census)</t>
  </si>
  <si>
    <t>BAME % - Age 15 (2011 census)</t>
  </si>
  <si>
    <t>Total - Age 16-17 (2011 census)</t>
  </si>
  <si>
    <t>White: Total - Age 16-17 (2011 census)</t>
  </si>
  <si>
    <t>White: English/Welsh/Scottish/Northern Irish/British - Age 16-17 (2011 census)</t>
  </si>
  <si>
    <t>White: Irish, Gypsy or Irish Traveller, Other White - Age 16-17 (2011 census)</t>
  </si>
  <si>
    <t>White: Irish - Age 16-17 (2011 census)</t>
  </si>
  <si>
    <t>White: Gypsy or Irish Traveller - Age 16-17 (2011 census)</t>
  </si>
  <si>
    <t>White: Other White - Age 16-17 (2011 census)</t>
  </si>
  <si>
    <t>Mixed/multiple ethnic group: Total - Age 16-17 (2011 census)</t>
  </si>
  <si>
    <t>Asian/Asian British: Total - Age 16-17 (2011 census)</t>
  </si>
  <si>
    <t>Black/African/Caribbean/Black British: Total - Age 16-17 (2011 census)</t>
  </si>
  <si>
    <t>Other ethnic group: Total - Age 16-17 (2011 census)</t>
  </si>
  <si>
    <t>Proportion White: English/Welsh/Scottish/Northern Irish/British - Age 16-17 (2011 census)</t>
  </si>
  <si>
    <t>BAME % - Age 16-17 (2011 census)</t>
  </si>
  <si>
    <t>Total - Age 18-19 (2011 census)</t>
  </si>
  <si>
    <t>White: Total - Age 18-19 (2011 census)</t>
  </si>
  <si>
    <t>White: English/Welsh/Scottish/Northern Irish/British - Age 18-19 (2011 census)</t>
  </si>
  <si>
    <t>White: Irish, Gypsy or Irish Traveller, Other White - Age 18-19 (2011 census)</t>
  </si>
  <si>
    <t>White: Irish - Age 18-19 (2011 census)</t>
  </si>
  <si>
    <t>White: Gypsy or Irish Traveller - Age 18-19 (2011 census)</t>
  </si>
  <si>
    <t>White: Other White - Age 18-19 (2011 census)</t>
  </si>
  <si>
    <t>Mixed/multiple ethnic group: Total - Age 18-19 (2011 census)</t>
  </si>
  <si>
    <t>Asian/Asian British: Total - Age 18-19 (2011 census)</t>
  </si>
  <si>
    <t>Black/African/Caribbean/Black British: Total - Age 18-19 (2011 census)</t>
  </si>
  <si>
    <t>Other ethnic group: Total - Age 18-19 (2011 census)</t>
  </si>
  <si>
    <t>Proportion White: English/Welsh/Scottish/Northern Irish/British - Age 18-19 (2011 census)</t>
  </si>
  <si>
    <t>BAME % - Age 18-19 (2011 census)</t>
  </si>
  <si>
    <t>Total - Age 20-24 (2011 census)</t>
  </si>
  <si>
    <t>White: Total - Age 20-24 (2011 census)</t>
  </si>
  <si>
    <t>White: English/Welsh/Scottish/Northern Irish/British - Age 20-24 (2011 census)</t>
  </si>
  <si>
    <t>White: Irish, Gypsy or Irish Traveller, Other White - Age 20-24 (2011 census)</t>
  </si>
  <si>
    <t>White: Irish - Age 20-24 (2011 census)</t>
  </si>
  <si>
    <t>White: Gypsy or Irish Traveller - Age 20-24 (2011 census)</t>
  </si>
  <si>
    <t>White: Other White - Age 20-24 (2011 census)</t>
  </si>
  <si>
    <t>Mixed/multiple ethnic group: Total - Age 20-24 (2011 census)</t>
  </si>
  <si>
    <t>Asian/Asian British: Total - Age 20-24 (2011 census)</t>
  </si>
  <si>
    <t>Black/African/Caribbean/Black British: Total - Age 20-24 (2011 census)</t>
  </si>
  <si>
    <t>Other ethnic group: Total - Age 20-24 (2011 census)</t>
  </si>
  <si>
    <t>Proportion White: English/Welsh/Scottish/Northern Irish/British - Age 20-24 (2011 census)</t>
  </si>
  <si>
    <t>BAME % - Age 20-24 (2011 census)</t>
  </si>
  <si>
    <t>Total - Age 0-24 aggregate (2011 census)</t>
  </si>
  <si>
    <t>White: Total - Age 0-24 aggregate (2011 census)</t>
  </si>
  <si>
    <t>White: English/Welsh/Scottish/Northern Irish/British - Age 0-24 aggregate (2011 census)</t>
  </si>
  <si>
    <t>White: Irish, Gypsy or Irish Traveller, Other White - Age 0-24 aggregate (2011 census)</t>
  </si>
  <si>
    <t>White: Irish - Age 0-24 aggregate (2011 census)</t>
  </si>
  <si>
    <t>White: Gypsy or Irish Traveller - Age 0-24 aggregate (2011 census)</t>
  </si>
  <si>
    <t>White: Other White - Age 0-24 aggregate (2011 census)</t>
  </si>
  <si>
    <t>Mixed/multiple ethnic group: Total - Age 0-24 aggregate (2011 census)</t>
  </si>
  <si>
    <t>Asian/Asian British: Total - Age 0-24 aggregate (2011 census)</t>
  </si>
  <si>
    <t>Black/African/Caribbean/Black British: Total - Age 0-24 aggregate (2011 census)</t>
  </si>
  <si>
    <t>Other ethnic group: Total - Age 0-24 aggregate (2011 census)</t>
  </si>
  <si>
    <t>Proportion White: English/Welsh/Scottish/Northern Irish/British - Age 0-24 aggregate (2011 census)</t>
  </si>
  <si>
    <t>BAME % - Age 0-24 aggregate (2011 census)</t>
  </si>
  <si>
    <t>Total claimants of DLA (feb-16)</t>
  </si>
  <si>
    <t>Number of claimants of DLA - Age 16 to 24 (feb-16)</t>
  </si>
  <si>
    <t>Total claimants of DLA (may-16)</t>
  </si>
  <si>
    <t>Number of claimants of DLA - Age 16 to 24 (may-16)</t>
  </si>
  <si>
    <t>Total claimants of DLA (aug-16)</t>
  </si>
  <si>
    <t>Number of claimants of DLA - Age 16 to 24 (aug-16)</t>
  </si>
  <si>
    <t>Total claimants of DLA (nov-16)</t>
  </si>
  <si>
    <t>Number of claimants of DLA - Age 16 to 24 (nov-16)</t>
  </si>
  <si>
    <t>Births (2014)</t>
  </si>
  <si>
    <t>Births (2013)</t>
  </si>
  <si>
    <t>Births (2012)</t>
  </si>
  <si>
    <t>Births (2011)</t>
  </si>
  <si>
    <t>Births (2010)</t>
  </si>
  <si>
    <t>Births (2009)</t>
  </si>
  <si>
    <t>Births (2008)</t>
  </si>
  <si>
    <t>Number of admissions for self-harm - All Ages (2016/17)</t>
  </si>
  <si>
    <t>Number of admissions for self-harm - Age 10-24 (2016/17)</t>
  </si>
  <si>
    <t>Directly age standardised rate of self-harm per 100,000 - Ages 10-24 (2016/17)</t>
  </si>
  <si>
    <t>LCI self-harm - Ages 10-24 (2016/17)</t>
  </si>
  <si>
    <t>UCI self-harm  - Ages 10-24 (2016/17)</t>
  </si>
  <si>
    <t>Number of admissions for self-harm - All Ages (2015/16)</t>
  </si>
  <si>
    <t>Number of admissions for self-harm - Age 10-24 (2015/16)</t>
  </si>
  <si>
    <t>Directly age standardised rate of self-harm per 100,000 - Ages 10-24 (2015/16)</t>
  </si>
  <si>
    <t>LCI self-harm - Ages 10-24 (2015/16)</t>
  </si>
  <si>
    <t>UCI self-harm  - Ages 10-24 (2015/16)</t>
  </si>
  <si>
    <t>Number of admissions for self-harm - All Ages (2014/15)</t>
  </si>
  <si>
    <t>Number of admissions for self-harm - Age 10-24 (2014/15)</t>
  </si>
  <si>
    <t>Directly age standardised rate of self-harm per 100,000 - Ages 10-24 (2014/15)</t>
  </si>
  <si>
    <t>LCI self-harm - Ages 10-24 (2014/15)</t>
  </si>
  <si>
    <t>UCI self-harm  - Ages 10-24 (2014/15)</t>
  </si>
  <si>
    <t>Number of mental health admissions - Age 0-17 (2014/15 to 2016/17)</t>
  </si>
  <si>
    <t>MYE - Age 0-17 (2014, 2015 and 2016)</t>
  </si>
  <si>
    <t>Crude rate of mental health admissions per 100,000 - 0-17 (2014/15 - 2016/17 pooled)</t>
  </si>
  <si>
    <t>LCI mental health admissions per 100,000 - 0-17 (2014/15 - 2016/17 pooled)</t>
  </si>
  <si>
    <t>UCI mental health admissions per 100,000 - 0-17 (2014/15 - 2016/17 pooled)</t>
  </si>
  <si>
    <t>Number of admissions for unintentional and deliberate injury - Age 0-4 (2014/15)</t>
  </si>
  <si>
    <t>Number of admissions for unintentional and deliberate injury - Age 5-9 (2014/15)</t>
  </si>
  <si>
    <t>Number of admissions for unintentional and deliberate injury - Age 10-14 (2014/15)</t>
  </si>
  <si>
    <t>Number of admissions for unintentional and deliberate injury - Age 15-19 (2014/15)</t>
  </si>
  <si>
    <t>Number of admissions for unintentional and deliberate injury - Age 20-24 (2014/15)</t>
  </si>
  <si>
    <t>Number of admissions for unintentional and deliberate injury - Age 0-14 (2014/15)</t>
  </si>
  <si>
    <t>Crude rate unintentional and deliberate injury per 10,000 - Age 0-14 (2014/15)</t>
  </si>
  <si>
    <t>LCI unintentional and deliberate injury - Age 0-14 (2014/15)</t>
  </si>
  <si>
    <t>UCI unintentional and deliberate injury - Age 0-14 (2014/15)</t>
  </si>
  <si>
    <t>Number of admissions for unintentional and deliberate injury - Age 15-24 (2014/15)</t>
  </si>
  <si>
    <t>Crude rate unintentional and deliberate injury per 10,000 - Age 15-24 (2014/15)</t>
  </si>
  <si>
    <t>LCI unintentional and deliberate injury - Age 15-24 (2014/15)</t>
  </si>
  <si>
    <t>UCI unintentional and deliberate injury - Age 15-24 (2014/15)</t>
  </si>
  <si>
    <t>Number of admissions for unintentional and deliberate injury - All ages (2014/15)</t>
  </si>
  <si>
    <t>Proportion of all admissions for unintentional and deliberate injuries aged 0-24 (2014/15)</t>
  </si>
  <si>
    <t>Number of admissions for unintentional and deliberate injury - Age 0-4 (2015/16)</t>
  </si>
  <si>
    <t>Number of admissions for unintentional and deliberate injury - Age 5-9 (2015/16)</t>
  </si>
  <si>
    <t>Number of admissions for unintentional and deliberate injury - Age 10-14 (2015/16)</t>
  </si>
  <si>
    <t>Number of admissions for unintentional and deliberate injury - Age 15-19 (2015/16)</t>
  </si>
  <si>
    <t>Number of admissions for unintentional and deliberate injury - Age 20-24 (2015/16)</t>
  </si>
  <si>
    <t>Number of admissions for unintentional and deliberate injury - Age 0-14 (2015/16)</t>
  </si>
  <si>
    <t>Crude rate unintentional and deliberate injury per 10,000 - Age 0-14 (2015/16)</t>
  </si>
  <si>
    <t>LCI unintentional and deliberate injury - Age 0-14 (2015/16)</t>
  </si>
  <si>
    <t>UCI unintentional and deliberate injury - Age 0-14 (2015/16)</t>
  </si>
  <si>
    <t>Number of admissions for unintentional and deliberate injury - Age 15-24 (2015/16)</t>
  </si>
  <si>
    <t>Crude rate unintentional and deliberate injury per 10,000 - Age 15-24 (2015/16)</t>
  </si>
  <si>
    <t>LCI unintentional and deliberate injury - Age 15-24 (2015/16)</t>
  </si>
  <si>
    <t>UCI unintentional and deliberate injury - Age 15-24 (2015/16)</t>
  </si>
  <si>
    <t>Number of admissions for unintentional and deliberate injury - All ages (2015/16)</t>
  </si>
  <si>
    <t>Proportion of all admissions for unintentional and deliberate injuries aged 0-24 (2015/16)</t>
  </si>
  <si>
    <t>Number of admissions for unintentional and deliberate injury - Age 0-4 (2016/17)</t>
  </si>
  <si>
    <t>Number of admissions for unintentional and deliberate injury - Age 5-9 (2016/17)</t>
  </si>
  <si>
    <t>Number of admissions for unintentional and deliberate injury - Age 10-14 (2016/17)</t>
  </si>
  <si>
    <t>Number of admissions for unintentional and deliberate injury - Age 15-19 (2016/17)</t>
  </si>
  <si>
    <t>Number of admissions for unintentional and deliberate injury - Age 20-24 (2016/17)</t>
  </si>
  <si>
    <t>Number of admissions for unintentional and deliberate injury - Age 0-14 (2016/17)</t>
  </si>
  <si>
    <t>Crude rate unintentional and deliberate injury per 10,000 - Age 0-14 (2016/17)</t>
  </si>
  <si>
    <t>LCI unintentional and deliberate injury - Age 0-14 (2016/17)</t>
  </si>
  <si>
    <t>UCI unintentional and deliberate injury - Age 0-14 (2016/17)</t>
  </si>
  <si>
    <t>Number of admissions for unintentional and deliberate injury - Age 15-24 (2016/17)</t>
  </si>
  <si>
    <t>Crude rate unintentional and deliberate injury per 10,000 - Age 15-24 (2016/17)</t>
  </si>
  <si>
    <t>LCI unintentional and deliberate injury - Age 15-24 (2016/17)</t>
  </si>
  <si>
    <t>UCI unintentional and deliberate injury - Age 15-24 (2016/17)</t>
  </si>
  <si>
    <t>Number of admissions for unintentional and deliberate injury - All ages (2016/17)</t>
  </si>
  <si>
    <t>Proportion of all admissions for unintentional and deliberate injuries aged 0-24 (2016/17)</t>
  </si>
  <si>
    <t>Number of admissions for asthma - Age 0-18 (2014/15)</t>
  </si>
  <si>
    <t>Crude rate admissions for asthma per 100,000 - Age 0-18 (2014/15)</t>
  </si>
  <si>
    <t>LCI asthma - Age 0-18 (2014/15)</t>
  </si>
  <si>
    <t>UCI asthma - Age 0-18 (2014/15)</t>
  </si>
  <si>
    <t>Number of admissions for asthma - Age 0-18 (2015/16)</t>
  </si>
  <si>
    <t>Crude rate admissions for asthma per 100,000 - Age 0-18 (2015/16)</t>
  </si>
  <si>
    <t>LCI asthma - Age 0-18 (2015/16)</t>
  </si>
  <si>
    <t>UCI asthma - Age 0-18 (2015/16)</t>
  </si>
  <si>
    <t>Number of admissions for asthma - Age 0-18 (2016/17)</t>
  </si>
  <si>
    <t>Crude rate admissions for asthma per 100,000 - Age 0-18 (2016/17)</t>
  </si>
  <si>
    <t>LCI asthma - Age 0-18 (2016/17)</t>
  </si>
  <si>
    <t>UCI asthma - Age 0-18 (2016/17)</t>
  </si>
  <si>
    <t>Number of admissions for epilepsy - Age 0-18 (2014/15)</t>
  </si>
  <si>
    <t>Crude rate admissions for epilepsy per 100,000 - Age 0-18 (2014/15)</t>
  </si>
  <si>
    <t>LCI epilepsy - Age 0-18 (2014/15)</t>
  </si>
  <si>
    <t>UCI epilepsy - Age 0-18 (2014/15)</t>
  </si>
  <si>
    <t>Number of admissions for epilepsy - Age 0-18 (2015/16)</t>
  </si>
  <si>
    <t>Crude rate admissions for epilepsy per 100,000 - Age 0-18 (2015/16)</t>
  </si>
  <si>
    <t>LCI epilepsy - Age 0-18 (2015/16)</t>
  </si>
  <si>
    <t>UCI epilepsy - Age 0-18 (2015/16)</t>
  </si>
  <si>
    <t>Number of admissions for epilepsy - Age 0-18 (2016/17)</t>
  </si>
  <si>
    <t>Crude rate admissions for epilepsy per 100,000 - Age 0-18 (2016/17)</t>
  </si>
  <si>
    <t>LCI epilepsy - Age 0-18 (2016/17)</t>
  </si>
  <si>
    <t>UCI epilepsy - Age 0-18 (2016/17)</t>
  </si>
  <si>
    <t>Number of admissions for diabetes - Age 0-18 (2014/15)</t>
  </si>
  <si>
    <t>Crude rate admissions for diabetes per 100,000 - Age 0-18 (2014/15)</t>
  </si>
  <si>
    <t>LCI diabetes - Age 0-18 (2014/15)</t>
  </si>
  <si>
    <t>UCI diabetes - Age 0-18 (2014/15)</t>
  </si>
  <si>
    <t>Number of admissions for diabetes - Age 0-18 (2015/16)</t>
  </si>
  <si>
    <t>Crude rate admissions for diabetes per 100,000 - Age 0-18 (2015/16)</t>
  </si>
  <si>
    <t>LCI diabetes - Age 0-18 (2015/16)</t>
  </si>
  <si>
    <t>UCI diabetes - Age 0-18 (2015/16)</t>
  </si>
  <si>
    <t>Number of admissions for diabetes - Age 0-18 (2016/17)</t>
  </si>
  <si>
    <t>Crude rate admissions for diabetes per 100,000 - Age 0-18 (2016/17)</t>
  </si>
  <si>
    <t>LCI diabetes - Age 0-18 (2016/17)</t>
  </si>
  <si>
    <t>UCI diabetes - Age 0-18 (2016/17)</t>
  </si>
  <si>
    <t>Number of admissions for tooth extractions - Age 0-4 (2016/17)</t>
  </si>
  <si>
    <t>Number of admissions for tooth extractions - Age 5-9 (2016/17)</t>
  </si>
  <si>
    <t>Number of admissions for tooth extractions - Age 10-14 (2016/17)</t>
  </si>
  <si>
    <t>Number of admissions for tooth extractions - Age 15-19 (2016/17)</t>
  </si>
  <si>
    <t>Number of admissions for tooth extractions - Age 0-19 (2016/17)</t>
  </si>
  <si>
    <t>Number of admissions for tooth extractions - Age 0-4 (2015/16)</t>
  </si>
  <si>
    <t>Number of admissions for tooth extractions - Age 5-9 (2015/16)</t>
  </si>
  <si>
    <t>Number of admissions for tooth extractions - Age 10-14 (2015/16)</t>
  </si>
  <si>
    <t>Number of admissions for tooth extractions - Age 15-19 (2015/16)</t>
  </si>
  <si>
    <t>Number of admissions for tooth extractions - Age 0-19 (2015/16)</t>
  </si>
  <si>
    <t>Number of admissions for tooth extractions - Age 0-4 (2014/15)</t>
  </si>
  <si>
    <t>Number of admissions for tooth extractions - Age 5-9 (2014/15)</t>
  </si>
  <si>
    <t>Number of admissions for tooth extractions - Age 10-14 (2014/15)</t>
  </si>
  <si>
    <t>Number of admissions for tooth extractions - Age 15-19 (2014/15)</t>
  </si>
  <si>
    <t>Number of admissions for tooth extractions - Age 0-19 (2014/15)</t>
  </si>
  <si>
    <t>Number of caesareans (2014/15)</t>
  </si>
  <si>
    <t>Number of deliveries in hospital (2014/15)</t>
  </si>
  <si>
    <t>Proportion of caesareans (2014/15)</t>
  </si>
  <si>
    <t>LCI - caesareans (2014/15)</t>
  </si>
  <si>
    <t>UCI - caesareans (2014/15)</t>
  </si>
  <si>
    <t>Number of caesareans (2015/16)</t>
  </si>
  <si>
    <t>Number of deliveries in hospital (2015/16)</t>
  </si>
  <si>
    <t>Proportion of caesareans (2015/16)</t>
  </si>
  <si>
    <t>LCI - caesareans (2015/16)</t>
  </si>
  <si>
    <t>UCI - caesareans (2015/16)</t>
  </si>
  <si>
    <t>Number of caesareans (2016/17)</t>
  </si>
  <si>
    <t>Number of deliveries in hospital (2016/17)</t>
  </si>
  <si>
    <t>Proportion of caesareans (2016/17)</t>
  </si>
  <si>
    <t>LCI - caesareans (2016/17)</t>
  </si>
  <si>
    <t>UCI - caesareans (2016/17)</t>
  </si>
  <si>
    <t>Number of deliveries (2014/15)</t>
  </si>
  <si>
    <t>Number of deliveries (2015/16)</t>
  </si>
  <si>
    <t>Number of deliveries (2016/17)</t>
  </si>
  <si>
    <t>Number of births to women aged 35+ (2014/15)</t>
  </si>
  <si>
    <t>Proportion births to women aged 35+ (2014/15)</t>
  </si>
  <si>
    <t>LCI births to women aged 35+ (2014/15)</t>
  </si>
  <si>
    <t>UCI births to women aged 35+ (2014/15)</t>
  </si>
  <si>
    <t>Number of births to women aged 35+ (2015/16)</t>
  </si>
  <si>
    <t>LCI births to women aged 35+ (2015/16)</t>
  </si>
  <si>
    <t>UCI births to women aged 35+ (2015/16)</t>
  </si>
  <si>
    <t>Number of births to women aged 35+ (2016/17)</t>
  </si>
  <si>
    <t>LCI births to women aged 35+ (2016/17)</t>
  </si>
  <si>
    <t>UCI births to women aged 35+ (2016/17)</t>
  </si>
  <si>
    <t>Good level of development - value (2012/13)</t>
  </si>
  <si>
    <t>GLD - LCI (2012/13)</t>
  </si>
  <si>
    <t>GLD - UCI (2012/13)</t>
  </si>
  <si>
    <t>Good level of development - count (2012/13)</t>
  </si>
  <si>
    <t>Good level of development - denominator (2012/13)</t>
  </si>
  <si>
    <t>Good level of development - value (2013/14)</t>
  </si>
  <si>
    <t>GLD - LCI (2013/14)</t>
  </si>
  <si>
    <t>GLD - UCI (2013/14)</t>
  </si>
  <si>
    <t>Good level of development - count (2013/14)</t>
  </si>
  <si>
    <t>Good level of development - denominator (2013/14)</t>
  </si>
  <si>
    <t>Good level of development - value (2014/15)</t>
  </si>
  <si>
    <t>GLD - LCI (2014/15)</t>
  </si>
  <si>
    <t>GLD - UCI (2014/15)</t>
  </si>
  <si>
    <t>Good level of development - count (2014/15)</t>
  </si>
  <si>
    <t>Good level of development - denominator (2014/15)</t>
  </si>
  <si>
    <t>Good level of development - value (2015/16)</t>
  </si>
  <si>
    <t>GLD - LCI (2015/16)</t>
  </si>
  <si>
    <t>GLD - UCI (2015/16)</t>
  </si>
  <si>
    <t>Good level of development - count (2015/16)</t>
  </si>
  <si>
    <t>Good level of development - denominator (2015/16)</t>
  </si>
  <si>
    <t>Age 0 - MYE (2015)</t>
  </si>
  <si>
    <t>Age 1 - MYE (2015)</t>
  </si>
  <si>
    <t>Age 2 - MYE (2015)</t>
  </si>
  <si>
    <t>Age 3 - MYE (2015)</t>
  </si>
  <si>
    <t>Age 4 - MYE (2015)</t>
  </si>
  <si>
    <t>Age 5 - MYE (2015)</t>
  </si>
  <si>
    <t>Age 6 - MYE (2015)</t>
  </si>
  <si>
    <t>Age 7 - MYE (2015)</t>
  </si>
  <si>
    <t>Age 8 - MYE (2015)</t>
  </si>
  <si>
    <t>Age 9 - MYE (2015)</t>
  </si>
  <si>
    <t>Age 10 - MYE (2015)</t>
  </si>
  <si>
    <t>Age 11 - MYE (2015)</t>
  </si>
  <si>
    <t>Age 12 - MYE (2015)</t>
  </si>
  <si>
    <t>Age 13 - MYE (2015)</t>
  </si>
  <si>
    <t>Age 14 - MYE (2015)</t>
  </si>
  <si>
    <t>Age 15 - MYE (2015)</t>
  </si>
  <si>
    <t>Age 16 - MYE (2015)</t>
  </si>
  <si>
    <t>Age 17 - MYE (2015)</t>
  </si>
  <si>
    <t>Age 18 - MYE (2015)</t>
  </si>
  <si>
    <t>Age 19 - MYE (2015)</t>
  </si>
  <si>
    <t>Age 20 - MYE (2015)</t>
  </si>
  <si>
    <t>Age 21 - MYE (2015)</t>
  </si>
  <si>
    <t>Age 22 - MYE (2015)</t>
  </si>
  <si>
    <t>Age 23 - MYE (2015)</t>
  </si>
  <si>
    <t>Age 24 - MYE (2015)</t>
  </si>
  <si>
    <t>Age 0 - MYE (2014)</t>
  </si>
  <si>
    <t>Age 1 - MYE (2014)</t>
  </si>
  <si>
    <t>Age 2 - MYE (2014)</t>
  </si>
  <si>
    <t>Age 3 - MYE (2014)</t>
  </si>
  <si>
    <t>Age 4 - MYE (2014)</t>
  </si>
  <si>
    <t>Age 5 - MYE (2014)</t>
  </si>
  <si>
    <t>Age 6 - MYE (2014)</t>
  </si>
  <si>
    <t>Age 7 - MYE (2014)</t>
  </si>
  <si>
    <t>Age 8 - MYE (2014)</t>
  </si>
  <si>
    <t>Age 9 - MYE (2014)</t>
  </si>
  <si>
    <t>Age 10 - MYE (2014)</t>
  </si>
  <si>
    <t>Age 11 - MYE (2014)</t>
  </si>
  <si>
    <t>Age 12 - MYE (2014)</t>
  </si>
  <si>
    <t>Age 13 - MYE (2014)</t>
  </si>
  <si>
    <t>Age 14 - MYE (2014)</t>
  </si>
  <si>
    <t>Age 15 - MYE (2014)</t>
  </si>
  <si>
    <t>Age 16 - MYE (2014)</t>
  </si>
  <si>
    <t>Age 17 - MYE (2014)</t>
  </si>
  <si>
    <t>Age 18 - MYE (2014)</t>
  </si>
  <si>
    <t>Age 19 - MYE (2014)</t>
  </si>
  <si>
    <t>Age 20 - MYE (2014)</t>
  </si>
  <si>
    <t>Age 21 - MYE (2014)</t>
  </si>
  <si>
    <t>Age 22 - MYE (2014)</t>
  </si>
  <si>
    <t>Age 23 - MYE (2014)</t>
  </si>
  <si>
    <t>Age 24 - MYE (2014)</t>
  </si>
  <si>
    <t>LCI</t>
  </si>
  <si>
    <t>UCI</t>
  </si>
  <si>
    <t>Angmering</t>
  </si>
  <si>
    <t>Education Locality - Angmering</t>
  </si>
  <si>
    <t>Education Planning Area - B</t>
  </si>
  <si>
    <t>-</t>
  </si>
  <si>
    <t/>
  </si>
  <si>
    <t>Barnham/Westergate</t>
  </si>
  <si>
    <t>Education Locality - Barnham/Westergate</t>
  </si>
  <si>
    <t>Education Planning Area - A</t>
  </si>
  <si>
    <t>Billingshurst</t>
  </si>
  <si>
    <t>Education Locality - Billingshurst</t>
  </si>
  <si>
    <t>Education Planning Area - D</t>
  </si>
  <si>
    <t>Bognor Regis/Felpham</t>
  </si>
  <si>
    <t>Education Locality - Bognor Regis/Felpham</t>
  </si>
  <si>
    <t>Burgess Hill</t>
  </si>
  <si>
    <t>Education Locality - Burgess Hill</t>
  </si>
  <si>
    <t>Chichester</t>
  </si>
  <si>
    <t>Education Locality - Chichester</t>
  </si>
  <si>
    <t>Crawley NE</t>
  </si>
  <si>
    <t>Education Locality - Crawley NE</t>
  </si>
  <si>
    <t>Education Planning Area - C</t>
  </si>
  <si>
    <t>Crawley NW</t>
  </si>
  <si>
    <t>Education Locality - Crawley NW</t>
  </si>
  <si>
    <t>Crawley SE</t>
  </si>
  <si>
    <t>Education Locality - Crawley SE</t>
  </si>
  <si>
    <t>Crawley SW</t>
  </si>
  <si>
    <t>Education Locality - Crawley SW</t>
  </si>
  <si>
    <t>Durrington</t>
  </si>
  <si>
    <t>Education Locality - Durrington</t>
  </si>
  <si>
    <t>East Grinstead</t>
  </si>
  <si>
    <t>Education Locality - East Grinstead</t>
  </si>
  <si>
    <t>Hassocks</t>
  </si>
  <si>
    <t>Education Locality - Hassocks</t>
  </si>
  <si>
    <t>Haywards Heath/Cuckfield</t>
  </si>
  <si>
    <t>Education Locality - Haywards Heath/Cuckfield</t>
  </si>
  <si>
    <t>Horsham E</t>
  </si>
  <si>
    <t>Education Locality - Horsham E</t>
  </si>
  <si>
    <t>Horsham W</t>
  </si>
  <si>
    <t>Education Locality - Horsham W</t>
  </si>
  <si>
    <t>Lancing</t>
  </si>
  <si>
    <t>Education Locality - Lancing</t>
  </si>
  <si>
    <t>Littlehampton</t>
  </si>
  <si>
    <t>Education Locality - Littlehampton</t>
  </si>
  <si>
    <t>Midhurst/Petworth</t>
  </si>
  <si>
    <t>Education Locality - Midhurst/Petworth</t>
  </si>
  <si>
    <t>Selsey</t>
  </si>
  <si>
    <t>Education Locality - Selsey</t>
  </si>
  <si>
    <t>Shoreham</t>
  </si>
  <si>
    <t>Education Locality - Shoreham</t>
  </si>
  <si>
    <t>Southbourne</t>
  </si>
  <si>
    <t>Education Locality - Southbourne</t>
  </si>
  <si>
    <t>Steyning/Storrington</t>
  </si>
  <si>
    <t>Education Locality - Steyning/Storrington</t>
  </si>
  <si>
    <t>Worthing</t>
  </si>
  <si>
    <t>Education Locality - Worthing</t>
  </si>
  <si>
    <t>A</t>
  </si>
  <si>
    <t>B</t>
  </si>
  <si>
    <t>C</t>
  </si>
  <si>
    <t>D</t>
  </si>
  <si>
    <t>Aggregated from LSOA</t>
  </si>
  <si>
    <t>Kingston Buci</t>
  </si>
  <si>
    <t>Adur East</t>
  </si>
  <si>
    <t>Stepping Stones</t>
  </si>
  <si>
    <t>CFC - Stepping Stones</t>
  </si>
  <si>
    <t>Boundstone</t>
  </si>
  <si>
    <t>CFC - Boundstone</t>
  </si>
  <si>
    <t>Adur West</t>
  </si>
  <si>
    <t>CFC - Lancing</t>
  </si>
  <si>
    <t>CFC - Angmering</t>
  </si>
  <si>
    <t>Arun East</t>
  </si>
  <si>
    <t>East Preston</t>
  </si>
  <si>
    <t>CFC - East Preston</t>
  </si>
  <si>
    <t>CFC - Littlehampton</t>
  </si>
  <si>
    <t>The Villages</t>
  </si>
  <si>
    <t>CFC - The Villages</t>
  </si>
  <si>
    <t>Arun West North</t>
  </si>
  <si>
    <t>Treehouse</t>
  </si>
  <si>
    <t>CFC - Treehouse</t>
  </si>
  <si>
    <t>Bognor Regis Nursery School</t>
  </si>
  <si>
    <t>CFC - Bognor Regis Nursery School</t>
  </si>
  <si>
    <t>Arun West South</t>
  </si>
  <si>
    <t>Felpham</t>
  </si>
  <si>
    <t>CFC - Felpham</t>
  </si>
  <si>
    <t>Chichester Nursery School</t>
  </si>
  <si>
    <t>CFC - Chichester Nursery School</t>
  </si>
  <si>
    <t>Chichester Central</t>
  </si>
  <si>
    <t>Midhurst</t>
  </si>
  <si>
    <t>CFC - Midhurst</t>
  </si>
  <si>
    <t xml:space="preserve">Chichester Rural </t>
  </si>
  <si>
    <t>Petworth</t>
  </si>
  <si>
    <t>CFC - Petworth</t>
  </si>
  <si>
    <t>CFC - Selsey</t>
  </si>
  <si>
    <t>CFC - Southbourne</t>
  </si>
  <si>
    <t>Bewbush</t>
  </si>
  <si>
    <t>CFC - Bewbush</t>
  </si>
  <si>
    <t>Crawley</t>
  </si>
  <si>
    <t>Broadfield</t>
  </si>
  <si>
    <t>CFC - Broadfield</t>
  </si>
  <si>
    <t>Langley Green</t>
  </si>
  <si>
    <t>CFC - Langley Green</t>
  </si>
  <si>
    <t>Northgate</t>
  </si>
  <si>
    <t>CFC - Northgate</t>
  </si>
  <si>
    <t>Pound Hill &amp; Maidenbower</t>
  </si>
  <si>
    <t>CFC - Pound Hill &amp; Maidenbower</t>
  </si>
  <si>
    <t>Southgate</t>
  </si>
  <si>
    <t>CFC - Southgate</t>
  </si>
  <si>
    <t>Billingshurst &amp; Pulborough</t>
  </si>
  <si>
    <t>CFC - Billingshurst &amp; Pulborough</t>
  </si>
  <si>
    <t>Horsham Rural</t>
  </si>
  <si>
    <t>Little Footsteps (Storrington)</t>
  </si>
  <si>
    <t>CFC - Little Footsteps (Storrington)</t>
  </si>
  <si>
    <t>Rural Horsham (Mobile)</t>
  </si>
  <si>
    <t>CFC - Rural Horsham (Mobile)</t>
  </si>
  <si>
    <t>Rural Steyning and Henfield</t>
  </si>
  <si>
    <t>CFC - Rural Steyning and Henfield</t>
  </si>
  <si>
    <t>Horsham Nursery School</t>
  </si>
  <si>
    <t>CFC - Horsham Nursery School</t>
  </si>
  <si>
    <t>Horsham Urban</t>
  </si>
  <si>
    <t>Roffey</t>
  </si>
  <si>
    <t>CFC - Roffey</t>
  </si>
  <si>
    <t>Southwater</t>
  </si>
  <si>
    <t>CFC - Southwater</t>
  </si>
  <si>
    <t>The Needles</t>
  </si>
  <si>
    <t>CFC - The Needles</t>
  </si>
  <si>
    <t>East Grinstead (Blackwells)</t>
  </si>
  <si>
    <t>CFC - East Grinstead (Blackwells)</t>
  </si>
  <si>
    <t>Mid Sussex</t>
  </si>
  <si>
    <t>East Grinstead (Library)</t>
  </si>
  <si>
    <t>CFC - East Grinstead (Library)</t>
  </si>
  <si>
    <t>Haywards Heath (Urban)</t>
  </si>
  <si>
    <t>CFC - Haywards Heath (Urban)</t>
  </si>
  <si>
    <t>Mid Sussex Rural North (Mobile)</t>
  </si>
  <si>
    <t>CFC - Mid Sussex Rural North (Mobile)</t>
  </si>
  <si>
    <t>Haywards Heath Rural (Mobile)</t>
  </si>
  <si>
    <t>CFC - Haywards Heath Rural (Mobile)</t>
  </si>
  <si>
    <t>Sidney West</t>
  </si>
  <si>
    <t>CFC - Sidney West</t>
  </si>
  <si>
    <t>Sussex Downs</t>
  </si>
  <si>
    <t>CFC - Sussex Downs</t>
  </si>
  <si>
    <t>The Gattons</t>
  </si>
  <si>
    <t>CFC - The Gattons</t>
  </si>
  <si>
    <t>CFC - Durrington</t>
  </si>
  <si>
    <t>Findon</t>
  </si>
  <si>
    <t>CFC - Findon</t>
  </si>
  <si>
    <t>Footprints</t>
  </si>
  <si>
    <t>CFC - Footprints</t>
  </si>
  <si>
    <t>Maybridge</t>
  </si>
  <si>
    <t>CFC - Maybridge</t>
  </si>
  <si>
    <t>The Wave</t>
  </si>
  <si>
    <t>CFC - The Wave</t>
  </si>
  <si>
    <t>CFC Group - Adur East</t>
  </si>
  <si>
    <t>CFC Group - Adur West</t>
  </si>
  <si>
    <t>CFC Group - Arun East</t>
  </si>
  <si>
    <t>CFC Group - Arun West North</t>
  </si>
  <si>
    <t>CFC Group - Arun West South</t>
  </si>
  <si>
    <t>CFC Group - Chichester Central</t>
  </si>
  <si>
    <t xml:space="preserve">CFC Group - Chichester Rural </t>
  </si>
  <si>
    <t>CFC Group - Crawley</t>
  </si>
  <si>
    <t>CFC Group - Horsham Rural</t>
  </si>
  <si>
    <t>CFC Group - Horsham Urban</t>
  </si>
  <si>
    <t>CFC Group - Mid Sussex</t>
  </si>
  <si>
    <t>CFC Group - Worthing</t>
  </si>
  <si>
    <t>Adur</t>
  </si>
  <si>
    <t>Arun</t>
  </si>
  <si>
    <t>Horsham</t>
  </si>
  <si>
    <t>NHS Coastal West Sussex CCG</t>
  </si>
  <si>
    <t>CCG - Coastal West Sussex</t>
  </si>
  <si>
    <t>NHS Crawley CCG</t>
  </si>
  <si>
    <t>CCG - Crawley</t>
  </si>
  <si>
    <t>NHS Horsham and Mid Sussex CCG</t>
  </si>
  <si>
    <t>CCG - Horsham and Mid Sussex</t>
  </si>
  <si>
    <t>Aggregated from LSOAs</t>
  </si>
  <si>
    <t>HCP - Adur</t>
  </si>
  <si>
    <t>Worthing East</t>
  </si>
  <si>
    <t>HCP - Worthing East</t>
  </si>
  <si>
    <t>Bognor</t>
  </si>
  <si>
    <t>HCP - Bognor</t>
  </si>
  <si>
    <t>HCP - Littlehampton</t>
  </si>
  <si>
    <t>Rural West</t>
  </si>
  <si>
    <t>HCP - Rural West</t>
  </si>
  <si>
    <t>HCP - Chichester</t>
  </si>
  <si>
    <t>Crawley Central</t>
  </si>
  <si>
    <t>HCP - Crawley Central</t>
  </si>
  <si>
    <t>Crawley South</t>
  </si>
  <si>
    <t>HCP - Crawley South</t>
  </si>
  <si>
    <t>Crawley East</t>
  </si>
  <si>
    <t>HCP - Crawley East</t>
  </si>
  <si>
    <t>Horsham South</t>
  </si>
  <si>
    <t>HCP - Horsham South</t>
  </si>
  <si>
    <t>Horsham North</t>
  </si>
  <si>
    <t>HCP - Horsham North</t>
  </si>
  <si>
    <t>Midsussex North</t>
  </si>
  <si>
    <t>HCP - Midsussex North</t>
  </si>
  <si>
    <t>Midsussex South</t>
  </si>
  <si>
    <t>HCP - Midsussex South</t>
  </si>
  <si>
    <t>Worthing West</t>
  </si>
  <si>
    <t>HCP - Worthing West</t>
  </si>
  <si>
    <t>WEST SUSSEX</t>
  </si>
  <si>
    <t>n/a</t>
  </si>
  <si>
    <t>From original source</t>
  </si>
  <si>
    <t>SOUTH EAST</t>
  </si>
  <si>
    <t>ENGLAND</t>
  </si>
  <si>
    <t>Aggregated from LA LSOA data</t>
  </si>
  <si>
    <t>Adur and Worthing</t>
  </si>
  <si>
    <t>IPEH - Adur and Worthing</t>
  </si>
  <si>
    <t>IPEH - Arun</t>
  </si>
  <si>
    <t>IPEH - Chichester</t>
  </si>
  <si>
    <t>IPEH - Crawley</t>
  </si>
  <si>
    <t>IPEH - Horsham</t>
  </si>
  <si>
    <t>IPEH - Mid Sussex</t>
  </si>
  <si>
    <t>LA - Adur</t>
  </si>
  <si>
    <t>LA - Arun</t>
  </si>
  <si>
    <t>LA - Chichester</t>
  </si>
  <si>
    <t>LA - Crawley</t>
  </si>
  <si>
    <t>LA - Horsham</t>
  </si>
  <si>
    <t>LA - Mid Sussex</t>
  </si>
  <si>
    <t>LA - Worthing</t>
  </si>
  <si>
    <t>Final</t>
  </si>
  <si>
    <t>County - West Sussex</t>
  </si>
  <si>
    <t>Region - South East</t>
  </si>
  <si>
    <t>Education Localities</t>
  </si>
  <si>
    <t>Check - Education Localities</t>
  </si>
  <si>
    <t>Education Partnership Areas</t>
  </si>
  <si>
    <t>Check - Education Partnership Areas</t>
  </si>
  <si>
    <t>CFCs</t>
  </si>
  <si>
    <t>Check - CFCs</t>
  </si>
  <si>
    <t>CFC Groups</t>
  </si>
  <si>
    <t>Check - CFC Groups</t>
  </si>
  <si>
    <t>Local authorities_LSOA</t>
  </si>
  <si>
    <t>Check - Local authorities_LSOA</t>
  </si>
  <si>
    <t>CCGs</t>
  </si>
  <si>
    <t>Check - CCGs</t>
  </si>
  <si>
    <t>HCP teams</t>
  </si>
  <si>
    <t>Check - HCP teams</t>
  </si>
  <si>
    <t>IPEH areas</t>
  </si>
  <si>
    <t>Check - IPEH areas</t>
  </si>
  <si>
    <t>County_LSOA</t>
  </si>
  <si>
    <t>Check - County_LSOA</t>
  </si>
  <si>
    <t>Local authorities</t>
  </si>
  <si>
    <t>Check - Local authorities</t>
  </si>
  <si>
    <t>County</t>
  </si>
  <si>
    <t>Check - County</t>
  </si>
  <si>
    <t>What About YOUth Survey (2014/15)</t>
  </si>
  <si>
    <t>Under 18 Conceptions ending in Abortion</t>
  </si>
  <si>
    <t>Population Projection - all ages (2014 mid-year estimate based)</t>
  </si>
  <si>
    <t>Homelessness Applications</t>
  </si>
  <si>
    <t>Statutory homelessness</t>
  </si>
  <si>
    <t>Mean score of the 14 WEMWBS statements</t>
  </si>
  <si>
    <t>Percentage of current smokers</t>
  </si>
  <si>
    <t>Percentage of occasional smokers</t>
  </si>
  <si>
    <t>Percentage of regular drinkers</t>
  </si>
  <si>
    <t>Percentage of regular smokers</t>
  </si>
  <si>
    <t>Percentage physically active for at least one hour per day seven days a week</t>
  </si>
  <si>
    <t>Percentage reporting general health as excellent</t>
  </si>
  <si>
    <t>Percentage reporting low life satisfaction</t>
  </si>
  <si>
    <t>Percentage who eat 5 portions or more of fruit and veg per day</t>
  </si>
  <si>
    <t>Percentage who had bullied others in the past couple of months</t>
  </si>
  <si>
    <t>Percentage who have been drunk in the last 4 weeks</t>
  </si>
  <si>
    <t>Percentage who have ever had an alcoholic drink</t>
  </si>
  <si>
    <t>Percentage who have ever tried cannabis</t>
  </si>
  <si>
    <t>Percentage who have taken cannabis in the last month</t>
  </si>
  <si>
    <t>Percentage who have taken drugs (excluding cannabis) in the last month</t>
  </si>
  <si>
    <t>Percentage who have tried e-cigarettes</t>
  </si>
  <si>
    <t>Percentage who have tried other tobacco products</t>
  </si>
  <si>
    <t>Percentage who think they're the right size</t>
  </si>
  <si>
    <t>Percentage who were bullied in the past couple of months</t>
  </si>
  <si>
    <t>Percentage with 3 or more risky behaviours</t>
  </si>
  <si>
    <t>Percentage with a long-term illness, disability or medical condition diagnosed by a doctor</t>
  </si>
  <si>
    <t>Percentage with a mean daily sedentary time in the last week over 7 hours per day</t>
  </si>
  <si>
    <t>Crude rate of children aged 0-15 who were killed or seriously injured in road traffic accidents per 100,000</t>
  </si>
  <si>
    <t>Achieving 5 GCSEs A*-C including English and Maths</t>
  </si>
  <si>
    <t>Special Educational Needs (2016)</t>
  </si>
  <si>
    <t>Special Educational Needs (2015)</t>
  </si>
  <si>
    <t>Special Educational Needs (2014)</t>
  </si>
  <si>
    <t>Chlamydia detection rate/100,000 aged 15-24</t>
  </si>
  <si>
    <t>Hospital admissions due to substance misuse (15-24 yrs)</t>
  </si>
  <si>
    <t>Hospital admissions for alcohol specific (wholly attributable) conditions among &lt;18s</t>
  </si>
  <si>
    <t>Pupil Absence - primary, secondary and special schools</t>
  </si>
  <si>
    <t>Oral Health Survey - 5 year olds (from source)</t>
  </si>
  <si>
    <t>Oral Health Survey - 5 year olds (from fingertips)</t>
  </si>
  <si>
    <t>Oral Health Survey - 12 year olds (from fingertips)</t>
  </si>
  <si>
    <t>Oral Health Survey - 3 year olds (from fingertips)</t>
  </si>
  <si>
    <t>Fixed period exclusions for disruptive behaviour - state funded primary, secondary and special schools</t>
  </si>
  <si>
    <t>Fixed period exclusions - primary school pupils</t>
  </si>
  <si>
    <t>Fixed period exclusions - secondary school pupils</t>
  </si>
  <si>
    <t>Higher Education by FSM status at age 15</t>
  </si>
  <si>
    <t>HPV Vaccination Coverage</t>
  </si>
  <si>
    <t xml:space="preserve">Pupil Premium Allocation (Deprivation) </t>
  </si>
  <si>
    <t>Number of under 18 conceptions ending in abortion (2009)</t>
  </si>
  <si>
    <t>Denominator of under 18 conceptions ending in abortion (2009)</t>
  </si>
  <si>
    <t>Proportion of under 18 conceptions ending in abortion (2009)</t>
  </si>
  <si>
    <t>Lower CI of under 18 conceptions ending in abortion (2009)</t>
  </si>
  <si>
    <t>Upper CI of under 18 conceptions ending in abortion (2009)</t>
  </si>
  <si>
    <t>Number of under 18 conceptions ending in abortion (2010)</t>
  </si>
  <si>
    <t>Denominator of under 18 conceptions ending in abortion (2010)</t>
  </si>
  <si>
    <t>Proportion of under 18 conceptions ending in abortion (2010)</t>
  </si>
  <si>
    <t>Lower CI of under 18 conceptions ending in abortion (2010)</t>
  </si>
  <si>
    <t>Upper CI of under 18 conceptions ending in abortion (2010)</t>
  </si>
  <si>
    <t>Number of under 18 conceptions ending in abortion (2011)</t>
  </si>
  <si>
    <t>Denominator of under 18 conceptions ending in abortion (2011)</t>
  </si>
  <si>
    <t>Proportion of under 18 conceptions ending in abortion (2011)</t>
  </si>
  <si>
    <t>Lower CI of under 18 conceptions ending in abortion (2011)</t>
  </si>
  <si>
    <t>Upper CI of under 18 conceptions ending in abortion (2011)</t>
  </si>
  <si>
    <t>Number of under 18 conceptions ending in abortion (2012)</t>
  </si>
  <si>
    <t>Denominator of under 18 conceptions ending in abortion (2012)</t>
  </si>
  <si>
    <t>Proportion of under 18 conceptions ending in abortion (2012)</t>
  </si>
  <si>
    <t>Lower CI of under 18 conceptions ending in abortion (2012)</t>
  </si>
  <si>
    <t>Upper CI of under 18 conceptions ending in abortion (2012)</t>
  </si>
  <si>
    <t>Number of under 18 conceptions ending in abortion (2013)</t>
  </si>
  <si>
    <t>Denominator of under 18 conceptions ending in abortion (2013)</t>
  </si>
  <si>
    <t>Proportion of under 18 conceptions ending in abortion (2013)</t>
  </si>
  <si>
    <t>Lower CI of under 18 conceptions ending in abortion (2013)</t>
  </si>
  <si>
    <t>Upper CI of under 18 conceptions ending in abortion (2013)</t>
  </si>
  <si>
    <t>Number of under 18 conceptions ending in abortion (2014)</t>
  </si>
  <si>
    <t>Denominator of under 18 conceptions ending in abortion (2014)</t>
  </si>
  <si>
    <t>Proportion of under 18 conceptions ending in abortion (2014)</t>
  </si>
  <si>
    <t>Lower CI of under 18 conceptions ending in abortion (2014)</t>
  </si>
  <si>
    <t>Upper CI of under 18 conceptions ending in abortion (2014)</t>
  </si>
  <si>
    <t>Number of under 18 conceptions ending in abortion (2015)</t>
  </si>
  <si>
    <t>Denominator of under 18 conceptions ending in abortion (2015)</t>
  </si>
  <si>
    <t>Proportion of under 18 conceptions ending in abortion (2015)</t>
  </si>
  <si>
    <t>Lower CI of under 18 conceptions ending in abortion (2015)</t>
  </si>
  <si>
    <t>Upper CI of under 18 conceptions ending in abortion (2015)</t>
  </si>
  <si>
    <t>Number of under 18 conceptions  (2009)</t>
  </si>
  <si>
    <t>Denominator of under 18 conceptions (2009)</t>
  </si>
  <si>
    <t>Rate of under 18 conceptions  (2009)</t>
  </si>
  <si>
    <t>Lower CI of under 18 conceptions  (2009)</t>
  </si>
  <si>
    <t>Upper CI of under 18 conceptions  (2009)</t>
  </si>
  <si>
    <t>Number of under 18 conceptions  (2010)</t>
  </si>
  <si>
    <t>Denominator of under 18 conceptions  (2010)</t>
  </si>
  <si>
    <t>Rate of under 18 conceptions  (2010)</t>
  </si>
  <si>
    <t>Lower CI of under 18 conceptions  (2010)</t>
  </si>
  <si>
    <t>Upper CI of under 18 conceptions  (2010)</t>
  </si>
  <si>
    <t>Number of under 18 conceptions  (2011)</t>
  </si>
  <si>
    <t>Denominator of under 18 conceptions  (2011)</t>
  </si>
  <si>
    <t>Rate of under 18 conceptions  (2011)</t>
  </si>
  <si>
    <t>Lower CI of under 18 conceptions  (2011)</t>
  </si>
  <si>
    <t>Upper CI of under 18 conceptions  (2011)</t>
  </si>
  <si>
    <t>Number of under 18 conceptions  (2012)</t>
  </si>
  <si>
    <t>Denominator of under 18 conceptions  (2012)</t>
  </si>
  <si>
    <t>Rate of under 18 conceptions  (2012)</t>
  </si>
  <si>
    <t>Lower CI of under 18 conceptions  (2012)</t>
  </si>
  <si>
    <t>Upper CI of under 18 conceptions  (2012)</t>
  </si>
  <si>
    <t>Number of under 18 conceptions  (2013)</t>
  </si>
  <si>
    <t>Denominator of under 18 conceptions  (2013)</t>
  </si>
  <si>
    <t>Rate of under 18 conceptions  (2013)</t>
  </si>
  <si>
    <t>Lower CI of under 18 conceptions  (2013)</t>
  </si>
  <si>
    <t>Upper CI of under 18 conceptions  (2013)</t>
  </si>
  <si>
    <t>Number of under 18 conceptions  (2014)</t>
  </si>
  <si>
    <t>Denominator of under 18 conceptions  (2014)</t>
  </si>
  <si>
    <t>Rate of under 18 conceptions  (2014)</t>
  </si>
  <si>
    <t>Lower CI of under 18 conceptions  (2014)</t>
  </si>
  <si>
    <t>Upper CI of under 18 conceptions  (2014)</t>
  </si>
  <si>
    <t>Number of under 18 conceptions  (2015)</t>
  </si>
  <si>
    <t>Denominator of under 18 conceptions  (2015)</t>
  </si>
  <si>
    <t>Rate of under 18 conceptions  (2015)</t>
  </si>
  <si>
    <t>Lower CI of under 18 conceptions  (2015)</t>
  </si>
  <si>
    <t>Upper CI of under 18 conceptions  (2015)</t>
  </si>
  <si>
    <t>Population projection - all ages (2014)</t>
  </si>
  <si>
    <t>Population projection - all ages (2015)</t>
  </si>
  <si>
    <t>Population projection - all ages (2016)</t>
  </si>
  <si>
    <t>Population projection - all ages (2017)</t>
  </si>
  <si>
    <t>Population projection - all ages (2018)</t>
  </si>
  <si>
    <t>Population projection - all ages (2019)</t>
  </si>
  <si>
    <t>Population projection - all ages (2020)</t>
  </si>
  <si>
    <t>Population projection - all ages (2021)</t>
  </si>
  <si>
    <t>Population projection - all ages (2022)</t>
  </si>
  <si>
    <t>Population projection - all ages (2023)</t>
  </si>
  <si>
    <t>Population projection - all ages (2024)</t>
  </si>
  <si>
    <t>Population projection - all ages (2025)</t>
  </si>
  <si>
    <t>Population projection - all ages (2026)</t>
  </si>
  <si>
    <t>Population projection - all ages (2027)</t>
  </si>
  <si>
    <t>Population projection - all ages (2028)</t>
  </si>
  <si>
    <t>Population projection - all ages (2029)</t>
  </si>
  <si>
    <t>Population projection - all ages (2030)</t>
  </si>
  <si>
    <t>Population projection - all ages (2031)</t>
  </si>
  <si>
    <t>Population projection - all ages (2032)</t>
  </si>
  <si>
    <t>Population projection - all ages (2033)</t>
  </si>
  <si>
    <t>Population projection - all ages (2034)</t>
  </si>
  <si>
    <t>Population projection - all ages (2035)</t>
  </si>
  <si>
    <t>Population projection - all ages (2036)</t>
  </si>
  <si>
    <t>Population projection - all ages (2037)</t>
  </si>
  <si>
    <t>Population projection - all ages (2038)</t>
  </si>
  <si>
    <t>Population projection - all ages (2039)</t>
  </si>
  <si>
    <t>Decisions made - rate (2011/12)</t>
  </si>
  <si>
    <t>Decisions made - LCI (2011/12)</t>
  </si>
  <si>
    <t>Decisions made - UCI (2011/12)</t>
  </si>
  <si>
    <t>Decisions made - Count (2011/12)</t>
  </si>
  <si>
    <t>Decisions made - Denominator (2011/12)</t>
  </si>
  <si>
    <t>Decisions made - rate (2012/13)</t>
  </si>
  <si>
    <t>Decisions made - LCI (2012/13)</t>
  </si>
  <si>
    <t>Decisions made - UCI (2012/13)</t>
  </si>
  <si>
    <t>Decisions made - Count (2012/13)</t>
  </si>
  <si>
    <t>Decisions made - Denominator (2012/13)</t>
  </si>
  <si>
    <t>Decisions made - rate (2013/14)</t>
  </si>
  <si>
    <t>Decisions made - LCI (2013/14)</t>
  </si>
  <si>
    <t>Decisions made - UCI (2013/14)</t>
  </si>
  <si>
    <t>Decisions made - Count (2013/14)</t>
  </si>
  <si>
    <t>Decisions made - Denominator (2013/14)</t>
  </si>
  <si>
    <t>Decisions made - rate (2014/15)</t>
  </si>
  <si>
    <t>Decisions made - LCI (2014/15)</t>
  </si>
  <si>
    <t>Decisions made - UCI (2014/15)</t>
  </si>
  <si>
    <t>Decisions made - Count (2014/15)</t>
  </si>
  <si>
    <t>Decisions made - Denominator (2014/15)</t>
  </si>
  <si>
    <t>Decisions made - rate (2015/16)</t>
  </si>
  <si>
    <t>Decisions made - LCI (2015/16)</t>
  </si>
  <si>
    <t>Decisions made - UCI (2015/16)</t>
  </si>
  <si>
    <t>Decisions made - Count (2015/16)</t>
  </si>
  <si>
    <t>Decisions made - Denominator (2015/16)</t>
  </si>
  <si>
    <t>Households in temporary accommodation - rate (2011/12)</t>
  </si>
  <si>
    <t>Households in temporary accommodation - LCI (2011/12)</t>
  </si>
  <si>
    <t>Households in temporary accommodation - UCI (2011/12)</t>
  </si>
  <si>
    <t>Households in temporary accommodation - Count (2011/12)</t>
  </si>
  <si>
    <t>Households in temporary accommodation - Denominator (2011/12)</t>
  </si>
  <si>
    <t>Households in temporary accommodation - rate (2012/13)</t>
  </si>
  <si>
    <t>Households in temporary accommodation - LCI (2012/13)</t>
  </si>
  <si>
    <t>Households in temporary accommodation - UCI (2012/13)</t>
  </si>
  <si>
    <t>Households in temporary accommodation - Count (2012/13)</t>
  </si>
  <si>
    <t>Households in temporary accommodation - Denominator (2012/13)</t>
  </si>
  <si>
    <t>Households in temporary accommodation - rate (2013/14)</t>
  </si>
  <si>
    <t>Households in temporary accommodation - LCI (2013/14)</t>
  </si>
  <si>
    <t>Households in temporary accommodation - UCI (2013/14)</t>
  </si>
  <si>
    <t>Households in temporary accommodation - Count (2013/14)</t>
  </si>
  <si>
    <t>Households in temporary accommodation - Denominator (2013/14)</t>
  </si>
  <si>
    <t>Households in temporary accommodation - rate (2014/15)</t>
  </si>
  <si>
    <t>Households in temporary accommodation - LCI (2014/15)</t>
  </si>
  <si>
    <t>Households in temporary accommodation - UCI (2014/15)</t>
  </si>
  <si>
    <t>Households in temporary accommodation - Count (2014/15)</t>
  </si>
  <si>
    <t>Households in temporary accommodation - Denominator (2014/15)</t>
  </si>
  <si>
    <t>Households in temporary accommodation - rate (2015/16)</t>
  </si>
  <si>
    <t>Households in temporary accommodation - LCI (2015/16)</t>
  </si>
  <si>
    <t>Households in temporary accommodation - UCI (2015/16)</t>
  </si>
  <si>
    <t>Households in temporary accommodation - Count (2015/16)</t>
  </si>
  <si>
    <t>Households in temporary accommodation - Denominator (2015/16)</t>
  </si>
  <si>
    <t>Mean score of the 14 WEMWBS statements - Value</t>
  </si>
  <si>
    <t>Mean score of the 14 WEMWBS statements - LCI</t>
  </si>
  <si>
    <t>Mean score of the 14 WEMWBS statements - UCI</t>
  </si>
  <si>
    <t>Mean score of the 14 WEMWBS statements - Denominator</t>
  </si>
  <si>
    <t>Percentage of current smokers - Value</t>
  </si>
  <si>
    <t>Percentage of current smokers - LCI</t>
  </si>
  <si>
    <t>Percentage of current smokers - UCI</t>
  </si>
  <si>
    <t>Percentage of current smokers - Denominator</t>
  </si>
  <si>
    <t>Percentage of occasional smokers - Value</t>
  </si>
  <si>
    <t>Percentage of occasional smokers - LCI</t>
  </si>
  <si>
    <t>Percentage of occasional smokers - UCI</t>
  </si>
  <si>
    <t>Percentage of occasional smokers - Denominator</t>
  </si>
  <si>
    <t>Percentage of regular drinkers - Value</t>
  </si>
  <si>
    <t>Percentage of regular drinkers - LCI</t>
  </si>
  <si>
    <t>Percentage of regular drinkers - UCI</t>
  </si>
  <si>
    <t>Percentage of regular drinkers - Denominator</t>
  </si>
  <si>
    <t>Percentage of regular smokers - Value</t>
  </si>
  <si>
    <t>Percentage of regular smokers - LCI</t>
  </si>
  <si>
    <t>Percentage of regular smokers - UCI</t>
  </si>
  <si>
    <t>Percentage of regular smokers - Denominator</t>
  </si>
  <si>
    <t>Percentage physically active for at least one hour per day seven days a week - Value</t>
  </si>
  <si>
    <t>Percentage physically active for at least one hour per day seven days a week - LCI</t>
  </si>
  <si>
    <t>Percentage physically active for at least one hour per day seven days a week - UCI</t>
  </si>
  <si>
    <t>Percentage physically active for at least one hour per day seven days a week - Denominator</t>
  </si>
  <si>
    <t>Percentage reporting general health as excellent - Value</t>
  </si>
  <si>
    <t>Percentage reporting general health as excellent - LCI</t>
  </si>
  <si>
    <t>Percentage reporting general health as excellent - UCI</t>
  </si>
  <si>
    <t>Percentage reporting general health as excellent - Denominator</t>
  </si>
  <si>
    <t>Percentage reporting low life satisfaction - Value</t>
  </si>
  <si>
    <t>Percentage reporting low life satisfaction - LCI</t>
  </si>
  <si>
    <t>Percentage reporting low life satisfaction - UCI</t>
  </si>
  <si>
    <t>Percentage reporting low life satisfaction - Denominator</t>
  </si>
  <si>
    <t>Percentage who eat 5 portions or more of fruit and veg per day - Value</t>
  </si>
  <si>
    <t>Percentage who eat 5 portions or more of fruit and veg per day - LCI</t>
  </si>
  <si>
    <t>Percentage who eat 5 portions or more of fruit and veg per day - UCI</t>
  </si>
  <si>
    <t>Percentage who eat 5 portions or more of fruit and veg per day - Denominator</t>
  </si>
  <si>
    <t>Percentage who had bullied others in the past couple of months - Value</t>
  </si>
  <si>
    <t>Percentage who had bullied others in the past couple of months - LCI</t>
  </si>
  <si>
    <t>Percentage who had bullied others in the past couple of months - UCI</t>
  </si>
  <si>
    <t>Percentage who had bullied others in the past couple of months - Denominator</t>
  </si>
  <si>
    <t>Percentage who have been drunk in the last 4 weeks - Value</t>
  </si>
  <si>
    <t>Percentage who have been drunk in the last 4 weeks - LCI</t>
  </si>
  <si>
    <t>Percentage who have been drunk in the last 4 weeks - UCI</t>
  </si>
  <si>
    <t>Percentage who have been drunk in the last 4 weeks - Denominator</t>
  </si>
  <si>
    <t>Percentage who have ever had an alcoholic drink - Value</t>
  </si>
  <si>
    <t>Percentage who have ever had an alcoholic drink - LCI</t>
  </si>
  <si>
    <t>Percentage who have ever had an alcoholic drink - UCI</t>
  </si>
  <si>
    <t>Percentage who have ever had an alcoholic drink - Denominator</t>
  </si>
  <si>
    <t>Percentage who have ever tried cannabis - Value</t>
  </si>
  <si>
    <t>Percentage who have ever tried cannabis - LCI</t>
  </si>
  <si>
    <t>Percentage who have ever tried cannabis - UCI</t>
  </si>
  <si>
    <t>Percentage who have ever tried cannabis - Denominator</t>
  </si>
  <si>
    <t>Percentage who have taken cannabis in the last month - Value</t>
  </si>
  <si>
    <t>Percentage who have taken cannabis in the last month - LCI</t>
  </si>
  <si>
    <t>Percentage who have taken cannabis in the last month - UCI</t>
  </si>
  <si>
    <t>Percentage who have taken cannabis in the last month - Denominator</t>
  </si>
  <si>
    <t>Percentage who have taken drugs (excluding cannabis) in the last month - Value</t>
  </si>
  <si>
    <t>Percentage who have taken drugs (excluding cannabis) in the last month - LCI</t>
  </si>
  <si>
    <t>Percentage who have taken drugs (excluding cannabis) in the last month - UCI</t>
  </si>
  <si>
    <t>Percentage who have taken drugs (excluding cannabis) in the last month - Denominator</t>
  </si>
  <si>
    <t>Percentage who have tried e-cigarettes - Value</t>
  </si>
  <si>
    <t>Percentage who have tried e-cigarettes - LCI</t>
  </si>
  <si>
    <t>Percentage who have tried e-cigarettes - UCI</t>
  </si>
  <si>
    <t>Percentage who have tried e-cigarettes - Denominator</t>
  </si>
  <si>
    <t>Percentage who have tried other tobacco products - Value</t>
  </si>
  <si>
    <t>Percentage who have tried other tobacco products - LCI</t>
  </si>
  <si>
    <t>Percentage who have tried other tobacco products - UCI</t>
  </si>
  <si>
    <t>Percentage who have tried other tobacco products - Denominator</t>
  </si>
  <si>
    <t>Percentage who think they're the right size - Value</t>
  </si>
  <si>
    <t>Percentage who think they're the right size - LCI</t>
  </si>
  <si>
    <t>Percentage who think they're the right size - UCI</t>
  </si>
  <si>
    <t>Percentage who think they're the right size - Denominator</t>
  </si>
  <si>
    <t>Percentage who were bullied in the past couple of months - Value</t>
  </si>
  <si>
    <t>Percentage who were bullied in the past couple of months - LCI</t>
  </si>
  <si>
    <t>Percentage who were bullied in the past couple of months - UCI</t>
  </si>
  <si>
    <t>Percentage who were bullied in the past couple of months - Denominator</t>
  </si>
  <si>
    <t>Percentage with 3 or more risky behaviours - Value</t>
  </si>
  <si>
    <t>Percentage with 3 or more risky behaviours - LCI</t>
  </si>
  <si>
    <t>Percentage with 3 or more risky behaviours - UCI</t>
  </si>
  <si>
    <t>Percentage with 3 or more risky behaviours - Denominator</t>
  </si>
  <si>
    <t>Percentage with a long-term illness, disability or medical condition diagnosed by a doctor - Value</t>
  </si>
  <si>
    <t>Percentage with a long-term illness, disability or medical condition diagnosed by a doctor - LCI</t>
  </si>
  <si>
    <t>Percentage with a long-term illness, disability or medical condition diagnosed by a doctor - UCI</t>
  </si>
  <si>
    <t>Percentage with a long-term illness, disability or medical condition diagnosed by a doctor - Denominator</t>
  </si>
  <si>
    <t>Percentage with a mean daily sedentary time in the last week over 7 hours per day - Value</t>
  </si>
  <si>
    <t>Percentage with a mean daily sedentary time in the last week over 7 hours per day - LCI</t>
  </si>
  <si>
    <t>Percentage with a mean daily sedentary time in the last week over 7 hours per day - UCI</t>
  </si>
  <si>
    <t>Percentage with a mean daily sedentary time in the last week over 7 hours per day - Denominator</t>
  </si>
  <si>
    <t>Number KSI aged 0-15 (2008-10)</t>
  </si>
  <si>
    <t>Denominator KSI aged 0-15 (2008-10)</t>
  </si>
  <si>
    <t>Crude rate KSI per 100,000 (2008-10)</t>
  </si>
  <si>
    <t>LCI KSI per 100,000 (2008-10)</t>
  </si>
  <si>
    <t>UCI KSI per 100,000 (2008-10)</t>
  </si>
  <si>
    <t>Number KSI aged 0-15 (2009-11)</t>
  </si>
  <si>
    <t>Denominator KSI aged 0-15 (2009-11)</t>
  </si>
  <si>
    <t>Crude rate KSI per 100,000 (2009-11)</t>
  </si>
  <si>
    <t>LCI KSI per 100,000 (2009-11)</t>
  </si>
  <si>
    <t>UCI KSI per 100,000 (2009-11)</t>
  </si>
  <si>
    <t>Number KSI aged 0-15 (2010-12)</t>
  </si>
  <si>
    <t>Denominator KSI aged 0-15 (2010-12)</t>
  </si>
  <si>
    <t>Crude rate KSI per 100,000 (2010-12)</t>
  </si>
  <si>
    <t>LCI KSI per 100,000 (2010-12)</t>
  </si>
  <si>
    <t>UCI KSI per 100,000 (2010-12)</t>
  </si>
  <si>
    <t>Number KSI aged 0-15 (2011-13)</t>
  </si>
  <si>
    <t>Denominator KSI aged 0-15 (2011-13)</t>
  </si>
  <si>
    <t>Crude rate KSI per 100,000 (2011-13)</t>
  </si>
  <si>
    <t>LCI KSI per 100,000 (2011-13)</t>
  </si>
  <si>
    <t>UCI KSI per 100,000 (2011-13)</t>
  </si>
  <si>
    <t>Number KSI aged 0-15 (2012-14)</t>
  </si>
  <si>
    <t>Denominator KSI aged 0-15 (2012-14)</t>
  </si>
  <si>
    <t>Crude rate KSI per 100,000 (2012-14)</t>
  </si>
  <si>
    <t>LCI KSI per 100,000 (2012-14)</t>
  </si>
  <si>
    <t>UCI KSI per 100,000 (2012-14)</t>
  </si>
  <si>
    <t>Number KSI aged 0-15 (2013-15)</t>
  </si>
  <si>
    <t>Denominator KSI aged 0-15 (2013-15)</t>
  </si>
  <si>
    <t>Crude rate KSI per 100,000 (2013-15)</t>
  </si>
  <si>
    <t>LCI KSI per 100,000 (2013-15)</t>
  </si>
  <si>
    <t>UCI KSI per 100,000 (2013-15)</t>
  </si>
  <si>
    <t>Pupils achieving 5 A*-C incl. English and Maths (2013/14)</t>
  </si>
  <si>
    <t>Denominator - pupils at end of KS4 (2013/14)</t>
  </si>
  <si>
    <t>Proportion achieving 5 A*-C incl. English and Maths (2013/14)</t>
  </si>
  <si>
    <t>LCI - achieving 5 A*-C incl. English and Maths (2013/14)</t>
  </si>
  <si>
    <t>UCI - achieving 5 A*-C incl. English and Maths (2013/14)</t>
  </si>
  <si>
    <t>Pupils achieving 5 A*-C incl. English and Maths (2014/15)</t>
  </si>
  <si>
    <t>Denominator - pupils at end of KS4 (2014/15)</t>
  </si>
  <si>
    <t>Proportion achieving 5 A*-C incl. English and Maths (2014/15)</t>
  </si>
  <si>
    <t>LCI - achieving 5 A*-C incl. English and Maths (2014/15)</t>
  </si>
  <si>
    <t>UCI - achieving 5 A*-C incl. English and Maths (2014/15)</t>
  </si>
  <si>
    <t>Pupils achieving 5 A*-C incl. English and Maths (2015/16)</t>
  </si>
  <si>
    <t>Denominator - pupils at end of KS4 (2015/16)</t>
  </si>
  <si>
    <t>Proportion achieving 5 A*-C incl. English and Maths (2015/16)</t>
  </si>
  <si>
    <t>LCI - achieving 5 A*-C incl. English and Maths (2015/16)</t>
  </si>
  <si>
    <t>UCI - achieving 5 A*-C incl. English and Maths (2015/16)</t>
  </si>
  <si>
    <t>Primary pupils with statement or EHC plan (2016)</t>
  </si>
  <si>
    <t>% of primary pupils with statement or EHC plan (2016)</t>
  </si>
  <si>
    <t>Primary pupils with SEN support (2016)</t>
  </si>
  <si>
    <t>% of primary pupils with SEN support (2016)</t>
  </si>
  <si>
    <t>Primary pupils with SEN (2016)</t>
  </si>
  <si>
    <t>Secondary pupils with statement or EHC plan (2016)</t>
  </si>
  <si>
    <t>% of Secondary pupils with statement or EHC plan (2016)</t>
  </si>
  <si>
    <t>Secondary pupils with SEN support (2016)</t>
  </si>
  <si>
    <t>% of secondary pupils with SEN support (2016)</t>
  </si>
  <si>
    <t>Secondary pupils with SEN (2016)</t>
  </si>
  <si>
    <t>Total pupils (2016)</t>
  </si>
  <si>
    <t>Primary pupils with statement or EHC plan (2015)</t>
  </si>
  <si>
    <t>% of primary pupils with statement or EHC plan (2015)</t>
  </si>
  <si>
    <t>Primary pupils with SEN support (2015)</t>
  </si>
  <si>
    <t>% of primary pupils with SEN support (2015)</t>
  </si>
  <si>
    <t>Primary pupils with SEN (2015)</t>
  </si>
  <si>
    <t>Secondary pupils with statement or EHC plan (2015)</t>
  </si>
  <si>
    <t>% of Secondary pupils with statement or EHC plan (2015)</t>
  </si>
  <si>
    <t>Secondary pupils with SEN support (2015)</t>
  </si>
  <si>
    <t>% of secondary pupils with SEN support (2015)</t>
  </si>
  <si>
    <t>Secondary pupils with SEN (2015)</t>
  </si>
  <si>
    <t>Total pupils (2015)</t>
  </si>
  <si>
    <t>Primary pupils without statement (2014)</t>
  </si>
  <si>
    <t>% of primary pupils without statement (2014)</t>
  </si>
  <si>
    <t>Primary pupils with SEN (2014)</t>
  </si>
  <si>
    <t>Secondary pupils without statement (2014)</t>
  </si>
  <si>
    <t>% of secondary pupils without statement (2014)</t>
  </si>
  <si>
    <t>Secondary pupils with SEN (2014)</t>
  </si>
  <si>
    <t>Female resident population aged 15-24 (2012)</t>
  </si>
  <si>
    <t>Female resident population aged 15-24 (2013)</t>
  </si>
  <si>
    <t>Female resident population aged 15-24 (2014)</t>
  </si>
  <si>
    <t>Female resident population aged 15-24 (2015)</t>
  </si>
  <si>
    <t>Female resident population aged 15-24 (2016)</t>
  </si>
  <si>
    <t>male resident population aged 15-24 (2012)</t>
  </si>
  <si>
    <t>male resident population aged 15-24 (2013)</t>
  </si>
  <si>
    <t>male resident population aged 15-24 (2014)</t>
  </si>
  <si>
    <t>male resident population aged 15-24 (2015)</t>
  </si>
  <si>
    <t>male resident population aged 15-24 (2016)</t>
  </si>
  <si>
    <t>DSR/100000 substance misuse (15-24 yrs) - 08/09-10/11</t>
  </si>
  <si>
    <t>LCI substance misuse (15-24 yrs) - 08/09-10/11</t>
  </si>
  <si>
    <t>UCI substance misuse (15-24 yrs) -  08/09-10/11</t>
  </si>
  <si>
    <t>Count substance misuse (15-24 yrs) - 08/09-10/11</t>
  </si>
  <si>
    <t>MYE (15-24 yrs) - 08/09-10/11</t>
  </si>
  <si>
    <t>DSR/100000 substance misuse (15-24 yrs) - 09/10-11/12</t>
  </si>
  <si>
    <t>LCI substance misuse (15-24 yrs) - 09/10-11/12</t>
  </si>
  <si>
    <t>UCI substance misuse (15-24 yrs) -  09/10-11/12</t>
  </si>
  <si>
    <t>Count substance misuse (15-24 yrs) - 09/10-11/12</t>
  </si>
  <si>
    <t>MYE (15-24 yrs) - 09/10-11/12</t>
  </si>
  <si>
    <t>DSR/100000 substance misuse (15-24 yrs) - 10/11-12/13</t>
  </si>
  <si>
    <t>LCI substance misuse (15-24 yrs) - 10/11-12/13</t>
  </si>
  <si>
    <t>UCI substance misuse (15-24 yrs) -  10/11-12/13</t>
  </si>
  <si>
    <t>Count substance misuse (15-24 yrs) - 10/11-12/13</t>
  </si>
  <si>
    <t>MYE (15-24 yrs) - 10/11-12/13</t>
  </si>
  <si>
    <t>DSR/100000 substance misuse (15-24 yrs) - 11/12-13/14</t>
  </si>
  <si>
    <t>LCI substance misuse (15-24 yrs) - 11/12-13/14</t>
  </si>
  <si>
    <t>UCI substance misuse (15-24 yrs) -  11/12-13/14</t>
  </si>
  <si>
    <t>Count substance misuse (15-24 yrs) - 11/12-13/14</t>
  </si>
  <si>
    <t>MYE (15-24 yrs) - 11/12-13/14</t>
  </si>
  <si>
    <t>DSR/100000 substance misuse (15-24 yrs) - 12/13-14/15</t>
  </si>
  <si>
    <t>LCI substance misuse (15-24 yrs) - 12/13-14/15</t>
  </si>
  <si>
    <t>UCI substance misuse (15-24 yrs) -  12/13-14/15</t>
  </si>
  <si>
    <t>Count substance misuse (15-24 yrs) - 12/13-14/15</t>
  </si>
  <si>
    <t>MYE (15-24 yrs) - 12/13-14/15</t>
  </si>
  <si>
    <t>DSR/100000 substance misuse (15-24 yrs) - 13/14-15/16</t>
  </si>
  <si>
    <t>LCI substance misuse (15-24 yrs) - 13/14-15/16</t>
  </si>
  <si>
    <t>UCI substance misuse (15-24 yrs) -  13/14-15/16</t>
  </si>
  <si>
    <t>Count substance misuse (15-24 yrs) - 13/14-15/16</t>
  </si>
  <si>
    <t>MYE (15-24 yrs) - 13/14-15/16</t>
  </si>
  <si>
    <t>Crude rate/100000 alcohol specific conditions &lt;18yrs (06/07-08/09)</t>
  </si>
  <si>
    <t>LCI alcohol specific conditions &lt;18yrs (06/07-08/09)</t>
  </si>
  <si>
    <t>UCI alcohol specific conditions &lt;18yrs (06/07-08/09)</t>
  </si>
  <si>
    <t>Count alcohol specific conditions &lt;18yrs (06/07-08/09)</t>
  </si>
  <si>
    <t>MYE &lt;18yrs (06/07-08/09)</t>
  </si>
  <si>
    <t>Crude rate/100000 alcohol specific conditions &lt;18yrs (07/08-09/10)</t>
  </si>
  <si>
    <t>LCI alcohol specific conditions &lt;18yrs (07/08-09/10)</t>
  </si>
  <si>
    <t>UCI alcohol specific conditions &lt;18yrs (07/08-09/10)</t>
  </si>
  <si>
    <t>Count alcohol specific conditions &lt;18yrs (07/08-09/10)</t>
  </si>
  <si>
    <t>MYE &lt;18yrs (07/08-09/10)</t>
  </si>
  <si>
    <t>Crude rate/100000 alcohol specific conditions &lt;18yrs (08/09-10/11)</t>
  </si>
  <si>
    <t>LCI alcohol specific conditions &lt;18yrs (08/09-10/11)</t>
  </si>
  <si>
    <t>UCI alcohol specific conditions &lt;18yrs (08/09-10/11)</t>
  </si>
  <si>
    <t>Count alcohol specific conditions &lt;18yrs (08/09-10/11)</t>
  </si>
  <si>
    <t>MYE &lt;18yrs (08/09-10/11)</t>
  </si>
  <si>
    <t>Crude rate/100000 alcohol specific conditions &lt;18yrs (09/10-11/12)</t>
  </si>
  <si>
    <t>LCI alcohol specific conditions &lt;18yrs (09/10-11/12)</t>
  </si>
  <si>
    <t>UCI alcohol specific conditions &lt;18yrs (09/10-11/12)</t>
  </si>
  <si>
    <t>Count alcohol specific conditions &lt;18yrs (09/10-11/12)</t>
  </si>
  <si>
    <t>MYE &lt;18yrs (09/10-11/12)</t>
  </si>
  <si>
    <t>Crude rate/100000 alcohol specific conditions &lt;18yrs (10/11-12/13)</t>
  </si>
  <si>
    <t>LCI alcohol specific conditions &lt;18yrs (10/11-12/13)</t>
  </si>
  <si>
    <t>UCI alcohol specific conditions &lt;18yrs (10/11-12/13)</t>
  </si>
  <si>
    <t>Count alcohol specific conditions &lt;18yrs (10/11-12/13)</t>
  </si>
  <si>
    <t>MYE &lt;18yrs (10/11-12/13)</t>
  </si>
  <si>
    <t>Crude rate/100000 alcohol specific conditions &lt;18yrs (11/12-13/14)</t>
  </si>
  <si>
    <t>LCI alcohol specific conditions &lt;18yrs (11/12-13/14)</t>
  </si>
  <si>
    <t>UCI alcohol specific conditions &lt;18yrs (11/12-13/14)</t>
  </si>
  <si>
    <t>Count alcohol specific conditions &lt;18yrs (11/12-13/14)</t>
  </si>
  <si>
    <t>MYE &lt;18yrs (11/12-13/14)</t>
  </si>
  <si>
    <t>Crude rate/100000 alcohol specific conditions &lt;18yrs (12/13-14/15)</t>
  </si>
  <si>
    <t>LCI alcohol specific conditions &lt;18yrs (12/13-14/15)</t>
  </si>
  <si>
    <t>UCI alcohol specific conditions &lt;18yrs (12/13-14/15)</t>
  </si>
  <si>
    <t>Count alcohol specific conditions &lt;18yrs (12/13-14/15)</t>
  </si>
  <si>
    <t>MYE &lt;18yrs (12/13-14/15)</t>
  </si>
  <si>
    <t>Crude rate/100000 alcohol specific conditions &lt;18yrs (13/14-15/16)</t>
  </si>
  <si>
    <t>LCI alcohol specific conditions &lt;18yrs (13/14-15/16)</t>
  </si>
  <si>
    <t>UCI alcohol specific conditions &lt;18yrs (13/14-15/16)</t>
  </si>
  <si>
    <t>Count alcohol specific conditions &lt;18yrs (13/14-15/16)</t>
  </si>
  <si>
    <t>MYE &lt;18yrs (13/14-15/16)</t>
  </si>
  <si>
    <t>Pupil Enrolments in Primary, Secondary and Special Schools (15/16)</t>
  </si>
  <si>
    <t>Proportion of sessions missed - overall absence (15/16)</t>
  </si>
  <si>
    <t>Proportions of sessions missed - authorised absence (15/16)</t>
  </si>
  <si>
    <t>Proportions of sessions missed - unauthorised absence (15/16)</t>
  </si>
  <si>
    <t>Number of persistent absentees - 10% of sessions (15/16)</t>
  </si>
  <si>
    <t>Proportion of persistent absentees - 10% of sessions (15/16)</t>
  </si>
  <si>
    <t>Pupil Enrolments in Primary, Secondary and Special Schools (14/15)</t>
  </si>
  <si>
    <t>Proportion of sessions missed - overall absence (14/15)</t>
  </si>
  <si>
    <t>Proportions of sessions missed - authorised absence (14/15)</t>
  </si>
  <si>
    <t>Proportions of sessions missed - unauthorised absence (14/15)</t>
  </si>
  <si>
    <t>Number of persistent absentees - 15% of sessions (14/15)</t>
  </si>
  <si>
    <t>Proportion of persistent absentees - 15% of sessions (14/15)</t>
  </si>
  <si>
    <t>Pupil Enrolments in Primary, Secondary and Special Schools (13/14)</t>
  </si>
  <si>
    <t>Proportion of sessions missed - overall absence (13/14)</t>
  </si>
  <si>
    <t>Proportions of sessions missed - authorised absence (13/14)</t>
  </si>
  <si>
    <t>Proportions of sessions missed - unauthorised absence (13/14)</t>
  </si>
  <si>
    <t>Number of persistent absentees - 15% of sessions (13/14)</t>
  </si>
  <si>
    <t>Proportion of persistent absentees - 15% of sessions (13/14)</t>
  </si>
  <si>
    <t>Pupil Enrolments in Primary, Secondary and Special Schools (12/13)</t>
  </si>
  <si>
    <t>Proportion of sessions missed - overall absence (12/13)</t>
  </si>
  <si>
    <t>Proportions of sessions missed - authorised absence (12/13)</t>
  </si>
  <si>
    <t>Proportions of sessions missed - unauthorised absence (12/13)</t>
  </si>
  <si>
    <t>Number of persistent absentees - 15% of sessions (12/13)</t>
  </si>
  <si>
    <t>Proportion of persistent absentees - 15% of sessions (12/13)</t>
  </si>
  <si>
    <t>Pupil Enrolments in Primary, Secondary and Special Schools (11/12)</t>
  </si>
  <si>
    <t>Proportion of sessions missed - overall absence (11/12)</t>
  </si>
  <si>
    <t>Proportions of sessions missed - authorised absence (11/12)</t>
  </si>
  <si>
    <t>Proportions of sessions missed - unauthorised absence (11/12)</t>
  </si>
  <si>
    <t>Number of persistent absentees - 15% of sessions (11/12)</t>
  </si>
  <si>
    <t>Proportion of persistent absentees - 15% of sessions (11/12)</t>
  </si>
  <si>
    <t>Pupil Enrolments in Primary, Secondary and Special Schools (10/11)</t>
  </si>
  <si>
    <t>Proportion of sessions missed - overall absence (10/11)</t>
  </si>
  <si>
    <t>Proportions of sessions missed - authorised absence (10/11)</t>
  </si>
  <si>
    <t>Proportions of sessions missed - unauthorised absence (10/11)</t>
  </si>
  <si>
    <t>Number of persistent absentees - 15% of sessions (10/11)</t>
  </si>
  <si>
    <t>Proportion of persistent absentees - 15% of sessions (10/11)</t>
  </si>
  <si>
    <t>% of children examined with dental decay (2011/12)</t>
  </si>
  <si>
    <t>LCI dental decay (2011/12)</t>
  </si>
  <si>
    <t>UCI dental decay (2011/12)</t>
  </si>
  <si>
    <t>LCI teeth with decay (2011/12)</t>
  </si>
  <si>
    <t>UCI teeth with decay (2011/12)</t>
  </si>
  <si>
    <t>% of children examined with dental decay (2014/15)</t>
  </si>
  <si>
    <t>LCI dental decay (2014/15)</t>
  </si>
  <si>
    <t>UCI dental decay (2014/15)</t>
  </si>
  <si>
    <t>% of school pupils fixed period exclusion due to disruptive behaviour (2011/12)</t>
  </si>
  <si>
    <t>LCI - exclusion for disruptive behaviour (2011/12)</t>
  </si>
  <si>
    <t>UCI - exclusion for disruptive behaviour (2011/12)</t>
  </si>
  <si>
    <t>Number of fixed period exclusions in state funded primary, secondary and special schools (2011/12)</t>
  </si>
  <si>
    <t>Pupil headcount in state funded primary, secondary and special schools (2011/12)</t>
  </si>
  <si>
    <t>% of school pupils fixed period exclusion due to disruptive behaviour (2012/13)</t>
  </si>
  <si>
    <t>LCI - exclusion for disruptive behaviour (2012/13)</t>
  </si>
  <si>
    <t>UCI - exclusion for disruptive behaviour (2012/13)</t>
  </si>
  <si>
    <t>Number of fixed period exclusions in state funded primary, secondary and special schools (2012/13)</t>
  </si>
  <si>
    <t>Pupil headcount in state funded primary, secondary and special schools (2012/13)</t>
  </si>
  <si>
    <t>% of school pupils fixed period exclusion due to disruptive behaviour (2013/14)</t>
  </si>
  <si>
    <t>LCI - exclusion for disruptive behaviour (2013/14)</t>
  </si>
  <si>
    <t>UCI - exclusion for disruptive behaviour (2013/14)</t>
  </si>
  <si>
    <t>Number of fixed period exclusions in state funded primary, secondary and special schools (2013/14)</t>
  </si>
  <si>
    <t>Pupil headcount in state funded primary, secondary and special schools (2013/14)</t>
  </si>
  <si>
    <t>% of school pupils fixed period exclusion due to disruptive behaviour (2014/15)</t>
  </si>
  <si>
    <t>LCI - exclusion for disruptive behaviour (2014/15)</t>
  </si>
  <si>
    <t>UCI - exclusion for disruptive behaviour (2014/15)</t>
  </si>
  <si>
    <t>Number of fixed period exclusions in state funded primary, secondary and special schools (2014/15)</t>
  </si>
  <si>
    <t>Pupil headcount in state funded primary, secondary and special schools (2014/15)</t>
  </si>
  <si>
    <t>% of primary school pupils fixed period exclusions (2012/13)</t>
  </si>
  <si>
    <t>LCI - primary school fixed period exclusions (2012/13)</t>
  </si>
  <si>
    <t>UCI - primary school fixed period exclusions (2012/13)</t>
  </si>
  <si>
    <t>Number of fixed period exclusions in primary schools (2012/13)</t>
  </si>
  <si>
    <t>Pupils headcount in primary schools (2012/13)</t>
  </si>
  <si>
    <t>% of primary school pupils fixed period exclusions (2013/14)</t>
  </si>
  <si>
    <t>LCI - primary school fixed period exclusions (2013/14)</t>
  </si>
  <si>
    <t>UCI - primary school fixed period exclusions (2013/14)</t>
  </si>
  <si>
    <t>Number of fixed period exclusions in primary schools (2013/14)</t>
  </si>
  <si>
    <t>Pupils headcount in primary schools (2013/14)</t>
  </si>
  <si>
    <t>% of primary school pupils fixed period exclusions (2014/15)</t>
  </si>
  <si>
    <t>LCI - primary school fixed period exclusions (2014/15)</t>
  </si>
  <si>
    <t>UCI - primary school fixed period exclusions (2014/15)</t>
  </si>
  <si>
    <t>Number of fixed period exclusions in primary schools (2014/15)</t>
  </si>
  <si>
    <t>Pupils headcount in primary schools (2014/15)</t>
  </si>
  <si>
    <t>% of secondary school pupils fixed period exclusions (2012/13)</t>
  </si>
  <si>
    <t>LCI - secondary school fixed period exclusions (2012/13)</t>
  </si>
  <si>
    <t>UCI - secondary school fixed period exclusions (2012/13)</t>
  </si>
  <si>
    <t>Number of fixed period exclusions in secondary schools (2012/13)</t>
  </si>
  <si>
    <t>Pupils headcount in secondary schools (2012/13)</t>
  </si>
  <si>
    <t>% of secondary school pupils fixed period exclusions (2013/14)</t>
  </si>
  <si>
    <t>LCI - secondary school fixed period exclusions (2013/14)</t>
  </si>
  <si>
    <t>UCI - secondary school fixed period exclusions (2013/14)</t>
  </si>
  <si>
    <t>Number of fixed period exclusions in secondary schools (2013/14)</t>
  </si>
  <si>
    <t>Pupils headcount in secondary schools (2013/14)</t>
  </si>
  <si>
    <t>% of secondary school pupils fixed period exclusions (2014/15)</t>
  </si>
  <si>
    <t>LCI - secondary school fixed period exclusions (2014/15)</t>
  </si>
  <si>
    <t>UCI - secondary school fixed period exclusions (2014/15)</t>
  </si>
  <si>
    <t>Number of fixed period exclusions in secondary schools (2014/15)</t>
  </si>
  <si>
    <t>Pupils headcount in secondary schools (2014/15)</t>
  </si>
  <si>
    <t>Estimated % of 15 yr olds with FSM entering HE by age 19 (2006/07)</t>
  </si>
  <si>
    <t>Estimated % of 15 yr olds non-FSM entering HE by age 19 (2006/07)</t>
  </si>
  <si>
    <t>% gap between FSM and non-FSM (2006/07)</t>
  </si>
  <si>
    <t>Estimated % of 15 yr olds entering HE by age 19 (2006/07)</t>
  </si>
  <si>
    <t>Estimated % of 15 yr olds with FSM entering HE by age 19 (2007/08)</t>
  </si>
  <si>
    <t>Estimated % of 15 yr olds non-FSM entering HE by age 19 (2007/08)</t>
  </si>
  <si>
    <t>% gap between FSM and non-FSM (2007/08)</t>
  </si>
  <si>
    <t>Estimated % of 15 yr olds entering HE by age 19 (2007/08)</t>
  </si>
  <si>
    <t>Estimated % of 15 yr olds with FSM entering HE by age 19 (2008/09)</t>
  </si>
  <si>
    <t>Estimated % of 15 yr olds non-FSM entering HE by age 19 (2008/09)</t>
  </si>
  <si>
    <t>% gap between FSM and non-FSM (2008/09)</t>
  </si>
  <si>
    <t>Estimated % of 15 yr olds entering HE by age 19 (2008/09)</t>
  </si>
  <si>
    <t>Estimated % of 15 yr olds with FSM entering HE by age 19 (2009/10)</t>
  </si>
  <si>
    <t>Estimated % of 15 yr olds non-FSM entering HE by age 19 (2009/10)</t>
  </si>
  <si>
    <t>% gap between FSM and non-FSM (2009/10)</t>
  </si>
  <si>
    <t>Estimated % of 15 yr olds entering HE by age 19 (2009/10)</t>
  </si>
  <si>
    <t>Estimated % of 15 yr olds with FSM entering HE by age 19 (2010/11)</t>
  </si>
  <si>
    <t>Estimated % of 15 yr olds non-FSM entering HE by age 19 (2010/11)</t>
  </si>
  <si>
    <t>% gap between FSM and non-FSM (2010/11)</t>
  </si>
  <si>
    <t>Estimated % of 15 yr olds entering HE by age 19 (2010/11)</t>
  </si>
  <si>
    <t>Estimated % of 15 yr olds with FSM entering HE by age 19 (2011/12)</t>
  </si>
  <si>
    <t>Estimated % of 15 yr olds non-FSM entering HE by age 19 (2011/12)</t>
  </si>
  <si>
    <t>% gap between FSM and non-FSM (2011/12)</t>
  </si>
  <si>
    <t>Estimated % of 15 yr olds entering HE by age 19 (2011/12)</t>
  </si>
  <si>
    <t>Estimated % of 15 yr olds with FSM entering HE by age 19 (2012/13)</t>
  </si>
  <si>
    <t>Estimated % of 15 yr olds non-FSM entering HE by age 19 (2012/13)</t>
  </si>
  <si>
    <t>% gap between FSM and non-FSM (2012/13)</t>
  </si>
  <si>
    <t>Estimated % of 15 yr olds entering HE by age 19 (2012/13)</t>
  </si>
  <si>
    <t>Estimated % of 15 yr olds with FSM entering HE by age 19 (2013/14)</t>
  </si>
  <si>
    <t>Estimated % of 15 yr olds non-FSM entering HE by age 19 (2013/14)</t>
  </si>
  <si>
    <t>% gap between FSM and non-FSM (2013/14)</t>
  </si>
  <si>
    <t>Estimated % of 15 yr olds entering HE by age 19 (2013/14)</t>
  </si>
  <si>
    <t>Proportion of women under 25 choose LARC excluding injections at SRH Services (2014)</t>
  </si>
  <si>
    <t>LCI women under 25 choose LARC (2014)</t>
  </si>
  <si>
    <t>UCI women under 25 choose LARC (2014)</t>
  </si>
  <si>
    <t>Count women under 25 choose LARC excluding injections at SRH Services (2014)</t>
  </si>
  <si>
    <t>Count women under 25 attending SRH services with a main recorded method of contraception (2014)</t>
  </si>
  <si>
    <t>Proportion of women under 25 choose LARC excluding injections at SRH Services (2015)</t>
  </si>
  <si>
    <t>LCI women under 25 choose LARC (2015)</t>
  </si>
  <si>
    <t>UCI women under 25 choose LARC (2015)</t>
  </si>
  <si>
    <t>Count women under 25 choose LARC excluding injections at SRH Services (2015)</t>
  </si>
  <si>
    <t>Count women under 25 attending SRH services with a main recorded method of contraception (2015)</t>
  </si>
  <si>
    <t>LCI - HPV vaccination coverage 2 doses (2015/16)</t>
  </si>
  <si>
    <t>UCI - HPV vaccination coverage 2 doses (2015/16)</t>
  </si>
  <si>
    <t>Number of females in school year 9 aged 13-14 who have received the second dose of HPV (2015/16)</t>
  </si>
  <si>
    <t>Number of females in year 9 aged 13-14 (2015/16)</t>
  </si>
  <si>
    <t>Population vaccination coverage - HPV vaccination coverage for one dose females 12-13 years old (2014/15)</t>
  </si>
  <si>
    <t>LCI HPV vaccination coverage for one dose females 12-13 years old (2014/15)</t>
  </si>
  <si>
    <t>UCI HPV vaccination coverage for one dose females 12-13 years old (2014/15)</t>
  </si>
  <si>
    <t>Number of females in school year 8 aged 12-13 who have received the first dose of the HPV vaccine (2014/15)</t>
  </si>
  <si>
    <t>Number of females in year 8 aged 12-13 (2014/15)</t>
  </si>
  <si>
    <t>Population vaccination coverage - HPV vaccination coverage for one dose females 12-13 years old (2015/16)</t>
  </si>
  <si>
    <t>LCI HPV vaccination coverage for one dose females 12-13 years old (2015/16)</t>
  </si>
  <si>
    <t>UCI HPV vaccination coverage for one dose females 12-13 years old (2015/16)</t>
  </si>
  <si>
    <t>Number of females in school year 8 aged 12-13 who have received the first dose of the HPV vaccine (2015/16)</t>
  </si>
  <si>
    <t>Number of females in year 8 aged 12-13 (2015/16)</t>
  </si>
  <si>
    <t>Estimated number of Primary pupils on roll (2016/17)</t>
  </si>
  <si>
    <t>Estimated number of Primary pupils eligible for the Deprivation Pupil Premium (2016/17)</t>
  </si>
  <si>
    <t>Estimated percentage of Primary pupils eligible for the Deprivation Pupil Premium (2016/17)</t>
  </si>
  <si>
    <t>Estimated Deprivation Pupil Premium Allocation for Primary Pupils (2016/17)</t>
  </si>
  <si>
    <t>Estimated number of Secondary pupils eligible for the Deprivation Pupil Premium (2016/17)</t>
  </si>
  <si>
    <t>Estimated percentage of Secondary pupils eligible for the Deprivation Pupil Premium (2016/17)</t>
  </si>
  <si>
    <t>Estimated Deprivation Pupil Premium Allocation for Secondary Pupils (2016/17)</t>
  </si>
  <si>
    <t>Estimated number of pupils on roll (2016/17)</t>
  </si>
  <si>
    <t>Estimated number of pupils eligible for the Deprivation Pupil Premium based on local authority of school (2016/17)</t>
  </si>
  <si>
    <t>Estimated percentage of pupils eligible for the Deprivation Pupil Premium (2016/17)</t>
  </si>
  <si>
    <t>Estimated allocation for the Deprivation Pupil Premium based on local authority of school (2016/17)</t>
  </si>
  <si>
    <t>The local authority did not take part in the survey</t>
  </si>
  <si>
    <t>Value missing in source data</t>
  </si>
  <si>
    <t>The number of children examined was too small (&lt;30) for a robust sample</t>
  </si>
  <si>
    <t>Value suppressed for disclosure control due to small count</t>
  </si>
  <si>
    <t>Value missing due to small sample size</t>
  </si>
  <si>
    <t>Under 18 Conceptions</t>
  </si>
  <si>
    <t>IMD 2015</t>
  </si>
  <si>
    <t>IDACI 2015</t>
  </si>
  <si>
    <t>Breastfeeding (2012/13)</t>
  </si>
  <si>
    <t>Breastfeeding 2015/16 (based on postcode of mother)</t>
  </si>
  <si>
    <t>Address</t>
  </si>
  <si>
    <t>Postcode</t>
  </si>
  <si>
    <t>Address2</t>
  </si>
  <si>
    <t>Postcode2</t>
  </si>
  <si>
    <t>Email</t>
  </si>
  <si>
    <t>CFC Group</t>
  </si>
  <si>
    <t>District</t>
  </si>
  <si>
    <t>CCG</t>
  </si>
  <si>
    <t>Education Locality:</t>
  </si>
  <si>
    <t>Education Planning Area:</t>
  </si>
  <si>
    <t>Wards</t>
  </si>
  <si>
    <t>Parliamentary Constituency:</t>
  </si>
  <si>
    <t xml:space="preserve">Easting </t>
  </si>
  <si>
    <t>Northing</t>
  </si>
  <si>
    <t>CFC URN</t>
  </si>
  <si>
    <t>CFC Group URN</t>
  </si>
  <si>
    <t>Ofsted Report</t>
  </si>
  <si>
    <t>Proficiency in English</t>
  </si>
  <si>
    <t>Main language is English</t>
  </si>
  <si>
    <t>Main language is not English</t>
  </si>
  <si>
    <t>Main language is not English but can speak English well or very well</t>
  </si>
  <si>
    <t>Main language is not English and cannot speak it or speak it well</t>
  </si>
  <si>
    <t>% Main language is not English but can speak English well or very well</t>
  </si>
  <si>
    <t>% Main language is not English and cannot speak it or speak it well</t>
  </si>
  <si>
    <t>Number of households with a child aged 0-9</t>
  </si>
  <si>
    <t>% Owned</t>
  </si>
  <si>
    <t>% Socially rented</t>
  </si>
  <si>
    <t>% Privately rented or living rent free</t>
  </si>
  <si>
    <t>All families in households</t>
  </si>
  <si>
    <t>Two dependent children in family; youngest aged 0 to 4</t>
  </si>
  <si>
    <t>Three or more dependent children in family; youngest aged 0 to 4</t>
  </si>
  <si>
    <t>Total dependent children</t>
  </si>
  <si>
    <t>All families with dependent children</t>
  </si>
  <si>
    <t>% of families with 3 or more children (0-18 years)</t>
  </si>
  <si>
    <t>Married Couple with dependent child/ren</t>
  </si>
  <si>
    <t>Same-sex civil partnership couple with dependent child/ren</t>
  </si>
  <si>
    <t>Cohabiting couple with dependent child/ren</t>
  </si>
  <si>
    <t>Lone parent with dependent child/ren</t>
  </si>
  <si>
    <t>Other household type with dependent child/ren</t>
  </si>
  <si>
    <t>All households with dependent children</t>
  </si>
  <si>
    <t>Number of households with a dependent child under 5</t>
  </si>
  <si>
    <t>Living in a couple household</t>
  </si>
  <si>
    <t>Lone parent household</t>
  </si>
  <si>
    <t>Not living in a couple household</t>
  </si>
  <si>
    <t>% lone parent households</t>
  </si>
  <si>
    <t>% in non-couple households</t>
  </si>
  <si>
    <t>Lone parent families on low income (2011)</t>
  </si>
  <si>
    <t>Lone parent families on low income (2012)</t>
  </si>
  <si>
    <t>Lone parent families on low income (2013)</t>
  </si>
  <si>
    <t>Lone parent families on low income (2014)</t>
  </si>
  <si>
    <t>Lone parent families on low income (2015)</t>
  </si>
  <si>
    <t>Lone parent families on low income (2016)</t>
  </si>
  <si>
    <t>Lone parent families on low income (2017)</t>
  </si>
  <si>
    <t>Lone parents (with dependent children)</t>
  </si>
  <si>
    <t>Not in employment</t>
  </si>
  <si>
    <t>% not in employment</t>
  </si>
  <si>
    <t>Male lone parents</t>
  </si>
  <si>
    <t>Number of households with 3 or 4 measures of deprivation</t>
  </si>
  <si>
    <t>Deprived households as a % of all households in an area</t>
  </si>
  <si>
    <t>% of children in poverty (2008)</t>
  </si>
  <si>
    <t>% of children in poverty (2009)</t>
  </si>
  <si>
    <t>% of children in poverty (2010)</t>
  </si>
  <si>
    <t>% of children in poverty (2011)</t>
  </si>
  <si>
    <t>% of children in poverty (2012)</t>
  </si>
  <si>
    <t>% of children in poverty (2013)</t>
  </si>
  <si>
    <t>% of children in poverty (2014)</t>
  </si>
  <si>
    <t>Number of babies eligible for 6 week check (2012/13)</t>
  </si>
  <si>
    <t>Number of babies not checked 2012/13</t>
  </si>
  <si>
    <t>Number of babies receiving 6 week check (2012/13)</t>
  </si>
  <si>
    <t>Number of babies exclusively breastfed (2012/13)</t>
  </si>
  <si>
    <t>Number of babies partially or exclusively breastfed (2012/13)</t>
  </si>
  <si>
    <t>% of babies exclusively breastfed (2012/13)</t>
  </si>
  <si>
    <t>Number of babies receiving 6 week check (2014/15)</t>
  </si>
  <si>
    <t>Number of babies exclusively breastfed (2014/15)</t>
  </si>
  <si>
    <t>Number of babies partially breastfed (2014/15)</t>
  </si>
  <si>
    <t>Number of babies partially or exclusively breastfed (2014/15)</t>
  </si>
  <si>
    <t>% of babies exclusively breastfed (2014/15)</t>
  </si>
  <si>
    <t>% of babies breastfed (partially and exclusively) (2014/15)</t>
  </si>
  <si>
    <t>Number of babies eligible for 6 week check (2015/16)</t>
  </si>
  <si>
    <t>Number of babies with no record (2015/16)</t>
  </si>
  <si>
    <t>Number of babies receiving 6 week check (2015/16)</t>
  </si>
  <si>
    <t>Number of babies exclusively breastfed (2015/16)</t>
  </si>
  <si>
    <t>Number of babies partially breastfed (2015/16)</t>
  </si>
  <si>
    <t>Number of babies partially or exclusively breastfed (2015/16)</t>
  </si>
  <si>
    <t>% of babies exclusively breastfed (2015/16)</t>
  </si>
  <si>
    <t>% of babies breastfed (partially and exclusively) (2015/16)</t>
  </si>
  <si>
    <t>Angmering Library, Arundel Road, Angmering</t>
  </si>
  <si>
    <t>BN16 4JS</t>
  </si>
  <si>
    <t>angmering.cfc@westsussex.gov.uk</t>
  </si>
  <si>
    <t>Angmering and Findon, Arundel and Walberton, Brookfield, Rustington East, Rustington West</t>
  </si>
  <si>
    <t>Arundel and Southdowns</t>
  </si>
  <si>
    <t>Report</t>
  </si>
  <si>
    <t>Dosten Square, Crawley</t>
  </si>
  <si>
    <t>RH11 8XW</t>
  </si>
  <si>
    <t>bewbush.cfc@westsussex.gov.uk</t>
  </si>
  <si>
    <t>Bewbush, Gossops Green</t>
  </si>
  <si>
    <t xml:space="preserve">Station Road, Billingshurst                                    </t>
  </si>
  <si>
    <t xml:space="preserve">RH14 9RY   </t>
  </si>
  <si>
    <t>Pulborough Village Hall, Swan View, Pulborough, RH20 2BF (pulborough.cfc@westsussex.gov.uk)</t>
  </si>
  <si>
    <t>RH20 2BF</t>
  </si>
  <si>
    <t>office.billingshurst@westsussex.gov.uk</t>
  </si>
  <si>
    <t>Plaistow, Wisborough Green, Billingshurst and Shipley, Chanctonbury, Itchingfield Slinfold and Warnham, Pulborough and Coldwatham</t>
  </si>
  <si>
    <t>85 Victoria Drive, Bognor Regis</t>
  </si>
  <si>
    <t>PO21 2TB</t>
  </si>
  <si>
    <t>office@bognorregis-nursery.w-sussex.sch.uk</t>
  </si>
  <si>
    <t>Aldwick East, Aldwick West, Bersted, Hotham, Marine, Pagham, Pevensey</t>
  </si>
  <si>
    <t>Bognor Regis and Littlehampton</t>
  </si>
  <si>
    <t>Upper Boundstone Lane, Sompting</t>
  </si>
  <si>
    <t>BN15 9QX</t>
  </si>
  <si>
    <t>office@boundstone-nur.w-sussex.sch.uk</t>
  </si>
  <si>
    <t>Churchill, Cokeham, Manor, Peverel</t>
  </si>
  <si>
    <t>East Worthing and Shoreham</t>
  </si>
  <si>
    <t>Creasys Drive, Crawley</t>
  </si>
  <si>
    <t>RH11 9HJ</t>
  </si>
  <si>
    <t>broadfieldc&amp;fc@westsussex.gov.uk</t>
  </si>
  <si>
    <t>Broadfield North, Broadfield South</t>
  </si>
  <si>
    <t>St James' Road, Chichester</t>
  </si>
  <si>
    <t>PO19 7AB</t>
  </si>
  <si>
    <t>The Hive at Tangmere Academy, Bishops Road, Tangmere, Chichester</t>
  </si>
  <si>
    <t>PO20 2JB</t>
  </si>
  <si>
    <t>office@chichester-nur.w-sussex.sch.uk</t>
  </si>
  <si>
    <t>Boxgrove, Chichester East, Chichester North, Chichester South, Chichester West, Donnington, Funtington, Lavant, North Mundham, Sidlesham, Tangmere, Westbourne</t>
  </si>
  <si>
    <t>Salvington Road, Durrington, Worthing</t>
  </si>
  <si>
    <t>BN13 2JD</t>
  </si>
  <si>
    <t>acd.durrington.c&amp;fc@westsussex.gov.uk</t>
  </si>
  <si>
    <t>Durrington, Northbrook, Salvington</t>
  </si>
  <si>
    <t>Blackwell Farm Road, East Grinstead</t>
  </si>
  <si>
    <t>RH19 3JL</t>
  </si>
  <si>
    <t>east.grinstead.c&amp;fc@westsussex.gov.uk</t>
  </si>
  <si>
    <t>East Grinstead Ashplats, East Grinstead Baldwins, East Grinstead Town</t>
  </si>
  <si>
    <t>East Grinstead Library, West Street, East Grinstead</t>
  </si>
  <si>
    <t>RH19 4SR</t>
  </si>
  <si>
    <t>east.grinstead.c&amp;fc.library@westsussex.gov.uk</t>
  </si>
  <si>
    <t>Ashurst Wood, East Grinstead Herontye, East Grinstead Imberhorne, East Grinstead Town</t>
  </si>
  <si>
    <t>92 St Mary's Drive, East Preston, Littlehampton</t>
  </si>
  <si>
    <t>BN16 1JB</t>
  </si>
  <si>
    <t>eastpreston.cfc@westsussex.gov.uk</t>
  </si>
  <si>
    <t>Beach, Brookfield, East Preston, Rustington East, Rustington West</t>
  </si>
  <si>
    <t>Pennyfields, Bognor Regis</t>
  </si>
  <si>
    <t>PO22 6BN</t>
  </si>
  <si>
    <t>felpham.c&amp;fc@westsussex.gov.uk</t>
  </si>
  <si>
    <t>Felpham East, Felpham West, Hotham, Middleton-on-Sea</t>
  </si>
  <si>
    <t>Vale First and Middle School, Vale Avenue, Worthing</t>
  </si>
  <si>
    <t>BN14 0DB</t>
  </si>
  <si>
    <t>findon.cfc@westsussex.gov.uk</t>
  </si>
  <si>
    <t>Angmering and Findon, Broadwater, Offington, Salvington</t>
  </si>
  <si>
    <t>Crescent - 40 Crescent Road, Worthing</t>
  </si>
  <si>
    <t>BN11 1RQ</t>
  </si>
  <si>
    <t>Methodist Church, Lyndhurst Road, Worthing</t>
  </si>
  <si>
    <t>BN11 2DG</t>
  </si>
  <si>
    <t>footprints.c&amp;fc@westsussex.gov.uk</t>
  </si>
  <si>
    <t>Central, Heene, Selden</t>
  </si>
  <si>
    <t>51 Penn Crescent, Haywards Heath</t>
  </si>
  <si>
    <t>RH16 3HP</t>
  </si>
  <si>
    <t>haywardsheath.c&amp;fc@westsussex.gov.uk</t>
  </si>
  <si>
    <t>Haywards Heath Ashenground, Haywards Heath Bentswood, Haywards Heath Franklands, Haywards Heath Heath</t>
  </si>
  <si>
    <t>Harwood Road, Horsham</t>
  </si>
  <si>
    <t>RH13 5UT</t>
  </si>
  <si>
    <t>office.horsham.nursery.cfc@westsussex.gov.uk</t>
  </si>
  <si>
    <t>Forest, Holbrook East, Horsham Park, Roffey North, Roffey South</t>
  </si>
  <si>
    <t>Middle Road, Shoreham-by-Sea</t>
  </si>
  <si>
    <t>BN43 6GA</t>
  </si>
  <si>
    <t>office.kingstonbuci@westsussex.gov.uk</t>
  </si>
  <si>
    <t>Buckingham, St Mary's, St Nicholas, Southlands</t>
  </si>
  <si>
    <t>42 North Road, Lancing</t>
  </si>
  <si>
    <t>BN15 9AB</t>
  </si>
  <si>
    <t>lancing.cfc@westsussex.gov.uk</t>
  </si>
  <si>
    <t>Marine, Mash Barn, Widewater</t>
  </si>
  <si>
    <t>Langley Green Centre, Stagelands, Langley Green, Crawley</t>
  </si>
  <si>
    <t>RH11 7PF</t>
  </si>
  <si>
    <t>langleygreen.cfc@westsussex.gov.uk</t>
  </si>
  <si>
    <t>Ifield, Langley Green</t>
  </si>
  <si>
    <t>24-26 West Street, Storrington, Pulborough</t>
  </si>
  <si>
    <t>RH20 4EE</t>
  </si>
  <si>
    <t>rural.horsham@westsussex.gov.uk</t>
  </si>
  <si>
    <t>Chanctonbury, Chantry</t>
  </si>
  <si>
    <t>Wickbourne Centre, Clun Road, Littlehampton</t>
  </si>
  <si>
    <t>BN17 7DZ</t>
  </si>
  <si>
    <t>littlehampton.c&amp;fc@westsussex.gov.uk</t>
  </si>
  <si>
    <t>Beach, Brookfield, River, Courtwick with Toddington</t>
  </si>
  <si>
    <t>Maybridge Community Church, 77 The Strand, Goring-by-Sea, Worthing</t>
  </si>
  <si>
    <t>BN12 6DR</t>
  </si>
  <si>
    <t>Tarring CFC, The Rowans, Steepleview, Worthing</t>
  </si>
  <si>
    <t>BN13 1RP</t>
  </si>
  <si>
    <t>maybridgecfc@westsussex.gov.uk</t>
  </si>
  <si>
    <t>Ferring, Castle, Goring, Marine, Tarring</t>
  </si>
  <si>
    <t>Unit 1 Highlands Farm, London Road, Bolney</t>
  </si>
  <si>
    <t>RH17 5PX</t>
  </si>
  <si>
    <t>mid.sussex.rural@westsussex.gov.uk</t>
  </si>
  <si>
    <t>Ardingly and Balcombe, Bolney, Copthorne and Worth, Crawley Down and Turners Hill, Cuckfield, East Grinstead Herontye, High Weald</t>
  </si>
  <si>
    <t>Ashfield Road, Midhurst</t>
  </si>
  <si>
    <t>GU29 9JX</t>
  </si>
  <si>
    <t>midhurst.office@westsussex.gov.uk</t>
  </si>
  <si>
    <t>Easebourne, Fernhurst, Harting, Midhurst, Rogate, Stedham</t>
  </si>
  <si>
    <t>Barnfield Road, Crawley</t>
  </si>
  <si>
    <t>RH10 8DP</t>
  </si>
  <si>
    <t>northgate.cfc@westsussex.gov.uk</t>
  </si>
  <si>
    <t>Northgate, Three Bridges, West Green</t>
  </si>
  <si>
    <t>South Grove, Petworth</t>
  </si>
  <si>
    <t>GU28 0ED</t>
  </si>
  <si>
    <t>petworth.office@westsussex.gov.uk</t>
  </si>
  <si>
    <t>Bury, Fernhurst, Petworth, Plaistow</t>
  </si>
  <si>
    <t xml:space="preserve">Harvest Road, Maidenbower, Crawley                               </t>
  </si>
  <si>
    <t>RH10 7RA</t>
  </si>
  <si>
    <t>Pound Hill Infant School, Crawley Lane, Pound Hill, Crawley</t>
  </si>
  <si>
    <t>RH10 7EB</t>
  </si>
  <si>
    <t>maidenbowerandpoundhillcfc@westsussex.gov.uk</t>
  </si>
  <si>
    <t>Maidenbower, Pound Hill North, Pound Hill South and Worth</t>
  </si>
  <si>
    <t>Roffey Youth Centre, Godwin Way, Compton Lane, Horsham</t>
  </si>
  <si>
    <t>RH13 6SQ</t>
  </si>
  <si>
    <t>roffey.cfc@westsussex.gov.uk</t>
  </si>
  <si>
    <t>Holbrook East, Holbrook West, Roffey North, Roffey South</t>
  </si>
  <si>
    <t>Cuckfield, Haywards Heath Heath, Haywards Heath Lucastes, High Weald, Lindfield</t>
  </si>
  <si>
    <t>RH14 9AX</t>
  </si>
  <si>
    <t>office.ruralhorsham@westsussex.gov.uk</t>
  </si>
  <si>
    <t>Billingshurst and Shipley, Broadbridge Heath, Itchingfield Slinfold and Warnham, Rudgwick, Rusper and Colgate</t>
  </si>
  <si>
    <t>Cowfold Village Hall, Bolney Road, Cowfold, Horsham</t>
  </si>
  <si>
    <t>RH13 8AA</t>
  </si>
  <si>
    <t>Upper Beeding Baptist Church, 19 Church Lane, Upper Beeding Steyning (ruralsteyning.cfc@westsussex.gov.uk)</t>
  </si>
  <si>
    <t>BN44 3HP</t>
  </si>
  <si>
    <t>ruralhenfield.cfc@westsussex.gov.uk</t>
  </si>
  <si>
    <t>Buckingham, Manor, Bramber Upper Beeding and Woodmancote, Cowfold Shermanbury and West Grinstead, Henfield, Nuthurst, Steyning</t>
  </si>
  <si>
    <t>East Street, Selsey</t>
  </si>
  <si>
    <t>PO20 0BN</t>
  </si>
  <si>
    <t>selsey.cfc@westsussex.gov.uk</t>
  </si>
  <si>
    <t>East Wittering, Selsey North, Selsey South, Sidlesham, West Wittering</t>
  </si>
  <si>
    <t>Leylands Road, Burgess Hill</t>
  </si>
  <si>
    <t>RH15 8HS</t>
  </si>
  <si>
    <t>sidneywest.cfc@westsussex.gov.uk</t>
  </si>
  <si>
    <t>Burgess Hill Franklands, Burgess Hill Leylands, Burgess Hill Meeds, Burgess Hill St Andrews</t>
  </si>
  <si>
    <t>Park Road, Southbourne</t>
  </si>
  <si>
    <t>PO10 8PJ</t>
  </si>
  <si>
    <t>southbourne.cfc@westsussex.gov.uk</t>
  </si>
  <si>
    <t>Bosham, Fishbourne, Southbourne</t>
  </si>
  <si>
    <t>Barrington Road, Crawley</t>
  </si>
  <si>
    <t>RH10 6DG</t>
  </si>
  <si>
    <t>southgate.cfc@westsussex.gov.uk</t>
  </si>
  <si>
    <t>Furnace Green, Southgate, Tilgate</t>
  </si>
  <si>
    <t>Worthing Road, Southwater, Horsham</t>
  </si>
  <si>
    <t>RH13 9HA</t>
  </si>
  <si>
    <t>southwater.cfc@westsussex.gov.uk</t>
  </si>
  <si>
    <t>Gardner Road, Fishersgate</t>
  </si>
  <si>
    <t>BN41 1PN</t>
  </si>
  <si>
    <t>steppingstones.cfc@westsussex.gov.uk</t>
  </si>
  <si>
    <t>Eastbrook, Hillside, Southwick Green</t>
  </si>
  <si>
    <t>Hurstpierpoint Village Centre, Trinity Road, Hurstpierpoint, Hassocks</t>
  </si>
  <si>
    <t>BN6 9UY</t>
  </si>
  <si>
    <t>Bolney, Cuckfield, Hassocks, Hurstpierpoint and Downs</t>
  </si>
  <si>
    <t>Royal George Road, Burgess Hill</t>
  </si>
  <si>
    <t>RH15 9SL</t>
  </si>
  <si>
    <t>thegattons.cfc@westsussex.gov.uk</t>
  </si>
  <si>
    <t>Burgess Hill Dunstall, Burgess Hill Victoria</t>
  </si>
  <si>
    <t>The Needles Neighbourhood Centre, Three Acres, Horsham</t>
  </si>
  <si>
    <t>RH12 1RS</t>
  </si>
  <si>
    <t>theneedles.cfc@westsussex.gov.uk</t>
  </si>
  <si>
    <t>Denne, Holbrook West, Trafalgar</t>
  </si>
  <si>
    <t>Main Road, Yapton, Arundel</t>
  </si>
  <si>
    <t>BN18 0ET</t>
  </si>
  <si>
    <t>thevillages.c&amp;fc@westsussex.gov.uk</t>
  </si>
  <si>
    <t>Barnham, Arundel and Walberton, Yapton</t>
  </si>
  <si>
    <t>Broadwater Baptist Church, Dominion Road, Worthing</t>
  </si>
  <si>
    <t>BN14 8JL</t>
  </si>
  <si>
    <t>acd.the.wave.c&amp;fc@westsussex.gov.uk</t>
  </si>
  <si>
    <t>Broadwater, Gaisford</t>
  </si>
  <si>
    <t>Laburnum Grove, Bersted, Bognor Regis</t>
  </si>
  <si>
    <t>PO22 9HT</t>
  </si>
  <si>
    <t>treehouse.cfc@westsussex.gov.uk</t>
  </si>
  <si>
    <t>Bersted, Orchard</t>
  </si>
  <si>
    <t>Worthing W/Bognor and Littlehampton</t>
  </si>
  <si>
    <t>NHS Coastal West Sussex CCG/Horsham Mid Sussex CCG</t>
  </si>
  <si>
    <t>Arundel and South Downs/Horsham</t>
  </si>
  <si>
    <t>East Worthing and Shoreham/Worthing</t>
  </si>
  <si>
    <t>NHS Coastal/Horsham and Mid Sussex CCG</t>
  </si>
  <si>
    <t>Indicator</t>
  </si>
  <si>
    <t>total</t>
  </si>
  <si>
    <t>Tenure</t>
  </si>
  <si>
    <t>Family composition</t>
  </si>
  <si>
    <t>all ages</t>
  </si>
  <si>
    <t>Breastfeeding</t>
  </si>
  <si>
    <t>Childhood obesity</t>
  </si>
  <si>
    <t>Local authority</t>
  </si>
  <si>
    <t>Postnatal depression</t>
  </si>
  <si>
    <t>Birth Notification</t>
  </si>
  <si>
    <t>Teenage conceptions</t>
  </si>
  <si>
    <t>HMRC</t>
  </si>
  <si>
    <t>Shelter</t>
  </si>
  <si>
    <t>Homelessness</t>
  </si>
  <si>
    <t>Road accidents</t>
  </si>
  <si>
    <t>Number of schools</t>
  </si>
  <si>
    <t>Exclusions</t>
  </si>
  <si>
    <t>Angmering; Littlehampton</t>
  </si>
  <si>
    <t>Lancing; Shoreham</t>
  </si>
  <si>
    <t>Barnham/Westergate; Littlehampton</t>
  </si>
  <si>
    <t>Chichester; Southbourne</t>
  </si>
  <si>
    <t>Chichester; Selsey</t>
  </si>
  <si>
    <t>Crawley NE; Crawley NW</t>
  </si>
  <si>
    <t>Crawley SE; Crawley NE</t>
  </si>
  <si>
    <t>Crawley NW; Crawley SW</t>
  </si>
  <si>
    <t>Billingshurst; Midhurst/Petworth; Steyning/Storrington</t>
  </si>
  <si>
    <t>A; B; D</t>
  </si>
  <si>
    <t>Billingshurst; Horsham E; Horsham W</t>
  </si>
  <si>
    <t>Horsham E; Lancing; Shoreham; Steyning/Storrington</t>
  </si>
  <si>
    <t>B; D</t>
  </si>
  <si>
    <t>Horsham E; Horsham W</t>
  </si>
  <si>
    <t>East Grinstead; Haywards Heath/Cuckfield</t>
  </si>
  <si>
    <t>Hassocks; Haywards Heath/Cuckfield</t>
  </si>
  <si>
    <t>Angmering; Durrington; Worthing</t>
  </si>
  <si>
    <t>Durrington; Worthing</t>
  </si>
  <si>
    <t>Adur; Worthing</t>
  </si>
  <si>
    <t>Arun; Chichester</t>
  </si>
  <si>
    <t>Number socially rented</t>
  </si>
  <si>
    <t>Number privately rented or living rent free</t>
  </si>
  <si>
    <t>Number owned or shared ownership</t>
  </si>
  <si>
    <t>Families with three or more children</t>
  </si>
  <si>
    <t>All households</t>
  </si>
  <si>
    <t>Significance Obese - NCMP Year 6 (2015/16)</t>
  </si>
  <si>
    <t>Significance Obese - NCMP Year 6 (2014/15)</t>
  </si>
  <si>
    <t>Significance Obese - NCMP Year 6 (2013/14)</t>
  </si>
  <si>
    <t>Significance Obese - NCMP Year R (2015/16)</t>
  </si>
  <si>
    <t>Significance Obese - NCMP Year R (2014/15)</t>
  </si>
  <si>
    <t>Significance Obese - NCMP Year R (2013/14)</t>
  </si>
  <si>
    <t>Average IMD 2015 Score</t>
  </si>
  <si>
    <t>Average IDACI 2015 Score</t>
  </si>
  <si>
    <t>Office of National Statistics</t>
  </si>
  <si>
    <t>Counts - Persons Limited</t>
  </si>
  <si>
    <t>Proportions - Persons Limited</t>
  </si>
  <si>
    <t>Ethnicity - Ages 0-4</t>
  </si>
  <si>
    <t>Ethnicity - Ages 8-9</t>
  </si>
  <si>
    <t>Ethnicity - Ages 10-14</t>
  </si>
  <si>
    <t>Ethnicity - Age 15</t>
  </si>
  <si>
    <t>Ethnicity - Ages 16-17</t>
  </si>
  <si>
    <t>Ethnicity - Ages 18-19</t>
  </si>
  <si>
    <t>Ethnicity - Ages 20-24</t>
  </si>
  <si>
    <t>2011 census (nb. due to disclosure, counts at small areas may have been altered. These data are estimates)</t>
  </si>
  <si>
    <t>Ethnicity - Ages 0-24</t>
  </si>
  <si>
    <t>Hospital Episode Statistics, Fingertips (PHE)</t>
  </si>
  <si>
    <t>Hospital Episode Statistics, PHE</t>
  </si>
  <si>
    <t>Births by Caesarean</t>
  </si>
  <si>
    <t>Births to Women Aged 35 and Above</t>
  </si>
  <si>
    <t>Early Years Foundation Stage (2012/13)</t>
  </si>
  <si>
    <t>Early Years Foundation Stage (2013/14)</t>
  </si>
  <si>
    <t>Early Years Foundation Stage (2014/15)</t>
  </si>
  <si>
    <t>Early Years Foundation Stage (2015/16)</t>
  </si>
  <si>
    <t>Age 0 - MYE (2016)</t>
  </si>
  <si>
    <t>Age 1 - MYE (2016)</t>
  </si>
  <si>
    <t>Age 2 - MYE (2016)</t>
  </si>
  <si>
    <t>Age 3 - MYE (2016)</t>
  </si>
  <si>
    <t>Age 4 - MYE (2016)</t>
  </si>
  <si>
    <t>Age 5 - MYE (2016)</t>
  </si>
  <si>
    <t>Age 6 - MYE (2016)</t>
  </si>
  <si>
    <t>Age 7 - MYE (2016)</t>
  </si>
  <si>
    <t>Age 8 - MYE (2016)</t>
  </si>
  <si>
    <t>Age 9 - MYE (2016)</t>
  </si>
  <si>
    <t>Age 10 - MYE (2016)</t>
  </si>
  <si>
    <t>Age 11 - MYE (2016)</t>
  </si>
  <si>
    <t>Age 12 - MYE (2016)</t>
  </si>
  <si>
    <t>Age 13 - MYE (2016)</t>
  </si>
  <si>
    <t>Age 14 - MYE (2016)</t>
  </si>
  <si>
    <t>Age 15 - MYE (2016)</t>
  </si>
  <si>
    <t>Age 16 - MYE (2016)</t>
  </si>
  <si>
    <t>Age 17 - MYE (2016)</t>
  </si>
  <si>
    <t>Age 18 - MYE (2016)</t>
  </si>
  <si>
    <t>Age 19 - MYE (2016)</t>
  </si>
  <si>
    <t>Age 20 - MYE (2016)</t>
  </si>
  <si>
    <t>Age 21 - MYE (2016)</t>
  </si>
  <si>
    <t>Age 22 - MYE (2016)</t>
  </si>
  <si>
    <t>Age 23 - MYE (2016)</t>
  </si>
  <si>
    <t>Age 24 - MYE (2016)</t>
  </si>
  <si>
    <t>2016 Mid Year Population Estimates (SYOA)</t>
  </si>
  <si>
    <t>2015 Mid Year Population Estimates (SYOA)</t>
  </si>
  <si>
    <t>2014 Mid Year Population Estimates (SYOA)</t>
  </si>
  <si>
    <t>Proficiency in English (Ages 3-15)</t>
  </si>
  <si>
    <t>2011 Census</t>
  </si>
  <si>
    <t>Department for Work and Pensions</t>
  </si>
  <si>
    <t>Lone Parents</t>
  </si>
  <si>
    <t>Low Birth Weight</t>
  </si>
  <si>
    <t>Deprived Households</t>
  </si>
  <si>
    <t>Child Health Information System (CHIS)</t>
  </si>
  <si>
    <t>System One (SCFT)</t>
  </si>
  <si>
    <t>Health Visitor Dataset (CHIS)</t>
  </si>
  <si>
    <t>Smoking 2014</t>
  </si>
  <si>
    <t>Welcome to the West Sussex Child Health Profile</t>
  </si>
  <si>
    <r>
      <t xml:space="preserve">Interpretation using </t>
    </r>
    <r>
      <rPr>
        <b/>
        <u/>
        <sz val="14"/>
        <color rgb="FFFFFFFF"/>
        <rFont val="Calibri"/>
        <family val="2"/>
      </rPr>
      <t>CONFIDENCE INTERVALS</t>
    </r>
    <r>
      <rPr>
        <b/>
        <sz val="14"/>
        <color rgb="FFFFFFFF"/>
        <rFont val="Calibri"/>
        <family val="2"/>
      </rPr>
      <t>:</t>
    </r>
  </si>
  <si>
    <r>
      <t xml:space="preserve">95% confidence intervals are shown and should be used when making comparisons. For the majority of this profile, significance relates to whether an area is significantly different in comparison to </t>
    </r>
    <r>
      <rPr>
        <u/>
        <sz val="11"/>
        <color rgb="FFFFFFFF"/>
        <rFont val="Calibri"/>
        <family val="2"/>
      </rPr>
      <t>England  or West Sussex</t>
    </r>
    <r>
      <rPr>
        <sz val="11"/>
        <color rgb="FFFFFFFF"/>
        <rFont val="Calibri"/>
        <family val="2"/>
      </rPr>
      <t>.</t>
    </r>
  </si>
  <si>
    <t xml:space="preserve">In order to make comparisons, 95% confidence intervals are provided. A confidence interval indicates a range that is likely to include the true value. These can be shown on charts as error bars, or as a range of values in a table. 
</t>
  </si>
  <si>
    <t>Lower bound</t>
  </si>
  <si>
    <t>Upper bound</t>
  </si>
  <si>
    <t>The proportion of children measured in Year 6 classified as overweight or obese (excess weight), 2015/16</t>
  </si>
  <si>
    <t>Area Name</t>
  </si>
  <si>
    <t>Value</t>
  </si>
  <si>
    <t>Lower CI</t>
  </si>
  <si>
    <t>Upper CI</t>
  </si>
  <si>
    <t>Significance (vs. West Sussex)</t>
  </si>
  <si>
    <t>No sig. difference</t>
  </si>
  <si>
    <t>Sig. higher than West Sussex</t>
  </si>
  <si>
    <t>Sig. lower than West Sussex</t>
  </si>
  <si>
    <t>West Sussex</t>
  </si>
  <si>
    <t>Localities</t>
  </si>
  <si>
    <t>IPEH</t>
  </si>
  <si>
    <t>Districts</t>
  </si>
  <si>
    <t>HCPs</t>
  </si>
  <si>
    <t>Selection 1:</t>
  </si>
  <si>
    <t>Selection 2:</t>
  </si>
  <si>
    <t>Select Area Type:</t>
  </si>
  <si>
    <t>Instructions:</t>
  </si>
  <si>
    <t>England</t>
  </si>
  <si>
    <t>Age 0-4</t>
  </si>
  <si>
    <t>Age 5-9</t>
  </si>
  <si>
    <t>Age 10-14</t>
  </si>
  <si>
    <t>Age 15-19</t>
  </si>
  <si>
    <t>Total Age 0-19</t>
  </si>
  <si>
    <t>Proportion of 0-19 population by age</t>
  </si>
  <si>
    <t>Mid-Year Population Estimates</t>
  </si>
  <si>
    <t>Estimated size of the population aged 0-19 over time</t>
  </si>
  <si>
    <t>Year</t>
  </si>
  <si>
    <t>Population Estimates</t>
  </si>
  <si>
    <t>Population Projections</t>
  </si>
  <si>
    <t>Source: ONS Population Projections</t>
  </si>
  <si>
    <t>Population projection - Age 0-4 (2014)</t>
  </si>
  <si>
    <t>Population projection - Age 0-4 (2015)</t>
  </si>
  <si>
    <t>Population projection - Age 0-4 (2016)</t>
  </si>
  <si>
    <t>Population projection - Age 0-4 (2017)</t>
  </si>
  <si>
    <t>Population projection - Age 0-4 (2018)</t>
  </si>
  <si>
    <t>Population projection - Age 0-4 (2019)</t>
  </si>
  <si>
    <t>Population projection - Age 0-4 (2020)</t>
  </si>
  <si>
    <t>Population projection - Age 0-4 (2021)</t>
  </si>
  <si>
    <t>Population projection - Age 0-4 (2022)</t>
  </si>
  <si>
    <t>Population projection - Age 0-4 (2023)</t>
  </si>
  <si>
    <t>Population projection - Age 0-4 (2024)</t>
  </si>
  <si>
    <t>Population projection - Age 0-4 (2025)</t>
  </si>
  <si>
    <t>Population projection - Age 0-4 (2026)</t>
  </si>
  <si>
    <t>Population projection - Age 0-4 (2027)</t>
  </si>
  <si>
    <t>Population projection - Age 0-4 (2028)</t>
  </si>
  <si>
    <t>Population projection - Age 0-4 (2029)</t>
  </si>
  <si>
    <t>Population projection - Age 0-4 (2030)</t>
  </si>
  <si>
    <t>Population projection - Age 0-4 (2031)</t>
  </si>
  <si>
    <t>Population projection - Age 0-4 (2032)</t>
  </si>
  <si>
    <t>Population projection - Age 0-4 (2033)</t>
  </si>
  <si>
    <t>Population projection - Age 0-4 (2034)</t>
  </si>
  <si>
    <t>Population projection - Age 0-4 (2035)</t>
  </si>
  <si>
    <t>Population projection - Age 0-4 (2036)</t>
  </si>
  <si>
    <t>Population projection - Age 0-4 (2037)</t>
  </si>
  <si>
    <t>Population projection - Age 0-4 (2038)</t>
  </si>
  <si>
    <t>Population projection - Age 0-4 (2039)</t>
  </si>
  <si>
    <t>Population projection - Age 5-9 (2014)</t>
  </si>
  <si>
    <t>Population projection - Age 5-9 (2015)</t>
  </si>
  <si>
    <t>Population projection - Age 5-9 (2016)</t>
  </si>
  <si>
    <t>Population projection - Age 5-9 (2017)</t>
  </si>
  <si>
    <t>Population projection - Age 5-9 (2018)</t>
  </si>
  <si>
    <t>Population projection - Age 5-9 (2019)</t>
  </si>
  <si>
    <t>Population projection - Age 5-9 (2020)</t>
  </si>
  <si>
    <t>Population projection - Age 5-9 (2021)</t>
  </si>
  <si>
    <t>Population projection - Age 5-9 (2022)</t>
  </si>
  <si>
    <t>Population projection - Age 5-9 (2023)</t>
  </si>
  <si>
    <t>Population projection - Age 5-9 (2024)</t>
  </si>
  <si>
    <t>Population projection - Age 5-9 (2025)</t>
  </si>
  <si>
    <t>Population projection - Age 5-9 (2026)</t>
  </si>
  <si>
    <t>Population projection - Age 5-9 (2027)</t>
  </si>
  <si>
    <t>Population projection - Age 5-9 (2028)</t>
  </si>
  <si>
    <t>Population projection - Age 5-9 (2029)</t>
  </si>
  <si>
    <t>Population projection - Age 5-9 (2030)</t>
  </si>
  <si>
    <t>Population projection - Age 5-9 (2031)</t>
  </si>
  <si>
    <t>Population projection - Age 5-9 (2032)</t>
  </si>
  <si>
    <t>Population projection - Age 5-9 (2033)</t>
  </si>
  <si>
    <t>Population projection - Age 5-9 (2034)</t>
  </si>
  <si>
    <t>Population projection - Age 5-9 (2035)</t>
  </si>
  <si>
    <t>Population projection - Age 5-9 (2036)</t>
  </si>
  <si>
    <t>Population projection - Age 5-9 (2037)</t>
  </si>
  <si>
    <t>Population projection - Age 5-9 (2038)</t>
  </si>
  <si>
    <t>Population projection - Age 5-9 (2039)</t>
  </si>
  <si>
    <t>Population projection - Age 10-14 (2014)</t>
  </si>
  <si>
    <t>Population projection - Age 10-14 (2015)</t>
  </si>
  <si>
    <t>Population projection - Age 10-14 (2016)</t>
  </si>
  <si>
    <t>Population projection - Age 10-14 (2017)</t>
  </si>
  <si>
    <t>Population projection - Age 10-14 (2018)</t>
  </si>
  <si>
    <t>Population projection - Age 10-14 (2019)</t>
  </si>
  <si>
    <t>Population projection - Age 10-14 (2020)</t>
  </si>
  <si>
    <t>Population projection - Age 10-14 (2021)</t>
  </si>
  <si>
    <t>Population projection - Age 10-14 (2022)</t>
  </si>
  <si>
    <t>Population projection - Age 10-14 (2023)</t>
  </si>
  <si>
    <t>Population projection - Age 10-14 (2024)</t>
  </si>
  <si>
    <t>Population projection - Age 10-14 (2025)</t>
  </si>
  <si>
    <t>Population projection - Age 10-14 (2026)</t>
  </si>
  <si>
    <t>Population projection - Age 10-14 (2027)</t>
  </si>
  <si>
    <t>Population projection - Age 10-14 (2028)</t>
  </si>
  <si>
    <t>Population projection - Age 10-14 (2029)</t>
  </si>
  <si>
    <t>Population projection - Age 10-14 (2030)</t>
  </si>
  <si>
    <t>Population projection - Age 10-14 (2031)</t>
  </si>
  <si>
    <t>Population projection - Age 10-14 (2032)</t>
  </si>
  <si>
    <t>Population projection - Age 10-14 (2033)</t>
  </si>
  <si>
    <t>Population projection - Age 10-14 (2034)</t>
  </si>
  <si>
    <t>Population projection - Age 10-14 (2035)</t>
  </si>
  <si>
    <t>Population projection - Age 10-14 (2036)</t>
  </si>
  <si>
    <t>Population projection - Age 10-14 (2037)</t>
  </si>
  <si>
    <t>Population projection - Age 10-14 (2038)</t>
  </si>
  <si>
    <t>Population projection - Age 10-14 (2039)</t>
  </si>
  <si>
    <t>Population projection - Age 15-19 (2014)</t>
  </si>
  <si>
    <t>Population projection - Age 15-19 (2015)</t>
  </si>
  <si>
    <t>Population projection - Age 15-19 (2016)</t>
  </si>
  <si>
    <t>Population projection - Age 15-19 (2017)</t>
  </si>
  <si>
    <t>Population projection - Age 15-19 (2018)</t>
  </si>
  <si>
    <t>Population projection - Age 15-19 (2019)</t>
  </si>
  <si>
    <t>Population projection - Age 15-19 (2020)</t>
  </si>
  <si>
    <t>Population projection - Age 15-19 (2021)</t>
  </si>
  <si>
    <t>Population projection - Age 15-19 (2022)</t>
  </si>
  <si>
    <t>Population projection - Age 15-19 (2023)</t>
  </si>
  <si>
    <t>Population projection - Age 15-19 (2024)</t>
  </si>
  <si>
    <t>Population projection - Age 15-19 (2025)</t>
  </si>
  <si>
    <t>Population projection - Age 15-19 (2026)</t>
  </si>
  <si>
    <t>Population projection - Age 15-19 (2027)</t>
  </si>
  <si>
    <t>Population projection - Age 15-19 (2028)</t>
  </si>
  <si>
    <t>Population projection - Age 15-19 (2029)</t>
  </si>
  <si>
    <t>Population projection - Age 15-19 (2030)</t>
  </si>
  <si>
    <t>Population projection - Age 15-19 (2031)</t>
  </si>
  <si>
    <t>Population projection - Age 15-19 (2032)</t>
  </si>
  <si>
    <t>Population projection - Age 15-19 (2033)</t>
  </si>
  <si>
    <t>Population projection - Age 15-19 (2034)</t>
  </si>
  <si>
    <t>Population projection - Age 15-19 (2035)</t>
  </si>
  <si>
    <t>Population projection - Age 15-19 (2036)</t>
  </si>
  <si>
    <t>Population projection - Age 15-19 (2037)</t>
  </si>
  <si>
    <t>Population projection - Age 15-19 (2038)</t>
  </si>
  <si>
    <t>Population projection - Age 15-19 (2039)</t>
  </si>
  <si>
    <t>Population Projection 15-19 (2014 mid-year estimate based)</t>
  </si>
  <si>
    <t>LA - Adur; Worthing</t>
  </si>
  <si>
    <t>LA - Arun; Chichester</t>
  </si>
  <si>
    <t xml:space="preserve">Population projection - </t>
  </si>
  <si>
    <t>(2015)</t>
  </si>
  <si>
    <t>(2016)</t>
  </si>
  <si>
    <t>(2017)</t>
  </si>
  <si>
    <t>(2018)</t>
  </si>
  <si>
    <t>(2019)</t>
  </si>
  <si>
    <t>(2020)</t>
  </si>
  <si>
    <t>(2021)</t>
  </si>
  <si>
    <t>(2022)</t>
  </si>
  <si>
    <t>(2023)</t>
  </si>
  <si>
    <t>(2024)</t>
  </si>
  <si>
    <t>MYE (2014)</t>
  </si>
  <si>
    <t>All Ages MYE (2015)</t>
  </si>
  <si>
    <t>All Ages MYE (2016)</t>
  </si>
  <si>
    <t>All Ages MYE (2014)</t>
  </si>
  <si>
    <t>All Ages MYE (2013)</t>
  </si>
  <si>
    <t>All Ages MYE (2012)</t>
  </si>
  <si>
    <t>All Ages MYE (2011)</t>
  </si>
  <si>
    <t>All Ages MYE (2010)</t>
  </si>
  <si>
    <t>All Ages MYE (2009)</t>
  </si>
  <si>
    <t>All Ages MYE (2008)</t>
  </si>
  <si>
    <t>All Ages MYE (2007)</t>
  </si>
  <si>
    <t>All Ages MYE (2006)</t>
  </si>
  <si>
    <t>Projected population size</t>
  </si>
  <si>
    <t>Percentage change from 2014</t>
  </si>
  <si>
    <t xml:space="preserve">Click here to select age band: </t>
  </si>
  <si>
    <t>Proportion of children by ethnicity</t>
  </si>
  <si>
    <t>Source: 2011 census</t>
  </si>
  <si>
    <t>Ethnicity - Ages 5-7</t>
  </si>
  <si>
    <t xml:space="preserve"> (2011 census)</t>
  </si>
  <si>
    <t>Age 5-7</t>
  </si>
  <si>
    <t>Age 8-9</t>
  </si>
  <si>
    <t>Age 15</t>
  </si>
  <si>
    <t>Age 16-17</t>
  </si>
  <si>
    <t>Age 18-19</t>
  </si>
  <si>
    <t>Age 20-24</t>
  </si>
  <si>
    <t>Age 0-24 aggregate</t>
  </si>
  <si>
    <t xml:space="preserve">White: English/Welsh/Scottish/Northern Irish/British </t>
  </si>
  <si>
    <t xml:space="preserve">White: Irish, Gypsy or Irish Traveller, Other White </t>
  </si>
  <si>
    <t xml:space="preserve">Mixed/multiple ethnic group: Total </t>
  </si>
  <si>
    <t xml:space="preserve">Asian/Asian British: Total </t>
  </si>
  <si>
    <t xml:space="preserve">Black/African/Caribbean/Black British: Total </t>
  </si>
  <si>
    <t xml:space="preserve">Other ethnic group: Total </t>
  </si>
  <si>
    <t xml:space="preserve">BAME % </t>
  </si>
  <si>
    <t>* BAME (Black, Asian and Ethnic Minority) includes White Irish and White Other and Other.</t>
  </si>
  <si>
    <t>Source: 2011 Census</t>
  </si>
  <si>
    <r>
      <t xml:space="preserve">Source: </t>
    </r>
    <r>
      <rPr>
        <sz val="11"/>
        <color theme="1"/>
        <rFont val="Calibri"/>
        <family val="2"/>
        <scheme val="minor"/>
      </rPr>
      <t>2011 Census</t>
    </r>
  </si>
  <si>
    <t>This data is for households with a child aged 0-9 years and is taken from the 2011 census.</t>
  </si>
  <si>
    <t>% Socially Rented</t>
  </si>
  <si>
    <t>All families in households (2011 census)</t>
  </si>
  <si>
    <t>No dependent children in family (2011 census)</t>
  </si>
  <si>
    <t>One dependent child in family aged 0 to 4 (2011 census)</t>
  </si>
  <si>
    <t>One dependent child in family aged 5 to 11 (2011 census)</t>
  </si>
  <si>
    <t>One dependent child in family aged 12 to 18 (2011 census)</t>
  </si>
  <si>
    <t>Two dependent children in family; youngest aged 0 to 4 (2011 census)</t>
  </si>
  <si>
    <t>Two dependent children in family; youngest aged 5 to 11 (2011 census)</t>
  </si>
  <si>
    <t>Two dependent children in family; youngest aged 12 to 18 (2011 census)</t>
  </si>
  <si>
    <t>Three or more dependent children in family; youngest aged 0 to 4 (2011 census)</t>
  </si>
  <si>
    <t>Three or more dependent children in family; youngest aged 5 to 11 (2011 census)</t>
  </si>
  <si>
    <t>Three or more dependent children in family; youngest aged 12 to 18 (2011 census)</t>
  </si>
  <si>
    <t>Families with dependent children</t>
  </si>
  <si>
    <t>0 to 4</t>
  </si>
  <si>
    <t>5 to 11</t>
  </si>
  <si>
    <t>12 to 18</t>
  </si>
  <si>
    <t>Families in households with dependent children (2011 census)</t>
  </si>
  <si>
    <t>Families in households with dependent children</t>
  </si>
  <si>
    <t>Click here to select age band:</t>
  </si>
  <si>
    <t>Lone parents</t>
  </si>
  <si>
    <t>This data relates to all lone parent families with dependent children. A dependent child is any person aged 0 to 15 in a household (whether or not in a family) or a person aged 16 to 18 who are in full time education and living in a family with his or her parent(s) or grandparent(s). It does not include people aged 16-18 who have a spouse, partner or child living in the household.</t>
  </si>
  <si>
    <r>
      <t xml:space="preserve">Source: </t>
    </r>
    <r>
      <rPr>
        <sz val="11"/>
        <color theme="1"/>
        <rFont val="Calibri"/>
        <family val="2"/>
        <scheme val="minor"/>
      </rPr>
      <t>Department for Work and Pensions (DWP), available from NOMIS</t>
    </r>
  </si>
  <si>
    <t xml:space="preserve">Lone parent families on low income </t>
  </si>
  <si>
    <r>
      <t xml:space="preserve">This data summarises the number of working age lone parents claiming benefits (income support) at February of the respective years. This is </t>
    </r>
    <r>
      <rPr>
        <b/>
        <u/>
        <sz val="11"/>
        <color theme="1"/>
        <rFont val="Calibri"/>
        <family val="2"/>
        <scheme val="minor"/>
      </rPr>
      <t>not</t>
    </r>
    <r>
      <rPr>
        <sz val="11"/>
        <color theme="1"/>
        <rFont val="Calibri"/>
        <family val="2"/>
        <scheme val="minor"/>
      </rPr>
      <t xml:space="preserve"> a count of all lone parent families - only those on low incomes. National research (DWP) estimates that approximately half of all lone parent families are living on low incomes.</t>
    </r>
  </si>
  <si>
    <t>Ethnic composition</t>
  </si>
  <si>
    <t>Family Composition</t>
  </si>
  <si>
    <t>Lone Parent Families</t>
  </si>
  <si>
    <t>Lone Parent Families on low income</t>
  </si>
  <si>
    <t>1) Income Deprivation (22.5%)</t>
  </si>
  <si>
    <t>2) Employment Deprivation (22.5%)</t>
  </si>
  <si>
    <t>3) Education, Skills and Training Deprivation (13.5%)</t>
  </si>
  <si>
    <t>4) Health Deprivation and Disability (13.5%)</t>
  </si>
  <si>
    <t>5) Crime (9.3%)</t>
  </si>
  <si>
    <t>6) Barriers to Housing and Services (9.3%)</t>
  </si>
  <si>
    <t>These domains are combined using different weights to calculate the overall IMD 2015 score. This score is then used to rank each LSOA in England according to its level of deprivation (relative to that of other areas) before being split into 10 equal groups, known as deciles. LSOAs in the 10th decile are among the 10% least deprived small areas in England, whilst those in the 1st decile are among the 10% most deprived small areas in England.</t>
  </si>
  <si>
    <t>A range of summary measures are available for higher-level geographies including local authority districts, upper-tier local authorities and CCGs. These can also be calculated for  geographies of interest by aggregating from LSOA.</t>
  </si>
  <si>
    <r>
      <t xml:space="preserve">Like other areas in the South East, West Sussex contains very few LSOAs that are among the 10% most deprived deciles nationally. Because the county is relatively less deprived than others in England, considerable variation in deprivation </t>
    </r>
    <r>
      <rPr>
        <b/>
        <sz val="11"/>
        <color theme="1"/>
        <rFont val="Calibri"/>
        <family val="2"/>
        <scheme val="minor"/>
      </rPr>
      <t>within</t>
    </r>
    <r>
      <rPr>
        <sz val="11"/>
        <color theme="1"/>
        <rFont val="Calibri"/>
        <family val="2"/>
        <scheme val="minor"/>
      </rPr>
      <t xml:space="preserve"> the county is masked. In order to explore </t>
    </r>
    <r>
      <rPr>
        <b/>
        <sz val="11"/>
        <color theme="1"/>
        <rFont val="Calibri"/>
        <family val="2"/>
        <scheme val="minor"/>
      </rPr>
      <t xml:space="preserve">in-county levels of deprivation, </t>
    </r>
    <r>
      <rPr>
        <sz val="11"/>
        <color theme="1"/>
        <rFont val="Calibri"/>
        <family val="2"/>
        <scheme val="minor"/>
      </rPr>
      <t xml:space="preserve">the LSOAs in West Sussex have also been ranked and divided into deciles. These can be used to represent the small areas that are among the 10% most deprived decile in the county, rather than nationally. </t>
    </r>
  </si>
  <si>
    <t>Index of Multiple Deprivation 2015</t>
  </si>
  <si>
    <t>Proportion of LSOAs in 10% most deprived nationally</t>
  </si>
  <si>
    <t>Proportion of LSOAs in 10% most deprived in West Sussex</t>
  </si>
  <si>
    <t>In addition to the Index of Multiple Deprivation and the seven domain indices, there are two supplementary indices: the Income Deprivation Affecting Children Index (IDACI) and the Income Deprivation Affecting Older People Index (IDAOPI). The IDACI score in particular, identifies the proportion of children (aged under 16) in small areas that are affected by income deprivation.</t>
  </si>
  <si>
    <t>Income Deprivation Affecting Children Index 2015</t>
  </si>
  <si>
    <t>Source: HMRC, Children in Low-Income Households</t>
  </si>
  <si>
    <t>Children in low-income families</t>
  </si>
  <si>
    <t>%</t>
  </si>
  <si>
    <t>to</t>
  </si>
  <si>
    <t>Count</t>
  </si>
  <si>
    <r>
      <t xml:space="preserve">Description: </t>
    </r>
    <r>
      <rPr>
        <sz val="11"/>
        <color theme="1"/>
        <rFont val="Calibri"/>
        <family val="2"/>
        <scheme val="minor"/>
      </rPr>
      <t xml:space="preserve">The children in low income families local measure is the proportion of children living in families either in receipt of out-of-work benefits </t>
    </r>
    <r>
      <rPr>
        <i/>
        <sz val="11"/>
        <color theme="1"/>
        <rFont val="Calibri"/>
        <family val="2"/>
        <scheme val="minor"/>
      </rPr>
      <t>or</t>
    </r>
    <r>
      <rPr>
        <sz val="11"/>
        <color theme="1"/>
        <rFont val="Calibri"/>
        <family val="2"/>
        <scheme val="minor"/>
      </rPr>
      <t xml:space="preserve"> in receipt of tax credits with a reported income which is less than 60% of national median income. The data in the table below relates to dependent children aged 0-15.</t>
    </r>
  </si>
  <si>
    <t xml:space="preserve">Number of children in low income families - Under 16 </t>
  </si>
  <si>
    <t xml:space="preserve">Proportion of children in low income families - Under 16 </t>
  </si>
  <si>
    <t xml:space="preserve">Children under 16 in low income families - LCI </t>
  </si>
  <si>
    <t xml:space="preserve">Children under 16 in low income families - UCI </t>
  </si>
  <si>
    <t>All Dependent Children aged under 16:</t>
  </si>
  <si>
    <r>
      <t xml:space="preserve">Description: </t>
    </r>
    <r>
      <rPr>
        <sz val="11"/>
        <color theme="1"/>
        <rFont val="Calibri"/>
        <family val="2"/>
        <scheme val="minor"/>
      </rPr>
      <t>Homelessness is associated with extreme poverty and can result in poor physical and mental health. To be considered statutorily homeless, a household must have become unintentionally homeless and be considered to be in priority need.  Homelessness refers to those without any right to secure accommodation for that night (i.e. don't own or rent a property), or they are potentially homeless (expecting to be evicted or lose their home within 28 days). Priority need means that they have dependent children (aged under 16 years) or are an older person household, or considered to be vulnerable.</t>
    </r>
  </si>
  <si>
    <t>The crude rate of homeless acceptances per 1,000 estimated total households.</t>
  </si>
  <si>
    <r>
      <t xml:space="preserve">Statistical Issues: </t>
    </r>
    <r>
      <rPr>
        <sz val="11"/>
        <color theme="1"/>
        <rFont val="Calibri"/>
        <family val="2"/>
        <scheme val="minor"/>
      </rPr>
      <t>Differences in recording mean that high values could be an indication of greater prevalence of homelessness or better reporting. Statistics on homelessness are only available at local authority level and above.</t>
    </r>
  </si>
  <si>
    <t>2015/16</t>
  </si>
  <si>
    <t>2014/15</t>
  </si>
  <si>
    <t>2013/14</t>
  </si>
  <si>
    <t>2012/13</t>
  </si>
  <si>
    <t>2011/12</t>
  </si>
  <si>
    <t>Rate</t>
  </si>
  <si>
    <t xml:space="preserve">Statutory homelessness - rate </t>
  </si>
  <si>
    <t xml:space="preserve">Statutory homelessness - UCI </t>
  </si>
  <si>
    <t xml:space="preserve">Statutory homelessness - LCI </t>
  </si>
  <si>
    <t>Statutory homelessness - UCI (2015/16)</t>
  </si>
  <si>
    <t>Statutory homelessness - LCI (2015/16)</t>
  </si>
  <si>
    <t>Statutory homelessness - Count (2015/16)</t>
  </si>
  <si>
    <t>Statutory homelessness - Denominator (2015/16)</t>
  </si>
  <si>
    <t xml:space="preserve">Statutory homelessness - Count </t>
  </si>
  <si>
    <t>Statutory homelessness - rate (2015/16)</t>
  </si>
  <si>
    <t>Statutory homelessness - Denominator (2014/15)</t>
  </si>
  <si>
    <t>Statutory homelessness - Count (2014/15)</t>
  </si>
  <si>
    <t>Statutory homelessness - UCI (2014/15)</t>
  </si>
  <si>
    <t>Statutory homelessness - LCI (2014/15)</t>
  </si>
  <si>
    <t>Statutory homelessness - rate (2011/12)</t>
  </si>
  <si>
    <t>Statutory homelessness - LCI (2011/12)</t>
  </si>
  <si>
    <t>Statutory homelessness - UCI (2011/12)</t>
  </si>
  <si>
    <t>Statutory homelessness - Count (2011/12)</t>
  </si>
  <si>
    <t>Statutory homelessness - Denominator (2011/12)</t>
  </si>
  <si>
    <t>Statutory homelessness - rate (2012/13)</t>
  </si>
  <si>
    <t>Statutory homelessness - LCI (2012/13)</t>
  </si>
  <si>
    <t>Statutory homelessness - Count (2012/13)</t>
  </si>
  <si>
    <t>Statutory homelessness - UCI (2012/13)</t>
  </si>
  <si>
    <t>Statutory homelessness - Denominator (2012/13)</t>
  </si>
  <si>
    <t>Statutory homelessness - rate (2013/14)</t>
  </si>
  <si>
    <t>Statutory homelessness - LCI (2013/14)</t>
  </si>
  <si>
    <t>Statutory homelessness - UCI (2013/14)</t>
  </si>
  <si>
    <t>Statutory homelessness - Count (2013/14)</t>
  </si>
  <si>
    <t>Statutory homelessness - Denominator (2013/14)</t>
  </si>
  <si>
    <t>Statutory homelessness - rate (2014/15)</t>
  </si>
  <si>
    <t>Value suppressed</t>
  </si>
  <si>
    <t>Small counts</t>
  </si>
  <si>
    <t>Households in temporary accommodation per 1,000 households</t>
  </si>
  <si>
    <t>This data shows the crude rate of households in temporary accommodation as at 31st March per 1,000 estimated total households.</t>
  </si>
  <si>
    <t xml:space="preserve">Households in temporary accommodation - rate </t>
  </si>
  <si>
    <t xml:space="preserve">Households in temporary accommodation - Count </t>
  </si>
  <si>
    <t xml:space="preserve">Households in temporary accommodation - UCI </t>
  </si>
  <si>
    <t xml:space="preserve">Households in temporary accommodation - LCI </t>
  </si>
  <si>
    <r>
      <rPr>
        <b/>
        <sz val="11"/>
        <color theme="1"/>
        <rFont val="Calibri"/>
        <family val="2"/>
        <scheme val="minor"/>
      </rPr>
      <t>Source:</t>
    </r>
    <r>
      <rPr>
        <sz val="11"/>
        <color theme="1"/>
        <rFont val="Calibri"/>
        <family val="2"/>
        <scheme val="minor"/>
      </rPr>
      <t xml:space="preserve"> 2011 Census</t>
    </r>
  </si>
  <si>
    <t>Data from the 2011 census has been used to estimate local level deprivation, data are grouped into 4 main issues:</t>
  </si>
  <si>
    <r>
      <t xml:space="preserve">2. </t>
    </r>
    <r>
      <rPr>
        <b/>
        <sz val="11"/>
        <color theme="1"/>
        <rFont val="Calibri"/>
        <family val="2"/>
        <scheme val="minor"/>
      </rPr>
      <t xml:space="preserve">Education: </t>
    </r>
    <r>
      <rPr>
        <sz val="11"/>
        <color theme="1"/>
        <rFont val="Calibri"/>
        <family val="2"/>
        <scheme val="minor"/>
      </rPr>
      <t>a household is considered deprived if no person in the household has at least level 2 education, and where no person aged 16-18 is in full-time education</t>
    </r>
  </si>
  <si>
    <r>
      <t xml:space="preserve">3. </t>
    </r>
    <r>
      <rPr>
        <b/>
        <sz val="11"/>
        <color theme="1"/>
        <rFont val="Calibri"/>
        <family val="2"/>
        <scheme val="minor"/>
      </rPr>
      <t xml:space="preserve">Health and disability: </t>
    </r>
    <r>
      <rPr>
        <sz val="11"/>
        <color theme="1"/>
        <rFont val="Calibri"/>
        <family val="2"/>
        <scheme val="minor"/>
      </rPr>
      <t>a household is considered deprived if any person in the household reports their general health to be bad or very bad or if any person in the household reports that they have a long term health problem</t>
    </r>
  </si>
  <si>
    <r>
      <t xml:space="preserve">4. </t>
    </r>
    <r>
      <rPr>
        <b/>
        <sz val="11"/>
        <color theme="1"/>
        <rFont val="Calibri"/>
        <family val="2"/>
        <scheme val="minor"/>
      </rPr>
      <t xml:space="preserve">Household overcrowding: </t>
    </r>
    <r>
      <rPr>
        <sz val="11"/>
        <color theme="1"/>
        <rFont val="Calibri"/>
        <family val="2"/>
        <scheme val="minor"/>
      </rPr>
      <t>a household is considered deprived if the household accommodation is overcrowded (with an occupancy rating of -1 or less), or if the household is in a shared dwelling, or has no central heating</t>
    </r>
  </si>
  <si>
    <t>The output for this measure of deprivation is the proportion of households which are identified as deprived on none, one, two, three, or four of the dimensions of deprivation.</t>
  </si>
  <si>
    <r>
      <t xml:space="preserve">Statistical Issues: </t>
    </r>
    <r>
      <rPr>
        <sz val="11"/>
        <color theme="1"/>
        <rFont val="Calibri"/>
        <family val="2"/>
        <scheme val="minor"/>
      </rPr>
      <t>This is a measure of general deprivation and relates to all households, not just households with dependent children</t>
    </r>
  </si>
  <si>
    <t>Why supporting parents into employment is important:</t>
  </si>
  <si>
    <t xml:space="preserve">See  the government report by the Department for Work and Pensions on Child Poverty for further information. </t>
  </si>
  <si>
    <t>Long-term worklessness and low-earnings are principal drivers of child poverty. Research suggests an association between growing up in a workless or low income household and poorer outcomes for children, however, there is no clear evidence for a direct causal relationship.</t>
  </si>
  <si>
    <t>Children in out-of-work benefits households - Age 16-18 (2014)</t>
  </si>
  <si>
    <t>Children in out-of-work benefits households - Age 0-15 (2014)</t>
  </si>
  <si>
    <t>Children in out-of-work benefits households - Age 0-18 (2014)</t>
  </si>
  <si>
    <t>Children in out-of-work benefits households - Number of Families (2014)</t>
  </si>
  <si>
    <t>Children in out-of-work benefits households - Age 0-4 (2013)</t>
  </si>
  <si>
    <t>Children in out-of-work benefits households - Age 5-10 (2013)</t>
  </si>
  <si>
    <t>Children in out-of-work benefits households - Age 11-15 (2013)</t>
  </si>
  <si>
    <t>Children in out-of-work benefits households - Age 16-18 (2013)</t>
  </si>
  <si>
    <t>Children in out-of-work benefits households - Age 0-15 (2013)</t>
  </si>
  <si>
    <t>Children in out-of-work benefits households - Age 0-18 (2013)</t>
  </si>
  <si>
    <t>Children in out-of-work benefits households - Number of Households (2013)</t>
  </si>
  <si>
    <t>Children in out-of-work benefits households - Age 0-4 (2012)</t>
  </si>
  <si>
    <t>Children in out-of-work benefits households - Age 5-10 (2012)</t>
  </si>
  <si>
    <t>Children in out-of-work benefits households - Age 11-15 (2012)</t>
  </si>
  <si>
    <t>Children in out-of-work benefits households - Age 16-18 (2012)</t>
  </si>
  <si>
    <t>Children in out-of-work benefits households - Age 0-15 (2012)</t>
  </si>
  <si>
    <t>Children in out-of-work benefits households - Age 0-18 (2012)</t>
  </si>
  <si>
    <t>Children in out-of-work benefits households - Number of Families (2012)</t>
  </si>
  <si>
    <t>Children in out-of-work benefits households - Age 0-4 (2011)</t>
  </si>
  <si>
    <t>Children in out-of-work benefits households - Age 5-10 (2011)</t>
  </si>
  <si>
    <t>Children in out-of-work benefits households - Age 11-15 (2011)</t>
  </si>
  <si>
    <t>Children in out-of-work benefits households - Age 16-18 (2011)</t>
  </si>
  <si>
    <t>Children in out-of-work benefits households - Age 0-15 (2011)</t>
  </si>
  <si>
    <t>Children in out-of-work benefits households - Age 0-18 (2011)</t>
  </si>
  <si>
    <t>Children in out-of-work benefits households - Number of Families (2011)</t>
  </si>
  <si>
    <t>Children in out-of-work benefits households - Age 0-4 (2015)</t>
  </si>
  <si>
    <t>Children in out-of-work benefits households - Age 5-10 (2015)</t>
  </si>
  <si>
    <t>Children in out-of-work benefits households - Age 11-15 (2015)</t>
  </si>
  <si>
    <t>Children in out-of-work benefits households - Age 16-18 (2015)</t>
  </si>
  <si>
    <t>Children in out-of-work benefits households - Age 0-15 (2015)</t>
  </si>
  <si>
    <t>Children in out-of-work benefits households - Age 0-18 (2015)</t>
  </si>
  <si>
    <t>Children in out-of-work benefits households - Number of Families (2015)</t>
  </si>
  <si>
    <t>Children in out-of-work benefits households - Age 0-4 (2014)</t>
  </si>
  <si>
    <t>Children in out-of-work benefits households - Age 5-10 (2014)</t>
  </si>
  <si>
    <t>Children in out-of-work benefits households - Age 11-15 (2014)</t>
  </si>
  <si>
    <t>Children in out-of-work benefits households</t>
  </si>
  <si>
    <t>Age 5-10</t>
  </si>
  <si>
    <t>Age 11-15</t>
  </si>
  <si>
    <t>Age 16-18</t>
  </si>
  <si>
    <t>Age 0-15</t>
  </si>
  <si>
    <t>Age 0-18</t>
  </si>
  <si>
    <r>
      <rPr>
        <b/>
        <sz val="11"/>
        <color theme="1"/>
        <rFont val="Calibri"/>
        <family val="2"/>
        <scheme val="minor"/>
      </rPr>
      <t xml:space="preserve">Source: </t>
    </r>
    <r>
      <rPr>
        <u/>
        <sz val="11"/>
        <color theme="10"/>
        <rFont val="Calibri"/>
        <family val="2"/>
        <scheme val="minor"/>
      </rPr>
      <t>Department for Work and Pensions</t>
    </r>
  </si>
  <si>
    <t>This table shows the number of children living in households where a parent or guardian is claiming out of work benefits in May of each year. Out of work benefits include: Job Seekers Allowance, Income Support, Employment and Support Allowance, Incapacity Benefit/Severe Disablement Allowance, or Pension Credit. 
In May 2015, there were 1.07 million households claiming at least one out of work benefit in Great Britain. Around 1/3 of children living in an out of work benefit household were aged under 5.</t>
  </si>
  <si>
    <t>Index of Multiple Deprivation</t>
  </si>
  <si>
    <t>Income Deprivation Affecting Children</t>
  </si>
  <si>
    <t>Children in poverty</t>
  </si>
  <si>
    <t>Deprived households (census)</t>
  </si>
  <si>
    <t>Children in out of work benefits households</t>
  </si>
  <si>
    <t xml:space="preserve">Information on births at a local level can vary hugely. They are included in this profile to provide scale (approximate number of children per year) and general direction (increasing/decreasing) over a number of years. </t>
  </si>
  <si>
    <r>
      <rPr>
        <sz val="11"/>
        <color theme="1"/>
        <rFont val="Calibri"/>
        <family val="2"/>
        <scheme val="minor"/>
      </rPr>
      <t xml:space="preserve">For further information please see </t>
    </r>
    <r>
      <rPr>
        <u/>
        <sz val="11"/>
        <color theme="10"/>
        <rFont val="Calibri"/>
        <family val="2"/>
        <scheme val="minor"/>
      </rPr>
      <t xml:space="preserve">ONS Births in England and Wales </t>
    </r>
    <r>
      <rPr>
        <sz val="11"/>
        <color theme="1"/>
        <rFont val="Calibri"/>
        <family val="2"/>
        <scheme val="minor"/>
      </rPr>
      <t>publication.</t>
    </r>
  </si>
  <si>
    <t>Births (2016)</t>
  </si>
  <si>
    <r>
      <rPr>
        <b/>
        <sz val="11"/>
        <color theme="1"/>
        <rFont val="Calibri"/>
        <family val="2"/>
        <scheme val="minor"/>
      </rPr>
      <t>Source:</t>
    </r>
    <r>
      <rPr>
        <sz val="11"/>
        <color theme="1"/>
        <rFont val="Calibri"/>
        <family val="2"/>
        <scheme val="minor"/>
      </rPr>
      <t xml:space="preserve"> </t>
    </r>
  </si>
  <si>
    <t>ONS - Conceptions in England and Wales</t>
  </si>
  <si>
    <t>Sig</t>
  </si>
  <si>
    <t>no diff</t>
  </si>
  <si>
    <t>lower</t>
  </si>
  <si>
    <t>Number of under 18 conceptions</t>
  </si>
  <si>
    <t>Rate of under 18 conceptions</t>
  </si>
  <si>
    <t>Lower CI of under 18 conceptions</t>
  </si>
  <si>
    <t>Upper CI of under 18 conceptions</t>
  </si>
  <si>
    <t>Sig vs. England - under 18 conceptions</t>
  </si>
  <si>
    <t>Sig vs. England - under 18 conceptions  (2015)</t>
  </si>
  <si>
    <t>Sig vs. England - under 18 conceptions  (2014)</t>
  </si>
  <si>
    <t>Sig vs. England - under 18 conceptions  (2013)</t>
  </si>
  <si>
    <t>Sig vs. England - under 18 conceptions  (2012)</t>
  </si>
  <si>
    <t>Sig vs. England - under 18 conceptions  (2011)</t>
  </si>
  <si>
    <t>Sig vs. England - under 18 conceptions  (2010)</t>
  </si>
  <si>
    <t>Sig vs. England - under 18 conceptions  (2009)</t>
  </si>
  <si>
    <t>Source:</t>
  </si>
  <si>
    <t>*</t>
  </si>
  <si>
    <t>Proportion of teenage births (2014/15 to 2016/17)</t>
  </si>
  <si>
    <t>Proportion</t>
  </si>
  <si>
    <t>Proportion of under 18 conceptions ending in abortion</t>
  </si>
  <si>
    <t>Lower CI of under 18 conceptions ending in abortion</t>
  </si>
  <si>
    <t>Upper CI of under 18 conceptions ending in abortion</t>
  </si>
  <si>
    <t>Percentage of conception to those aged under 18 years that led to an abortion</t>
  </si>
  <si>
    <r>
      <t xml:space="preserve">Source: </t>
    </r>
    <r>
      <rPr>
        <sz val="11"/>
        <color theme="1"/>
        <rFont val="Calibri"/>
        <family val="2"/>
        <scheme val="minor"/>
      </rPr>
      <t>Fingertips, PHE</t>
    </r>
  </si>
  <si>
    <t>Number of hospital births to women aged 35 and above</t>
  </si>
  <si>
    <r>
      <t xml:space="preserve">Hospital Episode Statistics - </t>
    </r>
    <r>
      <rPr>
        <b/>
        <sz val="11"/>
        <color rgb="FFC00000"/>
        <rFont val="Calibri"/>
        <family val="2"/>
        <scheme val="minor"/>
      </rPr>
      <t>Note that data from 2016/17 is PROVISIONAL</t>
    </r>
  </si>
  <si>
    <t>Crude rate unintentional and deliberate injury per 10,000 - Age 0-4 (2016/17)</t>
  </si>
  <si>
    <t>LCI unintentional and deliberate injury - Age 0-4 (2016/17)</t>
  </si>
  <si>
    <t>UCI unintentional and deliberate injury - Age 0-4 (2016/17)</t>
  </si>
  <si>
    <t>Crude rate unintentional and deliberate injury per 10,000 - Age 0-4 (2015/16)</t>
  </si>
  <si>
    <t>LCI unintentional and deliberate injury - Age 0-4 (2015/16)</t>
  </si>
  <si>
    <t>UCI unintentional and deliberate injury - Age 0-4 (2015/16)</t>
  </si>
  <si>
    <t>Crude rate unintentional and deliberate injury per 10,000 - Age 0-4 (2014/15)</t>
  </si>
  <si>
    <t>LCI unintentional and deliberate injury - Age 0-4 (2014/15)</t>
  </si>
  <si>
    <t>UCI unintentional and deliberate injury - Age 0-4 (2014/15)</t>
  </si>
  <si>
    <t>MYE 0-19 (2016)</t>
  </si>
  <si>
    <t>MYE 0-19 (2015)</t>
  </si>
  <si>
    <t>MYE 0-19 (2014)</t>
  </si>
  <si>
    <t>Proportion of admissions for tooth extractions - Age 0-19 (2014/15)</t>
  </si>
  <si>
    <t>Proportion of admissions for tooth extractions - Age 0-19 (2016/17)</t>
  </si>
  <si>
    <t>Proportion of admissions for tooth extractions - Age 0-19 (2015/16)</t>
  </si>
  <si>
    <t>Proportion of deliveries to women aged 35 and over</t>
  </si>
  <si>
    <t xml:space="preserve">% </t>
  </si>
  <si>
    <t>2016/17</t>
  </si>
  <si>
    <t>Number of births to women aged 35+</t>
  </si>
  <si>
    <t>Number of deliveries</t>
  </si>
  <si>
    <t>Proportion births to women aged 35+</t>
  </si>
  <si>
    <t>LCI births to women aged 35+</t>
  </si>
  <si>
    <t>UCI births to women aged 35+</t>
  </si>
  <si>
    <t>Proportion births to women aged 35+ (2015/16)</t>
  </si>
  <si>
    <t>Proportion births to women aged 35+ (2016/17)</t>
  </si>
  <si>
    <r>
      <t xml:space="preserve">Description: </t>
    </r>
    <r>
      <rPr>
        <sz val="11"/>
        <color theme="1"/>
        <rFont val="Calibri"/>
        <family val="2"/>
        <scheme val="minor"/>
      </rPr>
      <t>The number of finished delivery episodes (occurring in an NHS Hospital) to women aged 35 and over, where deliveries take place anywhere other than at home or in a non-NHS hospital. Data is not presented at small geographies due to potential disclosure through differencing.</t>
    </r>
  </si>
  <si>
    <r>
      <t xml:space="preserve">Description: </t>
    </r>
    <r>
      <rPr>
        <sz val="11"/>
        <color theme="1"/>
        <rFont val="Calibri"/>
        <family val="2"/>
        <scheme val="minor"/>
      </rPr>
      <t>Caesarean sections are often required for a number of reasons. Complications can occur during pregnancy/birth which may result in a caesarean section and therefore they are more likely to be associated with an increased risk of problems. Data is not presented at small geographies due to potential disclosure through differencing.</t>
    </r>
  </si>
  <si>
    <t>Number of caesareans</t>
  </si>
  <si>
    <t>Number of deliveries in hospital</t>
  </si>
  <si>
    <t>Proportion of caesareans</t>
  </si>
  <si>
    <t>LCI - caesareans</t>
  </si>
  <si>
    <t>UCI - caesareans</t>
  </si>
  <si>
    <t>Number of Babies born of low birth weight</t>
  </si>
  <si>
    <t>Proportion of deliveries by caesarean section</t>
  </si>
  <si>
    <t>Number and proportion of deliveries by caesarean section</t>
  </si>
  <si>
    <t>Data in italics denotes low reliability (&lt;20 deaths)</t>
  </si>
  <si>
    <t>Source: ONS</t>
  </si>
  <si>
    <t xml:space="preserve">Unexplained infant death rate (per 1,000 live births) </t>
  </si>
  <si>
    <r>
      <rPr>
        <b/>
        <sz val="11"/>
        <rFont val="Calibri"/>
        <family val="2"/>
        <scheme val="minor"/>
      </rPr>
      <t xml:space="preserve">Source: </t>
    </r>
    <r>
      <rPr>
        <u/>
        <sz val="11"/>
        <color theme="10"/>
        <rFont val="Calibri"/>
        <family val="2"/>
        <scheme val="minor"/>
      </rPr>
      <t>ONS Unexplained deaths in Infancy: England and Wales (aggregated data 2006-15)</t>
    </r>
  </si>
  <si>
    <r>
      <rPr>
        <b/>
        <sz val="11"/>
        <color theme="1"/>
        <rFont val="Calibri"/>
        <family val="2"/>
        <scheme val="minor"/>
      </rPr>
      <t>Why is it important to monitor unexplained and sudden infant deaths?</t>
    </r>
    <r>
      <rPr>
        <sz val="11"/>
        <color theme="1"/>
        <rFont val="Calibri"/>
        <family val="2"/>
        <scheme val="minor"/>
      </rPr>
      <t xml:space="preserve">
Sudden infant death syndrome (SIDS) - previously known as cot death - is the sudden, unexpected and unexplained death of an apparently well baby. Around 200-300 sudden infant deaths occur in England and Wales each year. The main risk factors for unexplained infant death include: the baby's sex, birthweight, maternal age, parental marital status and socio-economic classification. In addition, other risk factors include sleeping position and sleep environments, not breastfeeding, temperature and tobacco smoke exposure. See the ONS statistical bulletin on Unexplained Deaths in Infancy for further information.
</t>
    </r>
    <r>
      <rPr>
        <b/>
        <sz val="11"/>
        <color theme="1"/>
        <rFont val="Calibri"/>
        <family val="2"/>
        <scheme val="minor"/>
      </rPr>
      <t xml:space="preserve">
What helps?</t>
    </r>
    <r>
      <rPr>
        <sz val="11"/>
        <color theme="1"/>
        <rFont val="Calibri"/>
        <family val="2"/>
        <scheme val="minor"/>
      </rPr>
      <t xml:space="preserve">
There is no advice that guarantees the prevention of SIDS  but all  parents and carers should be informed that by following the safer sleep advice, it is possible to significantly lower the chance of this tragedy occurring.
It is important for the Children’s Workforce working with parents and carers during the antenatal and postnatal periods to target them by discussing the Lullaby Trust safer sleep message. It is essential that all professionals in touch with parents and carers and visiting the family home make sure that the messages are understood by them, and do not assume that someone else has already offered leaflets, etc. Staff are encouraged to revisit the safer sleep advice for example if the mode of feeding changes from breast to bottle or around holiday times.
</t>
    </r>
    <r>
      <rPr>
        <b/>
        <sz val="11"/>
        <color theme="1"/>
        <rFont val="Calibri"/>
        <family val="2"/>
        <scheme val="minor"/>
      </rPr>
      <t>Indicator</t>
    </r>
    <r>
      <rPr>
        <sz val="11"/>
        <color theme="1"/>
        <rFont val="Calibri"/>
        <family val="2"/>
        <scheme val="minor"/>
      </rPr>
      <t xml:space="preserve">
The ONS summarises regional and local data on the number and rate of unexplained deaths of infants under the age of 1 year. This includes sudden infant deaths, and unascertained deaths as recorded on the death certificate.
</t>
    </r>
    <r>
      <rPr>
        <b/>
        <sz val="11"/>
        <color theme="1"/>
        <rFont val="Calibri"/>
        <family val="2"/>
        <scheme val="minor"/>
      </rPr>
      <t>How is the indicator defined?</t>
    </r>
    <r>
      <rPr>
        <sz val="11"/>
        <color theme="1"/>
        <rFont val="Calibri"/>
        <family val="2"/>
        <scheme val="minor"/>
      </rPr>
      <t xml:space="preserve">
Crude rate of unexplained deaths per 1,000 live births. 
</t>
    </r>
    <r>
      <rPr>
        <b/>
        <sz val="11"/>
        <color theme="1"/>
        <rFont val="Calibri"/>
        <family val="2"/>
        <scheme val="minor"/>
      </rPr>
      <t>How accurate and complete is the data?</t>
    </r>
    <r>
      <rPr>
        <sz val="11"/>
        <color theme="1"/>
        <rFont val="Calibri"/>
        <family val="2"/>
        <scheme val="minor"/>
      </rPr>
      <t xml:space="preserve">
The number of unexplained deaths for some geographies are very small so it is not possible to calculate rates at this level. Data is instead presented by the local authority of the selected area. In addition, due to a small number of counts, data are pooled across all available years (2006-2015).
</t>
    </r>
    <r>
      <rPr>
        <b/>
        <sz val="11"/>
        <color theme="1"/>
        <rFont val="Calibri"/>
        <family val="2"/>
        <scheme val="minor"/>
      </rPr>
      <t>Are there any other caveats/problems/weaknesses?</t>
    </r>
    <r>
      <rPr>
        <sz val="11"/>
        <color theme="1"/>
        <rFont val="Calibri"/>
        <family val="2"/>
        <scheme val="minor"/>
      </rPr>
      <t xml:space="preserve">
1. Small numbers makes this data volatile. This should be interpreted with caution.
2. Unexplained infant deaths include "SIDs" (ICD-10 code R95 - any mention of sudden infant death, cot death, SIDs crib death or similar term on death certificate) and "unascertained deaths" (ICD-10 code R99 - other ill-defined and unspecified causes of mortality). "Unascertained deaths"  are used by pathologists when the death does not fulfil the criteria used for SIDs and there is doubt about its cause, so it is possible that this measure overinflates the true number of SIDs. However, due to evidence that these terms are often used interchangably, both cause groups are included.
3. Data for 2014 are currently provisional.
</t>
    </r>
  </si>
  <si>
    <t>Population Characteristics</t>
  </si>
  <si>
    <t>Deprivation</t>
  </si>
  <si>
    <t>Health and Wellbeing</t>
  </si>
  <si>
    <t>Education, Attainment and Work</t>
  </si>
  <si>
    <t>Teenage Conceptions</t>
  </si>
  <si>
    <t>Teenage conceptions resulting in abortion</t>
  </si>
  <si>
    <t>Births to women aged 35+</t>
  </si>
  <si>
    <t>Caesarean births</t>
  </si>
  <si>
    <t>Low birth weight</t>
  </si>
  <si>
    <t>Sudden Infant Deaths</t>
  </si>
  <si>
    <t>Smoking</t>
  </si>
  <si>
    <t>Oral health</t>
  </si>
  <si>
    <t>Unintentional and deliberate injury</t>
  </si>
  <si>
    <t>Admissions for asthma, epilepsy and diabetes</t>
  </si>
  <si>
    <t>What about YOUth survey</t>
  </si>
  <si>
    <t>HPV Vaccine</t>
  </si>
  <si>
    <t>Sexual health</t>
  </si>
  <si>
    <t>Free school meals</t>
  </si>
  <si>
    <t>Pupil premium</t>
  </si>
  <si>
    <t>English as a second language</t>
  </si>
  <si>
    <t>Special educational needs and disability</t>
  </si>
  <si>
    <t>Early years foundation stage</t>
  </si>
  <si>
    <t>5 A*-C at GCSE</t>
  </si>
  <si>
    <t>Higher education by free school meal status</t>
  </si>
  <si>
    <t>Immunisations</t>
  </si>
  <si>
    <t>Percentages are based on the total number of infants with recorded status, rather than infants eligible for check. This is due to inability to estimate infants eligible from the data provided for 2014/15.</t>
  </si>
  <si>
    <t>exclusiveLCL (2012/13)</t>
  </si>
  <si>
    <t>exclusiveUCL (2012/13)</t>
  </si>
  <si>
    <t>partialLCL (2012/13)</t>
  </si>
  <si>
    <t>partialUCL (2012/13)</t>
  </si>
  <si>
    <t>% of eligible babies checked (2012/13)</t>
  </si>
  <si>
    <t>% of babies breastfed (partially and exclusively) (2012/13)</t>
  </si>
  <si>
    <t>exclusiveLCL (2015/16)</t>
  </si>
  <si>
    <t>exclusiveUCL (2015/16)</t>
  </si>
  <si>
    <t>partialLCL (2015/16)</t>
  </si>
  <si>
    <t>partialUCL (2015/16)</t>
  </si>
  <si>
    <t>exclusiveLCL (2014/15)</t>
  </si>
  <si>
    <t>exclusiveUCL (2014/15)</t>
  </si>
  <si>
    <t>partialLCL (2014/15)</t>
  </si>
  <si>
    <t>partialUCL (2014/15)</t>
  </si>
  <si>
    <t xml:space="preserve">Number of babies eligible for 6 week check </t>
  </si>
  <si>
    <t xml:space="preserve">Number of babies receiving 6 week check </t>
  </si>
  <si>
    <t xml:space="preserve">Number of babies exclusively breastfed </t>
  </si>
  <si>
    <t xml:space="preserve">Number of babies partially or exclusively breastfed </t>
  </si>
  <si>
    <t xml:space="preserve">% of babies breastfed (partially and exclusively) </t>
  </si>
  <si>
    <t>Click here to select  year of interest:</t>
  </si>
  <si>
    <t xml:space="preserve">% of babies exclusively breastfed </t>
  </si>
  <si>
    <t>% of eligible babies with a valid record (2015/16)</t>
  </si>
  <si>
    <t xml:space="preserve">exclusiveLCL </t>
  </si>
  <si>
    <t xml:space="preserve">exclusiveUCL </t>
  </si>
  <si>
    <t xml:space="preserve">partialLCL </t>
  </si>
  <si>
    <t xml:space="preserve">partialUCL </t>
  </si>
  <si>
    <r>
      <rPr>
        <b/>
        <sz val="11"/>
        <rFont val="Calibri"/>
        <family val="2"/>
        <scheme val="minor"/>
      </rPr>
      <t xml:space="preserve">Source: </t>
    </r>
    <r>
      <rPr>
        <u/>
        <sz val="11"/>
        <color theme="10"/>
        <rFont val="Calibri"/>
        <family val="2"/>
        <scheme val="minor"/>
      </rPr>
      <t>NHS Statistics (Maternity Services) until Q1 of 2015/16</t>
    </r>
  </si>
  <si>
    <r>
      <rPr>
        <b/>
        <sz val="11"/>
        <rFont val="Calibri"/>
        <family val="2"/>
        <scheme val="minor"/>
      </rPr>
      <t>Statistical issue:</t>
    </r>
    <r>
      <rPr>
        <sz val="11"/>
        <rFont val="Calibri"/>
        <family val="2"/>
        <scheme val="minor"/>
      </rPr>
      <t xml:space="preserve"> Areas are required to attain a "threshold quality" on coverage. This means that performance data are not published where there are a high number of infants whose breastfeeding status is unknown.  The threshold quality has increased since 2008/09.</t>
    </r>
  </si>
  <si>
    <t xml:space="preserve">Between 2009/10 Q4 to 2010/11 Q3, the threshold required was 90%.   </t>
  </si>
  <si>
    <t xml:space="preserve">Between 2008/09 Q1 to 2009/10 Q3, the threshold required was 85%                                
</t>
  </si>
  <si>
    <t xml:space="preserve">From 2010/11 Q4 onwards the threshold required is 95%.    </t>
  </si>
  <si>
    <t>The proportion of infants due a 6-8 week check who were partially or exclusively breastfed:</t>
  </si>
  <si>
    <t>Source: NHS Statistics (Maternity Services)</t>
  </si>
  <si>
    <t>Q1</t>
  </si>
  <si>
    <t>Q2</t>
  </si>
  <si>
    <t>Q3</t>
  </si>
  <si>
    <t>Q4</t>
  </si>
  <si>
    <t>Q1*</t>
  </si>
  <si>
    <t>Surrey and Sussex Area Team</t>
  </si>
  <si>
    <t xml:space="preserve">*In 2015/16 PHE implemented an interim approach to reporting on children's public health for the 0-5 years. Reporting is now produced at local authority level. </t>
  </si>
  <si>
    <t>In October 2015 the responsibility for commissioning children's public health for the 0-5 years population transferred from NHS England to local authorities. Key performance indicators will soon form part of the Maternity and Children's Dataset (MCDS), which will be collected by NHS Digital. However, until the infrastructure to support stardardised information on children's health is complete, an interim reporting system is required - this was put in place in 2015/16. It is expected that this approach will be maintained until the MCDS has reached full maturity - possibly in 2017/18. 
Quarter 1 of 2015/16 is the first reporting period using an interim system to collect health visiting activity at a local authority resident level. This data is submitted to PHE by local authorities on a voluntary basis. Local authorities must pass all three stages in order for all calculations and percentages to be shown.</t>
  </si>
  <si>
    <r>
      <rPr>
        <b/>
        <sz val="11"/>
        <rFont val="Calibri"/>
        <family val="2"/>
        <scheme val="minor"/>
      </rPr>
      <t>Source:</t>
    </r>
    <r>
      <rPr>
        <sz val="11"/>
        <color indexed="12"/>
        <rFont val="Calibri"/>
        <family val="2"/>
        <scheme val="minor"/>
      </rPr>
      <t xml:space="preserve"> </t>
    </r>
    <r>
      <rPr>
        <u/>
        <sz val="11"/>
        <color indexed="12"/>
        <rFont val="Calibri"/>
        <family val="2"/>
        <scheme val="minor"/>
      </rPr>
      <t>Public Health England (PHE)</t>
    </r>
  </si>
  <si>
    <t>Source: Public Health England</t>
  </si>
  <si>
    <t>2015/16 (experimental)</t>
  </si>
  <si>
    <t>2016/17 (experimental)</t>
  </si>
  <si>
    <t>Full Year</t>
  </si>
  <si>
    <t>South East</t>
  </si>
  <si>
    <r>
      <rPr>
        <b/>
        <sz val="11"/>
        <color theme="1"/>
        <rFont val="Calibri"/>
        <family val="2"/>
        <scheme val="minor"/>
      </rPr>
      <t>Statistical issue:</t>
    </r>
    <r>
      <rPr>
        <sz val="11"/>
        <color theme="1"/>
        <rFont val="Calibri"/>
        <family val="2"/>
        <scheme val="minor"/>
      </rPr>
      <t xml:space="preserve"> Caution should be exercised when interpreting this data as this is a new data collection system, and therefore does not reflect full coverage. Totals for England are based on an aggregate total of local authorities who submitted and passed stage 1 validation within those areas. These statistics are still experimental and undergo evaluation and are subject to modification in future releases.
</t>
    </r>
    <r>
      <rPr>
        <i/>
        <u/>
        <sz val="11"/>
        <color theme="1"/>
        <rFont val="Calibri"/>
        <family val="2"/>
        <scheme val="minor"/>
      </rPr>
      <t>Stage 1 validation</t>
    </r>
    <r>
      <rPr>
        <i/>
        <sz val="11"/>
        <color theme="1"/>
        <rFont val="Calibri"/>
        <family val="2"/>
        <scheme val="minor"/>
      </rPr>
      <t xml:space="preserve"> - submission of 'the number of infants totally or partially breastfed at 6-8 weeks', which has to be lower or equal to the integer for 'the number of infants due a 6-8 week check'
</t>
    </r>
    <r>
      <rPr>
        <i/>
        <u/>
        <sz val="11"/>
        <color theme="1"/>
        <rFont val="Calibri"/>
        <family val="2"/>
        <scheme val="minor"/>
      </rPr>
      <t>Stage 2 validation</t>
    </r>
    <r>
      <rPr>
        <i/>
        <sz val="11"/>
        <color theme="1"/>
        <rFont val="Calibri"/>
        <family val="2"/>
        <scheme val="minor"/>
      </rPr>
      <t xml:space="preserve"> - the number of infants due a 6-8 week check  has to be within 20% of the resident population of babies aged zero for that local authority (based on the 2014 mid-year population estimate)
</t>
    </r>
    <r>
      <rPr>
        <i/>
        <u/>
        <sz val="11"/>
        <color theme="1"/>
        <rFont val="Calibri"/>
        <family val="2"/>
        <scheme val="minor"/>
      </rPr>
      <t>Stage 3 validation</t>
    </r>
    <r>
      <rPr>
        <i/>
        <sz val="11"/>
        <color theme="1"/>
        <rFont val="Calibri"/>
        <family val="2"/>
        <scheme val="minor"/>
      </rPr>
      <t xml:space="preserve"> - the percentage of infants whose breastfeeding status was recorded must meet data quality standard of 95% (the sum of the infants totally breastfed, partially breasted, and not breastfed should be greater than or equal to 95% of the number of infants due a 6-8 week review)</t>
    </r>
  </si>
  <si>
    <t>Since 2008/09, each Primary Care Trust submits quarterly data on the prevalence of breastfeeding at 6-8 weeks. This data was available at CCG level between 2013/14 and q1 2015/16. This collection reports on the number and proportion of women seen and assessed by a healthcare professional within 12 weeks and 6 days of their maternity, the number and proportion of mothers' who have initiated or not initiated breastfeeding and the number and proportion of infants who have been fully or partially breastfed, or not breastfed at all at 6-8 weeks. The collection of data on breastfeeding status at 6-8 weeks has now transfered to PHE and is not reported to CCG level.</t>
  </si>
  <si>
    <r>
      <rPr>
        <b/>
        <sz val="11"/>
        <rFont val="Calibri"/>
        <family val="2"/>
        <scheme val="minor"/>
      </rPr>
      <t xml:space="preserve">Why is breastfeeding important?
</t>
    </r>
    <r>
      <rPr>
        <sz val="11"/>
        <rFont val="Calibri"/>
        <family val="2"/>
        <scheme val="minor"/>
      </rPr>
      <t xml:space="preserve">The evidence is well-established, for both the benefits to mother and baby of breastfeeding, and the significant risks of not breastfeeding. Breastfeeding has some of the most wide-reaching and long lasting effects on a baby's health and development. Breastfed babies are at a lower risk of gastroenteritis, respiratory infections, Sudden Infant Death Syndrome, obesity, diabetes and allergies.  See the UNICEF Baby Friendly Initiative for further information.
</t>
    </r>
    <r>
      <rPr>
        <b/>
        <sz val="11"/>
        <rFont val="Calibri"/>
        <family val="2"/>
        <scheme val="minor"/>
      </rPr>
      <t xml:space="preserve">Rationale for the Indicator:
</t>
    </r>
    <r>
      <rPr>
        <sz val="11"/>
        <rFont val="Calibri"/>
        <family val="2"/>
        <scheme val="minor"/>
      </rPr>
      <t xml:space="preserve">The Government recommends exclusive breastfeeding for around 6 months, and then continuing to breastfeed for at least a year or more alongside giving solid foods.  The indicator shows the prevalence of babies being exclusively or partially breastfed at between six and eight weeks old.
</t>
    </r>
    <r>
      <rPr>
        <b/>
        <sz val="11"/>
        <rFont val="Calibri"/>
        <family val="2"/>
        <scheme val="minor"/>
      </rPr>
      <t>What helps?</t>
    </r>
    <r>
      <rPr>
        <sz val="11"/>
        <rFont val="Calibri"/>
        <family val="2"/>
        <scheme val="minor"/>
      </rPr>
      <t xml:space="preserve">
Sussex Community NHS Foundation Trust Healthy Child Programme Team has achieved UNICEF UK Baby Friendly Initiative Stage 2. This is a national kite-mark scheme; with a set of standards for organisations to meet that ensure they provide good support for breastfeeding and appropriate introduction of solids, through training all staff and ensuring a breastfeeding friendly environment.  This will help to make sure families are provided with consistent information about breastfeeding and healthy eating. 
</t>
    </r>
  </si>
  <si>
    <r>
      <rPr>
        <b/>
        <sz val="11"/>
        <color theme="1"/>
        <rFont val="Calibri"/>
        <family val="2"/>
        <scheme val="minor"/>
      </rPr>
      <t>Why is emotional wellbeing important?</t>
    </r>
    <r>
      <rPr>
        <sz val="11"/>
        <color theme="1"/>
        <rFont val="Calibri"/>
        <family val="2"/>
        <scheme val="minor"/>
      </rPr>
      <t xml:space="preserve">
Strong bonding and attachment between parent or carer and infant supports the development of empathy, trust and wellbeing in the child, and builds resilience to adverse life events or circumstances. The mental health of adults can have a direct impact on the emotional health and wellbeing of children and young people in their care.  See the Early Years High Impact Areas for further information on emotional health and wellbeing of children and their parents.
</t>
    </r>
    <r>
      <rPr>
        <b/>
        <sz val="11"/>
        <color theme="1"/>
        <rFont val="Calibri"/>
        <family val="2"/>
        <scheme val="minor"/>
      </rPr>
      <t>What helps?</t>
    </r>
    <r>
      <rPr>
        <sz val="11"/>
        <color theme="1"/>
        <rFont val="Calibri"/>
        <family val="2"/>
        <scheme val="minor"/>
      </rPr>
      <t xml:space="preserve">
The Children’s Workforce can play an important role in the effective delivery of attachment focused parenting programmes and supporting parents and carers with mental health problems with their family and parenting responsibilities. The perinatal mental health pathways will support appropriate referral to services. Children and Family Centres can also provide a non-stigmatising venue for counselling and other services.
</t>
    </r>
    <r>
      <rPr>
        <b/>
        <sz val="11"/>
        <color theme="1"/>
        <rFont val="Calibri"/>
        <family val="2"/>
        <scheme val="minor"/>
      </rPr>
      <t>Indicators:</t>
    </r>
    <r>
      <rPr>
        <sz val="11"/>
        <color theme="1"/>
        <rFont val="Calibri"/>
        <family val="2"/>
        <scheme val="minor"/>
      </rPr>
      <t xml:space="preserve">
   1. Effectiveness of child and adolescent mental health (CAMHS) 
   2. The achievement of children who have accessed services provided or commissioned by the centre, shown by 
        the percentage of children attaining a Good Level of Development (GLD), which is children who have attained 
        level two or more in all aspects of the Prime Areas of Learning, Literacy and Mathematics
    3. Number of people within a resource pool area accessing Solihull training (WSCC)
    4. 85% of mothers to be screened post-natally for post-natal depression
</t>
    </r>
    <r>
      <rPr>
        <b/>
        <sz val="11"/>
        <color theme="1"/>
        <rFont val="Calibri"/>
        <family val="2"/>
        <scheme val="minor"/>
      </rPr>
      <t>Rationale for Indicators</t>
    </r>
    <r>
      <rPr>
        <sz val="11"/>
        <color theme="1"/>
        <rFont val="Calibri"/>
        <family val="2"/>
        <scheme val="minor"/>
      </rPr>
      <t xml:space="preserve">
Personal, social and emotional development, along with speech, language and communication are strong measures of developing empathy and resilience in children.  Low scores for either would indicate those children more likely to require intensive support.  All new mothers should be assessed by doctors, midwives and health visitors for PND.  Mothers who agree to a 6 week post-natal visit from their Health Visitor are systematically assessed so that services can respond appropriately to local levels of need. West Sussex is using the Solihull and Five to Thrive approach to promote positive parenting skills, supporting both parent or carer and child.</t>
    </r>
  </si>
  <si>
    <r>
      <rPr>
        <b/>
        <sz val="11"/>
        <color theme="1"/>
        <rFont val="Calibri"/>
        <family val="2"/>
        <scheme val="minor"/>
      </rPr>
      <t xml:space="preserve">Why is this important?
</t>
    </r>
    <r>
      <rPr>
        <sz val="11"/>
        <color theme="1"/>
        <rFont val="Calibri"/>
        <family val="2"/>
        <scheme val="minor"/>
      </rPr>
      <t xml:space="preserve">Maternal mental ill health is common, with around 1 in 10 mothers experiencing mild to moderate postnatal depression. A much smaller percentage of mothers develop more serious mental health conditions requiring specialist psychiatric intervention. Postnatal depression can impact on a mother's ability to bond with her baby and be sensitive and attuned to the baby's needs and emotions. This in turn will affect the development of secure attachment.
</t>
    </r>
    <r>
      <rPr>
        <b/>
        <sz val="11"/>
        <color theme="1"/>
        <rFont val="Calibri"/>
        <family val="2"/>
        <scheme val="minor"/>
      </rPr>
      <t xml:space="preserve">What helps?
</t>
    </r>
    <r>
      <rPr>
        <sz val="11"/>
        <color theme="1"/>
        <rFont val="Calibri"/>
        <family val="2"/>
        <scheme val="minor"/>
      </rPr>
      <t>The Children's Workforce can encourage mothers to access social support from their families or other mothers, and by helping them to balance caring for a new baby with other aspects of their lives. They can help mothers who seek advice to access appropriate support through their Health Visitor, GP or Time to Talk service.</t>
    </r>
  </si>
  <si>
    <t>1. The data relate only to those women who have agreed to a health visitor check and therefore not all mothers are included in the figures.</t>
  </si>
  <si>
    <t>2. Mother's may answer "yes" to the Whooley questionnaire but may refuse to take the EPDS questionnaire</t>
  </si>
  <si>
    <t>3. Some of the data did not have a valid postcode but is included in the figures below.</t>
  </si>
  <si>
    <r>
      <rPr>
        <i/>
        <sz val="11"/>
        <rFont val="Calibri"/>
        <family val="2"/>
        <scheme val="minor"/>
      </rPr>
      <t>4. The figures shown relate to the calendar year 2014</t>
    </r>
    <r>
      <rPr>
        <i/>
        <sz val="11"/>
        <color theme="1"/>
        <rFont val="Calibri"/>
        <family val="2"/>
        <scheme val="minor"/>
      </rPr>
      <t>.</t>
    </r>
  </si>
  <si>
    <t>Note. Data regarding postnatal depression is not currently available for more recent years. We are investigating methods to extract data relating to post-natal depression from SystmOne, and hope to provide an update shortly.</t>
  </si>
  <si>
    <r>
      <rPr>
        <b/>
        <sz val="11"/>
        <color theme="1"/>
        <rFont val="Calibri"/>
        <family val="2"/>
        <scheme val="minor"/>
      </rPr>
      <t xml:space="preserve">Source: </t>
    </r>
    <r>
      <rPr>
        <sz val="11"/>
        <color theme="1"/>
        <rFont val="Calibri"/>
        <family val="2"/>
        <scheme val="minor"/>
      </rPr>
      <t xml:space="preserve">Hospital Episode Statistics. </t>
    </r>
    <r>
      <rPr>
        <b/>
        <sz val="11"/>
        <color rgb="FFC00000"/>
        <rFont val="Calibri"/>
        <family val="2"/>
        <scheme val="minor"/>
      </rPr>
      <t>Data for 2016/17 is PROVISIONAL</t>
    </r>
  </si>
  <si>
    <r>
      <rPr>
        <b/>
        <sz val="11"/>
        <color theme="1"/>
        <rFont val="Calibri"/>
        <family val="2"/>
        <scheme val="minor"/>
      </rPr>
      <t xml:space="preserve">Description: </t>
    </r>
    <r>
      <rPr>
        <sz val="11"/>
        <color theme="1"/>
        <rFont val="Calibri"/>
        <family val="2"/>
        <scheme val="minor"/>
      </rPr>
      <t>This data presents the crude inpatient admission rate for mental health disorders per 100,000 population aged 0-17 years. This is defined as first finished episodes for persons aged 0-17 years with a primary diagnosis of mental and behavioural disorders (codes F00-F99). This data has been pooled over 3 years (2014/15 to 2016/17) due to small annual counts.</t>
    </r>
  </si>
  <si>
    <t>2014/15 to 2016/17 pooled</t>
  </si>
  <si>
    <t>Admissions for mental health disorders</t>
  </si>
  <si>
    <t>Emergency admissions for self harm</t>
  </si>
  <si>
    <t>Sig vs. Eng</t>
  </si>
  <si>
    <t>DSR</t>
  </si>
  <si>
    <r>
      <rPr>
        <b/>
        <sz val="11"/>
        <color theme="1"/>
        <rFont val="Calibri"/>
        <family val="2"/>
        <scheme val="minor"/>
      </rPr>
      <t>Caveats:</t>
    </r>
    <r>
      <rPr>
        <sz val="11"/>
        <color theme="1"/>
        <rFont val="Calibri"/>
        <family val="2"/>
        <scheme val="minor"/>
      </rPr>
      <t xml:space="preserve"> This data does not show the full extent of self-harm in West Sussex, as many instances do not require (or seek) medical attention. Instead, this data represents those self-harm events that are severe enough to require hospital admission. This is the tip of the iceberg of the true burden of self-harm. </t>
    </r>
  </si>
  <si>
    <r>
      <rPr>
        <b/>
        <sz val="11"/>
        <color theme="1"/>
        <rFont val="Calibri"/>
        <family val="2"/>
        <scheme val="minor"/>
      </rPr>
      <t xml:space="preserve">Description: </t>
    </r>
    <r>
      <rPr>
        <sz val="11"/>
        <color theme="1"/>
        <rFont val="Calibri"/>
        <family val="2"/>
        <scheme val="minor"/>
      </rPr>
      <t>Self-harm is defined as “any act of self-poisoning or self-injury carried out by a person, irrespective of their motivation”. This most commonly relates to self-poisoning or self-injury by cutting, but does not include harm arising from excessive alcohol consumption or recreational drugs, overeating or starvation, or accidental harm. The many complex factors that contribute to self-harm are poorly understood. The incidence of self-harm continues to rise in England, and is particularly prevalent among young people and women. Variation in levels of self-harm among different age and social groups within society is worrying.
The following data relates to emergency-admissions for self-harm. This is defined as: emergency hospital admissions for intentional self-harm defined by external cause codes (ICD10 X60-X84). This is a count of first finished consultant episodes with an external cause of intentional self-harm and an emergency admission method. 
The number of emergency admissions for self-harm among children and young people (aged 10-24) is given the the table below. This relates to the number of admissions, not the number of persons admitted. This is because the same individual may be admitted multiple times in one year, with each admission counted separately. Rates (DSR) are directly age standardised using the European Standard Population 2013. This allows for comparison across areas with different age structures.</t>
    </r>
  </si>
  <si>
    <t xml:space="preserve">Number of admissions for self-harm - Age 10-24 </t>
  </si>
  <si>
    <t xml:space="preserve">Directly age standardised rate of self-harm per 100,000 - Ages 10-24 </t>
  </si>
  <si>
    <t xml:space="preserve">LCI self-harm - Ages 10-24 </t>
  </si>
  <si>
    <t xml:space="preserve">UCI self-harm  - Ages 10-24 </t>
  </si>
  <si>
    <t>Self-harm - Ages 10-24 Sig vs. Eng (2016/17)</t>
  </si>
  <si>
    <t>Self-harm - Ages 10-24 Sig vs. Eng (2015/16)</t>
  </si>
  <si>
    <t>Self-harm - Ages 10-24 Sig vs. Eng (2014/15)</t>
  </si>
  <si>
    <t>higher</t>
  </si>
  <si>
    <t xml:space="preserve">Self-harm - Ages 10-24 Sig vs. Eng </t>
  </si>
  <si>
    <t>Emergency admissions for alcohol</t>
  </si>
  <si>
    <t>Hospital admissions for alcohol specific (wholly attributable) conditions among under 18s</t>
  </si>
  <si>
    <r>
      <rPr>
        <b/>
        <sz val="11"/>
        <color theme="1"/>
        <rFont val="Calibri"/>
        <family val="2"/>
        <scheme val="minor"/>
      </rPr>
      <t xml:space="preserve">Source: </t>
    </r>
    <r>
      <rPr>
        <sz val="11"/>
        <color theme="1"/>
        <rFont val="Calibri"/>
        <family val="2"/>
        <scheme val="minor"/>
      </rPr>
      <t>Hospital Episode Statistics calculated for Local Alcohol Profiles for England (fingertips).</t>
    </r>
  </si>
  <si>
    <r>
      <t xml:space="preserve">Description: </t>
    </r>
    <r>
      <rPr>
        <sz val="11"/>
        <color theme="1"/>
        <rFont val="Calibri"/>
        <family val="2"/>
        <scheme val="minor"/>
      </rPr>
      <t>The data below shows the crude rate of persons aged under 18 admitted to hospital due to alcohol specific conditions. This includes cases where the primary or any of the secondary diagnoses are an alcohol specific code. Alcohol-specific conditions include those where alcohol is causally implicated in all cases of the condition, for example alcohol-induced behavioural disorders or alcohol-related liver cirrhosis.</t>
    </r>
  </si>
  <si>
    <t>13/14-15/16</t>
  </si>
  <si>
    <t>12/13-14/15</t>
  </si>
  <si>
    <t>11/12-13/14</t>
  </si>
  <si>
    <t>10/11-12/13</t>
  </si>
  <si>
    <t>09/10-11/12</t>
  </si>
  <si>
    <t>08/09-10/11</t>
  </si>
  <si>
    <t>07/08-09/10</t>
  </si>
  <si>
    <t>06/07-08/09</t>
  </si>
  <si>
    <t xml:space="preserve">Count alcohol specific conditions &lt;18yrs </t>
  </si>
  <si>
    <t xml:space="preserve">Crude rate/100000 alcohol specific conditions &lt;18yrs </t>
  </si>
  <si>
    <t xml:space="preserve">LCI alcohol specific conditions &lt;18yrs </t>
  </si>
  <si>
    <t xml:space="preserve">UCI alcohol specific conditions &lt;18yrs </t>
  </si>
  <si>
    <r>
      <rPr>
        <b/>
        <sz val="11"/>
        <color theme="1"/>
        <rFont val="Calibri"/>
        <family val="2"/>
        <scheme val="minor"/>
      </rPr>
      <t>Why is maternal smoking important?</t>
    </r>
    <r>
      <rPr>
        <sz val="11"/>
        <color theme="1"/>
        <rFont val="Calibri"/>
        <family val="2"/>
        <scheme val="minor"/>
      </rPr>
      <t xml:space="preserve">
Exposure to second-hand smoke among children is associated with Sudden Infant Death Syndrome and doubles the risk of children getting chest illnesses, including pneumonia, croup and bronchitis, plus more ear infections, wheezing and asthma. They also have three times the risk of getting lung cancer in later life compared with children who live with non-smokers. 
</t>
    </r>
    <r>
      <rPr>
        <b/>
        <sz val="11"/>
        <color theme="1"/>
        <rFont val="Calibri"/>
        <family val="2"/>
        <scheme val="minor"/>
      </rPr>
      <t>Rationale for the Indicator</t>
    </r>
    <r>
      <rPr>
        <sz val="11"/>
        <color theme="1"/>
        <rFont val="Calibri"/>
        <family val="2"/>
        <scheme val="minor"/>
      </rPr>
      <t xml:space="preserve">
Smoking status among new mothers is collected at the health visitor check.
</t>
    </r>
    <r>
      <rPr>
        <b/>
        <sz val="11"/>
        <color theme="1"/>
        <rFont val="Calibri"/>
        <family val="2"/>
        <scheme val="minor"/>
      </rPr>
      <t>What helps?</t>
    </r>
    <r>
      <rPr>
        <sz val="11"/>
        <color theme="1"/>
        <rFont val="Calibri"/>
        <family val="2"/>
        <scheme val="minor"/>
      </rPr>
      <t xml:space="preserve">
The Children’s Workforce target the most disadvantaged communities, who are also more likely to smoke. They offer an ideal setting for parents to access NHS smoking cessation advice and support.</t>
    </r>
  </si>
  <si>
    <t>Q1. Smoking at the TIME OF BOOKING</t>
  </si>
  <si>
    <t>Q2. Smoking at the TIME OF DELIVERY</t>
  </si>
  <si>
    <t>Q3. Smoking at the HEALTH VISITOR CHECK</t>
  </si>
  <si>
    <t>Q4. SMOKING IN THE HOME</t>
  </si>
  <si>
    <t xml:space="preserve">to </t>
  </si>
  <si>
    <t>N smoking at booking (2014)</t>
  </si>
  <si>
    <t>Total responders (at booking) (2014)</t>
  </si>
  <si>
    <t>% smoking at time of booking (2014)</t>
  </si>
  <si>
    <t>LCLbook (2014)</t>
  </si>
  <si>
    <t>UCLbook (2014)</t>
  </si>
  <si>
    <t>N smoking at delivery (2014)</t>
  </si>
  <si>
    <t>Total responders (at delivery) (2014)</t>
  </si>
  <si>
    <t>LCLdel (2014)</t>
  </si>
  <si>
    <t>UCLdel (2014)</t>
  </si>
  <si>
    <t>N current smokers (2014)</t>
  </si>
  <si>
    <t>Total responders (at 12 weeks) (2014)</t>
  </si>
  <si>
    <t>LCLsmoke (2014)</t>
  </si>
  <si>
    <t>UCLsmoke (2014)</t>
  </si>
  <si>
    <t>N smoking in the home (2014)</t>
  </si>
  <si>
    <t>Total respondents (smoking in the home) (2014)</t>
  </si>
  <si>
    <t>% smoker in household (2014)</t>
  </si>
  <si>
    <t>LCLhome (2014)</t>
  </si>
  <si>
    <t>UCLhome (2014)</t>
  </si>
  <si>
    <t xml:space="preserve">% smoking at time of booking </t>
  </si>
  <si>
    <t xml:space="preserve">% smoking at time of delivery </t>
  </si>
  <si>
    <t>% smoking at time of delivery (2014)</t>
  </si>
  <si>
    <t xml:space="preserve">% current smokers at check </t>
  </si>
  <si>
    <t>% current smokers at check (2014)</t>
  </si>
  <si>
    <t xml:space="preserve">% smoker in household </t>
  </si>
  <si>
    <t xml:space="preserve">LCLbook </t>
  </si>
  <si>
    <t xml:space="preserve">LCLdel </t>
  </si>
  <si>
    <t xml:space="preserve">LCLsmoke </t>
  </si>
  <si>
    <t xml:space="preserve">LCLhome </t>
  </si>
  <si>
    <t xml:space="preserve">UCLbook </t>
  </si>
  <si>
    <t xml:space="preserve">UCLdel </t>
  </si>
  <si>
    <t xml:space="preserve">UCLsmoke </t>
  </si>
  <si>
    <t xml:space="preserve">UCLhome </t>
  </si>
  <si>
    <r>
      <rPr>
        <b/>
        <sz val="11"/>
        <color theme="1"/>
        <rFont val="Calibri"/>
        <family val="2"/>
        <scheme val="minor"/>
      </rPr>
      <t xml:space="preserve">Source: </t>
    </r>
    <r>
      <rPr>
        <sz val="11"/>
        <color theme="1"/>
        <rFont val="Calibri"/>
        <family val="2"/>
        <scheme val="minor"/>
      </rPr>
      <t>CHB (CHIS) for 2014, SCT for 2012</t>
    </r>
  </si>
  <si>
    <t xml:space="preserve"> </t>
  </si>
  <si>
    <t>In 2014: Data from 4,353 women were recorded in the HV check database. Of these records, 365 did not have a valid postcode, or the postcode was omitted. It is not known where in West Sussex these women reside, and so these records are not included at lower geographies, although these data have been included for countywide calculations.</t>
  </si>
  <si>
    <t xml:space="preserve">Note.Comparable data on smoking status of the mother is not available due to changes in the delivery of the health visitor checks (no longer delivered at 12 weeks).  We are currently investigating alternative methods to extract data on smoking status from SystmOne, and hope to provide an update shortly. </t>
  </si>
  <si>
    <r>
      <rPr>
        <b/>
        <sz val="11"/>
        <color theme="1"/>
        <rFont val="Calibri"/>
        <family val="2"/>
        <scheme val="minor"/>
      </rPr>
      <t xml:space="preserve">Rationale: </t>
    </r>
    <r>
      <rPr>
        <sz val="11"/>
        <color theme="1"/>
        <rFont val="Calibri"/>
        <family val="2"/>
        <scheme val="minor"/>
      </rPr>
      <t xml:space="preserve">Smoking in pregnancy has well known detrimental effects for the growth and development of the baby and health of the mother. Encouraging pregnant women to stop smoking during pregnancy may also help them kick the habit for good, and thus provide health benefits for the mother and reduce exposure to secondhand smoke by the infant.
</t>
    </r>
  </si>
  <si>
    <r>
      <rPr>
        <b/>
        <sz val="11"/>
        <rFont val="Calibri"/>
        <family val="2"/>
        <scheme val="minor"/>
      </rPr>
      <t xml:space="preserve">Source: </t>
    </r>
    <r>
      <rPr>
        <u/>
        <sz val="11"/>
        <color indexed="12"/>
        <rFont val="Calibri"/>
        <family val="2"/>
        <scheme val="minor"/>
      </rPr>
      <t>Public Health England, Health Profiles</t>
    </r>
  </si>
  <si>
    <r>
      <rPr>
        <b/>
        <sz val="11"/>
        <color theme="1"/>
        <rFont val="Calibri"/>
        <family val="2"/>
        <scheme val="minor"/>
      </rPr>
      <t xml:space="preserve">Caveats: </t>
    </r>
    <r>
      <rPr>
        <sz val="11"/>
        <color theme="1"/>
        <rFont val="Calibri"/>
        <family val="2"/>
        <scheme val="minor"/>
      </rPr>
      <t>These counts are estimated from counts at CCG level, which are published quarterly by NHS Digital. This indicator is based on observation, and is therefore susceptible to measurement bias. Numerator counts for local authorities are estimated from counts for CCGs. Counts for CCGs include all women resident within the CCG boundary, and no data are available to break down the CCG counts for different areas within the CCG. Counts for local authorities are therefore estimated using the following method:
i)   For local authorities that have exactly the same boundary as a CCG, the CCG figure is used.
ii)  For local authorities whose boundary is contained wholly within a single CCG, but is not equal to the whole CCG, the LA count is estimated as a proportion of the CCG figure.
iii) For local authorities whose boundaries include all or part of more than one CCG, the local authority count is estimated by aggregating the appropriate proportions of the counts for the CCGs whose boundaries include part of the local authority.
Please see the definitions for "indicator 2.03 - Smoking status at time of delivery"  on PHE Fingertips website for more information.</t>
    </r>
  </si>
  <si>
    <t>To summarise: if there are several LAs within one CCG (such as Coastal West Sussex CCG), they will all have the same prevalence. This masks any variation in prevalence that may exist within the CCG area. Where local authorities cross CCG boundaries, the local authority estimate is a weighted average of the CCG indicator values. Where a local authority is within a single CCG's boundary, the local authority value presented is the value from the CCG.</t>
  </si>
  <si>
    <t>Proportion smoking at time of delivery (2011/12)</t>
  </si>
  <si>
    <t>LCI smoking at delivery (2011/12)</t>
  </si>
  <si>
    <t>UCI smoking at delivery (2011/12)</t>
  </si>
  <si>
    <t>Number smoking at delivery (2011/12)</t>
  </si>
  <si>
    <t>Denominator smoking at delivery (2011/12)</t>
  </si>
  <si>
    <t>Proportion smoking at time of delivery (2012/13)</t>
  </si>
  <si>
    <t>LCI smoking at delivery (2012/13)</t>
  </si>
  <si>
    <t>UCI smoking at delivery (2012/13)</t>
  </si>
  <si>
    <t>Number smoking at delivery (2012/13)</t>
  </si>
  <si>
    <t>Denominator smoking at delivery (2012/13)</t>
  </si>
  <si>
    <t>Proportion smoking at time of delivery (2013/14)</t>
  </si>
  <si>
    <t>LCI smoking at delivery (2013/14)</t>
  </si>
  <si>
    <t>UCI smoking at delivery (2013/14)</t>
  </si>
  <si>
    <t>Number smoking at delivery (2013/14)</t>
  </si>
  <si>
    <t>Denominator smoking at delivery (2013/14)</t>
  </si>
  <si>
    <t>Proportion smoking at time of delivery (2014/15)</t>
  </si>
  <si>
    <t>LCI smoking at delivery (2014/15)</t>
  </si>
  <si>
    <t>UCI smoking at delivery (2014/15)</t>
  </si>
  <si>
    <t>Number smoking at delivery (2014/15)</t>
  </si>
  <si>
    <t>Denominator smoking at delivery (2014/15)</t>
  </si>
  <si>
    <t>Proportion smoking at time of delivery (2015/16)</t>
  </si>
  <si>
    <t>LCI smoking at delivery (2015/16)</t>
  </si>
  <si>
    <t>UCI smoking at delivery (2015/16)</t>
  </si>
  <si>
    <t>Number smoking at delivery (2015/16)</t>
  </si>
  <si>
    <t>Denominator smoking at delivery (2015/16)</t>
  </si>
  <si>
    <t>Fingertips, PHE</t>
  </si>
  <si>
    <t>Smoking at time of delivery</t>
  </si>
  <si>
    <t>Number smoking at delivery</t>
  </si>
  <si>
    <t>Proportion smoking at time of delivery</t>
  </si>
  <si>
    <t>LCI smoking at delivery</t>
  </si>
  <si>
    <t>UCI smoking at delivery</t>
  </si>
  <si>
    <t>Note. As these data are estimated from CCG prevalence, those local authorities that are fully contained within one CCG will have the same prevalence of smoking at time of delivery. For West Sussex, Coastal West Sussex CCG fully contains Worthing, Adur, Arun and Chichester local authorities, and so the prevalence presented are the same.</t>
  </si>
  <si>
    <r>
      <rPr>
        <b/>
        <sz val="11"/>
        <color theme="1"/>
        <rFont val="Calibri"/>
        <family val="2"/>
        <scheme val="minor"/>
      </rPr>
      <t>Why are childhood immunisations important?</t>
    </r>
    <r>
      <rPr>
        <sz val="11"/>
        <color theme="1"/>
        <rFont val="Calibri"/>
        <family val="2"/>
        <scheme val="minor"/>
      </rPr>
      <t xml:space="preserve">
Immunisations are an extremely effective way of protecting children against infectious diseases including diphtheria, tetanus, whooping cough, polio, meningitis, pneumonia, measles, rubella mumps, rotavirus and influenza.  Good coverage makes outbreaks of infectious disease less likely to happen. There may be some children who cannot be immunised for medical or other reasons and high coverage in the rest of the population helps to protect them.
</t>
    </r>
    <r>
      <rPr>
        <b/>
        <sz val="11"/>
        <color theme="1"/>
        <rFont val="Calibri"/>
        <family val="2"/>
        <scheme val="minor"/>
      </rPr>
      <t>Indicator</t>
    </r>
    <r>
      <rPr>
        <sz val="11"/>
        <color theme="1"/>
        <rFont val="Calibri"/>
        <family val="2"/>
        <scheme val="minor"/>
      </rPr>
      <t xml:space="preserve">
To achieve a 95% coverage rates across all childhood immunisations (DH)
</t>
    </r>
    <r>
      <rPr>
        <b/>
        <sz val="11"/>
        <color theme="1"/>
        <rFont val="Calibri"/>
        <family val="2"/>
        <scheme val="minor"/>
      </rPr>
      <t>Rationale for the Indicator</t>
    </r>
    <r>
      <rPr>
        <sz val="11"/>
        <color theme="1"/>
        <rFont val="Calibri"/>
        <family val="2"/>
        <scheme val="minor"/>
      </rPr>
      <t xml:space="preserve">
The indicator helps the Children's Workforce to identify groups of children who may have lower coverage and provide them with appropriate advice and information.
</t>
    </r>
    <r>
      <rPr>
        <b/>
        <sz val="11"/>
        <color theme="1"/>
        <rFont val="Calibri"/>
        <family val="2"/>
        <scheme val="minor"/>
      </rPr>
      <t>What helps?</t>
    </r>
    <r>
      <rPr>
        <sz val="11"/>
        <color theme="1"/>
        <rFont val="Calibri"/>
        <family val="2"/>
        <scheme val="minor"/>
      </rPr>
      <t xml:space="preserve">
The Children’s Workforce work with Sussex Community NHS  Foundation Trust Immunisation Team to ensure all staff are up to date with training and are confident in providing appropriate advice. They can provide information to parents and provide a setting for some of the immunisation programme to be delivered thereby improving access. </t>
    </r>
  </si>
  <si>
    <t>Abbreviations:</t>
  </si>
  <si>
    <t>5-in-1 (DTaP/IPV/Hib)</t>
  </si>
  <si>
    <t>Diptheria/Tetanus/Acellular Pertussis/Polio/Haemophilus Influenza Type B. Also known as the 5-in-1. Vaccine offered at 2, 3 and 4 months.</t>
  </si>
  <si>
    <t>Men C</t>
  </si>
  <si>
    <t xml:space="preserve">Meningitis C. The delivery of the MenC vaccine has changed. Previously, the first vaccine was given to babies at between 3 and 4 months and a third dose was given at 12 months. The third dose was combined with the Hib vaccine (Hib/Men C booster). However, from 1st June 2013, children will have been offered only one priming dose of MenC vaccine at 12 weeks. The booster dose is offered after the first birthday as part of the MenC/Hib booster. In addition, from 1st July 2016 - the infant dose of MenC vaccine given at 12 weeks has been removed from the routine schedule. This most recent change will not affect the data presented here.
Low coverage of MenC is likely to reflect a delay to the reporting systems used to capture immunisation coverage.
</t>
  </si>
  <si>
    <t>Pneumo jab</t>
  </si>
  <si>
    <t>Vaccination provided to protect against streptococcus pneumoniae, and provided at 2 and 4 months.</t>
  </si>
  <si>
    <t>MMR</t>
  </si>
  <si>
    <t>Measles, mumps and rubella (MMR) is the combined vaccine. Children vaccinated usually within a month of the first birthday and a booster before starting school (3 and 5).</t>
  </si>
  <si>
    <t>Hib/Men C booster</t>
  </si>
  <si>
    <t>Vaccine against Haemophilus Influenxa tye B (Hib) and meningitis C (MenC) booster. Given at between 12 - 13 months.</t>
  </si>
  <si>
    <t>Pre-School booster</t>
  </si>
  <si>
    <t xml:space="preserve">Booster for diptheria, tetanus, pertussis and polio. Given at 3 years and 4 months of age or shortly thereafter. </t>
  </si>
  <si>
    <t>The current immunisation schedule for young children can be viewed here.</t>
  </si>
  <si>
    <t>The data is split into age cohorts. Immunisations for children aged 1, 2, and 5. Where possible, for each cohort the immunisations for all ages are shown. This means that for the age 5 cohort (for example) the vaccine coverage of these children at ages other than 5 are shown.</t>
  </si>
  <si>
    <t>Eligible</t>
  </si>
  <si>
    <t>Vaccinated</t>
  </si>
  <si>
    <t>% vaccinated</t>
  </si>
  <si>
    <t>Coverage vs. 95%</t>
  </si>
  <si>
    <t>2nd dose of MenC (by first birthday of those aged 24 months)</t>
  </si>
  <si>
    <t>MenC booster (on or after first birthday, and up to second birthday)</t>
  </si>
  <si>
    <t>Pneumococcal booster (on or after first birthday, and up to second birthday)*</t>
  </si>
  <si>
    <t>1st MMR (on or after first birthday and up to second birthday)</t>
  </si>
  <si>
    <t>Age 5 cohort - children that had their fifth birthday within the selected year</t>
  </si>
  <si>
    <t>Age 2 cohort - children that had their second birthday within the selected year</t>
  </si>
  <si>
    <t>Age 1 cohort - children that had their first birthday within the selected year</t>
  </si>
  <si>
    <t>Pneumococcal booster (on or after first birthday and up to fifth birthday)*</t>
  </si>
  <si>
    <t>2nd dose of pneumococcal vaccine (by first birthday of those aged 5 years)</t>
  </si>
  <si>
    <t>Hib/MenC booster (on or after first birthday and up to fifth birthday)</t>
  </si>
  <si>
    <t>Haemophilus infulenzae type B (Hib) (by fifth birthday)</t>
  </si>
  <si>
    <t>2nd MenC (by first birthday of those aged 5 years)</t>
  </si>
  <si>
    <t>3rd 5 in 1 vaccination (by fifth birthday)</t>
  </si>
  <si>
    <t>3 doses 5 in 1 vaccination (by second birthday)</t>
  </si>
  <si>
    <t>3 doses 5 in 1 vaccination (by first birthday)</t>
  </si>
  <si>
    <t>2nd dose of MenC (by first birthday*)</t>
  </si>
  <si>
    <t>2nd dose of pneumococcal vaccine (by first birthday)</t>
  </si>
  <si>
    <t>1st MMR (on or after first birthday of those aged 5 years)</t>
  </si>
  <si>
    <t>Pre-school booster (by fifth birthday)</t>
  </si>
  <si>
    <t>2nd MMR (by fifth birthday, where first dose was on or after first birthday)</t>
  </si>
  <si>
    <t>Why is childhood obesity important?</t>
  </si>
  <si>
    <t>Rationale for the Indicator:</t>
  </si>
  <si>
    <t>What helps?</t>
  </si>
  <si>
    <t>Overweight and obese children are more likely to become obese adults and have a higher risk of mortality, disability and morbidity in adulthood. Metabolic changes such as raised blood pressure and cholesterol may be seen in obese children and teenagers. Childhood obesity is linked to psychological problems such as low self-esteem, anxiety and depression which are often seen by children themselves as the most serious effects.</t>
  </si>
  <si>
    <t xml:space="preserve">The Children’s Workforce can help to reduce obesity by promoting healthy eating and lifestyles, supporting families to modify dietary intake where appropriate, encouraging active play and promoting non-sedentary family activities. Early identification of those at risk of becoming overweight and obese is key with early intervention and appropriate referral to healthy eating programmes. </t>
  </si>
  <si>
    <t>Levels of obesity among reception year and year 6 pupils are rising nationally. This indicator helps the children's workforce to monitor local trends and provide appropriate support for families.</t>
  </si>
  <si>
    <r>
      <rPr>
        <b/>
        <sz val="11"/>
        <color theme="1"/>
        <rFont val="Calibri"/>
        <family val="2"/>
        <scheme val="minor"/>
      </rPr>
      <t xml:space="preserve">Source: </t>
    </r>
    <r>
      <rPr>
        <sz val="11"/>
        <color theme="1"/>
        <rFont val="Calibri"/>
        <family val="2"/>
        <scheme val="minor"/>
      </rPr>
      <t>NCMP</t>
    </r>
  </si>
  <si>
    <t>The data in these profiles relate to where the pupil lives, not school location.</t>
  </si>
  <si>
    <t>Number measured</t>
  </si>
  <si>
    <t>Sig. vs. Eng</t>
  </si>
  <si>
    <t>Obese</t>
  </si>
  <si>
    <t>Excess weight</t>
  </si>
  <si>
    <t>N measured obese</t>
  </si>
  <si>
    <t>Click here to select school year of interest:</t>
  </si>
  <si>
    <t>Year R</t>
  </si>
  <si>
    <t>Year 6</t>
  </si>
  <si>
    <t>Children with excess weight:</t>
  </si>
  <si>
    <t>Children measured as obese:</t>
  </si>
  <si>
    <t>N excess weight</t>
  </si>
  <si>
    <t>Overweight - NCMP</t>
  </si>
  <si>
    <t>Very Overweight - NCMP</t>
  </si>
  <si>
    <t>Total - NCMP</t>
  </si>
  <si>
    <t>Proportion excess weight - NCMP</t>
  </si>
  <si>
    <t>LCI excess weight - NCMP</t>
  </si>
  <si>
    <t>UCI excess weight - NCMP</t>
  </si>
  <si>
    <t>Proportion Obese - NCMP</t>
  </si>
  <si>
    <t>LCI Obese - NCMP</t>
  </si>
  <si>
    <t>UCI Obese - NCMP</t>
  </si>
  <si>
    <t>Significance Obese - NCMP</t>
  </si>
  <si>
    <t>Significance excess weight - NCMP Year 6 (2015/16)</t>
  </si>
  <si>
    <t>Significance excess weight - NCMP Year 6 (2014/15)</t>
  </si>
  <si>
    <t>Significance excess weight - NCMP Year 6 (2013/14)</t>
  </si>
  <si>
    <t>Significance excess weight - NCMP Year R (2015/16)</t>
  </si>
  <si>
    <t>Significance excess weight - NCMP Year R (2014/15)</t>
  </si>
  <si>
    <t>Significance excess weight - NCMP Year R (2013/14)</t>
  </si>
  <si>
    <t>Significance excess weight - NCMP</t>
  </si>
  <si>
    <t>excess weight</t>
  </si>
  <si>
    <t>Why is oral health important?</t>
  </si>
  <si>
    <t>Poor oral health in children is caused by poor diet, poor oral hygiene and lack of exposure to fluoride.  Children from socially disadvantaged groups experience disproportionately high levels of oral health problems.</t>
  </si>
  <si>
    <t>1. Number of decayed , missing or filled teeth</t>
  </si>
  <si>
    <t>2. Year on year improvements in numbers of child patients seen by NHS dentists</t>
  </si>
  <si>
    <t>3. Sales of toothbrushes and toothpaste in community shops remain constant or improved</t>
  </si>
  <si>
    <t>4. All relevant staff are trained in the West Sussex Oral Health Toolkit</t>
  </si>
  <si>
    <r>
      <rPr>
        <b/>
        <sz val="11"/>
        <rFont val="Calibri"/>
        <family val="2"/>
        <scheme val="minor"/>
      </rPr>
      <t>Rationale for the Indicator:</t>
    </r>
    <r>
      <rPr>
        <sz val="11"/>
        <rFont val="Calibri"/>
        <family val="2"/>
        <scheme val="minor"/>
      </rPr>
      <t xml:space="preserve"> The most recent dental health surveys were conducted in:
   - 2012/13 for children aged 3
   - 2014/15 for children aged 5
   - 2008/09 for children aged 12
A sample of children in each LA in England were examined and the number of decayed, missing or filled teeth (DMFT) assessed. These surveys provides an indication or oral health in West Sussex.</t>
    </r>
  </si>
  <si>
    <r>
      <rPr>
        <b/>
        <sz val="11"/>
        <color theme="1"/>
        <rFont val="Calibri"/>
        <family val="2"/>
        <scheme val="minor"/>
      </rPr>
      <t>What helps?</t>
    </r>
    <r>
      <rPr>
        <sz val="11"/>
        <color theme="1"/>
        <rFont val="Calibri"/>
        <family val="2"/>
        <scheme val="minor"/>
      </rPr>
      <t xml:space="preserve">
The Children’s Workforce can support families to develop good oral hygiene from birth by promoting regular tooth-brushing, encouraging visits to the dentist, and advising parents to reduce sweets, sugary snacks and fizzy drinks.  Staff should proactively support families living in deprived areas because children living in those areas are more likely to have poor oral health. 
</t>
    </r>
  </si>
  <si>
    <t xml:space="preserve">Abbreviations: </t>
  </si>
  <si>
    <t xml:space="preserve">Mean D3MFT (% D3MFT &gt; 0) </t>
  </si>
  <si>
    <t>For those children with decay experience, the average number of obviously decayed, missing (due to decay) and filled teeth per child.</t>
  </si>
  <si>
    <t>Upper/Lower Confidence Limit. 95% confidence intervals are shown and should be used when making comparisons. Where confidence intervals overlap, it is not possible to say that a difference is statistically significant. Significance relates to whether an area has a significantly higher or lower percentage of children free  from dental decay.</t>
  </si>
  <si>
    <t>Number examined</t>
  </si>
  <si>
    <t>3 year olds (2012/13)</t>
  </si>
  <si>
    <t>5 year olds (2014/15)</t>
  </si>
  <si>
    <t>12 year olds (2008/09)</t>
  </si>
  <si>
    <t>Mean dmft</t>
  </si>
  <si>
    <t>% no decay</t>
  </si>
  <si>
    <t>The proportion of children examined who were free from dental decay:</t>
  </si>
  <si>
    <t>For children with experience of decay, the average number of teeth that are decayed, missing or filled as a result:</t>
  </si>
  <si>
    <t>Number examined - 12 year olds (2008/09)</t>
  </si>
  <si>
    <t>Number examined - 3 year olds (2012/13)</t>
  </si>
  <si>
    <t>Number examined - 5 year olds (2014/15)</t>
  </si>
  <si>
    <t>Proportion free from decay - 5 year olds (2007/08)</t>
  </si>
  <si>
    <t>Proportion free from decay - 5 year olds (2014/15)</t>
  </si>
  <si>
    <t>LCI free from decay - 5 year olds (2007/08)</t>
  </si>
  <si>
    <t>UCI free from decay - 5 year olds (2007/08)</t>
  </si>
  <si>
    <t>Number examined - 5 year olds (2007/08)</t>
  </si>
  <si>
    <t>Proportion free from decay - 5 year olds (2011/12)</t>
  </si>
  <si>
    <t>LCI free from decay - 5 year olds (2011/12)</t>
  </si>
  <si>
    <t>UCI free from decay - 5 year olds (2011/12)</t>
  </si>
  <si>
    <t>Number examined - 5 year olds (2011/12)</t>
  </si>
  <si>
    <t>LCI free from decay - 5 year olds (2014/15)</t>
  </si>
  <si>
    <t>UCI free from decay - 5 year olds (2014/15)</t>
  </si>
  <si>
    <t>Average number dmft - 5 year olds (2014/15)</t>
  </si>
  <si>
    <t>Average number dmft - 5 year olds (2011/12)</t>
  </si>
  <si>
    <t>LCI dmft - 5 year olds (2014/15)</t>
  </si>
  <si>
    <t>UCI dmft - 5 year olds (2014/15)</t>
  </si>
  <si>
    <t>Proportion free from decay - 3 year olds (2012/13)</t>
  </si>
  <si>
    <t>Total free from decay - 3 year olds (2012/13)</t>
  </si>
  <si>
    <t>UCI free from decay - 3 year olds (2012/13)</t>
  </si>
  <si>
    <t>LCI free from decay - 3 year olds (2012/13)</t>
  </si>
  <si>
    <t>Number with incisor caries - 3 year olds (2012/13)</t>
  </si>
  <si>
    <t>UCI - incisor caries 3 year olds (2012/13)</t>
  </si>
  <si>
    <t>LCI - incisor caries 3 year olds (2012/13)</t>
  </si>
  <si>
    <t>Proportion with incisor caries - 3 year olds (2012/13)</t>
  </si>
  <si>
    <t>Average number dmft - 3 year olds (2012/13)</t>
  </si>
  <si>
    <t>UCI dmft - 3 year olds (2012/13)</t>
  </si>
  <si>
    <t>LCI dmft - 3 year olds (2012/13)</t>
  </si>
  <si>
    <t>Total free from decay - 12 year olds (2008/09)</t>
  </si>
  <si>
    <t>UCI free from decay - 12 year olds (2008/09)</t>
  </si>
  <si>
    <t>LCI free from decay - 12 year olds (2008/09)</t>
  </si>
  <si>
    <t>Proportion free from decay - 12 year olds (2008/09)</t>
  </si>
  <si>
    <t>UCI dmft - 12 year olds (2008/09)</t>
  </si>
  <si>
    <t>LCI dmft - 12 year olds (2008/09)</t>
  </si>
  <si>
    <t>Average number dmft - 12 year olds (2008/09)</t>
  </si>
  <si>
    <t>Total free from decay - 5 year olds (2014/15)</t>
  </si>
  <si>
    <t>Total free from decay - 5 year olds (2011/12)</t>
  </si>
  <si>
    <t>Total free from decay - 5 year olds (2007/08)</t>
  </si>
  <si>
    <t xml:space="preserve">Average number dmft - </t>
  </si>
  <si>
    <t xml:space="preserve">LCI dmft - </t>
  </si>
  <si>
    <t xml:space="preserve">UCI dmft - </t>
  </si>
  <si>
    <t xml:space="preserve">Proportion free from decay - </t>
  </si>
  <si>
    <t xml:space="preserve">LCI free from decay - </t>
  </si>
  <si>
    <t xml:space="preserve">UCI free from decay - </t>
  </si>
  <si>
    <t xml:space="preserve">Total free from decay - </t>
  </si>
  <si>
    <t xml:space="preserve">Number examined - </t>
  </si>
  <si>
    <t>UCI/LCI</t>
  </si>
  <si>
    <r>
      <rPr>
        <b/>
        <sz val="11"/>
        <rFont val="Calibri"/>
        <family val="2"/>
        <scheme val="minor"/>
      </rPr>
      <t xml:space="preserve">Source: </t>
    </r>
    <r>
      <rPr>
        <u/>
        <sz val="11"/>
        <color indexed="12"/>
        <rFont val="Calibri"/>
        <family val="2"/>
        <scheme val="minor"/>
      </rPr>
      <t>Public Health England Extractions Data Release (2015/16)</t>
    </r>
    <r>
      <rPr>
        <sz val="11"/>
        <rFont val="Calibri"/>
        <family val="2"/>
        <scheme val="minor"/>
      </rPr>
      <t xml:space="preserve">, and Hospital Episode Statistics </t>
    </r>
    <r>
      <rPr>
        <sz val="11"/>
        <color rgb="FFC00000"/>
        <rFont val="Calibri"/>
        <family val="2"/>
        <scheme val="minor"/>
      </rPr>
      <t>(local level analysis 2016/17 - preliminary)</t>
    </r>
  </si>
  <si>
    <r>
      <rPr>
        <b/>
        <sz val="11"/>
        <rFont val="Calibri"/>
        <family val="2"/>
        <scheme val="minor"/>
      </rPr>
      <t>Rationale for the Indicator:</t>
    </r>
    <r>
      <rPr>
        <sz val="11"/>
        <rFont val="Calibri"/>
        <family val="2"/>
        <scheme val="minor"/>
      </rPr>
      <t xml:space="preserve"> The data here reflect the number of hospital admissions of children and young people for extraction of one or more primary or permanent teeth. The data are extracted from the Hospital Episode Statistics (HES) dataset which records inpatient care from National Health Service (NHS) hospitals across England. The majority of these extractions will have required a general anaesthetic. Most of these extractions could be avoided with better dental care and dentist intervention.
</t>
    </r>
    <r>
      <rPr>
        <b/>
        <sz val="11"/>
        <rFont val="Calibri"/>
        <family val="2"/>
        <scheme val="minor"/>
      </rPr>
      <t>Data Issues and Caveats:</t>
    </r>
    <r>
      <rPr>
        <sz val="11"/>
        <rFont val="Calibri"/>
        <family val="2"/>
        <scheme val="minor"/>
      </rPr>
      <t xml:space="preserve"> The data from 2015/16 was collated and released by Public Health England. For 2016/17, the methodology from this release was replicated by the West Sussex Public Health and Social Research Unit using Hospital Episode Statistics. This data is therefore </t>
    </r>
    <r>
      <rPr>
        <b/>
        <u/>
        <sz val="11"/>
        <color rgb="FFC00000"/>
        <rFont val="Calibri"/>
        <family val="2"/>
        <scheme val="minor"/>
      </rPr>
      <t>PRELIMINARY</t>
    </r>
    <r>
      <rPr>
        <sz val="11"/>
        <rFont val="Calibri"/>
        <family val="2"/>
        <scheme val="minor"/>
      </rPr>
      <t xml:space="preserve">, and may be subject to change. This is because small variations in methodology can produce differences between PHE's data release and the result presented here. This data is presented at lower tier local authority, as counts at lower level geographies would be too small to disclose.
The data here shows the number and proportion of tooth extractions carried out among children and young people aged 0-19 in West Sussex. This shows hospital admissions for tooth extractions by place of residence (not treatment).
</t>
    </r>
    <r>
      <rPr>
        <b/>
        <sz val="11"/>
        <rFont val="Calibri"/>
        <family val="2"/>
        <scheme val="minor"/>
      </rPr>
      <t xml:space="preserve">
Disclosure control means counts between 1 and 6 are suppressed. As disclosure can occur through differencing, in some cases the total number of extractions for children and young people aged 0-19 has also been suppressed. This follows the method used by PHE.</t>
    </r>
  </si>
  <si>
    <r>
      <t xml:space="preserve">Statistical Issues: </t>
    </r>
    <r>
      <rPr>
        <sz val="11"/>
        <color theme="1"/>
        <rFont val="Calibri"/>
        <family val="2"/>
        <scheme val="minor"/>
      </rPr>
      <t>The Oral Health Survey is based on a small sample of children in each county in England. At lower tier level, the number of children surveyed can be very small (or the LA may not take part in the survey at all), and therefore confidence intervals should be used when making comparisons/judgements.
Data for smaller geographies are not available. The local authority of the geography selected is shown in the table and figures below.</t>
    </r>
  </si>
  <si>
    <r>
      <rPr>
        <sz val="11"/>
        <rFont val="Calibri"/>
        <family val="2"/>
        <scheme val="minor"/>
      </rPr>
      <t xml:space="preserve">Further information and guidance on how health professionals can help to prevent tooth decay among young children is available  </t>
    </r>
    <r>
      <rPr>
        <u/>
        <sz val="11"/>
        <color theme="10"/>
        <rFont val="Calibri"/>
        <family val="2"/>
        <scheme val="minor"/>
      </rPr>
      <t>here.</t>
    </r>
  </si>
  <si>
    <t xml:space="preserve">Source: </t>
  </si>
  <si>
    <t>Oral Health Survey for 5 year old Children (2007/08, 2011/12, 2014/15)</t>
  </si>
  <si>
    <t>Number of admissions</t>
  </si>
  <si>
    <t>% of 0-19 pop</t>
  </si>
  <si>
    <t>Number of admissions for tooth extractions - Age 0-19</t>
  </si>
  <si>
    <t>Number of 0-19 year olds</t>
  </si>
  <si>
    <t>Proportion of admissions for tooth extractions - Age 0-19</t>
  </si>
  <si>
    <t>* note that the number of extractions for each 5-year age band (0-4, 5-9, 10-14 and 15-19) can be viewed in the LA data tab</t>
  </si>
  <si>
    <r>
      <t xml:space="preserve">Source: </t>
    </r>
    <r>
      <rPr>
        <sz val="11"/>
        <color theme="1"/>
        <rFont val="Calibri"/>
        <family val="2"/>
        <scheme val="minor"/>
      </rPr>
      <t>What About YOUth Survey among 15 yr olds</t>
    </r>
  </si>
  <si>
    <r>
      <t xml:space="preserve">Description: </t>
    </r>
    <r>
      <rPr>
        <sz val="11"/>
        <color theme="1"/>
        <rFont val="Calibri"/>
        <family val="2"/>
        <scheme val="minor"/>
      </rPr>
      <t>The What about YOUth Survey is a newly established survey that was designed to collect local authority level data on the health behaviours of 15 year olds. Data has been collected on general health, diet,  free-time, physical activity, smoking, drugs and alcohol, emotional wellbeing and bullying. The first survey was completed in 2014. It is hoped that the survey will be repeated to produce time series data.</t>
    </r>
  </si>
  <si>
    <r>
      <t xml:space="preserve">Caveats: </t>
    </r>
    <r>
      <rPr>
        <sz val="11"/>
        <color theme="1"/>
        <rFont val="Calibri"/>
        <family val="2"/>
        <scheme val="minor"/>
      </rPr>
      <t>This data is only presented at county level. Regional and national values are shown for comparison.</t>
    </r>
  </si>
  <si>
    <t>Select the indicator of interest using the drop-down box below:</t>
  </si>
  <si>
    <t>neg</t>
  </si>
  <si>
    <t>The percentage of 15 year olds who responded to Q17 in the What About YOUth (WAY) survey ("Now read the following statements carefully, and tick the box next to the one that best describes you") with the answers "I sometimes smoke cigarettes now but I don't smoke as many as one a week", "I usually smoke between one and six cigarettes per week" or "I usually smoke more than six cigarettes per week".</t>
  </si>
  <si>
    <t>The percentage of 15 year olds who responded to Q17 in the What About YOUth survey ("Now read the following statments carefully, and tick the box next to the one that best describes you") with the answer "I sometimes smoke cigarettes now but I don't smoke as many as one a week".</t>
  </si>
  <si>
    <t>The percentage of 15 year olds who responded to Q24 in the What About YOUth survey ("How often do you usually have an alcoholic drink?") with the answer "At least once a week", out of a total base of all young people who were not being observed when completing the What About YOUth (WAY) survey online. "At least once a week" is made up of the codes "Every day, or almost every day", "About twice a week" and "About once a week".</t>
  </si>
  <si>
    <t>The percentage of 15 year olds who responded to Q17 in the What About YOUth survey ("Now read the following statements carefully, and tick the box next to the one that best describes you") with the answers "I usually smoke between one and six cigarettes per week" or "I usually smoke more than six cigarettes per week".</t>
  </si>
  <si>
    <t>pos</t>
  </si>
  <si>
    <t>The percentage of 15 year olds who responded to Q13 in the What About YOUth survey ("Over the past 7 days, on how many days were you physically active for a total of at least 60 minutes per day?") and said that they engaged in moderate/vigorous physical activity for at least 60 minutes every day within the past 7 days.</t>
  </si>
  <si>
    <t>The percentage of 15 year olds who responded to Q1 in the What About YOUth survey ("How is your health in general? Would you say it was...") with the answer "Excellent".</t>
  </si>
  <si>
    <t>The percentage of 15 year olds who responded to Q42 in the What About YOUth survey ("Overall, how satisfied are you with your life nowadays, where 0 is 'not at all satisfied' and 10 is 'completely satisfied'?") with the answer "Low" (0-4). The life satisfaction score has been grouped into the following bands for analysis: low (0-4), medium (5-6), high (7-8), very high (9-10).</t>
  </si>
  <si>
    <t>The percentage of 15 year olds who responded to Q3, Q4, Q5 and Q6, with the total sum of portions 5 or more, in the What About YOUth (WAY) survey.(Q3 Thinking just about YESTERDAY can you tell me how many portions of beans or pulses (baked beans, haricot beans, kidney beans, cannellini beans, butter beans, lentils or chickpeas) you ate?, Q4 Thinking just about YESTERDAY can you tell me how many portions of vegetables - including salad, fresh, frozen or tinned vegetables you ate? Q5 Thinking just about YESTERDAY can you tell me how many portions of fruit juice (pure juice / 100% freshly squeezed / fruit smoothies / juice from concentrate BUT NOT juice based drinks such as squash) you had? Q6 Thinking just about YESTERDAY can you tell me how many portions of fruit - fresh, frozen, tinned or dried you ate? )
Note, Q3 portions are counted as either 0 or 1 (if 1 or more portions of beans and pulses) as the current 5-a-day guidelines. Q5 portions are counted as either 0 or 1 (if 1 or more portions of smoothies/juices) as the current 5-a-day guidelines.</t>
  </si>
  <si>
    <t>The percentage of 15 year olds who responded to Q47 in the What About YOUth survey ("How often have you taken part in bullying another person (or other people) in the past couple of months") with with any response indicating that participants bullied another person within this time period.</t>
  </si>
  <si>
    <t>The percentage of 15 year olds who responded to Q25 ("Have you been drunk in the last 4 weeks?") with the answer "Yes", out of a total base of all young people who were not being observed when completing the What About YOUth (WAY) survey online.</t>
  </si>
  <si>
    <t>neut</t>
  </si>
  <si>
    <t>The percentage of 15 year olds who responded to Q22 in the What About YOUth survey ("Have you ever had an alcoholic drink - a whole drink, not just a sip?") with the answer "Yes", out of a total base of all young people who were not being observed when completing the What About YOUth (WAY) survey online.</t>
  </si>
  <si>
    <t>The percentage of 15 year olds who responded to Q30 in the What About YOUth survey ("Have you ever tried cannabis (even if only once)?") with the answer "Yes", who were not being observed when completing the What About YOUth (WAY) survey online.</t>
  </si>
  <si>
    <t>The percentage of 15 year olds who responded to Q32 in the What About YOUth survey ("When did you last use or take Cannabis?") with the answer "In the last month", out of a total base of all young people who were not being observed when completing the What About YOUth (WAY) survey online. Participants were routed to Q32 if they had responded to Q30 ("Have you ever tried Cannabis (even if only once?") with the answer "Yes".</t>
  </si>
  <si>
    <t>The percentage of 15 year olds who responded to Q37 in the What About YOUth survey ("When did you last use or take any drugs other than Cannabis?") with the answer "In the last month", out of a total base of all young people who were not being observed when completing the What About YOUth (WAY) survey online. Participants were routed to Q37 if they had answered Q35 ("Have you ever tried any drugs other than Cannabis?") with the answer "Yes".</t>
  </si>
  <si>
    <t>The percentage of 15 year olds who responded to Q19 in the What About YOUth survey ("Have you ever used/tried electronic cigarettes (e-cigarettes)?") with the combination of currently, used to and tried e-cigarettes.</t>
  </si>
  <si>
    <t>The percentage of 15 year olds who responded to Q20 in the What About YOUth survey ("Have you ever used/tried other tobacco products (i.e. shisha pipe, hookah, hubble-bubble, waterpipe etc.?") with the combination of currently, used to use and tried other tobacco products.</t>
  </si>
  <si>
    <t>The percentage of 15 year olds who responded to Q40 in the What About YOUth survey ("Do you think your body is… ?") with the answer "About the right size".</t>
  </si>
  <si>
    <t>The percentage of 15 year olds who responded to Q46 in the What About YOUth survey (" How often have you been bullied in the past couple of months in the ways listed below?") with any response indicating that participants were bullied at least once in the past couple of months, to any of the 8 types of bullying. The 8 types of bullying are: "I was called mean names, was made fun of, or teased in a hurtful way", "Other people left me out of things on purpose, excluded me from their group of friends, or completely ignored me", "I was hit, kicked, pushed, shoved around, or locked indoors", "Other people told lies or spread false rumours about me and tried to make others dislike me", "Other people made fun of me because of my body weight", "Other people made sexual jokes, comments, or gestures to me", "Someone sent mean instant messages, wall postings, emails and text messages, or created a Web site that made fun of me", and "Someone took unflattering or inappropriate pictures of me without permission and posted them online".</t>
  </si>
  <si>
    <t>The percentage of 15 year olds who responded to a number of questions in the What About YOUth survey and reported having undertaken at least 3 of the following unhealthy/illegal behaviours: Smoking: Currently smoke (from the following codes at Q17):"I sometimes smoke cigarettes now but I don't smoke as many as one a week", "I usually smoke between one and six cigarettes a week", "I usually smoke more than six cigarettes a week"); Drinking: Usually have an alcoholic drink once a month or more frequently (from the following codes at Q24: "Every day, or almost every day", "About twice a week", "About once a week", "About once a fortnight", "About once a month".); Cannabis: Have used cannabis in the last month (from the code "In the last month" at Q32);Other drugs: Have used drugs other than cannabis in the last month (from the code "In the last month" at Q37); Diet: Consumed fewer than five portions of fruit and veg yesterday (from Q3-Q6 if participants stated less than a total of 5 fruits and/or vegetables consumed); and Physical activity: Not active for 60 minutes or more on seven days in the last week (from codes 1-6 at Q13).</t>
  </si>
  <si>
    <t>The percentage of 15 year olds who responded to Q66 in the What About YOUth survey ("Do you have a long-term illness, disability or medical condition (like diabetes, arthritis, allergy or cerebral palsy?) that has been diagnosed by a doctor?") with the answer "Yes".</t>
  </si>
  <si>
    <t>The percentage of 15 year olds who responded to questions 8, 9, 10, 11 and 12 in the What About YOUth survey with with responses indicating that participants spent "About 7 or more hours a day" doing sedentary behaviours on weekdays. The questions on sedentary behaviours were as follows: Q8 - "About how many hours a day do you usually spend watching television programmes or films (including DVDs) in your free time? This includes time spent watching TV on a computer, laptop, iPad or smartphone as well as other electronic devices", Q9 - "About how many hours a day do you usually play games on a computer or games console (PlayStation, Xbox, Nintendo Wii, etc.) in your free time? Please do not include time spent playing games on your phone", Q10 - "About how many hours a day do you usually use a computer for chatting on-line, internet, emailing, homework, etc. in your free time? Please do not include time spent on your phone", Q11 - "About how many hours a day do you usually use a smartphone for messaging, chatting, social networking, internet, emailing and playing games, etc. in your free time?" and Q12 - "About how many hours a day do you usually spend sitting down reading books, magazines or newspapers (including e-readers, online newspapers and magazines) and studying when you are not at school?".</t>
  </si>
  <si>
    <t>Selection:</t>
  </si>
  <si>
    <t>Number of respondents</t>
  </si>
  <si>
    <t>Area</t>
  </si>
  <si>
    <t>HPV Immunisation Programme</t>
  </si>
  <si>
    <r>
      <t xml:space="preserve">Source: </t>
    </r>
    <r>
      <rPr>
        <sz val="11"/>
        <color theme="1"/>
        <rFont val="Calibri"/>
        <family val="2"/>
        <scheme val="minor"/>
      </rPr>
      <t>Public Health Profiles Fingertips</t>
    </r>
  </si>
  <si>
    <r>
      <t xml:space="preserve">Description: </t>
    </r>
    <r>
      <rPr>
        <sz val="11"/>
        <color theme="1"/>
        <rFont val="Calibri"/>
        <family val="2"/>
        <scheme val="minor"/>
      </rPr>
      <t>The Human Papillomavirus (HPV) immunisation programme is a national programme for secondary school females in year 8 (12 to 13 years of age) to protect against the two main forms of cervical cancer. It has been run as a 2-dose programme since September 2014.</t>
    </r>
  </si>
  <si>
    <r>
      <t xml:space="preserve">Caveats: </t>
    </r>
    <r>
      <rPr>
        <sz val="11"/>
        <color theme="1"/>
        <rFont val="Calibri"/>
        <family val="2"/>
        <scheme val="minor"/>
      </rPr>
      <t>The first dose is offered to females in Year 8 (aged 12-13 years) and the second 12 months later in Year 9 (13-14 years). Some local authorities have scheduled the second dose six months after the first. Complete coverage is not available until the end of Year 9. Data is presented at county level.</t>
    </r>
  </si>
  <si>
    <t>Proportion of female pupils in Year 9 (14-15 years) receiving both doses of the HPV vaccine</t>
  </si>
  <si>
    <t>&gt; 90% coverage</t>
  </si>
  <si>
    <t>80-90% coverage</t>
  </si>
  <si>
    <t>&lt; 80% coverage</t>
  </si>
  <si>
    <t>Number of female pupils in Year 9</t>
  </si>
  <si>
    <t>Number received both doses</t>
  </si>
  <si>
    <t>Proportion of female pupils in Year 8 (12-13 years) receiving the first dose of the HPV vaccine</t>
  </si>
  <si>
    <t>Number of female pupils in Year 8</t>
  </si>
  <si>
    <t>Number receiving one dose</t>
  </si>
  <si>
    <t>Population vaccination coverage - HPV vaccination coverage for two doses females 13-14 years old</t>
  </si>
  <si>
    <t>LCI - HPV vaccination coverage 2 doses</t>
  </si>
  <si>
    <t>UCI - HPV vaccination coverage 2 doses</t>
  </si>
  <si>
    <t>Number of females in school year 9 aged 13-14 who have received the second dose of HPV</t>
  </si>
  <si>
    <t>Number of females in year 9 aged 13-14</t>
  </si>
  <si>
    <t>Population vaccination coverage - HPV vaccination coverage for two doses females 13-14 years old (2015/16)</t>
  </si>
  <si>
    <t>Number of females in year 8 aged 12-13</t>
  </si>
  <si>
    <t>Number of females in school year 8 aged 12-13 who have received the first dose of the HPV vaccine</t>
  </si>
  <si>
    <t>UCI HPV vaccination coverage for one dose females 12-13 years old</t>
  </si>
  <si>
    <t>Population vaccination coverage - HPV vaccination coverage for one dose females 12-13 years old</t>
  </si>
  <si>
    <t>LCI HPV vaccination coverage for one dose females 12-13 years old</t>
  </si>
  <si>
    <t>Uptake of long-acting reversible contraception among women aged &lt; 25 using sexual and reproductive health (SRH) services (excluding injections)</t>
  </si>
  <si>
    <r>
      <t xml:space="preserve">Source: </t>
    </r>
    <r>
      <rPr>
        <sz val="11"/>
        <color theme="1"/>
        <rFont val="Calibri"/>
        <family val="2"/>
        <scheme val="minor"/>
      </rPr>
      <t>Public Health Profiles: Sexual and Reproductive Health</t>
    </r>
  </si>
  <si>
    <r>
      <t xml:space="preserve">Description: </t>
    </r>
    <r>
      <rPr>
        <sz val="11"/>
        <color theme="1"/>
        <rFont val="Calibri"/>
        <family val="2"/>
        <scheme val="minor"/>
      </rPr>
      <t>Long-acting reversible contraceptives (LARC) are effective, and do not require daily compliance as with the pill, and are less costly than condoms. This data presents the proportion of women (aged under 25) in contact with sexual and reproductive health services who choose LARC (excluding injections) as their main method of contraception.  This is presented at local authority level. If the selection is a smaller geography, the local authority of that area will be shown.</t>
    </r>
  </si>
  <si>
    <t>Count women &lt;25 using SRH with record of main contraceptive</t>
  </si>
  <si>
    <t>Count &lt;25 with LARC as main contraceptive</t>
  </si>
  <si>
    <t>% &lt; 25 using SRH with LARC as main recorded contraceptive</t>
  </si>
  <si>
    <t>Women aged under 25 using sexual and reproductive health services with a record of a main contraceptive</t>
  </si>
  <si>
    <t>Proportion of women under 25 choose LARC excluding injections at SRH Services</t>
  </si>
  <si>
    <t>LCI women under 25 choose LARC</t>
  </si>
  <si>
    <t>UCI women under 25 choose LARC</t>
  </si>
  <si>
    <t>Count women under 25 choose LARC excluding injections at SRH Services</t>
  </si>
  <si>
    <t>Count women under 25 attending SRH services with a main recorded method of contraception</t>
  </si>
  <si>
    <t>Rate of chlamydia detection per 100,000 young people aged 15 to 24</t>
  </si>
  <si>
    <r>
      <t xml:space="preserve">Description: </t>
    </r>
    <r>
      <rPr>
        <sz val="11"/>
        <color theme="1"/>
        <rFont val="Calibri"/>
        <family val="2"/>
        <scheme val="minor"/>
      </rPr>
      <t>Chlamydia is the most commonly diagnosed sexually transmitted infection in England. Chlamydia detection rate is a measure of chlamydia control activity aimed at reducing reproductive sequelae of chlamydia infection and transmission. An increased detection rate indicates increased control activity, and is not a measure of morbidity.
PHE recommend local areas aim to achieve a chlamydia detection rate among 15-24 yr olds of at least 2,300 per 100,000 population.</t>
    </r>
  </si>
  <si>
    <t>Rate of chlamydia detection per 100,000 young people aged 15 to 24 years</t>
  </si>
  <si>
    <t>Chlamydia detection rate/100,000 aged 15-24 - persons (2012)</t>
  </si>
  <si>
    <t>Chlamydia detection rate - LCI - persons (2012)</t>
  </si>
  <si>
    <t>Chlamydia detection rate - UCI - persons (2012)</t>
  </si>
  <si>
    <t>Number of diagnoses of chlamydia aged 15-24 - persons (2012)</t>
  </si>
  <si>
    <t>Resident population aged 15-24 - persons (2012)</t>
  </si>
  <si>
    <t>Chlamydia detection rate/100,000 aged 15-24 - persons (2013)</t>
  </si>
  <si>
    <t>Chlamydia detection rate - LCI - persons (2013)</t>
  </si>
  <si>
    <t>Chlamydia detection rate - UCI - persons (2013)</t>
  </si>
  <si>
    <t>Number of diagnoses of chlamydia aged 15-24 - persons (2013)</t>
  </si>
  <si>
    <t>Resident population aged 15-24 - persons (2013)</t>
  </si>
  <si>
    <t>Chlamydia detection rate/100,000 aged 15-24 - persons (2014)</t>
  </si>
  <si>
    <t>Chlamydia detection rate - LCI - persons (2014)</t>
  </si>
  <si>
    <t>Chlamydia detection rate - UCI - persons (2014)</t>
  </si>
  <si>
    <t>Number of diagnoses of chlamydia aged 15-24 - persons (2014)</t>
  </si>
  <si>
    <t>Resident population aged 15-24 - persons (2014)</t>
  </si>
  <si>
    <t>Chlamydia detection rate/100,000 aged 15-24 - persons (2015)</t>
  </si>
  <si>
    <t>Chlamydia detection rate - LCI - persons (2015)</t>
  </si>
  <si>
    <t>Chlamydia detection rate - UCI - persons (2015)</t>
  </si>
  <si>
    <t>Number of diagnoses of chlamydia aged 15-24 - persons (2015)</t>
  </si>
  <si>
    <t>Resident population aged 15-24 - persons (2015)</t>
  </si>
  <si>
    <t>Chlamydia detection rate/100,000 aged 15-24 - persons (2016)</t>
  </si>
  <si>
    <t>Chlamydia detection rate - LCI - persons (2016)</t>
  </si>
  <si>
    <t>Chlamydia detection rate - UCI - persons (2016)</t>
  </si>
  <si>
    <t>Number of diagnoses of chlamydia aged 15-24 - persons (2016)</t>
  </si>
  <si>
    <t>Resident population aged 15-24 - persons (2016)</t>
  </si>
  <si>
    <t xml:space="preserve">Chlamydia detection rate - LCI - </t>
  </si>
  <si>
    <t xml:space="preserve">Chlamydia detection rate/100,000 aged 15-24 - </t>
  </si>
  <si>
    <t xml:space="preserve">Chlamydia detection rate - UCI - </t>
  </si>
  <si>
    <t xml:space="preserve">Number of diagnoses of chlamydia aged 15-24 - </t>
  </si>
  <si>
    <t>persons</t>
  </si>
  <si>
    <t>females</t>
  </si>
  <si>
    <t>males</t>
  </si>
  <si>
    <t xml:space="preserve">Pick the group of interest: </t>
  </si>
  <si>
    <t>Number of diagnoses of chlamydia (15-24 yrs)</t>
  </si>
  <si>
    <t>Chlamydia detection rate</t>
  </si>
  <si>
    <t>Chlamydia detection rate/100,000 aged 15-24 - females (2012)</t>
  </si>
  <si>
    <t>Number of diagnoses of chlamydia aged 15-24 - females (2012)</t>
  </si>
  <si>
    <t>Chlamydia detection rate/100,000 aged 15-24 - females (2013)</t>
  </si>
  <si>
    <t>Number of diagnoses of chlamydia aged 15-24 - females (2013)</t>
  </si>
  <si>
    <t>Chlamydia detection rate/100,000 aged 15-24 - females (2014)</t>
  </si>
  <si>
    <t>Number of diagnoses of chlamydia aged 15-24 - females (2014)</t>
  </si>
  <si>
    <t>Chlamydia detection rate/100,000 aged 15-24 - females (2015)</t>
  </si>
  <si>
    <t>Number of diagnoses of chlamydia aged 15-24 - females (2015)</t>
  </si>
  <si>
    <t>Chlamydia detection rate/100,000 aged 15-24 - females (2016)</t>
  </si>
  <si>
    <t>Number of diagnoses of chlamydia aged 15-24 - females (2016)</t>
  </si>
  <si>
    <t>Chlamydia detection rate/100,000 aged 15-24 - males (2012)</t>
  </si>
  <si>
    <t>Number of diagnoses of chlamydia aged 15-24 - males (2012)</t>
  </si>
  <si>
    <t>Chlamydia detection rate/100,000 aged 15-24 - males (2013)</t>
  </si>
  <si>
    <t>Number of diagnoses of chlamydia aged 15-24 - males (2013)</t>
  </si>
  <si>
    <t>Chlamydia detection rate/100,000 aged 15-24 - males (2014)</t>
  </si>
  <si>
    <t>Number of diagnoses of chlamydia aged 15-24 - males (2014)</t>
  </si>
  <si>
    <t>Chlamydia detection rate/100,000 aged 15-24 - males (2015)</t>
  </si>
  <si>
    <t>Number of diagnoses of chlamydia aged 15-24 - males (2015)</t>
  </si>
  <si>
    <t>Chlamydia detection rate/100,000 aged 15-24 - males (2016)</t>
  </si>
  <si>
    <t>Number of diagnoses of chlamydia aged 15-24 - males (2016)</t>
  </si>
  <si>
    <t>Chlamydia detection rate - LCI - females (2012)</t>
  </si>
  <si>
    <t>Chlamydia detection rate - UCI - females (2012)</t>
  </si>
  <si>
    <t>Chlamydia detection rate - LCI - females (2013)</t>
  </si>
  <si>
    <t>Chlamydia detection rate - UCI - females (2013)</t>
  </si>
  <si>
    <t>Chlamydia detection rate - LCI - females (2014)</t>
  </si>
  <si>
    <t>Chlamydia detection rate - UCI - females (2014)</t>
  </si>
  <si>
    <t>Chlamydia detection rate - LCI - females (2015)</t>
  </si>
  <si>
    <t>Chlamydia detection rate - UCI - females (2015)</t>
  </si>
  <si>
    <t>Chlamydia detection rate - LCI - females (2016)</t>
  </si>
  <si>
    <t>Chlamydia detection rate - UCI - females (2016)</t>
  </si>
  <si>
    <t>Chlamydia detection rate - LCI - males (2012)</t>
  </si>
  <si>
    <t>Chlamydia detection rate - UCI - males (2012)</t>
  </si>
  <si>
    <t>Chlamydia detection rate - LCI - males (2013)</t>
  </si>
  <si>
    <t>Chlamydia detection rate - UCI - males (2013)</t>
  </si>
  <si>
    <t>Chlamydia detection rate - LCI - males (2014)</t>
  </si>
  <si>
    <t>Chlamydia detection rate - UCI - males (2014)</t>
  </si>
  <si>
    <t>Chlamydia detection rate - LCI - males (2015)</t>
  </si>
  <si>
    <t>Chlamydia detection rate - UCI - males (2015)</t>
  </si>
  <si>
    <t>Chlamydia detection rate - LCI - males (2016)</t>
  </si>
  <si>
    <t>Chlamydia detection rate - UCI - males (2016)</t>
  </si>
  <si>
    <t>Crude rate of children (0-15yrs) killed or seriously injured in road traffic accidents, per 100,000 resident population</t>
  </si>
  <si>
    <r>
      <t xml:space="preserve">Source: </t>
    </r>
    <r>
      <rPr>
        <sz val="11"/>
        <color theme="1"/>
        <rFont val="Calibri"/>
        <family val="2"/>
        <scheme val="minor"/>
      </rPr>
      <t>Public Health Profiles: Overview of child health</t>
    </r>
  </si>
  <si>
    <r>
      <rPr>
        <b/>
        <sz val="11"/>
        <color theme="1"/>
        <rFont val="Calibri"/>
        <family val="2"/>
        <scheme val="minor"/>
      </rPr>
      <t xml:space="preserve">Description: </t>
    </r>
    <r>
      <rPr>
        <sz val="11"/>
        <color theme="1"/>
        <rFont val="Calibri"/>
        <family val="2"/>
        <scheme val="minor"/>
      </rPr>
      <t xml:space="preserve">This data presents the number and crude rate (per 100,000) of children aged 0-15 that were killed or seriously injured in road traffic collisions. Data is collected as part of the Department for Transport: Road Accident and Safety Statistics and is presented at county level only. </t>
    </r>
  </si>
  <si>
    <t>Number KSI (0-15 yrs)</t>
  </si>
  <si>
    <t>Crude rate/100,000 KSI (0-15 yrs)</t>
  </si>
  <si>
    <t>2013-15</t>
  </si>
  <si>
    <t>2012-14</t>
  </si>
  <si>
    <t>2011-13</t>
  </si>
  <si>
    <t>2010-12</t>
  </si>
  <si>
    <t>2009-11</t>
  </si>
  <si>
    <t>2008-10</t>
  </si>
  <si>
    <t xml:space="preserve">Number KSI aged 0-15 </t>
  </si>
  <si>
    <t xml:space="preserve">Crude rate KSI per 100,000 </t>
  </si>
  <si>
    <t xml:space="preserve">LCI KSI per 100,000 </t>
  </si>
  <si>
    <t xml:space="preserve">UCI KSI per 100,000 </t>
  </si>
  <si>
    <t>Public Health England</t>
  </si>
  <si>
    <t>Office for National Statistics (ONS)</t>
  </si>
  <si>
    <t>Department for Education (DfE)</t>
  </si>
  <si>
    <t>PHE (Department for Transport)</t>
  </si>
  <si>
    <t>PHE (Department for Education)</t>
  </si>
  <si>
    <t>Department for Education</t>
  </si>
  <si>
    <t>Public Health England (Hospital Episode Statistics)</t>
  </si>
  <si>
    <t>Oral Health Survey (NWPH team)</t>
  </si>
  <si>
    <t>Long Acting Reversible Contraceptives</t>
  </si>
  <si>
    <t>Crude rate</t>
  </si>
  <si>
    <t>Please select age group of interest:</t>
  </si>
  <si>
    <r>
      <rPr>
        <sz val="11"/>
        <rFont val="Calibri"/>
        <family val="2"/>
        <scheme val="minor"/>
      </rPr>
      <t xml:space="preserve">For further information and data about emergency hospital admissions for unintentional injury please see the </t>
    </r>
    <r>
      <rPr>
        <u/>
        <sz val="11"/>
        <color theme="10"/>
        <rFont val="Calibri"/>
        <family val="2"/>
        <scheme val="minor"/>
      </rPr>
      <t>PHE Unintentional Injuries Profile</t>
    </r>
    <r>
      <rPr>
        <sz val="11"/>
        <rFont val="Calibri"/>
        <family val="2"/>
        <scheme val="minor"/>
      </rPr>
      <t>.</t>
    </r>
  </si>
  <si>
    <t>Age 0-14</t>
  </si>
  <si>
    <t>Age 15-24</t>
  </si>
  <si>
    <t xml:space="preserve">Number of admissions for unintentional and deliberate injury - </t>
  </si>
  <si>
    <t xml:space="preserve">Crude rate unintentional and deliberate injury per 10,000 - </t>
  </si>
  <si>
    <t xml:space="preserve">LCI unintentional and deliberate injury - </t>
  </si>
  <si>
    <t xml:space="preserve">UCI unintentional and deliberate injury - </t>
  </si>
  <si>
    <t xml:space="preserve">Emergency admissions to hospital for asthma, epilepsy or diabetes among children aged under 19 years </t>
  </si>
  <si>
    <t>Select condition:</t>
  </si>
  <si>
    <t>asthma</t>
  </si>
  <si>
    <t>epilepsy</t>
  </si>
  <si>
    <t>diabetes</t>
  </si>
  <si>
    <t>Crude rate admissions</t>
  </si>
  <si>
    <t>Why is it important to monitor hospital admissions?</t>
  </si>
  <si>
    <t>Unintentional injury is a leading cause of death and illness among children and causes more children to be admitted to hospital than any other reason. Each year in the UK, unintentional injury results in approximately two million children visiting accident and emergency departments. Children from the poorest UK families are 13 times more likely to die in an accident and are also more likely to be admitted to hospital with accidental injuries.</t>
  </si>
  <si>
    <t xml:space="preserve">Many unintentional injuries and related deaths are preventable. Children and Family Centres provide a hub for the Children’s Workforce and parents to work together to improve safety of children. Healthy Child Programme teams have a key role in accident prevention because of their extensive knowledge of child development. They can help families understand the real risks to children’s safety, by raising awareness of the practical steps parents can take to prevent serious injury and in identifying effective home safety equipment. </t>
  </si>
  <si>
    <t>How is the indicator defined?</t>
  </si>
  <si>
    <t>How accurate and complete is the data?</t>
  </si>
  <si>
    <t>HES inpatient data and ONS population statistics are generally considered to be complete and robust. However, there may be a question regarding the quality of external cause coding.</t>
  </si>
  <si>
    <t>Are there any other caveats/problems/weaknesses?</t>
  </si>
  <si>
    <t>1. There may be differences in admission thresholds.</t>
  </si>
  <si>
    <t>2. There may be variation between Trusts in the way hospital admissions are coded. There may be variation in data recording completeness. Injury information could potentially be missing in the admission episode record but added instead to a subsequent episode record.</t>
  </si>
  <si>
    <t>Crude rate per 10,000 population of same age</t>
  </si>
  <si>
    <t>This shows the number and  crude rate of emergency hospital admissions caused by unintentional and deliberate injuries in children aged 0-4, 0-14 and 15-24 per 10,000 resident population of the same age groups. For further breakdown of admissions by age, please see the "LA data" tab.</t>
  </si>
  <si>
    <t xml:space="preserve">3. 95% confidence intervals are shown, where confidence intervals overlap, it is not possible to say that a difference is statistically significant. </t>
  </si>
  <si>
    <r>
      <rPr>
        <b/>
        <sz val="11"/>
        <rFont val="Calibri"/>
        <family val="2"/>
        <scheme val="minor"/>
      </rPr>
      <t>Source:</t>
    </r>
    <r>
      <rPr>
        <sz val="11"/>
        <rFont val="Calibri"/>
        <family val="2"/>
        <scheme val="minor"/>
      </rPr>
      <t xml:space="preserve"> </t>
    </r>
    <r>
      <rPr>
        <u/>
        <sz val="11"/>
        <color theme="10"/>
        <rFont val="Calibri"/>
        <family val="2"/>
        <scheme val="minor"/>
      </rPr>
      <t>Schools, pupils and their characteristics: January 2017</t>
    </r>
  </si>
  <si>
    <r>
      <t xml:space="preserve">Description: </t>
    </r>
    <r>
      <rPr>
        <sz val="11"/>
        <color theme="1"/>
        <rFont val="Calibri"/>
        <family val="2"/>
        <scheme val="minor"/>
      </rPr>
      <t>These statistics describe the characteristics of school pupils as collected with an annual school census return that is provided to DfE. This includes data for state-funded nursery, primary, secondary and special schools, alternative provision schools, independent schools and non-maintained special schools. The definition for these schools are provided below:
State-funded nurseries - these are nurseries maintained by the local authority in which they operate. Other nurseries (such as privated and voluntary nurseries) are not included. Schools with a nursery attached will complete the school census as a school rather than as a nursery. 
State-funded primary, secondary and special schools - includes community schools, foundation schools, voluntary aided, voluntary controlled, academies and free schools. Primary schools typically take children age 5-10 and secondary aged 11 and above. Special schools provided tailored provision for pupils with SEN.
Alternative provision - these are settings for children unable to attend mainstream school and are often known as pupil referral units.
Independent schools and non-maintained special schools - these are registered schools which do not receive government funding. They often charge fees for pupils to attend.</t>
    </r>
  </si>
  <si>
    <t>Number of schools by type</t>
  </si>
  <si>
    <r>
      <t xml:space="preserve">The table below shows the number of schools by type. There were 329 schools recorded in the county in 2017. </t>
    </r>
    <r>
      <rPr>
        <b/>
        <sz val="11"/>
        <color theme="1"/>
        <rFont val="Calibri"/>
        <family val="2"/>
        <scheme val="minor"/>
      </rPr>
      <t>Note that the management structure and type of school establishment do change relatively often. Therefore this number may differ to other sources.</t>
    </r>
  </si>
  <si>
    <t>Number of schools (2016)</t>
  </si>
  <si>
    <t>Number of schools (2017)</t>
  </si>
  <si>
    <t>Headcount (2016)</t>
  </si>
  <si>
    <t>Headcount (2017)</t>
  </si>
  <si>
    <t>Number of schools - State-funded nursery (2016)</t>
  </si>
  <si>
    <t>Number of schools - State-funded primary (2016)</t>
  </si>
  <si>
    <t>Number of schools - State-funded secondary (2016)</t>
  </si>
  <si>
    <t>Number of schools - State-funded special school (2016)</t>
  </si>
  <si>
    <t>Number of schools - Non-maintained special school (2016)</t>
  </si>
  <si>
    <t>Number of schools - Pupil referral unit (2016)</t>
  </si>
  <si>
    <t>Number of schools - Independent schools (2016)</t>
  </si>
  <si>
    <t>Number of schools - total (2016)</t>
  </si>
  <si>
    <t>Number of schools - State-funded nursery (2017)</t>
  </si>
  <si>
    <t>Number of schools - State-funded primary (2017)</t>
  </si>
  <si>
    <t>Number of schools - State-funded secondary (2017)</t>
  </si>
  <si>
    <t>Number of schools - State-funded special school (2017)</t>
  </si>
  <si>
    <t>Number of schools - Non-maintained special school (2017)</t>
  </si>
  <si>
    <t>Number of schools - Pupil referral unit (2017)</t>
  </si>
  <si>
    <t>Number of schools - Independent schools (2017)</t>
  </si>
  <si>
    <t>Number of schools - total (2017)</t>
  </si>
  <si>
    <t>Headcount - State-funded nursery (2016)</t>
  </si>
  <si>
    <t>Headcount - State-funded primary (2016)</t>
  </si>
  <si>
    <t>Headcount - State-funded secondary (2016)</t>
  </si>
  <si>
    <t>Headcount - State-funded special school (2016)</t>
  </si>
  <si>
    <t>Headcount - Non-maintained special school (2016)</t>
  </si>
  <si>
    <t>Headcount - Pupil referral unit (2016)</t>
  </si>
  <si>
    <t>Headcount - Independent schools (2016)</t>
  </si>
  <si>
    <t>Headcount - total (2016)</t>
  </si>
  <si>
    <t>Headcount - State-funded nursery (2017)</t>
  </si>
  <si>
    <t>Headcount - State-funded primary (2017)</t>
  </si>
  <si>
    <t>Headcount - State-funded secondary (2017)</t>
  </si>
  <si>
    <t>Headcount - State-funded special school (2017)</t>
  </si>
  <si>
    <t>Headcount - Non-maintained special school (2017)</t>
  </si>
  <si>
    <t>Headcount - Pupil referral unit (2017)</t>
  </si>
  <si>
    <t>Headcount - Independent schools (2017)</t>
  </si>
  <si>
    <t>Headcount - total (2017)</t>
  </si>
  <si>
    <t xml:space="preserve">Year: </t>
  </si>
  <si>
    <t>School type</t>
  </si>
  <si>
    <t xml:space="preserve">total </t>
  </si>
  <si>
    <t>State-funded nursery</t>
  </si>
  <si>
    <t>State-funded primary</t>
  </si>
  <si>
    <t>State-funded secondary</t>
  </si>
  <si>
    <t>State-funded special school</t>
  </si>
  <si>
    <t>Non-maintained special school</t>
  </si>
  <si>
    <t>Pupil referral unit</t>
  </si>
  <si>
    <t>Independent schools</t>
  </si>
  <si>
    <r>
      <t xml:space="preserve">Description: </t>
    </r>
    <r>
      <rPr>
        <sz val="11"/>
        <color theme="1"/>
        <rFont val="Calibri"/>
        <family val="2"/>
        <scheme val="minor"/>
      </rPr>
      <t xml:space="preserve"> In 2017, children in state-funded schools were entitled to receive free school meals if a parent or carer were in receipt of any of the following benefits:
- Income Support
- Income-based Jobseekers Allowance
- Income-related Employment and Support Allowance
- Support under Part VI of the Immigration and Aslyum Act 1999
- the guaranteed element of State Pension Credit
- Child Tax Credit (if not also entited to working tax ctredit and an annual gross income no more than £16,190)
- Working Tax Credit run-on
- During the initial roll out of the benefit, Universal Credit
Additionally, all infant pupils were entitled to received free school meals from September 2014. This data shows the number and proportion of pupils known to be eligible for and claiming free school meals who have full time attendance and are aged 15 or under, or pupils who have part time attendance and are aged between 5 and 15. </t>
    </r>
  </si>
  <si>
    <r>
      <t xml:space="preserve">Caveats: </t>
    </r>
    <r>
      <rPr>
        <sz val="11"/>
        <color theme="1"/>
        <rFont val="Calibri"/>
        <family val="2"/>
        <scheme val="minor"/>
      </rPr>
      <t xml:space="preserve">This data cannot be used to calculate pupil premium. There may be pupils who were eligible at other times in the year but not on census day. County, regional and national data is taken from the </t>
    </r>
    <r>
      <rPr>
        <i/>
        <sz val="11"/>
        <color theme="1"/>
        <rFont val="Calibri"/>
        <family val="2"/>
        <scheme val="minor"/>
      </rPr>
      <t>Local authority and regional tables: SFR28</t>
    </r>
    <r>
      <rPr>
        <sz val="11"/>
        <color theme="1"/>
        <rFont val="Calibri"/>
        <family val="2"/>
        <scheme val="minor"/>
      </rPr>
      <t xml:space="preserve">, whereas data at smaller geographies are aggregated from </t>
    </r>
    <r>
      <rPr>
        <i/>
        <sz val="11"/>
        <color theme="1"/>
        <rFont val="Calibri"/>
        <family val="2"/>
        <scheme val="minor"/>
      </rPr>
      <t>Underlying data: SFR28</t>
    </r>
    <r>
      <rPr>
        <sz val="11"/>
        <color theme="1"/>
        <rFont val="Calibri"/>
        <family val="2"/>
        <scheme val="minor"/>
      </rPr>
      <t xml:space="preserve">. Schools have been assigned to a local authority using their postcode. This data excludes Independent Schools. Special schools include non-maintained and state-funded special schools.
</t>
    </r>
    <r>
      <rPr>
        <b/>
        <u/>
        <sz val="11"/>
        <color theme="1"/>
        <rFont val="Calibri"/>
        <family val="2"/>
        <scheme val="minor"/>
      </rPr>
      <t>Change the year in the dropdown below to view Free School Meals data in different years. Data for geographies below that of West Sussex is only available from 2017.</t>
    </r>
  </si>
  <si>
    <t>No. on roll</t>
  </si>
  <si>
    <t>No. eligible</t>
  </si>
  <si>
    <t>% FSM</t>
  </si>
  <si>
    <t>Free school meals (2016)</t>
  </si>
  <si>
    <t>Free school meals (2017)</t>
  </si>
  <si>
    <t>English as additional language (2016)</t>
  </si>
  <si>
    <t>English as additional language (2017)</t>
  </si>
  <si>
    <t>FSM number on roll - State-funded nursery and primary (2016)</t>
  </si>
  <si>
    <t>FSM number known to be eligible for and claiming free school meals - State-funded nursery and primary (2016)</t>
  </si>
  <si>
    <t>FSM proportion claiming free school meals - State-funded nursery and primary (2016)</t>
  </si>
  <si>
    <t>FSM number on roll - State-funded secondary (2016)</t>
  </si>
  <si>
    <t>FSM number known to be eligible for and claiming free school meals - State-funded secondary (2016)</t>
  </si>
  <si>
    <t>FSM proportion claiming free school meals - State-funded secondary (2016)</t>
  </si>
  <si>
    <t>FSM number on roll - All special schools (2016)</t>
  </si>
  <si>
    <t>FSM number known to be eligible for and claiming free school meals - All special schools (2016)</t>
  </si>
  <si>
    <t>FSM proportion claiming free school meals - All special schools (2016)</t>
  </si>
  <si>
    <t>FSM number on roll - Pupil referral units, alternative provision and free schools (2016)</t>
  </si>
  <si>
    <t>FSM number known to be eligible for and claiming free school meals - Pupil referral units, alternative provision and free schools (2016)</t>
  </si>
  <si>
    <t>FSM proportion claiming free school meals - Pupil referral units, alternative provision and free schools (2016)</t>
  </si>
  <si>
    <t>FSM number on roll - State-funded nursery and primary (2017)</t>
  </si>
  <si>
    <t>FSM number known to be eligible for and claiming free school meals - State-funded nursery and primary (2017)</t>
  </si>
  <si>
    <t>FSM proportion claiming free school meals - State-funded nursery and primary (2017)</t>
  </si>
  <si>
    <t>FSM number on roll - State-funded secondary (2017)</t>
  </si>
  <si>
    <t>FSM number known to be eligible for and claiming free school meals - State-funded secondary (2017)</t>
  </si>
  <si>
    <t>FSM proportion claiming free school meals - State-funded secondary (2017)</t>
  </si>
  <si>
    <t>FSM number on roll - All special schools (2017)</t>
  </si>
  <si>
    <t>FSM number known to be eligible for and claiming free school meals - All special schools (2017)</t>
  </si>
  <si>
    <t>FSM proportion claiming free school meals - All special schools (2017)</t>
  </si>
  <si>
    <t>FSM number on roll - Pupil referral units, alternative provision and free schools (2017)</t>
  </si>
  <si>
    <t>FSM number known to be eligible for and claiming free school meals - Pupil referral units, alternative provision and free schools (2017)</t>
  </si>
  <si>
    <t>FSM proportion claiming free school meals - Pupil referral units, alternative provision and free schools (2017)</t>
  </si>
  <si>
    <t>Number of pupils (compulsory school age) whose first language is other than English - primary (2016)</t>
  </si>
  <si>
    <t>Percentage of pupils (compulsory school age) whose first language is other than English - primary (2016)</t>
  </si>
  <si>
    <t>Number of pupils (compulsory school age) whose first language is English - primary (2016)</t>
  </si>
  <si>
    <t>Percentage of pupils (complusory school age) whose first language is English - primary (2016)</t>
  </si>
  <si>
    <t>Language unclassified - primary (2016)</t>
  </si>
  <si>
    <t>Percentage unclassified - primary (2016)</t>
  </si>
  <si>
    <t>Total pupils (compulsory school age) - primary (2016)</t>
  </si>
  <si>
    <t>Number of pupils (compulsory school age) whose first language is other than English - secondary (2016)</t>
  </si>
  <si>
    <t>Percentage of pupils (compulsory school age) whose first language is other than English - secondary (2016)</t>
  </si>
  <si>
    <t>Number of pupils (compulsory school age) whose first language is English - secondary (2016)</t>
  </si>
  <si>
    <t>Percentage of pupils (complusory school age) whose first language is English - secondary (2016)</t>
  </si>
  <si>
    <t>Language unclassified - secondary (2016)</t>
  </si>
  <si>
    <t>Percentage unclassified - secondary (2016)</t>
  </si>
  <si>
    <t>Total pupils (compulsory school age) - secondary (2016)</t>
  </si>
  <si>
    <t>Number of pupils (compulsory school age) whose first language is other than English - special schools (2016)</t>
  </si>
  <si>
    <t>Percentage of pupils (compulsory school age) whose first language is other than English - special schools (2016)</t>
  </si>
  <si>
    <t>Number of pupils (compulsory school age) whose first language is English - special schools (2016)</t>
  </si>
  <si>
    <t>Percentage of pupils (complusory school age) whose first language is English - special schools (2016)</t>
  </si>
  <si>
    <t>Language unclassified - special schools (2016)</t>
  </si>
  <si>
    <t>Percentage unclassified - special schools (2016)</t>
  </si>
  <si>
    <t>Total pupils (compulsory school age) - special schools (2016)</t>
  </si>
  <si>
    <t>Number of pupils (compulsory school age) whose first language is other than English - alternative provision (2016)</t>
  </si>
  <si>
    <t>Percentage of pupils (compulsory school age) whose first language is other than English - alternative provision (2016)</t>
  </si>
  <si>
    <t>Number of pupils (compulsory school age) whose first language is English - alternative provision (2016)</t>
  </si>
  <si>
    <t>Percentage of pupils (complusory school age) whose first language is English - alternative provision (2016)</t>
  </si>
  <si>
    <t>Language unclassified - alternative provision (2016)</t>
  </si>
  <si>
    <t>Percentage unclassified - alternative provision (2016)</t>
  </si>
  <si>
    <t>Total pupils (compulsory school age) - alternative provision (2016)</t>
  </si>
  <si>
    <t>Number of pupils (compulsory school age) whose first language is other than English - primary (2017)</t>
  </si>
  <si>
    <t>Percentage of pupils (compulsory school age) whose first language is other than English - primary (2017)</t>
  </si>
  <si>
    <t>Number of pupils (compulsory school age) whose first language is English - primary (2017)</t>
  </si>
  <si>
    <t>Percentage of pupils (complusory school age) whose first language is English - primary (2017)</t>
  </si>
  <si>
    <t>Language unclassified - primary (2017)</t>
  </si>
  <si>
    <t>Percentage unclassified - primary (2017)</t>
  </si>
  <si>
    <t>Total pupils (compulsory school age) - primary (2017)</t>
  </si>
  <si>
    <t>Number of pupils (compulsory school age) whose first language is other than English - secondary (2017)</t>
  </si>
  <si>
    <t>Percentage of pupils (compulsory school age) whose first language is other than English - secondary (2017)</t>
  </si>
  <si>
    <t>Number of pupils (compulsory school age) whose first language is English - secondary (2017)</t>
  </si>
  <si>
    <t>Percentage of pupils (complusory school age) whose first language is English - secondary (2017)</t>
  </si>
  <si>
    <t>Language unclassified - secondary (2017)</t>
  </si>
  <si>
    <t>Percentage unclassified - secondary (2017)</t>
  </si>
  <si>
    <t>Total pupils (compulsory school age) - secondary (2017)</t>
  </si>
  <si>
    <t>Number of pupils (compulsory school age) whose first language is other than English - special schools (2017)</t>
  </si>
  <si>
    <t>Percentage of pupils (compulsory school age) whose first language is other than English - special schools (2017)</t>
  </si>
  <si>
    <t>Number of pupils (compulsory school age) whose first language is English - special schools (2017)</t>
  </si>
  <si>
    <t>Percentage of pupils (complusory school age) whose first language is English - special schools (2017)</t>
  </si>
  <si>
    <t>Language unclassified - special schools (2017)</t>
  </si>
  <si>
    <t>Percentage unclassified - special schools (2017)</t>
  </si>
  <si>
    <t>Total pupils (compulsory school age) - special schools (2017)</t>
  </si>
  <si>
    <t>Number of pupils (compulsory school age) whose first language is other than English - alternative provision (2017)</t>
  </si>
  <si>
    <t>Percentage of pupils (compulsory school age) whose first language is other than English - alternative provision (2017)</t>
  </si>
  <si>
    <t>Number of pupils (compulsory school age) whose first language is English - alternative provision (2017)</t>
  </si>
  <si>
    <t>Percentage of pupils (complusory school age) whose first language is English - alternative provision (2017)</t>
  </si>
  <si>
    <t>Language unclassified - alternative provision (2017)</t>
  </si>
  <si>
    <t>Percentage unclassified - alternative provision (2017)</t>
  </si>
  <si>
    <t>Total pupils (compulsory school age) - alternative provision (2017)</t>
  </si>
  <si>
    <t xml:space="preserve">FSM number on roll - </t>
  </si>
  <si>
    <t>State-funded nursery and primary</t>
  </si>
  <si>
    <t xml:space="preserve">FSM number known to be eligible for and claiming free school meals - </t>
  </si>
  <si>
    <t>All special schools</t>
  </si>
  <si>
    <t>Pupil referral units, alternative provision and free schools</t>
  </si>
  <si>
    <t xml:space="preserve">FSM proportion claiming free school meals - </t>
  </si>
  <si>
    <r>
      <t xml:space="preserve">Description:  </t>
    </r>
    <r>
      <rPr>
        <sz val="11"/>
        <color theme="1"/>
        <rFont val="Calibri"/>
        <family val="2"/>
        <scheme val="minor"/>
      </rPr>
      <t>A pupil is recorded to have English as an additional language if they are exposed to a language at home that is known or believed to be other than English. Pupils of compulsory school age and above were classified by first language. This includes pupils who are sole or dual main registrations. The number of pupils by their first language is expressed as a percentage of the number of pupils of compulsory school age and above.</t>
    </r>
  </si>
  <si>
    <r>
      <rPr>
        <b/>
        <sz val="11"/>
        <color theme="1"/>
        <rFont val="Calibri"/>
        <family val="2"/>
        <scheme val="minor"/>
      </rPr>
      <t xml:space="preserve">Caveats: </t>
    </r>
    <r>
      <rPr>
        <sz val="11"/>
        <color theme="1"/>
        <rFont val="Calibri"/>
        <family val="2"/>
        <scheme val="minor"/>
      </rPr>
      <t xml:space="preserve">This is not a measure of English language proficiency or a good proxy of recent immigration. Data for geographies below that of county have been aggregated from school level data. This uses the </t>
    </r>
    <r>
      <rPr>
        <i/>
        <sz val="11"/>
        <color theme="1"/>
        <rFont val="Calibri"/>
        <family val="2"/>
        <scheme val="minor"/>
      </rPr>
      <t xml:space="preserve">Underlying Data: SFR28 </t>
    </r>
    <r>
      <rPr>
        <sz val="11"/>
        <color theme="1"/>
        <rFont val="Calibri"/>
        <family val="2"/>
        <scheme val="minor"/>
      </rPr>
      <t xml:space="preserve">datafile from DfE. </t>
    </r>
    <r>
      <rPr>
        <b/>
        <u/>
        <sz val="11"/>
        <color theme="1"/>
        <rFont val="Calibri"/>
        <family val="2"/>
        <scheme val="minor"/>
      </rPr>
      <t>Change the phase of education in the dropdown below to view data at primary, secondary or special schools.</t>
    </r>
  </si>
  <si>
    <t>Select Year:</t>
  </si>
  <si>
    <t>Select Phase of Education:</t>
  </si>
  <si>
    <t>Total number of pupils</t>
  </si>
  <si>
    <t>Pupils where English is not first language</t>
  </si>
  <si>
    <t>Number</t>
  </si>
  <si>
    <t xml:space="preserve">Number of pupils (compulsory school age) whose first language is other than English - </t>
  </si>
  <si>
    <t xml:space="preserve">Percentage of pupils (compulsory school age) whose first language is other than English - </t>
  </si>
  <si>
    <t xml:space="preserve">Total pupils (compulsory school age) - </t>
  </si>
  <si>
    <t>primary</t>
  </si>
  <si>
    <t>special schools</t>
  </si>
  <si>
    <t>secondary</t>
  </si>
  <si>
    <r>
      <rPr>
        <b/>
        <sz val="11"/>
        <rFont val="Calibri"/>
        <family val="2"/>
        <scheme val="minor"/>
      </rPr>
      <t>Source:</t>
    </r>
    <r>
      <rPr>
        <sz val="11"/>
        <color theme="10"/>
        <rFont val="Calibri"/>
        <family val="2"/>
        <scheme val="minor"/>
      </rPr>
      <t xml:space="preserve"> Pupil Premium: allocations and conditions of grant 2016 to 2017 (DfE)</t>
    </r>
  </si>
  <si>
    <r>
      <t xml:space="preserve">Description: </t>
    </r>
    <r>
      <rPr>
        <sz val="11"/>
        <color theme="1"/>
        <rFont val="Calibri"/>
        <family val="2"/>
        <scheme val="minor"/>
      </rPr>
      <t>Pupil Premium provides funding for two policies: 
1) raising the attainment of disadvantage pupils (including children in care, or who have left care) of all abilities to reach their potential
2) supporting children and young people with parents in the regular armed forces.
The pupil premium data below relates to those pupils eligible for pupil premium based on Free School Meal Status. In 2016/17 this includes pupils recorded in the January 2016 census who were known to be eligible for free school meals (FSM) since May 2010, as well as those eligible at January 2016.</t>
    </r>
  </si>
  <si>
    <r>
      <t>Caveats:</t>
    </r>
    <r>
      <rPr>
        <sz val="11"/>
        <color theme="1"/>
        <rFont val="Calibri"/>
        <family val="2"/>
        <scheme val="minor"/>
      </rPr>
      <t xml:space="preserve"> These data are estimates. The figures in the table for lower-tier local authorities have been created by allocating each school to a local authority based on the postcode of the school (not the residence of the child). The numbers of pupils, and allocations have then been summed. There are some slight differences between the West Sussex total from the Local Authority tables produced by DfE and those aggregated from the schools. This might reflect aggregation/suppression of some counts, or allocation of schools to the county.</t>
    </r>
  </si>
  <si>
    <t>Estimated N pupils eligible for Deprivation pupil premium</t>
  </si>
  <si>
    <t>Estimated % eligible for deprivation pupil premium</t>
  </si>
  <si>
    <t>Estimated Deprivation Pupil Premium Allocation</t>
  </si>
  <si>
    <t>Primary Pupils</t>
  </si>
  <si>
    <t>Secondary Pupils</t>
  </si>
  <si>
    <t>Total</t>
  </si>
  <si>
    <t>Estimated number of pupils on roll</t>
  </si>
  <si>
    <t>Estimated number of Secondary pupils on roll (2016/17)</t>
  </si>
  <si>
    <r>
      <rPr>
        <b/>
        <sz val="11"/>
        <rFont val="Calibri"/>
        <family val="2"/>
        <scheme val="minor"/>
      </rPr>
      <t xml:space="preserve">Source: </t>
    </r>
    <r>
      <rPr>
        <u/>
        <sz val="11"/>
        <color theme="10"/>
        <rFont val="Calibri"/>
        <family val="2"/>
        <scheme val="minor"/>
      </rPr>
      <t>Special educational needs in England: January 2017</t>
    </r>
  </si>
  <si>
    <r>
      <t xml:space="preserve">Description: </t>
    </r>
    <r>
      <rPr>
        <sz val="11"/>
        <color theme="1"/>
        <rFont val="Calibri"/>
        <family val="2"/>
        <scheme val="minor"/>
      </rPr>
      <t xml:space="preserve">This data describes the number and proportion of children with special education needs in West Sussex, the South East and England. This data is derived from school census returns (by the Department for Education). </t>
    </r>
    <r>
      <rPr>
        <b/>
        <u/>
        <sz val="11"/>
        <color theme="1"/>
        <rFont val="Calibri"/>
        <family val="2"/>
        <scheme val="minor"/>
      </rPr>
      <t>Please use the selection boxes below to select the year and educational stage of interest.</t>
    </r>
  </si>
  <si>
    <t>Pupils with SEN</t>
  </si>
  <si>
    <t>Total pupils</t>
  </si>
  <si>
    <t>Pupils with statement or EHC plan</t>
  </si>
  <si>
    <t>% of pupils with statement or EHC plan</t>
  </si>
  <si>
    <t>Pupils with SEN support</t>
  </si>
  <si>
    <t>% of pupils with SEN support</t>
  </si>
  <si>
    <t>% of pupils with SEN</t>
  </si>
  <si>
    <t>Total pupils with statement or EHC plan (2016)</t>
  </si>
  <si>
    <t>% of total pupils with statement or EHC plan (2016)</t>
  </si>
  <si>
    <t>Total pupils with SEN support (2016)</t>
  </si>
  <si>
    <t>% of total pupils with SEN support (2016)</t>
  </si>
  <si>
    <t>Total pupils with SEN (2016)</t>
  </si>
  <si>
    <t>Total pupils with statement or EHC plan (2015)</t>
  </si>
  <si>
    <t>% of total pupils with statement or EHC plan (2015)</t>
  </si>
  <si>
    <t>Total pupils with SEN support (2015)</t>
  </si>
  <si>
    <t>% of total pupils with SEN support (2015)</t>
  </si>
  <si>
    <t>Total pupils with SEN (2015)</t>
  </si>
  <si>
    <t>Primary pupils (2016)</t>
  </si>
  <si>
    <t>Secondary pupils (2016)</t>
  </si>
  <si>
    <t>Primary pupils (2015)</t>
  </si>
  <si>
    <t>Secondary pupils (2015)</t>
  </si>
  <si>
    <t>% of total pupils with SEN (2016)</t>
  </si>
  <si>
    <t>% of secondary pupils with SEN (2016)</t>
  </si>
  <si>
    <t>% of primary pupils with SEN (2016)</t>
  </si>
  <si>
    <t>% of total pupils with SEN (2015)</t>
  </si>
  <si>
    <t>% of secondary pupils with SEN (2015)</t>
  </si>
  <si>
    <t>% of primary pupils with SEN (2015)</t>
  </si>
  <si>
    <t>% of secondary pupils with SEN (2014)</t>
  </si>
  <si>
    <t>% of primary pupils with SEN (2014)</t>
  </si>
  <si>
    <t>Special Educational Needs (2017)</t>
  </si>
  <si>
    <t>Primary pupils with statement or EHC plan (2017)</t>
  </si>
  <si>
    <t>Primary pupils (2017)</t>
  </si>
  <si>
    <t>% of primary pupils with statement or EHC plan (2017)</t>
  </si>
  <si>
    <t>Primary pupils with SEN support (2017)</t>
  </si>
  <si>
    <t>% of primary pupils with SEN support (2017)</t>
  </si>
  <si>
    <t>Primary pupils with SEN (2017)</t>
  </si>
  <si>
    <t>% of primary pupils with SEN (2017)</t>
  </si>
  <si>
    <t>Secondary pupils (2017)</t>
  </si>
  <si>
    <t>Secondary pupils with statement or EHC plan (2017)</t>
  </si>
  <si>
    <t>% of secondary pupils with statement or EHC plan (2017)</t>
  </si>
  <si>
    <t>Secondary pupils with SEN support (2017)</t>
  </si>
  <si>
    <t>% of secondary pupils with SEN support (2017)</t>
  </si>
  <si>
    <t>Secondary pupils with SEN (2017)</t>
  </si>
  <si>
    <t>% of secondary pupils with SEN (2017)</t>
  </si>
  <si>
    <t>Total pupils (2017)</t>
  </si>
  <si>
    <t>Total pupils with statement or EHC plan (2017)</t>
  </si>
  <si>
    <t>% of total pupils with statement or EHC plan (2017)</t>
  </si>
  <si>
    <t>Total pupils with SEN support (2017)</t>
  </si>
  <si>
    <t>% of total pupils with SEN support (2017)</t>
  </si>
  <si>
    <t>Total pupils with SEN (2017)</t>
  </si>
  <si>
    <t>% of total pupils with SEN (2017)</t>
  </si>
  <si>
    <t>% of total pupils with SEN (2014)</t>
  </si>
  <si>
    <t>Total pupils with SEN (2014)</t>
  </si>
  <si>
    <t>% of total pupils without statement (2014)</t>
  </si>
  <si>
    <t>Total pupils without statement (2014)</t>
  </si>
  <si>
    <t>Total pupils with statement or EHC plan (2014)</t>
  </si>
  <si>
    <t>% of total pupils with statement or EHC plan (2014)</t>
  </si>
  <si>
    <t>Primary pupils (2014)</t>
  </si>
  <si>
    <t>Secondary pupils (2014)</t>
  </si>
  <si>
    <t>Total Pupils (2014)</t>
  </si>
  <si>
    <t>* data on SEN support is not available for 2014</t>
  </si>
  <si>
    <t>% of primary pupils with statement or EHC plan (2014)</t>
  </si>
  <si>
    <t>% of secondary pupils with statement or EHC plan (2014)</t>
  </si>
  <si>
    <t>Primary pupils with statement or EHC plan (2014)</t>
  </si>
  <si>
    <t>Secondary pupils with statement or EHC plan (2014)</t>
  </si>
  <si>
    <r>
      <t>Source</t>
    </r>
    <r>
      <rPr>
        <sz val="11"/>
        <color theme="1"/>
        <rFont val="Calibri"/>
        <family val="2"/>
        <scheme val="minor"/>
      </rPr>
      <t>: Analysis of local data</t>
    </r>
  </si>
  <si>
    <t>Number of children at EYFS</t>
  </si>
  <si>
    <t>Number with GLD</t>
  </si>
  <si>
    <t>% GLD</t>
  </si>
  <si>
    <t>Good level of development - value</t>
  </si>
  <si>
    <t>GLD - LCI</t>
  </si>
  <si>
    <t>GLD - UCI</t>
  </si>
  <si>
    <t>Good level of development - count</t>
  </si>
  <si>
    <t>Good level of development - denominator</t>
  </si>
  <si>
    <r>
      <t xml:space="preserve">Description: </t>
    </r>
    <r>
      <rPr>
        <sz val="11"/>
        <color theme="1"/>
        <rFont val="Calibri"/>
        <family val="2"/>
        <scheme val="minor"/>
      </rPr>
      <t>The Early Years Foundation Stage Profile (EYFSP) is a teacher assessment of children's development at the end of the academic year in which the child turns 5 (the early years foundation stage). 
The EYFS comprises three prime areas of development: 
1) communication and language
2) physical development 
3) personal, social and emotional development.
It also comprises 4 specific areas of learning: 
1) literacy development
2) mathematics
3) understanding the world 
4) expressive arts and design. 
Within the prime and specific areas, there are 17 early learning goals. Teacher assessments summarise each child's achievement against the 17 early learning goals as emerging, expected or exceeding.</t>
    </r>
  </si>
  <si>
    <t xml:space="preserve">The data below presents the proportion of children achieving a good level of development (considered "ready for school"). A good level of development is defined as achieving at least the expected level in the prime areas of learning and in the specific areas of literacy and mathematics. </t>
  </si>
  <si>
    <r>
      <rPr>
        <b/>
        <sz val="11"/>
        <color theme="1"/>
        <rFont val="Calibri"/>
        <family val="2"/>
        <scheme val="minor"/>
      </rPr>
      <t>Why is it important to monitor childhood development?</t>
    </r>
    <r>
      <rPr>
        <sz val="11"/>
        <color theme="1"/>
        <rFont val="Calibri"/>
        <family val="2"/>
        <scheme val="minor"/>
      </rPr>
      <t xml:space="preserve">
The foundations for human development, physical, intellectual and emotional, are laid in early childhood and have a lifelong effect on many aspects of health and wellbeing, educational achievement and economic status. 
Children's physical, intellectual and emotional development is assessed by early education and health professionals on a number of occasions from conception to age 5. Those children who attend early years settings will be offered an integrated review from September 2015 that involves health and education professionals, parents and carers. This will enable a holistic approach to addressing developmental issues before the child starts school.
</t>
    </r>
  </si>
  <si>
    <r>
      <rPr>
        <b/>
        <sz val="11"/>
        <rFont val="Calibri"/>
        <family val="2"/>
        <scheme val="minor"/>
      </rPr>
      <t xml:space="preserve">Source: </t>
    </r>
    <r>
      <rPr>
        <u/>
        <sz val="11"/>
        <color theme="10"/>
        <rFont val="Calibri"/>
        <family val="2"/>
        <scheme val="minor"/>
      </rPr>
      <t>Public Health Profiles</t>
    </r>
  </si>
  <si>
    <r>
      <t xml:space="preserve">Description: </t>
    </r>
    <r>
      <rPr>
        <sz val="11"/>
        <color theme="1"/>
        <rFont val="Calibri"/>
        <family val="2"/>
        <scheme val="minor"/>
      </rPr>
      <t xml:space="preserve">Proportion of pupils at the end of KS4 achieving 5 GCSEs A* - C including English and Maths based on the local aurthority of the pupils' residence. </t>
    </r>
  </si>
  <si>
    <t>Pupils at end of KS4</t>
  </si>
  <si>
    <t>No. achieving 5 A*-C incl. English and Maths</t>
  </si>
  <si>
    <t>Pupils achieving 5 A*-C incl. English and Maths</t>
  </si>
  <si>
    <t>Denominator - pupils at end of KS4</t>
  </si>
  <si>
    <t>Proportion achieving 5 A*-C incl. English and Maths</t>
  </si>
  <si>
    <t>LCI - achieving 5 A*-C incl. English and Maths</t>
  </si>
  <si>
    <t>UCI - achieving 5 A*-C incl. English and Maths</t>
  </si>
  <si>
    <t>% 5 A*-C GCSEs</t>
  </si>
  <si>
    <r>
      <rPr>
        <b/>
        <sz val="11"/>
        <rFont val="Calibri"/>
        <family val="2"/>
        <scheme val="minor"/>
      </rPr>
      <t>Source:</t>
    </r>
    <r>
      <rPr>
        <sz val="11"/>
        <rFont val="Calibri"/>
        <family val="2"/>
        <scheme val="minor"/>
      </rPr>
      <t xml:space="preserve"> </t>
    </r>
    <r>
      <rPr>
        <u/>
        <sz val="11"/>
        <color theme="10"/>
        <rFont val="Calibri"/>
        <family val="2"/>
        <scheme val="minor"/>
      </rPr>
      <t>DfE Widening Participation in Higher Education: 2016</t>
    </r>
  </si>
  <si>
    <r>
      <t xml:space="preserve">Description: </t>
    </r>
    <r>
      <rPr>
        <sz val="11"/>
        <rFont val="Calibri"/>
        <family val="2"/>
        <scheme val="minor"/>
      </rPr>
      <t xml:space="preserve">The data below shows the proportion of pupils entering higher education at age 19. This is shown by free school meal status at age 15. </t>
    </r>
  </si>
  <si>
    <r>
      <t xml:space="preserve">Caveats: </t>
    </r>
    <r>
      <rPr>
        <sz val="11"/>
        <color theme="1"/>
        <rFont val="Calibri"/>
        <family val="2"/>
        <scheme val="minor"/>
      </rPr>
      <t>The 2013/14 cohort includes those who entered Higher Education aged 18 in 2012/13 and aged 19 in 2013/14. This is the first cohort where all students were affected by government reforms to the student finance system including an increase in the tuition fee cap.
Note that figures should be considered estimates. The gap in progression rates should not be viewed as a reflection of the performance of the educational institutions in the area.  Local authority refers to the location of the school the pupil attended, rather than their home address.</t>
    </r>
  </si>
  <si>
    <t>% pupils with FSM entering HE by 19</t>
  </si>
  <si>
    <t>% pupils without FSM entering HE by 19</t>
  </si>
  <si>
    <t>% gap between FSM and non-FSM</t>
  </si>
  <si>
    <t>2010/11</t>
  </si>
  <si>
    <t>2009/10</t>
  </si>
  <si>
    <t>2008/09</t>
  </si>
  <si>
    <t>2007/08</t>
  </si>
  <si>
    <t>2006/07</t>
  </si>
  <si>
    <t>Department of Education</t>
  </si>
  <si>
    <t>Estimated % of 15 yr olds with FSM entering HE by age 19 (2014/15)</t>
  </si>
  <si>
    <t>Estimated % of 15 yr olds non-FSM entering HE by age 19 (2014/15)</t>
  </si>
  <si>
    <t>% gap between FSM and non-FSM (2014/15)</t>
  </si>
  <si>
    <t>Estimated % of 15 yr olds entering HE by age 19 (2014/15)</t>
  </si>
  <si>
    <t>Estimated % of 15 yr olds with FSM entering HE by age 19</t>
  </si>
  <si>
    <t>Estimated % of 15 yr olds non-FSM entering HE by age 19</t>
  </si>
  <si>
    <t>Estimated % of 15 yr olds entering HE by age 19</t>
  </si>
  <si>
    <t>School absence</t>
  </si>
  <si>
    <r>
      <rPr>
        <b/>
        <sz val="11"/>
        <rFont val="Calibri"/>
        <family val="2"/>
        <scheme val="minor"/>
      </rPr>
      <t xml:space="preserve">Source: </t>
    </r>
    <r>
      <rPr>
        <u/>
        <sz val="11"/>
        <color theme="10"/>
        <rFont val="Calibri"/>
        <family val="2"/>
        <scheme val="minor"/>
      </rPr>
      <t>DfE - Pupil absence in schools in England 2015 to 2016</t>
    </r>
  </si>
  <si>
    <r>
      <t xml:space="preserve">Description: </t>
    </r>
    <r>
      <rPr>
        <sz val="11"/>
        <color theme="1"/>
        <rFont val="Calibri"/>
        <family val="2"/>
        <scheme val="minor"/>
      </rPr>
      <t xml:space="preserve">This data described the absence rate across state-funded primary, secondary and special schools. The overall absence rate is defined as the total number of overall absence sessions for all pupils as a percentage of the total number of possible sessions for all pupils, where overall absence is the sum of authorised and unauthorised absence and one session is equal to half a day. </t>
    </r>
    <r>
      <rPr>
        <b/>
        <sz val="11"/>
        <color theme="1"/>
        <rFont val="Calibri"/>
        <family val="2"/>
        <scheme val="minor"/>
      </rPr>
      <t>Data is based on the local authority in which the school is located rather than pupil residency.</t>
    </r>
  </si>
  <si>
    <r>
      <t xml:space="preserve">Caveats: </t>
    </r>
    <r>
      <rPr>
        <sz val="11"/>
        <color theme="1"/>
        <rFont val="Calibri"/>
        <family val="2"/>
        <scheme val="minor"/>
      </rPr>
      <t xml:space="preserve">Since the beginning of 2015/16, pupils have been identified as persistent absentees if they miss 10% or more of their own possible sessions, rather than if they reach a threshold of 15% of the standard number of possible sessions for the period.  Data for persistent absentees is shown using the new definition for 2015/16. However, the older 15% definition is shown for all previous years. </t>
    </r>
    <r>
      <rPr>
        <b/>
        <u/>
        <sz val="11"/>
        <color theme="1"/>
        <rFont val="Calibri"/>
        <family val="2"/>
        <scheme val="minor"/>
      </rPr>
      <t>Therefore the 2015/16 value for persistent absentees is NOT comparable to earlier years.</t>
    </r>
  </si>
  <si>
    <t>authorised</t>
  </si>
  <si>
    <t>unauthorised</t>
  </si>
  <si>
    <t>overall</t>
  </si>
  <si>
    <t>absence</t>
  </si>
  <si>
    <t>15/16</t>
  </si>
  <si>
    <t>14/15</t>
  </si>
  <si>
    <t>13/14</t>
  </si>
  <si>
    <t>12/13</t>
  </si>
  <si>
    <t>11/12</t>
  </si>
  <si>
    <t>10/11</t>
  </si>
  <si>
    <t>Enrolments (primary, secondary, special schools)</t>
  </si>
  <si>
    <t>Pupil Enrolments in Primary, Secondary and Special Schools</t>
  </si>
  <si>
    <t>Proportion of sessions missed - overall absence</t>
  </si>
  <si>
    <t>Proportions of sessions missed - authorised absence</t>
  </si>
  <si>
    <t>Proportions of sessions missed - unauthorised absence</t>
  </si>
  <si>
    <t>Number of persistent absentees - 15% of sessions</t>
  </si>
  <si>
    <t>Proportion of persistent absentees - 15% of sessions</t>
  </si>
  <si>
    <t>Persistent absentees definition</t>
  </si>
  <si>
    <t>Number of persistent absentees</t>
  </si>
  <si>
    <t>% of persistent absentees</t>
  </si>
  <si>
    <t>10% of sessions</t>
  </si>
  <si>
    <t>15% of sessions</t>
  </si>
  <si>
    <r>
      <t xml:space="preserve">Caveats: </t>
    </r>
    <r>
      <rPr>
        <sz val="11"/>
        <color theme="1"/>
        <rFont val="Calibri"/>
        <family val="2"/>
        <scheme val="minor"/>
      </rPr>
      <t xml:space="preserve">Prior to 2013/14, exclusion rates were calculated as a percentage of the total number of </t>
    </r>
    <r>
      <rPr>
        <b/>
        <u/>
        <sz val="11"/>
        <color theme="1"/>
        <rFont val="Calibri"/>
        <family val="2"/>
        <scheme val="minor"/>
      </rPr>
      <t>solely</t>
    </r>
    <r>
      <rPr>
        <sz val="11"/>
        <color theme="1"/>
        <rFont val="Calibri"/>
        <family val="2"/>
        <scheme val="minor"/>
      </rPr>
      <t xml:space="preserve"> registered pupils on roll as at January Census Day. From 2013/14 onwards, exclusion rates use the total number of sole and dual main registered pupils on roll as at January Census Day. </t>
    </r>
    <r>
      <rPr>
        <b/>
        <sz val="11"/>
        <color theme="1"/>
        <rFont val="Calibri"/>
        <family val="2"/>
        <scheme val="minor"/>
      </rPr>
      <t>Data is only available at county level. Use the dropdown below to change the phase of education.</t>
    </r>
  </si>
  <si>
    <r>
      <t xml:space="preserve">Description: </t>
    </r>
    <r>
      <rPr>
        <sz val="11"/>
        <color theme="1"/>
        <rFont val="Calibri"/>
        <family val="2"/>
        <scheme val="minor"/>
      </rPr>
      <t>A head teacher of a school can exclude a pupil on disciplinary grounds only. The decision to exclude a pupil must be lawful, reasonable and fair. Schools and LAs must arrange alternative provision from the sixth day of the exclusion of pupils of compulsory school age.
This data shows fixed-period exclusions in West Sussex, the South East and England. A fixed-period exclusion refers to a pupil who is excluded from a school for a set period of time. A fixed period exclusion can involve part of the school day and it does not have to be for a continued period. A pupil may be excluded for one or more fixed periods up to a maximum of 45 school days in a single academic year. The total included exclusions from previous schools covered by the exclusion legistlation. 
The data shows the number of fixed period exclusions as a proportion of the total pupil headcount by phase of education.</t>
    </r>
  </si>
  <si>
    <r>
      <rPr>
        <b/>
        <sz val="11"/>
        <rFont val="Calibri"/>
        <family val="2"/>
        <scheme val="minor"/>
      </rPr>
      <t>Source:</t>
    </r>
    <r>
      <rPr>
        <sz val="11"/>
        <rFont val="Calibri"/>
        <family val="2"/>
        <scheme val="minor"/>
      </rPr>
      <t xml:space="preserve"> </t>
    </r>
    <r>
      <rPr>
        <u/>
        <sz val="11"/>
        <color theme="10"/>
        <rFont val="Calibri"/>
        <family val="2"/>
        <scheme val="minor"/>
      </rPr>
      <t>DfE: permanent and fixed-period exclusions in England: 2015 to 2016</t>
    </r>
  </si>
  <si>
    <t>Pupil headcount</t>
  </si>
  <si>
    <t>Number of fixed period exclusions</t>
  </si>
  <si>
    <t>% of secondary school pupils fixed period exclusions (2015/16)</t>
  </si>
  <si>
    <t>LCI - secondary school fixed period exclusions (2015/16)</t>
  </si>
  <si>
    <t>UCI - secondary school fixed period exclusions (2015/16)</t>
  </si>
  <si>
    <t>Number of fixed period exclusions in secondary schools (2015/16)</t>
  </si>
  <si>
    <t>Pupils headcount in secondary schools (2015/16)</t>
  </si>
  <si>
    <t>% of primary school pupils fixed period exclusions (2015/16)</t>
  </si>
  <si>
    <t>LCI - primary school fixed period exclusions (2015/16)</t>
  </si>
  <si>
    <t>UCI - primary school fixed period exclusions (2015/16)</t>
  </si>
  <si>
    <t>Number of fixed period exclusions in primary schools (2015/16)</t>
  </si>
  <si>
    <t>Pupils headcount in primary schools (2015/16)</t>
  </si>
  <si>
    <r>
      <t xml:space="preserve">Description: </t>
    </r>
    <r>
      <rPr>
        <sz val="11"/>
        <color theme="1"/>
        <rFont val="Calibri"/>
        <family val="2"/>
        <scheme val="minor"/>
      </rPr>
      <t xml:space="preserve"> This data shows permanent exclusions in West Sussex, the South East and England. A permanent exclusion refers to a pupil who is excluded and will not come back to that school (unless the exclusion is overturned). The permanent exclusion rate is calculated as the number of permanent exclusions recorded across the academic year as a proportion of the number of sole and dual main registered pupils on roll as at January census day (x 100).</t>
    </r>
  </si>
  <si>
    <r>
      <t xml:space="preserve">Caveats: </t>
    </r>
    <r>
      <rPr>
        <sz val="11"/>
        <color theme="1"/>
        <rFont val="Calibri"/>
        <family val="2"/>
        <scheme val="minor"/>
      </rPr>
      <t xml:space="preserve">Data is only available at county level. County level totals are rounded to the nearest 10 to prevent disclosure of any suppressed values. Pupil and exclusion numbers of 1 to 4 are suppressed to protect pupil confidentiality. This data has been recalculated for previous years (as in the underlying data available from DfE) to reflect the number of sole and dual main registered pupils on roll as at January census day.
</t>
    </r>
    <r>
      <rPr>
        <b/>
        <sz val="11"/>
        <color theme="1"/>
        <rFont val="Calibri"/>
        <family val="2"/>
        <scheme val="minor"/>
      </rPr>
      <t>Use the dropdown below to change the phase of education.</t>
    </r>
  </si>
  <si>
    <r>
      <rPr>
        <sz val="11"/>
        <rFont val="Calibri"/>
        <family val="2"/>
        <scheme val="minor"/>
      </rPr>
      <t xml:space="preserve">For further information, see the </t>
    </r>
    <r>
      <rPr>
        <u/>
        <sz val="11"/>
        <color theme="10"/>
        <rFont val="Calibri"/>
        <family val="2"/>
        <scheme val="minor"/>
      </rPr>
      <t>DfE exclusion statistics</t>
    </r>
    <r>
      <rPr>
        <sz val="11"/>
        <rFont val="Calibri"/>
        <family val="2"/>
        <scheme val="minor"/>
      </rPr>
      <t xml:space="preserve"> guide.</t>
    </r>
  </si>
  <si>
    <t>special</t>
  </si>
  <si>
    <t>Permanent exclusions</t>
  </si>
  <si>
    <t>Local data, Edubase</t>
  </si>
  <si>
    <t>Edubase</t>
  </si>
  <si>
    <t>Permanent exclusions (2015/16)</t>
  </si>
  <si>
    <t>Permanent exclusions (2014/15)</t>
  </si>
  <si>
    <t>Permanent exclusions (2013/14)</t>
  </si>
  <si>
    <t>Permanent exclusions (2012/13)</t>
  </si>
  <si>
    <t>Pupil headcount - primary (2015/16)</t>
  </si>
  <si>
    <t>Permanent exclusions - primary (2015/16)</t>
  </si>
  <si>
    <t>% of permanent exclusions - primary (2015/16)</t>
  </si>
  <si>
    <t>LCI permanent exclusions - primary (2015/16)</t>
  </si>
  <si>
    <t>UCI permanent exclusions - primary (2015/16)</t>
  </si>
  <si>
    <t>Pupil headcount - secondary (2015/16)</t>
  </si>
  <si>
    <t>Permanent exclusions - secondary (2015/16)</t>
  </si>
  <si>
    <t>% of permanent exclusions - secondary (2015/16)</t>
  </si>
  <si>
    <t>LCI permanent exclusions - secondary (2015/16)</t>
  </si>
  <si>
    <t>UCI permanent exclusions - secondary (2015/16)</t>
  </si>
  <si>
    <t>Pupil headcount - special (2015/16)</t>
  </si>
  <si>
    <t>Permanent exclusions - special (2015/16)</t>
  </si>
  <si>
    <t>% of permanent exclusions - special (2015/16)</t>
  </si>
  <si>
    <t>LCI permanent exclusions - special (2015/16)</t>
  </si>
  <si>
    <t>UCI permanent exclusions - special (2015/16)</t>
  </si>
  <si>
    <t>Pupil headcount - total (2015/16)</t>
  </si>
  <si>
    <t>Permanent exclusions - total (2015/16)</t>
  </si>
  <si>
    <t>% of permanent exclusions - total (2015/16)</t>
  </si>
  <si>
    <t>LCI permanent exclusions - total (2015/16)</t>
  </si>
  <si>
    <t>UCI permanent exclusions - total (2015/16)</t>
  </si>
  <si>
    <t>Pupil headcount - primary (2014/15)</t>
  </si>
  <si>
    <t>Permanent exclusions - primary (2014/15)</t>
  </si>
  <si>
    <t>% of permanent exclusions - primary (2014/15)</t>
  </si>
  <si>
    <t>LCI permanent exclusions - primary (2014/15)</t>
  </si>
  <si>
    <t>UCI permanent exclusions - primary (2014/15)</t>
  </si>
  <si>
    <t>Pupil headcount - secondary (2014/15)</t>
  </si>
  <si>
    <t>Permanent exclusions - secondary (2014/15)</t>
  </si>
  <si>
    <t>% of permanent exclusions - secondary (2014/15)</t>
  </si>
  <si>
    <t>LCI permanent exclusions - secondary (2014/15)</t>
  </si>
  <si>
    <t>UCI permanent exclusions - secondary (2014/15)</t>
  </si>
  <si>
    <t>Pupil headcount - special (2014/15)</t>
  </si>
  <si>
    <t>Permanent exclusions - special (2014/15)</t>
  </si>
  <si>
    <t>% of permanent exclusions - special (2014/15)</t>
  </si>
  <si>
    <t>LCI permanent exclusions - special (2014/15)</t>
  </si>
  <si>
    <t>UCI permanent exclusions - special (2014/15)</t>
  </si>
  <si>
    <t>Pupil headcount - total (2014/15)</t>
  </si>
  <si>
    <t>Permanent exclusions - total (2014/15)</t>
  </si>
  <si>
    <t>% of permanent exclusions - total (2014/15)</t>
  </si>
  <si>
    <t>LCI permanent exclusions - total (2014/15)</t>
  </si>
  <si>
    <t>UCI permanent exclusions - total (2014/15)</t>
  </si>
  <si>
    <t>Pupil headcount - primary (2013/14)</t>
  </si>
  <si>
    <t>Permanent exclusions - primary (2013/14)</t>
  </si>
  <si>
    <t>% of permanent exclusions - primary (2013/14)</t>
  </si>
  <si>
    <t>LCI permanent exclusions - primary (2013/14)</t>
  </si>
  <si>
    <t>UCI permanent exclusions - primary (2013/14)</t>
  </si>
  <si>
    <t>Pupil headcount - secondary (2013/14)</t>
  </si>
  <si>
    <t>Permanent exclusions - secondary (2013/14)</t>
  </si>
  <si>
    <t>% of permanent exclusions - secondary (2013/14)</t>
  </si>
  <si>
    <t>LCI permanent exclusions - secondary (2013/14)</t>
  </si>
  <si>
    <t>UCI permanent exclusions - secondary (2013/14)</t>
  </si>
  <si>
    <t>Pupil headcount - special (2013/14)</t>
  </si>
  <si>
    <t>Permanent exclusions - special (2013/14)</t>
  </si>
  <si>
    <t>% of permanent exclusions - special (2013/14)</t>
  </si>
  <si>
    <t>LCI permanent exclusions - special (2013/14)</t>
  </si>
  <si>
    <t>UCI permanent exclusions - special (2013/14)</t>
  </si>
  <si>
    <t>Pupil headcount - total (2013/14)</t>
  </si>
  <si>
    <t>Permanent exclusions - total (2013/14)</t>
  </si>
  <si>
    <t>% of permanent exclusions - total (2013/14)</t>
  </si>
  <si>
    <t>LCI permanent exclusions - total (2013/14)</t>
  </si>
  <si>
    <t>UCI permanent exclusions - total (2013/14)</t>
  </si>
  <si>
    <t>Pupil headcount - primary (2012/13)</t>
  </si>
  <si>
    <t>Permanent exclusions - primary (2012/13)</t>
  </si>
  <si>
    <t>% of permanent exclusions - primary (2012/13)</t>
  </si>
  <si>
    <t>LCI permanent exclusions - primary (2012/13)</t>
  </si>
  <si>
    <t>UCI permanent exclusions - primary (2012/13)</t>
  </si>
  <si>
    <t>Pupil headcount - secondary (2012/13)</t>
  </si>
  <si>
    <t>Permanent exclusions - secondary (2012/13)</t>
  </si>
  <si>
    <t>% of permanent exclusions - secondary (2012/13)</t>
  </si>
  <si>
    <t>LCI permanent exclusions - secondary (2012/13)</t>
  </si>
  <si>
    <t>UCI permanent exclusions - secondary (2012/13)</t>
  </si>
  <si>
    <t>Pupil headcount - special (2012/13)</t>
  </si>
  <si>
    <t>Permanent exclusions - special (2012/13)</t>
  </si>
  <si>
    <t>% of permanent exclusions - special (2012/13)</t>
  </si>
  <si>
    <t>LCI permanent exclusions - special (2012/13)</t>
  </si>
  <si>
    <t>UCI permanent exclusions - special (2012/13)</t>
  </si>
  <si>
    <t>Pupil headcount - total (2012/13)</t>
  </si>
  <si>
    <t>Permanent exclusions - total (2012/13)</t>
  </si>
  <si>
    <t>% of permanent exclusions - total (2012/13)</t>
  </si>
  <si>
    <t>LCI permanent exclusions - total (2012/13)</t>
  </si>
  <si>
    <t>UCI permanent exclusions - total (2012/13)</t>
  </si>
  <si>
    <t>small counts</t>
  </si>
  <si>
    <r>
      <t xml:space="preserve">To use the selections above, first pick the geography you are interested in exploring   (e.g. Children and Family Centre). Then use the two selection menus to pick the small areas that you would like to compare (e.g. Angmering Children and Family Centre and Worthing Children and Family Centre). </t>
    </r>
    <r>
      <rPr>
        <b/>
        <u/>
        <sz val="11"/>
        <color theme="0"/>
        <rFont val="Calibri"/>
        <family val="2"/>
        <scheme val="minor"/>
      </rPr>
      <t>To change the geography of interest, you must first delete the contents of selection 1 and 2.</t>
    </r>
  </si>
  <si>
    <r>
      <t xml:space="preserve">The table above shows the proportion of children in Year 6 classified as having excess weight by local authority. Each local authority is compared with West Sussex (the comparator) in the final column. In this example, these colours signify: </t>
    </r>
    <r>
      <rPr>
        <b/>
        <sz val="11"/>
        <color rgb="FFFFC000"/>
        <rFont val="Calibri"/>
        <family val="2"/>
        <scheme val="minor"/>
      </rPr>
      <t>Yellow</t>
    </r>
    <r>
      <rPr>
        <sz val="11"/>
        <color rgb="FFFFC000"/>
        <rFont val="Calibri"/>
        <family val="2"/>
        <scheme val="minor"/>
      </rPr>
      <t xml:space="preserve"> </t>
    </r>
    <r>
      <rPr>
        <sz val="11"/>
        <color theme="1"/>
        <rFont val="Calibri"/>
        <family val="2"/>
        <scheme val="minor"/>
      </rPr>
      <t xml:space="preserve"> = a neutral outcome/no significant difference, </t>
    </r>
    <r>
      <rPr>
        <b/>
        <sz val="11"/>
        <color rgb="FFC00000"/>
        <rFont val="Calibri"/>
        <family val="2"/>
        <scheme val="minor"/>
      </rPr>
      <t xml:space="preserve">red </t>
    </r>
    <r>
      <rPr>
        <sz val="11"/>
        <rFont val="Calibri"/>
        <family val="2"/>
        <scheme val="minor"/>
      </rPr>
      <t xml:space="preserve">= a negative outcome/significantly higher and </t>
    </r>
    <r>
      <rPr>
        <b/>
        <sz val="11"/>
        <color theme="6"/>
        <rFont val="Calibri"/>
        <family val="2"/>
        <scheme val="minor"/>
      </rPr>
      <t xml:space="preserve">green </t>
    </r>
    <r>
      <rPr>
        <sz val="11"/>
        <rFont val="Calibri"/>
        <family val="2"/>
        <scheme val="minor"/>
      </rPr>
      <t xml:space="preserve">= a positive outcome/significantly lower proportions of children with excess weight when compared to West Sussex. 
</t>
    </r>
    <r>
      <rPr>
        <sz val="11"/>
        <color theme="1"/>
        <rFont val="Calibri"/>
        <family val="2"/>
        <scheme val="minor"/>
      </rPr>
      <t xml:space="preserve">
If the confidence interval (the range from the lower CI value to the upper CI value) overlaps with a comparator's confidence interval, then no significant difference can be assumed. In the table, the confidence intervals for Adur, Chichester and Worthing overlap with the West Sussex confidence interval. Therefore, the proportion of Year 6 children with excess weight in these local authorities does not differ from West Sussex.
If the confidence interval does not overlap with the comparator's confidence interval (i.e. the lower CI exceeds the upper CI of the comparator, or the upper CI is below the lower CI of the comparator), then we can say that it is highly probable that a significant difference exists. In the table, the confidence intervals for Arun and Crawley do not overlap with, and exceed the confidence interval for West Sussex. Therefore the proportion of Year 6 children with excess weight in Arun and Crawley is significantly higher than West Sussex. The confidence intervals for Horsham and Mid Sussex do not overlap with, and fall below the West Sussex confidence interval.  Therefore, a significantly lower proportion of Year 6 children in Horsham and Mid Sussex were classified as having excess weight than West Sussex.
</t>
    </r>
    <r>
      <rPr>
        <b/>
        <sz val="11"/>
        <color theme="1"/>
        <rFont val="Calibri"/>
        <family val="2"/>
        <scheme val="minor"/>
      </rPr>
      <t xml:space="preserve">
Be aware! The colour used depends on the question being asked. In this example, a red value (greater proportion of excess weight) is a negative outcome, whilst a green value (lower proportion of excess weight) is a positive outcome. However, sometimes high values may represent positive outcomes - such as a greater proportion of children achieving grade A*-C at GCSE, or greater prevalence of breastfeeding - and therefore high values would be shown in green. In the profile, this "traffic light" system will not be used for every indicator. This is because there are many possible comparisons that can be made which can make the colours confusing. For example, you might want to compare Adur with West Sussex (as in the example above), or you may instead want to compare Adur with another local authority.</t>
    </r>
  </si>
  <si>
    <t>A map of all the geographies presented in this profile is available to view on the West Sussex JSNA website.</t>
  </si>
  <si>
    <t>CFC - Kingston Buci</t>
  </si>
  <si>
    <r>
      <rPr>
        <b/>
        <sz val="11"/>
        <rFont val="Calibri"/>
        <family val="2"/>
        <scheme val="minor"/>
      </rPr>
      <t xml:space="preserve">Statistical issues: </t>
    </r>
    <r>
      <rPr>
        <sz val="11"/>
        <rFont val="Calibri"/>
        <family val="2"/>
        <scheme val="minor"/>
      </rPr>
      <t xml:space="preserve">The subnational population projections are presented at local authority level and CCG. Data for smaller geographies are difficult to predict, therefore the local authority of the geography selected is shown in the table and figures below. </t>
    </r>
    <r>
      <rPr>
        <b/>
        <sz val="11"/>
        <rFont val="Calibri"/>
        <family val="2"/>
        <scheme val="minor"/>
      </rPr>
      <t>Note that the values for 5 year age bands are rounded to the nearest 100.</t>
    </r>
  </si>
  <si>
    <r>
      <t xml:space="preserve">This section provides information from the 2011 census on the total number of </t>
    </r>
    <r>
      <rPr>
        <b/>
        <sz val="11"/>
        <color theme="1"/>
        <rFont val="Calibri"/>
        <family val="2"/>
        <scheme val="minor"/>
      </rPr>
      <t>families</t>
    </r>
    <r>
      <rPr>
        <sz val="11"/>
        <color theme="1"/>
        <rFont val="Calibri"/>
        <family val="2"/>
        <scheme val="minor"/>
      </rPr>
      <t xml:space="preserve"> with a dependent child within an area. A family is defined as a group of people who are: 
- a married, same-sex civil partnership, or cohabiting couple, with or without child(ren),
- a lone parent with child(ren)
- a married, same-sex civil partnership, or cohabiting couple with grandchild(ren), but with no children present from the intervening generation, or
- a single grandparent with grandchild(ren) but no children present from the intervening generation.
Children in couple families need not belong to both members of the couple. </t>
    </r>
  </si>
  <si>
    <r>
      <rPr>
        <b/>
        <sz val="11"/>
        <color theme="1"/>
        <rFont val="Calibri"/>
        <family val="2"/>
        <scheme val="minor"/>
      </rPr>
      <t xml:space="preserve">Description: </t>
    </r>
    <r>
      <rPr>
        <sz val="11"/>
        <color theme="1"/>
        <rFont val="Calibri"/>
        <family val="2"/>
        <scheme val="minor"/>
      </rPr>
      <t>The English Indices of Deprivation measure relative levels of deprivation in 32,844 small areas or neighbourhoods called lower-super output areas (LSOAs) in England. The indices are based on 37 separate indicators, organised across seven distinct domains:</t>
    </r>
  </si>
  <si>
    <r>
      <t xml:space="preserve">1. </t>
    </r>
    <r>
      <rPr>
        <b/>
        <sz val="11"/>
        <color theme="1"/>
        <rFont val="Calibri"/>
        <family val="2"/>
        <scheme val="minor"/>
      </rPr>
      <t xml:space="preserve">Employment: </t>
    </r>
    <r>
      <rPr>
        <sz val="11"/>
        <color theme="1"/>
        <rFont val="Calibri"/>
        <family val="2"/>
        <scheme val="minor"/>
      </rPr>
      <t>a household is considered deprived if any member of a household, who is not a full-time student, is either unemployed or off work due to long-term sickness</t>
    </r>
  </si>
  <si>
    <r>
      <t xml:space="preserve">Description: </t>
    </r>
    <r>
      <rPr>
        <sz val="11"/>
        <color theme="1"/>
        <rFont val="Calibri"/>
        <family val="2"/>
        <scheme val="minor"/>
      </rPr>
      <t xml:space="preserve"> This data shows the crude rate of conceptions to women aged under 18 per 1,000 women aged 15-17.</t>
    </r>
  </si>
  <si>
    <r>
      <rPr>
        <b/>
        <u/>
        <sz val="11"/>
        <color theme="1"/>
        <rFont val="Calibri"/>
        <family val="2"/>
        <scheme val="minor"/>
      </rPr>
      <t>Reducing Teenage Pregnancy and Supporting Teenage Parents</t>
    </r>
    <r>
      <rPr>
        <b/>
        <sz val="11"/>
        <color theme="1"/>
        <rFont val="Calibri"/>
        <family val="2"/>
        <scheme val="minor"/>
      </rPr>
      <t xml:space="preserve">
Why is teenage pregnancy important?</t>
    </r>
    <r>
      <rPr>
        <sz val="11"/>
        <color theme="1"/>
        <rFont val="Calibri"/>
        <family val="2"/>
        <scheme val="minor"/>
      </rPr>
      <t xml:space="preserve">
Babies born to young women under 20 years have a 25% risk of a low birth weight, 41% higher risk of infant mortality and a 63% higher risk of experiencing child poverty. Mothers under 20 are much more likely to smoke throughout pregnancy and less likely to breastfeed. They are also at a higher risk of postnatal depression or subsequent poor mental health. Whilst becoming a parent has a positive impact on the lives of some young people, for many bringing up a child is challenging and can result in financial hardship, and poor health and wellbeing for both parent/s and child.
</t>
    </r>
    <r>
      <rPr>
        <b/>
        <sz val="11"/>
        <color theme="1"/>
        <rFont val="Calibri"/>
        <family val="2"/>
        <scheme val="minor"/>
      </rPr>
      <t>Rationale for the Indicator:</t>
    </r>
    <r>
      <rPr>
        <sz val="11"/>
        <color theme="1"/>
        <rFont val="Calibri"/>
        <family val="2"/>
        <scheme val="minor"/>
      </rPr>
      <t xml:space="preserve">
Teenage pregnancy is associated with deprivation and poverty and the overall rate in West Sussex, an affluent county, is low.  However there is variation around the county and different areas should be aware of the needs of their local populations.  This indicator shows the number of teenage parents within each local authority area to help ensure centres/schools have capacity to proactively provide appropriate support.
</t>
    </r>
    <r>
      <rPr>
        <b/>
        <sz val="11"/>
        <color theme="1"/>
        <rFont val="Calibri"/>
        <family val="2"/>
        <scheme val="minor"/>
      </rPr>
      <t>What helps?</t>
    </r>
    <r>
      <rPr>
        <sz val="11"/>
        <color theme="1"/>
        <rFont val="Calibri"/>
        <family val="2"/>
        <scheme val="minor"/>
      </rPr>
      <t xml:space="preserve">
Young people need access to unbiased advice on pregnancy options and swift referral to antenatal care to identify other supportive services that may be required, for example enrolment on the Family Nurse Partnership Programme.  It is important that services are integrated to make sure that young parents don’t slip though the gaps. The Children's Workforce have an invaluable role in supporting young parents within a welcoming environment focussing on improving health, social and economic outcomes for them and their children and in preventing subsequent pregnancies.
</t>
    </r>
  </si>
  <si>
    <r>
      <t xml:space="preserve">Statistical issues: </t>
    </r>
    <r>
      <rPr>
        <sz val="11"/>
        <color theme="1"/>
        <rFont val="Calibri"/>
        <family val="2"/>
        <scheme val="minor"/>
      </rPr>
      <t>Data is not available at small geographies and is therefore shown for the Local Authority of your selection.</t>
    </r>
  </si>
  <si>
    <t>Cells shaded did not meet the coverage threshold % in the quarter.</t>
  </si>
  <si>
    <r>
      <rPr>
        <b/>
        <sz val="11"/>
        <color theme="1"/>
        <rFont val="Calibri"/>
        <family val="2"/>
        <scheme val="minor"/>
      </rPr>
      <t xml:space="preserve">Statistical Issues: </t>
    </r>
    <r>
      <rPr>
        <sz val="11"/>
        <color theme="1"/>
        <rFont val="Calibri"/>
        <family val="2"/>
        <scheme val="minor"/>
      </rPr>
      <t>Statistical issues were identified when compiling the information relating to post-natal depression from 2014.</t>
    </r>
  </si>
  <si>
    <r>
      <rPr>
        <b/>
        <sz val="11"/>
        <color theme="1"/>
        <rFont val="Calibri"/>
        <family val="2"/>
        <scheme val="minor"/>
      </rPr>
      <t xml:space="preserve">Caveats: </t>
    </r>
    <r>
      <rPr>
        <sz val="11"/>
        <color theme="1"/>
        <rFont val="Calibri"/>
        <family val="2"/>
        <scheme val="minor"/>
      </rPr>
      <t>This data refers to persons not admissions. The same person may have been admitted multiple times in one year for alcohol specific conditions. In this instance, only the first episode will be counted. This data does not include those occasions where persons have attended A&amp;E but not required admission. Data is only available at local authority level. If you have selected a smaller geography, the local authority of that geography will be presented.</t>
    </r>
  </si>
  <si>
    <r>
      <rPr>
        <b/>
        <sz val="11"/>
        <color theme="1"/>
        <rFont val="Calibri"/>
        <family val="2"/>
        <scheme val="minor"/>
      </rPr>
      <t>Statistical Issues</t>
    </r>
    <r>
      <rPr>
        <sz val="11"/>
        <color theme="1"/>
        <rFont val="Calibri"/>
        <family val="2"/>
        <scheme val="minor"/>
      </rPr>
      <t>:  This data relates to 2012 and 2014. The data were collected as part of the 12 week health visitor check (now offered at 6 weeks). Information relating to smoking at time of delivery was therefore collected retrospectively. Only “yes” and “no” responses have been included. Non-responses and “don’t know” responses have been removed from these calculations. This means that the total number of responses to each question may differ.</t>
    </r>
  </si>
  <si>
    <r>
      <rPr>
        <b/>
        <sz val="11"/>
        <rFont val="Calibri"/>
        <family val="2"/>
        <scheme val="minor"/>
      </rPr>
      <t>Source:</t>
    </r>
    <r>
      <rPr>
        <u/>
        <sz val="11"/>
        <color theme="10"/>
        <rFont val="Calibri"/>
        <family val="2"/>
        <scheme val="minor"/>
      </rPr>
      <t xml:space="preserve"> NHS England Childhood Immunisations Data</t>
    </r>
  </si>
  <si>
    <r>
      <t>It should be noted that the National Child Measurement Programme remains voluntary.</t>
    </r>
    <r>
      <rPr>
        <sz val="11"/>
        <rFont val="Calibri"/>
        <family val="2"/>
        <scheme val="minor"/>
      </rPr>
      <t xml:space="preserve"> In 2011/12, 80% of all reception class pupils in West Sussex were measured and 90.5% of Year 6 pupils. Across England, 92.4% of reception class pupils and 92.4% of Year 6 pupils were measured.</t>
    </r>
  </si>
  <si>
    <t>Potential Indicators:</t>
  </si>
  <si>
    <r>
      <t>Data Caveats:</t>
    </r>
    <r>
      <rPr>
        <sz val="11"/>
        <rFont val="Calibri"/>
        <family val="2"/>
        <scheme val="minor"/>
      </rPr>
      <t xml:space="preserve"> Note that this data has been aggregated from individual child records. The values presented here may differ slightly to those released by DfE due to variation in aggregation methods. Local analysis of data has been used in favour of DfE data in order to calculate good level of development at small geographies. 
At some geographies, the number of pupils is small. The percentage may vary considerable from year to year, therefore confidence intervals are shown in relation to the % pupils attaining a Good Level of Development.</t>
    </r>
  </si>
  <si>
    <t>Absence</t>
  </si>
  <si>
    <t>Final - purple original source, green from lsoa</t>
  </si>
  <si>
    <t>Select age band of interest:</t>
  </si>
  <si>
    <t>Total 0-19</t>
  </si>
  <si>
    <t>7) Living Environment Deprivation (9.3%)</t>
  </si>
  <si>
    <r>
      <rPr>
        <b/>
        <sz val="11"/>
        <rFont val="Calibri"/>
        <family val="2"/>
        <scheme val="minor"/>
      </rPr>
      <t xml:space="preserve">Source: </t>
    </r>
    <r>
      <rPr>
        <u/>
        <sz val="11"/>
        <color theme="10"/>
        <rFont val="Calibri"/>
        <family val="2"/>
        <scheme val="minor"/>
      </rPr>
      <t>Index of Multiple Deprivation (2015), DCLG</t>
    </r>
  </si>
  <si>
    <t>The diagram below shows how women are currently being screened and identified for support via the  health visitor check. The figures in blue represent the number of women at each stage of the process. Of the 4,353 women with recorded information, 4,329 had been screened using the Whooley questionnaire. Similarly to earlier years, various paths had been followed with the screening tools. A small number of women had no initial screening data but then had been assessed using the Edinburgh scale, some had been identified using the Whooley but then not assessed using the Edinburgh tool.
The data reflect the fact that the process by which women are identified as having, or being at risk of having, post natal depression is inconsistent across West Sussex. The information below relates to 4,350 women, this is compared to approximately 8,700 births.
The diagram below shows that of the women where the Whooley tool was used, 138 women requested more help.</t>
  </si>
  <si>
    <r>
      <rPr>
        <b/>
        <sz val="11"/>
        <rFont val="Calibri"/>
        <family val="2"/>
        <scheme val="minor"/>
      </rPr>
      <t>Source:</t>
    </r>
    <r>
      <rPr>
        <sz val="11"/>
        <rFont val="Calibri"/>
        <family val="2"/>
        <scheme val="minor"/>
      </rPr>
      <t xml:space="preserve"> ONS mid-year population estimates (2016)</t>
    </r>
  </si>
  <si>
    <t>CCG not available - select an LA</t>
  </si>
  <si>
    <t>Number of babies eligible for 6 week check (2016/17)</t>
  </si>
  <si>
    <t>Number of babies with no record (2016/17)</t>
  </si>
  <si>
    <t>Number of babies receiving 6 week check (2016/17)</t>
  </si>
  <si>
    <t>% of eligible babies with a valid record (2016/17)</t>
  </si>
  <si>
    <t>Number of babies exclusively breastfed (2016/17)</t>
  </si>
  <si>
    <t>Number of babies partially breastfed (2016/17)</t>
  </si>
  <si>
    <t>Number of babies partially or exclusively breastfed (2016/17)</t>
  </si>
  <si>
    <t>% of babies exclusively breastfed (2016/17)</t>
  </si>
  <si>
    <t>% of babies breastfed (partially and exclusively) (2016/17)</t>
  </si>
  <si>
    <t>exclusiveLCL (2016/17)</t>
  </si>
  <si>
    <t>exclusiveUCL (2016/17)</t>
  </si>
  <si>
    <t>partialLCL (2016/17)</t>
  </si>
  <si>
    <t>partialUCL (2016/17)</t>
  </si>
  <si>
    <r>
      <rPr>
        <b/>
        <sz val="11"/>
        <rFont val="Calibri"/>
        <family val="2"/>
        <scheme val="minor"/>
      </rPr>
      <t>Source:</t>
    </r>
    <r>
      <rPr>
        <sz val="11"/>
        <rFont val="Calibri"/>
        <family val="2"/>
        <scheme val="minor"/>
      </rPr>
      <t xml:space="preserve"> Health Visiting Service
</t>
    </r>
    <r>
      <rPr>
        <b/>
        <sz val="11"/>
        <rFont val="Calibri"/>
        <family val="2"/>
        <scheme val="minor"/>
      </rPr>
      <t xml:space="preserve">Statistical Issues:  </t>
    </r>
    <r>
      <rPr>
        <sz val="11"/>
        <rFont val="Calibri"/>
        <family val="2"/>
        <scheme val="minor"/>
      </rPr>
      <t xml:space="preserve">These data are based on information provided by Health Visitors for the periods:
      - April 2012 to March 2013 (CHIS)
      - April 2014 to March 2015 (CHIS)
      - April 2015 to March 2016 (SystmOne)
      - April 2016 to March 2017 (SystmOne)
</t>
    </r>
    <r>
      <rPr>
        <b/>
        <sz val="11"/>
        <rFont val="Calibri"/>
        <family val="2"/>
        <scheme val="minor"/>
      </rPr>
      <t xml:space="preserve">
This is not the same data as the national breastfeeding target data which are published quarterly.</t>
    </r>
    <r>
      <rPr>
        <sz val="11"/>
        <rFont val="Calibri"/>
        <family val="2"/>
        <scheme val="minor"/>
      </rPr>
      <t xml:space="preserve">
</t>
    </r>
    <r>
      <rPr>
        <b/>
        <sz val="11"/>
        <rFont val="Calibri"/>
        <family val="2"/>
        <scheme val="minor"/>
      </rPr>
      <t xml:space="preserve">SystmOne Data: </t>
    </r>
    <r>
      <rPr>
        <sz val="11"/>
        <rFont val="Calibri"/>
        <family val="2"/>
        <scheme val="minor"/>
      </rPr>
      <t xml:space="preserve">
In 2015/16 and 2016/17, this data was provided via SystmOne. A large number of infants turning 8 weeks within April 2015 to March 2016 or April 2016 to March 2017 did not have a record of a check. This may mean that these children did not receive a check, or that their feeding status was not recorded.
</t>
    </r>
  </si>
  <si>
    <t>Overweight - NCMP Year 6 (2016/17)</t>
  </si>
  <si>
    <t>Very Overweight - NCMP Year 6 (2016/17)</t>
  </si>
  <si>
    <t>Total - NCMP Year 6 (2016/17)</t>
  </si>
  <si>
    <t>Proportion excess weight - NCMP Year 6 (2016/17)</t>
  </si>
  <si>
    <t>LCI excess weight - NCMP Year 6 (2016/17)</t>
  </si>
  <si>
    <t>UCI excess weight - NCMP Year 6 (2016/17)</t>
  </si>
  <si>
    <t>Significance excess weight - NCMP Year 6 (2016/17)</t>
  </si>
  <si>
    <t>Proportion Obese - NCMP Year 6 (2016/17)</t>
  </si>
  <si>
    <t>LCI Obese - NCMP Year 6 (2016/17)</t>
  </si>
  <si>
    <t>UCI Obese - NCMP Year 6 (2016/17)</t>
  </si>
  <si>
    <t>Significance Obese - NCMP Year 6 (2016/17)</t>
  </si>
  <si>
    <t>Very Overweight - NCMP Year R (2016/17)</t>
  </si>
  <si>
    <t>Total - NCMP Year R (2016/17)</t>
  </si>
  <si>
    <t>Proportion excess weight - NCMP Year R (2016/17)</t>
  </si>
  <si>
    <t>LCI excess weight - NCMP Year R (2016/17)</t>
  </si>
  <si>
    <t>UCI excess weight - NCMP Year R (2016/17)</t>
  </si>
  <si>
    <t>Significance excess weight - NCMP Year R (2016/17)</t>
  </si>
  <si>
    <t>Proportion Obese - NCMP Year R (2016/17)</t>
  </si>
  <si>
    <t>LCI Obese - NCMP Year R (2016/17)</t>
  </si>
  <si>
    <t>UCI Obese - NCMP Year R (2016/17)</t>
  </si>
  <si>
    <t>Significance Obese - NCMP Year R (2016/17)</t>
  </si>
  <si>
    <t>Total excess weight - NCMP</t>
  </si>
  <si>
    <r>
      <t xml:space="preserve">Statistical Issues: </t>
    </r>
    <r>
      <rPr>
        <sz val="11"/>
        <color theme="1"/>
        <rFont val="Calibri"/>
        <family val="2"/>
        <scheme val="minor"/>
      </rPr>
      <t xml:space="preserve">95% confidence intervals are shown, where confidence intervals overlap, it is not possible to say that a difference is statistically significant. Where counts are 5 or fewer data is suppressed with a *. Where small counts (5 of fewer) can be identified through differencing, data for a second geography are suppressed with ~. </t>
    </r>
  </si>
  <si>
    <t>Good level of development - value (2016/17)</t>
  </si>
  <si>
    <t>GLD - LCI (2016/17)</t>
  </si>
  <si>
    <t>GLD - UCI (2016/17)</t>
  </si>
  <si>
    <t>Good level of development - count (2016/17)</t>
  </si>
  <si>
    <t>Good level of development - denominator (2016/17)</t>
  </si>
  <si>
    <t>Early Years Foundation Stage (2016/17)</t>
  </si>
  <si>
    <r>
      <rPr>
        <b/>
        <sz val="11"/>
        <color theme="1"/>
        <rFont val="Calibri"/>
        <family val="2"/>
        <scheme val="minor"/>
      </rPr>
      <t xml:space="preserve">Source: </t>
    </r>
    <r>
      <rPr>
        <sz val="11"/>
        <color theme="1"/>
        <rFont val="Calibri"/>
        <family val="2"/>
        <scheme val="minor"/>
      </rPr>
      <t>Birth Notification - Child Health Bureau (to 2013), SCFT (SystmOne - 2015) and ONS (2016)</t>
    </r>
  </si>
  <si>
    <r>
      <rPr>
        <b/>
        <sz val="11"/>
        <color theme="1"/>
        <rFont val="Calibri"/>
        <family val="2"/>
        <scheme val="minor"/>
      </rPr>
      <t>Statistical Issues:</t>
    </r>
    <r>
      <rPr>
        <sz val="11"/>
        <color theme="1"/>
        <rFont val="Calibri"/>
        <family val="2"/>
        <scheme val="minor"/>
      </rPr>
      <t xml:space="preserve"> The data presented for 2009 to 2013 was sourced directly from the Child Health Bureau. The full postcode of usual residence is required to allocate individual births to each geographical area. As a result, there are a number of records where postcodes were incomplete or missing. This means that the total number of births reported for each geography is likely to be slightly lower than actually occurred.  
Data for the number of births at small geographies was not available for 2014 due to a change in reporting systems.
The data presented for 2015 was sourced from SystmOne.  The full postcode of usual residence was replaced with lower super output areas by SCFT.  LSOAs were required to allocate individual births to each geographical area. However, where records  of postcodes are incomplete or missing, LSOAs were unable to be assigned. Therefore the total number of births reported for each area is </t>
    </r>
    <r>
      <rPr>
        <b/>
        <sz val="11"/>
        <color theme="1"/>
        <rFont val="Calibri"/>
        <family val="2"/>
        <scheme val="minor"/>
      </rPr>
      <t>likely to fall below</t>
    </r>
    <r>
      <rPr>
        <sz val="11"/>
        <color theme="1"/>
        <rFont val="Calibri"/>
        <family val="2"/>
        <scheme val="minor"/>
      </rPr>
      <t xml:space="preserve">  the actual number. There are approximately  800 fewer births (by approx. 9-10%) in the SystmOne extract than the ONS reports in their annual birth estimates.
In 2016, the data used to count births was provided by ONS. These figures relate to live births occurring to mothers resident within West Sussex.
Data for local authorities, IPEH hubs, West Sussex, the South East and England are sourced from the ONS Birth Summary Tables. The total for local authorities and West Sussex therefore, may differ from the total of births at various geographies.</t>
    </r>
  </si>
  <si>
    <t>Asthma - MYE Age 0-18 (2014)</t>
  </si>
  <si>
    <t>Asthma - MYE Age 0-18 (2015)</t>
  </si>
  <si>
    <t>Asthma - MYE Age 0-18 (2016)</t>
  </si>
  <si>
    <t>Epilepsy - MYE Age 0-18 (2014)</t>
  </si>
  <si>
    <t>Epilepsy - MYE Age 0-18 (2015)</t>
  </si>
  <si>
    <t>Epilepsy - MYE Age 0-18 (2016)</t>
  </si>
  <si>
    <t>Diabetes - MYE Age 0-18 (2015)</t>
  </si>
  <si>
    <t>Diabetes - MYE Age 0-18 (2016)</t>
  </si>
  <si>
    <t>Diabetes - MYE Age 0-18 (2014)</t>
  </si>
  <si>
    <t>Feeding initiation - Number of maternities (2016/17)</t>
  </si>
  <si>
    <t>Feeding initiation - Number feeding status unknown (2016/17)</t>
  </si>
  <si>
    <t>Feeding initiation - Number feeding status known (2016/17)</t>
  </si>
  <si>
    <t>Feeding initiation - Number initiated (2016/17)</t>
  </si>
  <si>
    <t>Feeding initiation - proportion initiated (2016/17)</t>
  </si>
  <si>
    <t>Feeding initiation - LCI (2016/17)</t>
  </si>
  <si>
    <t>Feeding initiation - UCI (2016/17)</t>
  </si>
  <si>
    <t>failed validation</t>
  </si>
  <si>
    <t>some LAs failed validation</t>
  </si>
  <si>
    <t>NHSE</t>
  </si>
  <si>
    <t>Breastfeeding initiation (2016/17)</t>
  </si>
  <si>
    <t>Feeding initiation - UCI (2015/16)</t>
  </si>
  <si>
    <t>Breastfeeding initiation (2015/16)</t>
  </si>
  <si>
    <t>Feeding initiation - Number of maternities (2015/16)</t>
  </si>
  <si>
    <t>Feeding initiation - Number feeding status unknown (2015/16)</t>
  </si>
  <si>
    <t>Feeding initiation - Number feeding status known (2015/16)</t>
  </si>
  <si>
    <t>Feeding initiation - Number initiated (2015/16)</t>
  </si>
  <si>
    <t>Feeding initiation - proportion initiated (2015/16)</t>
  </si>
  <si>
    <t>Feeding initiation - LCI (2015/16)</t>
  </si>
  <si>
    <t>Feeding initiation - Number feeding status unknown (2014/15)</t>
  </si>
  <si>
    <t>Feeding initiation - Number feeding status known (2014/15)</t>
  </si>
  <si>
    <t>Feeding initiation - Number initiated (2014/15)</t>
  </si>
  <si>
    <t>Feeding initiation - proportion initiated (2014/15)</t>
  </si>
  <si>
    <t>Feeding initiation - LCI (2014/15)</t>
  </si>
  <si>
    <t>Feeding initiation - UCI (2014/15)</t>
  </si>
  <si>
    <t>Breastfeeding initiation (2014/15)</t>
  </si>
  <si>
    <t>Feeding initiation - Number of maternities (2014/15)</t>
  </si>
  <si>
    <t>Number KSI aged 0-15 (2014-16)</t>
  </si>
  <si>
    <t>Denominator KSI aged 0-15 (2014-16)</t>
  </si>
  <si>
    <t>Crude rate KSI per 100,000 (2014-16)</t>
  </si>
  <si>
    <t>LCI KSI per 100,000 (2014-16)</t>
  </si>
  <si>
    <t>UCI KSI per 100,000 (2014-16)</t>
  </si>
  <si>
    <t>Proportion of women under 25 choose LARC excluding injections at SRH Services (2016)</t>
  </si>
  <si>
    <t>LCI women under 25 choose LARC (2016)</t>
  </si>
  <si>
    <t>UCI women under 25 choose LARC (2016)</t>
  </si>
  <si>
    <t>Count women under 25 choose LARC excluding injections at SRH Services (2016)</t>
  </si>
  <si>
    <t>Count women under 25 attending SRH services with a main recorded method of contraception (2016)</t>
  </si>
  <si>
    <t>Proportion smoking at time of delivery (2016/17)</t>
  </si>
  <si>
    <t>LCI smoking at delivery (2016/17)</t>
  </si>
  <si>
    <t>UCI smoking at delivery (2016/17)</t>
  </si>
  <si>
    <t>Number smoking at delivery (2016/17)</t>
  </si>
  <si>
    <t>Denominator smoking at delivery (2016/17)</t>
  </si>
  <si>
    <r>
      <rPr>
        <b/>
        <sz val="11"/>
        <color theme="1"/>
        <rFont val="Calibri"/>
        <family val="2"/>
        <scheme val="minor"/>
      </rPr>
      <t>Indicator:</t>
    </r>
    <r>
      <rPr>
        <sz val="11"/>
        <color theme="1"/>
        <rFont val="Calibri"/>
        <family val="2"/>
        <scheme val="minor"/>
      </rPr>
      <t xml:space="preserve"> This data relates to 2016/17. From April 2017, the definition used in PHOF has changed to exclude women with unknown smoking status from the denominator when calculating the proportion of women smoking at the time of delivery. Data has been backdated to reflect this change.
The number of mothers who were known to be smokers at the time of delivery is shown as a proportion of all maternities where smoking status is known. These published statistics are shown alongside the local level knowledge (from Health Visitor Database) to provide national, benchmarked figures for the most recent time point, and to help identify change over time. Data from Health Visitors regarding smoking is recorded in SystmOne, although smoking fields are not robustly coded to provide this data at small geographies at the present time.</t>
    </r>
  </si>
  <si>
    <t>National Child Measurement Programme</t>
  </si>
  <si>
    <t>Disability Living Allowance</t>
  </si>
  <si>
    <t>Mothers under the age of 20</t>
  </si>
  <si>
    <t>Tenure (Age 0-9's)</t>
  </si>
  <si>
    <t>Families with Dependent Children</t>
  </si>
  <si>
    <t>Household Composition</t>
  </si>
  <si>
    <t>Households with a 0-4 year old</t>
  </si>
  <si>
    <t>Lone parent families on low income (2011 - 2017)</t>
  </si>
  <si>
    <t>Children living in poverty - 0-4s (2008 - 2014)</t>
  </si>
  <si>
    <t>Breastfeeding (2016/17) - based on the postcode of the mother
Note that proportions of feeding are based on number of babies with valid record (than eligible for check)</t>
  </si>
  <si>
    <t>Breastfeeding 2014/15 (based on postcode of the mother)</t>
  </si>
  <si>
    <t>Children in Out of Work Benefits Households (2011-2016)</t>
  </si>
  <si>
    <t>Childhood Immunisations</t>
  </si>
  <si>
    <t>Office of National Statistics (ONS)</t>
  </si>
  <si>
    <t>2016/17 - Year 6</t>
  </si>
  <si>
    <t>2015/16 - Year 6</t>
  </si>
  <si>
    <t>2014/15 - Year 6</t>
  </si>
  <si>
    <t>2013/14 - Year 6</t>
  </si>
  <si>
    <t>2016/17 - Year R</t>
  </si>
  <si>
    <t>2015/16 - Year R</t>
  </si>
  <si>
    <t>2014/15 - Year R</t>
  </si>
  <si>
    <t>2013/14 - Year R</t>
  </si>
  <si>
    <t xml:space="preserve">Counts </t>
  </si>
  <si>
    <t>All ages</t>
  </si>
  <si>
    <t xml:space="preserve">Births to women aged under 20yrs </t>
  </si>
  <si>
    <t>Birth Summary (ONS)</t>
  </si>
  <si>
    <t>Office for National Statistics</t>
  </si>
  <si>
    <t>Data and Intelligence Team (Education, WSCC), DfE</t>
  </si>
  <si>
    <t>2011 Census, NOMIS</t>
  </si>
  <si>
    <t xml:space="preserve">2011 Census, NOMIS </t>
  </si>
  <si>
    <t>ONS</t>
  </si>
  <si>
    <t>SystmOne</t>
  </si>
  <si>
    <t>DWP - 0-4 year olds in households out of work</t>
  </si>
  <si>
    <t>NHS</t>
  </si>
  <si>
    <t>Underweight - NCMP Year 6 (2016/17)</t>
  </si>
  <si>
    <t>Healthy Weight - NCMP Year 6 (2016/17)</t>
  </si>
  <si>
    <t>Excess Weight - NCMP Year 6 (2016/17)</t>
  </si>
  <si>
    <t>Underweight - NCMP Year 6 (2015/16)</t>
  </si>
  <si>
    <t>Healthy Weight - NCMP Year 6 (2015/16)</t>
  </si>
  <si>
    <t>Excess Weight - NCMP Year 6 (2015/16)</t>
  </si>
  <si>
    <t>Underweight - NCMP Year 6 (2014/15)</t>
  </si>
  <si>
    <t>Healthy Weight - NCMP Year 6 (2014/15)</t>
  </si>
  <si>
    <t>Excess Weight - NCMP Year 6 (2014/15)</t>
  </si>
  <si>
    <t>Underweight - NCMP Year 6 (2013/14)</t>
  </si>
  <si>
    <t>Healthy Weight - NCMP Year 6 (2013/14)</t>
  </si>
  <si>
    <t>Excess Weight - NCMP Year 6 (2013/14)</t>
  </si>
  <si>
    <t>Underweight - NCMP Year R (2016/17)</t>
  </si>
  <si>
    <t>Healthy Weight - NCMP Year R (2016/17)</t>
  </si>
  <si>
    <t>Overweight - NCMP Year R (2016/17)</t>
  </si>
  <si>
    <t>Excess Weight - NCMP Year R (2016/17)</t>
  </si>
  <si>
    <t>Underweight - NCMP Year R (2015/16)</t>
  </si>
  <si>
    <t>Healthy Weight - NCMP Year R (2015/16)</t>
  </si>
  <si>
    <t>Overweight - NCMP Year R (2015/16)</t>
  </si>
  <si>
    <t>Excess Weight - NCMP Year R (2015/16)</t>
  </si>
  <si>
    <t>Underweight - NCMP Year R (2014/15)</t>
  </si>
  <si>
    <t>Healthy Weight - NCMP Year R (2014/15)</t>
  </si>
  <si>
    <t>Overweight - NCMP Year R (2014/15)</t>
  </si>
  <si>
    <t>Excess Weight - NCMP Year R (2014/15)</t>
  </si>
  <si>
    <t>Underweight - NCMP Year R (2013/14)</t>
  </si>
  <si>
    <t>Healthy Weight - NCMP Year R (2013/14)</t>
  </si>
  <si>
    <t>Overweight - NCMP Year R (2013/14)</t>
  </si>
  <si>
    <t>Excess Weight - NCMP Year R (2013/14)</t>
  </si>
  <si>
    <t>Total - All Ages (2011 census)</t>
  </si>
  <si>
    <t>White: Total - All Ages (2011 census)</t>
  </si>
  <si>
    <t>White: English/Welsh/Scottish/Northern Irish/British - All Ages (2011 census)</t>
  </si>
  <si>
    <t>White: Irish, Gypsy or Irish Traveller, Other White - All Ages (2011 census)</t>
  </si>
  <si>
    <t>White: Irish - All Ages (2011 census)</t>
  </si>
  <si>
    <t>White: Gypsy or Irish Traveller - All Ages (2011 census)</t>
  </si>
  <si>
    <t>White: Other White - All Ages (2011 census)</t>
  </si>
  <si>
    <t>Mixed/multiple ethnic group: Total - All Ages (2011 census)</t>
  </si>
  <si>
    <t>Asian/Asian British: Total - All Ages (2011 census)</t>
  </si>
  <si>
    <t>Black/African/Caribbean/Black British: Total - All Ages (2011 census)</t>
  </si>
  <si>
    <t>Other ethnic group: Total - All Ages (2011 census)</t>
  </si>
  <si>
    <t>Proportion White: English/Welsh/Scottish/Northern Irish/British - All Ages (2011 census)</t>
  </si>
  <si>
    <t>BAME % - All Ages (2011 census)</t>
  </si>
  <si>
    <t>IMD Population Denom</t>
  </si>
  <si>
    <t>IDACI population denom</t>
  </si>
  <si>
    <t>Income Deprivation Affecting Children Index (IDACI) Score</t>
  </si>
  <si>
    <t>IDACI Score*Pop</t>
  </si>
  <si>
    <t>Proportion of LSOAs in 10% most deprived nationally (IDACI)</t>
  </si>
  <si>
    <t>Proportion of LSOAs in 10% most deprived in West Sussex (IDACI)</t>
  </si>
  <si>
    <t>Number of claimants of DLA - Age 0-15 (feb-16)</t>
  </si>
  <si>
    <t>Number of claimants of DLA - Age 0-15 (may-16)</t>
  </si>
  <si>
    <t>Number of claimants of DLA - Age 0-15 (aug-16)</t>
  </si>
  <si>
    <t>Number of claimants of DLA - Age 0-15 (nov-16)</t>
  </si>
  <si>
    <t>Mothers under 20yrs - Total births to women aged under 20yrs (2016)</t>
  </si>
  <si>
    <t>Mothers under 20yrs - Total births to women aged under 20yrs (2015)</t>
  </si>
  <si>
    <t>Mothers under 20yrs - Total births to women aged under 20yrs (2014)</t>
  </si>
  <si>
    <t>Mothers under 20yrs - Total births to women aged under 20yrs (2013)</t>
  </si>
  <si>
    <t>Mothers under 20yrs - Total births to women aged under 20yrs (2012)</t>
  </si>
  <si>
    <t>Mothers under 20yrs - Total births to women aged under 20yrs (2011)</t>
  </si>
  <si>
    <t>Mothers under 20yrs - Total births to women aged under 20yrs (2010)</t>
  </si>
  <si>
    <t>Mothers under 20yrs - Total births to women aged under 20yrs (2009)</t>
  </si>
  <si>
    <t>Births  (2015)</t>
  </si>
  <si>
    <t>Good level of development - not ready for school (2012/13)</t>
  </si>
  <si>
    <t>GLD - sig vs Eng (2012/13)</t>
  </si>
  <si>
    <t>Good level of development - not ready for school (2013/14)</t>
  </si>
  <si>
    <t>GLD - sig vs Eng (2013/14)</t>
  </si>
  <si>
    <t>Good level of development - not ready for school (2014/15)</t>
  </si>
  <si>
    <t>GLD - sig vs Eng (2014/15)</t>
  </si>
  <si>
    <t>Good level of development - not ready for school (2015/16)</t>
  </si>
  <si>
    <t>GLD - sig vs Eng (2015/16)</t>
  </si>
  <si>
    <t>Good level of development - not ready for school (2016/17)</t>
  </si>
  <si>
    <t>GLD - sig vs Eng (2016/17)</t>
  </si>
  <si>
    <t>One dependent child in family; aged 0 to 4</t>
  </si>
  <si>
    <t>Multi-person household</t>
  </si>
  <si>
    <t>All lone parent housholds (with dependent children)</t>
  </si>
  <si>
    <t>Lone parent not in employment</t>
  </si>
  <si>
    <t>Number of babies born of low birth weight (2013)</t>
  </si>
  <si>
    <t>% of all live births &lt;2500g (2013)</t>
  </si>
  <si>
    <t>Low birth weight LCI (2013)</t>
  </si>
  <si>
    <t>Low birth weight UCI (2013)</t>
  </si>
  <si>
    <t>Number of babies born of low birth weight (2014)</t>
  </si>
  <si>
    <t>% of all live births &lt;2500g (2014)</t>
  </si>
  <si>
    <t>Low birth weight LCI (2014)</t>
  </si>
  <si>
    <t>Low birth weight UCI (2014)</t>
  </si>
  <si>
    <t>Number of babies born of low birth weight (2015)</t>
  </si>
  <si>
    <t>% of all live births &lt;2500g (2015)</t>
  </si>
  <si>
    <t>Low birth weight LCI (2015)</t>
  </si>
  <si>
    <t>Low birth weight UCI (2015)</t>
  </si>
  <si>
    <t>Number of babies born of low birth weight (2016)</t>
  </si>
  <si>
    <t>% of all live births &lt;2500g (2016)</t>
  </si>
  <si>
    <t>Low birth weight LCI (2016)</t>
  </si>
  <si>
    <t>Low birth weight UCI (2016)</t>
  </si>
  <si>
    <t>Child poverty - count (2008)</t>
  </si>
  <si>
    <t>Child poverty - denominator (2008)</t>
  </si>
  <si>
    <t>Child poverty LCI (2008)</t>
  </si>
  <si>
    <t>Child poverty UCI (2008)</t>
  </si>
  <si>
    <t>Child poverty - count (2009)</t>
  </si>
  <si>
    <t>Child poverty - denominator (2009)</t>
  </si>
  <si>
    <t>Child poverty LCI (2009)</t>
  </si>
  <si>
    <t>Child poverty UCI (2009)</t>
  </si>
  <si>
    <t>Child poverty - count (2010)</t>
  </si>
  <si>
    <t>Child poverty - denominator (2010)</t>
  </si>
  <si>
    <t>Child poverty LCI (2010)</t>
  </si>
  <si>
    <t>Child poverty UCI (2010)</t>
  </si>
  <si>
    <t>Child poverty - count (2011)</t>
  </si>
  <si>
    <t>Child poverty - denominator (2011)</t>
  </si>
  <si>
    <t>Child poverty LCI (2011)</t>
  </si>
  <si>
    <t>Child poverty UCI (2011)</t>
  </si>
  <si>
    <t>Child poverty - count (2012)</t>
  </si>
  <si>
    <t>Child poverty - denominator (2012)</t>
  </si>
  <si>
    <t>Child poverty LCI (2012)</t>
  </si>
  <si>
    <t>Child poverty UCI (2012)</t>
  </si>
  <si>
    <t>Child poverty - count (2013)</t>
  </si>
  <si>
    <t>Child poverty - denominator (2013)</t>
  </si>
  <si>
    <t>Child poverty LCI (2013)</t>
  </si>
  <si>
    <t>Child poverty UCI (2013)</t>
  </si>
  <si>
    <t>Child poverty - count (2014)</t>
  </si>
  <si>
    <t>Child poverty - denominator (2014)</t>
  </si>
  <si>
    <t>Child poverty LCI (2014)</t>
  </si>
  <si>
    <t>Child poverty UCI (2014)</t>
  </si>
  <si>
    <t>0-4yr olds in households out of work (2010)</t>
  </si>
  <si>
    <t>0-4yr olds in households out of work (2011)</t>
  </si>
  <si>
    <t>0-4yr olds in households out of work (2012)</t>
  </si>
  <si>
    <t>0-4yr olds in households out of work (2013)</t>
  </si>
  <si>
    <t>0-4yr olds in households out of work (2014)</t>
  </si>
  <si>
    <t>0-4 olds in households out of work (2015)</t>
  </si>
  <si>
    <t>0-4 olds in households out of work (2016)</t>
  </si>
  <si>
    <t>Number of babies partially breastfed (2012/13)</t>
  </si>
  <si>
    <t>Children in out-of-work benefits households - Age 0-4 (2016)</t>
  </si>
  <si>
    <t>Children in out-of-work benefits households - Age 5-10 (2016)</t>
  </si>
  <si>
    <t>Children in out-of-work benefits households - Age 11-15 (2016)</t>
  </si>
  <si>
    <t>Children in out-of-work benefits households - Age 16-18 (2016)</t>
  </si>
  <si>
    <t>Children in out-of-work benefits households - Age 0-15 (2016)</t>
  </si>
  <si>
    <t>Children in out-of-work benefits households - Age 0-18 (2016)</t>
  </si>
  <si>
    <t>Children in out-of-work benefits households - Number of Households (2016)</t>
  </si>
  <si>
    <t>Number of Eligible Children - 12 months (2016/17)</t>
  </si>
  <si>
    <t>N Dtap/IPV/Hib - 12 months (2016/17)</t>
  </si>
  <si>
    <t>% Dtap/IPV/Hib - 12 months (2016/17)</t>
  </si>
  <si>
    <t>N PCV - 12 months (2016/17)</t>
  </si>
  <si>
    <t>% PCV - 12 months (2016/17)</t>
  </si>
  <si>
    <t>Number of Eligible Children - 24 months (2016/17)</t>
  </si>
  <si>
    <t>N Dtap/IPV/Hib - 24 months (2016/17)</t>
  </si>
  <si>
    <t>% Dtap/IPV/Hib - 24 months (2016/17)</t>
  </si>
  <si>
    <t>N MMR - 24 months (2016/17)</t>
  </si>
  <si>
    <t>% MMR - 24 months (2016/17)</t>
  </si>
  <si>
    <t>N Hib/Men C Booster - 24 months (2016/17)</t>
  </si>
  <si>
    <t>% Hib/Men C Booster - 24 months (2016/17)</t>
  </si>
  <si>
    <t>N PCV Booster - 24 months (2016/17)</t>
  </si>
  <si>
    <t>% PCV Booster - 24 months (2016/17)</t>
  </si>
  <si>
    <t>Number of Eligible Children - 5 years (2016/17)</t>
  </si>
  <si>
    <t>N Dt/Pol Primary - 5 years (2016/17)</t>
  </si>
  <si>
    <t>% Dt/Pol Primary - 5 years (2016/17)</t>
  </si>
  <si>
    <t>N Dtap/IPV Booster - 5 years (2016/17)</t>
  </si>
  <si>
    <t>% Dtap/IPV Booster - 5 years (2016/17)</t>
  </si>
  <si>
    <t>N Pertussis Primary - 5 years (2016/17)</t>
  </si>
  <si>
    <t>% Pertussis Primary - 5 years (2016/17)</t>
  </si>
  <si>
    <t>N Infant Hib - 5 years (2016/17)</t>
  </si>
  <si>
    <t>% Infant Hib - 5 years (2016/17)</t>
  </si>
  <si>
    <t>N Hib/Men C Booster - 5 years (2016/17)</t>
  </si>
  <si>
    <t>% Hib/Men C Booster - 5 years (2016/17)</t>
  </si>
  <si>
    <t>N MMR Dose 1 - 5 years (2016/17)</t>
  </si>
  <si>
    <t>% MMR Dose 1 - 5 years (2016/17)</t>
  </si>
  <si>
    <t>N MMR Dose 2 - 5 years (2016/17)</t>
  </si>
  <si>
    <t>% MMR Dose 2 - 5 years (2016/17)</t>
  </si>
  <si>
    <t>sig lower</t>
  </si>
  <si>
    <t>sig higher</t>
  </si>
  <si>
    <t>suppressed</t>
  </si>
  <si>
    <t>Nov-2016</t>
  </si>
  <si>
    <t>Feb-2016</t>
  </si>
  <si>
    <t>May-2016</t>
  </si>
  <si>
    <t>Aug-2016</t>
  </si>
  <si>
    <t>Feb-2017</t>
  </si>
  <si>
    <t>May-2017</t>
  </si>
  <si>
    <t>Number of claimants of DLA - Age 16 to 24 (may-17)</t>
  </si>
  <si>
    <t>Number of claimants of DLA - Age 0-15 (may-17)</t>
  </si>
  <si>
    <t>Total claimants of DLA (may-17)</t>
  </si>
  <si>
    <t>Number of claimants of DLA - Age 16 to 24 (feb-17)</t>
  </si>
  <si>
    <t>Number of claimants of DLA - Age 0-15 (feb-17)</t>
  </si>
  <si>
    <t>Total claimants of DLA (feb-17)</t>
  </si>
  <si>
    <t xml:space="preserve">This profile allows you to view small area data relating to children and young people in West Sussex.
This data can be viewed at a number of different geographies:
1) Children and Family Centre (areas or groups - updated in December 2017)
2) Education Locality and Partnership Areas (best fit match)
3) Integrated Prevention and Earliest Help (IPEH) hubs
4) Healthy Child Programme Team areas (subject to change)
5) Local authorities and Clinical Commissioning Groups (CCGs)
</t>
  </si>
  <si>
    <t>The data covers a wide range of topics from conception through to age 19/24. To help navigate through the data, the profile has been split into 5 broad categories, the contents of which are outlined below:</t>
  </si>
  <si>
    <t>This table shows the proportion of the population aged 0-19 by 5-year age groups. This data is based on the ONS Mid-Year Population Estimates (2016).</t>
  </si>
  <si>
    <r>
      <t xml:space="preserve">Description: </t>
    </r>
    <r>
      <rPr>
        <sz val="11"/>
        <rFont val="Calibri"/>
        <family val="2"/>
        <scheme val="minor"/>
      </rPr>
      <t xml:space="preserve">Population projections provide an indication of the future size and age structure of the population. These are based on the mid-year population estimates and assumptions of future fertility, mortality and migration. These projections do not take into account recent or expected changes in policy. The subnational population projections are </t>
    </r>
    <r>
      <rPr>
        <b/>
        <sz val="11"/>
        <rFont val="Calibri"/>
        <family val="2"/>
        <scheme val="minor"/>
      </rPr>
      <t xml:space="preserve">not </t>
    </r>
    <r>
      <rPr>
        <sz val="11"/>
        <rFont val="Calibri"/>
        <family val="2"/>
        <scheme val="minor"/>
      </rPr>
      <t>forecasts and do not attempt to predict the impact that future policies, government or changing economic circumstances might have on demographics.</t>
    </r>
  </si>
  <si>
    <r>
      <t>Source:</t>
    </r>
    <r>
      <rPr>
        <sz val="11"/>
        <color theme="1"/>
        <rFont val="Calibri"/>
        <family val="2"/>
        <scheme val="minor"/>
      </rPr>
      <t xml:space="preserve"> Data on ethnicity is difficult to capture. This data is taken from the 2011 census and can be downloaded from the census table finder on NOMIS. Use the selection box below to pick a 5yr age band.</t>
    </r>
  </si>
  <si>
    <r>
      <rPr>
        <b/>
        <sz val="11"/>
        <color theme="1"/>
        <rFont val="Calibri"/>
        <family val="2"/>
        <scheme val="minor"/>
      </rPr>
      <t>Source:</t>
    </r>
    <r>
      <rPr>
        <u/>
        <sz val="11"/>
        <color theme="1"/>
        <rFont val="Calibri"/>
        <family val="2"/>
        <scheme val="minor"/>
      </rPr>
      <t xml:space="preserve"> </t>
    </r>
    <r>
      <rPr>
        <u/>
        <sz val="11"/>
        <color theme="10"/>
        <rFont val="Calibri"/>
        <family val="2"/>
        <scheme val="minor"/>
      </rPr>
      <t>2011 Census</t>
    </r>
  </si>
  <si>
    <t>This data is for children aged 3 to 15 and is taken from the 2011 census. Data can be downloaded at small geographies from the NOMIS website. 
As part of the census, the main language of UK residents is recorded. Where English is not the first language, self-reported ability to speak English is measured. English was the main language of 92% of UK residents. People who couldn't speak English "well" or "at all" had a lower proportion of "good" general health than those with English as their main language.</t>
  </si>
  <si>
    <r>
      <t xml:space="preserve">Statistical Issues: </t>
    </r>
    <r>
      <rPr>
        <sz val="11"/>
        <color theme="1"/>
        <rFont val="Calibri"/>
        <family val="2"/>
        <scheme val="minor"/>
      </rPr>
      <t>Historically, the total number of children in any given area has been produced using Child Benefit data held by HMRC. This has typically covered around 96% of all children in the UK and has been the most comprehensive assessment of the number of children available at a local level. However, in January 2013, if a claimant of Child Benefit or their partner has an individual income of more than £50,000 per year, they are liable to repay some or all of their Child Benefit due to the introduction of the High Income Child Benefit charge.  Therefore, in more recent years, the total number of children used in this publication includes numbers for claimants that have opted out of receiving Child Benefit, and the children that they are responsible for. This means that the measure may not be as complete as it has been previously due to families with higher incomes no longer claiming child benefit.
Note that data for non-standard geographies (e.g. CFCs, Education areas, HCP teams) are calculated by summing rounded counts at small areas.</t>
    </r>
  </si>
  <si>
    <r>
      <rPr>
        <b/>
        <sz val="11"/>
        <rFont val="Calibri"/>
        <family val="2"/>
        <scheme val="minor"/>
      </rPr>
      <t xml:space="preserve">Sources: </t>
    </r>
    <r>
      <rPr>
        <b/>
        <u/>
        <sz val="11"/>
        <color theme="10"/>
        <rFont val="Calibri"/>
        <family val="2"/>
        <scheme val="minor"/>
      </rPr>
      <t xml:space="preserve">Shelter DataBank </t>
    </r>
  </si>
  <si>
    <r>
      <rPr>
        <b/>
        <sz val="11"/>
        <color theme="10"/>
        <rFont val="Calibri"/>
        <family val="2"/>
        <scheme val="minor"/>
      </rPr>
      <t xml:space="preserve">   </t>
    </r>
    <r>
      <rPr>
        <b/>
        <u/>
        <sz val="11"/>
        <color theme="10"/>
        <rFont val="Calibri"/>
        <family val="2"/>
        <scheme val="minor"/>
      </rPr>
      <t>Public Health England Profiles (statutory homelessness rate per 1,000 households)</t>
    </r>
  </si>
  <si>
    <t xml:space="preserve">This data show the proportion of conceptions to women aged under 18 by outcome (birth or abortion). Data is not available at small areas due to disclosure control. Data is therefore presented at the LA of the geographies selected. </t>
  </si>
  <si>
    <t>Number of live births to women aged under 18 (2016)</t>
  </si>
  <si>
    <t>Rate of live births to women aged under 18/1,000 (2016)</t>
  </si>
  <si>
    <t>Number of live births to women aged under 18 (2014)</t>
  </si>
  <si>
    <t>Rate of live births to women aged under 18/1,000 (2014)</t>
  </si>
  <si>
    <t>Number of live births to women aged under 18 (2015)</t>
  </si>
  <si>
    <t>Rate of live births to women aged under 18/1,000 (2015)</t>
  </si>
  <si>
    <t>ONS, Births by area of usual residence</t>
  </si>
  <si>
    <t>Births to women aged under 18</t>
  </si>
  <si>
    <t>Number and rate of live births to women aged under 18</t>
  </si>
  <si>
    <t>Office for National Statistics - Births by area of usual residence</t>
  </si>
  <si>
    <r>
      <t>Description:</t>
    </r>
    <r>
      <rPr>
        <sz val="11"/>
        <color theme="1"/>
        <rFont val="Calibri"/>
        <family val="2"/>
        <scheme val="minor"/>
      </rPr>
      <t xml:space="preserve"> Children born to teenage mothers have higher rates of infant mortality and are at an increased risk of low-birth weight. 
</t>
    </r>
    <r>
      <rPr>
        <b/>
        <sz val="11"/>
        <color theme="1"/>
        <rFont val="Calibri"/>
        <family val="2"/>
        <scheme val="minor"/>
      </rPr>
      <t xml:space="preserve">
</t>
    </r>
    <r>
      <rPr>
        <sz val="11"/>
        <color theme="1"/>
        <rFont val="Calibri"/>
        <family val="2"/>
        <scheme val="minor"/>
      </rPr>
      <t xml:space="preserve">This data shows the number and rate of live births to mothers aged under 18. The rates for women aged under 18 is calculated using the mid-year population estimates for the female population aged 15-17. </t>
    </r>
  </si>
  <si>
    <r>
      <t>Statistical issues: For most local authorities in West Sussex, counts are very small. Rates are of low reliability when counts are below 20, and are not shown when counts are fewer than 3.</t>
    </r>
    <r>
      <rPr>
        <sz val="11"/>
        <color theme="1"/>
        <rFont val="Calibri"/>
        <family val="2"/>
        <scheme val="minor"/>
      </rPr>
      <t xml:space="preserve"> Data is based on the residence of the mother, not the location of the birth. </t>
    </r>
  </si>
  <si>
    <t>Rate/1000</t>
  </si>
  <si>
    <t>Births to women &lt; 18</t>
  </si>
  <si>
    <r>
      <rPr>
        <b/>
        <sz val="11"/>
        <color theme="1"/>
        <rFont val="Calibri"/>
        <family val="2"/>
        <scheme val="minor"/>
      </rPr>
      <t xml:space="preserve">Statistical issues: </t>
    </r>
    <r>
      <rPr>
        <sz val="11"/>
        <color theme="1"/>
        <rFont val="Calibri"/>
        <family val="2"/>
        <scheme val="minor"/>
      </rPr>
      <t>The data shows the number and percentage of babies born of weight less than 2.5kg. The data relates to 2013 and 2016. Single year data should be treated with caution. Data is not shown at small geographies.</t>
    </r>
  </si>
  <si>
    <r>
      <t xml:space="preserve">Source: </t>
    </r>
    <r>
      <rPr>
        <sz val="11"/>
        <color theme="1"/>
        <rFont val="Calibri"/>
        <family val="2"/>
        <scheme val="minor"/>
      </rPr>
      <t>Office for National Statistics</t>
    </r>
  </si>
  <si>
    <t>% of all live births &lt;2500g</t>
  </si>
  <si>
    <t>Low birth weight LCI</t>
  </si>
  <si>
    <t>Low birth weight UCI</t>
  </si>
  <si>
    <r>
      <rPr>
        <b/>
        <sz val="10"/>
        <rFont val="Calibri"/>
        <family val="2"/>
        <scheme val="minor"/>
      </rPr>
      <t xml:space="preserve">Source: </t>
    </r>
    <r>
      <rPr>
        <u/>
        <sz val="10"/>
        <color theme="10"/>
        <rFont val="Calibri"/>
        <family val="2"/>
        <scheme val="minor"/>
      </rPr>
      <t>PHE breastfeeding statistics</t>
    </r>
  </si>
  <si>
    <t>Cells shaded in red did not meet the validation criteria outlined above. The data should be taken with a high degree of caution.</t>
  </si>
  <si>
    <r>
      <rPr>
        <b/>
        <sz val="11"/>
        <rFont val="Calibri"/>
        <family val="2"/>
        <scheme val="minor"/>
      </rPr>
      <t>Source:</t>
    </r>
    <r>
      <rPr>
        <b/>
        <sz val="11"/>
        <color theme="10"/>
        <rFont val="Calibri"/>
        <family val="2"/>
        <scheme val="minor"/>
      </rPr>
      <t xml:space="preserve"> </t>
    </r>
    <r>
      <rPr>
        <b/>
        <u/>
        <sz val="11"/>
        <color theme="10"/>
        <rFont val="Calibri"/>
        <family val="2"/>
        <scheme val="minor"/>
      </rPr>
      <t>NHSE Maternity and Breastfeeding statistics</t>
    </r>
  </si>
  <si>
    <t>This data reports on the number and proportion of mothers who have initiated or not initiated breastfeeding. In England, the annual rate of breastfeeding initiation was 74.6% in 2016/17. This is the highest figure recorded in over a decade.</t>
  </si>
  <si>
    <t>Feeding initiation - Number initiated</t>
  </si>
  <si>
    <t>Feeding initiation - proportion initiated</t>
  </si>
  <si>
    <t>Feeding initiation - LCI</t>
  </si>
  <si>
    <t>Feeding initiation - UCI</t>
  </si>
  <si>
    <r>
      <t xml:space="preserve">Caveats: </t>
    </r>
    <r>
      <rPr>
        <sz val="11"/>
        <color theme="1"/>
        <rFont val="Calibri"/>
        <family val="2"/>
        <scheme val="minor"/>
      </rPr>
      <t xml:space="preserve">Data refers to episodes of admission rather than persons. The same person may be admitted to hospital for mental health disorders multiple times in one year. These will be recorded as separate admissions. Data are not available at small geographies,and is presented for the local authority of your selections. </t>
    </r>
    <r>
      <rPr>
        <b/>
        <sz val="11"/>
        <color theme="1"/>
        <rFont val="Calibri"/>
        <family val="2"/>
        <scheme val="minor"/>
      </rPr>
      <t>Rates shown in red are based on counts smaller than 30. These should be viewed with caution.</t>
    </r>
  </si>
  <si>
    <t>Number of Eligible Children - 12 months</t>
  </si>
  <si>
    <t>Number of Eligible Children - 24 months</t>
  </si>
  <si>
    <t>% Dtap/IPV/Hib - 12 months</t>
  </si>
  <si>
    <t>% PCV - 12 months</t>
  </si>
  <si>
    <t>N PCV - 12 months</t>
  </si>
  <si>
    <t>N Dtap/IPV/Hib - 12 months</t>
  </si>
  <si>
    <t>N Men C - 12 months</t>
  </si>
  <si>
    <t>% Men C - 12 months</t>
  </si>
  <si>
    <t>% Dtap/IPV/Hib - 24 months</t>
  </si>
  <si>
    <t>% MMR - 24 months</t>
  </si>
  <si>
    <t>% Men C Booster - 24 months</t>
  </si>
  <si>
    <t>% PCV Booster - 24 months</t>
  </si>
  <si>
    <t>N Dtap/IPV/Hib - 24 months</t>
  </si>
  <si>
    <t>N MMR - 24 months</t>
  </si>
  <si>
    <t>N Men C Booster - 24 months</t>
  </si>
  <si>
    <t>N PCV Booster - 24 months</t>
  </si>
  <si>
    <t>Number of Eligible Children - 5 years</t>
  </si>
  <si>
    <t>% Dt/Pol Primary - 5 years</t>
  </si>
  <si>
    <t>% Dtap/IPV Booster - 5 years</t>
  </si>
  <si>
    <t>% Pertussis Primary - 5 years</t>
  </si>
  <si>
    <t>% Hib/Men C Booster - 5 years</t>
  </si>
  <si>
    <t>% MMR Dose 1 - 5 years</t>
  </si>
  <si>
    <t>% MMR Dose 2 - 5 years</t>
  </si>
  <si>
    <t>% PCV Booster - 5 years</t>
  </si>
  <si>
    <t>N Dt/Pol Primary - 5 years</t>
  </si>
  <si>
    <t>N Dtap/IPV Booster - 5 years</t>
  </si>
  <si>
    <t>N Pertussis Primary - 5 years</t>
  </si>
  <si>
    <t>N Hib/Men C Booster - 5 years</t>
  </si>
  <si>
    <t>N MMR Dose 1 - 5 years</t>
  </si>
  <si>
    <t>N MMR Dose 2 - 5 years</t>
  </si>
  <si>
    <t>N PCV Booster - 5 years</t>
  </si>
  <si>
    <t>N Infant Hib - 5 years</t>
  </si>
  <si>
    <t>% Infant Hib - 5 years</t>
  </si>
  <si>
    <t>Please note that as of 1st July 2016, the infant dose of the MenC vaccine given at 12 weeks has been removed from the routine schedule.  The last annual cohort to be evaluated for MenC at 12 months of age will be those born between April 2015 and March 2016, making the 2015-16 annual Unify2 collection the final one to evaluate MenC at 12 months.</t>
  </si>
  <si>
    <t>Immunisations (2014/15) - aggregated from GP practices</t>
  </si>
  <si>
    <t>NHS England - GP Practice data</t>
  </si>
  <si>
    <t>Number of Eligible Children - 12 months (2014/15)</t>
  </si>
  <si>
    <t>N Dtap/IPV/Hib - 12 months (2014/15)</t>
  </si>
  <si>
    <t>% Dtap/IPV/Hib - 12 months (2014/15)</t>
  </si>
  <si>
    <t>N Men C - 12 months (2014/15)</t>
  </si>
  <si>
    <t>% Men C - 12 months (2014/15)</t>
  </si>
  <si>
    <t>N PCV - 12 months (2014/15)</t>
  </si>
  <si>
    <t>% PCV - 12 months (2014/15)</t>
  </si>
  <si>
    <t>Number of Eligible Children - 24 months (2014/15)</t>
  </si>
  <si>
    <t>N Dtap/IPV/Hib - 24 months (2014/15)</t>
  </si>
  <si>
    <t>% Dtap/IPV/Hib - 24 months (2014/15)</t>
  </si>
  <si>
    <t>N MMR - 24 months (2014/15)</t>
  </si>
  <si>
    <t>% MMR - 24 months (2014/15)</t>
  </si>
  <si>
    <t>N Infant Men C - 24 months (2014/15)</t>
  </si>
  <si>
    <t>% Infant Men C - 24 months (2014/15)</t>
  </si>
  <si>
    <t>N Men C Booster - 24 months (2014/15)</t>
  </si>
  <si>
    <t>% Men C Booster - 24 months (2014/15)</t>
  </si>
  <si>
    <t>N PCV Booster - 24 months (2014/15)</t>
  </si>
  <si>
    <t>% PCV Booster - 24 months (2014/15)</t>
  </si>
  <si>
    <t>Number of Eligible Children - 5 years (2014/15)</t>
  </si>
  <si>
    <t>N Dt/Pol Primary - 5 years (2014/15)</t>
  </si>
  <si>
    <t>% Dt/Pol Primary - 5 years (2014/15)</t>
  </si>
  <si>
    <t>N Dtap/IPV Booster - 5 years (2014/15)</t>
  </si>
  <si>
    <t>% Dtap/IPV Booster - 5 years (2014/15)</t>
  </si>
  <si>
    <t>N Pertussis Primary - 5 years (2014/15)</t>
  </si>
  <si>
    <t>% Pertussis Primary - 5 years (2014/15)</t>
  </si>
  <si>
    <t>N Infant Hib - 5 years (2014/15)</t>
  </si>
  <si>
    <t>% Infant Hib - 5 years (2014/15)</t>
  </si>
  <si>
    <t>N Infant Men C - 5 years (2014/15)</t>
  </si>
  <si>
    <t>% Infant Men C - 5 years (2014/15)</t>
  </si>
  <si>
    <t>N Hib/Men C Booster - 5 years (2014/15)</t>
  </si>
  <si>
    <t>% Hib/Men C Booster - 5 years (2014/15)</t>
  </si>
  <si>
    <t>N MMR Dose 1 - 5 years (2014/15)</t>
  </si>
  <si>
    <t>% MMR Dose 1 - 5 years (2014/15)</t>
  </si>
  <si>
    <t>N MMR Dose 2 - 5 years (2014/15)</t>
  </si>
  <si>
    <t>% MMR Dose 2 - 5 years (2014/15)</t>
  </si>
  <si>
    <t>N Infant PCV - 5 years (2014/15)</t>
  </si>
  <si>
    <t>% Infant PCV - 5 years (2014/15)</t>
  </si>
  <si>
    <t>N PCV Booster - 5 years (2014/15)</t>
  </si>
  <si>
    <t>% PCV Booster - 5 years (2014/15)</t>
  </si>
  <si>
    <t>Immunisations (2015/16) - aggregated from GP practices</t>
  </si>
  <si>
    <t>NHS England</t>
  </si>
  <si>
    <t>Number of Eligible Children - 12 months (2015/16)</t>
  </si>
  <si>
    <t>N Dtap/IPV/Hib - 12 months (2015/16)</t>
  </si>
  <si>
    <t>% Dtap/IPV/Hib - 12 months (2015/16)</t>
  </si>
  <si>
    <t>N Men C - 12 months (2015/16)</t>
  </si>
  <si>
    <t>% Men C - 12 months (2015/16)</t>
  </si>
  <si>
    <t>N PCV - 12 months (2015/16)</t>
  </si>
  <si>
    <t>% PCV - 12 months (2015/16)</t>
  </si>
  <si>
    <t>Number of Eligible Children - 24 months (2015/16)</t>
  </si>
  <si>
    <t>N Dtap/IPV/Hib - 24 months (2015/16)</t>
  </si>
  <si>
    <t>% Dtap/IPV/Hib - 24 months (2015/16)</t>
  </si>
  <si>
    <t>N MMR - 24 months (2015/16)</t>
  </si>
  <si>
    <t>% MMR - 24 months (2015/16)</t>
  </si>
  <si>
    <t>N Infant Men C - 24 months (2015/16)</t>
  </si>
  <si>
    <t>% Infant Men C - 24 months (2015/16)</t>
  </si>
  <si>
    <t>N Men C Booster - 24 months (2015/16)</t>
  </si>
  <si>
    <t>% Men C Booster - 24 months (2015/16)</t>
  </si>
  <si>
    <t>N PCV Booster - 24 months (2015/16)</t>
  </si>
  <si>
    <t>% PCV Booster - 24 months (2015/16)</t>
  </si>
  <si>
    <t>Number of Eligible Children - 5 years (2015/16)</t>
  </si>
  <si>
    <t>N Dt/Pol Primary - 5 years (2015/16)</t>
  </si>
  <si>
    <t>% Dt/Pol Primary - 5 years (2015/16)</t>
  </si>
  <si>
    <t>N Dtap/IPV Booster - 5 years (2015/16)</t>
  </si>
  <si>
    <t>% Dtap/IPV Booster - 5 years (2015/16)</t>
  </si>
  <si>
    <t>N Pertussis Primary - 5 years (2015/16)</t>
  </si>
  <si>
    <t>% Pertussis Primary - 5 years (2015/16)</t>
  </si>
  <si>
    <t>N Infant Hib - 5 years (2015/16)</t>
  </si>
  <si>
    <t>% Infant Hib - 5 years (2015/16)</t>
  </si>
  <si>
    <t>N Infant Men C - 5 years (2015/16)</t>
  </si>
  <si>
    <t>% Infant Men C - 5 years (2015/16)</t>
  </si>
  <si>
    <t>N Hib/Men C Booster - 5 years (2015/16)</t>
  </si>
  <si>
    <t>% Hib/Men C Booster - 5 years (2015/16)</t>
  </si>
  <si>
    <t>N MMR Dose 1 - 5 years (2015/16)</t>
  </si>
  <si>
    <t>% MMR Dose 1 - 5 years (2015/16)</t>
  </si>
  <si>
    <t>N MMR Dose 2 - 5 years (2015/16)</t>
  </si>
  <si>
    <t>% MMR Dose 2 - 5 years (2015/16)</t>
  </si>
  <si>
    <t>N Infant PCV - 5 years (2015/16)</t>
  </si>
  <si>
    <t>% Infant PCV - 5 years (2015/16)</t>
  </si>
  <si>
    <t>N PCV Booster - 5 years (2015/16)</t>
  </si>
  <si>
    <t>% PCV Booster - 5 years (2015/16)</t>
  </si>
  <si>
    <t>CCG data relates to the physical location of the GP surgery (based on postcode). This may result in small differences with similar publications.</t>
  </si>
  <si>
    <r>
      <t xml:space="preserve">Statistical Issues: </t>
    </r>
    <r>
      <rPr>
        <sz val="11"/>
        <color theme="1"/>
        <rFont val="Calibri"/>
        <family val="2"/>
        <scheme val="minor"/>
      </rPr>
      <t>Immunisation coverage data is aggregated from GP practice level data and this includes "in and out" of area children (i.e. some children may reside in a different CFC catchment area to the catchment area of their registered GP surgery, or may live beyond the county boundary). Data here only relate to children registered to a West Sussex GP surgery. Each GP surgery has been assigned to an LSOA based on the postcode. This data is from</t>
    </r>
    <r>
      <rPr>
        <sz val="11"/>
        <rFont val="Calibri"/>
        <family val="2"/>
        <scheme val="minor"/>
      </rPr>
      <t xml:space="preserve"> 2014/15, 2015/16 and 2016/17 and relates to children who had their 1st, 2nd and 5th birthday within those years. Note than NHS England do not have any quality control restrictions on the GP level immunisation statistics. </t>
    </r>
    <r>
      <rPr>
        <b/>
        <u/>
        <sz val="11"/>
        <rFont val="Calibri"/>
        <family val="2"/>
        <scheme val="minor"/>
      </rPr>
      <t xml:space="preserve">Therefore, low coverage may reflect changes in data recording, or low data quality rather than true coverage. </t>
    </r>
    <r>
      <rPr>
        <sz val="11"/>
        <rFont val="Calibri"/>
        <family val="2"/>
        <scheme val="minor"/>
      </rPr>
      <t xml:space="preserve">Local knowledge should be considered to determine whether data quality concerns exist. </t>
    </r>
  </si>
  <si>
    <t>N Infant Men C - 24 months</t>
  </si>
  <si>
    <t>% Infant Men C - 24 months</t>
  </si>
  <si>
    <t>% Infant Men C - 5 years</t>
  </si>
  <si>
    <t>N Infant Men C - 5 years</t>
  </si>
  <si>
    <t>N Infant PCV - 5 years</t>
  </si>
  <si>
    <t>% Infant PCV - 5 years</t>
  </si>
  <si>
    <t>* low coverage likely reflects recent changes to the dosing schedule for MenC to only one dose for those born on or after 1st March 2013. Data is not reported on MenC in 2016/17 release due to changes to the routine schedule.</t>
  </si>
  <si>
    <t>* low coverage of pneumococcal vaccine is thought to reflect changes in reporting, although this has yet to be confirmed and is being investigated. This data should be viewed with a high degree of caution until this variation can be explained.  Data is not reported on MenC in 2016/17 release due to changes to the routine schedule.</t>
  </si>
  <si>
    <t>* low coverage of PCV vaccine is thought to reflect changes in reporting as this data is no longer reported in the 2016/17 release. Data is not reported on MenC in 2016/17 release due to changes to the routine schedule.</t>
  </si>
  <si>
    <r>
      <rPr>
        <b/>
        <sz val="11"/>
        <color theme="1"/>
        <rFont val="Calibri"/>
        <family val="2"/>
        <scheme val="minor"/>
      </rPr>
      <t xml:space="preserve">Description: </t>
    </r>
    <r>
      <rPr>
        <sz val="11"/>
        <color theme="1"/>
        <rFont val="Calibri"/>
        <family val="2"/>
        <scheme val="minor"/>
      </rPr>
      <t>This data presents the crude rate of emergency hospital admissions for children (aged 0-18 years) with asthma, epilepsy or diabetes per 100,000 resident population aged 0-18 years in West Sussex. Data at smaller geographies are not available due to risk of disclosure. More information is available on the fingertips website - including admissions by age (0-9 and 10-18).</t>
    </r>
  </si>
  <si>
    <t>2014-16</t>
  </si>
  <si>
    <r>
      <t xml:space="preserve">This profile contains lots of data presented at a number of different geographies. The selection box at the top of this page allows you to make comparisons between geographies of the same type. 
For example, you can compare a children and family centre with another children and family centre, but you cannot compare a children and family centre with an education locality.
</t>
    </r>
    <r>
      <rPr>
        <b/>
        <sz val="11"/>
        <color rgb="FFC00000"/>
        <rFont val="Calibri"/>
        <family val="2"/>
        <scheme val="minor"/>
      </rPr>
      <t>IMPORTANT!</t>
    </r>
    <r>
      <rPr>
        <b/>
        <sz val="11"/>
        <color theme="1"/>
        <rFont val="Calibri"/>
        <family val="2"/>
        <scheme val="minor"/>
      </rPr>
      <t xml:space="preserve"> </t>
    </r>
    <r>
      <rPr>
        <sz val="11"/>
        <color theme="1"/>
        <rFont val="Calibri"/>
        <family val="2"/>
        <scheme val="minor"/>
      </rPr>
      <t xml:space="preserve">The education locality areas and education partnership areas differ slightly in this profile to other publications. In this profile, the data for these areas largely relates to </t>
    </r>
    <r>
      <rPr>
        <b/>
        <sz val="11"/>
        <color theme="1"/>
        <rFont val="Calibri"/>
        <family val="2"/>
        <scheme val="minor"/>
      </rPr>
      <t>where a child is resident</t>
    </r>
    <r>
      <rPr>
        <sz val="11"/>
        <color theme="1"/>
        <rFont val="Calibri"/>
        <family val="2"/>
        <scheme val="minor"/>
      </rPr>
      <t xml:space="preserve">. This is because health data usually defines a population based on residence. This differs to other publications (predominantly relating to educational attainment and school pupil characteristics), where the </t>
    </r>
    <r>
      <rPr>
        <b/>
        <sz val="11"/>
        <color theme="1"/>
        <rFont val="Calibri"/>
        <family val="2"/>
        <scheme val="minor"/>
      </rPr>
      <t xml:space="preserve">location of the school </t>
    </r>
    <r>
      <rPr>
        <sz val="11"/>
        <color theme="1"/>
        <rFont val="Calibri"/>
        <family val="2"/>
        <scheme val="minor"/>
      </rPr>
      <t xml:space="preserve">the child attends is often more important. Therefore the figures presented in this profile may differ to those you have seen elsewhere. 
In order to present health data at education locality level, small changes were made to the education locality boundaries. This is because the traditional education locality boundaries are not coterminous (do not match up) with lower super output areas which are the building blocks of many types of data. Therefore, each lower super output area in West Sussex was assigned to an education locality based on where the majority of its resident's live (i.e. the population centroid). 
</t>
    </r>
    <r>
      <rPr>
        <b/>
        <sz val="11"/>
        <color rgb="FFC00000"/>
        <rFont val="Calibri"/>
        <family val="2"/>
        <scheme val="minor"/>
      </rPr>
      <t xml:space="preserve">IMPORTANT! </t>
    </r>
    <r>
      <rPr>
        <sz val="11"/>
        <color theme="1"/>
        <rFont val="Calibri"/>
        <family val="2"/>
        <scheme val="minor"/>
      </rPr>
      <t xml:space="preserve">The Children and Family Centre geographies were reviewed by the Data and Performance Team (IPEH) in December 2017. The boundaries for some CFCs have been changed in order to align with IPEH geographies. All data in the profile has been updated to reflect these changes (affecting 9 CFCs and 7 CFC groups). </t>
    </r>
  </si>
  <si>
    <t>Group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</si>
</sst>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0.0"/>
    <numFmt numFmtId="166" formatCode="&quot; &quot;#,##0.00&quot; &quot;;&quot;-&quot;#,##0.00&quot; &quot;;&quot; -&quot;00&quot; &quot;;&quot; &quot;@&quot; &quot;"/>
    <numFmt numFmtId="167" formatCode="&quot; &quot;[$£-809]#,##0.00&quot; &quot;;&quot;-&quot;[$£-809]#,##0.00&quot; &quot;;&quot; &quot;[$£-809]&quot;-&quot;00&quot; &quot;;&quot; &quot;@&quot; &quot;"/>
    <numFmt numFmtId="168" formatCode="_-* #,##0_-;\-* #,##0_-;_-* &quot;-&quot;??_-;_-@_-"/>
    <numFmt numFmtId="169" formatCode="_-&quot;£&quot;* #,##0_-;\-&quot;£&quot;* #,##0_-;_-&quot;£&quot;* &quot;-&quot;??_-;_-@_-"/>
    <numFmt numFmtId="170" formatCode="[$-F800]dddd\,\ mmmm\ dd\,\ yyyy"/>
  </numFmts>
  <fonts count="123" x14ac:knownFonts="1">
    <font>
      <sz val="11"/>
      <color theme="1"/>
      <name val="Verdana"/>
      <family val="2"/>
    </font>
    <font>
      <sz val="11"/>
      <color theme="1"/>
      <name val="Verdana"/>
      <family val="2"/>
    </font>
    <font>
      <sz val="10"/>
      <color theme="1"/>
      <name val="Calibri"/>
      <family val="2"/>
      <scheme val="minor"/>
    </font>
    <font>
      <sz val="10"/>
      <color theme="0"/>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sz val="11"/>
      <color rgb="FF000000"/>
      <name val="Calibri"/>
      <family val="2"/>
    </font>
    <font>
      <i/>
      <sz val="11"/>
      <color indexed="23"/>
      <name val="Calibri"/>
      <family val="2"/>
    </font>
    <font>
      <sz val="11"/>
      <color indexed="17"/>
      <name val="Calibri"/>
      <family val="2"/>
    </font>
    <font>
      <b/>
      <sz val="14"/>
      <color indexed="60"/>
      <name val="Arial"/>
      <family val="2"/>
    </font>
    <font>
      <b/>
      <sz val="12"/>
      <color indexed="6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theme="10"/>
      <name val="Verdana"/>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sz val="10"/>
      <color indexed="8"/>
      <name val="Arial"/>
      <family val="2"/>
    </font>
    <font>
      <sz val="9"/>
      <color theme="1"/>
      <name val="Arial"/>
      <family val="2"/>
    </font>
    <font>
      <sz val="10"/>
      <color rgb="FF000000"/>
      <name val="Arial"/>
      <family val="2"/>
    </font>
    <font>
      <sz val="10"/>
      <color theme="1"/>
      <name val="Arial"/>
      <family val="2"/>
    </font>
    <font>
      <sz val="11"/>
      <color indexed="8"/>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theme="1"/>
      <name val="Calibri"/>
      <family val="2"/>
      <scheme val="minor"/>
    </font>
    <font>
      <sz val="10"/>
      <name val="Calibri"/>
      <family val="2"/>
      <scheme val="minor"/>
    </font>
    <font>
      <b/>
      <sz val="10"/>
      <color theme="1"/>
      <name val="Calibri"/>
      <family val="2"/>
      <scheme val="minor"/>
    </font>
    <font>
      <i/>
      <sz val="11"/>
      <color theme="1"/>
      <name val="Calibri"/>
      <family val="2"/>
      <scheme val="minor"/>
    </font>
    <font>
      <b/>
      <sz val="14"/>
      <color theme="1"/>
      <name val="Calibri"/>
      <family val="2"/>
      <scheme val="minor"/>
    </font>
    <font>
      <b/>
      <sz val="11"/>
      <color theme="1"/>
      <name val="Calibri"/>
      <family val="2"/>
      <scheme val="minor"/>
    </font>
    <font>
      <b/>
      <sz val="14"/>
      <color theme="0"/>
      <name val="Calibri"/>
      <family val="2"/>
      <scheme val="minor"/>
    </font>
    <font>
      <sz val="11"/>
      <color theme="0"/>
      <name val="Calibri"/>
      <family val="2"/>
      <scheme val="minor"/>
    </font>
    <font>
      <sz val="11"/>
      <name val="Calibri"/>
      <family val="2"/>
      <scheme val="minor"/>
    </font>
    <font>
      <sz val="11"/>
      <color rgb="FFFFC000"/>
      <name val="Calibri"/>
      <family val="2"/>
      <scheme val="minor"/>
    </font>
    <font>
      <b/>
      <sz val="11"/>
      <color rgb="FFFFC000"/>
      <name val="Calibri"/>
      <family val="2"/>
      <scheme val="minor"/>
    </font>
    <font>
      <b/>
      <sz val="11"/>
      <color rgb="FFC00000"/>
      <name val="Calibri"/>
      <family val="2"/>
      <scheme val="minor"/>
    </font>
    <font>
      <b/>
      <sz val="11"/>
      <color theme="6"/>
      <name val="Calibri"/>
      <family val="2"/>
      <scheme val="minor"/>
    </font>
    <font>
      <sz val="11"/>
      <color rgb="FFFFFFFF"/>
      <name val="Calibri"/>
      <family val="2"/>
    </font>
    <font>
      <b/>
      <sz val="14"/>
      <color rgb="FFFFFFFF"/>
      <name val="Calibri"/>
      <family val="2"/>
    </font>
    <font>
      <b/>
      <u/>
      <sz val="14"/>
      <color rgb="FFFFFFFF"/>
      <name val="Calibri"/>
      <family val="2"/>
    </font>
    <font>
      <u/>
      <sz val="11"/>
      <color rgb="FFFFFFFF"/>
      <name val="Calibri"/>
      <family val="2"/>
    </font>
    <font>
      <sz val="11"/>
      <color theme="0" tint="-0.14999847407452621"/>
      <name val="Calibri"/>
      <family val="2"/>
      <scheme val="minor"/>
    </font>
    <font>
      <b/>
      <sz val="18"/>
      <color theme="3"/>
      <name val="Cambria"/>
      <family val="2"/>
      <scheme val="major"/>
    </font>
    <font>
      <b/>
      <sz val="11"/>
      <color theme="0"/>
      <name val="Calibri"/>
      <family val="2"/>
      <scheme val="minor"/>
    </font>
    <font>
      <b/>
      <sz val="12"/>
      <color theme="0"/>
      <name val="Calibri"/>
      <family val="2"/>
      <scheme val="minor"/>
    </font>
    <font>
      <b/>
      <u/>
      <sz val="11"/>
      <color theme="10"/>
      <name val="Calibri"/>
      <family val="2"/>
      <scheme val="minor"/>
    </font>
    <font>
      <b/>
      <sz val="11"/>
      <name val="Calibri"/>
      <family val="2"/>
      <scheme val="minor"/>
    </font>
    <font>
      <sz val="11"/>
      <color rgb="FFFF0000"/>
      <name val="Calibri"/>
      <family val="2"/>
      <scheme val="minor"/>
    </font>
    <font>
      <u/>
      <sz val="11"/>
      <color indexed="12"/>
      <name val="Calibri"/>
      <family val="2"/>
    </font>
    <font>
      <u/>
      <sz val="10"/>
      <color indexed="12"/>
      <name val="MS Sans Serif"/>
      <family val="2"/>
    </font>
    <font>
      <sz val="10"/>
      <name val="MS Sans Serif"/>
      <family val="2"/>
    </font>
    <font>
      <sz val="11"/>
      <color rgb="FF9C0006"/>
      <name val="Calibri"/>
      <family val="2"/>
      <scheme val="minor"/>
    </font>
    <font>
      <b/>
      <sz val="11"/>
      <color rgb="FFFA7D0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0"/>
      <color indexed="8"/>
      <name val="Calibri"/>
      <family val="2"/>
    </font>
    <font>
      <b/>
      <u/>
      <sz val="11"/>
      <color theme="1"/>
      <name val="Calibri"/>
      <family val="2"/>
      <scheme val="minor"/>
    </font>
    <font>
      <b/>
      <sz val="10"/>
      <name val="Calibri"/>
      <family val="2"/>
      <scheme val="minor"/>
    </font>
    <font>
      <u/>
      <sz val="11"/>
      <color theme="1"/>
      <name val="Calibri"/>
      <family val="2"/>
      <scheme val="minor"/>
    </font>
    <font>
      <b/>
      <sz val="10"/>
      <color theme="0"/>
      <name val="Calibri"/>
      <family val="2"/>
      <scheme val="minor"/>
    </font>
    <font>
      <b/>
      <u/>
      <sz val="12"/>
      <color theme="10"/>
      <name val="Calibri"/>
      <family val="2"/>
      <scheme val="minor"/>
    </font>
    <font>
      <b/>
      <sz val="11"/>
      <color rgb="FF000000"/>
      <name val="Calibri"/>
      <family val="2"/>
    </font>
    <font>
      <sz val="11"/>
      <color rgb="FF333333"/>
      <name val="Calibri"/>
      <family val="2"/>
      <scheme val="minor"/>
    </font>
    <font>
      <b/>
      <sz val="15"/>
      <color theme="3"/>
      <name val="Verdana"/>
      <family val="2"/>
    </font>
    <font>
      <b/>
      <sz val="13"/>
      <color theme="3"/>
      <name val="Verdana"/>
      <family val="2"/>
    </font>
    <font>
      <b/>
      <sz val="11"/>
      <color theme="3"/>
      <name val="Verdana"/>
      <family val="2"/>
    </font>
    <font>
      <sz val="11"/>
      <color rgb="FF006100"/>
      <name val="Verdana"/>
      <family val="2"/>
    </font>
    <font>
      <sz val="11"/>
      <color rgb="FF9C0006"/>
      <name val="Verdana"/>
      <family val="2"/>
    </font>
    <font>
      <sz val="11"/>
      <color rgb="FF9C6500"/>
      <name val="Verdana"/>
      <family val="2"/>
    </font>
    <font>
      <sz val="11"/>
      <color rgb="FF3F3F76"/>
      <name val="Verdana"/>
      <family val="2"/>
    </font>
    <font>
      <b/>
      <sz val="11"/>
      <color rgb="FF3F3F3F"/>
      <name val="Verdana"/>
      <family val="2"/>
    </font>
    <font>
      <b/>
      <sz val="11"/>
      <color rgb="FFFA7D00"/>
      <name val="Verdana"/>
      <family val="2"/>
    </font>
    <font>
      <sz val="11"/>
      <color rgb="FFFA7D00"/>
      <name val="Verdana"/>
      <family val="2"/>
    </font>
    <font>
      <b/>
      <sz val="11"/>
      <color theme="0"/>
      <name val="Verdana"/>
      <family val="2"/>
    </font>
    <font>
      <sz val="11"/>
      <color rgb="FFFF0000"/>
      <name val="Verdana"/>
      <family val="2"/>
    </font>
    <font>
      <i/>
      <sz val="11"/>
      <color rgb="FF7F7F7F"/>
      <name val="Verdana"/>
      <family val="2"/>
    </font>
    <font>
      <b/>
      <sz val="11"/>
      <color theme="1"/>
      <name val="Verdana"/>
      <family val="2"/>
    </font>
    <font>
      <sz val="11"/>
      <color theme="0"/>
      <name val="Verdana"/>
      <family val="2"/>
    </font>
    <font>
      <sz val="10"/>
      <color rgb="FF000000"/>
      <name val="MS Sans Serif"/>
      <family val="2"/>
    </font>
    <font>
      <u/>
      <sz val="10"/>
      <color theme="10"/>
      <name val="Calibri"/>
      <family val="2"/>
      <scheme val="minor"/>
    </font>
    <font>
      <u/>
      <sz val="11"/>
      <color indexed="12"/>
      <name val="Calibri"/>
      <family val="2"/>
      <scheme val="minor"/>
    </font>
    <font>
      <sz val="11"/>
      <color indexed="12"/>
      <name val="Calibri"/>
      <family val="2"/>
      <scheme val="minor"/>
    </font>
    <font>
      <b/>
      <u/>
      <sz val="10"/>
      <color theme="1"/>
      <name val="Calibri"/>
      <family val="2"/>
      <scheme val="minor"/>
    </font>
    <font>
      <sz val="9"/>
      <color theme="1"/>
      <name val="Calibri"/>
      <family val="2"/>
      <scheme val="minor"/>
    </font>
    <font>
      <sz val="12"/>
      <name val="Calibri"/>
      <family val="2"/>
      <scheme val="minor"/>
    </font>
    <font>
      <b/>
      <i/>
      <sz val="11"/>
      <color theme="1"/>
      <name val="Calibri"/>
      <family val="2"/>
      <scheme val="minor"/>
    </font>
    <font>
      <i/>
      <sz val="11"/>
      <name val="Calibri"/>
      <family val="2"/>
      <scheme val="minor"/>
    </font>
    <font>
      <i/>
      <u/>
      <sz val="11"/>
      <color theme="1"/>
      <name val="Calibri"/>
      <family val="2"/>
      <scheme val="minor"/>
    </font>
    <font>
      <b/>
      <u/>
      <sz val="12"/>
      <color theme="1"/>
      <name val="Calibri"/>
      <family val="2"/>
      <scheme val="minor"/>
    </font>
    <font>
      <b/>
      <u/>
      <sz val="11"/>
      <name val="Calibri"/>
      <family val="2"/>
      <scheme val="minor"/>
    </font>
    <font>
      <sz val="10"/>
      <color theme="0" tint="-4.9989318521683403E-2"/>
      <name val="Calibri"/>
      <family val="2"/>
      <scheme val="minor"/>
    </font>
    <font>
      <b/>
      <sz val="12"/>
      <color rgb="FF000000"/>
      <name val="Calibri"/>
      <family val="2"/>
    </font>
    <font>
      <sz val="11"/>
      <color rgb="FFC00000"/>
      <name val="Calibri"/>
      <family val="2"/>
      <scheme val="minor"/>
    </font>
    <font>
      <b/>
      <u/>
      <sz val="11"/>
      <color rgb="FFC00000"/>
      <name val="Calibri"/>
      <family val="2"/>
      <scheme val="minor"/>
    </font>
    <font>
      <b/>
      <sz val="14"/>
      <color indexed="12"/>
      <name val="Arial"/>
      <family val="2"/>
    </font>
    <font>
      <sz val="11"/>
      <color theme="10"/>
      <name val="Calibri"/>
      <family val="2"/>
      <scheme val="minor"/>
    </font>
    <font>
      <b/>
      <u/>
      <sz val="11"/>
      <color theme="0"/>
      <name val="Calibri"/>
      <family val="2"/>
      <scheme val="minor"/>
    </font>
    <font>
      <b/>
      <sz val="14"/>
      <color theme="8" tint="-0.249977111117893"/>
      <name val="Calibri"/>
      <family val="2"/>
      <scheme val="minor"/>
    </font>
    <font>
      <sz val="10"/>
      <name val="Arial"/>
    </font>
    <font>
      <sz val="12"/>
      <color theme="1"/>
      <name val="Arial"/>
      <family val="2"/>
    </font>
    <font>
      <sz val="12"/>
      <color theme="1"/>
      <name val="Calibri"/>
      <family val="2"/>
      <scheme val="minor"/>
    </font>
    <font>
      <b/>
      <sz val="12"/>
      <name val="Calibri"/>
      <family val="2"/>
      <scheme val="minor"/>
    </font>
    <font>
      <b/>
      <sz val="14"/>
      <name val="Calibri"/>
      <family val="2"/>
      <scheme val="minor"/>
    </font>
    <font>
      <b/>
      <u/>
      <sz val="10"/>
      <color indexed="12"/>
      <name val="Arial"/>
      <family val="2"/>
    </font>
    <font>
      <b/>
      <sz val="11"/>
      <color theme="10"/>
      <name val="Calibri"/>
      <family val="2"/>
      <scheme val="minor"/>
    </font>
    <font>
      <sz val="9"/>
      <name val="Calibri"/>
      <family val="2"/>
      <scheme val="minor"/>
    </font>
  </fonts>
  <fills count="85">
    <fill>
      <patternFill patternType="none"/>
    </fill>
    <fill>
      <patternFill patternType="gray125"/>
    </fill>
    <fill>
      <patternFill patternType="solid">
        <fgColor rgb="FFC000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0"/>
        <bgColor indexed="64"/>
      </patternFill>
    </fill>
    <fill>
      <patternFill patternType="solid">
        <fgColor theme="4"/>
        <bgColor indexed="64"/>
      </patternFill>
    </fill>
    <fill>
      <patternFill patternType="solid">
        <fgColor rgb="FFFFC000"/>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9"/>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6" tint="0.79998168889431442"/>
        <bgColor indexed="64"/>
      </patternFill>
    </fill>
  </fills>
  <borders count="62">
    <border>
      <left/>
      <right/>
      <top/>
      <bottom/>
      <diagonal/>
    </border>
    <border>
      <left/>
      <right style="thin">
        <color indexed="64"/>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medium">
        <color theme="0" tint="-0.499984740745262"/>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249977111117893"/>
      </right>
      <top style="thin">
        <color theme="0" tint="-0.499984740745262"/>
      </top>
      <bottom style="thin">
        <color theme="0" tint="-0.499984740745262"/>
      </bottom>
      <diagonal/>
    </border>
    <border>
      <left style="thin">
        <color theme="0" tint="-0.249977111117893"/>
      </left>
      <right style="thin">
        <color theme="0" tint="-0.249977111117893"/>
      </right>
      <top style="thin">
        <color theme="0" tint="-0.499984740745262"/>
      </top>
      <bottom style="thin">
        <color theme="0" tint="-0.499984740745262"/>
      </bottom>
      <diagonal/>
    </border>
    <border>
      <left style="thin">
        <color theme="0" tint="-0.249977111117893"/>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style="thin">
        <color indexed="64"/>
      </right>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top/>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tint="-0.499984740745262"/>
      </right>
      <top/>
      <bottom style="thin">
        <color indexed="64"/>
      </bottom>
      <diagonal/>
    </border>
  </borders>
  <cellStyleXfs count="20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6" fillId="19"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6" borderId="0" applyNumberFormat="0" applyBorder="0" applyAlignment="0" applyProtection="0"/>
    <xf numFmtId="0" fontId="7" fillId="10" borderId="0" applyNumberFormat="0" applyBorder="0" applyAlignment="0" applyProtection="0"/>
    <xf numFmtId="0" fontId="8" fillId="27" borderId="3" applyNumberFormat="0" applyAlignment="0" applyProtection="0"/>
    <xf numFmtId="0" fontId="8" fillId="27" borderId="3" applyNumberFormat="0" applyAlignment="0" applyProtection="0"/>
    <xf numFmtId="0" fontId="9" fillId="28" borderId="4" applyNumberFormat="0" applyAlignment="0" applyProtection="0"/>
    <xf numFmtId="43" fontId="10" fillId="0" borderId="0" applyFont="0" applyFill="0" applyBorder="0" applyAlignment="0" applyProtection="0"/>
    <xf numFmtId="166" fontId="11"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167" fontId="11" fillId="0" borderId="0" applyFont="0" applyFill="0" applyBorder="0" applyAlignment="0" applyProtection="0"/>
    <xf numFmtId="0" fontId="12" fillId="0" borderId="0" applyNumberFormat="0" applyFill="0" applyBorder="0" applyAlignment="0" applyProtection="0"/>
    <xf numFmtId="0" fontId="13" fillId="11" borderId="0" applyNumberFormat="0" applyBorder="0" applyAlignment="0" applyProtection="0"/>
    <xf numFmtId="0" fontId="14" fillId="0" borderId="0">
      <alignment horizontal="left"/>
    </xf>
    <xf numFmtId="0" fontId="15" fillId="0" borderId="0">
      <alignment horizontal="left" indent="1"/>
    </xf>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0" fontId="21" fillId="0" borderId="0" applyNumberFormat="0" applyFill="0" applyBorder="0" applyAlignment="0" applyProtection="0"/>
    <xf numFmtId="0" fontId="10" fillId="0" borderId="0">
      <alignment horizontal="left" vertical="top" wrapText="1" indent="2"/>
    </xf>
    <xf numFmtId="0" fontId="10" fillId="0" borderId="0">
      <alignment horizontal="left" vertical="top" wrapText="1" indent="2"/>
    </xf>
    <xf numFmtId="0" fontId="22" fillId="14" borderId="3" applyNumberFormat="0" applyAlignment="0" applyProtection="0"/>
    <xf numFmtId="0" fontId="22" fillId="14" borderId="3" applyNumberFormat="0" applyAlignment="0" applyProtection="0"/>
    <xf numFmtId="0" fontId="23" fillId="0" borderId="8" applyNumberFormat="0" applyFill="0" applyAlignment="0" applyProtection="0"/>
    <xf numFmtId="0" fontId="24" fillId="29" borderId="0" applyNumberFormat="0" applyBorder="0" applyAlignment="0" applyProtection="0"/>
    <xf numFmtId="0" fontId="25" fillId="0" borderId="0">
      <alignment vertical="top"/>
    </xf>
    <xf numFmtId="0" fontId="10" fillId="0" borderId="0"/>
    <xf numFmtId="0" fontId="10" fillId="0" borderId="0"/>
    <xf numFmtId="0" fontId="26" fillId="0" borderId="0"/>
    <xf numFmtId="0" fontId="10" fillId="0" borderId="0"/>
    <xf numFmtId="0" fontId="27" fillId="0" borderId="0" applyNumberFormat="0" applyBorder="0" applyProtection="0"/>
    <xf numFmtId="0" fontId="10" fillId="0" borderId="0"/>
    <xf numFmtId="0" fontId="11" fillId="0" borderId="0" applyNumberFormat="0" applyBorder="0" applyProtection="0"/>
    <xf numFmtId="0" fontId="4" fillId="0" borderId="0"/>
    <xf numFmtId="0" fontId="28" fillId="0" borderId="0"/>
    <xf numFmtId="0" fontId="10" fillId="0" borderId="0"/>
    <xf numFmtId="0" fontId="10" fillId="0" borderId="0"/>
    <xf numFmtId="0" fontId="10" fillId="0" borderId="0"/>
    <xf numFmtId="0" fontId="10" fillId="0" borderId="0"/>
    <xf numFmtId="0" fontId="29" fillId="0" borderId="0"/>
    <xf numFmtId="0" fontId="27" fillId="0" borderId="0"/>
    <xf numFmtId="0" fontId="10" fillId="30" borderId="9" applyNumberFormat="0" applyFont="0" applyAlignment="0" applyProtection="0"/>
    <xf numFmtId="0" fontId="10" fillId="30" borderId="9" applyNumberFormat="0" applyFont="0" applyAlignment="0" applyProtection="0"/>
    <xf numFmtId="0" fontId="30" fillId="27" borderId="10" applyNumberFormat="0" applyAlignment="0" applyProtection="0"/>
    <xf numFmtId="0" fontId="30" fillId="27" borderId="10"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0" fontId="10" fillId="0" borderId="0">
      <alignment horizontal="left" wrapText="1" indent="1"/>
    </xf>
    <xf numFmtId="0" fontId="10" fillId="0" borderId="0">
      <alignment horizontal="left" wrapText="1" indent="1"/>
    </xf>
    <xf numFmtId="0" fontId="31" fillId="0" borderId="0" applyNumberFormat="0" applyFill="0" applyBorder="0" applyAlignment="0" applyProtection="0"/>
    <xf numFmtId="0" fontId="32" fillId="0" borderId="11" applyNumberFormat="0" applyFill="0" applyAlignment="0" applyProtection="0"/>
    <xf numFmtId="0" fontId="32" fillId="0" borderId="11" applyNumberFormat="0" applyFill="0" applyAlignment="0" applyProtection="0"/>
    <xf numFmtId="0" fontId="33" fillId="0" borderId="0" applyNumberFormat="0" applyFill="0" applyBorder="0" applyAlignment="0" applyProtection="0"/>
    <xf numFmtId="0" fontId="8" fillId="27" borderId="3" applyNumberFormat="0" applyAlignment="0" applyProtection="0"/>
    <xf numFmtId="0" fontId="20" fillId="0" borderId="0" applyNumberFormat="0" applyFill="0" applyBorder="0" applyAlignment="0" applyProtection="0"/>
    <xf numFmtId="0" fontId="19" fillId="0" borderId="0" applyNumberFormat="0" applyFill="0" applyBorder="0" applyAlignment="0" applyProtection="0">
      <alignment vertical="top"/>
      <protection locked="0"/>
    </xf>
    <xf numFmtId="0" fontId="22" fillId="14" borderId="3" applyNumberFormat="0" applyAlignment="0" applyProtection="0"/>
    <xf numFmtId="0" fontId="29" fillId="0" borderId="0"/>
    <xf numFmtId="0" fontId="52" fillId="0" borderId="0" applyNumberFormat="0" applyFill="0" applyBorder="0" applyAlignment="0" applyProtection="0"/>
    <xf numFmtId="0" fontId="20"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8" fillId="41" borderId="23" applyNumberFormat="0" applyAlignment="0" applyProtection="0"/>
    <xf numFmtId="0" fontId="69" fillId="0" borderId="25" applyNumberFormat="0" applyFill="0" applyAlignment="0" applyProtection="0"/>
    <xf numFmtId="0" fontId="70" fillId="40" borderId="0" applyNumberFormat="0" applyBorder="0" applyAlignment="0" applyProtection="0"/>
    <xf numFmtId="0" fontId="5" fillId="0" borderId="0"/>
    <xf numFmtId="0" fontId="60" fillId="0" borderId="0"/>
    <xf numFmtId="0" fontId="4" fillId="44" borderId="27" applyNumberFormat="0" applyFont="0" applyAlignment="0" applyProtection="0"/>
    <xf numFmtId="0" fontId="71" fillId="42" borderId="24" applyNumberFormat="0" applyAlignment="0" applyProtection="0"/>
    <xf numFmtId="0" fontId="39" fillId="0" borderId="28" applyNumberFormat="0" applyFill="0" applyAlignment="0" applyProtection="0"/>
    <xf numFmtId="0" fontId="57" fillId="0" borderId="0" applyNumberFormat="0" applyFill="0" applyBorder="0" applyAlignment="0" applyProtection="0"/>
    <xf numFmtId="0" fontId="4" fillId="66" borderId="0" applyNumberFormat="0" applyBorder="0" applyAlignment="0" applyProtection="0"/>
    <xf numFmtId="0" fontId="67" fillId="0" borderId="0" applyNumberFormat="0" applyFill="0" applyBorder="0" applyAlignment="0" applyProtection="0"/>
    <xf numFmtId="0" fontId="67" fillId="0" borderId="22" applyNumberFormat="0" applyFill="0" applyAlignment="0" applyProtection="0"/>
    <xf numFmtId="0" fontId="66" fillId="0" borderId="21" applyNumberFormat="0" applyFill="0" applyAlignment="0" applyProtection="0"/>
    <xf numFmtId="0" fontId="64" fillId="38" borderId="0" applyNumberFormat="0" applyBorder="0" applyAlignment="0" applyProtection="0"/>
    <xf numFmtId="0" fontId="62" fillId="42" borderId="23" applyNumberFormat="0" applyAlignment="0" applyProtection="0"/>
    <xf numFmtId="0" fontId="41" fillId="65" borderId="0" applyNumberFormat="0" applyBorder="0" applyAlignment="0" applyProtection="0"/>
    <xf numFmtId="0" fontId="41" fillId="61" borderId="0" applyNumberFormat="0" applyBorder="0" applyAlignment="0" applyProtection="0"/>
    <xf numFmtId="0" fontId="41" fillId="57" borderId="0" applyNumberFormat="0" applyBorder="0" applyAlignment="0" applyProtection="0"/>
    <xf numFmtId="0" fontId="41" fillId="53" borderId="0" applyNumberFormat="0" applyBorder="0" applyAlignment="0" applyProtection="0"/>
    <xf numFmtId="0" fontId="41" fillId="49" borderId="0" applyNumberFormat="0" applyBorder="0" applyAlignment="0" applyProtection="0"/>
    <xf numFmtId="0" fontId="41" fillId="45" borderId="0" applyNumberFormat="0" applyBorder="0" applyAlignment="0" applyProtection="0"/>
    <xf numFmtId="0" fontId="41" fillId="68" borderId="0" applyNumberFormat="0" applyBorder="0" applyAlignment="0" applyProtection="0"/>
    <xf numFmtId="0" fontId="41" fillId="64" borderId="0" applyNumberFormat="0" applyBorder="0" applyAlignment="0" applyProtection="0"/>
    <xf numFmtId="0" fontId="41" fillId="56" borderId="0" applyNumberFormat="0" applyBorder="0" applyAlignment="0" applyProtection="0"/>
    <xf numFmtId="0" fontId="41" fillId="52" borderId="0" applyNumberFormat="0" applyBorder="0" applyAlignment="0" applyProtection="0"/>
    <xf numFmtId="0" fontId="41" fillId="48" borderId="0" applyNumberFormat="0" applyBorder="0" applyAlignment="0" applyProtection="0"/>
    <xf numFmtId="0" fontId="4" fillId="67" borderId="0" applyNumberFormat="0" applyBorder="0" applyAlignment="0" applyProtection="0"/>
    <xf numFmtId="0" fontId="4" fillId="63" borderId="0" applyNumberFormat="0" applyBorder="0" applyAlignment="0" applyProtection="0"/>
    <xf numFmtId="0" fontId="4" fillId="59" borderId="0" applyNumberFormat="0" applyBorder="0" applyAlignment="0" applyProtection="0"/>
    <xf numFmtId="0" fontId="4" fillId="55" borderId="0" applyNumberFormat="0" applyBorder="0" applyAlignment="0" applyProtection="0"/>
    <xf numFmtId="0" fontId="4" fillId="51" borderId="0" applyNumberFormat="0" applyBorder="0" applyAlignment="0" applyProtection="0"/>
    <xf numFmtId="0" fontId="4" fillId="47" borderId="0" applyNumberFormat="0" applyBorder="0" applyAlignment="0" applyProtection="0"/>
    <xf numFmtId="0" fontId="4" fillId="62"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5" fillId="0" borderId="0"/>
    <xf numFmtId="0" fontId="65" fillId="0" borderId="20" applyNumberFormat="0" applyFill="0" applyAlignment="0" applyProtection="0"/>
    <xf numFmtId="0" fontId="41" fillId="60" borderId="0" applyNumberFormat="0" applyBorder="0" applyAlignment="0" applyProtection="0"/>
    <xf numFmtId="0" fontId="63" fillId="0" borderId="0" applyNumberFormat="0" applyFill="0" applyBorder="0" applyAlignment="0" applyProtection="0"/>
    <xf numFmtId="0" fontId="53" fillId="43" borderId="26" applyNumberFormat="0" applyAlignment="0" applyProtection="0"/>
    <xf numFmtId="0" fontId="61" fillId="39" borderId="0" applyNumberFormat="0" applyBorder="0" applyAlignment="0" applyProtection="0"/>
    <xf numFmtId="0" fontId="4" fillId="54" borderId="0" applyNumberFormat="0" applyBorder="0" applyAlignment="0" applyProtection="0"/>
    <xf numFmtId="0" fontId="4" fillId="46" borderId="0" applyNumberFormat="0" applyBorder="0" applyAlignment="0" applyProtection="0"/>
    <xf numFmtId="0" fontId="10" fillId="0" borderId="0"/>
    <xf numFmtId="0" fontId="60" fillId="0" borderId="0"/>
    <xf numFmtId="0" fontId="59" fillId="0" borderId="0" applyNumberFormat="0" applyFill="0" applyBorder="0" applyAlignment="0" applyProtection="0"/>
    <xf numFmtId="9" fontId="29" fillId="0" borderId="0" applyFont="0" applyFill="0" applyBorder="0" applyAlignment="0" applyProtection="0"/>
    <xf numFmtId="0" fontId="1" fillId="0" borderId="0"/>
    <xf numFmtId="0" fontId="80" fillId="0" borderId="20" applyNumberFormat="0" applyFill="0" applyAlignment="0" applyProtection="0"/>
    <xf numFmtId="0" fontId="81" fillId="0" borderId="21"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3" fillId="38" borderId="0" applyNumberFormat="0" applyBorder="0" applyAlignment="0" applyProtection="0"/>
    <xf numFmtId="0" fontId="84" fillId="39" borderId="0" applyNumberFormat="0" applyBorder="0" applyAlignment="0" applyProtection="0"/>
    <xf numFmtId="0" fontId="85" fillId="40" borderId="0" applyNumberFormat="0" applyBorder="0" applyAlignment="0" applyProtection="0"/>
    <xf numFmtId="0" fontId="86" fillId="41" borderId="23" applyNumberFormat="0" applyAlignment="0" applyProtection="0"/>
    <xf numFmtId="0" fontId="87" fillId="42" borderId="24" applyNumberFormat="0" applyAlignment="0" applyProtection="0"/>
    <xf numFmtId="0" fontId="88" fillId="42" borderId="23" applyNumberFormat="0" applyAlignment="0" applyProtection="0"/>
    <xf numFmtId="0" fontId="89" fillId="0" borderId="25" applyNumberFormat="0" applyFill="0" applyAlignment="0" applyProtection="0"/>
    <xf numFmtId="0" fontId="90" fillId="43" borderId="26" applyNumberFormat="0" applyAlignment="0" applyProtection="0"/>
    <xf numFmtId="0" fontId="91" fillId="0" borderId="0" applyNumberFormat="0" applyFill="0" applyBorder="0" applyAlignment="0" applyProtection="0"/>
    <xf numFmtId="0" fontId="1" fillId="44" borderId="27" applyNumberFormat="0" applyFont="0" applyAlignment="0" applyProtection="0"/>
    <xf numFmtId="0" fontId="92" fillId="0" borderId="0" applyNumberFormat="0" applyFill="0" applyBorder="0" applyAlignment="0" applyProtection="0"/>
    <xf numFmtId="0" fontId="93" fillId="0" borderId="28" applyNumberFormat="0" applyFill="0" applyAlignment="0" applyProtection="0"/>
    <xf numFmtId="0" fontId="94"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94" fillId="52" borderId="0" applyNumberFormat="0" applyBorder="0" applyAlignment="0" applyProtection="0"/>
    <xf numFmtId="0" fontId="94"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94" fillId="60" borderId="0" applyNumberFormat="0" applyBorder="0" applyAlignment="0" applyProtection="0"/>
    <xf numFmtId="0" fontId="94"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94" fillId="64" borderId="0" applyNumberFormat="0" applyBorder="0" applyAlignment="0" applyProtection="0"/>
    <xf numFmtId="0" fontId="94"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94" fillId="68" borderId="0" applyNumberFormat="0" applyBorder="0" applyAlignment="0" applyProtection="0"/>
    <xf numFmtId="0" fontId="95" fillId="0" borderId="0"/>
    <xf numFmtId="0" fontId="60" fillId="0" borderId="0"/>
    <xf numFmtId="0" fontId="115" fillId="0" borderId="0"/>
    <xf numFmtId="9" fontId="115" fillId="0" borderId="0" applyFont="0" applyFill="0" applyBorder="0" applyAlignment="0" applyProtection="0"/>
    <xf numFmtId="0" fontId="29" fillId="0" borderId="0"/>
    <xf numFmtId="0" fontId="5" fillId="0" borderId="0"/>
    <xf numFmtId="0" fontId="10" fillId="0" borderId="0"/>
    <xf numFmtId="0" fontId="21" fillId="0" borderId="0" applyNumberFormat="0" applyFill="0" applyBorder="0" applyAlignment="0" applyProtection="0"/>
    <xf numFmtId="0" fontId="116" fillId="0" borderId="0"/>
    <xf numFmtId="0" fontId="4" fillId="0" borderId="0"/>
    <xf numFmtId="0" fontId="4" fillId="0" borderId="0"/>
    <xf numFmtId="9" fontId="10"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cellStyleXfs>
  <cellXfs count="2075">
    <xf numFmtId="0" fontId="0" fillId="0" borderId="0" xfId="0"/>
    <xf numFmtId="0" fontId="2" fillId="0" borderId="0" xfId="0" applyFont="1"/>
    <xf numFmtId="0" fontId="2" fillId="0" borderId="1" xfId="0" applyFont="1" applyBorder="1"/>
    <xf numFmtId="0" fontId="2" fillId="0" borderId="0" xfId="0" applyFont="1" applyBorder="1"/>
    <xf numFmtId="0" fontId="2" fillId="4" borderId="0" xfId="0" applyFont="1" applyFill="1"/>
    <xf numFmtId="164" fontId="2" fillId="0" borderId="0" xfId="2" applyNumberFormat="1" applyFont="1" applyFill="1" applyBorder="1"/>
    <xf numFmtId="1" fontId="2" fillId="0" borderId="0" xfId="0" applyNumberFormat="1" applyFont="1" applyBorder="1"/>
    <xf numFmtId="164" fontId="2" fillId="0" borderId="0" xfId="2" applyNumberFormat="1" applyFont="1" applyBorder="1"/>
    <xf numFmtId="0" fontId="2" fillId="5" borderId="0" xfId="0" applyFont="1" applyFill="1"/>
    <xf numFmtId="0" fontId="2" fillId="0" borderId="0" xfId="0" quotePrefix="1" applyFont="1" applyBorder="1"/>
    <xf numFmtId="0" fontId="2" fillId="0" borderId="0" xfId="0" applyFont="1" applyBorder="1" applyAlignment="1">
      <alignment horizontal="right"/>
    </xf>
    <xf numFmtId="0" fontId="2" fillId="0" borderId="0" xfId="0" applyFont="1" applyFill="1"/>
    <xf numFmtId="0" fontId="2" fillId="0" borderId="0" xfId="0" applyFont="1" applyFill="1" applyBorder="1"/>
    <xf numFmtId="0" fontId="2" fillId="0" borderId="0" xfId="0" applyFont="1" applyFill="1" applyBorder="1" applyAlignment="1">
      <alignment horizontal="right"/>
    </xf>
    <xf numFmtId="0" fontId="2" fillId="6" borderId="0" xfId="0" applyFont="1" applyFill="1"/>
    <xf numFmtId="1" fontId="2" fillId="0" borderId="0" xfId="0" applyNumberFormat="1" applyFont="1" applyBorder="1" applyAlignment="1">
      <alignment horizontal="right"/>
    </xf>
    <xf numFmtId="0" fontId="2" fillId="7" borderId="0" xfId="0" applyFont="1" applyFill="1"/>
    <xf numFmtId="0" fontId="3" fillId="8" borderId="0" xfId="0" applyFont="1" applyFill="1"/>
    <xf numFmtId="0" fontId="3" fillId="8" borderId="0" xfId="0" applyFont="1" applyFill="1" applyAlignment="1">
      <alignment vertical="center"/>
    </xf>
    <xf numFmtId="0" fontId="2" fillId="0" borderId="0" xfId="0" applyFont="1" applyFill="1" applyAlignment="1">
      <alignment vertical="center" textRotation="90"/>
    </xf>
    <xf numFmtId="0" fontId="0" fillId="0" borderId="0" xfId="0" applyFill="1"/>
    <xf numFmtId="164" fontId="2" fillId="0" borderId="0" xfId="2" applyNumberFormat="1" applyFont="1"/>
    <xf numFmtId="165" fontId="2" fillId="0" borderId="0" xfId="0" applyNumberFormat="1" applyFont="1"/>
    <xf numFmtId="168" fontId="2" fillId="0" borderId="0" xfId="1" applyNumberFormat="1" applyFont="1"/>
    <xf numFmtId="1" fontId="2" fillId="0" borderId="0" xfId="0" applyNumberFormat="1" applyFont="1"/>
    <xf numFmtId="0" fontId="2" fillId="0" borderId="0" xfId="0" quotePrefix="1" applyFont="1"/>
    <xf numFmtId="2" fontId="2" fillId="0" borderId="0" xfId="0" applyNumberFormat="1" applyFont="1"/>
    <xf numFmtId="165" fontId="35" fillId="0" borderId="0" xfId="0" applyNumberFormat="1" applyFont="1" applyFill="1" applyBorder="1"/>
    <xf numFmtId="0" fontId="2" fillId="0" borderId="0" xfId="0" quotePrefix="1" applyFont="1" applyAlignment="1">
      <alignment horizontal="right"/>
    </xf>
    <xf numFmtId="0" fontId="2" fillId="0" borderId="0" xfId="0" applyFont="1" applyAlignment="1">
      <alignment horizontal="right"/>
    </xf>
    <xf numFmtId="164" fontId="2" fillId="0" borderId="0" xfId="2" applyNumberFormat="1" applyFont="1" applyAlignment="1">
      <alignment horizontal="right"/>
    </xf>
    <xf numFmtId="2" fontId="2" fillId="0" borderId="0" xfId="0" applyNumberFormat="1" applyFont="1" applyAlignment="1">
      <alignment horizontal="right"/>
    </xf>
    <xf numFmtId="169" fontId="2" fillId="0" borderId="0" xfId="0" applyNumberFormat="1" applyFont="1"/>
    <xf numFmtId="165" fontId="2" fillId="0" borderId="0" xfId="1" applyNumberFormat="1" applyFont="1"/>
    <xf numFmtId="9" fontId="2" fillId="0" borderId="0" xfId="2" applyNumberFormat="1" applyFont="1"/>
    <xf numFmtId="9" fontId="2" fillId="0" borderId="0" xfId="2" applyNumberFormat="1" applyFont="1" applyBorder="1"/>
    <xf numFmtId="165" fontId="35" fillId="0" borderId="0" xfId="0" applyNumberFormat="1" applyFont="1" applyFill="1" applyBorder="1" applyAlignment="1" applyProtection="1">
      <alignment horizontal="right"/>
    </xf>
    <xf numFmtId="165" fontId="2" fillId="0" borderId="0" xfId="0" applyNumberFormat="1" applyFont="1" applyBorder="1"/>
    <xf numFmtId="168" fontId="2" fillId="0" borderId="0" xfId="1" applyNumberFormat="1" applyFont="1" applyBorder="1"/>
    <xf numFmtId="2" fontId="35" fillId="0" borderId="0" xfId="0" applyNumberFormat="1" applyFont="1" applyFill="1" applyBorder="1" applyAlignment="1" applyProtection="1">
      <alignment horizontal="right"/>
    </xf>
    <xf numFmtId="2" fontId="2" fillId="0" borderId="0" xfId="0" quotePrefix="1" applyNumberFormat="1" applyFont="1"/>
    <xf numFmtId="2" fontId="35" fillId="0" borderId="0" xfId="0" quotePrefix="1" applyNumberFormat="1" applyFont="1" applyFill="1" applyBorder="1" applyAlignment="1" applyProtection="1">
      <alignment horizontal="right"/>
    </xf>
    <xf numFmtId="164" fontId="2" fillId="0" borderId="0" xfId="2" quotePrefix="1" applyNumberFormat="1" applyFont="1" applyFill="1" applyBorder="1" applyAlignment="1">
      <alignment horizontal="right"/>
    </xf>
    <xf numFmtId="164" fontId="2" fillId="0" borderId="0" xfId="2" applyNumberFormat="1" applyFont="1" applyFill="1" applyBorder="1" applyAlignment="1">
      <alignment horizontal="right"/>
    </xf>
    <xf numFmtId="164" fontId="2" fillId="0" borderId="0" xfId="2" applyNumberFormat="1" applyFont="1" applyFill="1" applyBorder="1" applyAlignment="1">
      <alignment horizontal="right" vertical="center"/>
    </xf>
    <xf numFmtId="9" fontId="2" fillId="0" borderId="0" xfId="2" applyFont="1"/>
    <xf numFmtId="0" fontId="4" fillId="0" borderId="0" xfId="0" applyFont="1" applyFill="1" applyBorder="1" applyAlignment="1"/>
    <xf numFmtId="164" fontId="4" fillId="0" borderId="0" xfId="2" applyNumberFormat="1" applyFont="1" applyFill="1" applyBorder="1" applyAlignment="1">
      <alignment vertical="center"/>
    </xf>
    <xf numFmtId="164" fontId="37" fillId="0" borderId="0" xfId="0" applyNumberFormat="1" applyFont="1" applyFill="1" applyBorder="1" applyAlignment="1">
      <alignment horizontal="right" vertical="center"/>
    </xf>
    <xf numFmtId="2" fontId="4" fillId="0" borderId="0" xfId="0" applyNumberFormat="1" applyFont="1" applyFill="1" applyBorder="1" applyAlignment="1">
      <alignment vertical="center"/>
    </xf>
    <xf numFmtId="2" fontId="37" fillId="0" borderId="0" xfId="0" applyNumberFormat="1" applyFont="1" applyFill="1" applyBorder="1" applyAlignment="1">
      <alignment horizontal="right" vertical="center"/>
    </xf>
    <xf numFmtId="164" fontId="2" fillId="0" borderId="0" xfId="2" applyNumberFormat="1" applyFont="1" applyFill="1" applyBorder="1" applyAlignment="1">
      <alignment vertical="center"/>
    </xf>
    <xf numFmtId="0" fontId="36" fillId="0" borderId="0" xfId="0" applyFont="1" applyFill="1" applyBorder="1" applyAlignment="1"/>
    <xf numFmtId="0" fontId="2" fillId="0" borderId="0" xfId="0" applyFont="1" applyFill="1" applyBorder="1" applyAlignment="1"/>
    <xf numFmtId="0" fontId="36" fillId="0" borderId="0" xfId="0" applyFont="1" applyFill="1" applyBorder="1" applyAlignment="1">
      <alignment vertical="center" wrapText="1"/>
    </xf>
    <xf numFmtId="0" fontId="2" fillId="0" borderId="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164" fontId="4" fillId="0" borderId="0" xfId="0" applyNumberFormat="1" applyFont="1" applyFill="1" applyBorder="1" applyAlignment="1">
      <alignment vertical="center"/>
    </xf>
    <xf numFmtId="0" fontId="2" fillId="31" borderId="0" xfId="0" applyFont="1" applyFill="1"/>
    <xf numFmtId="0" fontId="2" fillId="31" borderId="0" xfId="0" applyFont="1" applyFill="1" applyBorder="1"/>
    <xf numFmtId="0" fontId="2" fillId="31" borderId="0" xfId="0" applyFont="1" applyFill="1" applyAlignment="1">
      <alignment vertical="center" textRotation="90"/>
    </xf>
    <xf numFmtId="0" fontId="2" fillId="0" borderId="0" xfId="0" applyFont="1"/>
    <xf numFmtId="0" fontId="2" fillId="0" borderId="0" xfId="0" applyFont="1" applyFill="1" applyAlignment="1">
      <alignment horizontal="right"/>
    </xf>
    <xf numFmtId="2" fontId="2" fillId="0" borderId="0" xfId="2" applyNumberFormat="1" applyFont="1" applyFill="1" applyBorder="1" applyAlignment="1">
      <alignment horizontal="right"/>
    </xf>
    <xf numFmtId="1" fontId="2" fillId="0" borderId="0" xfId="2" applyNumberFormat="1" applyFont="1" applyFill="1" applyBorder="1" applyAlignment="1">
      <alignment horizontal="right"/>
    </xf>
    <xf numFmtId="1" fontId="2" fillId="3" borderId="0" xfId="0" applyNumberFormat="1" applyFont="1" applyFill="1" applyBorder="1" applyAlignment="1">
      <alignment horizontal="right"/>
    </xf>
    <xf numFmtId="165" fontId="2" fillId="0" borderId="0" xfId="0" applyNumberFormat="1" applyFont="1" applyBorder="1" applyAlignment="1">
      <alignment horizontal="right"/>
    </xf>
    <xf numFmtId="1" fontId="2" fillId="6" borderId="0" xfId="0" applyNumberFormat="1" applyFont="1" applyFill="1" applyBorder="1" applyAlignment="1">
      <alignment horizontal="right"/>
    </xf>
    <xf numFmtId="1" fontId="2" fillId="5" borderId="0" xfId="0" applyNumberFormat="1" applyFont="1" applyFill="1" applyBorder="1" applyAlignment="1">
      <alignment horizontal="right"/>
    </xf>
    <xf numFmtId="1" fontId="2" fillId="6" borderId="0" xfId="0" quotePrefix="1" applyNumberFormat="1" applyFont="1" applyFill="1" applyBorder="1" applyAlignment="1">
      <alignment horizontal="right"/>
    </xf>
    <xf numFmtId="0" fontId="2" fillId="6" borderId="0" xfId="0" quotePrefix="1" applyFont="1" applyFill="1" applyBorder="1" applyAlignment="1">
      <alignment horizontal="right"/>
    </xf>
    <xf numFmtId="164" fontId="2" fillId="6" borderId="0" xfId="0" applyNumberFormat="1" applyFont="1" applyFill="1" applyBorder="1" applyAlignment="1">
      <alignment horizontal="right"/>
    </xf>
    <xf numFmtId="0" fontId="38" fillId="0" borderId="0" xfId="0" applyFont="1" applyBorder="1" applyAlignment="1">
      <alignment vertical="center"/>
    </xf>
    <xf numFmtId="0" fontId="38" fillId="34" borderId="0" xfId="0" applyFont="1" applyFill="1" applyBorder="1" applyAlignment="1">
      <alignment vertical="center"/>
    </xf>
    <xf numFmtId="0" fontId="2" fillId="0" borderId="0" xfId="0" applyFont="1" applyFill="1" applyAlignment="1">
      <alignment vertical="center"/>
    </xf>
    <xf numFmtId="0" fontId="4" fillId="0" borderId="0" xfId="0" applyFont="1" applyFill="1" applyBorder="1" applyAlignment="1">
      <alignment vertical="center"/>
    </xf>
    <xf numFmtId="0" fontId="38" fillId="0" borderId="0" xfId="0" applyFont="1" applyAlignment="1">
      <alignment vertical="center"/>
    </xf>
    <xf numFmtId="0" fontId="0" fillId="35" borderId="0" xfId="0" applyFill="1"/>
    <xf numFmtId="0" fontId="4" fillId="35" borderId="0" xfId="0" applyFont="1" applyFill="1"/>
    <xf numFmtId="0" fontId="4" fillId="0" borderId="0" xfId="0" applyFont="1"/>
    <xf numFmtId="0" fontId="40" fillId="35" borderId="0" xfId="0" applyFont="1" applyFill="1"/>
    <xf numFmtId="0" fontId="4" fillId="0" borderId="0" xfId="0" applyFont="1" applyFill="1"/>
    <xf numFmtId="0" fontId="4" fillId="35" borderId="0" xfId="0" applyFont="1" applyFill="1" applyAlignment="1"/>
    <xf numFmtId="0" fontId="0" fillId="0" borderId="0" xfId="0" applyFont="1"/>
    <xf numFmtId="0" fontId="51" fillId="0" borderId="0" xfId="0" applyFont="1" applyBorder="1"/>
    <xf numFmtId="10" fontId="51" fillId="0" borderId="0" xfId="0" applyNumberFormat="1" applyFont="1" applyBorder="1"/>
    <xf numFmtId="0" fontId="41" fillId="35" borderId="0" xfId="0" applyFont="1" applyFill="1"/>
    <xf numFmtId="164" fontId="0" fillId="0" borderId="0" xfId="0" applyNumberFormat="1"/>
    <xf numFmtId="0" fontId="0" fillId="0" borderId="0" xfId="0"/>
    <xf numFmtId="0" fontId="4" fillId="0" borderId="0" xfId="0" applyFont="1" applyAlignment="1">
      <alignment vertical="top" wrapText="1"/>
    </xf>
    <xf numFmtId="0" fontId="4" fillId="0" borderId="0" xfId="0" applyFont="1"/>
    <xf numFmtId="0" fontId="4" fillId="0" borderId="0" xfId="0" applyFont="1" applyAlignment="1">
      <alignment horizontal="left" vertical="top" wrapText="1"/>
    </xf>
    <xf numFmtId="0" fontId="4" fillId="0" borderId="0" xfId="0" applyFont="1" applyAlignment="1">
      <alignment horizontal="center"/>
    </xf>
    <xf numFmtId="0" fontId="41" fillId="35" borderId="0" xfId="0" applyFont="1" applyFill="1" applyAlignment="1">
      <alignment vertical="top" wrapText="1"/>
    </xf>
    <xf numFmtId="0" fontId="54" fillId="35" borderId="0" xfId="0" applyFont="1" applyFill="1"/>
    <xf numFmtId="0" fontId="4" fillId="35" borderId="0" xfId="0" applyFont="1" applyFill="1" applyBorder="1" applyAlignment="1"/>
    <xf numFmtId="0" fontId="4" fillId="35" borderId="0" xfId="0" applyFont="1" applyFill="1" applyBorder="1"/>
    <xf numFmtId="0" fontId="3" fillId="0" borderId="0" xfId="0" applyFont="1" applyFill="1" applyAlignment="1">
      <alignment vertical="center" wrapText="1"/>
    </xf>
    <xf numFmtId="0" fontId="3" fillId="34" borderId="0" xfId="0" applyFont="1" applyFill="1" applyBorder="1" applyAlignment="1">
      <alignment vertical="top" wrapText="1"/>
    </xf>
    <xf numFmtId="0" fontId="3" fillId="34" borderId="0" xfId="0" applyFont="1" applyFill="1" applyAlignment="1">
      <alignment vertical="top" wrapText="1"/>
    </xf>
    <xf numFmtId="0" fontId="2" fillId="34" borderId="0" xfId="0" applyFont="1" applyFill="1"/>
    <xf numFmtId="0" fontId="2" fillId="34" borderId="0" xfId="0" applyFont="1" applyFill="1" applyBorder="1"/>
    <xf numFmtId="0" fontId="3" fillId="0" borderId="0" xfId="0" applyFont="1" applyFill="1"/>
    <xf numFmtId="0" fontId="2" fillId="35" borderId="0" xfId="0" applyFont="1" applyFill="1"/>
    <xf numFmtId="0" fontId="3" fillId="0" borderId="0" xfId="0" applyFont="1" applyFill="1" applyAlignment="1">
      <alignment vertical="top"/>
    </xf>
    <xf numFmtId="0" fontId="3" fillId="0" borderId="0" xfId="0" applyFont="1" applyFill="1" applyAlignment="1">
      <alignment vertical="top" wrapText="1"/>
    </xf>
    <xf numFmtId="0" fontId="3" fillId="0" borderId="0" xfId="0" applyFont="1" applyFill="1" applyAlignment="1"/>
    <xf numFmtId="0" fontId="4" fillId="35" borderId="0" xfId="0" applyFont="1" applyFill="1" applyAlignment="1">
      <alignment vertical="top"/>
    </xf>
    <xf numFmtId="168" fontId="2" fillId="0" borderId="0" xfId="1" applyNumberFormat="1" applyFont="1" applyFill="1" applyBorder="1" applyAlignment="1">
      <alignment horizontal="right"/>
    </xf>
    <xf numFmtId="0" fontId="35" fillId="0" borderId="32" xfId="0" applyFont="1" applyFill="1" applyBorder="1" applyAlignment="1">
      <alignment horizontal="center" vertical="center"/>
    </xf>
    <xf numFmtId="0" fontId="35" fillId="0" borderId="33" xfId="0" applyFont="1" applyFill="1" applyBorder="1" applyAlignment="1">
      <alignment horizontal="center" vertical="center"/>
    </xf>
    <xf numFmtId="0" fontId="2" fillId="0" borderId="0" xfId="0" applyFont="1" applyFill="1" applyAlignment="1"/>
    <xf numFmtId="0" fontId="2" fillId="0" borderId="0" xfId="0" applyFont="1" applyFill="1"/>
    <xf numFmtId="0" fontId="4" fillId="0" borderId="0" xfId="0" applyFont="1"/>
    <xf numFmtId="0" fontId="4" fillId="0" borderId="0" xfId="0" applyFont="1" applyAlignment="1"/>
    <xf numFmtId="0" fontId="3" fillId="0" borderId="0" xfId="0" applyFont="1" applyBorder="1" applyAlignment="1">
      <alignment vertical="center"/>
    </xf>
    <xf numFmtId="0" fontId="41" fillId="0" borderId="0" xfId="0" applyFont="1"/>
    <xf numFmtId="0" fontId="0" fillId="0" borderId="0" xfId="0"/>
    <xf numFmtId="0" fontId="2" fillId="0" borderId="0" xfId="0" applyFont="1" applyBorder="1"/>
    <xf numFmtId="0" fontId="2" fillId="0" borderId="0" xfId="0" applyFont="1" applyFill="1"/>
    <xf numFmtId="0" fontId="4" fillId="0" borderId="0" xfId="0" applyFont="1"/>
    <xf numFmtId="0" fontId="4" fillId="0" borderId="0" xfId="0" applyFont="1" applyAlignment="1">
      <alignment vertical="center"/>
    </xf>
    <xf numFmtId="0" fontId="41" fillId="0" borderId="0" xfId="0" applyFont="1" applyAlignment="1">
      <alignment vertical="center"/>
    </xf>
    <xf numFmtId="0" fontId="39" fillId="0" borderId="0" xfId="0" applyFont="1" applyAlignment="1">
      <alignment vertical="center"/>
    </xf>
    <xf numFmtId="0" fontId="2" fillId="0" borderId="0" xfId="0" applyFont="1" applyBorder="1" applyAlignment="1">
      <alignment horizontal="center" vertical="center"/>
    </xf>
    <xf numFmtId="165" fontId="2" fillId="0" borderId="0" xfId="0" applyNumberFormat="1" applyFont="1"/>
    <xf numFmtId="168" fontId="2" fillId="0" borderId="0" xfId="1" applyNumberFormat="1" applyFont="1" applyBorder="1"/>
    <xf numFmtId="0" fontId="42" fillId="0" borderId="0" xfId="0" applyFont="1" applyAlignment="1">
      <alignment horizontal="left" vertical="center"/>
    </xf>
    <xf numFmtId="0" fontId="55" fillId="0" borderId="0" xfId="91" applyFont="1" applyFill="1" applyBorder="1" applyAlignment="1">
      <alignment vertical="center" wrapText="1"/>
    </xf>
    <xf numFmtId="0" fontId="56" fillId="0" borderId="0" xfId="91" applyFont="1" applyFill="1" applyBorder="1" applyAlignment="1">
      <alignment vertical="center" wrapText="1"/>
    </xf>
    <xf numFmtId="0" fontId="4" fillId="0" borderId="0" xfId="0" applyFont="1" applyAlignment="1">
      <alignment vertical="top"/>
    </xf>
    <xf numFmtId="0" fontId="42" fillId="0" borderId="0" xfId="91" applyFont="1" applyFill="1" applyBorder="1" applyAlignment="1">
      <alignment vertical="center" wrapText="1"/>
    </xf>
    <xf numFmtId="0" fontId="56" fillId="0" borderId="0" xfId="91" applyFont="1" applyFill="1" applyBorder="1" applyAlignment="1">
      <alignment vertical="top" wrapText="1"/>
    </xf>
    <xf numFmtId="168" fontId="2" fillId="0" borderId="30" xfId="1" applyNumberFormat="1" applyFont="1" applyBorder="1"/>
    <xf numFmtId="0" fontId="5" fillId="0" borderId="30" xfId="129" applyBorder="1"/>
    <xf numFmtId="0" fontId="2" fillId="0" borderId="30" xfId="0" applyFont="1" applyBorder="1"/>
    <xf numFmtId="0" fontId="5" fillId="0" borderId="0" xfId="129"/>
    <xf numFmtId="0" fontId="5" fillId="0" borderId="0" xfId="129"/>
    <xf numFmtId="0" fontId="2" fillId="0" borderId="0" xfId="0" applyFont="1" applyFill="1"/>
    <xf numFmtId="0" fontId="4" fillId="0" borderId="0" xfId="0" applyFont="1"/>
    <xf numFmtId="0" fontId="4" fillId="0" borderId="0" xfId="0" applyFont="1" applyAlignment="1">
      <alignment vertical="center"/>
    </xf>
    <xf numFmtId="0" fontId="41" fillId="0" borderId="0" xfId="0" applyFont="1" applyAlignment="1">
      <alignment vertical="center"/>
    </xf>
    <xf numFmtId="0" fontId="39" fillId="0" borderId="0" xfId="0" applyFont="1" applyAlignment="1">
      <alignment vertical="center"/>
    </xf>
    <xf numFmtId="0" fontId="2" fillId="0" borderId="0" xfId="0" applyFont="1" applyBorder="1" applyAlignment="1">
      <alignment horizontal="center" vertical="center"/>
    </xf>
    <xf numFmtId="0" fontId="41" fillId="0" borderId="0" xfId="0" applyFont="1"/>
    <xf numFmtId="0" fontId="35" fillId="0" borderId="33" xfId="0" applyFont="1" applyFill="1" applyBorder="1" applyAlignment="1">
      <alignment horizontal="center" vertical="center"/>
    </xf>
    <xf numFmtId="0" fontId="2" fillId="0" borderId="0" xfId="0" applyFont="1" applyFill="1" applyBorder="1" applyAlignment="1">
      <alignment horizontal="center"/>
    </xf>
    <xf numFmtId="0" fontId="2" fillId="0" borderId="33" xfId="0" applyFont="1" applyFill="1" applyBorder="1" applyAlignment="1">
      <alignment horizontal="center"/>
    </xf>
    <xf numFmtId="0" fontId="2" fillId="0" borderId="0" xfId="0" quotePrefix="1" applyFont="1" applyBorder="1" applyAlignment="1">
      <alignment horizontal="center" vertical="center"/>
    </xf>
    <xf numFmtId="0" fontId="2" fillId="0" borderId="0" xfId="0" applyFont="1" applyBorder="1" applyAlignment="1">
      <alignment horizontal="left" vertical="center"/>
    </xf>
    <xf numFmtId="164" fontId="2" fillId="0" borderId="0" xfId="2" applyNumberFormat="1" applyFont="1" applyFill="1" applyBorder="1" applyAlignment="1">
      <alignment horizontal="left" vertical="center"/>
    </xf>
    <xf numFmtId="164" fontId="2" fillId="0" borderId="0" xfId="2" applyNumberFormat="1" applyFont="1" applyFill="1" applyBorder="1" applyAlignment="1">
      <alignment horizontal="center"/>
    </xf>
    <xf numFmtId="0" fontId="2" fillId="0" borderId="0" xfId="0" quotePrefix="1" applyFont="1" applyBorder="1" applyAlignment="1">
      <alignment horizontal="left" vertical="center"/>
    </xf>
    <xf numFmtId="164" fontId="2" fillId="0" borderId="33" xfId="2" applyNumberFormat="1" applyFont="1" applyFill="1" applyBorder="1"/>
    <xf numFmtId="0" fontId="3" fillId="0" borderId="0" xfId="0" quotePrefix="1" applyFont="1" applyBorder="1" applyAlignment="1">
      <alignment horizontal="left" vertical="center"/>
    </xf>
    <xf numFmtId="0" fontId="41" fillId="35" borderId="0" xfId="0" applyFont="1" applyFill="1" applyAlignment="1">
      <alignment vertical="center"/>
    </xf>
    <xf numFmtId="0" fontId="2" fillId="35" borderId="0" xfId="0" quotePrefix="1" applyFont="1" applyFill="1" applyBorder="1" applyAlignment="1">
      <alignment horizontal="center" vertical="center"/>
    </xf>
    <xf numFmtId="0" fontId="2" fillId="35" borderId="0" xfId="0" applyFont="1" applyFill="1" applyBorder="1" applyAlignment="1">
      <alignment horizontal="center" vertical="center"/>
    </xf>
    <xf numFmtId="168" fontId="2" fillId="35" borderId="0" xfId="1" applyNumberFormat="1" applyFont="1" applyFill="1" applyBorder="1" applyAlignment="1">
      <alignment horizontal="right"/>
    </xf>
    <xf numFmtId="164" fontId="2" fillId="35" borderId="0" xfId="2" applyNumberFormat="1" applyFont="1" applyFill="1" applyBorder="1" applyAlignment="1">
      <alignment horizontal="right"/>
    </xf>
    <xf numFmtId="0" fontId="39" fillId="0" borderId="0" xfId="0" applyFont="1" applyFill="1"/>
    <xf numFmtId="0" fontId="2" fillId="0" borderId="0" xfId="0" applyFont="1" applyBorder="1" applyAlignment="1"/>
    <xf numFmtId="0" fontId="39" fillId="0" borderId="0" xfId="0" applyFont="1"/>
    <xf numFmtId="0" fontId="4" fillId="35" borderId="0" xfId="0" applyFont="1" applyFill="1" applyAlignment="1">
      <alignment horizontal="left" vertical="top" wrapText="1"/>
    </xf>
    <xf numFmtId="0" fontId="2" fillId="0" borderId="0" xfId="0" applyFont="1" applyFill="1" applyAlignment="1">
      <alignment horizontal="left" vertical="top" wrapText="1"/>
    </xf>
    <xf numFmtId="164" fontId="3" fillId="0" borderId="0" xfId="2" applyNumberFormat="1" applyFont="1" applyFill="1"/>
    <xf numFmtId="0" fontId="3" fillId="0" borderId="0" xfId="0" applyFont="1" applyFill="1" applyAlignment="1">
      <alignment horizontal="left" vertical="top" wrapText="1"/>
    </xf>
    <xf numFmtId="0" fontId="4" fillId="0" borderId="0" xfId="0" applyFont="1"/>
    <xf numFmtId="0" fontId="54" fillId="0" borderId="0" xfId="0" applyFont="1" applyFill="1"/>
    <xf numFmtId="0" fontId="41" fillId="0" borderId="0" xfId="0" applyFont="1" applyFill="1" applyBorder="1" applyAlignment="1">
      <alignment vertical="top" wrapText="1"/>
    </xf>
    <xf numFmtId="0" fontId="4" fillId="0" borderId="0" xfId="0" applyFont="1" applyFill="1" applyBorder="1"/>
    <xf numFmtId="0" fontId="41" fillId="0" borderId="0" xfId="0" applyFont="1" applyFill="1"/>
    <xf numFmtId="0" fontId="41" fillId="0" borderId="0" xfId="0" applyFont="1" applyFill="1" applyAlignment="1">
      <alignment vertical="top" wrapText="1"/>
    </xf>
    <xf numFmtId="0" fontId="4" fillId="0" borderId="0" xfId="0" applyFont="1"/>
    <xf numFmtId="0" fontId="4" fillId="34" borderId="0" xfId="0" applyFont="1" applyFill="1" applyAlignment="1">
      <alignment vertical="top" wrapText="1"/>
    </xf>
    <xf numFmtId="0" fontId="0" fillId="35" borderId="0" xfId="0" applyFill="1"/>
    <xf numFmtId="0" fontId="4" fillId="0" borderId="0" xfId="0" applyFont="1" applyFill="1" applyAlignment="1">
      <alignment vertical="center" wrapText="1"/>
    </xf>
    <xf numFmtId="0" fontId="4" fillId="0" borderId="18" xfId="0" applyFont="1" applyFill="1" applyBorder="1" applyAlignment="1">
      <alignment vertical="center"/>
    </xf>
    <xf numFmtId="2" fontId="2" fillId="0" borderId="0" xfId="0" applyNumberFormat="1" applyFont="1" applyBorder="1" applyAlignment="1">
      <alignment vertical="center" wrapText="1"/>
    </xf>
    <xf numFmtId="0" fontId="3" fillId="0" borderId="0" xfId="0" applyFont="1" applyFill="1" applyBorder="1" applyAlignment="1">
      <alignment vertical="center" wrapText="1"/>
    </xf>
    <xf numFmtId="0" fontId="0" fillId="0" borderId="0" xfId="0"/>
    <xf numFmtId="0" fontId="0" fillId="0" borderId="0" xfId="0" applyFill="1"/>
    <xf numFmtId="0" fontId="4" fillId="0" borderId="0" xfId="0" applyFont="1"/>
    <xf numFmtId="0" fontId="4" fillId="0" borderId="0" xfId="0" applyFont="1" applyFill="1" applyBorder="1"/>
    <xf numFmtId="0" fontId="4" fillId="0" borderId="0" xfId="0" applyFont="1" applyAlignment="1">
      <alignment vertical="center" wrapText="1"/>
    </xf>
    <xf numFmtId="0" fontId="4" fillId="0" borderId="0" xfId="0" applyFont="1" applyFill="1"/>
    <xf numFmtId="0" fontId="4" fillId="0" borderId="0" xfId="0" applyFont="1" applyFill="1" applyBorder="1" applyAlignment="1">
      <alignment vertical="center" wrapText="1"/>
    </xf>
    <xf numFmtId="10" fontId="2" fillId="0" borderId="0" xfId="2" applyNumberFormat="1" applyFont="1" applyBorder="1" applyAlignment="1">
      <alignment vertical="center"/>
    </xf>
    <xf numFmtId="10" fontId="4" fillId="0" borderId="0" xfId="0" applyNumberFormat="1" applyFont="1" applyAlignment="1">
      <alignment vertical="center"/>
    </xf>
    <xf numFmtId="10" fontId="41" fillId="0" borderId="0" xfId="0" applyNumberFormat="1" applyFont="1" applyAlignment="1">
      <alignment vertical="center"/>
    </xf>
    <xf numFmtId="0" fontId="73" fillId="0" borderId="0" xfId="0" applyFont="1" applyAlignment="1">
      <alignment vertical="center"/>
    </xf>
    <xf numFmtId="0" fontId="2" fillId="0" borderId="0" xfId="0" applyFont="1" applyBorder="1" applyAlignment="1">
      <alignment vertical="center"/>
    </xf>
    <xf numFmtId="0" fontId="0" fillId="0" borderId="0" xfId="0" applyFill="1" applyBorder="1"/>
    <xf numFmtId="0" fontId="0" fillId="0" borderId="0" xfId="0" applyBorder="1"/>
    <xf numFmtId="164" fontId="2" fillId="0" borderId="0" xfId="2" applyNumberFormat="1" applyFont="1" applyFill="1" applyBorder="1" applyAlignment="1">
      <alignment vertical="center" wrapText="1"/>
    </xf>
    <xf numFmtId="0" fontId="4" fillId="0" borderId="0" xfId="0" applyFont="1" applyFill="1" applyAlignment="1">
      <alignment vertical="center"/>
    </xf>
    <xf numFmtId="10" fontId="41" fillId="0" borderId="0" xfId="0" applyNumberFormat="1" applyFont="1" applyFill="1" applyBorder="1" applyAlignment="1">
      <alignment vertical="center"/>
    </xf>
    <xf numFmtId="0" fontId="2" fillId="0" borderId="0" xfId="0" applyFont="1" applyFill="1" applyBorder="1" applyAlignment="1">
      <alignment horizontal="left" vertical="center"/>
    </xf>
    <xf numFmtId="0" fontId="56" fillId="0" borderId="0" xfId="0" applyFont="1" applyFill="1" applyBorder="1" applyAlignment="1">
      <alignment vertical="center"/>
    </xf>
    <xf numFmtId="0" fontId="56" fillId="0" borderId="0" xfId="0" applyFont="1" applyFill="1" applyAlignment="1">
      <alignment vertical="center"/>
    </xf>
    <xf numFmtId="0" fontId="35" fillId="0" borderId="33" xfId="0" applyFont="1" applyFill="1" applyBorder="1" applyAlignment="1">
      <alignment vertical="center"/>
    </xf>
    <xf numFmtId="0" fontId="0" fillId="0" borderId="0" xfId="0"/>
    <xf numFmtId="0" fontId="0" fillId="0" borderId="0" xfId="0" applyFill="1"/>
    <xf numFmtId="0" fontId="4" fillId="0" borderId="0" xfId="0" applyFont="1"/>
    <xf numFmtId="0" fontId="4" fillId="0" borderId="0" xfId="0" applyFont="1" applyFill="1" applyBorder="1"/>
    <xf numFmtId="0" fontId="4" fillId="0" borderId="0" xfId="0" applyFont="1" applyFill="1"/>
    <xf numFmtId="0" fontId="39" fillId="0" borderId="0" xfId="0" applyFont="1" applyAlignment="1">
      <alignment vertical="center" wrapText="1"/>
    </xf>
    <xf numFmtId="164" fontId="2" fillId="0" borderId="0" xfId="2" applyNumberFormat="1" applyFont="1" applyBorder="1" applyAlignment="1">
      <alignment horizontal="right"/>
    </xf>
    <xf numFmtId="164" fontId="35" fillId="0" borderId="0" xfId="2" applyNumberFormat="1" applyFont="1" applyFill="1" applyBorder="1" applyAlignment="1">
      <alignment horizontal="right" vertical="center"/>
    </xf>
    <xf numFmtId="0" fontId="35" fillId="5" borderId="33" xfId="0" applyFont="1" applyFill="1" applyBorder="1" applyAlignment="1">
      <alignment vertical="center" wrapText="1"/>
    </xf>
    <xf numFmtId="0" fontId="35" fillId="5" borderId="33" xfId="0" applyFont="1" applyFill="1" applyBorder="1" applyAlignment="1">
      <alignment horizontal="center" vertical="center" wrapText="1"/>
    </xf>
    <xf numFmtId="0" fontId="35" fillId="73" borderId="33" xfId="0" applyFont="1" applyFill="1" applyBorder="1" applyAlignment="1">
      <alignment vertical="center" wrapText="1"/>
    </xf>
    <xf numFmtId="0" fontId="35" fillId="73" borderId="33" xfId="0" applyFont="1" applyFill="1" applyBorder="1" applyAlignment="1">
      <alignment horizontal="center" vertical="center" wrapText="1"/>
    </xf>
    <xf numFmtId="0" fontId="2" fillId="71" borderId="33" xfId="0" applyFont="1" applyFill="1" applyBorder="1" applyAlignment="1">
      <alignment horizontal="center"/>
    </xf>
    <xf numFmtId="0" fontId="35" fillId="71" borderId="33" xfId="0" applyFont="1" applyFill="1" applyBorder="1" applyAlignment="1">
      <alignment vertical="center" wrapText="1"/>
    </xf>
    <xf numFmtId="0" fontId="35" fillId="71" borderId="33" xfId="0" applyFont="1" applyFill="1" applyBorder="1" applyAlignment="1">
      <alignment horizontal="center" vertical="center" wrapText="1"/>
    </xf>
    <xf numFmtId="0" fontId="35" fillId="0" borderId="0" xfId="0" applyFont="1" applyFill="1" applyBorder="1" applyAlignment="1">
      <alignment vertical="center"/>
    </xf>
    <xf numFmtId="164" fontId="35" fillId="0" borderId="33" xfId="2" applyNumberFormat="1" applyFont="1" applyFill="1" applyBorder="1" applyAlignment="1">
      <alignment horizontal="right" vertical="center"/>
    </xf>
    <xf numFmtId="164" fontId="35" fillId="0" borderId="32" xfId="2" applyNumberFormat="1" applyFont="1" applyFill="1" applyBorder="1" applyAlignment="1">
      <alignment horizontal="right" vertical="center"/>
    </xf>
    <xf numFmtId="0" fontId="35" fillId="0" borderId="0" xfId="0" applyFont="1" applyFill="1" applyBorder="1" applyAlignment="1">
      <alignment horizontal="center" vertical="center"/>
    </xf>
    <xf numFmtId="0" fontId="56" fillId="35" borderId="0" xfId="0" applyFont="1" applyFill="1" applyAlignment="1">
      <alignment vertical="center"/>
    </xf>
    <xf numFmtId="2" fontId="35" fillId="0" borderId="33" xfId="0" applyNumberFormat="1" applyFont="1" applyFill="1" applyBorder="1" applyAlignment="1">
      <alignment horizontal="right" vertical="center"/>
    </xf>
    <xf numFmtId="2" fontId="35" fillId="0" borderId="0" xfId="0" applyNumberFormat="1" applyFont="1" applyFill="1" applyBorder="1" applyAlignment="1">
      <alignment horizontal="right" vertical="center"/>
    </xf>
    <xf numFmtId="2" fontId="35" fillId="0" borderId="32" xfId="0" applyNumberFormat="1" applyFont="1" applyFill="1" applyBorder="1" applyAlignment="1">
      <alignment horizontal="right" vertical="center"/>
    </xf>
    <xf numFmtId="0" fontId="35" fillId="71" borderId="0" xfId="0" applyFont="1" applyFill="1" applyBorder="1" applyAlignment="1">
      <alignment horizontal="center" vertical="center"/>
    </xf>
    <xf numFmtId="0" fontId="35" fillId="33" borderId="0" xfId="0" applyFont="1" applyFill="1" applyBorder="1" applyAlignment="1">
      <alignment horizontal="center" vertical="center"/>
    </xf>
    <xf numFmtId="0" fontId="74" fillId="0" borderId="0" xfId="0" applyFont="1" applyFill="1" applyAlignment="1">
      <alignment vertical="center"/>
    </xf>
    <xf numFmtId="0" fontId="0" fillId="0" borderId="0" xfId="0"/>
    <xf numFmtId="0" fontId="0" fillId="0" borderId="0" xfId="0" applyFill="1"/>
    <xf numFmtId="0" fontId="4" fillId="0" borderId="0" xfId="0" applyFont="1"/>
    <xf numFmtId="0" fontId="4" fillId="0" borderId="0" xfId="0" applyFont="1" applyFill="1"/>
    <xf numFmtId="0" fontId="4" fillId="0" borderId="0" xfId="0" applyFont="1" applyAlignment="1">
      <alignment vertical="center"/>
    </xf>
    <xf numFmtId="0" fontId="35" fillId="6" borderId="0" xfId="0" applyFont="1" applyFill="1" applyBorder="1" applyAlignment="1">
      <alignment horizontal="center" vertical="center"/>
    </xf>
    <xf numFmtId="0" fontId="39" fillId="0" borderId="0" xfId="0" applyFont="1" applyAlignment="1">
      <alignment vertical="center"/>
    </xf>
    <xf numFmtId="0" fontId="39" fillId="0" borderId="0" xfId="0" applyFont="1" applyAlignment="1">
      <alignment vertical="center" wrapText="1"/>
    </xf>
    <xf numFmtId="0" fontId="35" fillId="5" borderId="0" xfId="0" applyFont="1" applyFill="1" applyBorder="1" applyAlignment="1">
      <alignment horizontal="center" vertical="center"/>
    </xf>
    <xf numFmtId="0" fontId="2" fillId="0" borderId="0" xfId="0" applyFont="1" applyBorder="1" applyAlignment="1"/>
    <xf numFmtId="0" fontId="39" fillId="0" borderId="0" xfId="0" applyFont="1" applyAlignment="1">
      <alignment vertical="top" wrapText="1"/>
    </xf>
    <xf numFmtId="2" fontId="35" fillId="0" borderId="32" xfId="0" applyNumberFormat="1" applyFont="1" applyFill="1" applyBorder="1" applyAlignment="1">
      <alignment horizontal="center" vertical="center"/>
    </xf>
    <xf numFmtId="2" fontId="35" fillId="0" borderId="0" xfId="0" applyNumberFormat="1" applyFont="1" applyFill="1" applyBorder="1" applyAlignment="1">
      <alignment vertical="center"/>
    </xf>
    <xf numFmtId="2" fontId="35" fillId="0" borderId="33" xfId="0" applyNumberFormat="1" applyFont="1" applyFill="1" applyBorder="1" applyAlignment="1">
      <alignment vertical="center"/>
    </xf>
    <xf numFmtId="0" fontId="35" fillId="6" borderId="33" xfId="0" applyFont="1" applyFill="1" applyBorder="1" applyAlignment="1">
      <alignment horizontal="center" vertical="center"/>
    </xf>
    <xf numFmtId="0" fontId="4" fillId="0" borderId="0" xfId="0" applyFont="1" applyBorder="1" applyAlignment="1">
      <alignment wrapText="1"/>
    </xf>
    <xf numFmtId="0" fontId="2" fillId="35" borderId="0" xfId="0" applyFont="1" applyFill="1" applyBorder="1" applyAlignment="1"/>
    <xf numFmtId="0" fontId="4" fillId="0" borderId="0" xfId="0" applyFont="1" applyFill="1" applyAlignment="1">
      <alignment wrapText="1"/>
    </xf>
    <xf numFmtId="0" fontId="2" fillId="0" borderId="0" xfId="0" applyFont="1" applyFill="1"/>
    <xf numFmtId="0" fontId="4" fillId="0" borderId="0" xfId="0" applyFont="1"/>
    <xf numFmtId="0" fontId="4" fillId="0" borderId="0" xfId="0" applyFont="1" applyFill="1"/>
    <xf numFmtId="0" fontId="35" fillId="6" borderId="0" xfId="0" applyFont="1" applyFill="1" applyBorder="1" applyAlignment="1">
      <alignment horizontal="center" vertical="center"/>
    </xf>
    <xf numFmtId="0" fontId="35" fillId="5" borderId="0" xfId="0" applyFont="1" applyFill="1" applyBorder="1" applyAlignment="1">
      <alignment horizontal="center" vertical="center"/>
    </xf>
    <xf numFmtId="0" fontId="2" fillId="0" borderId="0" xfId="0" applyFont="1" applyBorder="1" applyAlignment="1"/>
    <xf numFmtId="0" fontId="78" fillId="74" borderId="40" xfId="0" applyFont="1" applyFill="1" applyBorder="1"/>
    <xf numFmtId="0" fontId="4" fillId="74" borderId="32" xfId="0" applyFont="1" applyFill="1" applyBorder="1"/>
    <xf numFmtId="0" fontId="4" fillId="74" borderId="41" xfId="0" applyFont="1" applyFill="1" applyBorder="1"/>
    <xf numFmtId="0" fontId="11" fillId="74" borderId="29" xfId="0" applyFont="1" applyFill="1" applyBorder="1" applyAlignment="1">
      <alignment horizontal="left" wrapText="1" indent="1"/>
    </xf>
    <xf numFmtId="0" fontId="11" fillId="74" borderId="0" xfId="0" applyFont="1" applyFill="1" applyBorder="1" applyAlignment="1">
      <alignment horizontal="left" wrapText="1" indent="1"/>
    </xf>
    <xf numFmtId="0" fontId="11" fillId="74" borderId="30" xfId="0" applyFont="1" applyFill="1" applyBorder="1" applyAlignment="1">
      <alignment horizontal="left" wrapText="1" indent="1"/>
    </xf>
    <xf numFmtId="0" fontId="11" fillId="74" borderId="38" xfId="0" applyFont="1" applyFill="1" applyBorder="1"/>
    <xf numFmtId="0" fontId="4" fillId="74" borderId="33" xfId="0" applyFont="1" applyFill="1" applyBorder="1"/>
    <xf numFmtId="0" fontId="4" fillId="74" borderId="37" xfId="0" applyFont="1" applyFill="1" applyBorder="1"/>
    <xf numFmtId="0" fontId="39" fillId="0" borderId="0" xfId="0" applyFont="1" applyBorder="1" applyAlignment="1"/>
    <xf numFmtId="0" fontId="2" fillId="0" borderId="0" xfId="0" applyFont="1" applyFill="1" applyBorder="1" applyAlignment="1">
      <alignment horizontal="center"/>
    </xf>
    <xf numFmtId="0" fontId="2" fillId="0" borderId="33" xfId="0" applyFont="1" applyFill="1" applyBorder="1" applyAlignment="1">
      <alignment horizontal="center"/>
    </xf>
    <xf numFmtId="0" fontId="4" fillId="0" borderId="0" xfId="0" applyFont="1" applyAlignment="1">
      <alignment wrapText="1"/>
    </xf>
    <xf numFmtId="0" fontId="4" fillId="0" borderId="0" xfId="0" applyFont="1" applyFill="1" applyAlignment="1">
      <alignment vertical="top"/>
    </xf>
    <xf numFmtId="164" fontId="2" fillId="0" borderId="33" xfId="2" applyNumberFormat="1" applyFont="1" applyBorder="1" applyAlignment="1">
      <alignment vertical="center"/>
    </xf>
    <xf numFmtId="164" fontId="2" fillId="0" borderId="32" xfId="2" applyNumberFormat="1" applyFont="1" applyFill="1" applyBorder="1" applyAlignment="1">
      <alignment horizontal="right"/>
    </xf>
    <xf numFmtId="164" fontId="2" fillId="0" borderId="0" xfId="2" applyNumberFormat="1" applyFont="1" applyBorder="1" applyAlignment="1">
      <alignment vertical="center"/>
    </xf>
    <xf numFmtId="164" fontId="2" fillId="0" borderId="33" xfId="2" applyNumberFormat="1" applyFont="1" applyFill="1" applyBorder="1" applyAlignment="1">
      <alignment horizontal="right"/>
    </xf>
    <xf numFmtId="0" fontId="3" fillId="0" borderId="0" xfId="0" applyFont="1" applyFill="1" applyAlignment="1">
      <alignment vertical="top" wrapText="1"/>
    </xf>
    <xf numFmtId="0" fontId="35" fillId="0" borderId="0" xfId="0" applyFont="1" applyFill="1" applyAlignment="1">
      <alignment vertical="top" wrapText="1"/>
    </xf>
    <xf numFmtId="0" fontId="2" fillId="0" borderId="33" xfId="0" applyFont="1" applyFill="1" applyBorder="1" applyAlignment="1">
      <alignment horizontal="center" vertical="center"/>
    </xf>
    <xf numFmtId="0" fontId="35" fillId="6" borderId="33" xfId="0" applyFont="1" applyFill="1" applyBorder="1" applyAlignment="1">
      <alignment horizontal="center" vertical="center"/>
    </xf>
    <xf numFmtId="0" fontId="2" fillId="73" borderId="33" xfId="0" applyFont="1" applyFill="1" applyBorder="1" applyAlignment="1">
      <alignment horizontal="center"/>
    </xf>
    <xf numFmtId="0" fontId="4" fillId="0" borderId="0" xfId="0" applyFont="1" applyBorder="1" applyAlignment="1">
      <alignment horizontal="left" vertical="top" wrapText="1"/>
    </xf>
    <xf numFmtId="168" fontId="2" fillId="0" borderId="0" xfId="0" applyNumberFormat="1" applyFont="1" applyFill="1" applyAlignment="1"/>
    <xf numFmtId="168" fontId="2" fillId="0" borderId="0" xfId="0" applyNumberFormat="1" applyFont="1" applyFill="1"/>
    <xf numFmtId="168" fontId="4" fillId="0" borderId="0" xfId="0" applyNumberFormat="1" applyFont="1" applyFill="1"/>
    <xf numFmtId="164" fontId="2" fillId="0" borderId="0" xfId="0" applyNumberFormat="1" applyFont="1" applyFill="1" applyAlignment="1">
      <alignment vertical="center"/>
    </xf>
    <xf numFmtId="0" fontId="39" fillId="0" borderId="0" xfId="0" applyFont="1" applyFill="1" applyAlignment="1">
      <alignment vertical="center"/>
    </xf>
    <xf numFmtId="0" fontId="4" fillId="0" borderId="0" xfId="0" applyFont="1"/>
    <xf numFmtId="0" fontId="2" fillId="0" borderId="0" xfId="0" applyFont="1" applyBorder="1" applyAlignment="1"/>
    <xf numFmtId="0" fontId="2" fillId="0" borderId="0" xfId="0" applyFont="1" applyFill="1" applyAlignment="1">
      <alignment vertical="center"/>
    </xf>
    <xf numFmtId="164" fontId="2" fillId="0" borderId="33" xfId="2" applyNumberFormat="1" applyFont="1" applyBorder="1"/>
    <xf numFmtId="0" fontId="4" fillId="0" borderId="0" xfId="0" applyFont="1" applyBorder="1" applyAlignment="1">
      <alignment vertical="top" wrapText="1"/>
    </xf>
    <xf numFmtId="0" fontId="35" fillId="32" borderId="33" xfId="0" applyFont="1" applyFill="1" applyBorder="1" applyAlignment="1">
      <alignment horizontal="center" vertical="center"/>
    </xf>
    <xf numFmtId="0" fontId="2" fillId="32" borderId="33" xfId="0" applyFont="1" applyFill="1" applyBorder="1" applyAlignment="1">
      <alignment vertical="center"/>
    </xf>
    <xf numFmtId="165" fontId="35" fillId="0" borderId="33" xfId="0" applyNumberFormat="1" applyFont="1" applyFill="1" applyBorder="1" applyAlignment="1">
      <alignment vertical="center"/>
    </xf>
    <xf numFmtId="168" fontId="4" fillId="0" borderId="0" xfId="0" applyNumberFormat="1" applyFont="1" applyFill="1" applyAlignment="1">
      <alignment horizontal="left" vertical="top" wrapText="1"/>
    </xf>
    <xf numFmtId="0" fontId="4" fillId="0" borderId="0" xfId="0" applyFont="1" applyFill="1" applyAlignment="1">
      <alignment horizontal="left" vertical="top" wrapText="1"/>
    </xf>
    <xf numFmtId="0" fontId="2" fillId="0" borderId="33" xfId="0" applyFont="1" applyFill="1" applyBorder="1"/>
    <xf numFmtId="0" fontId="4" fillId="0" borderId="0" xfId="0" applyFont="1"/>
    <xf numFmtId="0" fontId="2" fillId="6" borderId="33" xfId="0" applyFont="1" applyFill="1" applyBorder="1" applyAlignment="1">
      <alignment vertical="center"/>
    </xf>
    <xf numFmtId="165" fontId="35" fillId="0" borderId="0" xfId="0" applyNumberFormat="1" applyFont="1" applyFill="1" applyBorder="1" applyAlignment="1">
      <alignment vertical="center"/>
    </xf>
    <xf numFmtId="0" fontId="4" fillId="0" borderId="0" xfId="0" applyFont="1" applyFill="1" applyAlignment="1"/>
    <xf numFmtId="0" fontId="0" fillId="0" borderId="0" xfId="0"/>
    <xf numFmtId="0" fontId="2" fillId="0" borderId="0" xfId="0" applyFont="1"/>
    <xf numFmtId="0" fontId="2" fillId="0" borderId="0" xfId="0" applyFont="1" applyBorder="1"/>
    <xf numFmtId="0" fontId="2" fillId="0" borderId="0" xfId="0" applyFont="1" applyFill="1" applyBorder="1"/>
    <xf numFmtId="0" fontId="2" fillId="0" borderId="0" xfId="0" applyFont="1" applyFill="1"/>
    <xf numFmtId="0" fontId="4" fillId="0" borderId="0" xfId="0" applyFont="1"/>
    <xf numFmtId="0" fontId="4" fillId="0" borderId="0" xfId="0" applyFont="1" applyFill="1"/>
    <xf numFmtId="0" fontId="4" fillId="0" borderId="0" xfId="0" applyFont="1" applyAlignment="1">
      <alignment vertical="center"/>
    </xf>
    <xf numFmtId="168" fontId="2" fillId="0" borderId="0" xfId="1" applyNumberFormat="1" applyFont="1" applyAlignment="1">
      <alignment vertical="center"/>
    </xf>
    <xf numFmtId="0" fontId="39" fillId="0" borderId="0" xfId="0" applyFont="1" applyAlignment="1">
      <alignment vertical="center"/>
    </xf>
    <xf numFmtId="0" fontId="2" fillId="0" borderId="0" xfId="0" applyFont="1" applyBorder="1" applyAlignment="1">
      <alignment horizontal="center" vertical="center" wrapText="1"/>
    </xf>
    <xf numFmtId="168" fontId="2" fillId="0" borderId="0" xfId="1" applyNumberFormat="1" applyFont="1" applyAlignment="1">
      <alignment horizontal="right" vertical="center" wrapText="1"/>
    </xf>
    <xf numFmtId="0" fontId="39" fillId="0" borderId="0" xfId="0" applyFont="1" applyAlignment="1">
      <alignment vertical="center" wrapText="1"/>
    </xf>
    <xf numFmtId="0" fontId="34" fillId="0" borderId="0" xfId="0" applyFont="1" applyAlignment="1">
      <alignment vertical="center"/>
    </xf>
    <xf numFmtId="165" fontId="2" fillId="0" borderId="0" xfId="0" applyNumberFormat="1" applyFont="1" applyFill="1" applyBorder="1"/>
    <xf numFmtId="165" fontId="2" fillId="0" borderId="0" xfId="0" applyNumberFormat="1" applyFont="1"/>
    <xf numFmtId="165" fontId="35" fillId="0" borderId="0" xfId="0" applyNumberFormat="1" applyFont="1" applyFill="1" applyBorder="1" applyAlignment="1" applyProtection="1">
      <alignment horizontal="right"/>
    </xf>
    <xf numFmtId="165" fontId="2" fillId="0" borderId="0" xfId="0" applyNumberFormat="1" applyFont="1" applyBorder="1"/>
    <xf numFmtId="168" fontId="2" fillId="0" borderId="0" xfId="1" applyNumberFormat="1" applyFont="1" applyBorder="1"/>
    <xf numFmtId="0" fontId="41" fillId="0" borderId="0" xfId="0" applyFont="1"/>
    <xf numFmtId="0" fontId="2" fillId="0" borderId="0" xfId="0" applyFont="1" applyBorder="1" applyAlignment="1"/>
    <xf numFmtId="0" fontId="35" fillId="33" borderId="33" xfId="0" applyFont="1" applyFill="1" applyBorder="1" applyAlignment="1">
      <alignment horizontal="center" vertical="center"/>
    </xf>
    <xf numFmtId="0" fontId="2" fillId="33" borderId="33" xfId="0" applyFont="1" applyFill="1" applyBorder="1" applyAlignment="1">
      <alignment vertical="center"/>
    </xf>
    <xf numFmtId="164" fontId="2" fillId="0" borderId="0" xfId="2" applyNumberFormat="1" applyFont="1" applyBorder="1" applyAlignment="1"/>
    <xf numFmtId="165" fontId="2" fillId="0" borderId="33" xfId="0" applyNumberFormat="1" applyFont="1" applyFill="1" applyBorder="1"/>
    <xf numFmtId="165" fontId="41" fillId="0" borderId="0" xfId="0" applyNumberFormat="1" applyFont="1" applyFill="1"/>
    <xf numFmtId="165" fontId="41" fillId="0" borderId="0" xfId="0" applyNumberFormat="1" applyFont="1"/>
    <xf numFmtId="165" fontId="3" fillId="0" borderId="0" xfId="0" applyNumberFormat="1" applyFont="1" applyFill="1" applyBorder="1" applyAlignment="1">
      <alignment vertical="center"/>
    </xf>
    <xf numFmtId="0" fontId="3" fillId="0" borderId="0" xfId="0" applyFont="1" applyFill="1" applyBorder="1" applyAlignment="1">
      <alignment horizontal="left" vertical="center"/>
    </xf>
    <xf numFmtId="165" fontId="35" fillId="0" borderId="0" xfId="0" applyNumberFormat="1" applyFont="1" applyFill="1" applyBorder="1" applyAlignment="1">
      <alignment horizontal="center" vertical="center"/>
    </xf>
    <xf numFmtId="0" fontId="34" fillId="0" borderId="0" xfId="0" applyFont="1" applyBorder="1" applyAlignment="1">
      <alignment vertical="center" wrapText="1"/>
    </xf>
    <xf numFmtId="0" fontId="0" fillId="0" borderId="0" xfId="0"/>
    <xf numFmtId="164" fontId="2" fillId="0" borderId="0" xfId="2" applyNumberFormat="1" applyFont="1" applyFill="1" applyBorder="1"/>
    <xf numFmtId="0" fontId="4" fillId="0" borderId="0" xfId="0" applyFont="1"/>
    <xf numFmtId="0" fontId="4" fillId="0" borderId="0" xfId="0" applyFont="1" applyFill="1"/>
    <xf numFmtId="0" fontId="4" fillId="0" borderId="0" xfId="0" applyFont="1" applyAlignment="1">
      <alignment vertical="center"/>
    </xf>
    <xf numFmtId="168" fontId="2" fillId="0" borderId="0" xfId="1" applyNumberFormat="1" applyFont="1" applyAlignment="1">
      <alignment vertical="center"/>
    </xf>
    <xf numFmtId="0" fontId="39" fillId="0" borderId="0" xfId="0" applyFont="1" applyAlignment="1">
      <alignment vertical="center"/>
    </xf>
    <xf numFmtId="0" fontId="2" fillId="0" borderId="0" xfId="0" applyFont="1" applyBorder="1" applyAlignment="1">
      <alignment horizontal="center" vertical="center" wrapText="1"/>
    </xf>
    <xf numFmtId="168" fontId="2" fillId="0" borderId="0" xfId="1" applyNumberFormat="1" applyFont="1" applyAlignment="1">
      <alignment horizontal="right" vertical="center" wrapText="1"/>
    </xf>
    <xf numFmtId="0" fontId="39" fillId="0" borderId="0" xfId="0" applyFont="1" applyAlignment="1">
      <alignment vertical="center" wrapText="1"/>
    </xf>
    <xf numFmtId="0" fontId="4" fillId="0" borderId="0" xfId="0" applyFont="1" applyBorder="1" applyAlignment="1">
      <alignment vertical="center" wrapText="1"/>
    </xf>
    <xf numFmtId="164" fontId="2" fillId="0" borderId="0" xfId="2" applyNumberFormat="1" applyFont="1"/>
    <xf numFmtId="0" fontId="39" fillId="0" borderId="0" xfId="0" applyFont="1" applyBorder="1" applyAlignment="1">
      <alignment horizontal="left" vertical="center"/>
    </xf>
    <xf numFmtId="0" fontId="2" fillId="0" borderId="0" xfId="0" applyFont="1" applyFill="1" applyBorder="1" applyAlignment="1">
      <alignment horizontal="center" vertical="center"/>
    </xf>
    <xf numFmtId="0" fontId="41" fillId="0" borderId="0" xfId="0" applyFont="1"/>
    <xf numFmtId="164" fontId="2" fillId="0" borderId="0" xfId="2" applyNumberFormat="1" applyFont="1" applyBorder="1" applyAlignment="1">
      <alignment horizontal="right"/>
    </xf>
    <xf numFmtId="164" fontId="2" fillId="0" borderId="0" xfId="2" applyNumberFormat="1" applyFont="1" applyFill="1" applyBorder="1" applyAlignment="1">
      <alignment horizontal="center" vertical="center"/>
    </xf>
    <xf numFmtId="0" fontId="2" fillId="0" borderId="0" xfId="0" applyFont="1" applyBorder="1" applyAlignment="1">
      <alignment horizontal="center"/>
    </xf>
    <xf numFmtId="164" fontId="35" fillId="0" borderId="0" xfId="2" applyNumberFormat="1" applyFont="1" applyFill="1" applyBorder="1" applyAlignment="1">
      <alignment horizontal="right" vertical="center"/>
    </xf>
    <xf numFmtId="164" fontId="2" fillId="0" borderId="0" xfId="2" applyNumberFormat="1" applyFont="1" applyFill="1"/>
    <xf numFmtId="0" fontId="35" fillId="5" borderId="33" xfId="0" applyFont="1" applyFill="1" applyBorder="1" applyAlignment="1">
      <alignment horizontal="center" vertical="center"/>
    </xf>
    <xf numFmtId="0" fontId="2" fillId="0" borderId="33" xfId="0" applyFont="1" applyBorder="1" applyAlignment="1">
      <alignment horizontal="center"/>
    </xf>
    <xf numFmtId="164" fontId="35" fillId="0" borderId="0" xfId="2" applyNumberFormat="1" applyFont="1" applyFill="1" applyBorder="1" applyAlignment="1">
      <alignment vertical="center"/>
    </xf>
    <xf numFmtId="164" fontId="2" fillId="0" borderId="33" xfId="2" applyNumberFormat="1" applyFont="1" applyBorder="1" applyAlignment="1">
      <alignment horizontal="right"/>
    </xf>
    <xf numFmtId="0" fontId="2" fillId="0" borderId="0" xfId="0" applyFont="1" applyFill="1" applyBorder="1" applyAlignment="1">
      <alignment horizontal="center" wrapText="1"/>
    </xf>
    <xf numFmtId="165" fontId="35" fillId="3" borderId="0" xfId="0" applyNumberFormat="1" applyFont="1" applyFill="1" applyBorder="1" applyAlignment="1">
      <alignment horizontal="right"/>
    </xf>
    <xf numFmtId="168" fontId="3" fillId="0" borderId="0" xfId="1" applyNumberFormat="1" applyFont="1" applyFill="1" applyBorder="1"/>
    <xf numFmtId="164" fontId="2" fillId="0" borderId="32" xfId="2" applyNumberFormat="1" applyFont="1" applyFill="1" applyBorder="1"/>
    <xf numFmtId="164" fontId="2" fillId="0" borderId="32" xfId="2" applyNumberFormat="1" applyFont="1" applyFill="1" applyBorder="1" applyAlignment="1">
      <alignment horizontal="center"/>
    </xf>
    <xf numFmtId="168" fontId="35" fillId="0" borderId="0" xfId="1" applyNumberFormat="1" applyFont="1" applyFill="1" applyBorder="1" applyAlignment="1">
      <alignment vertical="center"/>
    </xf>
    <xf numFmtId="168" fontId="3" fillId="0" borderId="0" xfId="1" applyNumberFormat="1" applyFont="1" applyFill="1" applyBorder="1" applyAlignment="1">
      <alignment vertical="center"/>
    </xf>
    <xf numFmtId="1" fontId="2" fillId="74" borderId="0" xfId="0" quotePrefix="1" applyNumberFormat="1" applyFont="1" applyFill="1" applyBorder="1" applyAlignment="1">
      <alignment horizontal="right"/>
    </xf>
    <xf numFmtId="165" fontId="2" fillId="74" borderId="0" xfId="0" quotePrefix="1" applyNumberFormat="1" applyFont="1" applyFill="1" applyBorder="1" applyAlignment="1">
      <alignment horizontal="right"/>
    </xf>
    <xf numFmtId="165" fontId="2" fillId="74" borderId="0" xfId="0" applyNumberFormat="1" applyFont="1" applyFill="1" applyBorder="1" applyAlignment="1">
      <alignment horizontal="right"/>
    </xf>
    <xf numFmtId="1" fontId="2" fillId="6" borderId="0" xfId="1" applyNumberFormat="1" applyFont="1" applyFill="1" applyBorder="1" applyAlignment="1">
      <alignment horizontal="right"/>
    </xf>
    <xf numFmtId="164" fontId="3" fillId="0" borderId="0" xfId="2" applyNumberFormat="1" applyFont="1" applyFill="1" applyBorder="1" applyAlignment="1">
      <alignment vertical="center"/>
    </xf>
    <xf numFmtId="0" fontId="2" fillId="0" borderId="0" xfId="0" applyFont="1"/>
    <xf numFmtId="0" fontId="2" fillId="0" borderId="1" xfId="0" applyFont="1" applyBorder="1"/>
    <xf numFmtId="0" fontId="2" fillId="3" borderId="0" xfId="0" applyFont="1" applyFill="1" applyBorder="1" applyAlignment="1">
      <alignment horizontal="right"/>
    </xf>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39" fillId="0" borderId="0" xfId="0" applyFont="1" applyAlignment="1">
      <alignment vertical="center" wrapText="1"/>
    </xf>
    <xf numFmtId="0" fontId="2" fillId="5" borderId="0" xfId="0" applyFont="1" applyFill="1" applyBorder="1" applyAlignment="1">
      <alignment horizontal="right"/>
    </xf>
    <xf numFmtId="0" fontId="2" fillId="6" borderId="0" xfId="0" applyFont="1" applyFill="1" applyBorder="1" applyAlignment="1">
      <alignment horizontal="right"/>
    </xf>
    <xf numFmtId="165" fontId="2" fillId="3" borderId="0" xfId="0" applyNumberFormat="1" applyFont="1" applyFill="1" applyBorder="1" applyAlignment="1">
      <alignment horizontal="right"/>
    </xf>
    <xf numFmtId="0" fontId="39" fillId="0" borderId="0" xfId="0" applyFont="1" applyBorder="1" applyAlignment="1">
      <alignment horizontal="left" vertical="center"/>
    </xf>
    <xf numFmtId="0" fontId="41" fillId="0" borderId="0" xfId="0" applyFont="1"/>
    <xf numFmtId="164" fontId="2" fillId="0" borderId="0" xfId="2" applyNumberFormat="1" applyFont="1" applyBorder="1" applyAlignment="1">
      <alignment horizontal="right"/>
    </xf>
    <xf numFmtId="164" fontId="2" fillId="3" borderId="0" xfId="2" applyNumberFormat="1" applyFont="1" applyFill="1" applyBorder="1" applyAlignment="1">
      <alignment horizontal="right"/>
    </xf>
    <xf numFmtId="164" fontId="35" fillId="0" borderId="0" xfId="2" applyNumberFormat="1" applyFont="1" applyFill="1" applyBorder="1" applyAlignment="1">
      <alignment horizontal="right" vertical="center"/>
    </xf>
    <xf numFmtId="0" fontId="39" fillId="34" borderId="0" xfId="0" applyFont="1" applyFill="1" applyAlignment="1">
      <alignment horizontal="left" vertical="center"/>
    </xf>
    <xf numFmtId="168" fontId="2" fillId="0" borderId="0" xfId="1" applyNumberFormat="1" applyFont="1" applyFill="1" applyBorder="1"/>
    <xf numFmtId="0" fontId="35" fillId="3" borderId="0" xfId="0" quotePrefix="1" applyFont="1" applyFill="1" applyBorder="1" applyAlignment="1">
      <alignment horizontal="right"/>
    </xf>
    <xf numFmtId="2" fontId="2" fillId="74" borderId="0" xfId="0" applyNumberFormat="1" applyFont="1" applyFill="1" applyBorder="1" applyAlignment="1">
      <alignment horizontal="right"/>
    </xf>
    <xf numFmtId="164" fontId="2" fillId="0" borderId="33" xfId="2" applyNumberFormat="1" applyFont="1" applyFill="1" applyBorder="1" applyAlignment="1">
      <alignment horizontal="center"/>
    </xf>
    <xf numFmtId="164" fontId="3" fillId="0" borderId="0" xfId="2" applyNumberFormat="1" applyFont="1" applyBorder="1" applyAlignment="1">
      <alignment horizontal="right"/>
    </xf>
    <xf numFmtId="165" fontId="35" fillId="3" borderId="0" xfId="0" quotePrefix="1" applyNumberFormat="1" applyFont="1" applyFill="1" applyBorder="1" applyAlignment="1">
      <alignment horizontal="right"/>
    </xf>
    <xf numFmtId="1" fontId="3" fillId="0" borderId="0" xfId="2" applyNumberFormat="1" applyFont="1" applyBorder="1"/>
    <xf numFmtId="0" fontId="2" fillId="0" borderId="0" xfId="0" applyFont="1"/>
    <xf numFmtId="0" fontId="2" fillId="0" borderId="1" xfId="0" applyFont="1" applyBorder="1"/>
    <xf numFmtId="0" fontId="4" fillId="0" borderId="0" xfId="0" applyFont="1"/>
    <xf numFmtId="164" fontId="2" fillId="0" borderId="0" xfId="2" applyNumberFormat="1" applyFont="1" applyFill="1"/>
    <xf numFmtId="1" fontId="2" fillId="0" borderId="0" xfId="2" applyNumberFormat="1" applyFont="1" applyBorder="1"/>
    <xf numFmtId="164" fontId="2" fillId="0" borderId="0" xfId="2" applyNumberFormat="1" applyFont="1" applyAlignment="1">
      <alignment horizontal="right"/>
    </xf>
    <xf numFmtId="164" fontId="2" fillId="0" borderId="0" xfId="2" applyNumberFormat="1" applyFont="1" applyFill="1" applyBorder="1"/>
    <xf numFmtId="0" fontId="35" fillId="34" borderId="0" xfId="0" applyFont="1" applyFill="1"/>
    <xf numFmtId="0" fontId="2" fillId="0" borderId="30" xfId="0" applyFont="1" applyBorder="1"/>
    <xf numFmtId="164" fontId="3" fillId="0" borderId="0" xfId="2" applyNumberFormat="1" applyFont="1" applyFill="1" applyBorder="1" applyAlignment="1">
      <alignment horizontal="left" vertical="center"/>
    </xf>
    <xf numFmtId="0" fontId="4" fillId="0" borderId="0" xfId="0" applyFont="1"/>
    <xf numFmtId="0" fontId="97" fillId="34" borderId="0" xfId="45" applyFont="1" applyFill="1" applyAlignment="1" applyProtection="1">
      <alignment horizontal="left"/>
    </xf>
    <xf numFmtId="0" fontId="4" fillId="34" borderId="0" xfId="0" applyFont="1" applyFill="1"/>
    <xf numFmtId="0" fontId="4" fillId="0" borderId="0" xfId="0" applyFont="1"/>
    <xf numFmtId="0" fontId="2" fillId="0" borderId="33" xfId="0" applyFont="1" applyBorder="1" applyAlignment="1">
      <alignment horizontal="center" vertical="center"/>
    </xf>
    <xf numFmtId="164" fontId="2" fillId="0" borderId="0" xfId="2" applyNumberFormat="1" applyFont="1" applyFill="1" applyBorder="1"/>
    <xf numFmtId="0" fontId="4" fillId="0" borderId="0" xfId="0" applyFont="1" applyAlignment="1">
      <alignment wrapText="1"/>
    </xf>
    <xf numFmtId="0" fontId="35" fillId="6" borderId="33" xfId="0" applyFont="1" applyFill="1" applyBorder="1" applyAlignment="1">
      <alignment horizontal="center" vertical="center"/>
    </xf>
    <xf numFmtId="10" fontId="2" fillId="0" borderId="33" xfId="2" applyNumberFormat="1" applyFont="1" applyFill="1" applyBorder="1"/>
    <xf numFmtId="0" fontId="35" fillId="5" borderId="33" xfId="0" applyFont="1" applyFill="1" applyBorder="1" applyAlignment="1">
      <alignment horizontal="center" vertical="center"/>
    </xf>
    <xf numFmtId="0" fontId="3" fillId="0" borderId="0" xfId="0" applyFont="1" applyFill="1" applyBorder="1" applyAlignment="1"/>
    <xf numFmtId="0" fontId="4" fillId="0" borderId="0" xfId="0" applyFont="1" applyFill="1" applyAlignment="1">
      <alignment horizontal="center"/>
    </xf>
    <xf numFmtId="0" fontId="99" fillId="0" borderId="0" xfId="0" applyFont="1" applyFill="1" applyAlignment="1"/>
    <xf numFmtId="0" fontId="42" fillId="0" borderId="0" xfId="0" applyFont="1" applyFill="1" applyAlignment="1">
      <alignment vertical="top" wrapText="1"/>
    </xf>
    <xf numFmtId="0" fontId="42" fillId="0" borderId="0" xfId="0" applyFont="1" applyFill="1" applyBorder="1" applyAlignment="1">
      <alignment vertical="top" wrapText="1"/>
    </xf>
    <xf numFmtId="0" fontId="56" fillId="0" borderId="0" xfId="0" applyFont="1" applyFill="1" applyAlignment="1">
      <alignment vertical="top" wrapText="1"/>
    </xf>
    <xf numFmtId="164" fontId="100" fillId="34" borderId="0" xfId="2" applyNumberFormat="1" applyFont="1" applyFill="1" applyBorder="1" applyAlignment="1">
      <alignment horizontal="left" vertical="center"/>
    </xf>
    <xf numFmtId="0" fontId="35" fillId="0" borderId="0" xfId="0" applyFont="1" applyFill="1" applyBorder="1" applyAlignment="1">
      <alignment vertical="top" wrapText="1"/>
    </xf>
    <xf numFmtId="0" fontId="35" fillId="0" borderId="0" xfId="0" applyFont="1" applyFill="1" applyBorder="1" applyAlignment="1">
      <alignment vertical="center" wrapText="1"/>
    </xf>
    <xf numFmtId="164" fontId="3" fillId="0" borderId="0" xfId="0" applyNumberFormat="1" applyFont="1" applyFill="1" applyAlignment="1">
      <alignment vertical="top" wrapText="1"/>
    </xf>
    <xf numFmtId="164" fontId="3" fillId="0" borderId="0" xfId="2" applyNumberFormat="1" applyFont="1" applyFill="1" applyBorder="1" applyAlignment="1">
      <alignment vertical="top" wrapText="1"/>
    </xf>
    <xf numFmtId="164" fontId="3" fillId="0" borderId="0" xfId="0" applyNumberFormat="1" applyFont="1" applyFill="1"/>
    <xf numFmtId="0" fontId="101" fillId="0" borderId="0" xfId="0" applyFont="1" applyFill="1" applyBorder="1" applyAlignment="1">
      <alignment vertical="center" wrapText="1"/>
    </xf>
    <xf numFmtId="0" fontId="4" fillId="0" borderId="0" xfId="0" applyFont="1"/>
    <xf numFmtId="0" fontId="36" fillId="71" borderId="42" xfId="0" applyFont="1" applyFill="1" applyBorder="1" applyAlignment="1">
      <alignment horizontal="center" vertical="center"/>
    </xf>
    <xf numFmtId="164" fontId="2" fillId="77" borderId="0" xfId="2" applyNumberFormat="1" applyFont="1" applyFill="1" applyBorder="1" applyAlignment="1">
      <alignment vertical="center"/>
    </xf>
    <xf numFmtId="0" fontId="0" fillId="34" borderId="0" xfId="0" applyFill="1"/>
    <xf numFmtId="0" fontId="4" fillId="34" borderId="0" xfId="0" applyFont="1" applyFill="1"/>
    <xf numFmtId="0" fontId="0" fillId="34" borderId="0" xfId="0" applyFill="1" applyBorder="1"/>
    <xf numFmtId="0" fontId="37" fillId="34" borderId="0" xfId="0" applyFont="1" applyFill="1"/>
    <xf numFmtId="0" fontId="102" fillId="34" borderId="0" xfId="0" applyFont="1" applyFill="1"/>
    <xf numFmtId="0" fontId="2" fillId="34" borderId="33" xfId="0" applyFont="1" applyFill="1" applyBorder="1" applyAlignment="1">
      <alignment horizontal="center" vertical="center" wrapText="1"/>
    </xf>
    <xf numFmtId="164" fontId="2" fillId="0" borderId="32" xfId="2" applyNumberFormat="1" applyFont="1" applyBorder="1" applyAlignment="1">
      <alignment vertical="center"/>
    </xf>
    <xf numFmtId="164" fontId="2" fillId="77" borderId="32" xfId="2" applyNumberFormat="1" applyFont="1" applyFill="1" applyBorder="1" applyAlignment="1">
      <alignment vertical="center"/>
    </xf>
    <xf numFmtId="164" fontId="2" fillId="77" borderId="33" xfId="2" applyNumberFormat="1" applyFont="1" applyFill="1" applyBorder="1" applyAlignment="1">
      <alignment vertical="center"/>
    </xf>
    <xf numFmtId="164" fontId="2" fillId="34" borderId="33" xfId="2" applyNumberFormat="1" applyFont="1" applyFill="1" applyBorder="1" applyAlignment="1">
      <alignment vertical="center"/>
    </xf>
    <xf numFmtId="164" fontId="2" fillId="77" borderId="42" xfId="2" quotePrefix="1" applyNumberFormat="1" applyFont="1" applyFill="1" applyBorder="1" applyAlignment="1">
      <alignment horizontal="center" vertical="center"/>
    </xf>
    <xf numFmtId="164" fontId="2" fillId="77" borderId="42" xfId="2" quotePrefix="1" applyNumberFormat="1" applyFont="1" applyFill="1" applyBorder="1" applyAlignment="1">
      <alignment horizontal="right" vertical="center"/>
    </xf>
    <xf numFmtId="164" fontId="2" fillId="34" borderId="42" xfId="2" applyNumberFormat="1" applyFont="1" applyFill="1" applyBorder="1" applyAlignment="1">
      <alignment vertical="center"/>
    </xf>
    <xf numFmtId="0" fontId="0" fillId="34" borderId="0" xfId="0" applyFill="1"/>
    <xf numFmtId="0" fontId="4" fillId="34" borderId="0" xfId="0" applyFont="1" applyFill="1"/>
    <xf numFmtId="0" fontId="4" fillId="0" borderId="0" xfId="0" applyFont="1"/>
    <xf numFmtId="0" fontId="37" fillId="34" borderId="0" xfId="0" applyFont="1" applyFill="1" applyAlignment="1">
      <alignment wrapText="1"/>
    </xf>
    <xf numFmtId="0" fontId="37" fillId="34" borderId="0" xfId="0" applyFont="1" applyFill="1" applyBorder="1"/>
    <xf numFmtId="0" fontId="2" fillId="74" borderId="33" xfId="0" applyFont="1" applyFill="1" applyBorder="1" applyAlignment="1">
      <alignment vertical="center"/>
    </xf>
    <xf numFmtId="0" fontId="2" fillId="5" borderId="33" xfId="0" applyFont="1" applyFill="1" applyBorder="1" applyAlignment="1">
      <alignment vertical="center"/>
    </xf>
    <xf numFmtId="0" fontId="4" fillId="0" borderId="0" xfId="0" applyFont="1"/>
    <xf numFmtId="0" fontId="4" fillId="0" borderId="0" xfId="0" applyFont="1" applyFill="1" applyAlignment="1">
      <alignment wrapText="1"/>
    </xf>
    <xf numFmtId="0" fontId="35" fillId="74" borderId="33" xfId="0" applyFont="1" applyFill="1" applyBorder="1" applyAlignment="1">
      <alignment horizontal="center" vertical="center"/>
    </xf>
    <xf numFmtId="0" fontId="4" fillId="35" borderId="0" xfId="0" applyFont="1" applyFill="1" applyAlignment="1">
      <alignment wrapText="1"/>
    </xf>
    <xf numFmtId="0" fontId="2" fillId="0" borderId="33" xfId="0" applyFont="1" applyFill="1" applyBorder="1" applyAlignment="1">
      <alignment horizontal="right"/>
    </xf>
    <xf numFmtId="0" fontId="35" fillId="71" borderId="33" xfId="0" applyFont="1" applyFill="1" applyBorder="1" applyAlignment="1">
      <alignment horizontal="center" vertical="center"/>
    </xf>
    <xf numFmtId="0" fontId="35" fillId="71" borderId="33" xfId="0" applyFont="1" applyFill="1" applyBorder="1" applyAlignment="1">
      <alignment horizontal="center" vertical="center"/>
    </xf>
    <xf numFmtId="0" fontId="2" fillId="71" borderId="33" xfId="0" applyFont="1" applyFill="1" applyBorder="1" applyAlignment="1">
      <alignment vertical="center"/>
    </xf>
    <xf numFmtId="0" fontId="4" fillId="0" borderId="0" xfId="0" applyFont="1"/>
    <xf numFmtId="165" fontId="3" fillId="0" borderId="0" xfId="0" applyNumberFormat="1" applyFont="1" applyFill="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41" fillId="0" borderId="0" xfId="0" applyFont="1"/>
    <xf numFmtId="165" fontId="3" fillId="0" borderId="0" xfId="0" applyNumberFormat="1" applyFont="1" applyFill="1" applyBorder="1"/>
    <xf numFmtId="165" fontId="4" fillId="0" borderId="0" xfId="0" applyNumberFormat="1" applyFont="1" applyFill="1"/>
    <xf numFmtId="165" fontId="2" fillId="0" borderId="32" xfId="0" applyNumberFormat="1" applyFont="1" applyFill="1" applyBorder="1"/>
    <xf numFmtId="0" fontId="2" fillId="0" borderId="32" xfId="0" applyFont="1" applyFill="1" applyBorder="1" applyAlignment="1">
      <alignment horizontal="right"/>
    </xf>
    <xf numFmtId="0" fontId="2" fillId="74" borderId="33" xfId="0" applyFont="1" applyFill="1" applyBorder="1" applyAlignment="1">
      <alignment vertical="center" wrapText="1"/>
    </xf>
    <xf numFmtId="0" fontId="2" fillId="5" borderId="33" xfId="0" applyFont="1" applyFill="1" applyBorder="1" applyAlignment="1">
      <alignment vertical="center" wrapText="1"/>
    </xf>
    <xf numFmtId="0" fontId="2" fillId="6" borderId="33" xfId="0" applyFont="1" applyFill="1" applyBorder="1" applyAlignment="1">
      <alignment vertical="center" wrapText="1"/>
    </xf>
    <xf numFmtId="0" fontId="2" fillId="0" borderId="0" xfId="0" applyFont="1" applyBorder="1"/>
    <xf numFmtId="0" fontId="4" fillId="0" borderId="0" xfId="0" applyFont="1"/>
    <xf numFmtId="0" fontId="2" fillId="0" borderId="0" xfId="0" applyFont="1" applyFill="1" applyBorder="1" applyAlignment="1">
      <alignment horizontal="right"/>
    </xf>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165" fontId="2" fillId="0" borderId="0" xfId="0" applyNumberFormat="1" applyFont="1" applyFill="1" applyBorder="1"/>
    <xf numFmtId="165" fontId="2" fillId="3" borderId="0" xfId="0" applyNumberFormat="1" applyFont="1" applyFill="1" applyBorder="1" applyAlignment="1">
      <alignment horizontal="right"/>
    </xf>
    <xf numFmtId="0" fontId="41" fillId="0" borderId="0" xfId="0" applyFont="1"/>
    <xf numFmtId="0" fontId="2" fillId="0" borderId="0" xfId="0" applyFont="1" applyFill="1" applyBorder="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165" fontId="2" fillId="0" borderId="0" xfId="0" applyNumberFormat="1" applyFont="1" applyFill="1" applyBorder="1"/>
    <xf numFmtId="165" fontId="2" fillId="0" borderId="0" xfId="0" applyNumberFormat="1" applyFont="1" applyBorder="1"/>
    <xf numFmtId="0" fontId="41" fillId="0" borderId="0" xfId="0" applyFont="1"/>
    <xf numFmtId="164" fontId="2" fillId="0" borderId="0" xfId="2" applyNumberFormat="1" applyFont="1" applyFill="1" applyBorder="1" applyAlignment="1">
      <alignment horizontal="right"/>
    </xf>
    <xf numFmtId="0" fontId="3" fillId="0" borderId="0" xfId="0" applyFont="1" applyBorder="1" applyAlignment="1"/>
    <xf numFmtId="0" fontId="4" fillId="34" borderId="0" xfId="0" applyFont="1" applyFill="1" applyAlignment="1">
      <alignment horizontal="left" vertical="center" wrapText="1"/>
    </xf>
    <xf numFmtId="164" fontId="2" fillId="34" borderId="0" xfId="2" applyNumberFormat="1" applyFont="1" applyFill="1" applyBorder="1" applyAlignment="1">
      <alignment horizontal="left" vertical="center"/>
    </xf>
    <xf numFmtId="0" fontId="2" fillId="33" borderId="33" xfId="0" applyFont="1" applyFill="1" applyBorder="1" applyAlignment="1">
      <alignment horizontal="center"/>
    </xf>
    <xf numFmtId="0" fontId="2" fillId="5" borderId="33" xfId="0" applyFont="1" applyFill="1" applyBorder="1" applyAlignment="1">
      <alignment horizontal="center"/>
    </xf>
    <xf numFmtId="0" fontId="0" fillId="34" borderId="0" xfId="0" applyFill="1"/>
    <xf numFmtId="0" fontId="4" fillId="34" borderId="0" xfId="0" applyFont="1" applyFill="1"/>
    <xf numFmtId="0" fontId="2" fillId="34" borderId="0" xfId="0" applyFont="1" applyFill="1" applyBorder="1"/>
    <xf numFmtId="0" fontId="4" fillId="0" borderId="0" xfId="0" applyFont="1"/>
    <xf numFmtId="0" fontId="4" fillId="34" borderId="0" xfId="0" applyFont="1" applyFill="1" applyAlignment="1"/>
    <xf numFmtId="0" fontId="2" fillId="34" borderId="0" xfId="0" applyFont="1" applyFill="1" applyBorder="1" applyAlignment="1">
      <alignment horizontal="center" vertical="center" wrapText="1"/>
    </xf>
    <xf numFmtId="0" fontId="4" fillId="0" borderId="0" xfId="0" applyFont="1" applyFill="1" applyAlignment="1">
      <alignment vertical="top"/>
    </xf>
    <xf numFmtId="164" fontId="2" fillId="0" borderId="33" xfId="2" applyNumberFormat="1" applyFont="1" applyFill="1" applyBorder="1"/>
    <xf numFmtId="164" fontId="2" fillId="0" borderId="33" xfId="2" applyNumberFormat="1" applyFont="1" applyBorder="1" applyAlignment="1">
      <alignment horizontal="right" vertical="center"/>
    </xf>
    <xf numFmtId="0" fontId="2" fillId="0" borderId="33" xfId="0" applyFont="1" applyBorder="1" applyAlignment="1">
      <alignment horizontal="center" vertical="center"/>
    </xf>
    <xf numFmtId="168" fontId="2" fillId="0" borderId="0" xfId="1" applyNumberFormat="1" applyFont="1" applyFill="1"/>
    <xf numFmtId="0" fontId="4" fillId="74" borderId="29" xfId="0" applyFont="1" applyFill="1" applyBorder="1" applyAlignment="1">
      <alignment horizontal="left" vertical="center"/>
    </xf>
    <xf numFmtId="0" fontId="4" fillId="74" borderId="0" xfId="0" applyFont="1" applyFill="1" applyBorder="1" applyAlignment="1">
      <alignment horizontal="left" vertical="center"/>
    </xf>
    <xf numFmtId="0" fontId="4" fillId="74" borderId="30" xfId="0" applyFont="1" applyFill="1" applyBorder="1" applyAlignment="1">
      <alignment horizontal="left" vertical="center"/>
    </xf>
    <xf numFmtId="0" fontId="2" fillId="0" borderId="33" xfId="0" applyFont="1" applyFill="1" applyBorder="1"/>
    <xf numFmtId="168" fontId="2" fillId="0" borderId="0" xfId="1" applyNumberFormat="1" applyFont="1" applyFill="1" applyBorder="1"/>
    <xf numFmtId="0" fontId="2" fillId="0" borderId="32" xfId="0" applyFont="1" applyFill="1" applyBorder="1"/>
    <xf numFmtId="0" fontId="41" fillId="0" borderId="0" xfId="0" applyFont="1" applyFill="1" applyAlignment="1">
      <alignment vertical="top" wrapText="1"/>
    </xf>
    <xf numFmtId="164" fontId="107" fillId="34" borderId="0" xfId="2" applyNumberFormat="1" applyFont="1" applyFill="1" applyBorder="1" applyAlignment="1">
      <alignment horizontal="left" vertical="center"/>
    </xf>
    <xf numFmtId="0" fontId="4" fillId="0" borderId="0" xfId="0" applyFont="1"/>
    <xf numFmtId="164" fontId="2" fillId="34" borderId="0" xfId="2" applyNumberFormat="1" applyFont="1" applyFill="1" applyBorder="1" applyAlignment="1">
      <alignment horizontal="left" vertical="center" wrapText="1"/>
    </xf>
    <xf numFmtId="0" fontId="4" fillId="35" borderId="0" xfId="0" applyFont="1" applyFill="1" applyAlignment="1">
      <alignment vertical="center"/>
    </xf>
    <xf numFmtId="0" fontId="4" fillId="34" borderId="0" xfId="0" applyFont="1" applyFill="1"/>
    <xf numFmtId="0" fontId="4" fillId="0" borderId="0" xfId="0" applyFont="1"/>
    <xf numFmtId="0" fontId="39" fillId="34" borderId="0" xfId="0" applyFont="1" applyFill="1" applyAlignment="1">
      <alignment horizontal="left" indent="1"/>
    </xf>
    <xf numFmtId="0" fontId="4" fillId="34" borderId="0" xfId="0" applyFont="1" applyFill="1" applyAlignment="1">
      <alignment vertical="center"/>
    </xf>
    <xf numFmtId="0" fontId="2" fillId="34" borderId="0" xfId="0" applyFont="1" applyFill="1" applyBorder="1" applyAlignment="1">
      <alignment horizontal="center" vertical="center" wrapText="1"/>
    </xf>
    <xf numFmtId="0" fontId="11" fillId="0" borderId="0" xfId="0" applyFont="1"/>
    <xf numFmtId="0" fontId="11" fillId="74" borderId="29" xfId="0" applyFont="1" applyFill="1" applyBorder="1" applyAlignment="1">
      <alignment wrapText="1"/>
    </xf>
    <xf numFmtId="0" fontId="11" fillId="74" borderId="0" xfId="0" applyFont="1" applyFill="1" applyBorder="1" applyAlignment="1">
      <alignment wrapText="1"/>
    </xf>
    <xf numFmtId="0" fontId="11" fillId="74" borderId="30" xfId="0" applyFont="1" applyFill="1" applyBorder="1" applyAlignment="1">
      <alignment wrapText="1"/>
    </xf>
    <xf numFmtId="0" fontId="108" fillId="74" borderId="29" xfId="0" applyFont="1" applyFill="1" applyBorder="1"/>
    <xf numFmtId="0" fontId="108" fillId="74" borderId="0" xfId="0" applyFont="1" applyFill="1" applyBorder="1"/>
    <xf numFmtId="0" fontId="108" fillId="74" borderId="30" xfId="0" applyFont="1" applyFill="1" applyBorder="1"/>
    <xf numFmtId="0" fontId="2" fillId="34" borderId="0" xfId="0" applyFont="1" applyFill="1" applyAlignment="1">
      <alignment vertical="center" wrapText="1"/>
    </xf>
    <xf numFmtId="0" fontId="2" fillId="34" borderId="0" xfId="0" applyFont="1" applyFill="1" applyAlignment="1">
      <alignment horizontal="left" vertical="center" wrapText="1"/>
    </xf>
    <xf numFmtId="0" fontId="0" fillId="0" borderId="0" xfId="0"/>
    <xf numFmtId="164" fontId="2" fillId="0" borderId="0" xfId="2" applyNumberFormat="1" applyFont="1" applyAlignment="1">
      <alignment horizontal="right"/>
    </xf>
    <xf numFmtId="0" fontId="2" fillId="0" borderId="0" xfId="0" applyFont="1" applyFill="1"/>
    <xf numFmtId="0" fontId="4" fillId="0" borderId="0" xfId="0" applyFont="1"/>
    <xf numFmtId="0" fontId="4" fillId="0" borderId="0" xfId="0" applyFont="1" applyFill="1"/>
    <xf numFmtId="0" fontId="4" fillId="0" borderId="0" xfId="0" applyFont="1" applyAlignment="1">
      <alignment vertical="center"/>
    </xf>
    <xf numFmtId="0" fontId="4" fillId="0" borderId="0" xfId="0" applyFont="1" applyFill="1" applyBorder="1" applyAlignment="1">
      <alignment vertical="center"/>
    </xf>
    <xf numFmtId="0" fontId="39" fillId="0" borderId="0" xfId="0" applyFont="1" applyAlignment="1">
      <alignment vertical="center"/>
    </xf>
    <xf numFmtId="0" fontId="2" fillId="0" borderId="0" xfId="0" applyFont="1" applyBorder="1" applyAlignment="1">
      <alignment vertical="center"/>
    </xf>
    <xf numFmtId="0" fontId="2" fillId="0" borderId="0" xfId="0" applyFont="1" applyFill="1" applyBorder="1" applyAlignment="1">
      <alignment horizontal="center" vertical="center"/>
    </xf>
    <xf numFmtId="0" fontId="2" fillId="0" borderId="0" xfId="0" applyFont="1" applyBorder="1" applyAlignment="1"/>
    <xf numFmtId="0" fontId="2" fillId="0" borderId="0" xfId="0" applyFont="1" applyAlignment="1"/>
    <xf numFmtId="0" fontId="4" fillId="0" borderId="0" xfId="0" applyFont="1" applyAlignment="1">
      <alignment wrapText="1"/>
    </xf>
    <xf numFmtId="164" fontId="2" fillId="0" borderId="0" xfId="2" applyNumberFormat="1" applyFont="1" applyFill="1" applyBorder="1" applyAlignment="1">
      <alignment vertical="center"/>
    </xf>
    <xf numFmtId="0" fontId="11" fillId="0" borderId="0" xfId="0" applyFont="1" applyAlignment="1">
      <alignment vertical="center" wrapText="1"/>
    </xf>
    <xf numFmtId="0" fontId="39" fillId="34" borderId="0" xfId="0" applyFont="1" applyFill="1" applyAlignment="1">
      <alignment horizontal="left" vertical="center" wrapText="1"/>
    </xf>
    <xf numFmtId="0" fontId="4" fillId="34" borderId="0" xfId="0" applyFont="1" applyFill="1" applyAlignment="1">
      <alignment vertical="center"/>
    </xf>
    <xf numFmtId="0" fontId="4" fillId="0" borderId="0" xfId="0" applyFont="1" applyFill="1" applyAlignment="1">
      <alignment vertical="center"/>
    </xf>
    <xf numFmtId="0" fontId="4" fillId="34" borderId="0" xfId="0" applyFont="1" applyFill="1" applyAlignment="1">
      <alignment vertical="center" wrapText="1"/>
    </xf>
    <xf numFmtId="0" fontId="73" fillId="34" borderId="0" xfId="0" applyFont="1" applyFill="1" applyAlignment="1">
      <alignment horizontal="left" vertical="center" wrapText="1"/>
    </xf>
    <xf numFmtId="0" fontId="75" fillId="34" borderId="0" xfId="0" applyFont="1" applyFill="1" applyAlignment="1">
      <alignment horizontal="left" vertical="center" wrapText="1"/>
    </xf>
    <xf numFmtId="0" fontId="73" fillId="34" borderId="0" xfId="0" applyFont="1" applyFill="1" applyBorder="1" applyAlignment="1">
      <alignment horizontal="left" vertical="center" wrapText="1"/>
    </xf>
    <xf numFmtId="0" fontId="2" fillId="73" borderId="33" xfId="0" applyFont="1" applyFill="1" applyBorder="1" applyAlignment="1">
      <alignment horizontal="center" vertical="center" wrapText="1"/>
    </xf>
    <xf numFmtId="0" fontId="2" fillId="5" borderId="33" xfId="0" applyFont="1" applyFill="1" applyBorder="1" applyAlignment="1">
      <alignment horizontal="center" vertical="center" wrapText="1"/>
    </xf>
    <xf numFmtId="0" fontId="2" fillId="74" borderId="33" xfId="0" applyFont="1" applyFill="1" applyBorder="1" applyAlignment="1">
      <alignment horizontal="center" vertical="center" wrapText="1"/>
    </xf>
    <xf numFmtId="164" fontId="2" fillId="34" borderId="0" xfId="2" applyNumberFormat="1" applyFont="1" applyFill="1" applyBorder="1" applyAlignment="1">
      <alignment horizontal="right" vertical="center" wrapText="1"/>
    </xf>
    <xf numFmtId="164" fontId="2" fillId="34" borderId="33" xfId="2" applyNumberFormat="1" applyFont="1" applyFill="1" applyBorder="1" applyAlignment="1">
      <alignment horizontal="right" vertical="center" wrapText="1"/>
    </xf>
    <xf numFmtId="49" fontId="2" fillId="34" borderId="0" xfId="2" applyNumberFormat="1" applyFont="1" applyFill="1" applyBorder="1" applyAlignment="1">
      <alignment horizontal="center" vertical="center" wrapText="1"/>
    </xf>
    <xf numFmtId="49" fontId="2" fillId="34" borderId="33" xfId="2" applyNumberFormat="1" applyFont="1" applyFill="1" applyBorder="1" applyAlignment="1">
      <alignment horizontal="center" vertical="center" wrapText="1"/>
    </xf>
    <xf numFmtId="0" fontId="3" fillId="34" borderId="0" xfId="0" applyFont="1" applyFill="1" applyAlignment="1">
      <alignment horizontal="left" vertical="center" wrapText="1"/>
    </xf>
    <xf numFmtId="0" fontId="3" fillId="34" borderId="31" xfId="0" applyFont="1" applyFill="1" applyBorder="1" applyAlignment="1">
      <alignment horizontal="left" vertical="center"/>
    </xf>
    <xf numFmtId="0" fontId="3" fillId="0" borderId="31" xfId="0" applyFont="1" applyBorder="1"/>
    <xf numFmtId="164" fontId="3" fillId="34" borderId="31" xfId="0" applyNumberFormat="1" applyFont="1" applyFill="1" applyBorder="1" applyAlignment="1">
      <alignment horizontal="left" vertical="center"/>
    </xf>
    <xf numFmtId="164" fontId="3" fillId="34" borderId="31" xfId="2" applyNumberFormat="1" applyFont="1" applyFill="1" applyBorder="1" applyAlignment="1">
      <alignment horizontal="right" vertical="center"/>
    </xf>
    <xf numFmtId="164" fontId="3" fillId="34" borderId="0" xfId="0" applyNumberFormat="1" applyFont="1" applyFill="1" applyAlignment="1">
      <alignment horizontal="left" vertical="center" wrapText="1"/>
    </xf>
    <xf numFmtId="164" fontId="3" fillId="0" borderId="0" xfId="0" applyNumberFormat="1" applyFont="1"/>
    <xf numFmtId="164" fontId="3" fillId="34" borderId="0" xfId="2" applyNumberFormat="1" applyFont="1" applyFill="1" applyBorder="1" applyAlignment="1">
      <alignment horizontal="left" vertical="center"/>
    </xf>
    <xf numFmtId="164" fontId="2" fillId="0" borderId="0" xfId="2" applyNumberFormat="1" applyFont="1" applyFill="1" applyBorder="1" applyAlignment="1">
      <alignment horizontal="right" vertical="center" wrapText="1"/>
    </xf>
    <xf numFmtId="2" fontId="2" fillId="0" borderId="33" xfId="2"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5" fillId="6" borderId="33" xfId="0" applyFont="1" applyFill="1" applyBorder="1" applyAlignment="1">
      <alignment horizontal="center" vertical="center" wrapText="1"/>
    </xf>
    <xf numFmtId="2" fontId="2" fillId="0" borderId="32" xfId="0" applyNumberFormat="1" applyFont="1" applyFill="1" applyBorder="1" applyAlignment="1">
      <alignment horizontal="right" vertical="center" wrapText="1"/>
    </xf>
    <xf numFmtId="0" fontId="2" fillId="71" borderId="33" xfId="0" applyFont="1" applyFill="1" applyBorder="1" applyAlignment="1">
      <alignment vertical="center" wrapText="1"/>
    </xf>
    <xf numFmtId="164" fontId="2" fillId="0" borderId="32" xfId="2" applyNumberFormat="1" applyFont="1" applyFill="1" applyBorder="1" applyAlignment="1">
      <alignment horizontal="right" vertical="center" wrapText="1"/>
    </xf>
    <xf numFmtId="2" fontId="2" fillId="0" borderId="33" xfId="0" applyNumberFormat="1" applyFont="1" applyFill="1" applyBorder="1" applyAlignment="1">
      <alignment horizontal="right" vertical="center" wrapText="1"/>
    </xf>
    <xf numFmtId="0" fontId="35" fillId="74" borderId="33" xfId="0" applyFont="1" applyFill="1" applyBorder="1" applyAlignment="1">
      <alignment horizontal="center" vertical="center" wrapText="1"/>
    </xf>
    <xf numFmtId="164" fontId="2" fillId="0" borderId="33" xfId="2" applyNumberFormat="1" applyFont="1" applyFill="1" applyBorder="1" applyAlignment="1">
      <alignment horizontal="right" vertical="center" wrapText="1"/>
    </xf>
    <xf numFmtId="0" fontId="0" fillId="34" borderId="0" xfId="0" applyFill="1"/>
    <xf numFmtId="0" fontId="4" fillId="0" borderId="0" xfId="0" applyFont="1"/>
    <xf numFmtId="0" fontId="4" fillId="34" borderId="0" xfId="0" applyFont="1" applyFill="1" applyAlignment="1">
      <alignment horizontal="left" indent="1"/>
    </xf>
    <xf numFmtId="0" fontId="39" fillId="34" borderId="0" xfId="0" applyFont="1" applyFill="1" applyAlignment="1">
      <alignment horizontal="left" indent="1"/>
    </xf>
    <xf numFmtId="10" fontId="2" fillId="0" borderId="0" xfId="2" applyNumberFormat="1" applyFont="1" applyFill="1" applyBorder="1"/>
    <xf numFmtId="0" fontId="2" fillId="71" borderId="0" xfId="0" applyFont="1" applyFill="1" applyBorder="1" applyAlignment="1">
      <alignment vertical="center" wrapText="1"/>
    </xf>
    <xf numFmtId="0" fontId="2" fillId="74" borderId="0" xfId="0" applyFont="1" applyFill="1" applyBorder="1" applyAlignment="1">
      <alignment vertical="center"/>
    </xf>
    <xf numFmtId="164" fontId="2" fillId="0" borderId="33" xfId="2" applyNumberFormat="1" applyFont="1" applyBorder="1" applyAlignment="1">
      <alignment horizontal="center" vertical="center"/>
    </xf>
    <xf numFmtId="0" fontId="2" fillId="7" borderId="33" xfId="0" applyFont="1" applyFill="1" applyBorder="1" applyAlignment="1">
      <alignment horizontal="center" vertical="center" wrapText="1"/>
    </xf>
    <xf numFmtId="0" fontId="35" fillId="74" borderId="0" xfId="0" applyFont="1" applyFill="1" applyBorder="1" applyAlignment="1">
      <alignment horizontal="center" vertical="center" wrapText="1"/>
    </xf>
    <xf numFmtId="0" fontId="2" fillId="7" borderId="33" xfId="0" applyFont="1" applyFill="1" applyBorder="1" applyAlignment="1">
      <alignment horizontal="center" vertical="center" wrapText="1"/>
    </xf>
    <xf numFmtId="0" fontId="35" fillId="74" borderId="0" xfId="0" applyFont="1" applyFill="1" applyBorder="1" applyAlignment="1">
      <alignment horizontal="center" vertical="center"/>
    </xf>
    <xf numFmtId="0" fontId="4" fillId="0" borderId="0" xfId="0" applyFont="1"/>
    <xf numFmtId="0" fontId="35" fillId="34" borderId="0" xfId="0" applyFont="1" applyFill="1" applyBorder="1" applyAlignment="1">
      <alignment horizontal="left" vertical="center" wrapText="1"/>
    </xf>
    <xf numFmtId="0" fontId="97" fillId="34" borderId="0" xfId="45" applyFont="1" applyFill="1" applyAlignment="1" applyProtection="1">
      <alignment horizontal="left" vertical="center" indent="1"/>
    </xf>
    <xf numFmtId="0" fontId="4" fillId="0" borderId="0" xfId="0" applyFont="1"/>
    <xf numFmtId="0" fontId="4" fillId="0" borderId="0" xfId="0" applyFont="1" applyFill="1"/>
    <xf numFmtId="10" fontId="2" fillId="0" borderId="32" xfId="2" applyNumberFormat="1" applyFont="1" applyFill="1" applyBorder="1"/>
    <xf numFmtId="0" fontId="4" fillId="0" borderId="0" xfId="0" applyFont="1"/>
    <xf numFmtId="0" fontId="4" fillId="0" borderId="0" xfId="0" applyFont="1" applyFill="1" applyBorder="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35" fillId="6" borderId="0" xfId="0" applyFont="1" applyFill="1" applyBorder="1" applyAlignment="1">
      <alignment horizontal="center" vertical="center" wrapText="1"/>
    </xf>
    <xf numFmtId="0" fontId="41" fillId="0" borderId="0" xfId="0" applyFont="1"/>
    <xf numFmtId="0" fontId="3" fillId="0" borderId="0" xfId="0" applyFont="1" applyBorder="1" applyAlignment="1"/>
    <xf numFmtId="0" fontId="39" fillId="34" borderId="0" xfId="0" applyFont="1" applyFill="1" applyAlignment="1">
      <alignment horizontal="left" vertical="center"/>
    </xf>
    <xf numFmtId="0" fontId="39" fillId="34" borderId="0" xfId="0" applyFont="1" applyFill="1" applyAlignment="1">
      <alignment horizontal="left" vertical="center" wrapText="1"/>
    </xf>
    <xf numFmtId="0" fontId="3" fillId="0" borderId="0" xfId="0" applyFont="1" applyFill="1" applyBorder="1" applyAlignment="1">
      <alignment horizontal="center" vertical="center" wrapText="1"/>
    </xf>
    <xf numFmtId="0" fontId="2" fillId="5" borderId="0" xfId="0" applyFont="1" applyFill="1" applyBorder="1" applyAlignment="1">
      <alignment vertical="center" wrapText="1"/>
    </xf>
    <xf numFmtId="0" fontId="2" fillId="0" borderId="33" xfId="0" applyFont="1" applyBorder="1" applyAlignment="1">
      <alignment vertical="center"/>
    </xf>
    <xf numFmtId="0" fontId="4" fillId="0" borderId="32" xfId="0" applyFont="1" applyFill="1" applyBorder="1" applyAlignment="1">
      <alignment vertical="center"/>
    </xf>
    <xf numFmtId="0" fontId="2" fillId="74" borderId="33" xfId="0" applyFont="1" applyFill="1" applyBorder="1" applyAlignment="1">
      <alignment horizontal="center" vertical="center" wrapText="1"/>
    </xf>
    <xf numFmtId="0" fontId="2" fillId="7" borderId="33" xfId="0" applyFont="1" applyFill="1" applyBorder="1" applyAlignment="1">
      <alignment horizontal="center" vertical="center"/>
    </xf>
    <xf numFmtId="0" fontId="2" fillId="0" borderId="33" xfId="0" applyFont="1" applyFill="1" applyBorder="1" applyAlignment="1">
      <alignment vertical="center"/>
    </xf>
    <xf numFmtId="0" fontId="2" fillId="74" borderId="33" xfId="0" applyFont="1" applyFill="1" applyBorder="1" applyAlignment="1">
      <alignment horizontal="center" vertical="center"/>
    </xf>
    <xf numFmtId="0" fontId="0" fillId="0" borderId="0" xfId="0"/>
    <xf numFmtId="0" fontId="39" fillId="0" borderId="0" xfId="0" applyFont="1" applyAlignment="1">
      <alignment vertical="center"/>
    </xf>
    <xf numFmtId="0" fontId="4" fillId="0" borderId="0" xfId="0" applyFont="1"/>
    <xf numFmtId="0" fontId="4" fillId="0" borderId="0" xfId="0" applyFont="1" applyAlignment="1"/>
    <xf numFmtId="0" fontId="4" fillId="0" borderId="0" xfId="0" applyFont="1" applyAlignment="1">
      <alignment vertical="center"/>
    </xf>
    <xf numFmtId="0" fontId="75" fillId="0" borderId="0" xfId="0" applyFont="1" applyAlignment="1">
      <alignment vertical="center"/>
    </xf>
    <xf numFmtId="0" fontId="4" fillId="0" borderId="0" xfId="0" applyFont="1"/>
    <xf numFmtId="0" fontId="4" fillId="0" borderId="0" xfId="0" applyFont="1" applyFill="1"/>
    <xf numFmtId="0" fontId="2" fillId="71" borderId="33" xfId="0" applyFont="1" applyFill="1" applyBorder="1" applyAlignment="1">
      <alignment horizontal="center" vertical="center" wrapText="1"/>
    </xf>
    <xf numFmtId="0" fontId="2" fillId="71" borderId="33" xfId="0" applyFont="1" applyFill="1" applyBorder="1" applyAlignment="1">
      <alignment horizontal="center" vertical="center"/>
    </xf>
    <xf numFmtId="164" fontId="4" fillId="0" borderId="0" xfId="0" applyNumberFormat="1" applyFont="1" applyFill="1"/>
    <xf numFmtId="0" fontId="2" fillId="71" borderId="18" xfId="0" applyFont="1" applyFill="1" applyBorder="1" applyAlignment="1">
      <alignment horizontal="center" vertical="center"/>
    </xf>
    <xf numFmtId="0" fontId="2" fillId="7" borderId="18" xfId="0" applyFont="1" applyFill="1" applyBorder="1" applyAlignment="1">
      <alignment horizontal="center" vertical="center"/>
    </xf>
    <xf numFmtId="0" fontId="2" fillId="74" borderId="18" xfId="0" applyFont="1" applyFill="1" applyBorder="1" applyAlignment="1">
      <alignment horizontal="center" vertical="center"/>
    </xf>
    <xf numFmtId="164" fontId="2" fillId="0" borderId="18" xfId="2" applyNumberFormat="1" applyFont="1" applyBorder="1" applyAlignment="1">
      <alignment horizontal="center" vertical="center"/>
    </xf>
    <xf numFmtId="0" fontId="0" fillId="0" borderId="0" xfId="0"/>
    <xf numFmtId="0" fontId="41" fillId="0" borderId="0" xfId="0" applyFont="1" applyAlignment="1">
      <alignment vertical="center"/>
    </xf>
    <xf numFmtId="0" fontId="39" fillId="0" borderId="0" xfId="0" applyFont="1" applyAlignment="1">
      <alignment vertical="center"/>
    </xf>
    <xf numFmtId="0" fontId="39" fillId="0" borderId="0" xfId="0" applyFont="1" applyAlignment="1">
      <alignment vertical="center" wrapText="1"/>
    </xf>
    <xf numFmtId="0" fontId="39" fillId="32" borderId="12" xfId="0" applyFont="1" applyFill="1" applyBorder="1" applyAlignment="1">
      <alignment vertical="center" wrapText="1"/>
    </xf>
    <xf numFmtId="0" fontId="39" fillId="81" borderId="12" xfId="0" applyFont="1" applyFill="1" applyBorder="1" applyAlignment="1">
      <alignment vertical="center" wrapText="1"/>
    </xf>
    <xf numFmtId="0" fontId="39" fillId="2" borderId="12" xfId="0" applyFont="1" applyFill="1" applyBorder="1" applyAlignment="1">
      <alignment vertical="center" wrapText="1"/>
    </xf>
    <xf numFmtId="164" fontId="2" fillId="0" borderId="33" xfId="2" applyNumberFormat="1" applyFont="1" applyFill="1" applyBorder="1" applyAlignment="1">
      <alignment horizontal="right"/>
    </xf>
    <xf numFmtId="164" fontId="2" fillId="0" borderId="33" xfId="2" applyNumberFormat="1" applyFont="1" applyFill="1" applyBorder="1"/>
    <xf numFmtId="0" fontId="2" fillId="0" borderId="32" xfId="0" applyFont="1" applyFill="1" applyBorder="1" applyAlignment="1"/>
    <xf numFmtId="0" fontId="4" fillId="0" borderId="0" xfId="0" applyFont="1" applyFill="1" applyAlignment="1">
      <alignment wrapText="1"/>
    </xf>
    <xf numFmtId="164" fontId="2" fillId="0" borderId="32" xfId="2" applyNumberFormat="1" applyFont="1" applyBorder="1" applyAlignment="1">
      <alignment horizontal="right" vertical="center"/>
    </xf>
    <xf numFmtId="164" fontId="2" fillId="0" borderId="32" xfId="2" applyNumberFormat="1" applyFont="1" applyBorder="1" applyAlignment="1">
      <alignment horizontal="center" vertical="center"/>
    </xf>
    <xf numFmtId="0" fontId="2" fillId="5" borderId="33" xfId="0" applyFont="1" applyFill="1" applyBorder="1" applyAlignment="1">
      <alignment horizontal="center" vertical="center"/>
    </xf>
    <xf numFmtId="0" fontId="2" fillId="6" borderId="0" xfId="0" applyFont="1" applyFill="1" applyBorder="1" applyAlignment="1">
      <alignment horizontal="center" vertical="center"/>
    </xf>
    <xf numFmtId="0" fontId="2" fillId="71" borderId="0" xfId="0" applyFont="1" applyFill="1" applyBorder="1" applyAlignment="1">
      <alignment horizontal="center" vertical="center"/>
    </xf>
    <xf numFmtId="0" fontId="4" fillId="0" borderId="32" xfId="0" applyFont="1" applyFill="1" applyBorder="1"/>
    <xf numFmtId="0" fontId="4" fillId="0" borderId="33" xfId="0" applyFont="1" applyFill="1" applyBorder="1"/>
    <xf numFmtId="0" fontId="2" fillId="6" borderId="33" xfId="0" applyFont="1" applyFill="1" applyBorder="1" applyAlignment="1">
      <alignment horizontal="center" vertical="center"/>
    </xf>
    <xf numFmtId="0" fontId="2" fillId="0" borderId="33" xfId="0" applyFont="1" applyFill="1" applyBorder="1" applyAlignment="1">
      <alignment horizontal="right"/>
    </xf>
    <xf numFmtId="0" fontId="0" fillId="0" borderId="0" xfId="0"/>
    <xf numFmtId="0" fontId="2" fillId="0" borderId="0" xfId="0" applyFont="1" applyFill="1"/>
    <xf numFmtId="0" fontId="4" fillId="0" borderId="0" xfId="0" applyFont="1"/>
    <xf numFmtId="0" fontId="4" fillId="0" borderId="0" xfId="0" applyFont="1" applyFill="1"/>
    <xf numFmtId="0" fontId="4" fillId="0" borderId="0" xfId="0" applyFont="1" applyAlignment="1">
      <alignment vertical="center"/>
    </xf>
    <xf numFmtId="0" fontId="41" fillId="0" borderId="0" xfId="0" applyFont="1" applyAlignment="1">
      <alignment vertical="center"/>
    </xf>
    <xf numFmtId="0" fontId="39" fillId="0" borderId="0" xfId="0" applyFont="1" applyAlignment="1">
      <alignment vertical="center"/>
    </xf>
    <xf numFmtId="0" fontId="3" fillId="0" borderId="0" xfId="0" applyFont="1" applyBorder="1" applyAlignment="1"/>
    <xf numFmtId="0" fontId="2" fillId="0" borderId="0" xfId="0" applyFont="1" applyFill="1"/>
    <xf numFmtId="0" fontId="4" fillId="0" borderId="0" xfId="0" applyFont="1"/>
    <xf numFmtId="0" fontId="4" fillId="0" borderId="0" xfId="0" applyFont="1" applyFill="1"/>
    <xf numFmtId="0" fontId="2" fillId="5" borderId="0" xfId="0" applyFont="1" applyFill="1" applyBorder="1" applyAlignment="1">
      <alignment horizontal="center" vertical="center"/>
    </xf>
    <xf numFmtId="0" fontId="3" fillId="0" borderId="0" xfId="0" applyFont="1" applyBorder="1" applyAlignment="1"/>
    <xf numFmtId="165" fontId="2" fillId="0" borderId="33" xfId="0" applyNumberFormat="1" applyFont="1" applyFill="1" applyBorder="1" applyAlignment="1"/>
    <xf numFmtId="0" fontId="2" fillId="0" borderId="0" xfId="0" applyFont="1" applyFill="1" applyAlignment="1">
      <alignment wrapText="1"/>
    </xf>
    <xf numFmtId="0" fontId="2" fillId="0" borderId="33" xfId="0" applyFont="1" applyFill="1" applyBorder="1" applyAlignment="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2" fillId="0" borderId="0" xfId="0" applyFont="1" applyBorder="1" applyAlignment="1"/>
    <xf numFmtId="0" fontId="2" fillId="0" borderId="0" xfId="0" applyFont="1" applyFill="1"/>
    <xf numFmtId="0" fontId="4" fillId="0" borderId="0" xfId="0" applyFont="1"/>
    <xf numFmtId="0" fontId="4" fillId="0" borderId="0" xfId="0" applyFont="1" applyFill="1"/>
    <xf numFmtId="165" fontId="2" fillId="0" borderId="0" xfId="0" applyNumberFormat="1" applyFont="1" applyFill="1" applyBorder="1"/>
    <xf numFmtId="165" fontId="2" fillId="0" borderId="0" xfId="0" applyNumberFormat="1" applyFont="1" applyBorder="1"/>
    <xf numFmtId="0" fontId="3" fillId="0" borderId="0" xfId="0" applyFont="1" applyBorder="1" applyAlignment="1"/>
    <xf numFmtId="165" fontId="2" fillId="0" borderId="0" xfId="0" applyNumberFormat="1" applyFont="1" applyBorder="1" applyAlignment="1">
      <alignment vertical="center" wrapText="1"/>
    </xf>
    <xf numFmtId="0" fontId="2" fillId="82" borderId="33" xfId="0" applyFont="1" applyFill="1" applyBorder="1" applyAlignment="1">
      <alignment horizontal="center" vertical="center"/>
    </xf>
    <xf numFmtId="0" fontId="4" fillId="0" borderId="0" xfId="0" applyFont="1" applyFill="1" applyBorder="1" applyAlignment="1">
      <alignment horizontal="left" vertical="center" wrapText="1"/>
    </xf>
    <xf numFmtId="165" fontId="2" fillId="0" borderId="0" xfId="0" applyNumberFormat="1" applyFont="1" applyFill="1" applyBorder="1" applyAlignment="1"/>
    <xf numFmtId="0" fontId="4" fillId="0" borderId="0" xfId="0" applyFont="1"/>
    <xf numFmtId="0" fontId="4" fillId="0" borderId="0" xfId="0" applyFont="1" applyFill="1"/>
    <xf numFmtId="0" fontId="4" fillId="0" borderId="0" xfId="0" applyFont="1" applyAlignment="1">
      <alignment horizontal="left" vertical="center" wrapText="1"/>
    </xf>
    <xf numFmtId="0" fontId="39" fillId="0" borderId="0" xfId="0" applyFont="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2" fillId="0" borderId="0" xfId="0" applyFont="1" applyBorder="1" applyAlignment="1"/>
    <xf numFmtId="165" fontId="2" fillId="0" borderId="0" xfId="0" applyNumberFormat="1" applyFont="1" applyFill="1" applyBorder="1" applyAlignment="1">
      <alignment horizontal="right"/>
    </xf>
    <xf numFmtId="0" fontId="3" fillId="0" borderId="0" xfId="0" applyFont="1" applyBorder="1" applyAlignment="1"/>
    <xf numFmtId="165" fontId="2" fillId="0" borderId="0" xfId="0" applyNumberFormat="1" applyFont="1" applyBorder="1" applyAlignment="1">
      <alignment horizontal="right" vertical="center" wrapText="1"/>
    </xf>
    <xf numFmtId="165" fontId="2" fillId="0" borderId="33" xfId="0" applyNumberFormat="1" applyFont="1" applyFill="1" applyBorder="1" applyAlignment="1">
      <alignment horizontal="right"/>
    </xf>
    <xf numFmtId="168" fontId="41" fillId="0" borderId="0" xfId="0" applyNumberFormat="1" applyFont="1" applyFill="1"/>
    <xf numFmtId="0" fontId="2" fillId="0" borderId="0" xfId="0" applyFont="1" applyFill="1" applyBorder="1"/>
    <xf numFmtId="0" fontId="2" fillId="0" borderId="0" xfId="0" applyFont="1" applyFill="1"/>
    <xf numFmtId="0" fontId="4" fillId="0" borderId="0" xfId="0" applyFont="1"/>
    <xf numFmtId="0" fontId="2" fillId="0" borderId="0" xfId="0" applyFont="1" applyFill="1" applyBorder="1" applyAlignment="1">
      <alignment horizontal="right"/>
    </xf>
    <xf numFmtId="0" fontId="4" fillId="0" borderId="0" xfId="0" applyFont="1" applyBorder="1"/>
    <xf numFmtId="0" fontId="4" fillId="0" borderId="0" xfId="0" applyFont="1" applyFill="1" applyBorder="1"/>
    <xf numFmtId="0" fontId="41" fillId="0" borderId="0" xfId="0" applyFont="1" applyBorder="1"/>
    <xf numFmtId="0" fontId="4" fillId="0" borderId="0" xfId="0" applyFont="1" applyFill="1"/>
    <xf numFmtId="0" fontId="4" fillId="0" borderId="0" xfId="0" applyFont="1" applyAlignment="1">
      <alignment vertical="center"/>
    </xf>
    <xf numFmtId="0" fontId="4" fillId="0" borderId="0" xfId="0" applyFont="1" applyFill="1" applyBorder="1" applyAlignment="1">
      <alignment vertical="center"/>
    </xf>
    <xf numFmtId="0" fontId="39" fillId="0" borderId="0" xfId="0" applyFont="1" applyAlignment="1">
      <alignment vertical="center"/>
    </xf>
    <xf numFmtId="165" fontId="2" fillId="0" borderId="0" xfId="0" applyNumberFormat="1" applyFont="1" applyFill="1" applyBorder="1"/>
    <xf numFmtId="0" fontId="2" fillId="0" borderId="0" xfId="0" applyFont="1" applyFill="1" applyBorder="1" applyAlignment="1">
      <alignment horizontal="center" vertical="center"/>
    </xf>
    <xf numFmtId="0" fontId="41" fillId="0" borderId="0" xfId="0" applyFont="1"/>
    <xf numFmtId="164" fontId="2" fillId="0" borderId="0" xfId="2" applyNumberFormat="1" applyFont="1" applyFill="1" applyBorder="1" applyAlignment="1">
      <alignment horizontal="right"/>
    </xf>
    <xf numFmtId="165" fontId="2" fillId="0" borderId="0" xfId="0" applyNumberFormat="1" applyFont="1" applyFill="1" applyBorder="1" applyAlignment="1">
      <alignment horizontal="right"/>
    </xf>
    <xf numFmtId="165" fontId="35" fillId="0" borderId="0" xfId="0" applyNumberFormat="1" applyFont="1" applyFill="1" applyBorder="1"/>
    <xf numFmtId="2" fontId="2" fillId="0" borderId="0" xfId="0" applyNumberFormat="1" applyFont="1" applyFill="1" applyBorder="1" applyAlignment="1">
      <alignment horizontal="right"/>
    </xf>
    <xf numFmtId="0" fontId="2" fillId="0" borderId="0" xfId="0" applyFont="1" applyFill="1" applyBorder="1" applyAlignment="1"/>
    <xf numFmtId="0" fontId="11" fillId="0" borderId="0" xfId="0" applyFont="1" applyAlignment="1">
      <alignment vertical="center" wrapText="1"/>
    </xf>
    <xf numFmtId="164" fontId="2" fillId="0" borderId="0" xfId="2" applyNumberFormat="1" applyFont="1" applyFill="1"/>
    <xf numFmtId="1" fontId="2" fillId="0" borderId="0" xfId="0" applyNumberFormat="1" applyFont="1" applyFill="1"/>
    <xf numFmtId="0" fontId="35" fillId="0" borderId="0" xfId="0" applyFont="1" applyFill="1" applyBorder="1" applyAlignment="1">
      <alignment horizontal="left" vertical="center"/>
    </xf>
    <xf numFmtId="0" fontId="2" fillId="5" borderId="18" xfId="0" applyFont="1" applyFill="1" applyBorder="1" applyAlignment="1">
      <alignment horizontal="center" vertical="center" wrapText="1"/>
    </xf>
    <xf numFmtId="0" fontId="2" fillId="5" borderId="18" xfId="0" applyFont="1" applyFill="1" applyBorder="1" applyAlignment="1">
      <alignment vertical="center" wrapText="1"/>
    </xf>
    <xf numFmtId="0" fontId="2" fillId="5" borderId="18"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18" xfId="0" applyFont="1" applyFill="1" applyBorder="1" applyAlignment="1">
      <alignment horizontal="center" vertical="center" wrapText="1"/>
    </xf>
    <xf numFmtId="0" fontId="2" fillId="6" borderId="18" xfId="0" applyFont="1" applyFill="1" applyBorder="1" applyAlignment="1">
      <alignment vertical="center" wrapText="1"/>
    </xf>
    <xf numFmtId="0" fontId="2" fillId="74" borderId="18" xfId="0" applyFont="1" applyFill="1" applyBorder="1" applyAlignment="1">
      <alignment vertical="center" wrapText="1"/>
    </xf>
    <xf numFmtId="165" fontId="41" fillId="0" borderId="0" xfId="0" applyNumberFormat="1" applyFont="1" applyBorder="1"/>
    <xf numFmtId="0" fontId="2" fillId="6" borderId="0" xfId="0" applyFont="1" applyFill="1" applyAlignment="1">
      <alignment horizontal="right"/>
    </xf>
    <xf numFmtId="165" fontId="2" fillId="0" borderId="0" xfId="0" applyNumberFormat="1" applyFont="1" applyFill="1"/>
    <xf numFmtId="0" fontId="2" fillId="0" borderId="30" xfId="0" applyFont="1" applyFill="1" applyBorder="1"/>
    <xf numFmtId="2" fontId="2" fillId="0" borderId="0" xfId="0" applyNumberFormat="1" applyFont="1" applyFill="1"/>
    <xf numFmtId="164" fontId="2" fillId="0" borderId="0" xfId="0" applyNumberFormat="1" applyFont="1" applyFill="1"/>
    <xf numFmtId="169" fontId="2" fillId="0" borderId="0" xfId="0" applyNumberFormat="1" applyFont="1" applyFill="1"/>
    <xf numFmtId="0" fontId="35" fillId="0" borderId="0" xfId="0" applyFont="1" applyFill="1"/>
    <xf numFmtId="165" fontId="35" fillId="0" borderId="0" xfId="0" applyNumberFormat="1" applyFont="1" applyFill="1" applyBorder="1" applyAlignment="1">
      <alignment horizontal="right"/>
    </xf>
    <xf numFmtId="168" fontId="2" fillId="0" borderId="30" xfId="1" applyNumberFormat="1" applyFont="1" applyFill="1" applyBorder="1"/>
    <xf numFmtId="1" fontId="2" fillId="0" borderId="30" xfId="0" applyNumberFormat="1" applyFont="1" applyFill="1" applyBorder="1"/>
    <xf numFmtId="165" fontId="2" fillId="0" borderId="30" xfId="0" applyNumberFormat="1" applyFont="1" applyFill="1" applyBorder="1" applyAlignment="1">
      <alignment horizontal="right"/>
    </xf>
    <xf numFmtId="1" fontId="2" fillId="0" borderId="0" xfId="0" applyNumberFormat="1" applyFont="1" applyFill="1" applyBorder="1" applyAlignment="1">
      <alignment horizontal="right"/>
    </xf>
    <xf numFmtId="164" fontId="35" fillId="0" borderId="0" xfId="2" applyNumberFormat="1" applyFont="1" applyFill="1" applyBorder="1" applyAlignment="1">
      <alignment horizontal="right"/>
    </xf>
    <xf numFmtId="165" fontId="2" fillId="0" borderId="33" xfId="0" applyNumberFormat="1" applyFont="1" applyBorder="1" applyAlignment="1"/>
    <xf numFmtId="0" fontId="2" fillId="0" borderId="33" xfId="0" applyFont="1" applyBorder="1" applyAlignment="1"/>
    <xf numFmtId="165" fontId="2" fillId="0" borderId="0" xfId="0" applyNumberFormat="1" applyFont="1" applyBorder="1" applyAlignment="1"/>
    <xf numFmtId="165" fontId="2" fillId="0" borderId="32" xfId="0" applyNumberFormat="1" applyFont="1" applyFill="1" applyBorder="1" applyAlignment="1"/>
    <xf numFmtId="0" fontId="2" fillId="0" borderId="0" xfId="0" quotePrefix="1" applyFont="1" applyFill="1" applyBorder="1" applyAlignment="1">
      <alignment horizontal="right"/>
    </xf>
    <xf numFmtId="0" fontId="0" fillId="0" borderId="0" xfId="0"/>
    <xf numFmtId="0" fontId="2" fillId="0" borderId="0" xfId="0" applyFont="1" applyFill="1"/>
    <xf numFmtId="0" fontId="4" fillId="0" borderId="0" xfId="0" applyFont="1"/>
    <xf numFmtId="0" fontId="2" fillId="0" borderId="0" xfId="0" applyFont="1" applyFill="1" applyBorder="1" applyAlignment="1">
      <alignment horizontal="right"/>
    </xf>
    <xf numFmtId="0" fontId="4" fillId="0" borderId="0" xfId="0" applyFont="1" applyFill="1" applyBorder="1"/>
    <xf numFmtId="0" fontId="4" fillId="0" borderId="0" xfId="0" applyFont="1" applyFill="1"/>
    <xf numFmtId="0" fontId="4" fillId="0" borderId="0" xfId="0" applyFont="1" applyFill="1" applyBorder="1" applyAlignment="1">
      <alignment vertical="center"/>
    </xf>
    <xf numFmtId="165" fontId="2" fillId="0" borderId="0" xfId="0" applyNumberFormat="1" applyFont="1" applyFill="1" applyBorder="1"/>
    <xf numFmtId="0" fontId="3" fillId="0" borderId="0" xfId="0" applyFont="1" applyFill="1" applyBorder="1" applyAlignment="1">
      <alignment vertical="center"/>
    </xf>
    <xf numFmtId="0" fontId="4" fillId="34" borderId="0" xfId="0" applyFont="1" applyFill="1" applyAlignment="1">
      <alignment horizontal="left" vertical="center"/>
    </xf>
    <xf numFmtId="165" fontId="2" fillId="0" borderId="0" xfId="0" applyNumberFormat="1" applyFont="1" applyFill="1" applyBorder="1" applyAlignment="1">
      <alignment horizontal="right"/>
    </xf>
    <xf numFmtId="0" fontId="105" fillId="0" borderId="0" xfId="0" applyFont="1" applyAlignment="1">
      <alignment vertical="center"/>
    </xf>
    <xf numFmtId="0" fontId="4" fillId="74" borderId="29" xfId="0" applyFont="1" applyFill="1" applyBorder="1"/>
    <xf numFmtId="0" fontId="4" fillId="74" borderId="0" xfId="0" applyFont="1" applyFill="1" applyBorder="1"/>
    <xf numFmtId="0" fontId="4" fillId="74" borderId="30" xfId="0" applyFont="1" applyFill="1" applyBorder="1"/>
    <xf numFmtId="0" fontId="34" fillId="0" borderId="33" xfId="0" applyFont="1" applyBorder="1" applyAlignment="1">
      <alignment vertical="center"/>
    </xf>
    <xf numFmtId="164" fontId="2" fillId="0" borderId="30" xfId="2" applyNumberFormat="1" applyFont="1" applyFill="1" applyBorder="1"/>
    <xf numFmtId="164" fontId="2" fillId="0" borderId="30" xfId="2" applyNumberFormat="1" applyFont="1" applyBorder="1"/>
    <xf numFmtId="0" fontId="4" fillId="0" borderId="0" xfId="0" applyFont="1"/>
    <xf numFmtId="0" fontId="4" fillId="0" borderId="0" xfId="0" applyFont="1" applyFill="1"/>
    <xf numFmtId="0" fontId="4" fillId="0" borderId="0" xfId="0" applyFont="1" applyAlignment="1">
      <alignment vertical="top"/>
    </xf>
    <xf numFmtId="0" fontId="41" fillId="0" borderId="33" xfId="0" applyFont="1" applyFill="1" applyBorder="1" applyAlignment="1">
      <alignment vertical="top" wrapText="1"/>
    </xf>
    <xf numFmtId="0" fontId="2" fillId="0" borderId="0" xfId="0" applyFont="1"/>
    <xf numFmtId="0" fontId="2" fillId="0" borderId="0" xfId="0" applyFont="1" applyBorder="1"/>
    <xf numFmtId="0" fontId="41" fillId="0" borderId="0" xfId="0" applyFont="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3" fillId="80" borderId="33" xfId="0" applyFont="1" applyFill="1" applyBorder="1" applyAlignment="1">
      <alignment horizontal="center" vertical="center" wrapText="1"/>
    </xf>
    <xf numFmtId="0" fontId="2" fillId="0" borderId="0" xfId="0" applyFont="1" applyFill="1" applyBorder="1"/>
    <xf numFmtId="0" fontId="4" fillId="0" borderId="0" xfId="0" applyFont="1"/>
    <xf numFmtId="0" fontId="4" fillId="0" borderId="0" xfId="0" applyFont="1" applyFill="1"/>
    <xf numFmtId="0" fontId="2" fillId="0" borderId="0" xfId="0" applyFont="1"/>
    <xf numFmtId="0" fontId="2" fillId="0" borderId="0" xfId="0" applyFont="1" applyBorder="1"/>
    <xf numFmtId="0" fontId="2" fillId="0" borderId="0" xfId="0" applyFont="1" applyFill="1" applyBorder="1"/>
    <xf numFmtId="164" fontId="2" fillId="0" borderId="0" xfId="2" applyNumberFormat="1" applyFont="1" applyFill="1" applyBorder="1"/>
    <xf numFmtId="1" fontId="2" fillId="0" borderId="0" xfId="2" applyNumberFormat="1" applyFont="1" applyBorder="1"/>
    <xf numFmtId="164" fontId="2" fillId="0" borderId="0" xfId="2" applyNumberFormat="1" applyFont="1" applyBorder="1"/>
    <xf numFmtId="0" fontId="2" fillId="0" borderId="0" xfId="0" quotePrefix="1" applyFont="1"/>
    <xf numFmtId="164" fontId="2" fillId="0" borderId="0" xfId="2" applyNumberFormat="1" applyFont="1"/>
    <xf numFmtId="1" fontId="2" fillId="0" borderId="0" xfId="0" applyNumberFormat="1" applyFont="1" applyBorder="1"/>
    <xf numFmtId="1" fontId="2" fillId="0" borderId="0" xfId="0" applyNumberFormat="1" applyFont="1" applyFill="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33" xfId="0" applyFont="1" applyFill="1" applyBorder="1" applyAlignment="1">
      <alignment horizontal="center"/>
    </xf>
    <xf numFmtId="0" fontId="2" fillId="0" borderId="32" xfId="0" applyFont="1" applyFill="1" applyBorder="1" applyAlignment="1">
      <alignment horizontal="center"/>
    </xf>
    <xf numFmtId="164" fontId="2" fillId="0" borderId="32" xfId="2" applyNumberFormat="1" applyFont="1" applyFill="1" applyBorder="1" applyAlignment="1">
      <alignment horizontal="right"/>
    </xf>
    <xf numFmtId="164" fontId="2" fillId="0" borderId="33" xfId="2" applyNumberFormat="1" applyFont="1" applyFill="1" applyBorder="1"/>
    <xf numFmtId="164" fontId="2" fillId="0" borderId="33" xfId="2" applyNumberFormat="1" applyFont="1" applyFill="1" applyBorder="1" applyAlignment="1">
      <alignment horizontal="right"/>
    </xf>
    <xf numFmtId="0" fontId="2" fillId="0" borderId="32" xfId="0" applyFont="1" applyBorder="1" applyAlignment="1">
      <alignment horizontal="center"/>
    </xf>
    <xf numFmtId="10" fontId="2" fillId="0" borderId="33" xfId="2" applyNumberFormat="1" applyFont="1" applyFill="1" applyBorder="1"/>
    <xf numFmtId="0" fontId="2" fillId="0" borderId="33" xfId="0" applyFont="1" applyBorder="1" applyAlignment="1">
      <alignment horizontal="center"/>
    </xf>
    <xf numFmtId="164" fontId="35" fillId="0" borderId="33" xfId="2" applyNumberFormat="1" applyFont="1" applyFill="1" applyBorder="1" applyAlignment="1">
      <alignment horizontal="right" vertical="center"/>
    </xf>
    <xf numFmtId="164" fontId="2" fillId="0" borderId="33" xfId="2" applyNumberFormat="1" applyFont="1" applyBorder="1"/>
    <xf numFmtId="165" fontId="2" fillId="0" borderId="33" xfId="0" applyNumberFormat="1" applyFont="1" applyFill="1" applyBorder="1"/>
    <xf numFmtId="0" fontId="2" fillId="74" borderId="33" xfId="0" applyFont="1" applyFill="1" applyBorder="1" applyAlignment="1">
      <alignment horizontal="center" vertical="center" wrapText="1"/>
    </xf>
    <xf numFmtId="0" fontId="2" fillId="7" borderId="33" xfId="0" applyFont="1" applyFill="1" applyBorder="1" applyAlignment="1">
      <alignment horizontal="center" vertical="center" wrapText="1"/>
    </xf>
    <xf numFmtId="0" fontId="2" fillId="71" borderId="33" xfId="0" applyFont="1" applyFill="1" applyBorder="1" applyAlignment="1">
      <alignment horizontal="center" vertical="center" wrapText="1"/>
    </xf>
    <xf numFmtId="0" fontId="2" fillId="0" borderId="32" xfId="0" applyFont="1" applyFill="1" applyBorder="1" applyAlignment="1">
      <alignment horizontal="right"/>
    </xf>
    <xf numFmtId="165" fontId="2" fillId="0" borderId="32" xfId="0" applyNumberFormat="1" applyFont="1" applyFill="1" applyBorder="1" applyAlignment="1">
      <alignment horizontal="right"/>
    </xf>
    <xf numFmtId="0" fontId="2" fillId="0" borderId="33" xfId="0" applyFont="1" applyFill="1" applyBorder="1" applyAlignment="1">
      <alignment horizontal="right"/>
    </xf>
    <xf numFmtId="165" fontId="2" fillId="0" borderId="33" xfId="0" applyNumberFormat="1" applyFont="1" applyFill="1" applyBorder="1" applyAlignment="1">
      <alignment horizontal="right"/>
    </xf>
    <xf numFmtId="0" fontId="2" fillId="5" borderId="33" xfId="0" applyFont="1" applyFill="1" applyBorder="1" applyAlignment="1">
      <alignment horizontal="center" vertical="center" wrapText="1"/>
    </xf>
    <xf numFmtId="164" fontId="2" fillId="0" borderId="32" xfId="2" applyNumberFormat="1" applyFont="1" applyFill="1" applyBorder="1"/>
    <xf numFmtId="0" fontId="2" fillId="71" borderId="0"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2" fillId="73" borderId="33" xfId="0" applyFont="1" applyFill="1" applyBorder="1" applyAlignment="1">
      <alignment horizontal="center" vertical="center" wrapText="1"/>
    </xf>
    <xf numFmtId="1" fontId="2" fillId="0" borderId="0" xfId="0" quotePrefix="1" applyNumberFormat="1" applyFont="1" applyFill="1" applyBorder="1" applyAlignment="1">
      <alignment horizontal="right"/>
    </xf>
    <xf numFmtId="164" fontId="2" fillId="0" borderId="30" xfId="2" applyNumberFormat="1" applyFont="1" applyFill="1" applyBorder="1" applyAlignment="1">
      <alignment horizontal="right"/>
    </xf>
    <xf numFmtId="164" fontId="2" fillId="0" borderId="30" xfId="2" applyNumberFormat="1" applyFont="1" applyBorder="1" applyAlignment="1">
      <alignment horizontal="right"/>
    </xf>
    <xf numFmtId="1" fontId="2" fillId="0" borderId="0" xfId="2" applyNumberFormat="1" applyFont="1" applyBorder="1" applyAlignment="1">
      <alignment horizontal="right"/>
    </xf>
    <xf numFmtId="1" fontId="2" fillId="0" borderId="0" xfId="0" applyNumberFormat="1" applyFont="1" applyBorder="1" applyAlignment="1">
      <alignment horizontal="left"/>
    </xf>
    <xf numFmtId="0" fontId="2" fillId="0" borderId="0" xfId="0" applyFont="1" applyBorder="1" applyAlignment="1">
      <alignment horizontal="left"/>
    </xf>
    <xf numFmtId="0" fontId="2" fillId="5" borderId="33" xfId="0" applyFont="1" applyFill="1" applyBorder="1" applyAlignment="1">
      <alignment horizontal="right"/>
    </xf>
    <xf numFmtId="164" fontId="2" fillId="6" borderId="0" xfId="2" applyNumberFormat="1" applyFont="1" applyFill="1" applyAlignment="1">
      <alignment horizontal="right"/>
    </xf>
    <xf numFmtId="164" fontId="2" fillId="5" borderId="33" xfId="2" applyNumberFormat="1" applyFont="1" applyFill="1" applyBorder="1" applyAlignment="1">
      <alignment horizontal="right"/>
    </xf>
    <xf numFmtId="1" fontId="3" fillId="0" borderId="0" xfId="0" applyNumberFormat="1" applyFont="1" applyBorder="1" applyAlignment="1">
      <alignment horizontal="left"/>
    </xf>
    <xf numFmtId="0" fontId="3" fillId="0" borderId="0" xfId="0" applyFont="1" applyBorder="1" applyAlignment="1">
      <alignment horizontal="left"/>
    </xf>
    <xf numFmtId="0" fontId="4" fillId="82" borderId="33" xfId="0" applyFont="1" applyFill="1" applyBorder="1"/>
    <xf numFmtId="0" fontId="2" fillId="0" borderId="0" xfId="0" applyFont="1" applyFill="1"/>
    <xf numFmtId="0" fontId="4" fillId="0" borderId="0" xfId="0" applyFont="1"/>
    <xf numFmtId="0" fontId="4" fillId="0" borderId="0" xfId="0" applyFont="1" applyFill="1" applyBorder="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2" fillId="0" borderId="0" xfId="0" applyFont="1" applyBorder="1" applyAlignment="1"/>
    <xf numFmtId="0" fontId="3" fillId="0" borderId="0" xfId="0" applyFont="1" applyBorder="1" applyAlignment="1"/>
    <xf numFmtId="0" fontId="4" fillId="0" borderId="0" xfId="0" applyFont="1" applyAlignment="1">
      <alignment wrapText="1"/>
    </xf>
    <xf numFmtId="0" fontId="39" fillId="0" borderId="0" xfId="0" applyFont="1" applyAlignment="1">
      <alignment horizontal="left" wrapText="1"/>
    </xf>
    <xf numFmtId="0" fontId="39" fillId="0" borderId="0" xfId="0" applyFont="1" applyAlignment="1">
      <alignment horizontal="left"/>
    </xf>
    <xf numFmtId="0" fontId="36" fillId="0" borderId="18" xfId="0" applyFont="1" applyBorder="1" applyAlignment="1"/>
    <xf numFmtId="0" fontId="4" fillId="82" borderId="32" xfId="0" applyFont="1" applyFill="1" applyBorder="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4" fillId="0" borderId="0" xfId="0" applyFont="1"/>
    <xf numFmtId="0" fontId="4" fillId="0" borderId="0" xfId="0" applyFont="1" applyFill="1"/>
    <xf numFmtId="0" fontId="2" fillId="0" borderId="0" xfId="0" applyFont="1" applyBorder="1" applyAlignment="1"/>
    <xf numFmtId="0" fontId="2" fillId="0" borderId="0" xfId="0" applyFont="1" applyAlignment="1"/>
    <xf numFmtId="0" fontId="41" fillId="0" borderId="0" xfId="0" applyFont="1"/>
    <xf numFmtId="0" fontId="2" fillId="0" borderId="0" xfId="0" applyFont="1" applyBorder="1"/>
    <xf numFmtId="0" fontId="2" fillId="0" borderId="0" xfId="0" applyFont="1" applyFill="1" applyBorder="1"/>
    <xf numFmtId="164" fontId="2" fillId="0" borderId="0" xfId="2" applyNumberFormat="1" applyFont="1" applyFill="1" applyBorder="1"/>
    <xf numFmtId="164" fontId="2" fillId="0" borderId="0" xfId="2" applyNumberFormat="1" applyFont="1" applyBorder="1"/>
    <xf numFmtId="0" fontId="2" fillId="0" borderId="0" xfId="0" applyFont="1" applyBorder="1" applyAlignment="1"/>
    <xf numFmtId="164" fontId="2" fillId="0" borderId="0" xfId="2" applyNumberFormat="1" applyFont="1" applyBorder="1"/>
    <xf numFmtId="168" fontId="2" fillId="0" borderId="0" xfId="1" applyNumberFormat="1" applyFont="1" applyBorder="1"/>
    <xf numFmtId="0" fontId="41" fillId="0" borderId="0" xfId="0" applyFont="1"/>
    <xf numFmtId="0" fontId="56" fillId="0" borderId="0" xfId="0" applyFont="1" applyFill="1" applyBorder="1" applyAlignment="1">
      <alignment wrapText="1"/>
    </xf>
    <xf numFmtId="0" fontId="2" fillId="34" borderId="0" xfId="0" applyFont="1" applyFill="1" applyBorder="1" applyAlignment="1">
      <alignment horizontal="left" vertical="center"/>
    </xf>
    <xf numFmtId="164" fontId="35" fillId="0" borderId="0" xfId="2" applyNumberFormat="1" applyFont="1" applyFill="1" applyBorder="1" applyAlignment="1">
      <alignment wrapText="1"/>
    </xf>
    <xf numFmtId="164" fontId="35" fillId="0" borderId="33" xfId="2" applyNumberFormat="1" applyFont="1" applyFill="1" applyBorder="1" applyAlignment="1">
      <alignment wrapText="1"/>
    </xf>
    <xf numFmtId="0" fontId="3" fillId="0" borderId="0" xfId="0" applyFont="1" applyBorder="1" applyAlignment="1">
      <alignment horizontal="left" vertical="center"/>
    </xf>
    <xf numFmtId="0" fontId="4" fillId="0" borderId="0" xfId="0" applyFont="1" applyFill="1" applyBorder="1" applyAlignment="1">
      <alignment vertical="top" wrapText="1"/>
    </xf>
    <xf numFmtId="0" fontId="2" fillId="0" borderId="0" xfId="0" applyFont="1" applyFill="1" applyBorder="1"/>
    <xf numFmtId="164" fontId="2" fillId="0" borderId="0" xfId="2" applyNumberFormat="1" applyFont="1" applyFill="1" applyBorder="1"/>
    <xf numFmtId="0" fontId="4" fillId="0" borderId="0" xfId="0" applyFont="1"/>
    <xf numFmtId="0" fontId="4" fillId="0" borderId="0" xfId="0" applyFont="1" applyFill="1" applyBorder="1"/>
    <xf numFmtId="0" fontId="4" fillId="0" borderId="0" xfId="0" applyFont="1" applyFill="1"/>
    <xf numFmtId="0" fontId="2" fillId="0" borderId="0" xfId="0" applyFont="1" applyBorder="1" applyAlignment="1"/>
    <xf numFmtId="0" fontId="56" fillId="0" borderId="0" xfId="0" applyFont="1" applyFill="1" applyBorder="1" applyAlignment="1">
      <alignment vertical="top" wrapText="1"/>
    </xf>
    <xf numFmtId="164" fontId="41" fillId="0" borderId="0" xfId="0" applyNumberFormat="1" applyFont="1" applyFill="1"/>
    <xf numFmtId="0" fontId="2" fillId="74" borderId="0" xfId="0" applyFont="1" applyFill="1" applyBorder="1" applyAlignment="1">
      <alignment horizontal="center" vertical="center" wrapText="1"/>
    </xf>
    <xf numFmtId="0" fontId="21" fillId="0" borderId="0" xfId="91" applyFont="1" applyAlignment="1"/>
    <xf numFmtId="9" fontId="41" fillId="0" borderId="0" xfId="2" applyFont="1" applyFill="1"/>
    <xf numFmtId="0" fontId="2" fillId="71" borderId="0" xfId="0" applyFont="1" applyFill="1" applyAlignment="1">
      <alignment horizontal="center" vertical="center"/>
    </xf>
    <xf numFmtId="164" fontId="2" fillId="0" borderId="0" xfId="2" applyNumberFormat="1" applyFont="1" applyFill="1" applyBorder="1"/>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2" fillId="0" borderId="0" xfId="0" applyFont="1" applyBorder="1" applyAlignment="1"/>
    <xf numFmtId="164" fontId="2" fillId="0" borderId="0" xfId="2" applyNumberFormat="1" applyFont="1" applyBorder="1" applyAlignment="1">
      <alignment horizontal="right"/>
    </xf>
    <xf numFmtId="164" fontId="2" fillId="0" borderId="0" xfId="2" applyNumberFormat="1" applyFont="1" applyFill="1" applyBorder="1" applyAlignment="1">
      <alignment horizontal="right"/>
    </xf>
    <xf numFmtId="0" fontId="3" fillId="0" borderId="0" xfId="0" applyFont="1" applyBorder="1" applyAlignment="1"/>
    <xf numFmtId="0" fontId="2" fillId="73"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2" fillId="0" borderId="1" xfId="0" applyFont="1" applyBorder="1"/>
    <xf numFmtId="0" fontId="2" fillId="0" borderId="0" xfId="0" applyFont="1" applyBorder="1"/>
    <xf numFmtId="0" fontId="2" fillId="0" borderId="0" xfId="0" applyFont="1" applyFill="1" applyBorder="1"/>
    <xf numFmtId="0" fontId="2" fillId="0" borderId="0" xfId="0" applyFont="1" applyBorder="1" applyAlignment="1">
      <alignment horizontal="right"/>
    </xf>
    <xf numFmtId="0" fontId="4" fillId="0" borderId="0" xfId="0" applyFont="1"/>
    <xf numFmtId="0" fontId="4" fillId="0" borderId="0" xfId="0" applyFont="1" applyBorder="1"/>
    <xf numFmtId="0" fontId="4" fillId="0" borderId="0" xfId="0" applyFont="1" applyFill="1"/>
    <xf numFmtId="0" fontId="2" fillId="0" borderId="0" xfId="0" applyFont="1" applyBorder="1" applyAlignment="1"/>
    <xf numFmtId="9" fontId="2" fillId="0" borderId="0" xfId="2" applyNumberFormat="1" applyFont="1" applyBorder="1"/>
    <xf numFmtId="0" fontId="3" fillId="0" borderId="0" xfId="0" applyFont="1" applyBorder="1" applyAlignment="1"/>
    <xf numFmtId="0" fontId="21" fillId="0" borderId="0" xfId="91" applyFont="1" applyFill="1" applyBorder="1" applyAlignment="1">
      <alignment vertical="top"/>
    </xf>
    <xf numFmtId="0" fontId="2" fillId="73" borderId="0" xfId="0" applyFont="1" applyFill="1" applyBorder="1" applyAlignment="1">
      <alignment horizontal="center"/>
    </xf>
    <xf numFmtId="0" fontId="4" fillId="0" borderId="0" xfId="0" applyFont="1"/>
    <xf numFmtId="0" fontId="4" fillId="0" borderId="0" xfId="0" applyFont="1" applyFill="1"/>
    <xf numFmtId="0" fontId="4" fillId="0" borderId="0" xfId="0" applyFont="1" applyAlignment="1">
      <alignment vertical="center"/>
    </xf>
    <xf numFmtId="0" fontId="39" fillId="0" borderId="0" xfId="0" applyFont="1" applyAlignment="1">
      <alignment vertical="center"/>
    </xf>
    <xf numFmtId="0" fontId="73" fillId="0" borderId="0" xfId="0" applyFont="1"/>
    <xf numFmtId="0" fontId="35" fillId="0" borderId="30" xfId="0" applyFont="1" applyFill="1" applyBorder="1"/>
    <xf numFmtId="0" fontId="38" fillId="0" borderId="0" xfId="0" applyFont="1" applyBorder="1"/>
    <xf numFmtId="0" fontId="36" fillId="0" borderId="0" xfId="0" applyFont="1" applyBorder="1"/>
    <xf numFmtId="0" fontId="111" fillId="0" borderId="0" xfId="45" applyFont="1" applyBorder="1" applyAlignment="1" applyProtection="1"/>
    <xf numFmtId="1" fontId="2" fillId="0" borderId="18" xfId="0" applyNumberFormat="1" applyFont="1" applyBorder="1" applyAlignment="1">
      <alignment wrapText="1"/>
    </xf>
    <xf numFmtId="17" fontId="35" fillId="0" borderId="18" xfId="0" applyNumberFormat="1" applyFont="1" applyFill="1" applyBorder="1" applyAlignment="1">
      <alignment horizontal="center" vertical="center" wrapText="1"/>
    </xf>
    <xf numFmtId="0" fontId="2" fillId="0" borderId="19" xfId="0" applyFont="1" applyBorder="1" applyAlignment="1">
      <alignment wrapText="1"/>
    </xf>
    <xf numFmtId="0" fontId="35" fillId="0" borderId="0" xfId="0" applyFont="1" applyBorder="1" applyAlignment="1"/>
    <xf numFmtId="0" fontId="107" fillId="0" borderId="0" xfId="0" applyFont="1" applyBorder="1" applyAlignment="1"/>
    <xf numFmtId="0" fontId="2" fillId="0" borderId="0" xfId="0" applyFont="1"/>
    <xf numFmtId="0" fontId="2" fillId="0" borderId="0" xfId="0" applyFont="1" applyAlignment="1">
      <alignment horizontal="right"/>
    </xf>
    <xf numFmtId="164" fontId="2" fillId="0" borderId="0" xfId="2" applyNumberFormat="1" applyFont="1" applyAlignment="1">
      <alignment horizontal="right"/>
    </xf>
    <xf numFmtId="0" fontId="2" fillId="0" borderId="0" xfId="0" quotePrefix="1" applyFont="1" applyAlignment="1">
      <alignment horizontal="right"/>
    </xf>
    <xf numFmtId="0" fontId="4" fillId="0" borderId="0" xfId="0" applyFont="1"/>
    <xf numFmtId="0" fontId="4" fillId="0" borderId="0" xfId="0" applyFont="1" applyFill="1"/>
    <xf numFmtId="164" fontId="2" fillId="0" borderId="0" xfId="2" applyNumberFormat="1" applyFont="1"/>
    <xf numFmtId="0" fontId="2" fillId="0" borderId="0" xfId="0" applyFont="1" applyBorder="1" applyAlignment="1"/>
    <xf numFmtId="164" fontId="2" fillId="0" borderId="0" xfId="2" quotePrefix="1" applyNumberFormat="1" applyFont="1" applyAlignment="1">
      <alignment horizontal="right"/>
    </xf>
    <xf numFmtId="10" fontId="2" fillId="0" borderId="0" xfId="0" applyNumberFormat="1" applyFont="1" applyBorder="1"/>
    <xf numFmtId="0" fontId="2" fillId="7" borderId="33" xfId="0" applyFont="1" applyFill="1" applyBorder="1" applyAlignment="1">
      <alignment vertical="center"/>
    </xf>
    <xf numFmtId="10" fontId="2" fillId="0" borderId="32" xfId="2" applyNumberFormat="1" applyFont="1" applyFill="1" applyBorder="1" applyAlignment="1">
      <alignment horizontal="right"/>
    </xf>
    <xf numFmtId="164" fontId="2" fillId="0" borderId="0" xfId="0" applyNumberFormat="1" applyFont="1" applyBorder="1"/>
    <xf numFmtId="0" fontId="0" fillId="0" borderId="0" xfId="0"/>
    <xf numFmtId="0" fontId="2" fillId="0" borderId="0" xfId="0" applyFont="1"/>
    <xf numFmtId="0" fontId="2" fillId="0" borderId="1" xfId="0" applyFont="1" applyBorder="1"/>
    <xf numFmtId="0" fontId="2" fillId="0" borderId="0" xfId="0" applyFont="1" applyBorder="1"/>
    <xf numFmtId="0" fontId="2" fillId="0" borderId="0" xfId="0" applyFont="1" applyFill="1" applyBorder="1"/>
    <xf numFmtId="0" fontId="2" fillId="0" borderId="0" xfId="0" applyFont="1" applyBorder="1" applyAlignment="1">
      <alignment horizontal="right"/>
    </xf>
    <xf numFmtId="0" fontId="4" fillId="0" borderId="0" xfId="0" applyFont="1"/>
    <xf numFmtId="0" fontId="4" fillId="0" borderId="0" xfId="0" applyFont="1" applyFill="1"/>
    <xf numFmtId="164" fontId="2" fillId="0" borderId="0" xfId="2" applyNumberFormat="1" applyFont="1" applyBorder="1"/>
    <xf numFmtId="0" fontId="42" fillId="0" borderId="0" xfId="0" applyFont="1"/>
    <xf numFmtId="0" fontId="2" fillId="0" borderId="0" xfId="0" applyFont="1" applyBorder="1" applyAlignment="1"/>
    <xf numFmtId="164" fontId="2" fillId="0" borderId="0" xfId="2" applyNumberFormat="1" applyFont="1" applyBorder="1" applyAlignment="1">
      <alignment horizontal="right"/>
    </xf>
    <xf numFmtId="0" fontId="39" fillId="0" borderId="0" xfId="0" applyFont="1" applyAlignment="1">
      <alignment horizontal="left" vertical="top" wrapText="1"/>
    </xf>
    <xf numFmtId="0" fontId="2" fillId="0" borderId="18" xfId="0" applyFont="1" applyBorder="1" applyAlignment="1">
      <alignment vertical="center" wrapText="1"/>
    </xf>
    <xf numFmtId="0" fontId="72" fillId="0" borderId="19" xfId="129" applyFont="1" applyBorder="1" applyAlignment="1">
      <alignment wrapText="1"/>
    </xf>
    <xf numFmtId="0" fontId="72" fillId="0" borderId="18" xfId="129" applyFont="1" applyBorder="1" applyAlignment="1">
      <alignment wrapText="1"/>
    </xf>
    <xf numFmtId="0" fontId="2" fillId="0" borderId="18" xfId="0" applyFont="1" applyBorder="1" applyAlignment="1">
      <alignment wrapText="1"/>
    </xf>
    <xf numFmtId="0" fontId="34" fillId="0" borderId="37" xfId="0" applyFont="1" applyBorder="1" applyAlignment="1">
      <alignment vertical="center"/>
    </xf>
    <xf numFmtId="0" fontId="21" fillId="0" borderId="0" xfId="91" applyFont="1" applyAlignment="1">
      <alignment vertical="top"/>
    </xf>
    <xf numFmtId="164" fontId="2" fillId="0" borderId="18" xfId="2" applyNumberFormat="1" applyFont="1" applyBorder="1" applyAlignment="1">
      <alignment wrapText="1"/>
    </xf>
    <xf numFmtId="10" fontId="2" fillId="0" borderId="0" xfId="0" applyNumberFormat="1" applyFont="1"/>
    <xf numFmtId="0" fontId="0" fillId="0" borderId="0" xfId="0"/>
    <xf numFmtId="0" fontId="2" fillId="0" borderId="0" xfId="0" applyFont="1"/>
    <xf numFmtId="0" fontId="2" fillId="0" borderId="0" xfId="0" applyFont="1" applyAlignment="1">
      <alignment horizontal="right"/>
    </xf>
    <xf numFmtId="164" fontId="2" fillId="0" borderId="0" xfId="2" applyNumberFormat="1" applyFont="1" applyAlignment="1">
      <alignment horizontal="right"/>
    </xf>
    <xf numFmtId="0" fontId="2" fillId="0" borderId="0" xfId="0" applyFont="1" applyFill="1" applyBorder="1"/>
    <xf numFmtId="0" fontId="2" fillId="0" borderId="0" xfId="0" applyFont="1" applyFill="1"/>
    <xf numFmtId="0" fontId="2" fillId="0" borderId="0" xfId="0" applyFont="1" applyBorder="1" applyAlignment="1">
      <alignment horizontal="right"/>
    </xf>
    <xf numFmtId="0" fontId="4" fillId="0" borderId="0" xfId="0" applyFont="1"/>
    <xf numFmtId="0" fontId="2" fillId="0" borderId="0" xfId="0" applyFont="1" applyFill="1" applyBorder="1" applyAlignment="1">
      <alignment horizontal="right"/>
    </xf>
    <xf numFmtId="0" fontId="4" fillId="0" borderId="0" xfId="0" applyFont="1" applyAlignment="1">
      <alignment vertical="top" wrapText="1"/>
    </xf>
    <xf numFmtId="0" fontId="4" fillId="0" borderId="0" xfId="0" applyFont="1" applyFill="1"/>
    <xf numFmtId="0" fontId="2" fillId="0" borderId="0" xfId="0" quotePrefix="1" applyFont="1" applyBorder="1"/>
    <xf numFmtId="165" fontId="2" fillId="0" borderId="0" xfId="0" applyNumberFormat="1" applyFont="1" applyFill="1" applyBorder="1"/>
    <xf numFmtId="168" fontId="2" fillId="0" borderId="0" xfId="1" applyNumberFormat="1" applyFont="1" applyBorder="1"/>
    <xf numFmtId="0" fontId="41" fillId="0" borderId="0" xfId="0" applyFont="1"/>
    <xf numFmtId="0" fontId="2" fillId="0" borderId="0" xfId="0" applyFont="1" applyBorder="1" applyAlignment="1"/>
    <xf numFmtId="164" fontId="2" fillId="0" borderId="0" xfId="2" applyNumberFormat="1" applyFont="1" applyBorder="1" applyAlignment="1">
      <alignment horizontal="right"/>
    </xf>
    <xf numFmtId="164" fontId="2" fillId="0" borderId="0" xfId="2" applyNumberFormat="1" applyFont="1" applyFill="1" applyBorder="1" applyAlignment="1">
      <alignment horizontal="right"/>
    </xf>
    <xf numFmtId="0" fontId="2" fillId="0" borderId="0" xfId="0" applyFont="1" applyBorder="1" applyAlignment="1">
      <alignment horizontal="center"/>
    </xf>
    <xf numFmtId="165" fontId="2" fillId="0" borderId="0" xfId="0" applyNumberFormat="1" applyFont="1" applyFill="1" applyBorder="1" applyAlignment="1">
      <alignment horizontal="right"/>
    </xf>
    <xf numFmtId="164" fontId="35" fillId="0" borderId="0" xfId="2" applyNumberFormat="1" applyFont="1" applyFill="1" applyBorder="1" applyAlignment="1">
      <alignment horizontal="right" vertical="center"/>
    </xf>
    <xf numFmtId="164" fontId="2" fillId="0" borderId="0" xfId="2" quotePrefix="1" applyNumberFormat="1" applyFont="1" applyFill="1" applyBorder="1" applyAlignment="1">
      <alignment horizontal="right"/>
    </xf>
    <xf numFmtId="164" fontId="2" fillId="0" borderId="0" xfId="0" applyNumberFormat="1" applyFont="1" applyFill="1" applyBorder="1" applyAlignment="1">
      <alignment horizontal="right"/>
    </xf>
    <xf numFmtId="0" fontId="39" fillId="0" borderId="0" xfId="0" applyFont="1" applyAlignment="1">
      <alignment horizontal="left" vertical="top" wrapText="1"/>
    </xf>
    <xf numFmtId="0" fontId="2" fillId="0" borderId="0" xfId="0" applyFont="1" applyAlignment="1">
      <alignment horizontal="center"/>
    </xf>
    <xf numFmtId="10" fontId="2" fillId="0" borderId="0" xfId="2" applyNumberFormat="1" applyFont="1" applyBorder="1" applyAlignment="1">
      <alignment horizontal="right"/>
    </xf>
    <xf numFmtId="0" fontId="35" fillId="0" borderId="0" xfId="0" applyFont="1"/>
    <xf numFmtId="10" fontId="2" fillId="0" borderId="0" xfId="2" applyNumberFormat="1" applyFont="1" applyBorder="1"/>
    <xf numFmtId="0" fontId="39" fillId="0" borderId="0" xfId="0" applyFont="1" applyAlignment="1">
      <alignment horizontal="left" vertical="top"/>
    </xf>
    <xf numFmtId="164" fontId="2" fillId="0" borderId="0" xfId="2" applyNumberFormat="1" applyFont="1" applyFill="1" applyBorder="1" applyAlignment="1">
      <alignment horizontal="right" vertical="center"/>
    </xf>
    <xf numFmtId="164" fontId="2" fillId="0" borderId="30" xfId="2" applyNumberFormat="1" applyFont="1" applyFill="1" applyBorder="1" applyAlignment="1">
      <alignment vertical="center"/>
    </xf>
    <xf numFmtId="164" fontId="4" fillId="0" borderId="30" xfId="2" applyNumberFormat="1" applyFont="1" applyFill="1" applyBorder="1" applyAlignment="1">
      <alignment vertical="center"/>
    </xf>
    <xf numFmtId="164" fontId="4" fillId="0" borderId="30" xfId="0" applyNumberFormat="1" applyFont="1" applyFill="1" applyBorder="1" applyAlignment="1">
      <alignment vertical="center"/>
    </xf>
    <xf numFmtId="164" fontId="2" fillId="0" borderId="30" xfId="2" quotePrefix="1" applyNumberFormat="1" applyFont="1" applyBorder="1" applyAlignment="1">
      <alignment horizontal="right"/>
    </xf>
    <xf numFmtId="1" fontId="2" fillId="0" borderId="30" xfId="0" applyNumberFormat="1" applyFont="1" applyBorder="1"/>
    <xf numFmtId="0" fontId="2" fillId="0" borderId="30" xfId="0" quotePrefix="1" applyFont="1" applyBorder="1"/>
    <xf numFmtId="165" fontId="2" fillId="0" borderId="30" xfId="0" applyNumberFormat="1" applyFont="1" applyBorder="1"/>
    <xf numFmtId="0" fontId="2" fillId="0" borderId="19" xfId="0" applyFont="1" applyBorder="1" applyAlignment="1">
      <alignment vertical="center" wrapText="1"/>
    </xf>
    <xf numFmtId="164" fontId="2" fillId="0" borderId="19" xfId="2" applyNumberFormat="1" applyFont="1" applyBorder="1" applyAlignment="1">
      <alignment wrapText="1"/>
    </xf>
    <xf numFmtId="165" fontId="2" fillId="0" borderId="30" xfId="0" applyNumberFormat="1" applyFont="1" applyFill="1" applyBorder="1"/>
    <xf numFmtId="0" fontId="36" fillId="0" borderId="30" xfId="0" applyFont="1" applyBorder="1"/>
    <xf numFmtId="0" fontId="2" fillId="6" borderId="30" xfId="0" applyFont="1" applyFill="1" applyBorder="1"/>
    <xf numFmtId="0" fontId="2" fillId="7" borderId="30" xfId="0" applyFont="1" applyFill="1" applyBorder="1"/>
    <xf numFmtId="0" fontId="0" fillId="0" borderId="30" xfId="0" applyBorder="1"/>
    <xf numFmtId="0" fontId="2" fillId="74" borderId="0" xfId="0" applyFont="1" applyFill="1" applyBorder="1" applyAlignment="1">
      <alignment horizontal="center" vertical="center"/>
    </xf>
    <xf numFmtId="10" fontId="2" fillId="0" borderId="0" xfId="2" applyNumberFormat="1" applyFont="1" applyFill="1" applyBorder="1" applyAlignment="1">
      <alignment horizontal="right"/>
    </xf>
    <xf numFmtId="10" fontId="2" fillId="0" borderId="33" xfId="2" applyNumberFormat="1" applyFont="1" applyFill="1" applyBorder="1" applyAlignment="1">
      <alignment horizontal="right"/>
    </xf>
    <xf numFmtId="10" fontId="2" fillId="0" borderId="33" xfId="2" applyNumberFormat="1" applyFont="1" applyBorder="1"/>
    <xf numFmtId="0" fontId="35" fillId="0" borderId="30" xfId="0" applyFont="1" applyBorder="1"/>
    <xf numFmtId="164" fontId="35" fillId="0" borderId="0" xfId="0" applyNumberFormat="1" applyFont="1" applyAlignment="1">
      <alignment horizontal="right"/>
    </xf>
    <xf numFmtId="2" fontId="35" fillId="0" borderId="0" xfId="0" applyNumberFormat="1" applyFont="1" applyAlignment="1">
      <alignment horizontal="right"/>
    </xf>
    <xf numFmtId="0" fontId="35" fillId="0" borderId="0" xfId="0" applyFont="1" applyAlignment="1">
      <alignment horizontal="right"/>
    </xf>
    <xf numFmtId="0" fontId="35" fillId="0" borderId="30" xfId="0" applyFont="1" applyBorder="1" applyAlignment="1">
      <alignment horizontal="right"/>
    </xf>
    <xf numFmtId="164" fontId="35" fillId="0" borderId="0" xfId="2" applyNumberFormat="1" applyFont="1" applyAlignment="1">
      <alignment horizontal="right"/>
    </xf>
    <xf numFmtId="2" fontId="35" fillId="0" borderId="30" xfId="0" applyNumberFormat="1" applyFont="1" applyBorder="1" applyAlignment="1">
      <alignment horizontal="right"/>
    </xf>
    <xf numFmtId="164" fontId="35" fillId="0" borderId="0" xfId="2" applyNumberFormat="1" applyFont="1" applyFill="1"/>
    <xf numFmtId="164" fontId="35" fillId="0" borderId="0" xfId="0" applyNumberFormat="1" applyFont="1"/>
    <xf numFmtId="2" fontId="35" fillId="0" borderId="0" xfId="0" applyNumberFormat="1" applyFont="1"/>
    <xf numFmtId="164" fontId="35" fillId="0" borderId="0" xfId="2" applyNumberFormat="1" applyFont="1"/>
    <xf numFmtId="2" fontId="35" fillId="0" borderId="30" xfId="0" applyNumberFormat="1" applyFont="1" applyBorder="1"/>
    <xf numFmtId="164" fontId="35" fillId="0" borderId="0" xfId="0" applyNumberFormat="1" applyFont="1" applyFill="1" applyBorder="1" applyAlignment="1">
      <alignment horizontal="left"/>
    </xf>
    <xf numFmtId="0" fontId="35" fillId="0" borderId="0" xfId="0" quotePrefix="1" applyFont="1" applyFill="1" applyBorder="1" applyAlignment="1">
      <alignment horizontal="right"/>
    </xf>
    <xf numFmtId="2" fontId="35" fillId="0" borderId="0" xfId="0" applyNumberFormat="1" applyFont="1" applyFill="1" applyBorder="1" applyAlignment="1">
      <alignment horizontal="left"/>
    </xf>
    <xf numFmtId="2" fontId="35" fillId="0" borderId="0" xfId="0" quotePrefix="1" applyNumberFormat="1" applyFont="1" applyFill="1" applyBorder="1" applyAlignment="1">
      <alignment horizontal="right"/>
    </xf>
    <xf numFmtId="2" fontId="35" fillId="0" borderId="30" xfId="0" quotePrefix="1" applyNumberFormat="1" applyFont="1" applyFill="1" applyBorder="1" applyAlignment="1">
      <alignment horizontal="right"/>
    </xf>
    <xf numFmtId="164" fontId="35" fillId="0" borderId="0" xfId="0" applyNumberFormat="1" applyFont="1" applyFill="1" applyBorder="1" applyAlignment="1">
      <alignment horizontal="right"/>
    </xf>
    <xf numFmtId="2" fontId="35" fillId="0" borderId="0" xfId="0" applyNumberFormat="1" applyFont="1" applyFill="1" applyBorder="1" applyAlignment="1">
      <alignment horizontal="right"/>
    </xf>
    <xf numFmtId="2" fontId="35" fillId="0" borderId="30" xfId="0" applyNumberFormat="1" applyFont="1" applyFill="1" applyBorder="1" applyAlignment="1">
      <alignment horizontal="right"/>
    </xf>
    <xf numFmtId="164" fontId="35" fillId="0" borderId="0" xfId="0" applyNumberFormat="1" applyFont="1" applyAlignment="1">
      <alignment horizontal="left"/>
    </xf>
    <xf numFmtId="164" fontId="35" fillId="0" borderId="0" xfId="0" quotePrefix="1" applyNumberFormat="1" applyFont="1" applyAlignment="1">
      <alignment horizontal="right"/>
    </xf>
    <xf numFmtId="2" fontId="35" fillId="0" borderId="0" xfId="0" applyNumberFormat="1" applyFont="1" applyAlignment="1">
      <alignment horizontal="left"/>
    </xf>
    <xf numFmtId="2" fontId="35" fillId="0" borderId="0" xfId="0" quotePrefix="1" applyNumberFormat="1" applyFont="1" applyAlignment="1">
      <alignment horizontal="right"/>
    </xf>
    <xf numFmtId="0" fontId="35" fillId="0" borderId="0" xfId="0" quotePrefix="1" applyFont="1" applyAlignment="1">
      <alignment horizontal="right"/>
    </xf>
    <xf numFmtId="2" fontId="2" fillId="0" borderId="0" xfId="2" applyNumberFormat="1" applyFont="1" applyAlignment="1">
      <alignment horizontal="right"/>
    </xf>
    <xf numFmtId="165" fontId="2" fillId="0" borderId="33" xfId="0" applyNumberFormat="1" applyFont="1" applyBorder="1" applyAlignment="1">
      <alignment horizontal="right"/>
    </xf>
    <xf numFmtId="0" fontId="114" fillId="0" borderId="0" xfId="0" applyFont="1" applyAlignment="1">
      <alignment vertical="top" wrapText="1"/>
    </xf>
    <xf numFmtId="0" fontId="94" fillId="35" borderId="0" xfId="0" applyFont="1" applyFill="1"/>
    <xf numFmtId="0" fontId="39" fillId="0" borderId="33" xfId="0" applyFont="1" applyBorder="1" applyAlignment="1">
      <alignment vertical="center"/>
    </xf>
    <xf numFmtId="0" fontId="39" fillId="34" borderId="33" xfId="0" applyFont="1" applyFill="1" applyBorder="1" applyAlignment="1">
      <alignment vertical="center"/>
    </xf>
    <xf numFmtId="0" fontId="2" fillId="0" borderId="30" xfId="0" applyFont="1" applyFill="1" applyBorder="1" applyAlignment="1">
      <alignment vertical="center"/>
    </xf>
    <xf numFmtId="0" fontId="4" fillId="0" borderId="30" xfId="0" applyFont="1" applyBorder="1" applyAlignment="1">
      <alignment vertical="center"/>
    </xf>
    <xf numFmtId="0" fontId="39" fillId="0" borderId="37" xfId="0" applyFont="1" applyBorder="1" applyAlignment="1">
      <alignment vertical="center"/>
    </xf>
    <xf numFmtId="0" fontId="2" fillId="4" borderId="30" xfId="0" applyFont="1" applyFill="1" applyBorder="1"/>
    <xf numFmtId="0" fontId="2" fillId="5" borderId="30" xfId="0" applyFont="1" applyFill="1" applyBorder="1"/>
    <xf numFmtId="0" fontId="3" fillId="8" borderId="30" xfId="0" applyFont="1" applyFill="1" applyBorder="1"/>
    <xf numFmtId="0" fontId="2" fillId="31" borderId="30" xfId="0" applyFont="1" applyFill="1" applyBorder="1"/>
    <xf numFmtId="0" fontId="0" fillId="0" borderId="30" xfId="0" applyFill="1" applyBorder="1"/>
    <xf numFmtId="0" fontId="2" fillId="0" borderId="0" xfId="0" applyFont="1" applyAlignment="1">
      <alignment horizontal="left"/>
    </xf>
    <xf numFmtId="0" fontId="41" fillId="0" borderId="0" xfId="0" applyFont="1" applyAlignment="1"/>
    <xf numFmtId="0" fontId="4" fillId="0" borderId="0" xfId="0" applyFont="1"/>
    <xf numFmtId="0" fontId="2" fillId="0" borderId="0" xfId="0" applyFont="1" applyFill="1"/>
    <xf numFmtId="164" fontId="2" fillId="0" borderId="32" xfId="2" applyNumberFormat="1" applyFont="1" applyFill="1" applyBorder="1" applyAlignment="1">
      <alignment horizontal="right"/>
    </xf>
    <xf numFmtId="0" fontId="2" fillId="0" borderId="0" xfId="0" applyFont="1" applyFill="1" applyBorder="1"/>
    <xf numFmtId="0" fontId="2" fillId="34" borderId="0" xfId="0" applyFont="1" applyFill="1" applyBorder="1" applyAlignment="1">
      <alignment horizontal="center" vertical="center" wrapText="1"/>
    </xf>
    <xf numFmtId="0" fontId="4" fillId="0" borderId="0" xfId="0" applyFont="1" applyFill="1"/>
    <xf numFmtId="0" fontId="4" fillId="0" borderId="0" xfId="0" applyFont="1"/>
    <xf numFmtId="164" fontId="2" fillId="0" borderId="0" xfId="2" applyNumberFormat="1" applyFont="1" applyFill="1" applyBorder="1" applyAlignment="1">
      <alignment horizontal="right"/>
    </xf>
    <xf numFmtId="164" fontId="2" fillId="0" borderId="32" xfId="2" applyNumberFormat="1" applyFont="1" applyFill="1" applyBorder="1" applyAlignment="1">
      <alignment horizontal="right"/>
    </xf>
    <xf numFmtId="0" fontId="2" fillId="73" borderId="0" xfId="0" applyFont="1" applyFill="1" applyBorder="1" applyAlignment="1">
      <alignment horizontal="center"/>
    </xf>
    <xf numFmtId="0" fontId="2" fillId="84" borderId="0" xfId="0" applyFont="1" applyFill="1" applyBorder="1" applyAlignment="1">
      <alignment horizontal="center"/>
    </xf>
    <xf numFmtId="0" fontId="2" fillId="0" borderId="0" xfId="0" applyFont="1" applyFill="1"/>
    <xf numFmtId="164" fontId="2" fillId="0" borderId="0" xfId="2" applyNumberFormat="1" applyFont="1" applyAlignment="1">
      <alignment horizontal="right"/>
    </xf>
    <xf numFmtId="0" fontId="2" fillId="0" borderId="0" xfId="0" applyFont="1" applyFill="1"/>
    <xf numFmtId="164" fontId="2" fillId="0" borderId="0" xfId="2" applyNumberFormat="1" applyFont="1" applyFill="1" applyBorder="1" applyAlignment="1">
      <alignment horizontal="right"/>
    </xf>
    <xf numFmtId="164" fontId="2" fillId="0" borderId="0" xfId="2" applyNumberFormat="1" applyFont="1" applyFill="1" applyBorder="1"/>
    <xf numFmtId="168" fontId="2" fillId="0" borderId="0" xfId="1" applyNumberFormat="1" applyFont="1" applyFill="1"/>
    <xf numFmtId="0" fontId="4" fillId="0" borderId="0" xfId="0" applyFont="1" applyFill="1" applyBorder="1" applyAlignment="1">
      <alignment vertical="center"/>
    </xf>
    <xf numFmtId="0" fontId="2" fillId="0" borderId="0" xfId="0" applyFont="1" applyFill="1" applyBorder="1"/>
    <xf numFmtId="164" fontId="2" fillId="0" borderId="0" xfId="2" applyNumberFormat="1" applyFont="1" applyAlignment="1">
      <alignment horizontal="right"/>
    </xf>
    <xf numFmtId="168" fontId="2" fillId="0" borderId="0" xfId="1" applyNumberFormat="1" applyFont="1" applyFill="1" applyBorder="1"/>
    <xf numFmtId="0" fontId="2" fillId="0" borderId="0" xfId="0" applyFont="1" applyFill="1" applyBorder="1" applyAlignment="1">
      <alignment horizontal="right"/>
    </xf>
    <xf numFmtId="1" fontId="2" fillId="0" borderId="0" xfId="0" applyNumberFormat="1" applyFont="1" applyFill="1" applyBorder="1" applyAlignment="1">
      <alignment horizontal="right"/>
    </xf>
    <xf numFmtId="168" fontId="2" fillId="0" borderId="0" xfId="1" applyNumberFormat="1" applyFont="1" applyBorder="1"/>
    <xf numFmtId="0" fontId="2" fillId="0" borderId="0" xfId="0" applyFont="1" applyFill="1" applyBorder="1" applyAlignment="1">
      <alignment vertical="center"/>
    </xf>
    <xf numFmtId="164" fontId="2" fillId="0" borderId="0" xfId="2" applyNumberFormat="1" applyFont="1" applyFill="1" applyBorder="1" applyAlignment="1"/>
    <xf numFmtId="0" fontId="2" fillId="0" borderId="0" xfId="0" applyFont="1" applyFill="1" applyBorder="1" applyAlignment="1">
      <alignment horizontal="left"/>
    </xf>
    <xf numFmtId="3" fontId="2" fillId="0" borderId="0" xfId="0" applyNumberFormat="1" applyFont="1"/>
    <xf numFmtId="164" fontId="2" fillId="0" borderId="0" xfId="0" applyNumberFormat="1" applyFont="1" applyAlignment="1">
      <alignment horizontal="right"/>
    </xf>
    <xf numFmtId="164" fontId="2" fillId="0" borderId="0" xfId="0" applyNumberFormat="1" applyFont="1"/>
    <xf numFmtId="0" fontId="2" fillId="0" borderId="1" xfId="0" applyFont="1" applyFill="1" applyBorder="1"/>
    <xf numFmtId="0" fontId="2" fillId="0" borderId="54" xfId="0" applyFont="1" applyBorder="1" applyAlignment="1">
      <alignment wrapText="1"/>
    </xf>
    <xf numFmtId="164" fontId="2" fillId="0" borderId="1" xfId="2" applyNumberFormat="1" applyFont="1" applyBorder="1" applyAlignment="1">
      <alignment horizontal="right"/>
    </xf>
    <xf numFmtId="164" fontId="2" fillId="0" borderId="1" xfId="0" applyNumberFormat="1" applyFont="1" applyBorder="1" applyAlignment="1">
      <alignment horizontal="right"/>
    </xf>
    <xf numFmtId="0" fontId="2" fillId="0" borderId="1" xfId="0" applyFont="1" applyBorder="1" applyAlignment="1">
      <alignment horizontal="right"/>
    </xf>
    <xf numFmtId="164" fontId="2" fillId="0" borderId="1" xfId="0" applyNumberFormat="1" applyFont="1" applyBorder="1"/>
    <xf numFmtId="164" fontId="2" fillId="0" borderId="1" xfId="2" applyNumberFormat="1" applyFont="1" applyBorder="1"/>
    <xf numFmtId="164" fontId="2" fillId="0" borderId="1" xfId="2" applyNumberFormat="1" applyFont="1" applyFill="1" applyBorder="1"/>
    <xf numFmtId="168" fontId="2" fillId="0" borderId="0" xfId="1" applyNumberFormat="1" applyFont="1" applyFill="1" applyBorder="1" applyAlignment="1">
      <alignment horizontal="right"/>
    </xf>
    <xf numFmtId="164" fontId="2" fillId="0" borderId="0" xfId="2" applyNumberFormat="1" applyFont="1" applyFill="1" applyBorder="1" applyAlignment="1">
      <alignment horizontal="right"/>
    </xf>
    <xf numFmtId="164" fontId="2" fillId="0" borderId="0" xfId="2" applyNumberFormat="1" applyFont="1" applyFill="1" applyBorder="1"/>
    <xf numFmtId="168" fontId="2" fillId="0" borderId="0" xfId="1" applyNumberFormat="1" applyFont="1" applyFill="1" applyBorder="1" applyAlignment="1"/>
    <xf numFmtId="168" fontId="2" fillId="0" borderId="0" xfId="1" applyNumberFormat="1" applyFont="1" applyFill="1" applyBorder="1"/>
    <xf numFmtId="0" fontId="2" fillId="0" borderId="0" xfId="0" applyFont="1" applyBorder="1" applyAlignment="1">
      <alignment wrapText="1"/>
    </xf>
    <xf numFmtId="168" fontId="2" fillId="0" borderId="1" xfId="1" applyNumberFormat="1" applyFont="1" applyBorder="1"/>
    <xf numFmtId="168" fontId="2" fillId="0" borderId="1" xfId="1" applyNumberFormat="1" applyFont="1" applyFill="1" applyBorder="1"/>
    <xf numFmtId="165" fontId="2" fillId="0" borderId="1" xfId="0" applyNumberFormat="1" applyFont="1" applyBorder="1"/>
    <xf numFmtId="0" fontId="35" fillId="0" borderId="54" xfId="0" applyFont="1" applyFill="1" applyBorder="1" applyAlignment="1">
      <alignment horizontal="center" vertical="center" wrapText="1"/>
    </xf>
    <xf numFmtId="165" fontId="2" fillId="3" borderId="1" xfId="0" applyNumberFormat="1" applyFont="1" applyFill="1" applyBorder="1" applyAlignment="1">
      <alignment horizontal="right"/>
    </xf>
    <xf numFmtId="165" fontId="2" fillId="0" borderId="1" xfId="0" applyNumberFormat="1" applyFont="1" applyFill="1" applyBorder="1" applyAlignment="1">
      <alignment horizontal="right"/>
    </xf>
    <xf numFmtId="164" fontId="2" fillId="3" borderId="1" xfId="2" applyNumberFormat="1" applyFont="1" applyFill="1" applyBorder="1" applyAlignment="1">
      <alignment horizontal="right"/>
    </xf>
    <xf numFmtId="164" fontId="2" fillId="0" borderId="1" xfId="2" applyNumberFormat="1" applyFont="1" applyFill="1" applyBorder="1" applyAlignment="1">
      <alignment horizontal="right"/>
    </xf>
    <xf numFmtId="0" fontId="2" fillId="0" borderId="1" xfId="0" applyFont="1" applyFill="1" applyBorder="1" applyAlignment="1">
      <alignment horizontal="right"/>
    </xf>
    <xf numFmtId="10" fontId="2" fillId="0" borderId="1" xfId="0" applyNumberFormat="1" applyFont="1" applyBorder="1"/>
    <xf numFmtId="3" fontId="2" fillId="0" borderId="0" xfId="0" applyNumberFormat="1" applyFont="1" applyBorder="1"/>
    <xf numFmtId="0" fontId="38" fillId="0" borderId="0" xfId="0" applyFont="1" applyFill="1" applyBorder="1" applyAlignment="1">
      <alignment vertical="center"/>
    </xf>
    <xf numFmtId="0" fontId="38" fillId="34" borderId="1" xfId="0" applyFont="1" applyFill="1" applyBorder="1" applyAlignment="1">
      <alignment vertical="center"/>
    </xf>
    <xf numFmtId="0" fontId="39" fillId="34" borderId="53" xfId="0" applyFont="1" applyFill="1" applyBorder="1" applyAlignment="1">
      <alignment vertical="center"/>
    </xf>
    <xf numFmtId="3" fontId="2" fillId="0" borderId="0" xfId="0" applyNumberFormat="1" applyFont="1" applyFill="1" applyBorder="1" applyAlignment="1">
      <alignment horizontal="right"/>
    </xf>
    <xf numFmtId="0" fontId="39" fillId="0" borderId="0" xfId="0" applyFont="1" applyFill="1" applyBorder="1" applyAlignment="1">
      <alignment vertical="center"/>
    </xf>
    <xf numFmtId="0" fontId="39" fillId="0" borderId="0" xfId="0" applyFont="1" applyFill="1" applyBorder="1" applyAlignment="1">
      <alignment vertical="center" wrapText="1"/>
    </xf>
    <xf numFmtId="0" fontId="4" fillId="0" borderId="1" xfId="0" applyFont="1" applyFill="1" applyBorder="1" applyAlignment="1">
      <alignment vertical="center"/>
    </xf>
    <xf numFmtId="0" fontId="2" fillId="31" borderId="1" xfId="0" applyFont="1" applyFill="1" applyBorder="1"/>
    <xf numFmtId="0" fontId="2" fillId="0" borderId="56" xfId="0" applyFont="1" applyBorder="1" applyAlignment="1">
      <alignment horizontal="center" vertical="center" wrapText="1"/>
    </xf>
    <xf numFmtId="0" fontId="2" fillId="0" borderId="57" xfId="0" applyFont="1" applyBorder="1" applyAlignment="1">
      <alignment horizontal="center" vertical="center" wrapText="1"/>
    </xf>
    <xf numFmtId="0" fontId="2" fillId="34" borderId="56"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2" fillId="34" borderId="5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wrapText="1"/>
    </xf>
    <xf numFmtId="164" fontId="2" fillId="0" borderId="2" xfId="2" applyNumberFormat="1" applyFont="1" applyBorder="1" applyAlignment="1">
      <alignment horizontal="center" vertical="center" wrapText="1"/>
    </xf>
    <xf numFmtId="164" fontId="2" fillId="0" borderId="60" xfId="2" applyNumberFormat="1" applyFont="1" applyBorder="1" applyAlignment="1">
      <alignment horizontal="center" vertical="center" wrapText="1"/>
    </xf>
    <xf numFmtId="164" fontId="2" fillId="0" borderId="2" xfId="2" applyNumberFormat="1" applyFont="1" applyFill="1" applyBorder="1" applyAlignment="1">
      <alignment horizontal="center" vertical="center" wrapText="1"/>
    </xf>
    <xf numFmtId="164" fontId="2" fillId="0" borderId="60" xfId="2" applyNumberFormat="1" applyFont="1" applyFill="1" applyBorder="1" applyAlignment="1">
      <alignment horizontal="center" vertical="center" wrapText="1"/>
    </xf>
    <xf numFmtId="164" fontId="35" fillId="0" borderId="2" xfId="2" applyNumberFormat="1" applyFont="1" applyBorder="1" applyAlignment="1">
      <alignment horizontal="center" vertical="center" wrapText="1"/>
    </xf>
    <xf numFmtId="0" fontId="4" fillId="0" borderId="0" xfId="0" applyFont="1"/>
    <xf numFmtId="0" fontId="4" fillId="0" borderId="0" xfId="0" applyFont="1" applyFill="1"/>
    <xf numFmtId="164" fontId="2" fillId="0" borderId="0" xfId="2" applyNumberFormat="1" applyFont="1" applyFill="1" applyBorder="1" applyAlignment="1">
      <alignment horizontal="right"/>
    </xf>
    <xf numFmtId="164" fontId="2" fillId="0" borderId="0" xfId="2" applyNumberFormat="1" applyFont="1" applyFill="1" applyBorder="1"/>
    <xf numFmtId="0" fontId="0" fillId="0" borderId="0" xfId="0"/>
    <xf numFmtId="168" fontId="2" fillId="0" borderId="0" xfId="1" applyNumberFormat="1" applyFont="1" applyFill="1" applyBorder="1" applyAlignment="1">
      <alignment horizontal="left"/>
    </xf>
    <xf numFmtId="168" fontId="2" fillId="0" borderId="0" xfId="1" applyNumberFormat="1" applyFont="1" applyFill="1" applyBorder="1" applyAlignment="1">
      <alignment vertical="center"/>
    </xf>
    <xf numFmtId="168" fontId="4" fillId="0" borderId="0" xfId="1" applyNumberFormat="1" applyFont="1" applyFill="1" applyBorder="1" applyAlignment="1">
      <alignment vertical="center"/>
    </xf>
    <xf numFmtId="168" fontId="2" fillId="0" borderId="0" xfId="1" applyNumberFormat="1" applyFont="1" applyFill="1" applyBorder="1" applyAlignment="1">
      <alignment horizontal="left" vertical="center"/>
    </xf>
    <xf numFmtId="168" fontId="4" fillId="0" borderId="0" xfId="1" applyNumberFormat="1" applyFont="1" applyFill="1" applyBorder="1" applyAlignment="1">
      <alignment horizontal="left" vertical="center"/>
    </xf>
    <xf numFmtId="168" fontId="38" fillId="0" borderId="0" xfId="1" applyNumberFormat="1" applyFont="1" applyBorder="1"/>
    <xf numFmtId="168" fontId="2" fillId="0" borderId="2" xfId="1" applyNumberFormat="1" applyFont="1" applyBorder="1" applyAlignment="1">
      <alignment horizontal="center" vertical="center" wrapText="1"/>
    </xf>
    <xf numFmtId="168" fontId="2" fillId="0" borderId="60" xfId="1" applyNumberFormat="1" applyFont="1" applyBorder="1" applyAlignment="1">
      <alignment horizontal="center" vertical="center" wrapText="1"/>
    </xf>
    <xf numFmtId="168" fontId="2" fillId="0" borderId="59" xfId="1" applyNumberFormat="1" applyFont="1" applyBorder="1" applyAlignment="1">
      <alignment horizontal="center" vertical="center" wrapText="1"/>
    </xf>
    <xf numFmtId="168" fontId="2" fillId="0" borderId="2" xfId="1" quotePrefix="1" applyNumberFormat="1" applyFont="1" applyBorder="1" applyAlignment="1">
      <alignment horizontal="center" vertical="center" wrapText="1"/>
    </xf>
    <xf numFmtId="168" fontId="2" fillId="0" borderId="2" xfId="1" applyNumberFormat="1" applyFont="1" applyFill="1" applyBorder="1" applyAlignment="1">
      <alignment horizontal="center" vertical="center" wrapText="1"/>
    </xf>
    <xf numFmtId="168" fontId="2" fillId="0" borderId="60" xfId="1" applyNumberFormat="1" applyFont="1" applyFill="1" applyBorder="1" applyAlignment="1">
      <alignment horizontal="center" vertical="center" wrapText="1"/>
    </xf>
    <xf numFmtId="168" fontId="35" fillId="0" borderId="2" xfId="1" applyNumberFormat="1" applyFont="1" applyBorder="1" applyAlignment="1">
      <alignment horizontal="center" vertical="center" wrapText="1"/>
    </xf>
    <xf numFmtId="168" fontId="35" fillId="0" borderId="60" xfId="1" applyNumberFormat="1" applyFont="1" applyBorder="1" applyAlignment="1">
      <alignment horizontal="center" vertical="center" wrapText="1"/>
    </xf>
    <xf numFmtId="168" fontId="2" fillId="0" borderId="2" xfId="1" applyNumberFormat="1" applyFont="1" applyFill="1" applyBorder="1" applyAlignment="1">
      <alignment wrapText="1"/>
    </xf>
    <xf numFmtId="168" fontId="2" fillId="0" borderId="60" xfId="1" applyNumberFormat="1" applyFont="1" applyFill="1" applyBorder="1" applyAlignment="1">
      <alignment wrapText="1"/>
    </xf>
    <xf numFmtId="168" fontId="35" fillId="0" borderId="2" xfId="1" applyNumberFormat="1" applyFont="1" applyFill="1" applyBorder="1" applyAlignment="1">
      <alignment horizontal="center" vertical="center" wrapText="1"/>
    </xf>
    <xf numFmtId="168" fontId="35" fillId="0" borderId="60" xfId="1" applyNumberFormat="1" applyFont="1" applyFill="1" applyBorder="1" applyAlignment="1">
      <alignment horizontal="center" vertical="center" wrapText="1"/>
    </xf>
    <xf numFmtId="168" fontId="2" fillId="34" borderId="2" xfId="1" applyNumberFormat="1" applyFont="1" applyFill="1" applyBorder="1" applyAlignment="1">
      <alignment horizontal="center" vertical="center" wrapText="1"/>
    </xf>
    <xf numFmtId="168" fontId="2" fillId="34" borderId="60" xfId="1" applyNumberFormat="1" applyFont="1" applyFill="1" applyBorder="1" applyAlignment="1">
      <alignment horizontal="center" vertical="center" wrapText="1"/>
    </xf>
    <xf numFmtId="168" fontId="2" fillId="0" borderId="56" xfId="1" applyNumberFormat="1" applyFont="1" applyBorder="1" applyAlignment="1">
      <alignment horizontal="center" vertical="center" wrapText="1"/>
    </xf>
    <xf numFmtId="168" fontId="2" fillId="0" borderId="55" xfId="1" applyNumberFormat="1" applyFont="1" applyFill="1" applyBorder="1"/>
    <xf numFmtId="168" fontId="2" fillId="0" borderId="55" xfId="1" applyNumberFormat="1" applyFont="1" applyFill="1" applyBorder="1" applyAlignment="1">
      <alignment vertical="center"/>
    </xf>
    <xf numFmtId="168" fontId="4" fillId="0" borderId="1" xfId="1" applyNumberFormat="1" applyFont="1" applyFill="1" applyBorder="1" applyAlignment="1">
      <alignment vertical="center"/>
    </xf>
    <xf numFmtId="168" fontId="2" fillId="0" borderId="55" xfId="1" applyNumberFormat="1" applyFont="1" applyFill="1" applyBorder="1" applyAlignment="1">
      <alignment horizontal="right"/>
    </xf>
    <xf numFmtId="168" fontId="2" fillId="0" borderId="1" xfId="1" applyNumberFormat="1" applyFont="1" applyFill="1" applyBorder="1" applyAlignment="1">
      <alignment horizontal="right"/>
    </xf>
    <xf numFmtId="168" fontId="2" fillId="0" borderId="58" xfId="1" applyNumberFormat="1" applyFont="1" applyBorder="1" applyAlignment="1">
      <alignment horizontal="center" vertical="center" wrapText="1"/>
    </xf>
    <xf numFmtId="164" fontId="4" fillId="0" borderId="1" xfId="2" applyNumberFormat="1" applyFont="1" applyFill="1" applyBorder="1" applyAlignment="1">
      <alignment vertical="center"/>
    </xf>
    <xf numFmtId="168" fontId="2" fillId="0" borderId="1" xfId="1" applyNumberFormat="1" applyFont="1" applyFill="1" applyBorder="1" applyAlignment="1">
      <alignment vertical="center"/>
    </xf>
    <xf numFmtId="164" fontId="2" fillId="0" borderId="1" xfId="2" applyNumberFormat="1" applyFont="1" applyFill="1" applyBorder="1" applyAlignment="1">
      <alignment vertical="center"/>
    </xf>
    <xf numFmtId="168" fontId="38" fillId="0" borderId="1" xfId="1" applyNumberFormat="1" applyFont="1" applyBorder="1"/>
    <xf numFmtId="164" fontId="35" fillId="0" borderId="60" xfId="2" applyNumberFormat="1" applyFont="1" applyBorder="1" applyAlignment="1">
      <alignment horizontal="center" vertical="center" wrapText="1"/>
    </xf>
    <xf numFmtId="164" fontId="2" fillId="0" borderId="0" xfId="2" applyNumberFormat="1" applyFont="1" applyFill="1" applyBorder="1" applyAlignment="1">
      <alignment horizontal="left"/>
    </xf>
    <xf numFmtId="164" fontId="4" fillId="0" borderId="0" xfId="2" applyNumberFormat="1" applyFont="1" applyFill="1" applyBorder="1" applyAlignment="1">
      <alignment horizontal="left" vertical="center"/>
    </xf>
    <xf numFmtId="164" fontId="2" fillId="0" borderId="1" xfId="2" applyNumberFormat="1" applyFont="1" applyFill="1" applyBorder="1" applyAlignment="1">
      <alignment horizontal="left"/>
    </xf>
    <xf numFmtId="164" fontId="4" fillId="0" borderId="1" xfId="2" applyNumberFormat="1" applyFont="1" applyFill="1" applyBorder="1" applyAlignment="1">
      <alignment horizontal="left" vertical="center"/>
    </xf>
    <xf numFmtId="168" fontId="38" fillId="0" borderId="1" xfId="1" applyNumberFormat="1" applyFont="1" applyFill="1" applyBorder="1" applyAlignment="1">
      <alignment vertical="top" wrapText="1"/>
    </xf>
    <xf numFmtId="164" fontId="2" fillId="0" borderId="1" xfId="0" applyNumberFormat="1" applyFont="1" applyFill="1" applyBorder="1" applyAlignment="1">
      <alignment horizontal="right"/>
    </xf>
    <xf numFmtId="0" fontId="2" fillId="0" borderId="0" xfId="0" applyFont="1" applyFill="1"/>
    <xf numFmtId="0" fontId="4" fillId="0" borderId="0" xfId="0" applyFont="1" applyFill="1"/>
    <xf numFmtId="0" fontId="4" fillId="0" borderId="0" xfId="0" applyFont="1"/>
    <xf numFmtId="0" fontId="2" fillId="0" borderId="0" xfId="0" applyFont="1" applyFill="1" applyAlignment="1">
      <alignment horizontal="center"/>
    </xf>
    <xf numFmtId="0" fontId="3" fillId="0" borderId="0" xfId="0" applyFont="1" applyFill="1" applyAlignment="1">
      <alignment vertical="top" wrapText="1"/>
    </xf>
    <xf numFmtId="164" fontId="2" fillId="0" borderId="0" xfId="2" applyNumberFormat="1" applyFont="1" applyFill="1" applyBorder="1" applyAlignment="1">
      <alignment horizontal="right"/>
    </xf>
    <xf numFmtId="164" fontId="2" fillId="0" borderId="0" xfId="2" applyNumberFormat="1" applyFont="1" applyFill="1" applyBorder="1"/>
    <xf numFmtId="0" fontId="4" fillId="0" borderId="0" xfId="0" applyFont="1" applyAlignment="1">
      <alignment wrapText="1"/>
    </xf>
    <xf numFmtId="0" fontId="39" fillId="0" borderId="0" xfId="0" applyFont="1" applyAlignment="1">
      <alignment vertical="center"/>
    </xf>
    <xf numFmtId="164" fontId="35" fillId="0" borderId="32" xfId="2" applyNumberFormat="1" applyFont="1" applyFill="1" applyBorder="1" applyAlignment="1">
      <alignment horizontal="right" vertical="center" wrapText="1"/>
    </xf>
    <xf numFmtId="0" fontId="35" fillId="6" borderId="33" xfId="0" applyFont="1" applyFill="1" applyBorder="1" applyAlignment="1">
      <alignment horizontal="center" vertical="center"/>
    </xf>
    <xf numFmtId="0" fontId="4" fillId="0" borderId="0" xfId="0" applyFont="1" applyAlignment="1">
      <alignment vertical="center"/>
    </xf>
    <xf numFmtId="0" fontId="2" fillId="0" borderId="0" xfId="0" applyFont="1" applyFill="1" applyBorder="1" applyAlignment="1">
      <alignment horizontal="center" vertical="center"/>
    </xf>
    <xf numFmtId="0" fontId="4" fillId="34" borderId="0" xfId="0" applyFont="1" applyFill="1" applyAlignment="1">
      <alignment horizontal="left" vertical="center" wrapText="1"/>
    </xf>
    <xf numFmtId="0" fontId="35" fillId="33" borderId="33" xfId="0" applyFont="1" applyFill="1" applyBorder="1" applyAlignment="1">
      <alignment horizontal="center" vertical="center"/>
    </xf>
    <xf numFmtId="0" fontId="35" fillId="32" borderId="33" xfId="0" applyFont="1" applyFill="1" applyBorder="1" applyAlignment="1">
      <alignment horizontal="center" vertical="center"/>
    </xf>
    <xf numFmtId="0" fontId="2" fillId="0" borderId="0" xfId="0" applyFont="1" applyFill="1" applyBorder="1"/>
    <xf numFmtId="0" fontId="3"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2" fillId="0" borderId="0" xfId="0" applyFont="1" applyFill="1" applyBorder="1" applyAlignment="1">
      <alignment horizontal="right"/>
    </xf>
    <xf numFmtId="0" fontId="35" fillId="0" borderId="18" xfId="0" applyFont="1" applyFill="1" applyBorder="1" applyAlignment="1">
      <alignment horizontal="center" vertical="center" wrapText="1"/>
    </xf>
    <xf numFmtId="0" fontId="42" fillId="0" borderId="0" xfId="0" applyFont="1" applyFill="1" applyBorder="1" applyAlignment="1">
      <alignment horizontal="left" vertical="top" wrapText="1"/>
    </xf>
    <xf numFmtId="0" fontId="41" fillId="0" borderId="0" xfId="0" applyFont="1" applyFill="1" applyAlignment="1">
      <alignment vertical="top" wrapText="1"/>
    </xf>
    <xf numFmtId="49" fontId="4" fillId="34" borderId="0" xfId="0" applyNumberFormat="1" applyFont="1" applyFill="1" applyAlignment="1">
      <alignment horizontal="left" vertical="top" wrapText="1"/>
    </xf>
    <xf numFmtId="0" fontId="4" fillId="0" borderId="0" xfId="0" applyFont="1" applyAlignment="1">
      <alignment horizontal="left" vertical="center" wrapText="1"/>
    </xf>
    <xf numFmtId="1" fontId="2" fillId="0" borderId="0" xfId="0" applyNumberFormat="1" applyFont="1" applyFill="1" applyBorder="1" applyAlignment="1">
      <alignment horizontal="right"/>
    </xf>
    <xf numFmtId="165" fontId="2" fillId="0" borderId="0" xfId="0" applyNumberFormat="1" applyFont="1" applyFill="1" applyBorder="1" applyAlignment="1">
      <alignment horizontal="right"/>
    </xf>
    <xf numFmtId="165" fontId="2" fillId="0" borderId="0" xfId="0" applyNumberFormat="1" applyFont="1" applyBorder="1" applyAlignment="1">
      <alignment vertical="center" wrapText="1"/>
    </xf>
    <xf numFmtId="165" fontId="2" fillId="0" borderId="0" xfId="0" applyNumberFormat="1" applyFont="1" applyFill="1" applyBorder="1"/>
    <xf numFmtId="0" fontId="2" fillId="0" borderId="0" xfId="0" applyFont="1" applyBorder="1" applyAlignment="1"/>
    <xf numFmtId="2" fontId="2" fillId="0" borderId="0" xfId="2" applyNumberFormat="1" applyFont="1" applyFill="1" applyBorder="1"/>
    <xf numFmtId="2" fontId="2" fillId="0" borderId="0" xfId="2" applyNumberFormat="1" applyFont="1" applyFill="1" applyBorder="1" applyAlignment="1">
      <alignment vertical="center"/>
    </xf>
    <xf numFmtId="2" fontId="2" fillId="0" borderId="2" xfId="2" applyNumberFormat="1" applyFont="1" applyBorder="1" applyAlignment="1">
      <alignment horizontal="center" vertical="center" wrapText="1"/>
    </xf>
    <xf numFmtId="168" fontId="2" fillId="0" borderId="1" xfId="1" applyNumberFormat="1" applyFont="1" applyFill="1" applyBorder="1" applyAlignment="1"/>
    <xf numFmtId="164" fontId="2" fillId="0" borderId="1" xfId="2" applyNumberFormat="1" applyFont="1" applyFill="1" applyBorder="1" applyAlignment="1"/>
    <xf numFmtId="170" fontId="94" fillId="0" borderId="0" xfId="0" applyNumberFormat="1" applyFont="1"/>
    <xf numFmtId="170" fontId="41" fillId="0" borderId="0" xfId="0" applyNumberFormat="1" applyFont="1"/>
    <xf numFmtId="0" fontId="55" fillId="0" borderId="0" xfId="91" applyFont="1" applyAlignment="1">
      <alignment horizontal="left" indent="3"/>
    </xf>
    <xf numFmtId="165" fontId="2" fillId="0" borderId="0" xfId="2" applyNumberFormat="1" applyFont="1" applyFill="1" applyBorder="1" applyAlignment="1">
      <alignment horizontal="right"/>
    </xf>
    <xf numFmtId="165" fontId="2" fillId="0" borderId="1" xfId="2" applyNumberFormat="1" applyFont="1" applyFill="1" applyBorder="1" applyAlignment="1">
      <alignment horizontal="right"/>
    </xf>
    <xf numFmtId="165" fontId="2" fillId="0" borderId="1" xfId="0" applyNumberFormat="1" applyFont="1" applyFill="1" applyBorder="1"/>
    <xf numFmtId="165" fontId="2" fillId="0" borderId="0" xfId="2" quotePrefix="1" applyNumberFormat="1" applyFont="1" applyFill="1" applyBorder="1" applyAlignment="1">
      <alignment horizontal="right"/>
    </xf>
    <xf numFmtId="169" fontId="2" fillId="0" borderId="1" xfId="0" applyNumberFormat="1" applyFont="1" applyBorder="1"/>
    <xf numFmtId="169" fontId="2" fillId="0" borderId="1" xfId="0" applyNumberFormat="1" applyFont="1" applyFill="1" applyBorder="1"/>
    <xf numFmtId="0" fontId="122" fillId="0" borderId="32" xfId="0" applyFont="1" applyFill="1" applyBorder="1" applyAlignment="1">
      <alignment horizontal="left" vertical="center" wrapText="1"/>
    </xf>
    <xf numFmtId="0" fontId="122" fillId="0" borderId="0" xfId="0" applyFont="1" applyFill="1" applyBorder="1" applyAlignment="1">
      <alignment horizontal="left" vertical="center" wrapText="1"/>
    </xf>
    <xf numFmtId="164" fontId="35" fillId="0" borderId="0" xfId="2" applyNumberFormat="1" applyFont="1" applyFill="1" applyBorder="1" applyAlignment="1">
      <alignment horizontal="right" vertical="center" wrapText="1"/>
    </xf>
    <xf numFmtId="0" fontId="122" fillId="0" borderId="33" xfId="0" applyFont="1" applyFill="1" applyBorder="1" applyAlignment="1">
      <alignment horizontal="left" vertical="center" wrapText="1"/>
    </xf>
    <xf numFmtId="164" fontId="35" fillId="0" borderId="33" xfId="2" applyNumberFormat="1" applyFont="1" applyFill="1" applyBorder="1" applyAlignment="1">
      <alignment horizontal="right" vertical="center" wrapText="1"/>
    </xf>
    <xf numFmtId="9" fontId="35" fillId="0" borderId="0" xfId="2" applyFont="1" applyFill="1" applyBorder="1" applyAlignment="1">
      <alignment vertical="center" wrapText="1"/>
    </xf>
    <xf numFmtId="168" fontId="2" fillId="0" borderId="0" xfId="1" applyNumberFormat="1" applyFont="1" applyBorder="1" applyAlignment="1">
      <alignment horizontal="center" vertical="center" wrapText="1"/>
    </xf>
    <xf numFmtId="164" fontId="2" fillId="0" borderId="0" xfId="2" applyNumberFormat="1" applyFont="1" applyBorder="1" applyAlignment="1">
      <alignment horizontal="center" vertical="center" wrapText="1"/>
    </xf>
    <xf numFmtId="0" fontId="2" fillId="0" borderId="2" xfId="0" applyFont="1" applyBorder="1" applyAlignment="1">
      <alignment horizontal="center" vertical="center" wrapText="1"/>
    </xf>
    <xf numFmtId="164" fontId="2" fillId="0" borderId="61" xfId="2" applyNumberFormat="1" applyFont="1" applyBorder="1" applyAlignment="1">
      <alignment horizontal="center" vertical="center" wrapText="1"/>
    </xf>
    <xf numFmtId="2" fontId="4" fillId="0" borderId="0" xfId="2" applyNumberFormat="1" applyFont="1" applyFill="1" applyBorder="1" applyAlignment="1">
      <alignment vertical="center"/>
    </xf>
    <xf numFmtId="2" fontId="2" fillId="0" borderId="2" xfId="0" applyNumberFormat="1" applyFont="1" applyBorder="1" applyAlignment="1">
      <alignment horizontal="center" vertical="center" wrapText="1"/>
    </xf>
    <xf numFmtId="1" fontId="2" fillId="0" borderId="0" xfId="2" applyNumberFormat="1" applyFont="1" applyFill="1" applyBorder="1"/>
    <xf numFmtId="1" fontId="4" fillId="0" borderId="0" xfId="2" applyNumberFormat="1" applyFont="1" applyFill="1" applyBorder="1" applyAlignment="1">
      <alignment vertical="center"/>
    </xf>
    <xf numFmtId="1" fontId="2" fillId="0" borderId="2" xfId="0" applyNumberFormat="1" applyFont="1" applyBorder="1" applyAlignment="1">
      <alignment horizontal="center" vertical="center" wrapText="1"/>
    </xf>
    <xf numFmtId="168" fontId="3" fillId="0" borderId="0" xfId="1" applyNumberFormat="1" applyFont="1" applyBorder="1" applyAlignment="1">
      <alignment horizontal="center" vertical="center" wrapText="1"/>
    </xf>
    <xf numFmtId="0" fontId="3" fillId="34" borderId="0" xfId="0" applyFont="1" applyFill="1" applyBorder="1" applyAlignment="1">
      <alignment horizontal="left" vertical="center"/>
    </xf>
    <xf numFmtId="170" fontId="3" fillId="34" borderId="0" xfId="2" applyNumberFormat="1" applyFont="1" applyFill="1" applyBorder="1" applyAlignment="1">
      <alignment horizontal="left" vertical="center"/>
    </xf>
    <xf numFmtId="0" fontId="96" fillId="0" borderId="0" xfId="91" applyFont="1" applyFill="1" applyAlignment="1"/>
    <xf numFmtId="0" fontId="96" fillId="0" borderId="0" xfId="91" applyFont="1" applyFill="1" applyAlignment="1">
      <alignment horizontal="center"/>
    </xf>
    <xf numFmtId="164" fontId="4" fillId="0" borderId="0" xfId="2" applyNumberFormat="1" applyFont="1"/>
    <xf numFmtId="0" fontId="96" fillId="0" borderId="0" xfId="91" applyFont="1" applyAlignment="1">
      <alignment horizontal="center"/>
    </xf>
    <xf numFmtId="0" fontId="4" fillId="36" borderId="0" xfId="0" applyFont="1" applyFill="1" applyBorder="1" applyAlignment="1">
      <alignment horizontal="left"/>
    </xf>
    <xf numFmtId="0" fontId="4" fillId="34" borderId="29" xfId="0" applyFont="1" applyFill="1" applyBorder="1" applyAlignment="1" applyProtection="1">
      <alignment horizontal="center"/>
      <protection locked="0"/>
    </xf>
    <xf numFmtId="0" fontId="4" fillId="34" borderId="0" xfId="0" applyFont="1" applyFill="1" applyBorder="1" applyAlignment="1" applyProtection="1">
      <alignment horizontal="center"/>
      <protection locked="0"/>
    </xf>
    <xf numFmtId="0" fontId="4" fillId="34" borderId="30" xfId="0" applyFont="1" applyFill="1" applyBorder="1" applyAlignment="1" applyProtection="1">
      <alignment horizontal="center"/>
      <protection locked="0"/>
    </xf>
    <xf numFmtId="0" fontId="4" fillId="34" borderId="17" xfId="0" applyFont="1" applyFill="1" applyBorder="1" applyAlignment="1" applyProtection="1">
      <alignment horizontal="center"/>
      <protection locked="0"/>
    </xf>
    <xf numFmtId="0" fontId="4" fillId="34" borderId="18" xfId="0" applyFont="1" applyFill="1" applyBorder="1" applyAlignment="1" applyProtection="1">
      <alignment horizontal="center"/>
      <protection locked="0"/>
    </xf>
    <xf numFmtId="0" fontId="4" fillId="34" borderId="19" xfId="0" applyFont="1" applyFill="1" applyBorder="1" applyAlignment="1" applyProtection="1">
      <alignment horizontal="center"/>
      <protection locked="0"/>
    </xf>
    <xf numFmtId="0" fontId="41" fillId="35" borderId="0" xfId="0" applyFont="1" applyFill="1" applyAlignment="1">
      <alignment horizontal="left" vertical="top" wrapText="1"/>
    </xf>
    <xf numFmtId="0" fontId="96" fillId="0" borderId="0" xfId="91" applyFont="1" applyFill="1" applyAlignment="1">
      <alignment horizontal="center" wrapText="1"/>
    </xf>
    <xf numFmtId="0" fontId="2" fillId="0" borderId="0" xfId="0" applyFont="1" applyFill="1" applyAlignment="1">
      <alignment horizontal="center" vertical="center"/>
    </xf>
    <xf numFmtId="0" fontId="96" fillId="0" borderId="0" xfId="91" applyFont="1" applyFill="1" applyAlignment="1">
      <alignment horizontal="center" vertical="center"/>
    </xf>
    <xf numFmtId="0" fontId="99" fillId="0" borderId="0" xfId="0" applyFont="1" applyFill="1" applyAlignment="1">
      <alignment horizontal="center"/>
    </xf>
    <xf numFmtId="0" fontId="114" fillId="0" borderId="0" xfId="0" applyFont="1" applyAlignment="1">
      <alignment horizontal="center" vertical="top" wrapText="1"/>
    </xf>
    <xf numFmtId="0" fontId="2" fillId="0" borderId="0" xfId="0" applyFont="1" applyFill="1"/>
    <xf numFmtId="164" fontId="4" fillId="0" borderId="0" xfId="2" applyNumberFormat="1" applyFont="1" applyAlignment="1">
      <alignment horizontal="right" indent="1"/>
    </xf>
    <xf numFmtId="0" fontId="41" fillId="2" borderId="0" xfId="0" applyFont="1" applyFill="1" applyBorder="1" applyAlignment="1">
      <alignment horizontal="left"/>
    </xf>
    <xf numFmtId="0" fontId="4" fillId="0" borderId="0" xfId="0" applyFont="1"/>
    <xf numFmtId="0" fontId="4" fillId="0" borderId="15" xfId="0" applyFont="1" applyBorder="1"/>
    <xf numFmtId="0" fontId="4" fillId="0" borderId="15" xfId="0" applyFont="1" applyBorder="1" applyAlignment="1">
      <alignment horizontal="center"/>
    </xf>
    <xf numFmtId="0" fontId="4" fillId="0" borderId="16" xfId="0" applyFont="1" applyBorder="1"/>
    <xf numFmtId="0" fontId="39" fillId="0" borderId="0" xfId="0" applyFont="1" applyAlignment="1">
      <alignment horizontal="left" wrapText="1"/>
    </xf>
    <xf numFmtId="0" fontId="39" fillId="0" borderId="2" xfId="0" applyFont="1" applyBorder="1" applyAlignment="1">
      <alignment horizontal="left" wrapText="1"/>
    </xf>
    <xf numFmtId="0" fontId="4" fillId="36" borderId="16" xfId="0" applyFont="1" applyFill="1" applyBorder="1" applyAlignment="1">
      <alignment horizontal="left"/>
    </xf>
    <xf numFmtId="164" fontId="4" fillId="0" borderId="2" xfId="2" applyNumberFormat="1" applyFont="1" applyBorder="1"/>
    <xf numFmtId="0" fontId="4" fillId="0" borderId="15" xfId="0" applyFont="1" applyBorder="1" applyAlignment="1">
      <alignment horizontal="left" indent="1"/>
    </xf>
    <xf numFmtId="0" fontId="2" fillId="0" borderId="0" xfId="0" applyFont="1" applyFill="1" applyAlignment="1">
      <alignment horizontal="center"/>
    </xf>
    <xf numFmtId="0" fontId="47" fillId="35" borderId="0" xfId="0" applyFont="1" applyFill="1" applyAlignment="1">
      <alignment horizontal="left" vertical="top" wrapText="1"/>
    </xf>
    <xf numFmtId="0" fontId="4" fillId="0" borderId="0" xfId="0" applyFont="1" applyAlignment="1">
      <alignment horizontal="left" vertical="top" wrapText="1"/>
    </xf>
    <xf numFmtId="0" fontId="4" fillId="0" borderId="2" xfId="0" applyFont="1" applyBorder="1"/>
    <xf numFmtId="0" fontId="4" fillId="36" borderId="2" xfId="0" applyFont="1" applyFill="1" applyBorder="1" applyAlignment="1">
      <alignment horizontal="left"/>
    </xf>
    <xf numFmtId="0" fontId="4" fillId="37" borderId="0" xfId="0" applyFont="1" applyFill="1" applyBorder="1" applyAlignment="1">
      <alignment horizontal="left"/>
    </xf>
    <xf numFmtId="164" fontId="4" fillId="0" borderId="2" xfId="2" applyNumberFormat="1" applyFont="1" applyBorder="1" applyAlignment="1">
      <alignment horizontal="right" indent="1"/>
    </xf>
    <xf numFmtId="0" fontId="96" fillId="0" borderId="0" xfId="91" applyFont="1" applyFill="1" applyAlignment="1">
      <alignment horizontal="center" vertical="center" wrapText="1"/>
    </xf>
    <xf numFmtId="0" fontId="48" fillId="35" borderId="0" xfId="0" applyFont="1" applyFill="1"/>
    <xf numFmtId="168" fontId="2" fillId="0" borderId="0" xfId="1" applyNumberFormat="1" applyFont="1" applyBorder="1" applyAlignment="1">
      <alignment horizontal="right" vertical="center"/>
    </xf>
    <xf numFmtId="168" fontId="2" fillId="0" borderId="33" xfId="1" applyNumberFormat="1" applyFont="1" applyFill="1" applyBorder="1" applyAlignment="1">
      <alignment horizontal="right"/>
    </xf>
    <xf numFmtId="168" fontId="2" fillId="0" borderId="32" xfId="1" applyNumberFormat="1" applyFont="1" applyFill="1" applyBorder="1" applyAlignment="1">
      <alignment horizontal="right"/>
    </xf>
    <xf numFmtId="168" fontId="2" fillId="0" borderId="0" xfId="1" applyNumberFormat="1" applyFont="1" applyFill="1" applyBorder="1" applyAlignment="1">
      <alignment horizontal="right"/>
    </xf>
    <xf numFmtId="0" fontId="2" fillId="0" borderId="0" xfId="0" quotePrefix="1"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quotePrefix="1" applyFont="1" applyBorder="1" applyAlignment="1">
      <alignment horizontal="center" vertical="center"/>
    </xf>
    <xf numFmtId="0" fontId="2" fillId="0" borderId="0" xfId="0" applyFont="1" applyBorder="1" applyAlignment="1">
      <alignment horizontal="center" vertical="center"/>
    </xf>
    <xf numFmtId="0" fontId="2" fillId="0" borderId="33" xfId="0" quotePrefix="1" applyFont="1" applyBorder="1" applyAlignment="1">
      <alignment horizontal="center" vertical="center"/>
    </xf>
    <xf numFmtId="0" fontId="2" fillId="0" borderId="33" xfId="0" applyFont="1" applyBorder="1" applyAlignment="1">
      <alignment horizontal="center" vertical="center"/>
    </xf>
    <xf numFmtId="0" fontId="2" fillId="0" borderId="18" xfId="0" applyFont="1" applyBorder="1" applyAlignment="1">
      <alignment horizontal="center" vertical="center" wrapText="1"/>
    </xf>
    <xf numFmtId="168" fontId="2" fillId="0" borderId="32" xfId="1" applyNumberFormat="1" applyFont="1" applyBorder="1" applyAlignment="1">
      <alignment horizontal="right" vertical="center"/>
    </xf>
    <xf numFmtId="0" fontId="3" fillId="72" borderId="32" xfId="0" applyFont="1" applyFill="1" applyBorder="1" applyAlignment="1">
      <alignment horizontal="center" vertical="center" wrapText="1"/>
    </xf>
    <xf numFmtId="0" fontId="3" fillId="72" borderId="33" xfId="0" applyFont="1" applyFill="1" applyBorder="1" applyAlignment="1">
      <alignment horizontal="center" vertical="center" wrapText="1"/>
    </xf>
    <xf numFmtId="0" fontId="3" fillId="37" borderId="32" xfId="0" applyFont="1" applyFill="1" applyBorder="1" applyAlignment="1">
      <alignment horizontal="center" vertical="center" wrapText="1"/>
    </xf>
    <xf numFmtId="0" fontId="3" fillId="37" borderId="33"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33" xfId="0" applyFont="1" applyFill="1" applyBorder="1" applyAlignment="1">
      <alignment horizontal="center" vertical="center" wrapText="1"/>
    </xf>
    <xf numFmtId="0" fontId="3" fillId="70" borderId="32" xfId="0" applyFont="1" applyFill="1" applyBorder="1" applyAlignment="1">
      <alignment horizontal="center" vertical="center" wrapText="1"/>
    </xf>
    <xf numFmtId="0" fontId="3" fillId="70" borderId="33" xfId="0" applyFont="1" applyFill="1" applyBorder="1" applyAlignment="1">
      <alignment horizontal="center" vertical="center" wrapText="1"/>
    </xf>
    <xf numFmtId="0" fontId="2" fillId="0" borderId="18" xfId="0" applyFont="1" applyFill="1" applyBorder="1" applyAlignment="1">
      <alignment horizontal="center" vertical="top" wrapText="1"/>
    </xf>
    <xf numFmtId="0" fontId="3" fillId="0" borderId="32"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33" xfId="0" applyFont="1" applyFill="1" applyBorder="1" applyAlignment="1">
      <alignment horizontal="center" vertical="top" wrapText="1"/>
    </xf>
    <xf numFmtId="164" fontId="35" fillId="0" borderId="0" xfId="2" applyNumberFormat="1" applyFont="1" applyFill="1" applyBorder="1" applyAlignment="1">
      <alignment horizontal="right" vertical="top" wrapText="1"/>
    </xf>
    <xf numFmtId="164" fontId="35" fillId="0" borderId="33" xfId="2" applyNumberFormat="1" applyFont="1" applyFill="1" applyBorder="1" applyAlignment="1">
      <alignment horizontal="right" vertical="top" wrapText="1"/>
    </xf>
    <xf numFmtId="164" fontId="35" fillId="0" borderId="18" xfId="2" applyNumberFormat="1" applyFont="1" applyFill="1" applyBorder="1" applyAlignment="1">
      <alignment horizontal="right" vertical="top" wrapText="1"/>
    </xf>
    <xf numFmtId="164" fontId="35" fillId="0" borderId="32" xfId="2" applyNumberFormat="1" applyFont="1" applyFill="1" applyBorder="1" applyAlignment="1">
      <alignment horizontal="right" vertical="top" wrapText="1"/>
    </xf>
    <xf numFmtId="0" fontId="2" fillId="0" borderId="32" xfId="0" applyFont="1" applyFill="1" applyBorder="1" applyAlignment="1">
      <alignment vertical="top" wrapText="1"/>
    </xf>
    <xf numFmtId="0" fontId="2" fillId="0" borderId="0" xfId="0" applyFont="1" applyFill="1" applyBorder="1" applyAlignment="1">
      <alignment vertical="top" wrapText="1"/>
    </xf>
    <xf numFmtId="0" fontId="2" fillId="0" borderId="33" xfId="0" applyFont="1" applyFill="1" applyBorder="1" applyAlignment="1">
      <alignment vertical="top" wrapText="1"/>
    </xf>
    <xf numFmtId="0" fontId="2" fillId="0" borderId="18" xfId="0" applyFont="1" applyFill="1" applyBorder="1" applyAlignment="1">
      <alignment vertical="top" wrapText="1"/>
    </xf>
    <xf numFmtId="0" fontId="21" fillId="0" borderId="0" xfId="91" applyFont="1" applyFill="1" applyAlignment="1">
      <alignment vertical="top" wrapText="1"/>
    </xf>
    <xf numFmtId="0" fontId="42" fillId="0" borderId="0" xfId="0" applyFont="1" applyFill="1" applyAlignment="1">
      <alignment vertical="top" wrapText="1"/>
    </xf>
    <xf numFmtId="0" fontId="3" fillId="0" borderId="0" xfId="0" applyFont="1" applyFill="1" applyAlignment="1">
      <alignment vertical="top" wrapText="1"/>
    </xf>
    <xf numFmtId="0" fontId="39" fillId="0" borderId="0" xfId="0" applyFont="1" applyFill="1"/>
    <xf numFmtId="0" fontId="39" fillId="0" borderId="0" xfId="0" applyFont="1" applyFill="1" applyAlignment="1"/>
    <xf numFmtId="0" fontId="2" fillId="0" borderId="17"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3" fillId="72" borderId="0" xfId="0" applyFont="1" applyFill="1" applyBorder="1" applyAlignment="1">
      <alignment horizontal="center" vertical="center" wrapText="1"/>
    </xf>
    <xf numFmtId="0" fontId="3" fillId="37" borderId="0" xfId="0" applyFont="1" applyFill="1" applyBorder="1" applyAlignment="1">
      <alignment horizontal="center" vertical="center" wrapText="1"/>
    </xf>
    <xf numFmtId="0" fontId="3" fillId="8" borderId="0" xfId="0" applyFont="1" applyFill="1" applyBorder="1" applyAlignment="1">
      <alignment horizontal="center" vertical="center" wrapText="1"/>
    </xf>
    <xf numFmtId="0" fontId="3" fillId="70" borderId="0" xfId="0" applyFont="1" applyFill="1" applyBorder="1" applyAlignment="1">
      <alignment horizontal="center" vertical="center" wrapText="1"/>
    </xf>
    <xf numFmtId="0" fontId="2" fillId="0" borderId="32" xfId="0" applyFont="1" applyBorder="1" applyAlignment="1">
      <alignment horizontal="center"/>
    </xf>
    <xf numFmtId="0" fontId="35" fillId="0" borderId="32" xfId="0" applyFont="1" applyFill="1" applyBorder="1" applyAlignment="1">
      <alignment horizontal="center" vertical="center"/>
    </xf>
    <xf numFmtId="0" fontId="35" fillId="0" borderId="33" xfId="0" applyFont="1" applyFill="1" applyBorder="1" applyAlignment="1">
      <alignment horizontal="center" vertical="center"/>
    </xf>
    <xf numFmtId="168" fontId="2" fillId="0" borderId="18" xfId="1" applyNumberFormat="1" applyFont="1" applyFill="1" applyBorder="1" applyAlignment="1">
      <alignment horizontal="right"/>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2" fillId="0" borderId="18" xfId="0" applyFont="1" applyBorder="1" applyAlignment="1">
      <alignment horizontal="center" vertical="center"/>
    </xf>
    <xf numFmtId="168" fontId="2" fillId="0" borderId="18" xfId="1" quotePrefix="1" applyNumberFormat="1" applyFont="1" applyFill="1" applyBorder="1" applyAlignment="1">
      <alignment horizontal="right"/>
    </xf>
    <xf numFmtId="164" fontId="2" fillId="0" borderId="0" xfId="2" applyNumberFormat="1" applyFont="1" applyFill="1" applyBorder="1" applyAlignment="1">
      <alignment horizontal="right"/>
    </xf>
    <xf numFmtId="0" fontId="2" fillId="32" borderId="31" xfId="0" applyFont="1" applyFill="1" applyBorder="1" applyAlignment="1">
      <alignment horizontal="center" vertical="center"/>
    </xf>
    <xf numFmtId="0" fontId="39" fillId="0" borderId="0" xfId="0" applyFont="1" applyAlignment="1">
      <alignment horizontal="left" vertical="center"/>
    </xf>
    <xf numFmtId="0" fontId="39" fillId="0" borderId="0" xfId="0" applyFont="1" applyBorder="1" applyAlignment="1">
      <alignment horizontal="left" vertical="center"/>
    </xf>
    <xf numFmtId="0" fontId="2" fillId="0" borderId="32" xfId="0" applyFont="1" applyFill="1" applyBorder="1" applyAlignment="1">
      <alignment horizontal="center"/>
    </xf>
    <xf numFmtId="0" fontId="2" fillId="0" borderId="0" xfId="0" applyFont="1" applyFill="1" applyBorder="1" applyAlignment="1">
      <alignment horizontal="center"/>
    </xf>
    <xf numFmtId="0" fontId="2" fillId="0" borderId="33" xfId="0" applyFont="1" applyFill="1" applyBorder="1" applyAlignment="1">
      <alignment horizontal="center"/>
    </xf>
    <xf numFmtId="0" fontId="55" fillId="0" borderId="0" xfId="91" applyFont="1" applyFill="1" applyBorder="1" applyAlignment="1">
      <alignment vertical="center" wrapText="1"/>
    </xf>
    <xf numFmtId="0" fontId="56" fillId="0" borderId="0" xfId="91" applyFont="1" applyFill="1" applyBorder="1" applyAlignment="1">
      <alignment horizontal="left" vertical="top" wrapText="1"/>
    </xf>
    <xf numFmtId="0" fontId="42" fillId="0" borderId="0" xfId="91" applyFont="1" applyFill="1" applyBorder="1" applyAlignment="1">
      <alignment horizontal="left" vertical="center" wrapText="1"/>
    </xf>
    <xf numFmtId="0" fontId="2" fillId="6" borderId="31" xfId="0" applyFont="1" applyFill="1" applyBorder="1" applyAlignment="1">
      <alignment horizontal="center" vertical="center"/>
    </xf>
    <xf numFmtId="0" fontId="2" fillId="0" borderId="3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33" xfId="0" applyFont="1" applyFill="1" applyBorder="1" applyAlignment="1">
      <alignment horizontal="center" vertical="center" wrapText="1"/>
    </xf>
    <xf numFmtId="164" fontId="2" fillId="0" borderId="33" xfId="2" applyNumberFormat="1" applyFont="1" applyFill="1" applyBorder="1" applyAlignment="1">
      <alignment horizontal="right"/>
    </xf>
    <xf numFmtId="0" fontId="2" fillId="0" borderId="0" xfId="0" applyFont="1" applyBorder="1" applyAlignment="1">
      <alignment horizontal="left" vertical="top" wrapText="1"/>
    </xf>
    <xf numFmtId="0" fontId="2" fillId="0" borderId="33" xfId="0" applyFont="1" applyBorder="1" applyAlignment="1">
      <alignment horizontal="left" vertical="top" wrapText="1"/>
    </xf>
    <xf numFmtId="164" fontId="2" fillId="0" borderId="33" xfId="2" applyNumberFormat="1" applyFont="1" applyFill="1" applyBorder="1" applyAlignment="1">
      <alignment horizontal="left" vertical="top" wrapText="1"/>
    </xf>
    <xf numFmtId="0" fontId="39" fillId="0" borderId="0" xfId="0" quotePrefix="1" applyFont="1" applyBorder="1" applyAlignment="1">
      <alignment horizontal="left" vertical="center" wrapText="1"/>
    </xf>
    <xf numFmtId="164" fontId="2" fillId="0" borderId="33" xfId="2" applyNumberFormat="1" applyFont="1" applyBorder="1" applyAlignment="1">
      <alignment horizontal="right" vertical="center"/>
    </xf>
    <xf numFmtId="164" fontId="2" fillId="0" borderId="0" xfId="2" applyNumberFormat="1" applyFont="1" applyBorder="1" applyAlignment="1">
      <alignment horizontal="right" vertical="center"/>
    </xf>
    <xf numFmtId="164" fontId="2" fillId="0" borderId="32" xfId="2" applyNumberFormat="1" applyFont="1" applyFill="1" applyBorder="1" applyAlignment="1">
      <alignment horizontal="right"/>
    </xf>
    <xf numFmtId="164" fontId="2" fillId="0" borderId="33" xfId="2" applyNumberFormat="1" applyFont="1" applyFill="1" applyBorder="1"/>
    <xf numFmtId="164" fontId="2" fillId="0" borderId="33" xfId="2" applyNumberFormat="1" applyFont="1" applyBorder="1" applyAlignment="1">
      <alignment vertical="center"/>
    </xf>
    <xf numFmtId="164" fontId="2" fillId="0" borderId="0" xfId="2" applyNumberFormat="1" applyFont="1" applyFill="1" applyBorder="1"/>
    <xf numFmtId="168" fontId="2" fillId="0" borderId="0" xfId="1" applyNumberFormat="1" applyFont="1" applyBorder="1" applyAlignment="1">
      <alignment vertical="center"/>
    </xf>
    <xf numFmtId="168" fontId="2" fillId="0" borderId="33" xfId="1" applyNumberFormat="1" applyFont="1" applyBorder="1" applyAlignment="1">
      <alignment horizontal="right" vertical="center"/>
    </xf>
    <xf numFmtId="168" fontId="2" fillId="0" borderId="33" xfId="1" applyNumberFormat="1" applyFont="1" applyBorder="1" applyAlignment="1">
      <alignment vertical="center"/>
    </xf>
    <xf numFmtId="0" fontId="2" fillId="0" borderId="32" xfId="0" applyFont="1" applyBorder="1" applyAlignment="1">
      <alignment horizontal="left" vertical="top" wrapText="1"/>
    </xf>
    <xf numFmtId="0" fontId="21" fillId="0" borderId="0" xfId="91" applyFont="1" applyFill="1"/>
    <xf numFmtId="0" fontId="4" fillId="0" borderId="0" xfId="0" applyFont="1" applyAlignment="1">
      <alignment horizontal="left" wrapText="1"/>
    </xf>
    <xf numFmtId="0" fontId="4" fillId="0" borderId="0" xfId="0" applyFont="1" applyFill="1"/>
    <xf numFmtId="164" fontId="2" fillId="0" borderId="0" xfId="2" applyNumberFormat="1" applyFont="1" applyBorder="1" applyAlignment="1">
      <alignment vertical="center"/>
    </xf>
    <xf numFmtId="168" fontId="2" fillId="0" borderId="0" xfId="1" applyNumberFormat="1" applyFont="1" applyFill="1" applyBorder="1" applyAlignment="1"/>
    <xf numFmtId="0" fontId="39" fillId="0" borderId="0" xfId="0" applyFont="1"/>
    <xf numFmtId="0" fontId="4" fillId="0" borderId="0" xfId="0" applyFont="1" applyFill="1" applyAlignment="1">
      <alignment vertical="top" wrapText="1"/>
    </xf>
    <xf numFmtId="0" fontId="4" fillId="0" borderId="0" xfId="0" applyFont="1" applyFill="1" applyAlignment="1">
      <alignment vertical="top"/>
    </xf>
    <xf numFmtId="0" fontId="2" fillId="0" borderId="34" xfId="0" applyFont="1" applyFill="1" applyBorder="1" applyAlignment="1" applyProtection="1">
      <alignment horizontal="center"/>
      <protection locked="0"/>
    </xf>
    <xf numFmtId="0" fontId="2" fillId="0" borderId="35" xfId="0" applyFont="1" applyFill="1" applyBorder="1" applyAlignment="1" applyProtection="1">
      <alignment horizontal="center"/>
      <protection locked="0"/>
    </xf>
    <xf numFmtId="0" fontId="2" fillId="0" borderId="36" xfId="0" applyFont="1" applyFill="1" applyBorder="1" applyAlignment="1" applyProtection="1">
      <alignment horizontal="center"/>
      <protection locked="0"/>
    </xf>
    <xf numFmtId="168" fontId="2" fillId="0" borderId="33" xfId="1" applyNumberFormat="1" applyFont="1" applyFill="1" applyBorder="1" applyAlignment="1">
      <alignment vertical="top" wrapText="1"/>
    </xf>
    <xf numFmtId="0" fontId="39" fillId="0" borderId="39" xfId="0" applyFont="1" applyFill="1" applyBorder="1" applyAlignment="1"/>
    <xf numFmtId="0" fontId="2" fillId="0" borderId="18" xfId="0" applyFont="1" applyFill="1" applyBorder="1"/>
    <xf numFmtId="0" fontId="2" fillId="0" borderId="0" xfId="0" applyFont="1" applyFill="1" applyBorder="1" applyAlignment="1">
      <alignment wrapText="1"/>
    </xf>
    <xf numFmtId="0" fontId="2" fillId="0" borderId="33" xfId="0" applyFont="1" applyFill="1" applyBorder="1" applyAlignment="1">
      <alignment horizontal="left" vertical="top" wrapText="1"/>
    </xf>
    <xf numFmtId="168" fontId="2" fillId="0" borderId="18" xfId="1" applyNumberFormat="1" applyFont="1" applyFill="1" applyBorder="1" applyAlignment="1"/>
    <xf numFmtId="168" fontId="2" fillId="0" borderId="32" xfId="1" applyNumberFormat="1" applyFont="1" applyFill="1" applyBorder="1" applyAlignment="1"/>
    <xf numFmtId="0" fontId="2" fillId="34" borderId="32" xfId="0" applyFont="1" applyFill="1" applyBorder="1" applyAlignment="1">
      <alignment horizontal="center" vertical="center"/>
    </xf>
    <xf numFmtId="0" fontId="2" fillId="34" borderId="0" xfId="0" applyFont="1" applyFill="1" applyBorder="1" applyAlignment="1">
      <alignment horizontal="center" vertical="center"/>
    </xf>
    <xf numFmtId="0" fontId="4" fillId="0" borderId="0" xfId="0" applyFont="1" applyAlignment="1">
      <alignment wrapText="1"/>
    </xf>
    <xf numFmtId="0" fontId="36" fillId="34" borderId="32" xfId="0" applyFont="1" applyFill="1" applyBorder="1" applyAlignment="1">
      <alignment vertical="top" wrapText="1"/>
    </xf>
    <xf numFmtId="0" fontId="2" fillId="34" borderId="0" xfId="0" applyFont="1" applyFill="1" applyBorder="1" applyAlignment="1">
      <alignment horizontal="left" vertical="top" wrapText="1" indent="1"/>
    </xf>
    <xf numFmtId="168" fontId="2" fillId="0" borderId="33" xfId="1" applyNumberFormat="1" applyFont="1" applyFill="1" applyBorder="1" applyAlignment="1"/>
    <xf numFmtId="0" fontId="2" fillId="34" borderId="33" xfId="0" applyFont="1" applyFill="1" applyBorder="1" applyAlignment="1">
      <alignment horizontal="center" vertical="center"/>
    </xf>
    <xf numFmtId="0" fontId="4" fillId="34" borderId="0" xfId="0" applyFont="1" applyFill="1" applyAlignment="1">
      <alignment vertical="top" wrapText="1"/>
    </xf>
    <xf numFmtId="0" fontId="36" fillId="34" borderId="33" xfId="0" applyFont="1" applyFill="1" applyBorder="1" applyAlignment="1">
      <alignment vertical="top" wrapText="1"/>
    </xf>
    <xf numFmtId="0" fontId="4" fillId="0" borderId="0" xfId="0" applyFont="1" applyFill="1" applyAlignment="1">
      <alignment vertical="center" wrapText="1"/>
    </xf>
    <xf numFmtId="0" fontId="3" fillId="72" borderId="18" xfId="0" applyFont="1" applyFill="1" applyBorder="1" applyAlignment="1">
      <alignment horizontal="center" vertical="center" wrapText="1"/>
    </xf>
    <xf numFmtId="0" fontId="2" fillId="0" borderId="0" xfId="0" applyFont="1" applyBorder="1" applyAlignment="1">
      <alignment horizontal="center"/>
    </xf>
    <xf numFmtId="0" fontId="2" fillId="0" borderId="33" xfId="0" applyFont="1" applyBorder="1" applyAlignment="1">
      <alignment horizontal="center"/>
    </xf>
    <xf numFmtId="168" fontId="2" fillId="0" borderId="0" xfId="1" applyNumberFormat="1" applyFont="1" applyFill="1" applyAlignment="1">
      <alignment horizontal="right"/>
    </xf>
    <xf numFmtId="168" fontId="2" fillId="0" borderId="33" xfId="1" applyNumberFormat="1" applyFont="1" applyFill="1" applyBorder="1"/>
    <xf numFmtId="168" fontId="2" fillId="0" borderId="0" xfId="1" applyNumberFormat="1" applyFont="1" applyFill="1"/>
    <xf numFmtId="0" fontId="35" fillId="0" borderId="0" xfId="0" applyFont="1" applyFill="1" applyBorder="1" applyAlignment="1">
      <alignment horizontal="center" vertical="center"/>
    </xf>
    <xf numFmtId="168" fontId="35" fillId="0" borderId="32" xfId="1" applyNumberFormat="1" applyFont="1" applyFill="1" applyBorder="1" applyAlignment="1">
      <alignment horizontal="right" vertical="center"/>
    </xf>
    <xf numFmtId="0" fontId="42" fillId="0" borderId="0" xfId="0" applyFont="1" applyFill="1" applyBorder="1" applyAlignment="1">
      <alignment vertical="center" wrapText="1"/>
    </xf>
    <xf numFmtId="0" fontId="4" fillId="0" borderId="0" xfId="0" applyFont="1" applyAlignment="1">
      <alignment vertical="center" wrapText="1"/>
    </xf>
    <xf numFmtId="0" fontId="4" fillId="0" borderId="0" xfId="0" applyFont="1" applyFill="1" applyBorder="1" applyAlignment="1">
      <alignment vertical="center" wrapText="1"/>
    </xf>
    <xf numFmtId="0" fontId="21" fillId="0" borderId="0" xfId="91" applyFont="1" applyFill="1" applyBorder="1" applyAlignment="1">
      <alignment vertical="center" wrapText="1"/>
    </xf>
    <xf numFmtId="0" fontId="4" fillId="0" borderId="0" xfId="0" applyFont="1" applyFill="1" applyBorder="1" applyAlignment="1">
      <alignment vertical="center"/>
    </xf>
    <xf numFmtId="2" fontId="35" fillId="0" borderId="32" xfId="0" applyNumberFormat="1" applyFont="1" applyFill="1" applyBorder="1" applyAlignment="1">
      <alignment horizontal="right" vertical="center" wrapText="1"/>
    </xf>
    <xf numFmtId="164" fontId="2" fillId="0" borderId="0" xfId="2" applyNumberFormat="1" applyFont="1" applyBorder="1" applyAlignment="1">
      <alignment horizontal="right" vertical="center" wrapText="1"/>
    </xf>
    <xf numFmtId="164" fontId="2" fillId="0" borderId="33" xfId="2" applyNumberFormat="1" applyFont="1" applyBorder="1" applyAlignment="1">
      <alignment horizontal="right" vertical="center" wrapText="1"/>
    </xf>
    <xf numFmtId="0" fontId="2" fillId="0" borderId="32" xfId="0" applyFont="1" applyBorder="1" applyAlignment="1">
      <alignment vertical="center" wrapText="1"/>
    </xf>
    <xf numFmtId="0" fontId="2" fillId="0" borderId="0" xfId="0" applyFont="1" applyBorder="1" applyAlignment="1">
      <alignment vertical="center" wrapText="1"/>
    </xf>
    <xf numFmtId="0" fontId="2" fillId="0" borderId="33" xfId="0" applyFont="1" applyBorder="1" applyAlignment="1">
      <alignment vertical="center" wrapText="1"/>
    </xf>
    <xf numFmtId="0" fontId="2" fillId="5" borderId="0" xfId="0" applyFont="1" applyFill="1" applyBorder="1" applyAlignment="1">
      <alignment horizontal="center"/>
    </xf>
    <xf numFmtId="0" fontId="35" fillId="0" borderId="32" xfId="0" applyFont="1" applyFill="1" applyBorder="1" applyAlignment="1">
      <alignment horizontal="right" vertical="center"/>
    </xf>
    <xf numFmtId="0" fontId="77" fillId="0" borderId="0" xfId="91" applyFont="1" applyAlignment="1">
      <alignment vertical="center"/>
    </xf>
    <xf numFmtId="0" fontId="39" fillId="0" borderId="0" xfId="0" applyFont="1" applyAlignment="1">
      <alignment vertical="center"/>
    </xf>
    <xf numFmtId="0" fontId="39" fillId="0" borderId="0" xfId="0" applyFont="1" applyAlignment="1">
      <alignment vertical="center" wrapText="1"/>
    </xf>
    <xf numFmtId="0" fontId="41" fillId="0" borderId="0" xfId="0" applyFont="1" applyFill="1" applyAlignment="1">
      <alignment vertical="center"/>
    </xf>
    <xf numFmtId="0" fontId="56" fillId="0" borderId="0" xfId="0" applyFont="1" applyFill="1" applyAlignment="1">
      <alignment vertical="center"/>
    </xf>
    <xf numFmtId="0" fontId="2" fillId="73" borderId="33" xfId="0" applyFont="1" applyFill="1" applyBorder="1" applyAlignment="1">
      <alignment horizontal="center"/>
    </xf>
    <xf numFmtId="0" fontId="35" fillId="73" borderId="32" xfId="0" applyFont="1" applyFill="1" applyBorder="1" applyAlignment="1">
      <alignment horizontal="center" vertical="center" wrapText="1"/>
    </xf>
    <xf numFmtId="0" fontId="3" fillId="72" borderId="18" xfId="0" applyFont="1" applyFill="1" applyBorder="1" applyAlignment="1">
      <alignment horizontal="center" vertical="center"/>
    </xf>
    <xf numFmtId="0" fontId="35" fillId="5" borderId="32" xfId="0" applyFont="1" applyFill="1" applyBorder="1" applyAlignment="1">
      <alignment horizontal="center" vertical="center" wrapText="1"/>
    </xf>
    <xf numFmtId="0" fontId="3" fillId="37" borderId="18" xfId="0" applyFont="1" applyFill="1" applyBorder="1" applyAlignment="1">
      <alignment horizontal="center" vertical="center"/>
    </xf>
    <xf numFmtId="0" fontId="3" fillId="70" borderId="18" xfId="0" applyFont="1" applyFill="1" applyBorder="1" applyAlignment="1">
      <alignment horizontal="center" vertical="center"/>
    </xf>
    <xf numFmtId="0" fontId="35" fillId="71" borderId="32" xfId="0" applyFont="1" applyFill="1" applyBorder="1" applyAlignment="1">
      <alignment horizontal="center" vertical="center" wrapText="1"/>
    </xf>
    <xf numFmtId="0" fontId="2" fillId="71" borderId="33" xfId="0" applyFont="1" applyFill="1" applyBorder="1" applyAlignment="1">
      <alignment horizontal="center"/>
    </xf>
    <xf numFmtId="164" fontId="35" fillId="0" borderId="32" xfId="2" applyNumberFormat="1" applyFont="1" applyFill="1" applyBorder="1" applyAlignment="1">
      <alignment horizontal="right" vertical="center" wrapText="1"/>
    </xf>
    <xf numFmtId="168" fontId="35" fillId="0" borderId="0" xfId="1" applyNumberFormat="1" applyFont="1" applyFill="1" applyBorder="1" applyAlignment="1">
      <alignment horizontal="right" vertical="center"/>
    </xf>
    <xf numFmtId="168" fontId="35" fillId="0" borderId="33" xfId="1" applyNumberFormat="1" applyFont="1" applyFill="1" applyBorder="1" applyAlignment="1">
      <alignment horizontal="right" vertical="center"/>
    </xf>
    <xf numFmtId="0" fontId="73" fillId="0" borderId="0" xfId="0" applyFont="1" applyAlignment="1">
      <alignment vertical="center"/>
    </xf>
    <xf numFmtId="0" fontId="55" fillId="0" borderId="0" xfId="91" applyFont="1" applyAlignment="1"/>
    <xf numFmtId="0" fontId="39" fillId="0" borderId="0" xfId="0" applyFont="1" applyAlignment="1">
      <alignment vertical="top" wrapText="1"/>
    </xf>
    <xf numFmtId="0" fontId="2" fillId="0" borderId="0" xfId="0" applyFont="1" applyBorder="1" applyAlignment="1">
      <alignment horizontal="right"/>
    </xf>
    <xf numFmtId="0" fontId="35" fillId="0" borderId="0" xfId="0" applyFont="1" applyFill="1" applyBorder="1" applyAlignment="1">
      <alignment horizontal="right" vertical="center"/>
    </xf>
    <xf numFmtId="0" fontId="35" fillId="0" borderId="33" xfId="0" applyFont="1" applyFill="1" applyBorder="1" applyAlignment="1">
      <alignment horizontal="right" vertical="center"/>
    </xf>
    <xf numFmtId="0" fontId="55" fillId="0" borderId="0" xfId="91" applyFont="1" applyAlignment="1">
      <alignment horizontal="left" indent="3"/>
    </xf>
    <xf numFmtId="0" fontId="35" fillId="6" borderId="33" xfId="0" applyFont="1" applyFill="1" applyBorder="1" applyAlignment="1">
      <alignment horizontal="center" vertical="center"/>
    </xf>
    <xf numFmtId="0" fontId="3" fillId="72" borderId="32" xfId="0" applyFont="1" applyFill="1" applyBorder="1" applyAlignment="1">
      <alignment horizontal="center" vertical="center"/>
    </xf>
    <xf numFmtId="0" fontId="3" fillId="37" borderId="32" xfId="0" applyFont="1" applyFill="1" applyBorder="1" applyAlignment="1">
      <alignment horizontal="center" vertical="center"/>
    </xf>
    <xf numFmtId="0" fontId="35" fillId="5" borderId="0" xfId="0" applyFont="1" applyFill="1" applyBorder="1" applyAlignment="1">
      <alignment horizontal="center" vertical="center"/>
    </xf>
    <xf numFmtId="0" fontId="3" fillId="8" borderId="32" xfId="0" applyFont="1" applyFill="1" applyBorder="1" applyAlignment="1">
      <alignment horizontal="center" vertical="center"/>
    </xf>
    <xf numFmtId="0" fontId="76" fillId="70" borderId="32"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wrapText="1"/>
    </xf>
    <xf numFmtId="0" fontId="4" fillId="0" borderId="0" xfId="0" applyFont="1" applyBorder="1" applyAlignment="1">
      <alignment horizontal="left" vertical="top" wrapText="1" indent="1"/>
    </xf>
    <xf numFmtId="0" fontId="79" fillId="0" borderId="0" xfId="0" applyFont="1" applyAlignment="1">
      <alignment horizontal="left" vertical="top" wrapText="1"/>
    </xf>
    <xf numFmtId="0" fontId="39" fillId="0" borderId="0" xfId="0" applyFont="1" applyBorder="1" applyAlignment="1">
      <alignment wrapText="1"/>
    </xf>
    <xf numFmtId="0" fontId="3" fillId="8" borderId="32" xfId="0" applyFont="1" applyFill="1" applyBorder="1" applyAlignment="1">
      <alignment horizontal="center"/>
    </xf>
    <xf numFmtId="0" fontId="2" fillId="0" borderId="32" xfId="0" applyFont="1" applyBorder="1" applyAlignment="1">
      <alignment horizontal="left" wrapText="1"/>
    </xf>
    <xf numFmtId="0" fontId="2" fillId="0" borderId="33" xfId="0" applyFont="1" applyBorder="1" applyAlignment="1">
      <alignment horizontal="left" wrapText="1"/>
    </xf>
    <xf numFmtId="168" fontId="2" fillId="0" borderId="32" xfId="1" applyNumberFormat="1" applyFont="1" applyFill="1" applyBorder="1" applyAlignment="1">
      <alignment horizontal="right" vertical="center"/>
    </xf>
    <xf numFmtId="10" fontId="2" fillId="0" borderId="33" xfId="2" applyNumberFormat="1" applyFont="1" applyFill="1" applyBorder="1" applyAlignment="1">
      <alignment horizontal="right" vertical="center"/>
    </xf>
    <xf numFmtId="168" fontId="2" fillId="0" borderId="32" xfId="1" applyNumberFormat="1" applyFont="1" applyFill="1" applyBorder="1" applyAlignment="1">
      <alignment vertical="center"/>
    </xf>
    <xf numFmtId="10" fontId="2" fillId="0" borderId="33" xfId="2" applyNumberFormat="1" applyFont="1" applyFill="1" applyBorder="1" applyAlignment="1">
      <alignment vertical="center"/>
    </xf>
    <xf numFmtId="0" fontId="4" fillId="0" borderId="0" xfId="0" applyFont="1" applyBorder="1" applyAlignment="1">
      <alignment horizontal="left" vertical="top" wrapText="1"/>
    </xf>
    <xf numFmtId="0" fontId="11" fillId="74" borderId="29" xfId="0" applyFont="1" applyFill="1" applyBorder="1" applyAlignment="1">
      <alignment horizontal="left" wrapText="1" indent="1"/>
    </xf>
    <xf numFmtId="0" fontId="11" fillId="74" borderId="0" xfId="0" applyFont="1" applyFill="1" applyBorder="1" applyAlignment="1">
      <alignment horizontal="left" wrapText="1" indent="1"/>
    </xf>
    <xf numFmtId="0" fontId="11" fillId="74" borderId="30" xfId="0" applyFont="1" applyFill="1" applyBorder="1" applyAlignment="1">
      <alignment horizontal="left" wrapText="1" indent="1"/>
    </xf>
    <xf numFmtId="0" fontId="21" fillId="74" borderId="29" xfId="91" applyFont="1" applyFill="1" applyBorder="1" applyAlignment="1">
      <alignment horizontal="left" wrapText="1" indent="1"/>
    </xf>
    <xf numFmtId="0" fontId="21" fillId="74" borderId="0" xfId="91" applyFont="1" applyFill="1" applyBorder="1" applyAlignment="1">
      <alignment horizontal="left" wrapText="1" indent="1"/>
    </xf>
    <xf numFmtId="0" fontId="21" fillId="74" borderId="30" xfId="91" applyFont="1" applyFill="1" applyBorder="1" applyAlignment="1">
      <alignment horizontal="left" wrapText="1" indent="1"/>
    </xf>
    <xf numFmtId="0" fontId="21" fillId="0" borderId="0" xfId="91" applyFont="1" applyBorder="1" applyAlignment="1"/>
    <xf numFmtId="0" fontId="2" fillId="0" borderId="32"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33" xfId="0" applyFont="1" applyFill="1" applyBorder="1" applyAlignment="1">
      <alignment horizontal="right" vertical="center"/>
    </xf>
    <xf numFmtId="165" fontId="2" fillId="0" borderId="33" xfId="0" applyNumberFormat="1" applyFont="1" applyFill="1" applyBorder="1" applyAlignment="1">
      <alignment horizontal="right" vertical="center"/>
    </xf>
    <xf numFmtId="0" fontId="35" fillId="33" borderId="33" xfId="0" applyFont="1" applyFill="1" applyBorder="1" applyAlignment="1">
      <alignment horizontal="center" vertical="center"/>
    </xf>
    <xf numFmtId="165" fontId="35" fillId="0" borderId="32" xfId="0"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2" fontId="35" fillId="71" borderId="0" xfId="0" applyNumberFormat="1" applyFont="1" applyFill="1" applyBorder="1"/>
    <xf numFmtId="0" fontId="35" fillId="71" borderId="33" xfId="0" applyFont="1" applyFill="1" applyBorder="1"/>
    <xf numFmtId="0" fontId="35" fillId="71" borderId="0" xfId="0" applyFont="1" applyFill="1" applyBorder="1"/>
    <xf numFmtId="2" fontId="35" fillId="34" borderId="0" xfId="0" applyNumberFormat="1" applyFont="1" applyFill="1" applyBorder="1"/>
    <xf numFmtId="0" fontId="35" fillId="34" borderId="0" xfId="0" applyFont="1" applyFill="1" applyBorder="1"/>
    <xf numFmtId="0" fontId="35" fillId="34" borderId="33" xfId="0" applyFont="1" applyFill="1" applyBorder="1"/>
    <xf numFmtId="2" fontId="35" fillId="34" borderId="33" xfId="0" applyNumberFormat="1" applyFont="1" applyFill="1" applyBorder="1"/>
    <xf numFmtId="2" fontId="35" fillId="71" borderId="33" xfId="0" applyNumberFormat="1" applyFont="1" applyFill="1" applyBorder="1"/>
    <xf numFmtId="0" fontId="21" fillId="34" borderId="0" xfId="91" applyFont="1" applyFill="1" applyAlignment="1" applyProtection="1">
      <alignment horizontal="left"/>
    </xf>
    <xf numFmtId="164" fontId="2" fillId="0" borderId="0" xfId="2" applyNumberFormat="1" applyFont="1" applyBorder="1" applyAlignment="1">
      <alignment horizontal="right"/>
    </xf>
    <xf numFmtId="0" fontId="4" fillId="74" borderId="40" xfId="0" applyFont="1" applyFill="1" applyBorder="1" applyAlignment="1">
      <alignment horizontal="left" vertical="top" wrapText="1"/>
    </xf>
    <xf numFmtId="0" fontId="4" fillId="74" borderId="32" xfId="0" applyFont="1" applyFill="1" applyBorder="1" applyAlignment="1">
      <alignment horizontal="left" vertical="top"/>
    </xf>
    <xf numFmtId="0" fontId="4" fillId="74" borderId="41" xfId="0" applyFont="1" applyFill="1" applyBorder="1" applyAlignment="1">
      <alignment horizontal="left" vertical="top"/>
    </xf>
    <xf numFmtId="0" fontId="4" fillId="74" borderId="29" xfId="0" applyFont="1" applyFill="1" applyBorder="1" applyAlignment="1">
      <alignment horizontal="left" vertical="top" wrapText="1"/>
    </xf>
    <xf numFmtId="0" fontId="4" fillId="74" borderId="0" xfId="0" applyFont="1" applyFill="1" applyBorder="1" applyAlignment="1">
      <alignment horizontal="left" vertical="top"/>
    </xf>
    <xf numFmtId="0" fontId="4" fillId="74" borderId="30" xfId="0" applyFont="1" applyFill="1" applyBorder="1" applyAlignment="1">
      <alignment horizontal="left" vertical="top"/>
    </xf>
    <xf numFmtId="0" fontId="4" fillId="74" borderId="38" xfId="0" applyFont="1" applyFill="1" applyBorder="1" applyAlignment="1">
      <alignment horizontal="left" vertical="top"/>
    </xf>
    <xf numFmtId="0" fontId="4" fillId="74" borderId="33" xfId="0" applyFont="1" applyFill="1" applyBorder="1" applyAlignment="1">
      <alignment horizontal="left" vertical="top"/>
    </xf>
    <xf numFmtId="0" fontId="4" fillId="74" borderId="37" xfId="0" applyFont="1" applyFill="1" applyBorder="1" applyAlignment="1">
      <alignment horizontal="left" vertical="top"/>
    </xf>
    <xf numFmtId="0" fontId="34" fillId="0" borderId="0" xfId="0" applyFont="1" applyBorder="1" applyAlignment="1">
      <alignment vertical="center" wrapText="1"/>
    </xf>
    <xf numFmtId="0" fontId="4" fillId="0" borderId="0" xfId="0" applyFont="1" applyBorder="1" applyAlignment="1">
      <alignment vertical="center" wrapText="1"/>
    </xf>
    <xf numFmtId="0" fontId="2" fillId="0" borderId="18" xfId="0" applyFont="1" applyFill="1" applyBorder="1" applyAlignment="1">
      <alignment horizontal="center"/>
    </xf>
    <xf numFmtId="0" fontId="4" fillId="34" borderId="0" xfId="0" applyFont="1" applyFill="1" applyAlignment="1">
      <alignment horizontal="left" vertical="center" wrapText="1"/>
    </xf>
    <xf numFmtId="164" fontId="2" fillId="0" borderId="33" xfId="2" applyNumberFormat="1" applyFont="1" applyBorder="1" applyAlignment="1">
      <alignment horizontal="right"/>
    </xf>
    <xf numFmtId="1" fontId="35" fillId="0" borderId="0" xfId="2" applyNumberFormat="1" applyFont="1" applyFill="1" applyBorder="1" applyAlignment="1">
      <alignment horizontal="right" vertical="center"/>
    </xf>
    <xf numFmtId="168" fontId="35" fillId="0" borderId="0" xfId="1" applyNumberFormat="1" applyFont="1" applyFill="1" applyBorder="1" applyAlignment="1">
      <alignment vertical="center"/>
    </xf>
    <xf numFmtId="1" fontId="2" fillId="0" borderId="0" xfId="2" applyNumberFormat="1" applyFont="1" applyAlignment="1">
      <alignment horizontal="right"/>
    </xf>
    <xf numFmtId="168" fontId="2" fillId="0" borderId="0" xfId="1" applyNumberFormat="1" applyFont="1" applyFill="1" applyBorder="1"/>
    <xf numFmtId="0" fontId="2" fillId="73" borderId="0" xfId="0" applyFont="1" applyFill="1" applyBorder="1" applyAlignment="1">
      <alignment horizontal="center"/>
    </xf>
    <xf numFmtId="0" fontId="2" fillId="84" borderId="0" xfId="0" applyFont="1" applyFill="1" applyBorder="1" applyAlignment="1">
      <alignment horizontal="center"/>
    </xf>
    <xf numFmtId="1" fontId="2" fillId="0" borderId="32" xfId="2" applyNumberFormat="1" applyFont="1" applyBorder="1" applyAlignment="1">
      <alignment horizontal="right"/>
    </xf>
    <xf numFmtId="164" fontId="2" fillId="0" borderId="32" xfId="2" applyNumberFormat="1" applyFont="1" applyBorder="1" applyAlignment="1">
      <alignment horizontal="right"/>
    </xf>
    <xf numFmtId="0" fontId="3" fillId="72" borderId="18" xfId="0" applyFont="1" applyFill="1" applyBorder="1" applyAlignment="1">
      <alignment horizontal="center"/>
    </xf>
    <xf numFmtId="0" fontId="3" fillId="37" borderId="18" xfId="0" applyFont="1" applyFill="1" applyBorder="1" applyAlignment="1">
      <alignment horizontal="center"/>
    </xf>
    <xf numFmtId="1" fontId="2" fillId="0" borderId="0" xfId="2" applyNumberFormat="1" applyFont="1" applyBorder="1" applyAlignment="1">
      <alignment horizontal="right"/>
    </xf>
    <xf numFmtId="1" fontId="2" fillId="0" borderId="33" xfId="2" applyNumberFormat="1" applyFont="1" applyBorder="1" applyAlignment="1">
      <alignment horizontal="right"/>
    </xf>
    <xf numFmtId="0" fontId="2" fillId="0" borderId="33" xfId="0" applyFont="1" applyFill="1" applyBorder="1" applyAlignment="1">
      <alignment horizontal="right"/>
    </xf>
    <xf numFmtId="0" fontId="3" fillId="76" borderId="32" xfId="0" applyFont="1" applyFill="1" applyBorder="1" applyAlignment="1">
      <alignment horizontal="center"/>
    </xf>
    <xf numFmtId="0" fontId="35" fillId="5" borderId="33" xfId="0" applyFont="1" applyFill="1" applyBorder="1" applyAlignment="1">
      <alignment horizontal="center" vertical="center"/>
    </xf>
    <xf numFmtId="168" fontId="35" fillId="0" borderId="33" xfId="1" applyNumberFormat="1" applyFont="1" applyFill="1" applyBorder="1" applyAlignment="1">
      <alignment vertical="center"/>
    </xf>
    <xf numFmtId="0" fontId="2" fillId="0" borderId="33" xfId="0" applyFont="1" applyFill="1" applyBorder="1" applyAlignment="1">
      <alignment horizontal="center" wrapText="1"/>
    </xf>
    <xf numFmtId="164" fontId="35" fillId="0" borderId="0" xfId="2" applyNumberFormat="1" applyFont="1" applyFill="1" applyBorder="1" applyAlignment="1">
      <alignment horizontal="right" vertical="center"/>
    </xf>
    <xf numFmtId="164" fontId="35" fillId="0" borderId="33" xfId="2" applyNumberFormat="1" applyFont="1" applyFill="1" applyBorder="1" applyAlignment="1">
      <alignment horizontal="right" vertical="center"/>
    </xf>
    <xf numFmtId="0" fontId="0" fillId="0" borderId="0" xfId="0"/>
    <xf numFmtId="164" fontId="35" fillId="0" borderId="0" xfId="2" applyNumberFormat="1" applyFont="1" applyFill="1" applyBorder="1" applyAlignment="1">
      <alignment vertical="center"/>
    </xf>
    <xf numFmtId="1" fontId="35" fillId="0" borderId="0" xfId="0" applyNumberFormat="1" applyFont="1" applyFill="1" applyBorder="1" applyAlignment="1">
      <alignment vertical="center"/>
    </xf>
    <xf numFmtId="1" fontId="35" fillId="0" borderId="33" xfId="0" applyNumberFormat="1" applyFont="1" applyFill="1" applyBorder="1" applyAlignment="1">
      <alignment vertical="center"/>
    </xf>
    <xf numFmtId="0" fontId="73" fillId="0" borderId="0" xfId="0" applyFont="1" applyFill="1"/>
    <xf numFmtId="0" fontId="39" fillId="0" borderId="0" xfId="0" applyFont="1" applyFill="1" applyAlignment="1">
      <alignment vertical="center" wrapText="1"/>
    </xf>
    <xf numFmtId="164" fontId="2" fillId="0" borderId="0" xfId="2" applyNumberFormat="1" applyFont="1" applyAlignment="1">
      <alignment horizontal="right"/>
    </xf>
    <xf numFmtId="0" fontId="41" fillId="0" borderId="0" xfId="0" applyFont="1" applyFill="1" applyAlignment="1">
      <alignment horizontal="center"/>
    </xf>
    <xf numFmtId="0" fontId="2" fillId="0" borderId="0" xfId="0" applyFont="1" applyFill="1" applyBorder="1"/>
    <xf numFmtId="0" fontId="2" fillId="0" borderId="33" xfId="0" applyFont="1" applyFill="1" applyBorder="1"/>
    <xf numFmtId="168" fontId="2" fillId="0" borderId="33" xfId="1" applyNumberFormat="1" applyFont="1" applyFill="1" applyBorder="1" applyAlignment="1">
      <alignment horizontal="right" vertical="center" indent="1"/>
    </xf>
    <xf numFmtId="0" fontId="21" fillId="0" borderId="0" xfId="91" applyFont="1" applyBorder="1" applyAlignment="1">
      <alignment vertical="center" wrapText="1"/>
    </xf>
    <xf numFmtId="0" fontId="4" fillId="74" borderId="40" xfId="0" applyFont="1" applyFill="1" applyBorder="1" applyAlignment="1">
      <alignment horizontal="left" vertical="center" wrapText="1"/>
    </xf>
    <xf numFmtId="0" fontId="4" fillId="74" borderId="32" xfId="0" applyFont="1" applyFill="1" applyBorder="1" applyAlignment="1">
      <alignment horizontal="left" vertical="center"/>
    </xf>
    <xf numFmtId="0" fontId="4" fillId="74" borderId="41" xfId="0" applyFont="1" applyFill="1" applyBorder="1" applyAlignment="1">
      <alignment horizontal="left" vertical="center"/>
    </xf>
    <xf numFmtId="0" fontId="4" fillId="74" borderId="29" xfId="0" applyFont="1" applyFill="1" applyBorder="1" applyAlignment="1">
      <alignment horizontal="left" vertical="center"/>
    </xf>
    <xf numFmtId="0" fontId="4" fillId="74" borderId="0" xfId="0" applyFont="1" applyFill="1" applyBorder="1" applyAlignment="1">
      <alignment horizontal="left" vertical="center"/>
    </xf>
    <xf numFmtId="0" fontId="4" fillId="74" borderId="30" xfId="0" applyFont="1" applyFill="1" applyBorder="1" applyAlignment="1">
      <alignment horizontal="left" vertical="center"/>
    </xf>
    <xf numFmtId="0" fontId="4" fillId="74" borderId="38" xfId="0" applyFont="1" applyFill="1" applyBorder="1" applyAlignment="1">
      <alignment horizontal="left" vertical="center"/>
    </xf>
    <xf numFmtId="0" fontId="4" fillId="74" borderId="33" xfId="0" applyFont="1" applyFill="1" applyBorder="1" applyAlignment="1">
      <alignment horizontal="left" vertical="center"/>
    </xf>
    <xf numFmtId="0" fontId="4" fillId="74" borderId="37" xfId="0" applyFont="1" applyFill="1" applyBorder="1" applyAlignment="1">
      <alignment horizontal="left" vertical="center"/>
    </xf>
    <xf numFmtId="0" fontId="35" fillId="0" borderId="0" xfId="0" applyFont="1" applyFill="1" applyBorder="1" applyAlignment="1">
      <alignment vertical="center"/>
    </xf>
    <xf numFmtId="0" fontId="35" fillId="0" borderId="33" xfId="0" applyFont="1" applyFill="1" applyBorder="1" applyAlignment="1">
      <alignment vertical="center"/>
    </xf>
    <xf numFmtId="0" fontId="2" fillId="71" borderId="33" xfId="0" applyFont="1" applyFill="1" applyBorder="1" applyAlignment="1">
      <alignment horizontal="center" vertical="center"/>
    </xf>
    <xf numFmtId="0" fontId="3" fillId="70" borderId="32" xfId="0" applyFont="1" applyFill="1" applyBorder="1" applyAlignment="1">
      <alignment horizontal="center"/>
    </xf>
    <xf numFmtId="0" fontId="35" fillId="32" borderId="33" xfId="0" applyFont="1" applyFill="1" applyBorder="1" applyAlignment="1">
      <alignment horizontal="center" vertical="center"/>
    </xf>
    <xf numFmtId="168" fontId="2" fillId="0" borderId="0" xfId="1" applyNumberFormat="1" applyFont="1" applyFill="1" applyBorder="1" applyAlignment="1">
      <alignment horizontal="right" vertical="center" wrapText="1"/>
    </xf>
    <xf numFmtId="168" fontId="2" fillId="0" borderId="32" xfId="1" applyNumberFormat="1" applyFont="1" applyFill="1" applyBorder="1" applyAlignment="1">
      <alignment horizontal="right" vertical="center" wrapText="1"/>
    </xf>
    <xf numFmtId="0" fontId="11" fillId="74" borderId="40" xfId="0" applyFont="1" applyFill="1" applyBorder="1" applyAlignment="1">
      <alignment horizontal="left" vertical="center" wrapText="1" indent="1"/>
    </xf>
    <xf numFmtId="0" fontId="11" fillId="74" borderId="32" xfId="0" applyFont="1" applyFill="1" applyBorder="1" applyAlignment="1">
      <alignment horizontal="left" vertical="center" wrapText="1" indent="1"/>
    </xf>
    <xf numFmtId="0" fontId="11" fillId="74" borderId="41" xfId="0" applyFont="1" applyFill="1" applyBorder="1" applyAlignment="1">
      <alignment horizontal="left" vertical="center" wrapText="1" indent="1"/>
    </xf>
    <xf numFmtId="0" fontId="11" fillId="74" borderId="38" xfId="0" applyFont="1" applyFill="1" applyBorder="1" applyAlignment="1">
      <alignment horizontal="left" vertical="center" wrapText="1" indent="1"/>
    </xf>
    <xf numFmtId="0" fontId="11" fillId="74" borderId="33" xfId="0" applyFont="1" applyFill="1" applyBorder="1" applyAlignment="1">
      <alignment horizontal="left" vertical="center" wrapText="1" indent="1"/>
    </xf>
    <xf numFmtId="0" fontId="11" fillId="74" borderId="37" xfId="0" applyFont="1" applyFill="1" applyBorder="1" applyAlignment="1">
      <alignment horizontal="left" vertical="center" wrapText="1" indent="1"/>
    </xf>
    <xf numFmtId="0" fontId="4" fillId="34" borderId="0" xfId="0" applyFont="1" applyFill="1"/>
    <xf numFmtId="0" fontId="4" fillId="0" borderId="0" xfId="0" applyFont="1" applyFill="1" applyAlignment="1">
      <alignment horizontal="left" vertical="top" wrapText="1"/>
    </xf>
    <xf numFmtId="0" fontId="21" fillId="0" borderId="0" xfId="91" applyFont="1" applyFill="1" applyAlignment="1">
      <alignment horizontal="left" vertical="top" wrapText="1"/>
    </xf>
    <xf numFmtId="0" fontId="3" fillId="0" borderId="0" xfId="0" applyFont="1" applyFill="1" applyBorder="1"/>
    <xf numFmtId="2" fontId="35" fillId="71" borderId="0" xfId="0" applyNumberFormat="1" applyFont="1" applyFill="1" applyBorder="1" applyAlignment="1"/>
    <xf numFmtId="0" fontId="2" fillId="0" borderId="17" xfId="0" applyFont="1" applyFill="1" applyBorder="1" applyAlignment="1">
      <alignment horizontal="center"/>
    </xf>
    <xf numFmtId="0" fontId="2" fillId="0" borderId="19" xfId="0" applyFont="1" applyFill="1" applyBorder="1" applyAlignment="1">
      <alignment horizontal="center"/>
    </xf>
    <xf numFmtId="0" fontId="3" fillId="0" borderId="0" xfId="0" applyFont="1" applyFill="1" applyBorder="1" applyAlignment="1">
      <alignment horizontal="center" vertical="center" wrapText="1"/>
    </xf>
    <xf numFmtId="0" fontId="35" fillId="75" borderId="18" xfId="0" applyFont="1" applyFill="1" applyBorder="1" applyAlignment="1">
      <alignment horizontal="center" wrapText="1"/>
    </xf>
    <xf numFmtId="0" fontId="35" fillId="75" borderId="18" xfId="0" applyFont="1" applyFill="1" applyBorder="1" applyAlignment="1">
      <alignment horizontal="center" vertical="center" wrapText="1"/>
    </xf>
    <xf numFmtId="0" fontId="2" fillId="0" borderId="33" xfId="0" applyFont="1" applyFill="1" applyBorder="1" applyAlignment="1">
      <alignment horizontal="left"/>
    </xf>
    <xf numFmtId="168" fontId="2" fillId="0" borderId="33" xfId="1" applyNumberFormat="1" applyFont="1" applyFill="1" applyBorder="1" applyAlignment="1">
      <alignment horizontal="center"/>
    </xf>
    <xf numFmtId="164" fontId="4" fillId="34" borderId="0" xfId="2" applyNumberFormat="1" applyFont="1" applyFill="1" applyBorder="1" applyAlignment="1">
      <alignment horizontal="left" vertical="center" wrapText="1"/>
    </xf>
    <xf numFmtId="0" fontId="2" fillId="0" borderId="32" xfId="0" applyFont="1" applyFill="1" applyBorder="1" applyAlignment="1">
      <alignment horizontal="left" vertical="center"/>
    </xf>
    <xf numFmtId="168" fontId="2" fillId="0" borderId="0" xfId="1" applyNumberFormat="1" applyFont="1" applyBorder="1" applyAlignment="1">
      <alignment vertical="center" wrapText="1"/>
    </xf>
    <xf numFmtId="165" fontId="2" fillId="0" borderId="0" xfId="0" applyNumberFormat="1" applyFont="1" applyBorder="1" applyAlignment="1">
      <alignment horizontal="right" vertical="center" wrapText="1"/>
    </xf>
    <xf numFmtId="165" fontId="2" fillId="0" borderId="0" xfId="0" applyNumberFormat="1" applyFont="1" applyBorder="1" applyAlignment="1">
      <alignment vertical="center" wrapText="1"/>
    </xf>
    <xf numFmtId="0" fontId="35" fillId="0" borderId="32" xfId="0" applyFont="1" applyFill="1" applyBorder="1" applyAlignment="1">
      <alignment horizontal="right" vertical="center" wrapText="1"/>
    </xf>
    <xf numFmtId="9" fontId="35" fillId="0" borderId="32" xfId="2" applyFont="1" applyFill="1" applyBorder="1" applyAlignment="1">
      <alignment horizontal="right" vertical="center" wrapText="1"/>
    </xf>
    <xf numFmtId="0" fontId="35" fillId="0" borderId="0" xfId="0" applyFont="1" applyFill="1" applyBorder="1" applyAlignment="1">
      <alignment horizontal="right" vertical="center" wrapText="1"/>
    </xf>
    <xf numFmtId="164" fontId="35" fillId="0" borderId="0" xfId="2" applyNumberFormat="1" applyFont="1" applyFill="1" applyBorder="1" applyAlignment="1">
      <alignment horizontal="right" vertical="center" wrapText="1"/>
    </xf>
    <xf numFmtId="0" fontId="35" fillId="0" borderId="33" xfId="0" applyFont="1" applyFill="1" applyBorder="1" applyAlignment="1">
      <alignment horizontal="right" vertical="center" wrapText="1"/>
    </xf>
    <xf numFmtId="164" fontId="35" fillId="0" borderId="33" xfId="2" applyNumberFormat="1" applyFont="1" applyFill="1" applyBorder="1" applyAlignment="1">
      <alignment horizontal="right" vertical="center" wrapText="1"/>
    </xf>
    <xf numFmtId="168" fontId="35" fillId="0" borderId="32" xfId="1" applyNumberFormat="1" applyFont="1" applyFill="1" applyBorder="1" applyAlignment="1">
      <alignment horizontal="right" vertical="center" wrapText="1"/>
    </xf>
    <xf numFmtId="168" fontId="35" fillId="0" borderId="0" xfId="1" applyNumberFormat="1" applyFont="1" applyFill="1" applyBorder="1" applyAlignment="1">
      <alignment horizontal="right" vertical="center" wrapText="1"/>
    </xf>
    <xf numFmtId="168" fontId="35" fillId="0" borderId="33" xfId="1" applyNumberFormat="1" applyFont="1" applyFill="1" applyBorder="1" applyAlignment="1">
      <alignment horizontal="right" vertical="center" wrapText="1"/>
    </xf>
    <xf numFmtId="0" fontId="96" fillId="0" borderId="32" xfId="91" applyFont="1" applyFill="1" applyBorder="1" applyAlignment="1">
      <alignment horizontal="center" vertical="center" wrapText="1"/>
    </xf>
    <xf numFmtId="0" fontId="55" fillId="0" borderId="0" xfId="91" applyFont="1" applyFill="1" applyBorder="1" applyAlignment="1">
      <alignment horizontal="left" vertical="top" wrapText="1"/>
    </xf>
    <xf numFmtId="0" fontId="42" fillId="0" borderId="0" xfId="0" applyFont="1" applyFill="1" applyBorder="1" applyAlignment="1">
      <alignment horizontal="left" vertical="top" wrapText="1"/>
    </xf>
    <xf numFmtId="0" fontId="2" fillId="0" borderId="32" xfId="0" applyFont="1" applyBorder="1" applyAlignment="1">
      <alignment vertical="center"/>
    </xf>
    <xf numFmtId="0" fontId="2" fillId="0" borderId="33" xfId="0" applyFont="1" applyBorder="1" applyAlignment="1">
      <alignment vertical="center"/>
    </xf>
    <xf numFmtId="0" fontId="2" fillId="0" borderId="0" xfId="0" applyFont="1" applyBorder="1" applyAlignment="1">
      <alignment horizontal="right" vertical="center"/>
    </xf>
    <xf numFmtId="0" fontId="2" fillId="0" borderId="32" xfId="0" applyFont="1" applyBorder="1" applyAlignment="1">
      <alignment horizontal="right" vertical="center"/>
    </xf>
    <xf numFmtId="164" fontId="2" fillId="0" borderId="32" xfId="2" applyNumberFormat="1" applyFont="1" applyBorder="1" applyAlignment="1">
      <alignment horizontal="right" vertical="center"/>
    </xf>
    <xf numFmtId="0" fontId="2" fillId="0" borderId="33" xfId="0" applyFont="1" applyBorder="1" applyAlignment="1">
      <alignment horizontal="right" vertical="center"/>
    </xf>
    <xf numFmtId="0" fontId="3" fillId="80" borderId="32" xfId="0" applyFont="1" applyFill="1" applyBorder="1" applyAlignment="1">
      <alignment horizontal="center" vertical="center"/>
    </xf>
    <xf numFmtId="0" fontId="3" fillId="76" borderId="32" xfId="0" applyFont="1" applyFill="1" applyBorder="1" applyAlignment="1">
      <alignment horizontal="center" vertical="center"/>
    </xf>
    <xf numFmtId="0" fontId="2" fillId="74" borderId="18"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2" fillId="71" borderId="18" xfId="0" applyFont="1" applyFill="1" applyBorder="1" applyAlignment="1">
      <alignment horizontal="center" vertical="center" wrapText="1"/>
    </xf>
    <xf numFmtId="0" fontId="2" fillId="74" borderId="33" xfId="0" applyFont="1" applyFill="1" applyBorder="1" applyAlignment="1">
      <alignment horizontal="center" vertical="center" wrapText="1"/>
    </xf>
    <xf numFmtId="0" fontId="2" fillId="7" borderId="33" xfId="0" applyFont="1" applyFill="1" applyBorder="1" applyAlignment="1">
      <alignment horizontal="center" vertical="center" wrapText="1"/>
    </xf>
    <xf numFmtId="0" fontId="2" fillId="71" borderId="33" xfId="0" applyFont="1" applyFill="1" applyBorder="1" applyAlignment="1">
      <alignment horizontal="center" vertical="center" wrapText="1"/>
    </xf>
    <xf numFmtId="0" fontId="73" fillId="0" borderId="0" xfId="0" applyFont="1" applyAlignment="1">
      <alignmen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4" fillId="0" borderId="32" xfId="0" applyFont="1" applyFill="1" applyBorder="1" applyAlignment="1">
      <alignment vertical="center"/>
    </xf>
    <xf numFmtId="0" fontId="2" fillId="0" borderId="0" xfId="0" applyFont="1" applyFill="1" applyBorder="1" applyAlignment="1">
      <alignment vertical="center"/>
    </xf>
    <xf numFmtId="0" fontId="2" fillId="0" borderId="33" xfId="0" applyFont="1" applyFill="1" applyBorder="1" applyAlignment="1">
      <alignment vertical="center"/>
    </xf>
    <xf numFmtId="0" fontId="100" fillId="74" borderId="40" xfId="0" applyFont="1" applyFill="1" applyBorder="1" applyAlignment="1">
      <alignment horizontal="center" vertical="center" wrapText="1"/>
    </xf>
    <xf numFmtId="0" fontId="100" fillId="74" borderId="32" xfId="0" applyFont="1" applyFill="1" applyBorder="1" applyAlignment="1">
      <alignment horizontal="center" vertical="center" wrapText="1"/>
    </xf>
    <xf numFmtId="0" fontId="100" fillId="74" borderId="41" xfId="0" applyFont="1" applyFill="1" applyBorder="1" applyAlignment="1">
      <alignment horizontal="center" vertical="center" wrapText="1"/>
    </xf>
    <xf numFmtId="0" fontId="100" fillId="74" borderId="29" xfId="0" applyFont="1" applyFill="1" applyBorder="1" applyAlignment="1">
      <alignment horizontal="center" vertical="center" wrapText="1"/>
    </xf>
    <xf numFmtId="0" fontId="100" fillId="74" borderId="0" xfId="0" applyFont="1" applyFill="1" applyBorder="1" applyAlignment="1">
      <alignment horizontal="center" vertical="center" wrapText="1"/>
    </xf>
    <xf numFmtId="0" fontId="100" fillId="74" borderId="30" xfId="0" applyFont="1" applyFill="1" applyBorder="1" applyAlignment="1">
      <alignment horizontal="center" vertical="center" wrapText="1"/>
    </xf>
    <xf numFmtId="0" fontId="100" fillId="74" borderId="38" xfId="0" applyFont="1" applyFill="1" applyBorder="1" applyAlignment="1">
      <alignment horizontal="center" vertical="center" wrapText="1"/>
    </xf>
    <xf numFmtId="0" fontId="100" fillId="74" borderId="33" xfId="0" applyFont="1" applyFill="1" applyBorder="1" applyAlignment="1">
      <alignment horizontal="center" vertical="center" wrapText="1"/>
    </xf>
    <xf numFmtId="0" fontId="100" fillId="74" borderId="37" xfId="0" applyFont="1" applyFill="1" applyBorder="1" applyAlignment="1">
      <alignment horizontal="center" vertical="center" wrapText="1"/>
    </xf>
    <xf numFmtId="0" fontId="4" fillId="0" borderId="0" xfId="0" applyFont="1" applyAlignment="1">
      <alignment horizontal="center"/>
    </xf>
    <xf numFmtId="0" fontId="2" fillId="0" borderId="18" xfId="0" applyFont="1" applyBorder="1" applyAlignment="1">
      <alignment horizontal="right" vertical="center"/>
    </xf>
    <xf numFmtId="164" fontId="2" fillId="0" borderId="18" xfId="2" applyNumberFormat="1" applyFont="1" applyBorder="1" applyAlignment="1">
      <alignment horizontal="right" vertical="center"/>
    </xf>
    <xf numFmtId="0" fontId="2" fillId="0" borderId="18" xfId="0" applyFont="1" applyBorder="1" applyAlignment="1">
      <alignment vertical="center"/>
    </xf>
    <xf numFmtId="164" fontId="2" fillId="0" borderId="33" xfId="2" applyNumberFormat="1" applyFont="1" applyBorder="1" applyAlignment="1">
      <alignment horizontal="center" vertical="center"/>
    </xf>
    <xf numFmtId="168" fontId="2" fillId="0" borderId="0" xfId="1" applyNumberFormat="1" applyFont="1" applyFill="1" applyBorder="1" applyAlignment="1">
      <alignment horizontal="center"/>
    </xf>
    <xf numFmtId="0" fontId="35" fillId="71" borderId="33" xfId="0" applyFont="1" applyFill="1" applyBorder="1" applyAlignment="1">
      <alignment horizontal="center" vertical="center" wrapText="1"/>
    </xf>
    <xf numFmtId="0" fontId="35" fillId="34" borderId="32" xfId="0" applyFont="1" applyFill="1" applyBorder="1" applyAlignment="1">
      <alignment horizontal="left" vertical="center" wrapText="1"/>
    </xf>
    <xf numFmtId="0" fontId="4" fillId="0" borderId="13"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168" fontId="2" fillId="0" borderId="32" xfId="1" applyNumberFormat="1" applyFont="1" applyFill="1" applyBorder="1" applyAlignment="1">
      <alignment horizontal="center"/>
    </xf>
    <xf numFmtId="0" fontId="2" fillId="0" borderId="32" xfId="0" applyFont="1" applyFill="1" applyBorder="1"/>
    <xf numFmtId="0" fontId="35" fillId="5" borderId="0" xfId="0" applyFont="1" applyFill="1" applyBorder="1" applyAlignment="1">
      <alignment horizontal="center" vertical="center" wrapText="1"/>
    </xf>
    <xf numFmtId="0" fontId="3" fillId="70" borderId="32" xfId="0" applyFont="1" applyFill="1" applyBorder="1" applyAlignment="1">
      <alignment horizontal="center" vertical="center"/>
    </xf>
    <xf numFmtId="0" fontId="35" fillId="6" borderId="0" xfId="0" applyFont="1" applyFill="1" applyBorder="1" applyAlignment="1">
      <alignment horizontal="center" vertical="center" wrapText="1"/>
    </xf>
    <xf numFmtId="0" fontId="35" fillId="74" borderId="0" xfId="0" applyFont="1" applyFill="1" applyBorder="1" applyAlignment="1">
      <alignment horizontal="center" vertical="center" wrapText="1"/>
    </xf>
    <xf numFmtId="0" fontId="35" fillId="71" borderId="0" xfId="0" applyFont="1" applyFill="1" applyBorder="1" applyAlignment="1">
      <alignment horizontal="center" vertical="center" wrapText="1"/>
    </xf>
    <xf numFmtId="0" fontId="42" fillId="34" borderId="0" xfId="0" applyFont="1" applyFill="1" applyAlignment="1">
      <alignment vertical="center" wrapText="1"/>
    </xf>
    <xf numFmtId="0" fontId="4" fillId="74" borderId="46" xfId="0" applyFont="1" applyFill="1" applyBorder="1" applyAlignment="1">
      <alignment horizontal="left" wrapText="1"/>
    </xf>
    <xf numFmtId="0" fontId="4" fillId="74" borderId="47" xfId="0" applyFont="1" applyFill="1" applyBorder="1" applyAlignment="1">
      <alignment horizontal="left"/>
    </xf>
    <xf numFmtId="0" fontId="4" fillId="74" borderId="48" xfId="0" applyFont="1" applyFill="1" applyBorder="1" applyAlignment="1">
      <alignment horizontal="left"/>
    </xf>
    <xf numFmtId="0" fontId="4" fillId="74" borderId="49" xfId="0" applyFont="1" applyFill="1" applyBorder="1" applyAlignment="1">
      <alignment horizontal="left"/>
    </xf>
    <xf numFmtId="0" fontId="4" fillId="74" borderId="0" xfId="0" applyFont="1" applyFill="1" applyBorder="1" applyAlignment="1">
      <alignment horizontal="left"/>
    </xf>
    <xf numFmtId="0" fontId="4" fillId="74" borderId="39" xfId="0" applyFont="1" applyFill="1" applyBorder="1" applyAlignment="1">
      <alignment horizontal="left"/>
    </xf>
    <xf numFmtId="0" fontId="39" fillId="0" borderId="0" xfId="0" applyFont="1" applyFill="1" applyAlignment="1">
      <alignment horizontal="left" vertical="center" wrapText="1"/>
    </xf>
    <xf numFmtId="0" fontId="73" fillId="0" borderId="0" xfId="0" applyFont="1" applyFill="1" applyAlignment="1">
      <alignment horizontal="left" vertical="center" wrapText="1"/>
    </xf>
    <xf numFmtId="0" fontId="37" fillId="34" borderId="31" xfId="0" applyFont="1" applyFill="1" applyBorder="1" applyAlignment="1">
      <alignment horizontal="left" vertical="center" wrapText="1" indent="1"/>
    </xf>
    <xf numFmtId="0" fontId="102" fillId="34" borderId="31" xfId="0" applyFont="1" applyFill="1" applyBorder="1" applyAlignment="1">
      <alignment horizontal="center" vertical="center"/>
    </xf>
    <xf numFmtId="0" fontId="21" fillId="74" borderId="50" xfId="91" applyFont="1" applyFill="1" applyBorder="1" applyAlignment="1">
      <alignment horizontal="left" vertical="center" wrapText="1"/>
    </xf>
    <xf numFmtId="0" fontId="21" fillId="74" borderId="51" xfId="91" applyFont="1" applyFill="1" applyBorder="1" applyAlignment="1">
      <alignment horizontal="left" vertical="center" wrapText="1"/>
    </xf>
    <xf numFmtId="0" fontId="21" fillId="74" borderId="52" xfId="91" applyFont="1" applyFill="1" applyBorder="1" applyAlignment="1">
      <alignment horizontal="left" vertical="center" wrapText="1"/>
    </xf>
    <xf numFmtId="0" fontId="2" fillId="6" borderId="0" xfId="0" applyFont="1" applyFill="1" applyBorder="1" applyAlignment="1">
      <alignment horizontal="center" wrapText="1"/>
    </xf>
    <xf numFmtId="0" fontId="2" fillId="0" borderId="0" xfId="0" applyFont="1" applyFill="1" applyBorder="1" applyAlignment="1">
      <alignment horizontal="right" vertical="center" wrapText="1"/>
    </xf>
    <xf numFmtId="0" fontId="2" fillId="0" borderId="33" xfId="0" applyFont="1" applyFill="1" applyBorder="1" applyAlignment="1">
      <alignment horizontal="right" vertical="center" wrapText="1"/>
    </xf>
    <xf numFmtId="0" fontId="11" fillId="74" borderId="29" xfId="0" applyFont="1" applyFill="1" applyBorder="1" applyAlignment="1">
      <alignment horizontal="left" vertical="center" indent="3"/>
    </xf>
    <xf numFmtId="0" fontId="11" fillId="74" borderId="0" xfId="0" applyFont="1" applyFill="1" applyBorder="1" applyAlignment="1">
      <alignment horizontal="left" vertical="center" indent="3"/>
    </xf>
    <xf numFmtId="0" fontId="11" fillId="74" borderId="30" xfId="0" applyFont="1" applyFill="1" applyBorder="1" applyAlignment="1">
      <alignment horizontal="left" vertical="center" indent="3"/>
    </xf>
    <xf numFmtId="0" fontId="11" fillId="74" borderId="38" xfId="0" applyFont="1" applyFill="1" applyBorder="1" applyAlignment="1">
      <alignment horizontal="left" vertical="center" indent="3"/>
    </xf>
    <xf numFmtId="0" fontId="11" fillId="74" borderId="33" xfId="0" applyFont="1" applyFill="1" applyBorder="1" applyAlignment="1">
      <alignment horizontal="left" vertical="center" indent="3"/>
    </xf>
    <xf numFmtId="0" fontId="11" fillId="74" borderId="37" xfId="0" applyFont="1" applyFill="1" applyBorder="1" applyAlignment="1">
      <alignment horizontal="left" vertical="center" indent="3"/>
    </xf>
    <xf numFmtId="0" fontId="35" fillId="6" borderId="33"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74" borderId="33" xfId="0" applyFont="1" applyFill="1" applyBorder="1" applyAlignment="1">
      <alignment horizontal="center" vertical="center" wrapText="1"/>
    </xf>
    <xf numFmtId="0" fontId="2" fillId="0" borderId="32" xfId="0" applyFont="1" applyFill="1" applyBorder="1" applyAlignment="1">
      <alignment horizontal="right" vertical="center" wrapText="1"/>
    </xf>
    <xf numFmtId="0" fontId="2" fillId="0" borderId="33" xfId="0" applyFont="1" applyFill="1" applyBorder="1" applyAlignment="1">
      <alignment wrapText="1"/>
    </xf>
    <xf numFmtId="0" fontId="2" fillId="0" borderId="32" xfId="0" applyFont="1" applyFill="1" applyBorder="1" applyAlignment="1">
      <alignment vertical="center" wrapText="1"/>
    </xf>
    <xf numFmtId="0" fontId="2" fillId="0" borderId="32" xfId="0" applyFont="1" applyFill="1" applyBorder="1" applyAlignment="1">
      <alignment wrapText="1"/>
    </xf>
    <xf numFmtId="0" fontId="73" fillId="34" borderId="0" xfId="0" applyFont="1" applyFill="1" applyBorder="1" applyAlignment="1">
      <alignment horizontal="left" vertical="center" wrapText="1"/>
    </xf>
    <xf numFmtId="0" fontId="2" fillId="34" borderId="32" xfId="0" applyFont="1" applyFill="1" applyBorder="1" applyAlignment="1">
      <alignment horizontal="center" vertical="center" wrapText="1"/>
    </xf>
    <xf numFmtId="0" fontId="2" fillId="34" borderId="33" xfId="0" applyFont="1" applyFill="1" applyBorder="1" applyAlignment="1">
      <alignment horizontal="center" vertical="center" wrapText="1"/>
    </xf>
    <xf numFmtId="0" fontId="107" fillId="72" borderId="32" xfId="0" applyFont="1" applyFill="1" applyBorder="1" applyAlignment="1">
      <alignment horizontal="center" vertical="center" wrapText="1"/>
    </xf>
    <xf numFmtId="168" fontId="2" fillId="34" borderId="32" xfId="1" applyNumberFormat="1" applyFont="1" applyFill="1" applyBorder="1" applyAlignment="1">
      <alignment horizontal="right" vertical="center" wrapText="1"/>
    </xf>
    <xf numFmtId="0" fontId="3" fillId="34" borderId="31" xfId="0" applyFont="1" applyFill="1" applyBorder="1" applyAlignment="1">
      <alignment horizontal="center" vertical="center" wrapText="1"/>
    </xf>
    <xf numFmtId="0" fontId="3" fillId="34" borderId="31" xfId="0" applyFont="1" applyFill="1" applyBorder="1" applyAlignment="1">
      <alignment horizontal="center" vertical="center"/>
    </xf>
    <xf numFmtId="0" fontId="107" fillId="37" borderId="32" xfId="0" applyFont="1" applyFill="1" applyBorder="1" applyAlignment="1">
      <alignment horizontal="center" vertical="center" wrapText="1"/>
    </xf>
    <xf numFmtId="0" fontId="107" fillId="8" borderId="32" xfId="0" applyFont="1" applyFill="1" applyBorder="1" applyAlignment="1">
      <alignment horizontal="center" vertical="center" wrapText="1"/>
    </xf>
    <xf numFmtId="0" fontId="2" fillId="73" borderId="33" xfId="0" applyFont="1" applyFill="1" applyBorder="1" applyAlignment="1">
      <alignment horizontal="center" vertical="center" wrapText="1"/>
    </xf>
    <xf numFmtId="0" fontId="2" fillId="5" borderId="33" xfId="0" applyFont="1" applyFill="1" applyBorder="1" applyAlignment="1">
      <alignment horizontal="center" vertical="center" wrapText="1"/>
    </xf>
    <xf numFmtId="0" fontId="108" fillId="74" borderId="40" xfId="0" applyFont="1" applyFill="1" applyBorder="1" applyAlignment="1">
      <alignment wrapText="1"/>
    </xf>
    <xf numFmtId="0" fontId="108" fillId="74" borderId="32" xfId="0" applyFont="1" applyFill="1" applyBorder="1" applyAlignment="1">
      <alignment wrapText="1"/>
    </xf>
    <xf numFmtId="0" fontId="108" fillId="74" borderId="41" xfId="0" applyFont="1" applyFill="1" applyBorder="1" applyAlignment="1">
      <alignment wrapText="1"/>
    </xf>
    <xf numFmtId="0" fontId="11" fillId="74" borderId="29" xfId="0" applyFont="1" applyFill="1" applyBorder="1" applyAlignment="1">
      <alignment wrapText="1"/>
    </xf>
    <xf numFmtId="0" fontId="11" fillId="74" borderId="0" xfId="0" applyFont="1" applyFill="1" applyBorder="1" applyAlignment="1">
      <alignment wrapText="1"/>
    </xf>
    <xf numFmtId="0" fontId="11" fillId="74" borderId="30" xfId="0" applyFont="1" applyFill="1" applyBorder="1" applyAlignment="1">
      <alignment wrapText="1"/>
    </xf>
    <xf numFmtId="0" fontId="2" fillId="0" borderId="0" xfId="0" applyFont="1" applyFill="1" applyBorder="1" applyAlignment="1">
      <alignment vertical="center" wrapText="1"/>
    </xf>
    <xf numFmtId="0" fontId="2" fillId="0" borderId="33" xfId="0" applyFont="1" applyFill="1" applyBorder="1" applyAlignment="1">
      <alignment vertical="center" wrapText="1"/>
    </xf>
    <xf numFmtId="0" fontId="2" fillId="34" borderId="0" xfId="0" applyFont="1" applyFill="1" applyBorder="1" applyAlignment="1">
      <alignment horizontal="center" vertical="center" wrapText="1"/>
    </xf>
    <xf numFmtId="0" fontId="2" fillId="34" borderId="0" xfId="0" applyFont="1" applyFill="1" applyBorder="1" applyAlignment="1">
      <alignment horizontal="right" vertical="center" wrapText="1"/>
    </xf>
    <xf numFmtId="0" fontId="108" fillId="74" borderId="29" xfId="0" applyFont="1" applyFill="1" applyBorder="1" applyAlignment="1">
      <alignment wrapText="1"/>
    </xf>
    <xf numFmtId="0" fontId="108" fillId="74" borderId="0" xfId="0" applyFont="1" applyFill="1" applyBorder="1" applyAlignment="1">
      <alignment wrapText="1"/>
    </xf>
    <xf numFmtId="0" fontId="108" fillId="74" borderId="30" xfId="0" applyFont="1" applyFill="1" applyBorder="1" applyAlignment="1">
      <alignment wrapText="1"/>
    </xf>
    <xf numFmtId="0" fontId="2" fillId="34" borderId="33" xfId="0" applyFont="1" applyFill="1" applyBorder="1" applyAlignment="1">
      <alignment horizontal="right" vertical="center" wrapText="1"/>
    </xf>
    <xf numFmtId="1" fontId="2" fillId="34" borderId="33" xfId="0" applyNumberFormat="1" applyFont="1" applyFill="1" applyBorder="1" applyAlignment="1">
      <alignment horizontal="right" vertical="center" wrapText="1"/>
    </xf>
    <xf numFmtId="0" fontId="2" fillId="34" borderId="32" xfId="0" applyFont="1" applyFill="1" applyBorder="1" applyAlignment="1">
      <alignment horizontal="right" vertical="center" wrapText="1"/>
    </xf>
    <xf numFmtId="0" fontId="42" fillId="34" borderId="0" xfId="0" applyFont="1" applyFill="1" applyAlignment="1">
      <alignment horizontal="left" vertical="center" wrapText="1"/>
    </xf>
    <xf numFmtId="168" fontId="2" fillId="0" borderId="33" xfId="1" applyNumberFormat="1" applyFont="1" applyFill="1" applyBorder="1" applyAlignment="1">
      <alignment horizontal="right" vertical="center" wrapText="1"/>
    </xf>
    <xf numFmtId="0" fontId="97" fillId="34" borderId="0" xfId="45" applyFont="1" applyFill="1" applyAlignment="1" applyProtection="1">
      <alignment horizontal="left" vertical="center"/>
    </xf>
    <xf numFmtId="168" fontId="2" fillId="34" borderId="33" xfId="1" applyNumberFormat="1" applyFont="1" applyFill="1" applyBorder="1" applyAlignment="1">
      <alignment horizontal="right" vertical="center" wrapText="1"/>
    </xf>
    <xf numFmtId="168" fontId="2" fillId="34" borderId="0" xfId="1" applyNumberFormat="1" applyFont="1" applyFill="1" applyBorder="1" applyAlignment="1">
      <alignment horizontal="right" vertical="center" wrapText="1"/>
    </xf>
    <xf numFmtId="0" fontId="39" fillId="34" borderId="0" xfId="0" applyFont="1" applyFill="1" applyAlignment="1">
      <alignment horizontal="left" vertical="top" wrapText="1"/>
    </xf>
    <xf numFmtId="0" fontId="73" fillId="34" borderId="0" xfId="0" applyFont="1" applyFill="1" applyAlignment="1">
      <alignment horizontal="left" vertical="center" wrapText="1"/>
    </xf>
    <xf numFmtId="0" fontId="75" fillId="34" borderId="0" xfId="0" applyFont="1" applyFill="1" applyAlignment="1">
      <alignment horizontal="left" vertical="center" wrapText="1"/>
    </xf>
    <xf numFmtId="0" fontId="4" fillId="34" borderId="0" xfId="0" applyFont="1" applyFill="1" applyAlignment="1">
      <alignment horizontal="left" vertical="center"/>
    </xf>
    <xf numFmtId="0" fontId="75" fillId="34" borderId="0" xfId="0" applyFont="1" applyFill="1" applyAlignment="1">
      <alignment horizontal="center" vertical="center" wrapText="1"/>
    </xf>
    <xf numFmtId="0" fontId="56" fillId="0" borderId="0" xfId="0" applyFont="1" applyFill="1" applyAlignment="1">
      <alignment horizontal="left" vertical="top" wrapText="1"/>
    </xf>
    <xf numFmtId="0" fontId="4" fillId="34" borderId="17" xfId="0" applyFont="1" applyFill="1" applyBorder="1" applyAlignment="1" applyProtection="1">
      <alignment horizontal="center" vertical="center" wrapText="1"/>
      <protection locked="0"/>
    </xf>
    <xf numFmtId="0" fontId="4" fillId="34" borderId="18" xfId="0" applyFont="1" applyFill="1" applyBorder="1" applyAlignment="1" applyProtection="1">
      <alignment horizontal="center" vertical="center" wrapText="1"/>
      <protection locked="0"/>
    </xf>
    <xf numFmtId="0" fontId="4" fillId="34" borderId="19" xfId="0" applyFont="1" applyFill="1" applyBorder="1" applyAlignment="1" applyProtection="1">
      <alignment horizontal="center" vertical="center" wrapText="1"/>
      <protection locked="0"/>
    </xf>
    <xf numFmtId="0" fontId="2" fillId="0" borderId="32" xfId="0" applyFont="1" applyFill="1" applyBorder="1" applyAlignment="1">
      <alignment horizontal="left" wrapText="1"/>
    </xf>
    <xf numFmtId="0" fontId="108" fillId="74" borderId="40" xfId="0" applyFont="1" applyFill="1" applyBorder="1"/>
    <xf numFmtId="0" fontId="108" fillId="74" borderId="32" xfId="0" applyFont="1" applyFill="1" applyBorder="1"/>
    <xf numFmtId="0" fontId="108" fillId="74" borderId="41" xfId="0" applyFont="1" applyFill="1" applyBorder="1"/>
    <xf numFmtId="0" fontId="108" fillId="74" borderId="29" xfId="0" applyFont="1" applyFill="1" applyBorder="1"/>
    <xf numFmtId="0" fontId="108" fillId="74" borderId="0" xfId="0" applyFont="1" applyFill="1" applyBorder="1"/>
    <xf numFmtId="0" fontId="108" fillId="74" borderId="30" xfId="0" applyFont="1" applyFill="1" applyBorder="1"/>
    <xf numFmtId="0" fontId="11" fillId="74" borderId="38" xfId="0" applyFont="1" applyFill="1" applyBorder="1"/>
    <xf numFmtId="0" fontId="11" fillId="74" borderId="33" xfId="0" applyFont="1" applyFill="1" applyBorder="1"/>
    <xf numFmtId="0" fontId="11" fillId="74" borderId="37" xfId="0" applyFont="1" applyFill="1" applyBorder="1"/>
    <xf numFmtId="0" fontId="11" fillId="74" borderId="29" xfId="0" applyFont="1" applyFill="1" applyBorder="1" applyAlignment="1">
      <alignment horizontal="left" vertical="top" wrapText="1"/>
    </xf>
    <xf numFmtId="0" fontId="11" fillId="74" borderId="0" xfId="0" applyFont="1" applyFill="1" applyBorder="1" applyAlignment="1">
      <alignment horizontal="left" vertical="top" wrapText="1"/>
    </xf>
    <xf numFmtId="0" fontId="11" fillId="74" borderId="30" xfId="0" applyFont="1" applyFill="1" applyBorder="1" applyAlignment="1">
      <alignment horizontal="left" vertical="top" wrapText="1"/>
    </xf>
    <xf numFmtId="1" fontId="2" fillId="0" borderId="33" xfId="2" applyNumberFormat="1" applyFont="1" applyFill="1" applyBorder="1" applyAlignment="1">
      <alignment horizontal="center" vertical="center"/>
    </xf>
    <xf numFmtId="164" fontId="2" fillId="0" borderId="33" xfId="2" applyNumberFormat="1" applyFont="1" applyFill="1" applyBorder="1" applyAlignment="1">
      <alignment horizontal="center" vertical="center"/>
    </xf>
    <xf numFmtId="1" fontId="2" fillId="0" borderId="0" xfId="2" applyNumberFormat="1" applyFont="1" applyFill="1" applyBorder="1" applyAlignment="1">
      <alignment horizontal="center" vertical="center"/>
    </xf>
    <xf numFmtId="164" fontId="2" fillId="0" borderId="0" xfId="2" applyNumberFormat="1" applyFont="1" applyFill="1" applyBorder="1" applyAlignment="1">
      <alignment horizontal="center" vertical="center"/>
    </xf>
    <xf numFmtId="0" fontId="35" fillId="0" borderId="32"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33" xfId="0" applyFont="1" applyFill="1" applyBorder="1" applyAlignment="1">
      <alignment horizontal="center" vertical="center" wrapText="1"/>
    </xf>
    <xf numFmtId="1" fontId="2" fillId="0" borderId="32" xfId="2" applyNumberFormat="1" applyFont="1" applyFill="1" applyBorder="1" applyAlignment="1">
      <alignment horizontal="center" vertical="center"/>
    </xf>
    <xf numFmtId="164" fontId="2" fillId="0" borderId="32" xfId="2" applyNumberFormat="1" applyFont="1" applyFill="1" applyBorder="1" applyAlignment="1">
      <alignment horizontal="center" vertical="center"/>
    </xf>
    <xf numFmtId="0" fontId="2" fillId="73"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2" fontId="2" fillId="0" borderId="32" xfId="0" applyNumberFormat="1" applyFont="1" applyFill="1" applyBorder="1" applyAlignment="1">
      <alignment horizontal="center" vertical="center"/>
    </xf>
    <xf numFmtId="2" fontId="2" fillId="0" borderId="33" xfId="0" applyNumberFormat="1" applyFont="1" applyFill="1" applyBorder="1" applyAlignment="1">
      <alignment horizontal="center" vertical="center"/>
    </xf>
    <xf numFmtId="0" fontId="2" fillId="0" borderId="32" xfId="0" applyFont="1" applyFill="1" applyBorder="1" applyAlignment="1">
      <alignment horizontal="right"/>
    </xf>
    <xf numFmtId="0" fontId="2" fillId="0" borderId="0" xfId="0" applyFont="1" applyFill="1" applyBorder="1" applyAlignment="1">
      <alignment horizontal="right"/>
    </xf>
    <xf numFmtId="0" fontId="35" fillId="74" borderId="33" xfId="0" applyFont="1" applyFill="1" applyBorder="1" applyAlignment="1">
      <alignment horizontal="center" vertical="center"/>
    </xf>
    <xf numFmtId="0" fontId="2" fillId="0" borderId="32" xfId="0" applyFont="1" applyFill="1" applyBorder="1" applyAlignment="1">
      <alignment horizontal="center" wrapText="1"/>
    </xf>
    <xf numFmtId="164" fontId="35" fillId="71" borderId="33" xfId="2" applyNumberFormat="1" applyFont="1" applyFill="1" applyBorder="1" applyAlignment="1">
      <alignment horizontal="right" vertical="top" wrapText="1"/>
    </xf>
    <xf numFmtId="0" fontId="35" fillId="0" borderId="0" xfId="0" applyFont="1" applyFill="1" applyAlignment="1">
      <alignment vertical="top" wrapText="1"/>
    </xf>
    <xf numFmtId="0" fontId="35" fillId="71" borderId="33" xfId="0" applyFont="1" applyFill="1" applyBorder="1" applyAlignment="1">
      <alignment vertical="top" wrapText="1"/>
    </xf>
    <xf numFmtId="0" fontId="100" fillId="34" borderId="32" xfId="0" applyFont="1" applyFill="1" applyBorder="1" applyAlignment="1">
      <alignment horizontal="left" vertical="center"/>
    </xf>
    <xf numFmtId="0" fontId="56" fillId="0" borderId="0" xfId="0" applyFont="1" applyFill="1" applyAlignment="1">
      <alignment vertical="top" wrapText="1"/>
    </xf>
    <xf numFmtId="0" fontId="42" fillId="0" borderId="17" xfId="0" applyFont="1" applyFill="1" applyBorder="1" applyAlignment="1" applyProtection="1">
      <alignment horizontal="center" vertical="top" wrapText="1"/>
      <protection locked="0"/>
    </xf>
    <xf numFmtId="0" fontId="42" fillId="0" borderId="18" xfId="0" applyFont="1" applyFill="1" applyBorder="1" applyAlignment="1" applyProtection="1">
      <alignment horizontal="center" vertical="top" wrapText="1"/>
      <protection locked="0"/>
    </xf>
    <xf numFmtId="0" fontId="42" fillId="0" borderId="19" xfId="0" applyFont="1" applyFill="1" applyBorder="1" applyAlignment="1" applyProtection="1">
      <alignment horizontal="center" vertical="top" wrapText="1"/>
      <protection locked="0"/>
    </xf>
    <xf numFmtId="0" fontId="42" fillId="74" borderId="40" xfId="0" applyFont="1" applyFill="1" applyBorder="1" applyAlignment="1">
      <alignment horizontal="left" wrapText="1"/>
    </xf>
    <xf numFmtId="0" fontId="42" fillId="74" borderId="32" xfId="0" applyFont="1" applyFill="1" applyBorder="1" applyAlignment="1">
      <alignment horizontal="left" wrapText="1"/>
    </xf>
    <xf numFmtId="0" fontId="42" fillId="74" borderId="41" xfId="0" applyFont="1" applyFill="1" applyBorder="1" applyAlignment="1">
      <alignment horizontal="left" wrapText="1"/>
    </xf>
    <xf numFmtId="0" fontId="42" fillId="74" borderId="29" xfId="0" applyFont="1" applyFill="1" applyBorder="1" applyAlignment="1">
      <alignment horizontal="left" wrapText="1"/>
    </xf>
    <xf numFmtId="0" fontId="42" fillId="74" borderId="0" xfId="0" applyFont="1" applyFill="1" applyBorder="1" applyAlignment="1">
      <alignment horizontal="left" wrapText="1"/>
    </xf>
    <xf numFmtId="0" fontId="42" fillId="74" borderId="30" xfId="0" applyFont="1" applyFill="1" applyBorder="1" applyAlignment="1">
      <alignment horizontal="left" wrapText="1"/>
    </xf>
    <xf numFmtId="0" fontId="42" fillId="74" borderId="38" xfId="0" applyFont="1" applyFill="1" applyBorder="1" applyAlignment="1">
      <alignment horizontal="left" wrapText="1"/>
    </xf>
    <xf numFmtId="0" fontId="42" fillId="74" borderId="33" xfId="0" applyFont="1" applyFill="1" applyBorder="1" applyAlignment="1">
      <alignment horizontal="left" wrapText="1"/>
    </xf>
    <xf numFmtId="0" fontId="42" fillId="74" borderId="37" xfId="0" applyFont="1" applyFill="1" applyBorder="1" applyAlignment="1">
      <alignment horizontal="left" wrapText="1"/>
    </xf>
    <xf numFmtId="0" fontId="42" fillId="74" borderId="40" xfId="0" applyFont="1" applyFill="1" applyBorder="1" applyAlignment="1">
      <alignment horizontal="left" vertical="top" wrapText="1"/>
    </xf>
    <xf numFmtId="0" fontId="42" fillId="74" borderId="32" xfId="0" applyFont="1" applyFill="1" applyBorder="1" applyAlignment="1">
      <alignment horizontal="left" vertical="top" wrapText="1"/>
    </xf>
    <xf numFmtId="0" fontId="42" fillId="74" borderId="41" xfId="0" applyFont="1" applyFill="1" applyBorder="1" applyAlignment="1">
      <alignment horizontal="left" vertical="top" wrapText="1"/>
    </xf>
    <xf numFmtId="0" fontId="42" fillId="74" borderId="29" xfId="0" applyFont="1" applyFill="1" applyBorder="1" applyAlignment="1">
      <alignment horizontal="left" vertical="top" wrapText="1"/>
    </xf>
    <xf numFmtId="0" fontId="42" fillId="74" borderId="0" xfId="0" applyFont="1" applyFill="1" applyBorder="1" applyAlignment="1">
      <alignment horizontal="left" vertical="top" wrapText="1"/>
    </xf>
    <xf numFmtId="0" fontId="42" fillId="74" borderId="30" xfId="0" applyFont="1" applyFill="1" applyBorder="1" applyAlignment="1">
      <alignment horizontal="left" vertical="top" wrapText="1"/>
    </xf>
    <xf numFmtId="0" fontId="42" fillId="74" borderId="38" xfId="0" applyFont="1" applyFill="1" applyBorder="1" applyAlignment="1">
      <alignment horizontal="left" vertical="top" wrapText="1"/>
    </xf>
    <xf numFmtId="0" fontId="42" fillId="74" borderId="33" xfId="0" applyFont="1" applyFill="1" applyBorder="1" applyAlignment="1">
      <alignment horizontal="left" vertical="top" wrapText="1"/>
    </xf>
    <xf numFmtId="0" fontId="42" fillId="74" borderId="37" xfId="0" applyFont="1" applyFill="1" applyBorder="1" applyAlignment="1">
      <alignment horizontal="left" vertical="top" wrapText="1"/>
    </xf>
    <xf numFmtId="0" fontId="4" fillId="74" borderId="32" xfId="0" applyFont="1" applyFill="1" applyBorder="1" applyAlignment="1">
      <alignment horizontal="left" vertical="top" wrapText="1"/>
    </xf>
    <xf numFmtId="0" fontId="4" fillId="74" borderId="41" xfId="0" applyFont="1" applyFill="1" applyBorder="1" applyAlignment="1">
      <alignment horizontal="left" vertical="top" wrapText="1"/>
    </xf>
    <xf numFmtId="0" fontId="4" fillId="74" borderId="0" xfId="0" applyFont="1" applyFill="1" applyBorder="1" applyAlignment="1">
      <alignment horizontal="left" vertical="top" wrapText="1"/>
    </xf>
    <xf numFmtId="0" fontId="4" fillId="74" borderId="30" xfId="0" applyFont="1" applyFill="1" applyBorder="1" applyAlignment="1">
      <alignment horizontal="left" vertical="top" wrapText="1"/>
    </xf>
    <xf numFmtId="0" fontId="4" fillId="74" borderId="38" xfId="0" applyFont="1" applyFill="1" applyBorder="1" applyAlignment="1">
      <alignment horizontal="left" vertical="top" wrapText="1"/>
    </xf>
    <xf numFmtId="0" fontId="4" fillId="74" borderId="33" xfId="0" applyFont="1" applyFill="1" applyBorder="1" applyAlignment="1">
      <alignment horizontal="left" vertical="top" wrapText="1"/>
    </xf>
    <xf numFmtId="0" fontId="4" fillId="74" borderId="37" xfId="0" applyFont="1" applyFill="1" applyBorder="1" applyAlignment="1">
      <alignment horizontal="left" vertical="top" wrapText="1"/>
    </xf>
    <xf numFmtId="164" fontId="35" fillId="71" borderId="33" xfId="2" applyNumberFormat="1" applyFont="1" applyFill="1" applyBorder="1" applyAlignment="1">
      <alignment vertical="top" wrapText="1"/>
    </xf>
    <xf numFmtId="0" fontId="35" fillId="0" borderId="18" xfId="0" applyFont="1" applyFill="1" applyBorder="1" applyAlignment="1">
      <alignment horizontal="center" vertical="center" wrapText="1"/>
    </xf>
    <xf numFmtId="168" fontId="35" fillId="0" borderId="32" xfId="1" applyNumberFormat="1" applyFont="1" applyFill="1" applyBorder="1" applyAlignment="1">
      <alignment horizontal="right" vertical="top" wrapText="1"/>
    </xf>
    <xf numFmtId="0" fontId="35" fillId="0" borderId="32" xfId="0" applyFont="1" applyFill="1" applyBorder="1" applyAlignment="1">
      <alignment vertical="top" wrapText="1"/>
    </xf>
    <xf numFmtId="168" fontId="35" fillId="0" borderId="0" xfId="1" applyNumberFormat="1" applyFont="1" applyFill="1" applyBorder="1" applyAlignment="1">
      <alignment horizontal="right" vertical="top" wrapText="1"/>
    </xf>
    <xf numFmtId="0" fontId="100" fillId="34" borderId="0" xfId="0" applyFont="1" applyFill="1" applyBorder="1" applyAlignment="1">
      <alignment horizontal="left" vertical="center"/>
    </xf>
    <xf numFmtId="164" fontId="100" fillId="71" borderId="0" xfId="2" applyNumberFormat="1" applyFont="1" applyFill="1" applyBorder="1" applyAlignment="1">
      <alignment horizontal="left" vertical="center"/>
    </xf>
    <xf numFmtId="164" fontId="100" fillId="71" borderId="33" xfId="2" applyNumberFormat="1" applyFont="1" applyFill="1" applyBorder="1" applyAlignment="1">
      <alignment horizontal="left" vertical="center"/>
    </xf>
    <xf numFmtId="168" fontId="35" fillId="0" borderId="0" xfId="1" applyNumberFormat="1" applyFont="1" applyFill="1" applyAlignment="1">
      <alignment horizontal="right" vertical="top" wrapText="1"/>
    </xf>
    <xf numFmtId="0" fontId="42" fillId="0" borderId="0" xfId="0" applyFont="1" applyFill="1" applyAlignment="1">
      <alignment horizontal="left" vertical="top" wrapText="1"/>
    </xf>
    <xf numFmtId="0" fontId="2" fillId="34" borderId="0" xfId="0" applyFont="1" applyFill="1" applyBorder="1" applyAlignment="1">
      <alignment vertical="center"/>
    </xf>
    <xf numFmtId="0" fontId="2" fillId="34" borderId="33" xfId="0" applyFont="1" applyFill="1" applyBorder="1" applyAlignment="1">
      <alignment vertical="center"/>
    </xf>
    <xf numFmtId="0" fontId="36" fillId="34" borderId="0" xfId="0" applyFont="1" applyFill="1" applyBorder="1"/>
    <xf numFmtId="164" fontId="35" fillId="71" borderId="0" xfId="2" applyNumberFormat="1" applyFont="1" applyFill="1" applyBorder="1" applyAlignment="1">
      <alignment horizontal="right" vertical="top" wrapText="1"/>
    </xf>
    <xf numFmtId="0" fontId="3" fillId="0" borderId="0" xfId="0" applyFont="1" applyFill="1" applyAlignment="1">
      <alignment horizontal="center" vertical="top" wrapText="1"/>
    </xf>
    <xf numFmtId="0" fontId="35" fillId="0" borderId="0" xfId="0" applyFont="1" applyFill="1" applyBorder="1" applyAlignment="1">
      <alignment horizontal="center" wrapText="1"/>
    </xf>
    <xf numFmtId="0" fontId="101" fillId="74" borderId="40" xfId="0" applyFont="1" applyFill="1" applyBorder="1" applyAlignment="1">
      <alignment horizontal="center" vertical="center" wrapText="1"/>
    </xf>
    <xf numFmtId="0" fontId="101" fillId="74" borderId="32" xfId="0" applyFont="1" applyFill="1" applyBorder="1" applyAlignment="1">
      <alignment horizontal="center" vertical="center" wrapText="1"/>
    </xf>
    <xf numFmtId="0" fontId="101" fillId="74" borderId="41" xfId="0" applyFont="1" applyFill="1" applyBorder="1" applyAlignment="1">
      <alignment horizontal="center" vertical="center" wrapText="1"/>
    </xf>
    <xf numFmtId="0" fontId="101" fillId="74" borderId="29" xfId="0" applyFont="1" applyFill="1" applyBorder="1" applyAlignment="1">
      <alignment horizontal="center" vertical="center" wrapText="1"/>
    </xf>
    <xf numFmtId="0" fontId="101" fillId="74" borderId="0" xfId="0" applyFont="1" applyFill="1" applyBorder="1" applyAlignment="1">
      <alignment horizontal="center" vertical="center" wrapText="1"/>
    </xf>
    <xf numFmtId="0" fontId="101" fillId="74" borderId="30" xfId="0" applyFont="1" applyFill="1" applyBorder="1" applyAlignment="1">
      <alignment horizontal="center" vertical="center" wrapText="1"/>
    </xf>
    <xf numFmtId="0" fontId="101" fillId="74" borderId="38" xfId="0" applyFont="1" applyFill="1" applyBorder="1" applyAlignment="1">
      <alignment horizontal="center" vertical="center" wrapText="1"/>
    </xf>
    <xf numFmtId="0" fontId="101" fillId="74" borderId="33" xfId="0" applyFont="1" applyFill="1" applyBorder="1" applyAlignment="1">
      <alignment horizontal="center" vertical="center" wrapText="1"/>
    </xf>
    <xf numFmtId="0" fontId="101" fillId="74" borderId="37" xfId="0" applyFont="1" applyFill="1" applyBorder="1" applyAlignment="1">
      <alignment horizontal="center" vertical="center" wrapText="1"/>
    </xf>
    <xf numFmtId="0" fontId="41" fillId="0" borderId="0" xfId="0" applyFont="1" applyFill="1" applyAlignment="1">
      <alignment vertical="top" wrapText="1"/>
    </xf>
    <xf numFmtId="49" fontId="4" fillId="34" borderId="0" xfId="0" applyNumberFormat="1" applyFont="1" applyFill="1" applyAlignment="1">
      <alignment horizontal="left" vertical="top" wrapText="1"/>
    </xf>
    <xf numFmtId="0" fontId="2" fillId="34" borderId="32" xfId="0" applyFont="1" applyFill="1" applyBorder="1" applyAlignment="1">
      <alignment vertical="center"/>
    </xf>
    <xf numFmtId="0" fontId="98" fillId="0" borderId="0" xfId="45" applyFont="1" applyAlignment="1" applyProtection="1">
      <alignment horizontal="left"/>
    </xf>
    <xf numFmtId="0" fontId="36" fillId="34" borderId="0" xfId="0" applyFont="1" applyFill="1" applyBorder="1" applyAlignment="1">
      <alignment wrapText="1"/>
    </xf>
    <xf numFmtId="0" fontId="2" fillId="34" borderId="42" xfId="0" applyFont="1" applyFill="1" applyBorder="1" applyAlignment="1">
      <alignment vertical="center"/>
    </xf>
    <xf numFmtId="0" fontId="36" fillId="34" borderId="0" xfId="0" applyFont="1" applyFill="1" applyAlignment="1">
      <alignment wrapText="1"/>
    </xf>
    <xf numFmtId="0" fontId="37" fillId="34" borderId="0" xfId="0" applyFont="1" applyFill="1" applyAlignment="1">
      <alignment horizontal="left" indent="3"/>
    </xf>
    <xf numFmtId="0" fontId="2" fillId="34" borderId="42" xfId="0" applyFont="1" applyFill="1" applyBorder="1" applyAlignment="1">
      <alignment horizontal="center" vertical="center" wrapText="1"/>
    </xf>
    <xf numFmtId="0" fontId="36" fillId="71" borderId="42" xfId="0" applyFont="1" applyFill="1" applyBorder="1" applyAlignment="1">
      <alignment horizontal="center" vertical="center"/>
    </xf>
    <xf numFmtId="0" fontId="45" fillId="0" borderId="0" xfId="0" applyFont="1" applyFill="1" applyAlignment="1">
      <alignment wrapText="1"/>
    </xf>
    <xf numFmtId="0" fontId="4" fillId="0" borderId="0" xfId="0" applyFont="1" applyAlignment="1">
      <alignment horizontal="left" vertical="center" wrapText="1"/>
    </xf>
    <xf numFmtId="0" fontId="4" fillId="34" borderId="0" xfId="0" applyFont="1" applyFill="1" applyAlignment="1">
      <alignment horizontal="left" vertical="top" wrapText="1"/>
    </xf>
    <xf numFmtId="168" fontId="2" fillId="0" borderId="0" xfId="1" applyNumberFormat="1" applyFont="1" applyBorder="1"/>
    <xf numFmtId="0" fontId="35" fillId="71" borderId="33" xfId="0" applyFont="1" applyFill="1" applyBorder="1" applyAlignment="1">
      <alignment horizontal="center" vertical="center"/>
    </xf>
    <xf numFmtId="0" fontId="105" fillId="0" borderId="0" xfId="0" applyFont="1" applyAlignment="1">
      <alignment vertical="center" wrapText="1"/>
    </xf>
    <xf numFmtId="0" fontId="0" fillId="0" borderId="0" xfId="0" applyAlignment="1">
      <alignment wrapText="1"/>
    </xf>
    <xf numFmtId="0" fontId="39" fillId="34" borderId="0" xfId="0" applyFont="1" applyFill="1" applyAlignment="1">
      <alignment horizontal="left" vertical="center" wrapText="1"/>
    </xf>
    <xf numFmtId="1" fontId="2" fillId="0" borderId="0" xfId="0" applyNumberFormat="1" applyFont="1" applyFill="1" applyBorder="1" applyAlignment="1">
      <alignment horizontal="right"/>
    </xf>
    <xf numFmtId="1" fontId="2" fillId="0" borderId="0" xfId="0" applyNumberFormat="1" applyFont="1" applyBorder="1" applyAlignment="1">
      <alignment horizontal="right"/>
    </xf>
    <xf numFmtId="0" fontId="4" fillId="74" borderId="40" xfId="0" applyFont="1" applyFill="1" applyBorder="1" applyAlignment="1">
      <alignment horizontal="left" wrapText="1"/>
    </xf>
    <xf numFmtId="0" fontId="4" fillId="74" borderId="32" xfId="0" applyFont="1" applyFill="1" applyBorder="1" applyAlignment="1">
      <alignment horizontal="left" wrapText="1"/>
    </xf>
    <xf numFmtId="0" fontId="4" fillId="74" borderId="41" xfId="0" applyFont="1" applyFill="1" applyBorder="1" applyAlignment="1">
      <alignment horizontal="left" wrapText="1"/>
    </xf>
    <xf numFmtId="0" fontId="4" fillId="74" borderId="29" xfId="0" applyFont="1" applyFill="1" applyBorder="1" applyAlignment="1">
      <alignment horizontal="left" wrapText="1"/>
    </xf>
    <xf numFmtId="0" fontId="4" fillId="74" borderId="0" xfId="0" applyFont="1" applyFill="1" applyBorder="1" applyAlignment="1">
      <alignment horizontal="left" wrapText="1"/>
    </xf>
    <xf numFmtId="0" fontId="4" fillId="74" borderId="30" xfId="0" applyFont="1" applyFill="1" applyBorder="1" applyAlignment="1">
      <alignment horizontal="left" wrapText="1"/>
    </xf>
    <xf numFmtId="0" fontId="4" fillId="74" borderId="38" xfId="0" applyFont="1" applyFill="1" applyBorder="1" applyAlignment="1">
      <alignment horizontal="left" wrapText="1"/>
    </xf>
    <xf numFmtId="0" fontId="4" fillId="74" borderId="33" xfId="0" applyFont="1" applyFill="1" applyBorder="1" applyAlignment="1">
      <alignment horizontal="left" wrapText="1"/>
    </xf>
    <xf numFmtId="0" fontId="4" fillId="74" borderId="37" xfId="0" applyFont="1" applyFill="1" applyBorder="1" applyAlignment="1">
      <alignment horizontal="left" wrapText="1"/>
    </xf>
    <xf numFmtId="0" fontId="2" fillId="34" borderId="40" xfId="0" applyFont="1" applyFill="1" applyBorder="1" applyAlignment="1">
      <alignment horizontal="center" vertical="center" wrapText="1"/>
    </xf>
    <xf numFmtId="0" fontId="2" fillId="34" borderId="41" xfId="0" applyFont="1" applyFill="1" applyBorder="1" applyAlignment="1">
      <alignment horizontal="center" vertical="center" wrapText="1"/>
    </xf>
    <xf numFmtId="0" fontId="2" fillId="34" borderId="29" xfId="0" applyFont="1" applyFill="1" applyBorder="1" applyAlignment="1">
      <alignment horizontal="center" vertical="center" wrapText="1"/>
    </xf>
    <xf numFmtId="0" fontId="2" fillId="34" borderId="30" xfId="0" applyFont="1" applyFill="1" applyBorder="1" applyAlignment="1">
      <alignment horizontal="center" vertical="center" wrapText="1"/>
    </xf>
    <xf numFmtId="0" fontId="2" fillId="34" borderId="38" xfId="0" applyFont="1" applyFill="1" applyBorder="1" applyAlignment="1">
      <alignment horizontal="center" vertical="center" wrapText="1"/>
    </xf>
    <xf numFmtId="0" fontId="2" fillId="34" borderId="37" xfId="0" applyFont="1" applyFill="1" applyBorder="1" applyAlignment="1">
      <alignment horizontal="center" vertical="center" wrapText="1"/>
    </xf>
    <xf numFmtId="0" fontId="2" fillId="79" borderId="43" xfId="0" applyFont="1" applyFill="1" applyBorder="1" applyAlignment="1">
      <alignment horizontal="center"/>
    </xf>
    <xf numFmtId="0" fontId="2" fillId="79" borderId="44" xfId="0" applyFont="1" applyFill="1" applyBorder="1" applyAlignment="1">
      <alignment horizontal="center"/>
    </xf>
    <xf numFmtId="0" fontId="2" fillId="79" borderId="45" xfId="0" applyFont="1" applyFill="1" applyBorder="1" applyAlignment="1">
      <alignment horizontal="center"/>
    </xf>
    <xf numFmtId="0" fontId="2" fillId="78" borderId="43" xfId="0" applyFont="1" applyFill="1" applyBorder="1" applyAlignment="1">
      <alignment horizontal="center"/>
    </xf>
    <xf numFmtId="0" fontId="2" fillId="78" borderId="44" xfId="0" applyFont="1" applyFill="1" applyBorder="1" applyAlignment="1">
      <alignment horizontal="center"/>
    </xf>
    <xf numFmtId="0" fontId="2" fillId="78" borderId="45" xfId="0" applyFont="1" applyFill="1" applyBorder="1" applyAlignment="1">
      <alignment horizontal="center"/>
    </xf>
    <xf numFmtId="168" fontId="2" fillId="0" borderId="32" xfId="1" applyNumberFormat="1" applyFont="1" applyFill="1" applyBorder="1"/>
    <xf numFmtId="0" fontId="4" fillId="0" borderId="0" xfId="0" applyFont="1" applyFill="1" applyAlignment="1">
      <alignment horizontal="left" wrapText="1"/>
    </xf>
    <xf numFmtId="0" fontId="97" fillId="34" borderId="0" xfId="45" applyFont="1" applyFill="1" applyAlignment="1" applyProtection="1">
      <alignment horizontal="left" vertical="top" wrapText="1"/>
    </xf>
    <xf numFmtId="0" fontId="2" fillId="75" borderId="43" xfId="0" applyFont="1" applyFill="1" applyBorder="1" applyAlignment="1">
      <alignment horizontal="center"/>
    </xf>
    <xf numFmtId="0" fontId="2" fillId="75" borderId="44" xfId="0" applyFont="1" applyFill="1" applyBorder="1" applyAlignment="1">
      <alignment horizontal="center"/>
    </xf>
    <xf numFmtId="0" fontId="2" fillId="75" borderId="45" xfId="0" applyFont="1" applyFill="1" applyBorder="1" applyAlignment="1">
      <alignment horizontal="center"/>
    </xf>
    <xf numFmtId="0" fontId="2" fillId="69" borderId="43" xfId="0" applyFont="1" applyFill="1" applyBorder="1" applyAlignment="1">
      <alignment horizontal="center"/>
    </xf>
    <xf numFmtId="0" fontId="2" fillId="69" borderId="44" xfId="0" applyFont="1" applyFill="1" applyBorder="1" applyAlignment="1">
      <alignment horizontal="center"/>
    </xf>
    <xf numFmtId="0" fontId="2" fillId="69" borderId="45" xfId="0" applyFont="1" applyFill="1" applyBorder="1" applyAlignment="1">
      <alignment horizontal="center"/>
    </xf>
    <xf numFmtId="0" fontId="4" fillId="34" borderId="0" xfId="0" applyFont="1" applyFill="1" applyAlignment="1">
      <alignment horizontal="left"/>
    </xf>
    <xf numFmtId="1" fontId="2" fillId="0" borderId="33" xfId="0" applyNumberFormat="1" applyFont="1" applyFill="1" applyBorder="1" applyAlignment="1">
      <alignment horizontal="right"/>
    </xf>
    <xf numFmtId="0" fontId="45" fillId="0" borderId="0" xfId="0" applyFont="1" applyFill="1" applyAlignment="1">
      <alignment vertical="top" wrapText="1"/>
    </xf>
    <xf numFmtId="0" fontId="102" fillId="34" borderId="31" xfId="0" applyFont="1" applyFill="1" applyBorder="1" applyAlignment="1">
      <alignment vertical="center"/>
    </xf>
    <xf numFmtId="0" fontId="2" fillId="0" borderId="3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4" fillId="74" borderId="32" xfId="0" applyFont="1" applyFill="1" applyBorder="1" applyAlignment="1">
      <alignment horizontal="left"/>
    </xf>
    <xf numFmtId="0" fontId="4" fillId="74" borderId="41" xfId="0" applyFont="1" applyFill="1" applyBorder="1" applyAlignment="1">
      <alignment horizontal="left"/>
    </xf>
    <xf numFmtId="0" fontId="4" fillId="74" borderId="29" xfId="0" applyFont="1" applyFill="1" applyBorder="1" applyAlignment="1">
      <alignment horizontal="left"/>
    </xf>
    <xf numFmtId="0" fontId="4" fillId="74" borderId="30" xfId="0" applyFont="1" applyFill="1" applyBorder="1" applyAlignment="1">
      <alignment horizontal="left"/>
    </xf>
    <xf numFmtId="0" fontId="4" fillId="74" borderId="38" xfId="0" applyFont="1" applyFill="1" applyBorder="1" applyAlignment="1">
      <alignment horizontal="left"/>
    </xf>
    <xf numFmtId="0" fontId="4" fillId="74" borderId="33" xfId="0" applyFont="1" applyFill="1" applyBorder="1" applyAlignment="1">
      <alignment horizontal="left"/>
    </xf>
    <xf numFmtId="0" fontId="4" fillId="74" borderId="37" xfId="0" applyFont="1" applyFill="1" applyBorder="1" applyAlignment="1">
      <alignment horizontal="left"/>
    </xf>
    <xf numFmtId="0" fontId="97" fillId="34" borderId="0" xfId="45" applyFont="1" applyFill="1" applyAlignment="1" applyProtection="1">
      <alignment horizontal="left"/>
    </xf>
    <xf numFmtId="0" fontId="39" fillId="34" borderId="0" xfId="0" applyFont="1" applyFill="1" applyAlignment="1">
      <alignment horizontal="left"/>
    </xf>
    <xf numFmtId="0" fontId="37" fillId="34" borderId="31" xfId="0" applyFont="1" applyFill="1" applyBorder="1" applyAlignment="1">
      <alignment vertical="top" wrapText="1"/>
    </xf>
    <xf numFmtId="0" fontId="37" fillId="34" borderId="31" xfId="0" applyFont="1" applyFill="1" applyBorder="1" applyAlignment="1">
      <alignment vertical="center" wrapText="1"/>
    </xf>
    <xf numFmtId="0" fontId="2" fillId="6" borderId="0" xfId="0" applyFont="1" applyFill="1" applyBorder="1" applyAlignment="1">
      <alignment horizontal="center" vertical="center" wrapText="1"/>
    </xf>
    <xf numFmtId="0" fontId="3" fillId="72" borderId="0" xfId="0" applyFont="1" applyFill="1" applyBorder="1" applyAlignment="1">
      <alignment horizontal="center"/>
    </xf>
    <xf numFmtId="0" fontId="3" fillId="37" borderId="0" xfId="0" applyFont="1" applyFill="1" applyBorder="1" applyAlignment="1">
      <alignment horizontal="center"/>
    </xf>
    <xf numFmtId="0" fontId="2" fillId="71" borderId="0" xfId="0" applyFont="1" applyFill="1" applyBorder="1" applyAlignment="1">
      <alignment horizontal="center" vertical="center" wrapText="1"/>
    </xf>
    <xf numFmtId="0" fontId="3" fillId="76" borderId="0" xfId="0" applyFont="1" applyFill="1" applyBorder="1" applyAlignment="1">
      <alignment horizontal="center"/>
    </xf>
    <xf numFmtId="164" fontId="2" fillId="0" borderId="32" xfId="2" applyNumberFormat="1" applyFont="1" applyFill="1" applyBorder="1"/>
    <xf numFmtId="0" fontId="2" fillId="0" borderId="17"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wrapText="1"/>
      <protection locked="0"/>
    </xf>
    <xf numFmtId="0" fontId="39" fillId="0" borderId="0" xfId="0" applyFont="1" applyFill="1" applyAlignment="1">
      <alignment wrapText="1"/>
    </xf>
    <xf numFmtId="0" fontId="39" fillId="0" borderId="30" xfId="0" applyFont="1" applyFill="1" applyBorder="1" applyAlignment="1">
      <alignment wrapText="1"/>
    </xf>
    <xf numFmtId="0" fontId="2" fillId="6" borderId="33" xfId="0" applyFont="1" applyFill="1" applyBorder="1" applyAlignment="1">
      <alignment horizontal="center" vertical="center" wrapText="1"/>
    </xf>
    <xf numFmtId="0" fontId="3" fillId="72" borderId="32" xfId="0" applyFont="1" applyFill="1" applyBorder="1" applyAlignment="1">
      <alignment horizontal="center"/>
    </xf>
    <xf numFmtId="0" fontId="3" fillId="37" borderId="32" xfId="0" applyFont="1" applyFill="1" applyBorder="1" applyAlignment="1">
      <alignment horizontal="center"/>
    </xf>
    <xf numFmtId="165" fontId="2" fillId="0" borderId="32" xfId="0" applyNumberFormat="1" applyFont="1" applyFill="1" applyBorder="1" applyAlignment="1">
      <alignment horizontal="right"/>
    </xf>
    <xf numFmtId="165" fontId="2" fillId="0" borderId="0" xfId="0" applyNumberFormat="1" applyFont="1" applyFill="1" applyBorder="1" applyAlignment="1">
      <alignment horizontal="right"/>
    </xf>
    <xf numFmtId="165" fontId="2" fillId="0" borderId="33" xfId="0" applyNumberFormat="1" applyFont="1" applyFill="1" applyBorder="1" applyAlignment="1">
      <alignment horizontal="right"/>
    </xf>
    <xf numFmtId="0" fontId="2" fillId="82" borderId="33" xfId="0" applyFont="1" applyFill="1" applyBorder="1" applyAlignment="1">
      <alignment horizontal="center" vertical="center" wrapText="1"/>
    </xf>
    <xf numFmtId="0" fontId="4" fillId="0" borderId="32" xfId="0"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0" applyFont="1" applyBorder="1" applyAlignment="1">
      <alignment horizontal="left" vertical="center" wrapText="1"/>
    </xf>
    <xf numFmtId="0" fontId="2" fillId="0" borderId="0" xfId="0" applyFont="1" applyBorder="1" applyAlignment="1">
      <alignment horizontal="right" vertical="center" wrapText="1"/>
    </xf>
    <xf numFmtId="165" fontId="2" fillId="0" borderId="0" xfId="0" applyNumberFormat="1" applyFont="1" applyFill="1" applyBorder="1" applyAlignment="1"/>
    <xf numFmtId="165" fontId="2" fillId="0" borderId="33" xfId="0" applyNumberFormat="1" applyFont="1" applyFill="1" applyBorder="1" applyAlignment="1"/>
    <xf numFmtId="0" fontId="11" fillId="74" borderId="38" xfId="0" applyFont="1" applyFill="1" applyBorder="1" applyAlignment="1">
      <alignment vertical="center" wrapText="1"/>
    </xf>
    <xf numFmtId="0" fontId="11" fillId="74" borderId="33" xfId="0" applyFont="1" applyFill="1" applyBorder="1" applyAlignment="1">
      <alignment vertical="center" wrapText="1"/>
    </xf>
    <xf numFmtId="0" fontId="11" fillId="74" borderId="37" xfId="0" applyFont="1" applyFill="1" applyBorder="1" applyAlignment="1">
      <alignment vertical="center" wrapText="1"/>
    </xf>
    <xf numFmtId="0" fontId="2" fillId="6" borderId="18" xfId="0" applyFont="1" applyFill="1" applyBorder="1" applyAlignment="1">
      <alignment horizontal="center" vertical="center" wrapText="1"/>
    </xf>
    <xf numFmtId="0" fontId="2" fillId="0" borderId="0" xfId="0" applyFont="1" applyFill="1" applyBorder="1" applyAlignment="1"/>
    <xf numFmtId="0" fontId="2" fillId="0" borderId="33" xfId="0" applyFont="1" applyFill="1" applyBorder="1" applyAlignment="1"/>
    <xf numFmtId="0" fontId="21" fillId="74" borderId="29" xfId="91" applyFont="1" applyFill="1" applyBorder="1" applyAlignment="1">
      <alignment vertical="center" wrapText="1"/>
    </xf>
    <xf numFmtId="0" fontId="21" fillId="74" borderId="0" xfId="91" applyFont="1" applyFill="1" applyBorder="1" applyAlignment="1">
      <alignment vertical="center" wrapText="1"/>
    </xf>
    <xf numFmtId="0" fontId="21" fillId="74" borderId="30" xfId="91" applyFont="1" applyFill="1" applyBorder="1" applyAlignment="1">
      <alignment vertical="center" wrapText="1"/>
    </xf>
    <xf numFmtId="0" fontId="39" fillId="0" borderId="0" xfId="0" applyFont="1" applyFill="1" applyAlignment="1">
      <alignment horizontal="left"/>
    </xf>
    <xf numFmtId="0" fontId="4" fillId="0" borderId="17"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3" fillId="8" borderId="0" xfId="0" applyFont="1" applyFill="1" applyBorder="1" applyAlignment="1">
      <alignment horizontal="center"/>
    </xf>
    <xf numFmtId="0" fontId="2" fillId="5" borderId="18" xfId="0" applyFont="1" applyFill="1" applyBorder="1" applyAlignment="1">
      <alignment horizontal="center" vertical="center" wrapText="1"/>
    </xf>
    <xf numFmtId="165" fontId="2" fillId="0" borderId="0" xfId="0" applyNumberFormat="1" applyFont="1" applyFill="1" applyBorder="1"/>
    <xf numFmtId="165" fontId="2" fillId="0" borderId="33" xfId="0" applyNumberFormat="1" applyFont="1" applyFill="1" applyBorder="1"/>
    <xf numFmtId="0" fontId="2" fillId="0" borderId="33" xfId="0" applyFont="1" applyBorder="1" applyAlignment="1">
      <alignment horizontal="right"/>
    </xf>
    <xf numFmtId="0" fontId="2" fillId="74" borderId="18" xfId="0" applyFont="1" applyFill="1" applyBorder="1" applyAlignment="1">
      <alignment vertical="center" wrapText="1"/>
    </xf>
    <xf numFmtId="168" fontId="2" fillId="0" borderId="0" xfId="1" applyNumberFormat="1" applyFont="1" applyBorder="1" applyAlignment="1"/>
    <xf numFmtId="168" fontId="2" fillId="0" borderId="33" xfId="1" applyNumberFormat="1" applyFont="1" applyBorder="1" applyAlignment="1"/>
    <xf numFmtId="0" fontId="4" fillId="0" borderId="0" xfId="0" applyFont="1" applyFill="1" applyBorder="1" applyAlignment="1">
      <alignment horizontal="center"/>
    </xf>
    <xf numFmtId="0" fontId="2" fillId="7" borderId="33" xfId="0" applyFont="1" applyFill="1" applyBorder="1" applyAlignment="1">
      <alignment horizontal="center" wrapText="1"/>
    </xf>
    <xf numFmtId="0" fontId="2" fillId="71" borderId="33" xfId="0" applyFont="1" applyFill="1" applyBorder="1" applyAlignment="1">
      <alignment horizontal="center" wrapText="1"/>
    </xf>
    <xf numFmtId="0" fontId="4" fillId="0" borderId="32" xfId="0" applyFont="1" applyFill="1" applyBorder="1" applyAlignment="1">
      <alignment horizontal="center"/>
    </xf>
    <xf numFmtId="0" fontId="4" fillId="0" borderId="33" xfId="0" applyFont="1" applyFill="1" applyBorder="1" applyAlignment="1">
      <alignment horizontal="center"/>
    </xf>
    <xf numFmtId="0" fontId="78" fillId="74" borderId="40" xfId="0" applyFont="1" applyFill="1" applyBorder="1" applyAlignment="1">
      <alignment vertical="top" wrapText="1"/>
    </xf>
    <xf numFmtId="0" fontId="78" fillId="74" borderId="32" xfId="0" applyFont="1" applyFill="1" applyBorder="1" applyAlignment="1">
      <alignment vertical="top" wrapText="1"/>
    </xf>
    <xf numFmtId="0" fontId="78" fillId="74" borderId="41" xfId="0" applyFont="1" applyFill="1" applyBorder="1" applyAlignment="1">
      <alignment vertical="top" wrapText="1"/>
    </xf>
    <xf numFmtId="0" fontId="11" fillId="74" borderId="29" xfId="0" applyFont="1" applyFill="1" applyBorder="1" applyAlignment="1">
      <alignment vertical="top" wrapText="1"/>
    </xf>
    <xf numFmtId="0" fontId="11" fillId="74" borderId="0" xfId="0" applyFont="1" applyFill="1" applyBorder="1" applyAlignment="1">
      <alignment vertical="top" wrapText="1"/>
    </xf>
    <xf numFmtId="0" fontId="11" fillId="74" borderId="30" xfId="0" applyFont="1" applyFill="1" applyBorder="1" applyAlignment="1">
      <alignment vertical="top" wrapText="1"/>
    </xf>
    <xf numFmtId="0" fontId="78" fillId="74" borderId="29" xfId="0" applyFont="1" applyFill="1" applyBorder="1" applyAlignment="1">
      <alignment vertical="top" wrapText="1"/>
    </xf>
    <xf numFmtId="0" fontId="78" fillId="74" borderId="0" xfId="0" applyFont="1" applyFill="1" applyBorder="1" applyAlignment="1">
      <alignment vertical="top" wrapText="1"/>
    </xf>
    <xf numFmtId="0" fontId="78" fillId="74" borderId="30" xfId="0" applyFont="1" applyFill="1" applyBorder="1" applyAlignment="1">
      <alignment vertical="top" wrapText="1"/>
    </xf>
    <xf numFmtId="165" fontId="2" fillId="0" borderId="32" xfId="0" applyNumberFormat="1" applyFont="1" applyFill="1" applyBorder="1"/>
    <xf numFmtId="0" fontId="21" fillId="34" borderId="0" xfId="91" applyFont="1" applyFill="1" applyAlignment="1">
      <alignment horizontal="left"/>
    </xf>
    <xf numFmtId="0" fontId="21" fillId="0" borderId="0" xfId="91" applyFont="1" applyAlignment="1">
      <alignment vertical="center"/>
    </xf>
    <xf numFmtId="0" fontId="2" fillId="82" borderId="0" xfId="0" applyFont="1" applyFill="1" applyBorder="1" applyAlignment="1">
      <alignment horizontal="center" vertical="center" wrapText="1"/>
    </xf>
    <xf numFmtId="0" fontId="3" fillId="80" borderId="32" xfId="0" applyFont="1" applyFill="1" applyBorder="1" applyAlignment="1">
      <alignment horizontal="center"/>
    </xf>
    <xf numFmtId="0" fontId="2" fillId="0" borderId="0" xfId="0" applyFont="1" applyFill="1" applyBorder="1" applyAlignment="1">
      <alignment horizontal="left"/>
    </xf>
    <xf numFmtId="0" fontId="39" fillId="0" borderId="30" xfId="0" applyFont="1" applyFill="1" applyBorder="1" applyAlignment="1">
      <alignment horizontal="left"/>
    </xf>
    <xf numFmtId="0" fontId="4" fillId="83" borderId="17" xfId="0" applyFont="1" applyFill="1" applyBorder="1" applyAlignment="1" applyProtection="1">
      <alignment horizontal="center"/>
      <protection locked="0"/>
    </xf>
    <xf numFmtId="0" fontId="4" fillId="83" borderId="19" xfId="0" applyFont="1" applyFill="1" applyBorder="1" applyAlignment="1" applyProtection="1">
      <alignment horizontal="center"/>
      <protection locked="0"/>
    </xf>
    <xf numFmtId="0" fontId="2" fillId="0" borderId="32" xfId="0" applyFont="1" applyFill="1" applyBorder="1" applyAlignment="1">
      <alignment horizontal="left"/>
    </xf>
    <xf numFmtId="0" fontId="2" fillId="0" borderId="0" xfId="0" applyFont="1" applyBorder="1" applyAlignment="1"/>
    <xf numFmtId="0" fontId="39" fillId="0" borderId="0" xfId="0" applyFont="1" applyAlignment="1">
      <alignment horizontal="left"/>
    </xf>
    <xf numFmtId="168" fontId="2" fillId="0" borderId="0" xfId="1" applyNumberFormat="1" applyFont="1" applyFill="1" applyBorder="1" applyAlignment="1">
      <alignment horizontal="right" wrapText="1"/>
    </xf>
    <xf numFmtId="168" fontId="2" fillId="0" borderId="33" xfId="1" applyNumberFormat="1" applyFont="1" applyFill="1" applyBorder="1" applyAlignment="1">
      <alignment horizontal="right" wrapText="1"/>
    </xf>
    <xf numFmtId="0" fontId="21" fillId="0" borderId="0" xfId="91" applyFont="1" applyAlignment="1">
      <alignment horizontal="left"/>
    </xf>
    <xf numFmtId="0" fontId="39" fillId="0" borderId="0" xfId="0" applyFont="1" applyAlignment="1">
      <alignment horizontal="left" vertical="top" wrapText="1"/>
    </xf>
    <xf numFmtId="0" fontId="39" fillId="0" borderId="0" xfId="0" applyFont="1" applyAlignment="1">
      <alignment horizontal="left" vertical="top"/>
    </xf>
    <xf numFmtId="0" fontId="56" fillId="0" borderId="0" xfId="0" applyFont="1" applyFill="1" applyAlignment="1">
      <alignment horizontal="center" vertical="top" wrapText="1"/>
    </xf>
    <xf numFmtId="0" fontId="42" fillId="83" borderId="17" xfId="0" applyFont="1" applyFill="1" applyBorder="1" applyAlignment="1" applyProtection="1">
      <alignment horizontal="center" vertical="top" wrapText="1"/>
      <protection locked="0"/>
    </xf>
    <xf numFmtId="0" fontId="42" fillId="83" borderId="19" xfId="0" applyFont="1" applyFill="1" applyBorder="1" applyAlignment="1" applyProtection="1">
      <alignment horizontal="center" vertical="top" wrapText="1"/>
      <protection locked="0"/>
    </xf>
    <xf numFmtId="0" fontId="3" fillId="80" borderId="0" xfId="0" applyFont="1" applyFill="1" applyAlignment="1">
      <alignment horizontal="center"/>
    </xf>
    <xf numFmtId="0" fontId="4" fillId="80" borderId="0" xfId="0" applyFont="1" applyFill="1" applyAlignment="1">
      <alignment horizontal="center"/>
    </xf>
    <xf numFmtId="0" fontId="73" fillId="0" borderId="0" xfId="0" applyFont="1" applyAlignment="1"/>
    <xf numFmtId="0" fontId="4" fillId="0" borderId="0" xfId="0" applyFont="1" applyAlignment="1">
      <alignment vertical="top" wrapText="1"/>
    </xf>
    <xf numFmtId="0" fontId="2" fillId="82" borderId="0" xfId="0" applyFont="1" applyFill="1" applyAlignment="1">
      <alignment horizontal="center" vertical="center" wrapText="1"/>
    </xf>
    <xf numFmtId="0" fontId="3" fillId="80" borderId="0" xfId="0" applyFont="1" applyFill="1" applyAlignment="1">
      <alignment horizontal="center" vertical="center" wrapText="1"/>
    </xf>
    <xf numFmtId="0" fontId="41" fillId="80" borderId="32" xfId="0" applyFont="1" applyFill="1" applyBorder="1"/>
    <xf numFmtId="0" fontId="41" fillId="80" borderId="33" xfId="0" applyFont="1" applyFill="1" applyBorder="1"/>
    <xf numFmtId="0" fontId="3" fillId="80" borderId="18" xfId="0" applyFont="1" applyFill="1" applyBorder="1" applyAlignment="1">
      <alignment horizontal="center" vertical="center" wrapText="1"/>
    </xf>
    <xf numFmtId="168" fontId="2" fillId="6" borderId="32" xfId="1" applyNumberFormat="1" applyFont="1" applyFill="1" applyBorder="1" applyAlignment="1">
      <alignment horizontal="right"/>
    </xf>
    <xf numFmtId="168" fontId="2" fillId="5" borderId="33" xfId="1" applyNumberFormat="1" applyFont="1" applyFill="1" applyBorder="1" applyAlignment="1">
      <alignment horizontal="right"/>
    </xf>
    <xf numFmtId="0" fontId="3" fillId="80" borderId="33" xfId="0" applyFont="1" applyFill="1" applyBorder="1" applyAlignment="1">
      <alignment horizontal="center" vertical="center"/>
    </xf>
    <xf numFmtId="0" fontId="3" fillId="80" borderId="33" xfId="0" applyFont="1" applyFill="1" applyBorder="1" applyAlignment="1">
      <alignment horizontal="center" vertical="center" wrapText="1"/>
    </xf>
    <xf numFmtId="0" fontId="2" fillId="0" borderId="33" xfId="0" applyFont="1" applyBorder="1" applyAlignment="1"/>
    <xf numFmtId="9" fontId="2" fillId="0" borderId="32" xfId="2" applyFont="1" applyFill="1" applyBorder="1" applyAlignment="1">
      <alignment horizontal="right"/>
    </xf>
    <xf numFmtId="43" fontId="2" fillId="0" borderId="33" xfId="1" applyFont="1" applyFill="1" applyBorder="1" applyAlignment="1">
      <alignment horizontal="right"/>
    </xf>
    <xf numFmtId="9" fontId="2" fillId="0" borderId="33" xfId="2" applyFont="1" applyFill="1" applyBorder="1" applyAlignment="1">
      <alignment horizontal="right"/>
    </xf>
    <xf numFmtId="0" fontId="112" fillId="0" borderId="0" xfId="91" applyFont="1" applyAlignment="1"/>
    <xf numFmtId="0" fontId="39" fillId="0" borderId="0" xfId="0" applyFont="1" applyAlignment="1">
      <alignment horizontal="left" vertical="center" wrapText="1"/>
    </xf>
    <xf numFmtId="0" fontId="2" fillId="6" borderId="0" xfId="0" applyFont="1" applyFill="1"/>
    <xf numFmtId="0" fontId="2" fillId="5" borderId="33" xfId="0" applyFont="1" applyFill="1" applyBorder="1"/>
    <xf numFmtId="164" fontId="2" fillId="6" borderId="32" xfId="2" applyNumberFormat="1" applyFont="1" applyFill="1" applyBorder="1" applyAlignment="1">
      <alignment horizontal="right"/>
    </xf>
    <xf numFmtId="164" fontId="2" fillId="5" borderId="33" xfId="2" applyNumberFormat="1" applyFont="1" applyFill="1" applyBorder="1" applyAlignment="1">
      <alignment horizontal="right"/>
    </xf>
    <xf numFmtId="168" fontId="2" fillId="0" borderId="33" xfId="1" applyNumberFormat="1" applyFont="1" applyBorder="1" applyAlignment="1">
      <alignment horizontal="right"/>
    </xf>
    <xf numFmtId="168" fontId="2" fillId="0" borderId="0" xfId="1" applyNumberFormat="1" applyFont="1" applyBorder="1" applyAlignment="1">
      <alignment horizontal="right"/>
    </xf>
    <xf numFmtId="169" fontId="2" fillId="0" borderId="0" xfId="2" applyNumberFormat="1" applyFont="1" applyBorder="1" applyAlignment="1">
      <alignment horizontal="right"/>
    </xf>
    <xf numFmtId="0" fontId="3" fillId="72" borderId="0" xfId="0" applyFont="1" applyFill="1" applyBorder="1" applyAlignment="1">
      <alignment horizontal="center" vertical="center"/>
    </xf>
    <xf numFmtId="0" fontId="3" fillId="37" borderId="0" xfId="0" applyFont="1" applyFill="1" applyBorder="1" applyAlignment="1">
      <alignment horizontal="center" vertical="center"/>
    </xf>
    <xf numFmtId="0" fontId="3" fillId="76" borderId="0" xfId="0" applyFont="1" applyFill="1" applyBorder="1" applyAlignment="1">
      <alignment horizontal="center" vertical="center"/>
    </xf>
    <xf numFmtId="169" fontId="2" fillId="0" borderId="33" xfId="1" applyNumberFormat="1" applyFont="1" applyBorder="1" applyAlignment="1">
      <alignment horizontal="right"/>
    </xf>
    <xf numFmtId="164" fontId="2" fillId="0" borderId="0" xfId="2" applyNumberFormat="1" applyFont="1" applyBorder="1" applyAlignment="1">
      <alignment horizontal="center"/>
    </xf>
    <xf numFmtId="164" fontId="2" fillId="0" borderId="33" xfId="2" applyNumberFormat="1" applyFont="1" applyBorder="1" applyAlignment="1">
      <alignment horizontal="center"/>
    </xf>
    <xf numFmtId="0" fontId="39" fillId="0" borderId="0" xfId="0" applyFont="1" applyFill="1" applyBorder="1" applyAlignment="1">
      <alignment horizontal="left" vertical="top"/>
    </xf>
    <xf numFmtId="0" fontId="39" fillId="0" borderId="0" xfId="0" applyFont="1" applyFill="1" applyBorder="1" applyAlignment="1">
      <alignment horizontal="left" vertical="top" wrapText="1"/>
    </xf>
    <xf numFmtId="0" fontId="21" fillId="0" borderId="0" xfId="91" applyFont="1"/>
    <xf numFmtId="0" fontId="2" fillId="6" borderId="32" xfId="1" applyNumberFormat="1" applyFont="1" applyFill="1" applyBorder="1" applyAlignment="1">
      <alignment horizontal="right"/>
    </xf>
    <xf numFmtId="0" fontId="2" fillId="5" borderId="33" xfId="0" applyFont="1" applyFill="1" applyBorder="1" applyAlignment="1">
      <alignment horizontal="right"/>
    </xf>
    <xf numFmtId="168" fontId="36" fillId="0" borderId="18" xfId="1" applyNumberFormat="1" applyFont="1" applyBorder="1" applyAlignment="1">
      <alignment horizontal="right"/>
    </xf>
    <xf numFmtId="0" fontId="56" fillId="0" borderId="0" xfId="0" applyFont="1" applyFill="1" applyBorder="1" applyAlignment="1">
      <alignment horizontal="left" vertical="top" wrapText="1"/>
    </xf>
    <xf numFmtId="0" fontId="3" fillId="0" borderId="0" xfId="0" applyFont="1" applyFill="1" applyAlignment="1">
      <alignment horizontal="center"/>
    </xf>
    <xf numFmtId="0" fontId="39" fillId="0" borderId="0" xfId="0" applyFont="1" applyAlignment="1"/>
    <xf numFmtId="0" fontId="21" fillId="0" borderId="0" xfId="91" applyFont="1" applyAlignment="1"/>
    <xf numFmtId="0" fontId="107" fillId="76" borderId="18" xfId="0" applyFont="1" applyFill="1" applyBorder="1" applyAlignment="1">
      <alignment horizontal="center" vertical="center" wrapText="1"/>
    </xf>
    <xf numFmtId="0" fontId="2" fillId="0" borderId="32" xfId="0" applyFont="1" applyBorder="1" applyAlignment="1">
      <alignment horizontal="center" vertical="center"/>
    </xf>
    <xf numFmtId="0" fontId="35" fillId="0" borderId="32" xfId="0" applyFont="1" applyFill="1" applyBorder="1" applyAlignment="1">
      <alignment wrapText="1"/>
    </xf>
    <xf numFmtId="0" fontId="35" fillId="0" borderId="0" xfId="0" applyFont="1" applyFill="1" applyBorder="1" applyAlignment="1">
      <alignment wrapText="1"/>
    </xf>
    <xf numFmtId="0" fontId="35" fillId="0" borderId="33" xfId="0" applyFont="1" applyFill="1" applyBorder="1" applyAlignment="1">
      <alignment wrapText="1"/>
    </xf>
    <xf numFmtId="0" fontId="4" fillId="0" borderId="0" xfId="0" applyFont="1" applyFill="1" applyBorder="1" applyAlignment="1">
      <alignment horizontal="left" vertical="top" wrapText="1"/>
    </xf>
    <xf numFmtId="0" fontId="107" fillId="76" borderId="32" xfId="0" applyFont="1" applyFill="1" applyBorder="1" applyAlignment="1">
      <alignment horizontal="center" vertical="center" wrapText="1"/>
    </xf>
    <xf numFmtId="0" fontId="21" fillId="0" borderId="0" xfId="91" applyFont="1" applyFill="1" applyBorder="1" applyAlignment="1">
      <alignment vertical="top"/>
    </xf>
    <xf numFmtId="0" fontId="56" fillId="0" borderId="0" xfId="91" applyFont="1" applyFill="1" applyBorder="1" applyAlignment="1">
      <alignment vertical="top" wrapText="1"/>
    </xf>
    <xf numFmtId="9" fontId="2" fillId="0" borderId="32" xfId="2" applyFont="1" applyFill="1" applyBorder="1"/>
    <xf numFmtId="9" fontId="2" fillId="0" borderId="0" xfId="2" applyFont="1" applyFill="1" applyBorder="1"/>
    <xf numFmtId="9" fontId="2" fillId="0" borderId="33" xfId="2" applyFont="1" applyFill="1" applyBorder="1"/>
    <xf numFmtId="9" fontId="2" fillId="0" borderId="32" xfId="2" applyNumberFormat="1" applyFont="1" applyFill="1" applyBorder="1"/>
    <xf numFmtId="9" fontId="2" fillId="0" borderId="0" xfId="2" applyNumberFormat="1" applyFont="1" applyFill="1" applyBorder="1"/>
    <xf numFmtId="0" fontId="39" fillId="0" borderId="0" xfId="0" applyFont="1" applyBorder="1"/>
    <xf numFmtId="0" fontId="4" fillId="0" borderId="0" xfId="0" applyFont="1" applyBorder="1" applyAlignment="1">
      <alignment horizontal="center"/>
    </xf>
    <xf numFmtId="0" fontId="39" fillId="0" borderId="0" xfId="0" applyFont="1" applyAlignment="1">
      <alignment wrapText="1"/>
    </xf>
    <xf numFmtId="9" fontId="2" fillId="0" borderId="33" xfId="2" applyNumberFormat="1" applyFont="1" applyFill="1" applyBorder="1"/>
    <xf numFmtId="0" fontId="2" fillId="84" borderId="0" xfId="0" applyFont="1" applyFill="1" applyBorder="1" applyAlignment="1">
      <alignment horizontal="center" vertical="center" wrapText="1"/>
    </xf>
    <xf numFmtId="0" fontId="2" fillId="73" borderId="33" xfId="0" applyFont="1" applyFill="1" applyBorder="1" applyAlignment="1">
      <alignment horizontal="center" vertical="center"/>
    </xf>
    <xf numFmtId="0" fontId="2" fillId="84" borderId="33" xfId="0" applyFont="1" applyFill="1" applyBorder="1" applyAlignment="1">
      <alignment horizontal="center" vertical="center"/>
    </xf>
    <xf numFmtId="0" fontId="2" fillId="84" borderId="33" xfId="0" applyFont="1" applyFill="1" applyBorder="1" applyAlignment="1">
      <alignment horizontal="center" vertical="center" wrapText="1"/>
    </xf>
    <xf numFmtId="0" fontId="2" fillId="0" borderId="33" xfId="0" quotePrefix="1" applyFont="1" applyFill="1" applyBorder="1"/>
    <xf numFmtId="16" fontId="2" fillId="0" borderId="0" xfId="0" quotePrefix="1" applyNumberFormat="1" applyFont="1" applyFill="1" applyBorder="1"/>
    <xf numFmtId="17" fontId="2" fillId="0" borderId="0" xfId="0" quotePrefix="1" applyNumberFormat="1" applyFont="1" applyFill="1" applyBorder="1"/>
    <xf numFmtId="0" fontId="4" fillId="0" borderId="32" xfId="0" applyFont="1" applyBorder="1"/>
    <xf numFmtId="164" fontId="2" fillId="0" borderId="0" xfId="2" applyNumberFormat="1" applyFont="1" applyFill="1" applyBorder="1" applyAlignment="1"/>
    <xf numFmtId="0" fontId="2" fillId="74" borderId="0" xfId="0" applyFont="1" applyFill="1" applyBorder="1" applyAlignment="1">
      <alignment horizontal="center" vertical="center" wrapText="1"/>
    </xf>
    <xf numFmtId="164" fontId="2" fillId="0" borderId="33" xfId="2" applyNumberFormat="1" applyFont="1" applyFill="1" applyBorder="1" applyAlignment="1"/>
    <xf numFmtId="0" fontId="4" fillId="83" borderId="17" xfId="0" applyFont="1" applyFill="1" applyBorder="1" applyAlignment="1" applyProtection="1">
      <alignment horizontal="center" vertical="center"/>
      <protection locked="0"/>
    </xf>
    <xf numFmtId="0" fontId="4" fillId="83" borderId="19" xfId="0" applyFont="1" applyFill="1" applyBorder="1" applyAlignment="1" applyProtection="1">
      <alignment horizontal="center" vertical="center"/>
      <protection locked="0"/>
    </xf>
    <xf numFmtId="0" fontId="4" fillId="0" borderId="33" xfId="0" applyFont="1" applyFill="1" applyBorder="1" applyAlignment="1">
      <alignment horizontal="center" vertical="center"/>
    </xf>
    <xf numFmtId="0" fontId="21" fillId="0" borderId="0" xfId="91" applyFont="1" applyAlignment="1">
      <alignment vertical="top"/>
    </xf>
    <xf numFmtId="0" fontId="35" fillId="0" borderId="17" xfId="0" applyFont="1" applyFill="1" applyBorder="1" applyAlignment="1" applyProtection="1">
      <alignment horizontal="center" vertical="top" wrapText="1"/>
      <protection locked="0"/>
    </xf>
    <xf numFmtId="0" fontId="35" fillId="0" borderId="19" xfId="0" applyFont="1" applyFill="1" applyBorder="1" applyAlignment="1" applyProtection="1">
      <alignment horizontal="center" vertical="top" wrapText="1"/>
      <protection locked="0"/>
    </xf>
    <xf numFmtId="168" fontId="2" fillId="0" borderId="33" xfId="1" applyNumberFormat="1" applyFont="1" applyBorder="1"/>
    <xf numFmtId="0" fontId="38" fillId="0" borderId="55" xfId="0" applyFont="1" applyBorder="1" applyAlignment="1">
      <alignment horizontal="center" vertical="center"/>
    </xf>
    <xf numFmtId="0" fontId="38" fillId="0" borderId="0" xfId="0" applyFont="1" applyBorder="1" applyAlignment="1">
      <alignment horizontal="center" vertical="center"/>
    </xf>
    <xf numFmtId="0" fontId="38" fillId="0" borderId="30" xfId="0" applyFont="1" applyBorder="1" applyAlignment="1">
      <alignment horizontal="center" vertical="center"/>
    </xf>
    <xf numFmtId="0" fontId="34" fillId="0" borderId="55"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30" xfId="0" applyFont="1" applyBorder="1" applyAlignment="1">
      <alignment horizontal="center" vertical="center" wrapText="1"/>
    </xf>
    <xf numFmtId="0" fontId="38" fillId="0" borderId="29" xfId="0" applyFont="1" applyBorder="1" applyAlignment="1">
      <alignment horizontal="center" vertical="center"/>
    </xf>
    <xf numFmtId="0" fontId="34" fillId="0" borderId="29" xfId="0" applyFont="1" applyBorder="1" applyAlignment="1">
      <alignment horizontal="center" vertical="center" wrapText="1"/>
    </xf>
    <xf numFmtId="168" fontId="34" fillId="0" borderId="55" xfId="1" applyNumberFormat="1" applyFont="1" applyBorder="1" applyAlignment="1">
      <alignment horizontal="center" vertical="center" wrapText="1"/>
    </xf>
    <xf numFmtId="168" fontId="34" fillId="0" borderId="0" xfId="1" applyNumberFormat="1" applyFont="1" applyBorder="1" applyAlignment="1">
      <alignment horizontal="center" vertical="center" wrapText="1"/>
    </xf>
    <xf numFmtId="168" fontId="34" fillId="0" borderId="1" xfId="1" applyNumberFormat="1" applyFont="1" applyBorder="1" applyAlignment="1">
      <alignment horizontal="center" vertical="center" wrapText="1"/>
    </xf>
    <xf numFmtId="168" fontId="118" fillId="0" borderId="55" xfId="1" applyNumberFormat="1" applyFont="1" applyBorder="1" applyAlignment="1">
      <alignment horizontal="center" vertical="center" wrapText="1"/>
    </xf>
    <xf numFmtId="168" fontId="118" fillId="0" borderId="0" xfId="1" applyNumberFormat="1" applyFont="1" applyBorder="1" applyAlignment="1">
      <alignment horizontal="center" vertical="center" wrapText="1"/>
    </xf>
    <xf numFmtId="168" fontId="118" fillId="0" borderId="1" xfId="1" applyNumberFormat="1" applyFont="1" applyBorder="1" applyAlignment="1">
      <alignment horizontal="center" vertical="center" wrapText="1"/>
    </xf>
    <xf numFmtId="0" fontId="3" fillId="8" borderId="0" xfId="0" applyFont="1" applyFill="1" applyAlignment="1">
      <alignment horizontal="center" vertical="center" textRotation="90"/>
    </xf>
    <xf numFmtId="0" fontId="2" fillId="5" borderId="0" xfId="0" applyFont="1" applyFill="1" applyAlignment="1">
      <alignment horizontal="center" vertical="center" textRotation="90"/>
    </xf>
    <xf numFmtId="0" fontId="2" fillId="5" borderId="0" xfId="0" applyFont="1" applyFill="1" applyAlignment="1">
      <alignment horizontal="center" textRotation="90" wrapText="1"/>
    </xf>
    <xf numFmtId="0" fontId="2" fillId="7" borderId="0" xfId="0" applyFont="1" applyFill="1" applyAlignment="1">
      <alignment horizontal="center" textRotation="90"/>
    </xf>
    <xf numFmtId="168" fontId="120" fillId="0" borderId="55" xfId="1" applyNumberFormat="1" applyFont="1" applyFill="1" applyBorder="1" applyAlignment="1" applyProtection="1">
      <alignment horizontal="center" vertical="center" wrapText="1"/>
    </xf>
    <xf numFmtId="168" fontId="120" fillId="0" borderId="0" xfId="1" applyNumberFormat="1" applyFont="1" applyFill="1" applyBorder="1" applyAlignment="1" applyProtection="1">
      <alignment horizontal="center" vertical="center" wrapText="1"/>
    </xf>
    <xf numFmtId="168" fontId="120" fillId="0" borderId="1" xfId="1" applyNumberFormat="1" applyFont="1" applyFill="1" applyBorder="1" applyAlignment="1" applyProtection="1">
      <alignment horizontal="center" vertical="center" wrapText="1"/>
    </xf>
    <xf numFmtId="168" fontId="118" fillId="0" borderId="55" xfId="1" applyNumberFormat="1" applyFont="1" applyFill="1" applyBorder="1" applyAlignment="1">
      <alignment horizontal="center" vertical="center"/>
    </xf>
    <xf numFmtId="168" fontId="118" fillId="0" borderId="0" xfId="1" applyNumberFormat="1" applyFont="1" applyFill="1" applyBorder="1" applyAlignment="1">
      <alignment horizontal="center" vertical="center"/>
    </xf>
    <xf numFmtId="168" fontId="118" fillId="0" borderId="1" xfId="1" applyNumberFormat="1" applyFont="1" applyFill="1" applyBorder="1" applyAlignment="1">
      <alignment horizontal="center" vertical="center"/>
    </xf>
    <xf numFmtId="164" fontId="34" fillId="0" borderId="0" xfId="2" applyNumberFormat="1" applyFont="1" applyBorder="1" applyAlignment="1">
      <alignment horizontal="center" vertical="center" wrapText="1"/>
    </xf>
    <xf numFmtId="164" fontId="34" fillId="0" borderId="1" xfId="2" applyNumberFormat="1" applyFont="1" applyBorder="1" applyAlignment="1">
      <alignment horizontal="center" vertical="center" wrapText="1"/>
    </xf>
    <xf numFmtId="168" fontId="34" fillId="0" borderId="55" xfId="1" applyNumberFormat="1" applyFont="1" applyBorder="1" applyAlignment="1">
      <alignment horizontal="center" vertical="center"/>
    </xf>
    <xf numFmtId="168" fontId="34" fillId="0" borderId="0" xfId="1" applyNumberFormat="1" applyFont="1" applyBorder="1" applyAlignment="1">
      <alignment horizontal="center" vertical="center"/>
    </xf>
    <xf numFmtId="168" fontId="34" fillId="0" borderId="1" xfId="1" applyNumberFormat="1" applyFont="1" applyBorder="1" applyAlignment="1">
      <alignment horizontal="center" vertical="center"/>
    </xf>
    <xf numFmtId="168" fontId="34" fillId="0" borderId="55" xfId="1" applyNumberFormat="1" applyFont="1" applyFill="1" applyBorder="1" applyAlignment="1">
      <alignment horizontal="center" vertical="center" wrapText="1"/>
    </xf>
    <xf numFmtId="168" fontId="34" fillId="0" borderId="0" xfId="1" applyNumberFormat="1" applyFont="1" applyFill="1" applyBorder="1" applyAlignment="1">
      <alignment horizontal="center" vertical="center" wrapText="1"/>
    </xf>
    <xf numFmtId="168" fontId="34" fillId="0" borderId="1" xfId="1" applyNumberFormat="1" applyFont="1" applyFill="1" applyBorder="1" applyAlignment="1">
      <alignment horizontal="center" vertical="center" wrapText="1"/>
    </xf>
    <xf numFmtId="168" fontId="34" fillId="0" borderId="55" xfId="1" quotePrefix="1" applyNumberFormat="1" applyFont="1" applyBorder="1" applyAlignment="1">
      <alignment horizontal="center" vertical="center" wrapText="1"/>
    </xf>
    <xf numFmtId="168" fontId="34" fillId="0" borderId="0" xfId="1" quotePrefix="1" applyNumberFormat="1" applyFont="1" applyBorder="1" applyAlignment="1">
      <alignment horizontal="center" vertical="center" wrapText="1"/>
    </xf>
    <xf numFmtId="168" fontId="120" fillId="0" borderId="55" xfId="1" applyNumberFormat="1" applyFont="1" applyBorder="1" applyAlignment="1" applyProtection="1">
      <alignment horizontal="center" vertical="center" wrapText="1"/>
    </xf>
    <xf numFmtId="168" fontId="120" fillId="0" borderId="0" xfId="1" applyNumberFormat="1" applyFont="1" applyBorder="1" applyAlignment="1" applyProtection="1">
      <alignment horizontal="center" vertical="center" wrapText="1"/>
    </xf>
    <xf numFmtId="168" fontId="120" fillId="0" borderId="1" xfId="1" applyNumberFormat="1" applyFont="1" applyBorder="1" applyAlignment="1" applyProtection="1">
      <alignment horizontal="center" vertical="center" wrapText="1"/>
    </xf>
    <xf numFmtId="168" fontId="34" fillId="0" borderId="0" xfId="1" quotePrefix="1" applyNumberFormat="1" applyFont="1" applyFill="1" applyBorder="1" applyAlignment="1">
      <alignment horizontal="center" vertical="center"/>
    </xf>
    <xf numFmtId="168" fontId="34" fillId="0" borderId="1" xfId="1" quotePrefix="1" applyNumberFormat="1" applyFont="1" applyFill="1" applyBorder="1" applyAlignment="1">
      <alignment horizontal="center" vertical="center"/>
    </xf>
    <xf numFmtId="168" fontId="34" fillId="0" borderId="55" xfId="1" quotePrefix="1" applyNumberFormat="1" applyFont="1" applyFill="1" applyBorder="1" applyAlignment="1">
      <alignment horizontal="center" vertical="center"/>
    </xf>
    <xf numFmtId="168" fontId="34" fillId="0" borderId="55" xfId="1" applyNumberFormat="1" applyFont="1" applyFill="1" applyBorder="1" applyAlignment="1">
      <alignment horizontal="center" vertical="center"/>
    </xf>
    <xf numFmtId="168" fontId="34" fillId="0" borderId="0" xfId="1" applyNumberFormat="1" applyFont="1" applyFill="1" applyBorder="1" applyAlignment="1">
      <alignment horizontal="center" vertical="center"/>
    </xf>
    <xf numFmtId="168" fontId="34" fillId="0" borderId="1" xfId="1" applyNumberFormat="1" applyFont="1" applyFill="1" applyBorder="1" applyAlignment="1">
      <alignment horizontal="center" vertical="center"/>
    </xf>
    <xf numFmtId="164" fontId="34" fillId="0" borderId="55" xfId="2" applyNumberFormat="1" applyFont="1" applyBorder="1" applyAlignment="1">
      <alignment horizontal="center" vertical="center" wrapText="1"/>
    </xf>
    <xf numFmtId="168" fontId="38" fillId="0" borderId="55" xfId="1" applyNumberFormat="1" applyFont="1" applyBorder="1" applyAlignment="1">
      <alignment horizontal="center"/>
    </xf>
    <xf numFmtId="168" fontId="38" fillId="0" borderId="0" xfId="1" applyNumberFormat="1" applyFont="1" applyBorder="1" applyAlignment="1">
      <alignment horizontal="center"/>
    </xf>
    <xf numFmtId="168" fontId="38" fillId="0" borderId="1" xfId="1" applyNumberFormat="1" applyFont="1" applyBorder="1" applyAlignment="1">
      <alignment horizontal="center"/>
    </xf>
    <xf numFmtId="168" fontId="38" fillId="0" borderId="55" xfId="1" applyNumberFormat="1" applyFont="1" applyBorder="1" applyAlignment="1">
      <alignment horizontal="center" vertical="center"/>
    </xf>
    <xf numFmtId="168" fontId="38" fillId="0" borderId="0" xfId="1" applyNumberFormat="1" applyFont="1" applyBorder="1" applyAlignment="1">
      <alignment horizontal="center" vertical="center"/>
    </xf>
    <xf numFmtId="168" fontId="38" fillId="0" borderId="1" xfId="1" applyNumberFormat="1" applyFont="1" applyBorder="1" applyAlignment="1">
      <alignment horizontal="center" vertical="center"/>
    </xf>
    <xf numFmtId="168" fontId="38" fillId="0" borderId="55" xfId="1" applyNumberFormat="1" applyFont="1" applyBorder="1" applyAlignment="1">
      <alignment horizontal="center" wrapText="1"/>
    </xf>
    <xf numFmtId="168" fontId="38" fillId="0" borderId="0" xfId="1" applyNumberFormat="1" applyFont="1" applyBorder="1" applyAlignment="1">
      <alignment horizontal="center" wrapText="1"/>
    </xf>
    <xf numFmtId="168" fontId="38" fillId="0" borderId="1" xfId="1" applyNumberFormat="1" applyFont="1" applyBorder="1" applyAlignment="1">
      <alignment horizontal="center" wrapText="1"/>
    </xf>
    <xf numFmtId="168" fontId="38" fillId="0" borderId="55" xfId="1" applyNumberFormat="1" applyFont="1" applyFill="1" applyBorder="1" applyAlignment="1">
      <alignment horizontal="center" vertical="center"/>
    </xf>
    <xf numFmtId="168" fontId="38" fillId="0" borderId="0" xfId="1" applyNumberFormat="1" applyFont="1" applyFill="1" applyBorder="1" applyAlignment="1">
      <alignment horizontal="center" vertical="center"/>
    </xf>
    <xf numFmtId="168" fontId="38" fillId="0" borderId="1" xfId="1" applyNumberFormat="1" applyFont="1" applyFill="1" applyBorder="1" applyAlignment="1">
      <alignment horizontal="center" vertical="center"/>
    </xf>
    <xf numFmtId="168" fontId="119" fillId="0" borderId="55" xfId="1" applyNumberFormat="1" applyFont="1" applyBorder="1" applyAlignment="1">
      <alignment horizontal="center"/>
    </xf>
    <xf numFmtId="168" fontId="119" fillId="0" borderId="0" xfId="1" applyNumberFormat="1" applyFont="1" applyBorder="1" applyAlignment="1">
      <alignment horizontal="center"/>
    </xf>
    <xf numFmtId="168" fontId="119" fillId="0" borderId="1" xfId="1" applyNumberFormat="1" applyFont="1" applyBorder="1" applyAlignment="1">
      <alignment horizontal="center"/>
    </xf>
    <xf numFmtId="168" fontId="38" fillId="0" borderId="55" xfId="1" applyNumberFormat="1" applyFont="1" applyBorder="1" applyAlignment="1">
      <alignment horizontal="center" vertical="center" wrapText="1"/>
    </xf>
    <xf numFmtId="168" fontId="38" fillId="0" borderId="0" xfId="1" applyNumberFormat="1" applyFont="1" applyBorder="1" applyAlignment="1">
      <alignment horizontal="center" vertical="center" wrapText="1"/>
    </xf>
    <xf numFmtId="168" fontId="38" fillId="0" borderId="1" xfId="1" applyNumberFormat="1" applyFont="1" applyBorder="1" applyAlignment="1">
      <alignment horizontal="center" vertical="center" wrapText="1"/>
    </xf>
    <xf numFmtId="168" fontId="117" fillId="0" borderId="0" xfId="1" applyNumberFormat="1" applyFont="1" applyBorder="1" applyAlignment="1">
      <alignment horizontal="center" vertical="center"/>
    </xf>
    <xf numFmtId="168" fontId="117" fillId="0" borderId="55" xfId="1" applyNumberFormat="1" applyFont="1" applyBorder="1" applyAlignment="1">
      <alignment horizontal="center" vertical="center"/>
    </xf>
    <xf numFmtId="168" fontId="38" fillId="0" borderId="55" xfId="1" applyNumberFormat="1" applyFont="1" applyFill="1" applyBorder="1" applyAlignment="1">
      <alignment horizontal="center"/>
    </xf>
    <xf numFmtId="168" fontId="38" fillId="0" borderId="0" xfId="1" applyNumberFormat="1" applyFont="1" applyFill="1" applyBorder="1" applyAlignment="1">
      <alignment horizontal="center"/>
    </xf>
    <xf numFmtId="168" fontId="38" fillId="0" borderId="55" xfId="1" applyNumberFormat="1" applyFont="1" applyFill="1" applyBorder="1" applyAlignment="1">
      <alignment horizontal="center" vertical="center" wrapText="1"/>
    </xf>
    <xf numFmtId="168" fontId="38" fillId="0" borderId="0" xfId="1" applyNumberFormat="1" applyFont="1" applyFill="1" applyBorder="1" applyAlignment="1">
      <alignment horizontal="center" vertical="center" wrapText="1"/>
    </xf>
    <xf numFmtId="168" fontId="38" fillId="0" borderId="1" xfId="1" applyNumberFormat="1" applyFont="1" applyFill="1" applyBorder="1" applyAlignment="1">
      <alignment horizontal="center" vertical="center" wrapText="1"/>
    </xf>
    <xf numFmtId="168" fontId="119" fillId="0" borderId="55" xfId="1" applyNumberFormat="1" applyFont="1" applyFill="1" applyBorder="1" applyAlignment="1">
      <alignment horizontal="center" vertical="center"/>
    </xf>
    <xf numFmtId="168" fontId="119" fillId="0" borderId="0" xfId="1" applyNumberFormat="1" applyFont="1" applyFill="1" applyBorder="1" applyAlignment="1">
      <alignment horizontal="center" vertical="center"/>
    </xf>
    <xf numFmtId="168" fontId="119" fillId="0" borderId="1" xfId="1" applyNumberFormat="1" applyFont="1" applyFill="1" applyBorder="1" applyAlignment="1">
      <alignment horizontal="center" vertical="center"/>
    </xf>
    <xf numFmtId="49" fontId="38" fillId="0" borderId="55" xfId="1" applyNumberFormat="1" applyFont="1" applyBorder="1" applyAlignment="1">
      <alignment horizontal="center" vertical="top"/>
    </xf>
    <xf numFmtId="49" fontId="38" fillId="0" borderId="0" xfId="1" applyNumberFormat="1" applyFont="1" applyBorder="1" applyAlignment="1">
      <alignment horizontal="center" vertical="top"/>
    </xf>
    <xf numFmtId="49" fontId="38" fillId="0" borderId="1" xfId="1" applyNumberFormat="1" applyFont="1" applyBorder="1" applyAlignment="1">
      <alignment horizontal="center" vertical="top"/>
    </xf>
    <xf numFmtId="0" fontId="34" fillId="0" borderId="38" xfId="0" applyFont="1" applyFill="1" applyBorder="1" applyAlignment="1">
      <alignment horizontal="center" vertical="center"/>
    </xf>
    <xf numFmtId="0" fontId="34" fillId="0" borderId="33" xfId="0" applyFont="1" applyFill="1" applyBorder="1" applyAlignment="1">
      <alignment horizontal="center" vertical="center"/>
    </xf>
    <xf numFmtId="0" fontId="34" fillId="0" borderId="53" xfId="0" applyFont="1" applyFill="1" applyBorder="1" applyAlignment="1">
      <alignment horizontal="center" vertical="center"/>
    </xf>
    <xf numFmtId="0" fontId="38" fillId="0" borderId="29" xfId="0" applyFont="1" applyFill="1" applyBorder="1" applyAlignment="1">
      <alignment horizontal="center" vertical="center"/>
    </xf>
    <xf numFmtId="0" fontId="38" fillId="0" borderId="0" xfId="0" applyFont="1" applyFill="1" applyBorder="1" applyAlignment="1">
      <alignment horizontal="center" vertical="center"/>
    </xf>
    <xf numFmtId="0" fontId="38" fillId="0" borderId="1" xfId="0" applyFont="1" applyFill="1" applyBorder="1" applyAlignment="1">
      <alignment horizontal="center" vertical="center"/>
    </xf>
    <xf numFmtId="0" fontId="34" fillId="0" borderId="38" xfId="0" applyFont="1" applyBorder="1" applyAlignment="1">
      <alignment horizontal="center" vertical="center"/>
    </xf>
    <xf numFmtId="0" fontId="34" fillId="0" borderId="33" xfId="0" applyFont="1" applyBorder="1" applyAlignment="1">
      <alignment horizontal="center" vertical="center"/>
    </xf>
    <xf numFmtId="0" fontId="34" fillId="0" borderId="53" xfId="0" applyFont="1" applyBorder="1" applyAlignment="1">
      <alignment horizontal="center" vertical="center"/>
    </xf>
    <xf numFmtId="0" fontId="38" fillId="0" borderId="29" xfId="0" applyFont="1" applyBorder="1" applyAlignment="1">
      <alignment horizontal="center"/>
    </xf>
    <xf numFmtId="0" fontId="38" fillId="0" borderId="0" xfId="0" applyFont="1" applyBorder="1" applyAlignment="1">
      <alignment horizontal="center"/>
    </xf>
    <xf numFmtId="0" fontId="38" fillId="0" borderId="1" xfId="0" applyFont="1" applyBorder="1" applyAlignment="1">
      <alignment horizontal="center"/>
    </xf>
    <xf numFmtId="0" fontId="38" fillId="0" borderId="30" xfId="0" applyFont="1" applyFill="1" applyBorder="1" applyAlignment="1">
      <alignment horizontal="center" vertical="center"/>
    </xf>
    <xf numFmtId="0" fontId="34" fillId="0" borderId="37" xfId="0" applyFont="1" applyBorder="1" applyAlignment="1">
      <alignment horizontal="center" vertical="center"/>
    </xf>
    <xf numFmtId="0" fontId="38" fillId="0" borderId="0" xfId="0" applyFont="1" applyBorder="1" applyAlignment="1">
      <alignment horizontal="center" vertical="center" wrapText="1"/>
    </xf>
    <xf numFmtId="0" fontId="38" fillId="0" borderId="30" xfId="0" applyFont="1" applyBorder="1" applyAlignment="1">
      <alignment horizontal="center" vertical="center" wrapText="1"/>
    </xf>
    <xf numFmtId="0" fontId="2" fillId="0" borderId="0" xfId="0" applyFont="1" applyAlignment="1">
      <alignment horizontal="center"/>
    </xf>
    <xf numFmtId="0" fontId="2" fillId="6" borderId="0" xfId="0" applyFont="1" applyFill="1" applyAlignment="1">
      <alignment horizontal="center" vertical="center" textRotation="90"/>
    </xf>
    <xf numFmtId="0" fontId="34" fillId="0" borderId="33" xfId="0" applyFont="1" applyBorder="1" applyAlignment="1">
      <alignment horizontal="center" vertical="center" wrapText="1"/>
    </xf>
    <xf numFmtId="0" fontId="34" fillId="0" borderId="37" xfId="0" applyFont="1" applyBorder="1" applyAlignment="1">
      <alignment horizontal="center" vertical="center" wrapText="1"/>
    </xf>
    <xf numFmtId="0" fontId="38" fillId="0" borderId="30" xfId="0" applyFont="1" applyBorder="1" applyAlignment="1">
      <alignment horizontal="center"/>
    </xf>
    <xf numFmtId="0" fontId="38" fillId="0" borderId="1" xfId="0" applyFont="1" applyBorder="1" applyAlignment="1">
      <alignment horizontal="center" vertical="center"/>
    </xf>
    <xf numFmtId="0" fontId="34" fillId="0" borderId="37" xfId="0" applyFont="1" applyFill="1" applyBorder="1" applyAlignment="1">
      <alignment horizontal="center" vertical="center"/>
    </xf>
    <xf numFmtId="0" fontId="20" fillId="0" borderId="1" xfId="91" applyBorder="1"/>
    <xf numFmtId="0" fontId="20" fillId="0" borderId="0" xfId="91"/>
    <xf numFmtId="165" fontId="35" fillId="3" borderId="1" xfId="0" applyNumberFormat="1" applyFont="1" applyFill="1" applyBorder="1" applyAlignment="1">
      <alignment horizontal="right"/>
    </xf>
    <xf numFmtId="165" fontId="35" fillId="0" borderId="1" xfId="0" applyNumberFormat="1" applyFont="1" applyFill="1" applyBorder="1" applyAlignment="1">
      <alignment horizontal="right"/>
    </xf>
    <xf numFmtId="165" fontId="35" fillId="3" borderId="1" xfId="0" quotePrefix="1" applyNumberFormat="1" applyFont="1" applyFill="1" applyBorder="1" applyAlignment="1">
      <alignment horizontal="right"/>
    </xf>
    <xf numFmtId="0" fontId="35" fillId="0" borderId="1" xfId="0" applyFont="1" applyFill="1" applyBorder="1"/>
    <xf numFmtId="0" fontId="2" fillId="3" borderId="1" xfId="0" applyFont="1" applyFill="1" applyBorder="1" applyAlignment="1">
      <alignment horizontal="right"/>
    </xf>
    <xf numFmtId="164" fontId="35" fillId="3" borderId="1" xfId="2" applyNumberFormat="1" applyFont="1" applyFill="1" applyBorder="1" applyAlignment="1">
      <alignment horizontal="right"/>
    </xf>
    <xf numFmtId="164" fontId="35" fillId="0" borderId="1" xfId="2" applyNumberFormat="1" applyFont="1" applyFill="1" applyBorder="1" applyAlignment="1">
      <alignment horizontal="right"/>
    </xf>
    <xf numFmtId="164" fontId="35" fillId="3" borderId="1" xfId="2" quotePrefix="1" applyNumberFormat="1" applyFont="1" applyFill="1" applyBorder="1" applyAlignment="1">
      <alignment horizontal="right"/>
    </xf>
    <xf numFmtId="9" fontId="2" fillId="0" borderId="1" xfId="2" applyNumberFormat="1" applyFont="1" applyBorder="1"/>
    <xf numFmtId="0" fontId="2" fillId="0" borderId="1" xfId="0" applyFont="1" applyBorder="1" applyAlignment="1">
      <alignment vertical="center"/>
    </xf>
    <xf numFmtId="0" fontId="2" fillId="0" borderId="1" xfId="0" applyFont="1" applyBorder="1" applyAlignment="1">
      <alignment horizontal="left"/>
    </xf>
  </cellXfs>
  <cellStyles count="200">
    <cellStyle name="20% - Accent1" xfId="159" builtinId="30" customBuiltin="1"/>
    <cellStyle name="20% - Accent1 2" xfId="4"/>
    <cellStyle name="20% - Accent1 3" xfId="136"/>
    <cellStyle name="20% - Accent2" xfId="163" builtinId="34" customBuiltin="1"/>
    <cellStyle name="20% - Accent2 2" xfId="5"/>
    <cellStyle name="20% - Accent2 3" xfId="128"/>
    <cellStyle name="20% - Accent3" xfId="167" builtinId="38" customBuiltin="1"/>
    <cellStyle name="20% - Accent3 2" xfId="6"/>
    <cellStyle name="20% - Accent3 3" xfId="135"/>
    <cellStyle name="20% - Accent4" xfId="171" builtinId="42" customBuiltin="1"/>
    <cellStyle name="20% - Accent4 2" xfId="7"/>
    <cellStyle name="20% - Accent4 3" xfId="127"/>
    <cellStyle name="20% - Accent5" xfId="175" builtinId="46" customBuiltin="1"/>
    <cellStyle name="20% - Accent5 2" xfId="8"/>
    <cellStyle name="20% - Accent5 3" xfId="126"/>
    <cellStyle name="20% - Accent6" xfId="179" builtinId="50" customBuiltin="1"/>
    <cellStyle name="20% - Accent6 2" xfId="9"/>
    <cellStyle name="20% - Accent6 3" xfId="103"/>
    <cellStyle name="40% - Accent1" xfId="160" builtinId="31" customBuiltin="1"/>
    <cellStyle name="40% - Accent1 2" xfId="10"/>
    <cellStyle name="40% - Accent1 3" xfId="125"/>
    <cellStyle name="40% - Accent2" xfId="164" builtinId="35" customBuiltin="1"/>
    <cellStyle name="40% - Accent2 2" xfId="11"/>
    <cellStyle name="40% - Accent2 3" xfId="124"/>
    <cellStyle name="40% - Accent3" xfId="168" builtinId="39" customBuiltin="1"/>
    <cellStyle name="40% - Accent3 2" xfId="12"/>
    <cellStyle name="40% - Accent3 3" xfId="123"/>
    <cellStyle name="40% - Accent4" xfId="172" builtinId="43" customBuiltin="1"/>
    <cellStyle name="40% - Accent4 2" xfId="13"/>
    <cellStyle name="40% - Accent4 3" xfId="122"/>
    <cellStyle name="40% - Accent5" xfId="176" builtinId="47" customBuiltin="1"/>
    <cellStyle name="40% - Accent5 2" xfId="14"/>
    <cellStyle name="40% - Accent5 3" xfId="121"/>
    <cellStyle name="40% - Accent6" xfId="180" builtinId="51" customBuiltin="1"/>
    <cellStyle name="40% - Accent6 2" xfId="15"/>
    <cellStyle name="40% - Accent6 3" xfId="120"/>
    <cellStyle name="60% - Accent1" xfId="161" builtinId="32" customBuiltin="1"/>
    <cellStyle name="60% - Accent1 2" xfId="16"/>
    <cellStyle name="60% - Accent1 3" xfId="119"/>
    <cellStyle name="60% - Accent2" xfId="165" builtinId="36" customBuiltin="1"/>
    <cellStyle name="60% - Accent2 2" xfId="17"/>
    <cellStyle name="60% - Accent2 3" xfId="118"/>
    <cellStyle name="60% - Accent3" xfId="169" builtinId="40" customBuiltin="1"/>
    <cellStyle name="60% - Accent3 2" xfId="18"/>
    <cellStyle name="60% - Accent3 3" xfId="117"/>
    <cellStyle name="60% - Accent4" xfId="173" builtinId="44" customBuiltin="1"/>
    <cellStyle name="60% - Accent4 2" xfId="19"/>
    <cellStyle name="60% - Accent4 3" xfId="131"/>
    <cellStyle name="60% - Accent5" xfId="177" builtinId="48" customBuiltin="1"/>
    <cellStyle name="60% - Accent5 2" xfId="20"/>
    <cellStyle name="60% - Accent5 3" xfId="116"/>
    <cellStyle name="60% - Accent6" xfId="181" builtinId="52" customBuiltin="1"/>
    <cellStyle name="60% - Accent6 2" xfId="21"/>
    <cellStyle name="60% - Accent6 3" xfId="115"/>
    <cellStyle name="Accent1" xfId="158" builtinId="29" customBuiltin="1"/>
    <cellStyle name="Accent1 2" xfId="22"/>
    <cellStyle name="Accent1 3" xfId="114"/>
    <cellStyle name="Accent2" xfId="162" builtinId="33" customBuiltin="1"/>
    <cellStyle name="Accent2 2" xfId="23"/>
    <cellStyle name="Accent2 3" xfId="113"/>
    <cellStyle name="Accent3" xfId="166" builtinId="37" customBuiltin="1"/>
    <cellStyle name="Accent3 2" xfId="24"/>
    <cellStyle name="Accent3 3" xfId="112"/>
    <cellStyle name="Accent4" xfId="170" builtinId="41" customBuiltin="1"/>
    <cellStyle name="Accent4 2" xfId="25"/>
    <cellStyle name="Accent4 3" xfId="111"/>
    <cellStyle name="Accent5" xfId="174" builtinId="45" customBuiltin="1"/>
    <cellStyle name="Accent5 2" xfId="26"/>
    <cellStyle name="Accent5 3" xfId="110"/>
    <cellStyle name="Accent6" xfId="178" builtinId="49" customBuiltin="1"/>
    <cellStyle name="Accent6 2" xfId="27"/>
    <cellStyle name="Accent6 3" xfId="109"/>
    <cellStyle name="Bad" xfId="147" builtinId="27" customBuiltin="1"/>
    <cellStyle name="Bad 2" xfId="28"/>
    <cellStyle name="Bad 3" xfId="134"/>
    <cellStyle name="Calculation" xfId="151" builtinId="22" customBuiltin="1"/>
    <cellStyle name="Calculation 2" xfId="29"/>
    <cellStyle name="Calculation 3" xfId="30"/>
    <cellStyle name="Calculation 4" xfId="85"/>
    <cellStyle name="Calculation 5" xfId="108"/>
    <cellStyle name="Check Cell" xfId="153" builtinId="23" customBuiltin="1"/>
    <cellStyle name="Check Cell 2" xfId="31"/>
    <cellStyle name="Check Cell 3" xfId="133"/>
    <cellStyle name="Comma" xfId="1" builtinId="3"/>
    <cellStyle name="Comma 2" xfId="32"/>
    <cellStyle name="Comma 2 2" xfId="33"/>
    <cellStyle name="Comma 2 3" xfId="34"/>
    <cellStyle name="Comma 2 4" xfId="199"/>
    <cellStyle name="Comma 3" xfId="35"/>
    <cellStyle name="Currency 2" xfId="36"/>
    <cellStyle name="Explanatory Text" xfId="156" builtinId="53" customBuiltin="1"/>
    <cellStyle name="Explanatory Text 2" xfId="37"/>
    <cellStyle name="Explanatory Text 3" xfId="132"/>
    <cellStyle name="Good" xfId="146" builtinId="26" customBuiltin="1"/>
    <cellStyle name="Good 2" xfId="38"/>
    <cellStyle name="Good 3" xfId="107"/>
    <cellStyle name="H1" xfId="39"/>
    <cellStyle name="H2" xfId="40"/>
    <cellStyle name="Heading 1" xfId="142" builtinId="16" customBuiltin="1"/>
    <cellStyle name="Heading 1 2" xfId="41"/>
    <cellStyle name="Heading 1 3" xfId="130"/>
    <cellStyle name="Heading 2" xfId="143" builtinId="17" customBuiltin="1"/>
    <cellStyle name="Heading 2 2" xfId="42"/>
    <cellStyle name="Heading 2 3" xfId="106"/>
    <cellStyle name="Heading 3" xfId="144" builtinId="18" customBuiltin="1"/>
    <cellStyle name="Heading 3 2" xfId="43"/>
    <cellStyle name="Heading 3 3" xfId="105"/>
    <cellStyle name="Heading 4" xfId="145" builtinId="19" customBuiltin="1"/>
    <cellStyle name="Heading 4 2" xfId="44"/>
    <cellStyle name="Heading 4 3" xfId="104"/>
    <cellStyle name="Hyperlink" xfId="91" builtinId="8"/>
    <cellStyle name="Hyperlink 2" xfId="45"/>
    <cellStyle name="Hyperlink 2 2" xfId="86"/>
    <cellStyle name="Hyperlink 2 3" xfId="93"/>
    <cellStyle name="Hyperlink 3" xfId="46"/>
    <cellStyle name="Hyperlink 3 2" xfId="87"/>
    <cellStyle name="Hyperlink 3 3" xfId="139"/>
    <cellStyle name="Hyperlink 3 4" xfId="189"/>
    <cellStyle name="Hyperlink 4" xfId="47"/>
    <cellStyle name="Hyperlink 5" xfId="92"/>
    <cellStyle name="IndentedPlain" xfId="48"/>
    <cellStyle name="IndentedPlain 2" xfId="49"/>
    <cellStyle name="Input" xfId="149" builtinId="20" customBuiltin="1"/>
    <cellStyle name="Input 2" xfId="50"/>
    <cellStyle name="Input 3" xfId="51"/>
    <cellStyle name="Input 4" xfId="88"/>
    <cellStyle name="Input 5" xfId="94"/>
    <cellStyle name="Linked Cell" xfId="152" builtinId="24" customBuiltin="1"/>
    <cellStyle name="Linked Cell 2" xfId="52"/>
    <cellStyle name="Linked Cell 3" xfId="95"/>
    <cellStyle name="Neutral" xfId="148" builtinId="28" customBuiltin="1"/>
    <cellStyle name="Neutral 2" xfId="53"/>
    <cellStyle name="Neutral 3" xfId="96"/>
    <cellStyle name="Normal" xfId="0" builtinId="0"/>
    <cellStyle name="Normal 10" xfId="129"/>
    <cellStyle name="Normal 10 2" xfId="187"/>
    <cellStyle name="Normal 10 3" xfId="184"/>
    <cellStyle name="Normal 2" xfId="54"/>
    <cellStyle name="Normal 2 2" xfId="55"/>
    <cellStyle name="Normal 2 2 2" xfId="56"/>
    <cellStyle name="Normal 2 3" xfId="57"/>
    <cellStyle name="Normal 2 3 2" xfId="58"/>
    <cellStyle name="Normal 2 4" xfId="59"/>
    <cellStyle name="Normal 2 4 2" xfId="141"/>
    <cellStyle name="Normal 2 5" xfId="97"/>
    <cellStyle name="Normal 3" xfId="60"/>
    <cellStyle name="Normal 3 2" xfId="3"/>
    <cellStyle name="Normal 3 2 2" xfId="188"/>
    <cellStyle name="Normal 3 3" xfId="61"/>
    <cellStyle name="Normal 3 4" xfId="98"/>
    <cellStyle name="Normal 4" xfId="62"/>
    <cellStyle name="Normal 4 2" xfId="63"/>
    <cellStyle name="Normal 4 2 2" xfId="64"/>
    <cellStyle name="Normal 4 3" xfId="65"/>
    <cellStyle name="Normal 4 4" xfId="183"/>
    <cellStyle name="Normal 5" xfId="66"/>
    <cellStyle name="Normal 6" xfId="67"/>
    <cellStyle name="Normal 6 2" xfId="190"/>
    <cellStyle name="Normal 7" xfId="68"/>
    <cellStyle name="Normal 7 2" xfId="137"/>
    <cellStyle name="Normal 7 3" xfId="194"/>
    <cellStyle name="Normal 8" xfId="69"/>
    <cellStyle name="Normal 8 2" xfId="138"/>
    <cellStyle name="Normal 8 2 2" xfId="195"/>
    <cellStyle name="Normal 8 2 3" xfId="197"/>
    <cellStyle name="Normal 8 3" xfId="191"/>
    <cellStyle name="Normal 9" xfId="89"/>
    <cellStyle name="Normal 9 2" xfId="182"/>
    <cellStyle name="Normal 9 3" xfId="186"/>
    <cellStyle name="Normal 9 4" xfId="192"/>
    <cellStyle name="Note" xfId="155" builtinId="10" customBuiltin="1"/>
    <cellStyle name="Note 2" xfId="70"/>
    <cellStyle name="Note 3" xfId="71"/>
    <cellStyle name="Note 4" xfId="99"/>
    <cellStyle name="Output" xfId="150" builtinId="21" customBuiltin="1"/>
    <cellStyle name="Output 2" xfId="72"/>
    <cellStyle name="Output 3" xfId="73"/>
    <cellStyle name="Output 4" xfId="100"/>
    <cellStyle name="Percent" xfId="2" builtinId="5"/>
    <cellStyle name="Percent 2" xfId="74"/>
    <cellStyle name="Percent 2 2" xfId="193"/>
    <cellStyle name="Percent 2 3" xfId="75"/>
    <cellStyle name="Percent 3" xfId="76"/>
    <cellStyle name="Percent 3 2" xfId="198"/>
    <cellStyle name="Percent 4" xfId="77"/>
    <cellStyle name="Percent 4 2" xfId="140"/>
    <cellStyle name="Percent 5" xfId="78"/>
    <cellStyle name="Percent 5 2" xfId="196"/>
    <cellStyle name="Percent 6" xfId="185"/>
    <cellStyle name="Plain" xfId="79"/>
    <cellStyle name="Plain 2" xfId="80"/>
    <cellStyle name="Title" xfId="90" builtinId="15" customBuiltin="1"/>
    <cellStyle name="Title 2" xfId="81"/>
    <cellStyle name="Total" xfId="157" builtinId="25" customBuiltin="1"/>
    <cellStyle name="Total 2" xfId="82"/>
    <cellStyle name="Total 3" xfId="83"/>
    <cellStyle name="Total 4" xfId="101"/>
    <cellStyle name="Warning Text" xfId="154" builtinId="11" customBuiltin="1"/>
    <cellStyle name="Warning Text 2" xfId="84"/>
    <cellStyle name="Warning Text 3" xfId="102"/>
  </cellStyles>
  <dxfs count="141">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3"/>
      </font>
      <fill>
        <patternFill>
          <bgColor theme="4" tint="0.59996337778862885"/>
        </patternFill>
      </fill>
    </dxf>
    <dxf>
      <font>
        <color theme="3"/>
      </font>
      <fill>
        <patternFill>
          <fgColor theme="4" tint="0.39991454817346722"/>
          <bgColor theme="4" tint="0.59996337778862885"/>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color theme="7"/>
      </font>
      <fill>
        <patternFill>
          <bgColor theme="7" tint="0.59996337778862885"/>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C66"/>
      <color rgb="FF9999FF"/>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1613235845519"/>
          <c:y val="0.18174394867308252"/>
          <c:w val="0.74297906200638952"/>
          <c:h val="0.78515750841708309"/>
        </c:manualLayout>
      </c:layout>
      <c:barChart>
        <c:barDir val="bar"/>
        <c:grouping val="clustered"/>
        <c:varyColors val="0"/>
        <c:ser>
          <c:idx val="0"/>
          <c:order val="0"/>
          <c:invertIfNegative val="0"/>
          <c:dPt>
            <c:idx val="0"/>
            <c:invertIfNegative val="0"/>
            <c:bubble3D val="0"/>
            <c:spPr>
              <a:solidFill>
                <a:srgbClr val="FFC000"/>
              </a:solidFill>
            </c:spPr>
          </c:dPt>
          <c:dPt>
            <c:idx val="1"/>
            <c:invertIfNegative val="0"/>
            <c:bubble3D val="0"/>
            <c:spPr>
              <a:solidFill>
                <a:srgbClr val="C00000"/>
              </a:solidFill>
            </c:spPr>
          </c:dPt>
          <c:dPt>
            <c:idx val="2"/>
            <c:invertIfNegative val="0"/>
            <c:bubble3D val="0"/>
            <c:spPr>
              <a:solidFill>
                <a:srgbClr val="FFC000"/>
              </a:solidFill>
            </c:spPr>
          </c:dPt>
          <c:dPt>
            <c:idx val="3"/>
            <c:invertIfNegative val="0"/>
            <c:bubble3D val="0"/>
            <c:spPr>
              <a:solidFill>
                <a:srgbClr val="C00000"/>
              </a:solidFill>
            </c:spPr>
          </c:dPt>
          <c:dPt>
            <c:idx val="4"/>
            <c:invertIfNegative val="0"/>
            <c:bubble3D val="0"/>
            <c:spPr>
              <a:solidFill>
                <a:schemeClr val="accent3"/>
              </a:solidFill>
            </c:spPr>
          </c:dPt>
          <c:dPt>
            <c:idx val="5"/>
            <c:invertIfNegative val="0"/>
            <c:bubble3D val="0"/>
            <c:spPr>
              <a:solidFill>
                <a:schemeClr val="accent3"/>
              </a:solidFill>
            </c:spPr>
          </c:dPt>
          <c:dPt>
            <c:idx val="6"/>
            <c:invertIfNegative val="0"/>
            <c:bubble3D val="0"/>
            <c:spPr>
              <a:solidFill>
                <a:srgbClr val="FFC000"/>
              </a:solidFill>
            </c:spPr>
          </c:dPt>
          <c:dPt>
            <c:idx val="7"/>
            <c:invertIfNegative val="0"/>
            <c:bubble3D val="0"/>
            <c:spPr>
              <a:solidFill>
                <a:schemeClr val="bg1">
                  <a:lumMod val="65000"/>
                </a:schemeClr>
              </a:solidFill>
            </c:spPr>
          </c:dPt>
          <c:errBars>
            <c:errBarType val="both"/>
            <c:errValType val="cust"/>
            <c:noEndCap val="0"/>
            <c:plus>
              <c:numLit>
                <c:formatCode>General</c:formatCode>
                <c:ptCount val="8"/>
                <c:pt idx="0">
                  <c:v>4.1088123254948039E-2</c:v>
                </c:pt>
                <c:pt idx="1">
                  <c:v>2.640155950027484E-2</c:v>
                </c:pt>
                <c:pt idx="2">
                  <c:v>3.0993015514238165E-2</c:v>
                </c:pt>
                <c:pt idx="3">
                  <c:v>2.7561283940410242E-2</c:v>
                </c:pt>
                <c:pt idx="4">
                  <c:v>2.3685767431513599E-2</c:v>
                </c:pt>
                <c:pt idx="5">
                  <c:v>2.3948954733490291E-2</c:v>
                </c:pt>
                <c:pt idx="6">
                  <c:v>2.9598140599687295E-2</c:v>
                </c:pt>
                <c:pt idx="7">
                  <c:v>1.045059388721975E-2</c:v>
                </c:pt>
              </c:numLit>
            </c:plus>
            <c:minus>
              <c:numLit>
                <c:formatCode>General</c:formatCode>
                <c:ptCount val="8"/>
                <c:pt idx="0">
                  <c:v>3.8916731431874019E-2</c:v>
                </c:pt>
                <c:pt idx="1">
                  <c:v>2.5510389881380657E-2</c:v>
                </c:pt>
                <c:pt idx="2">
                  <c:v>2.9161318123119229E-2</c:v>
                </c:pt>
                <c:pt idx="3">
                  <c:v>2.6622329455901095E-2</c:v>
                </c:pt>
                <c:pt idx="4">
                  <c:v>2.2218086044656277E-2</c:v>
                </c:pt>
                <c:pt idx="5">
                  <c:v>2.2519707338565176E-2</c:v>
                </c:pt>
                <c:pt idx="6">
                  <c:v>2.8216070138188165E-2</c:v>
                </c:pt>
                <c:pt idx="7">
                  <c:v>1.0250915360172641E-2</c:v>
                </c:pt>
              </c:numLit>
            </c:minus>
          </c:errBars>
          <c:cat>
            <c:strRef>
              <c:f>Contents!$D$60:$D$67</c:f>
              <c:strCache>
                <c:ptCount val="8"/>
                <c:pt idx="0">
                  <c:v>Adur</c:v>
                </c:pt>
                <c:pt idx="1">
                  <c:v>Arun</c:v>
                </c:pt>
                <c:pt idx="2">
                  <c:v>Chichester</c:v>
                </c:pt>
                <c:pt idx="3">
                  <c:v>Crawley</c:v>
                </c:pt>
                <c:pt idx="4">
                  <c:v>Horsham</c:v>
                </c:pt>
                <c:pt idx="5">
                  <c:v>Mid Sussex</c:v>
                </c:pt>
                <c:pt idx="6">
                  <c:v>Worthing</c:v>
                </c:pt>
                <c:pt idx="7">
                  <c:v>West Sussex</c:v>
                </c:pt>
              </c:strCache>
            </c:strRef>
          </c:cat>
          <c:val>
            <c:numRef>
              <c:f>Contents!$E$60:$E$67</c:f>
              <c:numCache>
                <c:formatCode>General</c:formatCode>
                <c:ptCount val="8"/>
              </c:numCache>
            </c:numRef>
          </c:val>
        </c:ser>
        <c:ser>
          <c:idx val="1"/>
          <c:order val="1"/>
          <c:invertIfNegative val="0"/>
          <c:dPt>
            <c:idx val="0"/>
            <c:invertIfNegative val="0"/>
            <c:bubble3D val="0"/>
            <c:spPr>
              <a:solidFill>
                <a:srgbClr val="FFC000"/>
              </a:solidFill>
            </c:spPr>
          </c:dPt>
          <c:dPt>
            <c:idx val="1"/>
            <c:invertIfNegative val="0"/>
            <c:bubble3D val="0"/>
            <c:spPr>
              <a:solidFill>
                <a:srgbClr val="C00000"/>
              </a:solidFill>
            </c:spPr>
          </c:dPt>
          <c:dPt>
            <c:idx val="2"/>
            <c:invertIfNegative val="0"/>
            <c:bubble3D val="0"/>
            <c:spPr>
              <a:solidFill>
                <a:srgbClr val="FFC000"/>
              </a:solidFill>
            </c:spPr>
          </c:dPt>
          <c:dPt>
            <c:idx val="3"/>
            <c:invertIfNegative val="0"/>
            <c:bubble3D val="0"/>
            <c:spPr>
              <a:solidFill>
                <a:srgbClr val="C00000"/>
              </a:solidFill>
            </c:spPr>
          </c:dPt>
          <c:dPt>
            <c:idx val="4"/>
            <c:invertIfNegative val="0"/>
            <c:bubble3D val="0"/>
            <c:spPr>
              <a:solidFill>
                <a:srgbClr val="92D050"/>
              </a:solidFill>
            </c:spPr>
          </c:dPt>
          <c:dPt>
            <c:idx val="5"/>
            <c:invertIfNegative val="0"/>
            <c:bubble3D val="0"/>
            <c:spPr>
              <a:solidFill>
                <a:srgbClr val="92D050"/>
              </a:solidFill>
            </c:spPr>
          </c:dPt>
          <c:dPt>
            <c:idx val="6"/>
            <c:invertIfNegative val="0"/>
            <c:bubble3D val="0"/>
            <c:spPr>
              <a:solidFill>
                <a:srgbClr val="FFC000"/>
              </a:solidFill>
            </c:spPr>
          </c:dPt>
          <c:dPt>
            <c:idx val="7"/>
            <c:invertIfNegative val="0"/>
            <c:bubble3D val="0"/>
            <c:spPr>
              <a:solidFill>
                <a:schemeClr val="bg1">
                  <a:lumMod val="75000"/>
                </a:schemeClr>
              </a:solidFill>
            </c:spPr>
          </c:dPt>
          <c:errBars>
            <c:errBarType val="both"/>
            <c:errValType val="cust"/>
            <c:noEndCap val="0"/>
            <c:plus>
              <c:numRef>
                <c:f>Contents!$S$57:$S$64</c:f>
                <c:numCache>
                  <c:formatCode>General</c:formatCode>
                  <c:ptCount val="8"/>
                  <c:pt idx="0">
                    <c:v>4.1088123254948039E-2</c:v>
                  </c:pt>
                  <c:pt idx="1">
                    <c:v>2.640155950027484E-2</c:v>
                  </c:pt>
                  <c:pt idx="2">
                    <c:v>3.0993015514238165E-2</c:v>
                  </c:pt>
                  <c:pt idx="3">
                    <c:v>2.7561283940410242E-2</c:v>
                  </c:pt>
                  <c:pt idx="4">
                    <c:v>2.3685767431513599E-2</c:v>
                  </c:pt>
                  <c:pt idx="5">
                    <c:v>2.3948954733490291E-2</c:v>
                  </c:pt>
                  <c:pt idx="6">
                    <c:v>2.9598140599687295E-2</c:v>
                  </c:pt>
                  <c:pt idx="7">
                    <c:v>1.045059388721975E-2</c:v>
                  </c:pt>
                </c:numCache>
              </c:numRef>
            </c:plus>
            <c:minus>
              <c:numRef>
                <c:f>Contents!$R$57:$R$64</c:f>
                <c:numCache>
                  <c:formatCode>General</c:formatCode>
                  <c:ptCount val="8"/>
                  <c:pt idx="0">
                    <c:v>3.8916731431874019E-2</c:v>
                  </c:pt>
                  <c:pt idx="1">
                    <c:v>2.5510389881380657E-2</c:v>
                  </c:pt>
                  <c:pt idx="2">
                    <c:v>2.9161318123119229E-2</c:v>
                  </c:pt>
                  <c:pt idx="3">
                    <c:v>2.6622329455901095E-2</c:v>
                  </c:pt>
                  <c:pt idx="4">
                    <c:v>2.2218086044656277E-2</c:v>
                  </c:pt>
                  <c:pt idx="5">
                    <c:v>2.2519707338565176E-2</c:v>
                  </c:pt>
                  <c:pt idx="6">
                    <c:v>2.8216070138188165E-2</c:v>
                  </c:pt>
                  <c:pt idx="7">
                    <c:v>1.0250915360172641E-2</c:v>
                  </c:pt>
                </c:numCache>
              </c:numRef>
            </c:minus>
          </c:errBars>
          <c:cat>
            <c:strRef>
              <c:f>Contents!$D$60:$D$67</c:f>
              <c:strCache>
                <c:ptCount val="8"/>
                <c:pt idx="0">
                  <c:v>Adur</c:v>
                </c:pt>
                <c:pt idx="1">
                  <c:v>Arun</c:v>
                </c:pt>
                <c:pt idx="2">
                  <c:v>Chichester</c:v>
                </c:pt>
                <c:pt idx="3">
                  <c:v>Crawley</c:v>
                </c:pt>
                <c:pt idx="4">
                  <c:v>Horsham</c:v>
                </c:pt>
                <c:pt idx="5">
                  <c:v>Mid Sussex</c:v>
                </c:pt>
                <c:pt idx="6">
                  <c:v>Worthing</c:v>
                </c:pt>
                <c:pt idx="7">
                  <c:v>West Sussex</c:v>
                </c:pt>
              </c:strCache>
            </c:strRef>
          </c:cat>
          <c:val>
            <c:numRef>
              <c:f>Contents!$F$60:$F$67</c:f>
              <c:numCache>
                <c:formatCode>0.0%</c:formatCode>
                <c:ptCount val="8"/>
                <c:pt idx="0">
                  <c:v>0.34629629629629627</c:v>
                </c:pt>
                <c:pt idx="1">
                  <c:v>0.34957463263727767</c:v>
                </c:pt>
                <c:pt idx="2">
                  <c:v>0.290950744558992</c:v>
                </c:pt>
                <c:pt idx="3">
                  <c:v>0.35373009220452639</c:v>
                </c:pt>
                <c:pt idx="4">
                  <c:v>0.24328358208955222</c:v>
                </c:pt>
                <c:pt idx="5">
                  <c:v>0.25093632958801498</c:v>
                </c:pt>
                <c:pt idx="6">
                  <c:v>0.31995987963891676</c:v>
                </c:pt>
                <c:pt idx="7">
                  <c:v>0.30313036586976622</c:v>
                </c:pt>
              </c:numCache>
            </c:numRef>
          </c:val>
        </c:ser>
        <c:ser>
          <c:idx val="2"/>
          <c:order val="2"/>
          <c:invertIfNegative val="0"/>
          <c:cat>
            <c:strRef>
              <c:f>Contents!$D$60:$D$67</c:f>
              <c:strCache>
                <c:ptCount val="8"/>
                <c:pt idx="0">
                  <c:v>Adur</c:v>
                </c:pt>
                <c:pt idx="1">
                  <c:v>Arun</c:v>
                </c:pt>
                <c:pt idx="2">
                  <c:v>Chichester</c:v>
                </c:pt>
                <c:pt idx="3">
                  <c:v>Crawley</c:v>
                </c:pt>
                <c:pt idx="4">
                  <c:v>Horsham</c:v>
                </c:pt>
                <c:pt idx="5">
                  <c:v>Mid Sussex</c:v>
                </c:pt>
                <c:pt idx="6">
                  <c:v>Worthing</c:v>
                </c:pt>
                <c:pt idx="7">
                  <c:v>West Sussex</c:v>
                </c:pt>
              </c:strCache>
            </c:strRef>
          </c:cat>
          <c:val>
            <c:numRef>
              <c:f>Contents!$G$60:$G$67</c:f>
              <c:numCache>
                <c:formatCode>0.0%</c:formatCode>
                <c:ptCount val="8"/>
              </c:numCache>
            </c:numRef>
          </c:val>
        </c:ser>
        <c:dLbls>
          <c:showLegendKey val="0"/>
          <c:showVal val="0"/>
          <c:showCatName val="0"/>
          <c:showSerName val="0"/>
          <c:showPercent val="0"/>
          <c:showBubbleSize val="0"/>
        </c:dLbls>
        <c:gapWidth val="0"/>
        <c:overlap val="69"/>
        <c:axId val="120271232"/>
        <c:axId val="113467776"/>
      </c:barChart>
      <c:catAx>
        <c:axId val="120271232"/>
        <c:scaling>
          <c:orientation val="maxMin"/>
        </c:scaling>
        <c:delete val="0"/>
        <c:axPos val="l"/>
        <c:title>
          <c:tx>
            <c:rich>
              <a:bodyPr rot="-5400000" vert="horz"/>
              <a:lstStyle/>
              <a:p>
                <a:pPr>
                  <a:defRPr sz="1050"/>
                </a:pPr>
                <a:r>
                  <a:rPr lang="en-GB" sz="1050"/>
                  <a:t>Areas</a:t>
                </a:r>
              </a:p>
            </c:rich>
          </c:tx>
          <c:layout/>
          <c:overlay val="0"/>
        </c:title>
        <c:numFmt formatCode="General" sourceLinked="1"/>
        <c:majorTickMark val="out"/>
        <c:minorTickMark val="none"/>
        <c:tickLblPos val="nextTo"/>
        <c:crossAx val="113467776"/>
        <c:crosses val="autoZero"/>
        <c:auto val="1"/>
        <c:lblAlgn val="ctr"/>
        <c:lblOffset val="100"/>
        <c:noMultiLvlLbl val="0"/>
      </c:catAx>
      <c:valAx>
        <c:axId val="113467776"/>
        <c:scaling>
          <c:orientation val="minMax"/>
          <c:max val="0.4"/>
          <c:min val="0"/>
        </c:scaling>
        <c:delete val="0"/>
        <c:axPos val="t"/>
        <c:majorGridlines>
          <c:spPr>
            <a:ln>
              <a:prstDash val="dash"/>
            </a:ln>
          </c:spPr>
        </c:majorGridlines>
        <c:title>
          <c:tx>
            <c:rich>
              <a:bodyPr/>
              <a:lstStyle/>
              <a:p>
                <a:pPr>
                  <a:defRPr sz="1050"/>
                </a:pPr>
                <a:r>
                  <a:rPr lang="en-GB" sz="1050"/>
                  <a:t>% measured overweight or</a:t>
                </a:r>
                <a:r>
                  <a:rPr lang="en-GB" sz="1050" baseline="0"/>
                  <a:t> obese</a:t>
                </a:r>
                <a:endParaRPr lang="en-GB" sz="1050"/>
              </a:p>
            </c:rich>
          </c:tx>
          <c:layout>
            <c:manualLayout>
              <c:xMode val="edge"/>
              <c:yMode val="edge"/>
              <c:x val="0.38435814301492854"/>
              <c:y val="2.1097046413502109E-2"/>
            </c:manualLayout>
          </c:layout>
          <c:overlay val="0"/>
        </c:title>
        <c:numFmt formatCode="0.0%" sourceLinked="0"/>
        <c:majorTickMark val="out"/>
        <c:minorTickMark val="none"/>
        <c:tickLblPos val="nextTo"/>
        <c:crossAx val="120271232"/>
        <c:crosses val="autoZero"/>
        <c:crossBetween val="between"/>
        <c:majorUnit val="5.000000000000001E-2"/>
      </c:valAx>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Number of children</a:t>
            </a:r>
            <a:r>
              <a:rPr lang="en-GB" sz="1100" baseline="0"/>
              <a:t> in out of work benefit claimant households by age </a:t>
            </a:r>
            <a:endParaRPr lang="en-GB" sz="1100"/>
          </a:p>
        </c:rich>
      </c:tx>
      <c:overlay val="0"/>
    </c:title>
    <c:autoTitleDeleted val="0"/>
    <c:plotArea>
      <c:layout>
        <c:manualLayout>
          <c:layoutTarget val="inner"/>
          <c:xMode val="edge"/>
          <c:yMode val="edge"/>
          <c:x val="0.18745310328855952"/>
          <c:y val="0.14658414441797871"/>
          <c:w val="0.78558611239771503"/>
          <c:h val="0.67318826954841804"/>
        </c:manualLayout>
      </c:layout>
      <c:lineChart>
        <c:grouping val="standard"/>
        <c:varyColors val="0"/>
        <c:ser>
          <c:idx val="0"/>
          <c:order val="0"/>
          <c:tx>
            <c:strRef>
              <c:f>Deprivation!$Q$156</c:f>
              <c:strCache>
                <c:ptCount val="1"/>
                <c:pt idx="0">
                  <c:v>please make a selection</c:v>
                </c:pt>
              </c:strCache>
            </c:strRef>
          </c:tx>
          <c:spPr>
            <a:ln>
              <a:solidFill>
                <a:schemeClr val="accent4">
                  <a:lumMod val="60000"/>
                  <a:lumOff val="40000"/>
                </a:schemeClr>
              </a:solidFill>
            </a:ln>
          </c:spPr>
          <c:marker>
            <c:symbol val="none"/>
          </c:marker>
          <c:dLbls>
            <c:spPr>
              <a:solidFill>
                <a:schemeClr val="accent4">
                  <a:lumMod val="60000"/>
                  <a:lumOff val="40000"/>
                </a:schemeClr>
              </a:solidFill>
            </c:spPr>
            <c:dLblPos val="ctr"/>
            <c:showLegendKey val="0"/>
            <c:showVal val="1"/>
            <c:showCatName val="0"/>
            <c:showSerName val="0"/>
            <c:showPercent val="0"/>
            <c:showBubbleSize val="0"/>
            <c:showLeaderLines val="0"/>
          </c:dLbls>
          <c:cat>
            <c:numRef>
              <c:f>Deprivation!$P$158:$P$163</c:f>
              <c:numCache>
                <c:formatCode>General</c:formatCode>
                <c:ptCount val="6"/>
                <c:pt idx="0">
                  <c:v>2011</c:v>
                </c:pt>
                <c:pt idx="1">
                  <c:v>2012</c:v>
                </c:pt>
                <c:pt idx="2">
                  <c:v>2013</c:v>
                </c:pt>
                <c:pt idx="3">
                  <c:v>2014</c:v>
                </c:pt>
                <c:pt idx="4">
                  <c:v>2015</c:v>
                </c:pt>
                <c:pt idx="5">
                  <c:v>2016</c:v>
                </c:pt>
              </c:numCache>
            </c:numRef>
          </c:cat>
          <c:val>
            <c:numRef>
              <c:f>Deprivation!$Q$158:$Q$163</c:f>
              <c:numCache>
                <c:formatCode>_-* #,##0_-;\-* #,##0_-;_-* "-"??_-;_-@_-</c:formatCode>
                <c:ptCount val="6"/>
                <c:pt idx="0">
                  <c:v>0</c:v>
                </c:pt>
                <c:pt idx="1">
                  <c:v>0</c:v>
                </c:pt>
                <c:pt idx="2">
                  <c:v>0</c:v>
                </c:pt>
                <c:pt idx="3">
                  <c:v>0</c:v>
                </c:pt>
                <c:pt idx="4">
                  <c:v>0</c:v>
                </c:pt>
                <c:pt idx="5">
                  <c:v>0</c:v>
                </c:pt>
              </c:numCache>
            </c:numRef>
          </c:val>
          <c:smooth val="0"/>
        </c:ser>
        <c:ser>
          <c:idx val="1"/>
          <c:order val="1"/>
          <c:tx>
            <c:strRef>
              <c:f>Deprivation!$R$156</c:f>
              <c:strCache>
                <c:ptCount val="1"/>
                <c:pt idx="0">
                  <c:v>please make a selection</c:v>
                </c:pt>
              </c:strCache>
            </c:strRef>
          </c:tx>
          <c:spPr>
            <a:ln>
              <a:solidFill>
                <a:schemeClr val="accent3"/>
              </a:solidFill>
            </a:ln>
          </c:spPr>
          <c:marker>
            <c:symbol val="none"/>
          </c:marker>
          <c:dLbls>
            <c:spPr>
              <a:solidFill>
                <a:schemeClr val="accent3"/>
              </a:solidFill>
            </c:spPr>
            <c:dLblPos val="ctr"/>
            <c:showLegendKey val="0"/>
            <c:showVal val="1"/>
            <c:showCatName val="0"/>
            <c:showSerName val="0"/>
            <c:showPercent val="0"/>
            <c:showBubbleSize val="0"/>
            <c:showLeaderLines val="0"/>
          </c:dLbls>
          <c:cat>
            <c:numRef>
              <c:f>Deprivation!$P$158:$P$163</c:f>
              <c:numCache>
                <c:formatCode>General</c:formatCode>
                <c:ptCount val="6"/>
                <c:pt idx="0">
                  <c:v>2011</c:v>
                </c:pt>
                <c:pt idx="1">
                  <c:v>2012</c:v>
                </c:pt>
                <c:pt idx="2">
                  <c:v>2013</c:v>
                </c:pt>
                <c:pt idx="3">
                  <c:v>2014</c:v>
                </c:pt>
                <c:pt idx="4">
                  <c:v>2015</c:v>
                </c:pt>
                <c:pt idx="5">
                  <c:v>2016</c:v>
                </c:pt>
              </c:numCache>
            </c:numRef>
          </c:cat>
          <c:val>
            <c:numRef>
              <c:f>Deprivation!$R$158:$R$163</c:f>
              <c:numCache>
                <c:formatCode>_-* #,##0_-;\-* #,##0_-;_-*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6466048"/>
        <c:axId val="116467584"/>
      </c:lineChart>
      <c:catAx>
        <c:axId val="116466048"/>
        <c:scaling>
          <c:orientation val="minMax"/>
        </c:scaling>
        <c:delete val="0"/>
        <c:axPos val="b"/>
        <c:numFmt formatCode="General" sourceLinked="1"/>
        <c:majorTickMark val="out"/>
        <c:minorTickMark val="none"/>
        <c:tickLblPos val="nextTo"/>
        <c:crossAx val="116467584"/>
        <c:crosses val="autoZero"/>
        <c:auto val="1"/>
        <c:lblAlgn val="ctr"/>
        <c:lblOffset val="100"/>
        <c:noMultiLvlLbl val="0"/>
      </c:catAx>
      <c:valAx>
        <c:axId val="116467584"/>
        <c:scaling>
          <c:orientation val="minMax"/>
        </c:scaling>
        <c:delete val="0"/>
        <c:axPos val="l"/>
        <c:majorGridlines>
          <c:spPr>
            <a:ln>
              <a:prstDash val="dash"/>
            </a:ln>
          </c:spPr>
        </c:majorGridlines>
        <c:title>
          <c:tx>
            <c:rich>
              <a:bodyPr rot="-5400000" vert="horz"/>
              <a:lstStyle/>
              <a:p>
                <a:pPr>
                  <a:defRPr/>
                </a:pPr>
                <a:r>
                  <a:rPr lang="en-GB"/>
                  <a:t>Number of children in out of work benefit households</a:t>
                </a:r>
              </a:p>
            </c:rich>
          </c:tx>
          <c:overlay val="0"/>
        </c:title>
        <c:numFmt formatCode="_-* #,##0_-;\-* #,##0_-;_-* &quot;-&quot;??_-;_-@_-" sourceLinked="1"/>
        <c:majorTickMark val="out"/>
        <c:minorTickMark val="none"/>
        <c:tickLblPos val="nextTo"/>
        <c:crossAx val="11646604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Births!$F$87</c:f>
              <c:strCache>
                <c:ptCount val="1"/>
                <c:pt idx="0">
                  <c:v>2009</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Births!$Q$87:$T$87</c:f>
                <c:numCache>
                  <c:formatCode>General</c:formatCode>
                  <c:ptCount val="4"/>
                  <c:pt idx="0">
                    <c:v>0</c:v>
                  </c:pt>
                  <c:pt idx="1">
                    <c:v>0</c:v>
                  </c:pt>
                  <c:pt idx="2">
                    <c:v>3</c:v>
                  </c:pt>
                  <c:pt idx="3">
                    <c:v>0.39999999999999858</c:v>
                  </c:pt>
                </c:numCache>
              </c:numRef>
            </c:plus>
            <c:minus>
              <c:numRef>
                <c:f>Births!$L$87:$O$87</c:f>
                <c:numCache>
                  <c:formatCode>General</c:formatCode>
                  <c:ptCount val="4"/>
                  <c:pt idx="0">
                    <c:v>0</c:v>
                  </c:pt>
                  <c:pt idx="1">
                    <c:v>0</c:v>
                  </c:pt>
                  <c:pt idx="2">
                    <c:v>2.6999999999999993</c:v>
                  </c:pt>
                  <c:pt idx="3">
                    <c:v>0.39999999999999858</c:v>
                  </c:pt>
                </c:numCache>
              </c:numRef>
            </c:minus>
          </c:errBars>
          <c:cat>
            <c:strRef>
              <c:f>Births!$G$86:$J$86</c:f>
              <c:strCache>
                <c:ptCount val="4"/>
                <c:pt idx="0">
                  <c:v>please make a selection</c:v>
                </c:pt>
                <c:pt idx="1">
                  <c:v>please make a selection</c:v>
                </c:pt>
                <c:pt idx="2">
                  <c:v>County - West Sussex</c:v>
                </c:pt>
                <c:pt idx="3">
                  <c:v>England</c:v>
                </c:pt>
              </c:strCache>
            </c:strRef>
          </c:cat>
          <c:val>
            <c:numRef>
              <c:f>Births!$G$87:$J$87</c:f>
              <c:numCache>
                <c:formatCode>0.0</c:formatCode>
                <c:ptCount val="4"/>
                <c:pt idx="0">
                  <c:v>0</c:v>
                </c:pt>
                <c:pt idx="1">
                  <c:v>0</c:v>
                </c:pt>
                <c:pt idx="2" formatCode="General">
                  <c:v>29.4</c:v>
                </c:pt>
                <c:pt idx="3">
                  <c:v>37.1</c:v>
                </c:pt>
              </c:numCache>
            </c:numRef>
          </c:val>
        </c:ser>
        <c:ser>
          <c:idx val="1"/>
          <c:order val="1"/>
          <c:tx>
            <c:strRef>
              <c:f>Births!$F$88</c:f>
              <c:strCache>
                <c:ptCount val="1"/>
                <c:pt idx="0">
                  <c:v>2010</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Births!$Q$88:$T$88</c:f>
                <c:numCache>
                  <c:formatCode>General</c:formatCode>
                  <c:ptCount val="4"/>
                  <c:pt idx="0">
                    <c:v>0</c:v>
                  </c:pt>
                  <c:pt idx="1">
                    <c:v>0</c:v>
                  </c:pt>
                  <c:pt idx="2">
                    <c:v>2.8999999999999986</c:v>
                  </c:pt>
                  <c:pt idx="3">
                    <c:v>0.39999999999999858</c:v>
                  </c:pt>
                </c:numCache>
              </c:numRef>
            </c:plus>
            <c:minus>
              <c:numRef>
                <c:f>Births!$L$88:$O$88</c:f>
                <c:numCache>
                  <c:formatCode>General</c:formatCode>
                  <c:ptCount val="4"/>
                  <c:pt idx="0">
                    <c:v>0</c:v>
                  </c:pt>
                  <c:pt idx="1">
                    <c:v>0</c:v>
                  </c:pt>
                  <c:pt idx="2">
                    <c:v>2.6000000000000014</c:v>
                  </c:pt>
                  <c:pt idx="3">
                    <c:v>0.40000000000000568</c:v>
                  </c:pt>
                </c:numCache>
              </c:numRef>
            </c:minus>
          </c:errBars>
          <c:cat>
            <c:strRef>
              <c:f>Births!$G$86:$J$86</c:f>
              <c:strCache>
                <c:ptCount val="4"/>
                <c:pt idx="0">
                  <c:v>please make a selection</c:v>
                </c:pt>
                <c:pt idx="1">
                  <c:v>please make a selection</c:v>
                </c:pt>
                <c:pt idx="2">
                  <c:v>County - West Sussex</c:v>
                </c:pt>
                <c:pt idx="3">
                  <c:v>England</c:v>
                </c:pt>
              </c:strCache>
            </c:strRef>
          </c:cat>
          <c:val>
            <c:numRef>
              <c:f>Births!$G$88:$J$88</c:f>
              <c:numCache>
                <c:formatCode>0.0</c:formatCode>
                <c:ptCount val="4"/>
                <c:pt idx="0">
                  <c:v>0</c:v>
                </c:pt>
                <c:pt idx="1">
                  <c:v>0</c:v>
                </c:pt>
                <c:pt idx="2" formatCode="General">
                  <c:v>26.8</c:v>
                </c:pt>
                <c:pt idx="3">
                  <c:v>34.200000000000003</c:v>
                </c:pt>
              </c:numCache>
            </c:numRef>
          </c:val>
        </c:ser>
        <c:ser>
          <c:idx val="2"/>
          <c:order val="2"/>
          <c:tx>
            <c:strRef>
              <c:f>Births!$F$89</c:f>
              <c:strCache>
                <c:ptCount val="1"/>
                <c:pt idx="0">
                  <c:v>2011</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Births!$Q$89:$T$89</c:f>
                <c:numCache>
                  <c:formatCode>General</c:formatCode>
                  <c:ptCount val="4"/>
                  <c:pt idx="0">
                    <c:v>0</c:v>
                  </c:pt>
                  <c:pt idx="1">
                    <c:v>0</c:v>
                  </c:pt>
                  <c:pt idx="2">
                    <c:v>2.6999999999999993</c:v>
                  </c:pt>
                  <c:pt idx="3">
                    <c:v>0.40000000000000213</c:v>
                  </c:pt>
                </c:numCache>
              </c:numRef>
            </c:plus>
            <c:minus>
              <c:numRef>
                <c:f>Births!$L$89:$O$89</c:f>
                <c:numCache>
                  <c:formatCode>General</c:formatCode>
                  <c:ptCount val="4"/>
                  <c:pt idx="0">
                    <c:v>0</c:v>
                  </c:pt>
                  <c:pt idx="1">
                    <c:v>0</c:v>
                  </c:pt>
                  <c:pt idx="2">
                    <c:v>2.6000000000000014</c:v>
                  </c:pt>
                  <c:pt idx="3">
                    <c:v>0.30000000000000071</c:v>
                  </c:pt>
                </c:numCache>
              </c:numRef>
            </c:minus>
          </c:errBars>
          <c:cat>
            <c:strRef>
              <c:f>Births!$G$86:$J$86</c:f>
              <c:strCache>
                <c:ptCount val="4"/>
                <c:pt idx="0">
                  <c:v>please make a selection</c:v>
                </c:pt>
                <c:pt idx="1">
                  <c:v>please make a selection</c:v>
                </c:pt>
                <c:pt idx="2">
                  <c:v>County - West Sussex</c:v>
                </c:pt>
                <c:pt idx="3">
                  <c:v>England</c:v>
                </c:pt>
              </c:strCache>
            </c:strRef>
          </c:cat>
          <c:val>
            <c:numRef>
              <c:f>Births!$G$89:$J$89</c:f>
              <c:numCache>
                <c:formatCode>0.0</c:formatCode>
                <c:ptCount val="4"/>
                <c:pt idx="0">
                  <c:v>0</c:v>
                </c:pt>
                <c:pt idx="1">
                  <c:v>0</c:v>
                </c:pt>
                <c:pt idx="2" formatCode="General">
                  <c:v>24.6</c:v>
                </c:pt>
                <c:pt idx="3">
                  <c:v>30.7</c:v>
                </c:pt>
              </c:numCache>
            </c:numRef>
          </c:val>
        </c:ser>
        <c:ser>
          <c:idx val="3"/>
          <c:order val="3"/>
          <c:tx>
            <c:strRef>
              <c:f>Births!$F$90</c:f>
              <c:strCache>
                <c:ptCount val="1"/>
                <c:pt idx="0">
                  <c:v>2012</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Births!$Q$90:$T$90</c:f>
                <c:numCache>
                  <c:formatCode>General</c:formatCode>
                  <c:ptCount val="4"/>
                  <c:pt idx="0">
                    <c:v>0</c:v>
                  </c:pt>
                  <c:pt idx="1">
                    <c:v>0</c:v>
                  </c:pt>
                  <c:pt idx="2">
                    <c:v>2.6099999999999994</c:v>
                  </c:pt>
                  <c:pt idx="3">
                    <c:v>0.27999999999999758</c:v>
                  </c:pt>
                </c:numCache>
              </c:numRef>
            </c:plus>
            <c:minus>
              <c:numRef>
                <c:f>Births!$L$90:$O$90</c:f>
                <c:numCache>
                  <c:formatCode>General</c:formatCode>
                  <c:ptCount val="4"/>
                  <c:pt idx="0">
                    <c:v>0</c:v>
                  </c:pt>
                  <c:pt idx="1">
                    <c:v>0</c:v>
                  </c:pt>
                  <c:pt idx="2">
                    <c:v>2.5</c:v>
                  </c:pt>
                  <c:pt idx="3">
                    <c:v>0.39000000000000057</c:v>
                  </c:pt>
                </c:numCache>
              </c:numRef>
            </c:minus>
          </c:errBars>
          <c:cat>
            <c:strRef>
              <c:f>Births!$G$86:$J$86</c:f>
              <c:strCache>
                <c:ptCount val="4"/>
                <c:pt idx="0">
                  <c:v>please make a selection</c:v>
                </c:pt>
                <c:pt idx="1">
                  <c:v>please make a selection</c:v>
                </c:pt>
                <c:pt idx="2">
                  <c:v>County - West Sussex</c:v>
                </c:pt>
                <c:pt idx="3">
                  <c:v>England</c:v>
                </c:pt>
              </c:strCache>
            </c:strRef>
          </c:cat>
          <c:val>
            <c:numRef>
              <c:f>Births!$G$90:$J$90</c:f>
              <c:numCache>
                <c:formatCode>0.0</c:formatCode>
                <c:ptCount val="4"/>
                <c:pt idx="0">
                  <c:v>0</c:v>
                </c:pt>
                <c:pt idx="1">
                  <c:v>0</c:v>
                </c:pt>
                <c:pt idx="2" formatCode="General">
                  <c:v>22.6</c:v>
                </c:pt>
                <c:pt idx="3">
                  <c:v>27.8</c:v>
                </c:pt>
              </c:numCache>
            </c:numRef>
          </c:val>
        </c:ser>
        <c:ser>
          <c:idx val="4"/>
          <c:order val="4"/>
          <c:tx>
            <c:strRef>
              <c:f>Births!$F$91</c:f>
              <c:strCache>
                <c:ptCount val="1"/>
                <c:pt idx="0">
                  <c:v>2013</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Births!$Q$91:$T$91</c:f>
                <c:numCache>
                  <c:formatCode>General</c:formatCode>
                  <c:ptCount val="4"/>
                  <c:pt idx="0">
                    <c:v>0</c:v>
                  </c:pt>
                  <c:pt idx="1">
                    <c:v>0</c:v>
                  </c:pt>
                  <c:pt idx="2">
                    <c:v>2.4000000000000021</c:v>
                  </c:pt>
                  <c:pt idx="3">
                    <c:v>0.39999999999999858</c:v>
                  </c:pt>
                </c:numCache>
              </c:numRef>
            </c:plus>
            <c:minus>
              <c:numRef>
                <c:f>Births!$L$91:$O$91</c:f>
                <c:numCache>
                  <c:formatCode>General</c:formatCode>
                  <c:ptCount val="4"/>
                  <c:pt idx="0">
                    <c:v>0</c:v>
                  </c:pt>
                  <c:pt idx="1">
                    <c:v>0</c:v>
                  </c:pt>
                  <c:pt idx="2">
                    <c:v>2.1999999999999993</c:v>
                  </c:pt>
                  <c:pt idx="3">
                    <c:v>0.30000000000000071</c:v>
                  </c:pt>
                </c:numCache>
              </c:numRef>
            </c:minus>
          </c:errBars>
          <c:cat>
            <c:strRef>
              <c:f>Births!$G$86:$J$86</c:f>
              <c:strCache>
                <c:ptCount val="4"/>
                <c:pt idx="0">
                  <c:v>please make a selection</c:v>
                </c:pt>
                <c:pt idx="1">
                  <c:v>please make a selection</c:v>
                </c:pt>
                <c:pt idx="2">
                  <c:v>County - West Sussex</c:v>
                </c:pt>
                <c:pt idx="3">
                  <c:v>England</c:v>
                </c:pt>
              </c:strCache>
            </c:strRef>
          </c:cat>
          <c:val>
            <c:numRef>
              <c:f>Births!$G$91:$J$91</c:f>
              <c:numCache>
                <c:formatCode>0.0</c:formatCode>
                <c:ptCount val="4"/>
                <c:pt idx="0">
                  <c:v>0</c:v>
                </c:pt>
                <c:pt idx="1">
                  <c:v>0</c:v>
                </c:pt>
                <c:pt idx="2" formatCode="General">
                  <c:v>18.899999999999999</c:v>
                </c:pt>
                <c:pt idx="3">
                  <c:v>24.3</c:v>
                </c:pt>
              </c:numCache>
            </c:numRef>
          </c:val>
        </c:ser>
        <c:ser>
          <c:idx val="5"/>
          <c:order val="5"/>
          <c:tx>
            <c:strRef>
              <c:f>Births!$F$92</c:f>
              <c:strCache>
                <c:ptCount val="1"/>
                <c:pt idx="0">
                  <c:v>2014</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Births!$Q$92:$T$92</c:f>
                <c:numCache>
                  <c:formatCode>General</c:formatCode>
                  <c:ptCount val="4"/>
                  <c:pt idx="0">
                    <c:v>0</c:v>
                  </c:pt>
                  <c:pt idx="1">
                    <c:v>0</c:v>
                  </c:pt>
                  <c:pt idx="2">
                    <c:v>2.4000000000000021</c:v>
                  </c:pt>
                  <c:pt idx="3">
                    <c:v>0.30000000000000071</c:v>
                  </c:pt>
                </c:numCache>
              </c:numRef>
            </c:plus>
            <c:minus>
              <c:numRef>
                <c:f>Births!$L$92:$O$92</c:f>
                <c:numCache>
                  <c:formatCode>General</c:formatCode>
                  <c:ptCount val="4"/>
                  <c:pt idx="0">
                    <c:v>0</c:v>
                  </c:pt>
                  <c:pt idx="1">
                    <c:v>0</c:v>
                  </c:pt>
                  <c:pt idx="2">
                    <c:v>2.1999999999999993</c:v>
                  </c:pt>
                  <c:pt idx="3">
                    <c:v>0.30000000000000071</c:v>
                  </c:pt>
                </c:numCache>
              </c:numRef>
            </c:minus>
          </c:errBars>
          <c:cat>
            <c:strRef>
              <c:f>Births!$G$86:$J$86</c:f>
              <c:strCache>
                <c:ptCount val="4"/>
                <c:pt idx="0">
                  <c:v>please make a selection</c:v>
                </c:pt>
                <c:pt idx="1">
                  <c:v>please make a selection</c:v>
                </c:pt>
                <c:pt idx="2">
                  <c:v>County - West Sussex</c:v>
                </c:pt>
                <c:pt idx="3">
                  <c:v>England</c:v>
                </c:pt>
              </c:strCache>
            </c:strRef>
          </c:cat>
          <c:val>
            <c:numRef>
              <c:f>Births!$G$92:$J$92</c:f>
              <c:numCache>
                <c:formatCode>0.0</c:formatCode>
                <c:ptCount val="4"/>
                <c:pt idx="0">
                  <c:v>0</c:v>
                </c:pt>
                <c:pt idx="1">
                  <c:v>0</c:v>
                </c:pt>
                <c:pt idx="2" formatCode="General">
                  <c:v>18.2</c:v>
                </c:pt>
                <c:pt idx="3">
                  <c:v>22.8</c:v>
                </c:pt>
              </c:numCache>
            </c:numRef>
          </c:val>
        </c:ser>
        <c:ser>
          <c:idx val="6"/>
          <c:order val="6"/>
          <c:tx>
            <c:strRef>
              <c:f>Births!$F$93</c:f>
              <c:strCache>
                <c:ptCount val="1"/>
                <c:pt idx="0">
                  <c:v>2015</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Births!$Q$93:$T$93</c:f>
                <c:numCache>
                  <c:formatCode>General</c:formatCode>
                  <c:ptCount val="4"/>
                  <c:pt idx="0">
                    <c:v>0</c:v>
                  </c:pt>
                  <c:pt idx="1">
                    <c:v>0</c:v>
                  </c:pt>
                  <c:pt idx="2">
                    <c:v>2.2801787093627972</c:v>
                  </c:pt>
                  <c:pt idx="3">
                    <c:v>0.297037469328302</c:v>
                  </c:pt>
                </c:numCache>
              </c:numRef>
            </c:plus>
            <c:minus>
              <c:numRef>
                <c:f>Births!$L$93:$O$93</c:f>
                <c:numCache>
                  <c:formatCode>General</c:formatCode>
                  <c:ptCount val="4"/>
                  <c:pt idx="0">
                    <c:v>0</c:v>
                  </c:pt>
                  <c:pt idx="1">
                    <c:v>0</c:v>
                  </c:pt>
                  <c:pt idx="2">
                    <c:v>2.0634562196958015</c:v>
                  </c:pt>
                  <c:pt idx="3">
                    <c:v>0.2938769522947986</c:v>
                  </c:pt>
                </c:numCache>
              </c:numRef>
            </c:minus>
          </c:errBars>
          <c:cat>
            <c:strRef>
              <c:f>Births!$G$86:$J$86</c:f>
              <c:strCache>
                <c:ptCount val="4"/>
                <c:pt idx="0">
                  <c:v>please make a selection</c:v>
                </c:pt>
                <c:pt idx="1">
                  <c:v>please make a selection</c:v>
                </c:pt>
                <c:pt idx="2">
                  <c:v>County - West Sussex</c:v>
                </c:pt>
                <c:pt idx="3">
                  <c:v>England</c:v>
                </c:pt>
              </c:strCache>
            </c:strRef>
          </c:cat>
          <c:val>
            <c:numRef>
              <c:f>Births!$G$93:$J$93</c:f>
              <c:numCache>
                <c:formatCode>0.0</c:formatCode>
                <c:ptCount val="4"/>
                <c:pt idx="0">
                  <c:v>0</c:v>
                </c:pt>
                <c:pt idx="1">
                  <c:v>0</c:v>
                </c:pt>
                <c:pt idx="2">
                  <c:v>16.183362624487401</c:v>
                </c:pt>
                <c:pt idx="3">
                  <c:v>20.7840646789635</c:v>
                </c:pt>
              </c:numCache>
            </c:numRef>
          </c:val>
        </c:ser>
        <c:dLbls>
          <c:showLegendKey val="0"/>
          <c:showVal val="1"/>
          <c:showCatName val="0"/>
          <c:showSerName val="0"/>
          <c:showPercent val="0"/>
          <c:showBubbleSize val="0"/>
        </c:dLbls>
        <c:gapWidth val="150"/>
        <c:axId val="119946240"/>
        <c:axId val="119964416"/>
      </c:barChart>
      <c:catAx>
        <c:axId val="119946240"/>
        <c:scaling>
          <c:orientation val="minMax"/>
        </c:scaling>
        <c:delete val="0"/>
        <c:axPos val="b"/>
        <c:numFmt formatCode="General" sourceLinked="1"/>
        <c:majorTickMark val="out"/>
        <c:minorTickMark val="none"/>
        <c:tickLblPos val="nextTo"/>
        <c:crossAx val="119964416"/>
        <c:crosses val="autoZero"/>
        <c:auto val="1"/>
        <c:lblAlgn val="ctr"/>
        <c:lblOffset val="100"/>
        <c:noMultiLvlLbl val="0"/>
      </c:catAx>
      <c:valAx>
        <c:axId val="119964416"/>
        <c:scaling>
          <c:orientation val="minMax"/>
        </c:scaling>
        <c:delete val="0"/>
        <c:axPos val="l"/>
        <c:majorGridlines>
          <c:spPr>
            <a:ln>
              <a:prstDash val="dash"/>
            </a:ln>
          </c:spPr>
        </c:majorGridlines>
        <c:title>
          <c:tx>
            <c:rich>
              <a:bodyPr rot="-5400000" vert="horz"/>
              <a:lstStyle/>
              <a:p>
                <a:pPr>
                  <a:defRPr/>
                </a:pPr>
                <a:r>
                  <a:rPr lang="en-GB"/>
                  <a:t>Rate</a:t>
                </a:r>
                <a:r>
                  <a:rPr lang="en-GB" baseline="0"/>
                  <a:t> if under 18 conceptions per 1,000 women aged 15-17</a:t>
                </a:r>
                <a:endParaRPr lang="en-GB"/>
              </a:p>
            </c:rich>
          </c:tx>
          <c:layout/>
          <c:overlay val="0"/>
        </c:title>
        <c:numFmt formatCode="0.0" sourceLinked="1"/>
        <c:majorTickMark val="out"/>
        <c:minorTickMark val="none"/>
        <c:tickLblPos val="nextTo"/>
        <c:crossAx val="1199462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Births!$F$163</c:f>
              <c:strCache>
                <c:ptCount val="1"/>
                <c:pt idx="0">
                  <c:v>2014/15</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Births!$Q$163:$T$163</c:f>
                <c:numCache>
                  <c:formatCode>General</c:formatCode>
                  <c:ptCount val="4"/>
                  <c:pt idx="0">
                    <c:v>0</c:v>
                  </c:pt>
                  <c:pt idx="1">
                    <c:v>0</c:v>
                  </c:pt>
                  <c:pt idx="2">
                    <c:v>9.0681174999999725E-3</c:v>
                  </c:pt>
                  <c:pt idx="3">
                    <c:v>1.0027151000000234E-3</c:v>
                  </c:pt>
                </c:numCache>
              </c:numRef>
            </c:plus>
            <c:minus>
              <c:numRef>
                <c:f>Births!$L$163:$O$163</c:f>
                <c:numCache>
                  <c:formatCode>General</c:formatCode>
                  <c:ptCount val="4"/>
                  <c:pt idx="0">
                    <c:v>0</c:v>
                  </c:pt>
                  <c:pt idx="1">
                    <c:v>0</c:v>
                  </c:pt>
                  <c:pt idx="2">
                    <c:v>8.8161523999999991E-3</c:v>
                  </c:pt>
                  <c:pt idx="3">
                    <c:v>9.9905380000001043E-4</c:v>
                  </c:pt>
                </c:numCache>
              </c:numRef>
            </c:minus>
          </c:errBars>
          <c:cat>
            <c:strRef>
              <c:f>Births!$G$162:$J$162</c:f>
              <c:strCache>
                <c:ptCount val="4"/>
                <c:pt idx="0">
                  <c:v>please make a selection</c:v>
                </c:pt>
                <c:pt idx="1">
                  <c:v>please make a selection</c:v>
                </c:pt>
                <c:pt idx="2">
                  <c:v>County - West Sussex</c:v>
                </c:pt>
                <c:pt idx="3">
                  <c:v> England </c:v>
                </c:pt>
              </c:strCache>
            </c:strRef>
          </c:cat>
          <c:val>
            <c:numRef>
              <c:f>Births!$G$163:$J$163</c:f>
              <c:numCache>
                <c:formatCode>0.0%</c:formatCode>
                <c:ptCount val="4"/>
                <c:pt idx="0">
                  <c:v>0</c:v>
                </c:pt>
                <c:pt idx="1">
                  <c:v>0</c:v>
                </c:pt>
                <c:pt idx="2">
                  <c:v>0.22511339220000001</c:v>
                </c:pt>
                <c:pt idx="3">
                  <c:v>0.2036422111</c:v>
                </c:pt>
              </c:numCache>
            </c:numRef>
          </c:val>
        </c:ser>
        <c:ser>
          <c:idx val="1"/>
          <c:order val="1"/>
          <c:tx>
            <c:strRef>
              <c:f>Births!$F$164</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Births!$Q$164:$T$164</c:f>
                <c:numCache>
                  <c:formatCode>General</c:formatCode>
                  <c:ptCount val="4"/>
                  <c:pt idx="0">
                    <c:v>0</c:v>
                  </c:pt>
                  <c:pt idx="1">
                    <c:v>0</c:v>
                  </c:pt>
                  <c:pt idx="2">
                    <c:v>9.2033062000000387E-3</c:v>
                  </c:pt>
                  <c:pt idx="3">
                    <c:v>1.0075122000000047E-3</c:v>
                  </c:pt>
                </c:numCache>
              </c:numRef>
            </c:plus>
            <c:minus>
              <c:numRef>
                <c:f>Births!$L$164:$O$164</c:f>
                <c:numCache>
                  <c:formatCode>General</c:formatCode>
                  <c:ptCount val="4"/>
                  <c:pt idx="0">
                    <c:v>0</c:v>
                  </c:pt>
                  <c:pt idx="1">
                    <c:v>0</c:v>
                  </c:pt>
                  <c:pt idx="2">
                    <c:v>8.9713292000000167E-3</c:v>
                  </c:pt>
                  <c:pt idx="3">
                    <c:v>1.0039983999999835E-3</c:v>
                  </c:pt>
                </c:numCache>
              </c:numRef>
            </c:minus>
          </c:errBars>
          <c:cat>
            <c:strRef>
              <c:f>Births!$G$162:$J$162</c:f>
              <c:strCache>
                <c:ptCount val="4"/>
                <c:pt idx="0">
                  <c:v>please make a selection</c:v>
                </c:pt>
                <c:pt idx="1">
                  <c:v>please make a selection</c:v>
                </c:pt>
                <c:pt idx="2">
                  <c:v>County - West Sussex</c:v>
                </c:pt>
                <c:pt idx="3">
                  <c:v> England </c:v>
                </c:pt>
              </c:strCache>
            </c:strRef>
          </c:cat>
          <c:val>
            <c:numRef>
              <c:f>Births!$G$164:$J$164</c:f>
              <c:numCache>
                <c:formatCode>0.0%</c:formatCode>
                <c:ptCount val="4"/>
                <c:pt idx="0">
                  <c:v>0</c:v>
                </c:pt>
                <c:pt idx="1">
                  <c:v>0</c:v>
                </c:pt>
                <c:pt idx="2">
                  <c:v>0.2421792619</c:v>
                </c:pt>
                <c:pt idx="3">
                  <c:v>0.21092068959999999</c:v>
                </c:pt>
              </c:numCache>
            </c:numRef>
          </c:val>
        </c:ser>
        <c:ser>
          <c:idx val="2"/>
          <c:order val="2"/>
          <c:tx>
            <c:strRef>
              <c:f>Births!$F$165</c:f>
              <c:strCache>
                <c:ptCount val="1"/>
                <c:pt idx="0">
                  <c:v>2016/17</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Births!$Q$165:$S$165</c:f>
                <c:numCache>
                  <c:formatCode>General</c:formatCode>
                  <c:ptCount val="3"/>
                  <c:pt idx="0">
                    <c:v>0</c:v>
                  </c:pt>
                  <c:pt idx="1">
                    <c:v>0</c:v>
                  </c:pt>
                  <c:pt idx="2">
                    <c:v>9.3390787870014091E-3</c:v>
                  </c:pt>
                </c:numCache>
              </c:numRef>
            </c:plus>
            <c:minus>
              <c:numRef>
                <c:f>Births!$L$165:$N$165</c:f>
                <c:numCache>
                  <c:formatCode>General</c:formatCode>
                  <c:ptCount val="3"/>
                  <c:pt idx="0">
                    <c:v>0</c:v>
                  </c:pt>
                  <c:pt idx="1">
                    <c:v>0</c:v>
                  </c:pt>
                  <c:pt idx="2">
                    <c:v>9.0992556699099059E-3</c:v>
                  </c:pt>
                </c:numCache>
              </c:numRef>
            </c:minus>
          </c:errBars>
          <c:cat>
            <c:strRef>
              <c:f>Births!$G$162:$J$162</c:f>
              <c:strCache>
                <c:ptCount val="4"/>
                <c:pt idx="0">
                  <c:v>please make a selection</c:v>
                </c:pt>
                <c:pt idx="1">
                  <c:v>please make a selection</c:v>
                </c:pt>
                <c:pt idx="2">
                  <c:v>County - West Sussex</c:v>
                </c:pt>
                <c:pt idx="3">
                  <c:v> England </c:v>
                </c:pt>
              </c:strCache>
            </c:strRef>
          </c:cat>
          <c:val>
            <c:numRef>
              <c:f>Births!$G$165:$J$165</c:f>
              <c:numCache>
                <c:formatCode>0.0%</c:formatCode>
                <c:ptCount val="4"/>
                <c:pt idx="0">
                  <c:v>0</c:v>
                </c:pt>
                <c:pt idx="1">
                  <c:v>0</c:v>
                </c:pt>
                <c:pt idx="2">
                  <c:v>0.24151262534734808</c:v>
                </c:pt>
              </c:numCache>
            </c:numRef>
          </c:val>
        </c:ser>
        <c:dLbls>
          <c:showLegendKey val="0"/>
          <c:showVal val="1"/>
          <c:showCatName val="0"/>
          <c:showSerName val="0"/>
          <c:showPercent val="0"/>
          <c:showBubbleSize val="0"/>
        </c:dLbls>
        <c:gapWidth val="150"/>
        <c:axId val="120128256"/>
        <c:axId val="120129792"/>
      </c:barChart>
      <c:catAx>
        <c:axId val="120128256"/>
        <c:scaling>
          <c:orientation val="minMax"/>
        </c:scaling>
        <c:delete val="0"/>
        <c:axPos val="b"/>
        <c:majorTickMark val="out"/>
        <c:minorTickMark val="none"/>
        <c:tickLblPos val="nextTo"/>
        <c:crossAx val="120129792"/>
        <c:crosses val="autoZero"/>
        <c:auto val="1"/>
        <c:lblAlgn val="ctr"/>
        <c:lblOffset val="100"/>
        <c:noMultiLvlLbl val="0"/>
      </c:catAx>
      <c:valAx>
        <c:axId val="120129792"/>
        <c:scaling>
          <c:orientation val="minMax"/>
        </c:scaling>
        <c:delete val="0"/>
        <c:axPos val="l"/>
        <c:majorGridlines>
          <c:spPr>
            <a:ln>
              <a:prstDash val="dash"/>
            </a:ln>
          </c:spPr>
        </c:majorGridlines>
        <c:title>
          <c:tx>
            <c:rich>
              <a:bodyPr rot="-5400000" vert="horz"/>
              <a:lstStyle/>
              <a:p>
                <a:pPr>
                  <a:defRPr/>
                </a:pPr>
                <a:r>
                  <a:rPr lang="en-GB"/>
                  <a:t>Proportion of deliveries</a:t>
                </a:r>
                <a:r>
                  <a:rPr lang="en-GB" baseline="0"/>
                  <a:t> aged 35+</a:t>
                </a:r>
                <a:endParaRPr lang="en-GB"/>
              </a:p>
            </c:rich>
          </c:tx>
          <c:overlay val="0"/>
        </c:title>
        <c:numFmt formatCode="0.0%" sourceLinked="1"/>
        <c:majorTickMark val="out"/>
        <c:minorTickMark val="none"/>
        <c:tickLblPos val="nextTo"/>
        <c:crossAx val="12012825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40613433647193E-2"/>
          <c:y val="5.6543357111950653E-2"/>
          <c:w val="0.59930198807582302"/>
          <c:h val="0.8158725779435112"/>
        </c:manualLayout>
      </c:layout>
      <c:barChart>
        <c:barDir val="col"/>
        <c:grouping val="clustered"/>
        <c:varyColors val="0"/>
        <c:ser>
          <c:idx val="0"/>
          <c:order val="0"/>
          <c:tx>
            <c:strRef>
              <c:f>'Health and wellbeing'!$F$81</c:f>
              <c:strCache>
                <c:ptCount val="1"/>
                <c:pt idx="0">
                  <c:v>% of babies exclusively breastfed </c:v>
                </c:pt>
              </c:strCache>
            </c:strRef>
          </c:tx>
          <c:spPr>
            <a:solidFill>
              <a:schemeClr val="tx2">
                <a:lumMod val="40000"/>
                <a:lumOff val="60000"/>
              </a:schemeClr>
            </a:solidFill>
            <a:ln>
              <a:solidFill>
                <a:sysClr val="windowText" lastClr="000000"/>
              </a:solidFill>
            </a:ln>
          </c:spPr>
          <c:invertIfNegative val="0"/>
          <c:errBars>
            <c:errBarType val="both"/>
            <c:errValType val="cust"/>
            <c:noEndCap val="0"/>
            <c:plus>
              <c:numRef>
                <c:f>('Health and wellbeing'!$M$84,'Health and wellbeing'!$O$84,'Health and wellbeing'!$Q$84)</c:f>
                <c:numCache>
                  <c:formatCode>General</c:formatCode>
                  <c:ptCount val="3"/>
                  <c:pt idx="0">
                    <c:v>0</c:v>
                  </c:pt>
                  <c:pt idx="1">
                    <c:v>0</c:v>
                  </c:pt>
                  <c:pt idx="2">
                    <c:v>1.0935801560433722E-2</c:v>
                  </c:pt>
                </c:numCache>
              </c:numRef>
            </c:plus>
            <c:minus>
              <c:numRef>
                <c:f>('Health and wellbeing'!$L$84,'Health and wellbeing'!$N$84,'Health and wellbeing'!$P$84)</c:f>
                <c:numCache>
                  <c:formatCode>General</c:formatCode>
                  <c:ptCount val="3"/>
                  <c:pt idx="0">
                    <c:v>0</c:v>
                  </c:pt>
                  <c:pt idx="1">
                    <c:v>0</c:v>
                  </c:pt>
                  <c:pt idx="2">
                    <c:v>1.0841855944892786E-2</c:v>
                  </c:pt>
                </c:numCache>
              </c:numRef>
            </c:minus>
          </c:errBars>
          <c:cat>
            <c:strRef>
              <c:f>'Health and wellbeing'!$G$80:$I$80</c:f>
              <c:strCache>
                <c:ptCount val="3"/>
                <c:pt idx="0">
                  <c:v>please make a selection</c:v>
                </c:pt>
                <c:pt idx="1">
                  <c:v>please make a selection</c:v>
                </c:pt>
                <c:pt idx="2">
                  <c:v>County - West Sussex</c:v>
                </c:pt>
              </c:strCache>
            </c:strRef>
          </c:cat>
          <c:val>
            <c:numRef>
              <c:f>'Health and wellbeing'!$G$81:$I$81</c:f>
              <c:numCache>
                <c:formatCode>0.0%</c:formatCode>
                <c:ptCount val="3"/>
                <c:pt idx="0">
                  <c:v>0</c:v>
                </c:pt>
                <c:pt idx="1">
                  <c:v>0</c:v>
                </c:pt>
                <c:pt idx="2">
                  <c:v>0.40456351749775671</c:v>
                </c:pt>
              </c:numCache>
            </c:numRef>
          </c:val>
        </c:ser>
        <c:ser>
          <c:idx val="1"/>
          <c:order val="1"/>
          <c:tx>
            <c:strRef>
              <c:f>'Health and wellbeing'!$F$82</c:f>
              <c:strCache>
                <c:ptCount val="1"/>
                <c:pt idx="0">
                  <c:v>% of babies breastfed (partially and exclusively) </c:v>
                </c:pt>
              </c:strCache>
            </c:strRef>
          </c:tx>
          <c:spPr>
            <a:solidFill>
              <a:schemeClr val="accent3"/>
            </a:solidFill>
            <a:ln>
              <a:solidFill>
                <a:sysClr val="windowText" lastClr="000000"/>
              </a:solidFill>
            </a:ln>
          </c:spPr>
          <c:invertIfNegative val="0"/>
          <c:errBars>
            <c:errBarType val="both"/>
            <c:errValType val="cust"/>
            <c:noEndCap val="0"/>
            <c:plus>
              <c:numRef>
                <c:f>('Health and wellbeing'!$M$85,'Health and wellbeing'!$O$85,'Health and wellbeing'!$Q$85)</c:f>
                <c:numCache>
                  <c:formatCode>General</c:formatCode>
                  <c:ptCount val="3"/>
                  <c:pt idx="0">
                    <c:v>0</c:v>
                  </c:pt>
                  <c:pt idx="1">
                    <c:v>0</c:v>
                  </c:pt>
                  <c:pt idx="2">
                    <c:v>1.0972433343733878E-2</c:v>
                  </c:pt>
                </c:numCache>
              </c:numRef>
            </c:plus>
            <c:minus>
              <c:numRef>
                <c:f>('Health and wellbeing'!$L$85,'Health and wellbeing'!$N$85,'Health and wellbeing'!$P$85)</c:f>
                <c:numCache>
                  <c:formatCode>General</c:formatCode>
                  <c:ptCount val="3"/>
                  <c:pt idx="0">
                    <c:v>0</c:v>
                  </c:pt>
                  <c:pt idx="1">
                    <c:v>0</c:v>
                  </c:pt>
                  <c:pt idx="2">
                    <c:v>1.1034706226567326E-2</c:v>
                  </c:pt>
                </c:numCache>
              </c:numRef>
            </c:minus>
          </c:errBars>
          <c:cat>
            <c:strRef>
              <c:f>'Health and wellbeing'!$G$80:$I$80</c:f>
              <c:strCache>
                <c:ptCount val="3"/>
                <c:pt idx="0">
                  <c:v>please make a selection</c:v>
                </c:pt>
                <c:pt idx="1">
                  <c:v>please make a selection</c:v>
                </c:pt>
                <c:pt idx="2">
                  <c:v>County - West Sussex</c:v>
                </c:pt>
              </c:strCache>
            </c:strRef>
          </c:cat>
          <c:val>
            <c:numRef>
              <c:f>'Health and wellbeing'!$G$82:$I$82</c:f>
              <c:numCache>
                <c:formatCode>0.0%</c:formatCode>
                <c:ptCount val="3"/>
                <c:pt idx="0">
                  <c:v>0</c:v>
                </c:pt>
                <c:pt idx="1">
                  <c:v>0</c:v>
                </c:pt>
                <c:pt idx="2">
                  <c:v>0.56326112036918341</c:v>
                </c:pt>
              </c:numCache>
            </c:numRef>
          </c:val>
        </c:ser>
        <c:dLbls>
          <c:showLegendKey val="0"/>
          <c:showVal val="0"/>
          <c:showCatName val="0"/>
          <c:showSerName val="0"/>
          <c:showPercent val="0"/>
          <c:showBubbleSize val="0"/>
        </c:dLbls>
        <c:gapWidth val="150"/>
        <c:axId val="145953536"/>
        <c:axId val="145955072"/>
      </c:barChart>
      <c:catAx>
        <c:axId val="145953536"/>
        <c:scaling>
          <c:orientation val="minMax"/>
        </c:scaling>
        <c:delete val="0"/>
        <c:axPos val="b"/>
        <c:majorTickMark val="out"/>
        <c:minorTickMark val="none"/>
        <c:tickLblPos val="nextTo"/>
        <c:crossAx val="145955072"/>
        <c:crosses val="autoZero"/>
        <c:auto val="1"/>
        <c:lblAlgn val="ctr"/>
        <c:lblOffset val="100"/>
        <c:noMultiLvlLbl val="0"/>
      </c:catAx>
      <c:valAx>
        <c:axId val="145955072"/>
        <c:scaling>
          <c:orientation val="minMax"/>
          <c:max val="1"/>
        </c:scaling>
        <c:delete val="0"/>
        <c:axPos val="l"/>
        <c:majorGridlines>
          <c:spPr>
            <a:ln>
              <a:prstDash val="dash"/>
            </a:ln>
          </c:spPr>
        </c:majorGridlines>
        <c:title>
          <c:tx>
            <c:rich>
              <a:bodyPr rot="-5400000" vert="horz"/>
              <a:lstStyle/>
              <a:p>
                <a:pPr>
                  <a:defRPr/>
                </a:pPr>
                <a:r>
                  <a:rPr lang="en-GB"/>
                  <a:t>% breastfed</a:t>
                </a:r>
              </a:p>
            </c:rich>
          </c:tx>
          <c:layout/>
          <c:overlay val="0"/>
        </c:title>
        <c:numFmt formatCode="0.0%" sourceLinked="1"/>
        <c:majorTickMark val="out"/>
        <c:minorTickMark val="none"/>
        <c:tickLblPos val="nextTo"/>
        <c:crossAx val="145953536"/>
        <c:crosses val="autoZero"/>
        <c:crossBetween val="between"/>
      </c:valAx>
    </c:plotArea>
    <c:legend>
      <c:legendPos val="r"/>
      <c:layout>
        <c:manualLayout>
          <c:xMode val="edge"/>
          <c:yMode val="edge"/>
          <c:x val="0.74136187290214028"/>
          <c:y val="6.6686129068607783E-2"/>
          <c:w val="0.21507165766077721"/>
          <c:h val="0.3216934535350525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32056823235674E-2"/>
          <c:y val="5.6179721559718197E-2"/>
          <c:w val="0.90099497269792983"/>
          <c:h val="0.81705671840174543"/>
        </c:manualLayout>
      </c:layout>
      <c:barChart>
        <c:barDir val="col"/>
        <c:grouping val="clustered"/>
        <c:varyColors val="0"/>
        <c:ser>
          <c:idx val="0"/>
          <c:order val="0"/>
          <c:tx>
            <c:strRef>
              <c:f>'Health and wellbeing'!$F$265</c:f>
              <c:strCache>
                <c:ptCount val="1"/>
                <c:pt idx="0">
                  <c:v>2016/17</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wellbeing'!$H$269,'Health and wellbeing'!$K$269,'Health and wellbeing'!$N$269,'Health and wellbeing'!$Q$269)</c:f>
                <c:numCache>
                  <c:formatCode>General</c:formatCode>
                  <c:ptCount val="4"/>
                  <c:pt idx="0">
                    <c:v>0</c:v>
                  </c:pt>
                  <c:pt idx="1">
                    <c:v>0</c:v>
                  </c:pt>
                  <c:pt idx="2">
                    <c:v>40.558727694616778</c:v>
                  </c:pt>
                  <c:pt idx="3">
                    <c:v>0</c:v>
                  </c:pt>
                </c:numCache>
              </c:numRef>
            </c:plus>
            <c:minus>
              <c:numRef>
                <c:f>('Health and wellbeing'!$G$269,'Health and wellbeing'!$J$269,'Health and wellbeing'!$M$269,'Health and wellbeing'!$P$269)</c:f>
                <c:numCache>
                  <c:formatCode>General</c:formatCode>
                  <c:ptCount val="4"/>
                  <c:pt idx="0">
                    <c:v>0</c:v>
                  </c:pt>
                  <c:pt idx="1">
                    <c:v>0</c:v>
                  </c:pt>
                  <c:pt idx="2">
                    <c:v>38.243082450370366</c:v>
                  </c:pt>
                  <c:pt idx="3">
                    <c:v>0</c:v>
                  </c:pt>
                </c:numCache>
              </c:numRef>
            </c:minus>
          </c:errBars>
          <c:cat>
            <c:strRef>
              <c:f>'Health and wellbeing'!$G$264:$J$264</c:f>
              <c:strCache>
                <c:ptCount val="4"/>
                <c:pt idx="0">
                  <c:v>please make a selection</c:v>
                </c:pt>
                <c:pt idx="1">
                  <c:v>please make a selection</c:v>
                </c:pt>
                <c:pt idx="2">
                  <c:v>County - West Sussex</c:v>
                </c:pt>
                <c:pt idx="3">
                  <c:v>England</c:v>
                </c:pt>
              </c:strCache>
            </c:strRef>
          </c:cat>
          <c:val>
            <c:numRef>
              <c:f>'Health and wellbeing'!$G$265:$J$265</c:f>
              <c:numCache>
                <c:formatCode>0.0</c:formatCode>
                <c:ptCount val="4"/>
                <c:pt idx="0">
                  <c:v>0</c:v>
                </c:pt>
                <c:pt idx="1">
                  <c:v>0</c:v>
                </c:pt>
                <c:pt idx="2">
                  <c:v>498.29088148749247</c:v>
                </c:pt>
                <c:pt idx="3">
                  <c:v>0</c:v>
                </c:pt>
              </c:numCache>
            </c:numRef>
          </c:val>
        </c:ser>
        <c:ser>
          <c:idx val="1"/>
          <c:order val="1"/>
          <c:tx>
            <c:strRef>
              <c:f>'Health and wellbeing'!$F$266</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wellbeing'!$H$270,'Health and wellbeing'!$K$270,'Health and wellbeing'!$N$270,'Health and wellbeing'!$Q$270)</c:f>
                <c:numCache>
                  <c:formatCode>General</c:formatCode>
                  <c:ptCount val="4"/>
                  <c:pt idx="0">
                    <c:v>0</c:v>
                  </c:pt>
                  <c:pt idx="1">
                    <c:v>0</c:v>
                  </c:pt>
                  <c:pt idx="2">
                    <c:v>44.403065209219562</c:v>
                  </c:pt>
                  <c:pt idx="3">
                    <c:v>4.1099999999999568</c:v>
                  </c:pt>
                </c:numCache>
              </c:numRef>
            </c:plus>
            <c:minus>
              <c:numRef>
                <c:f>('Health and wellbeing'!$G$270,'Health and wellbeing'!$J$270,'Health and wellbeing'!$M$270,'Health and wellbeing'!$P$270)</c:f>
                <c:numCache>
                  <c:formatCode>General</c:formatCode>
                  <c:ptCount val="4"/>
                  <c:pt idx="0">
                    <c:v>0</c:v>
                  </c:pt>
                  <c:pt idx="1">
                    <c:v>0</c:v>
                  </c:pt>
                  <c:pt idx="2">
                    <c:v>42.129658195554953</c:v>
                  </c:pt>
                  <c:pt idx="3">
                    <c:v>4.0800000000000409</c:v>
                  </c:pt>
                </c:numCache>
              </c:numRef>
            </c:minus>
          </c:errBars>
          <c:cat>
            <c:strRef>
              <c:f>'Health and wellbeing'!$G$264:$J$264</c:f>
              <c:strCache>
                <c:ptCount val="4"/>
                <c:pt idx="0">
                  <c:v>please make a selection</c:v>
                </c:pt>
                <c:pt idx="1">
                  <c:v>please make a selection</c:v>
                </c:pt>
                <c:pt idx="2">
                  <c:v>County - West Sussex</c:v>
                </c:pt>
                <c:pt idx="3">
                  <c:v>England</c:v>
                </c:pt>
              </c:strCache>
            </c:strRef>
          </c:cat>
          <c:val>
            <c:numRef>
              <c:f>'Health and wellbeing'!$G$266:$J$266</c:f>
              <c:numCache>
                <c:formatCode>0.0</c:formatCode>
                <c:ptCount val="4"/>
                <c:pt idx="0">
                  <c:v>0</c:v>
                </c:pt>
                <c:pt idx="1">
                  <c:v>0</c:v>
                </c:pt>
                <c:pt idx="2">
                  <c:v>612.68317430595528</c:v>
                </c:pt>
                <c:pt idx="3">
                  <c:v>430.54</c:v>
                </c:pt>
              </c:numCache>
            </c:numRef>
          </c:val>
        </c:ser>
        <c:ser>
          <c:idx val="2"/>
          <c:order val="2"/>
          <c:tx>
            <c:strRef>
              <c:f>'Health and wellbeing'!$F$267</c:f>
              <c:strCache>
                <c:ptCount val="1"/>
                <c:pt idx="0">
                  <c:v>2014/15</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wellbeing'!$H$271,'Health and wellbeing'!$K$271,'Health and wellbeing'!$N$271,'Health and wellbeing'!$Q$271)</c:f>
                <c:numCache>
                  <c:formatCode>General</c:formatCode>
                  <c:ptCount val="4"/>
                  <c:pt idx="0">
                    <c:v>0</c:v>
                  </c:pt>
                  <c:pt idx="1">
                    <c:v>0</c:v>
                  </c:pt>
                  <c:pt idx="2">
                    <c:v>40.423452204452644</c:v>
                  </c:pt>
                  <c:pt idx="3">
                    <c:v>3.9520650029454032</c:v>
                  </c:pt>
                </c:numCache>
              </c:numRef>
            </c:plus>
            <c:minus>
              <c:numRef>
                <c:f>('Health and wellbeing'!$G$271,'Health and wellbeing'!$J$271,'Health and wellbeing'!$M$271,'Health and wellbeing'!$P$271)</c:f>
                <c:numCache>
                  <c:formatCode>General</c:formatCode>
                  <c:ptCount val="4"/>
                  <c:pt idx="0">
                    <c:v>0</c:v>
                  </c:pt>
                  <c:pt idx="1">
                    <c:v>0</c:v>
                  </c:pt>
                  <c:pt idx="2">
                    <c:v>38.158530996854665</c:v>
                  </c:pt>
                  <c:pt idx="3">
                    <c:v>3.9228204275902385</c:v>
                  </c:pt>
                </c:numCache>
              </c:numRef>
            </c:minus>
          </c:errBars>
          <c:cat>
            <c:strRef>
              <c:f>'Health and wellbeing'!$G$264:$J$264</c:f>
              <c:strCache>
                <c:ptCount val="4"/>
                <c:pt idx="0">
                  <c:v>please make a selection</c:v>
                </c:pt>
                <c:pt idx="1">
                  <c:v>please make a selection</c:v>
                </c:pt>
                <c:pt idx="2">
                  <c:v>County - West Sussex</c:v>
                </c:pt>
                <c:pt idx="3">
                  <c:v>England</c:v>
                </c:pt>
              </c:strCache>
            </c:strRef>
          </c:cat>
          <c:val>
            <c:numRef>
              <c:f>'Health and wellbeing'!$G$267:$J$267</c:f>
              <c:numCache>
                <c:formatCode>0.0</c:formatCode>
                <c:ptCount val="4"/>
                <c:pt idx="0">
                  <c:v>0</c:v>
                </c:pt>
                <c:pt idx="1">
                  <c:v>0</c:v>
                </c:pt>
                <c:pt idx="2">
                  <c:v>506.93820293214895</c:v>
                </c:pt>
                <c:pt idx="3">
                  <c:v>398.7969111876065</c:v>
                </c:pt>
              </c:numCache>
            </c:numRef>
          </c:val>
        </c:ser>
        <c:dLbls>
          <c:dLblPos val="inBase"/>
          <c:showLegendKey val="0"/>
          <c:showVal val="1"/>
          <c:showCatName val="0"/>
          <c:showSerName val="0"/>
          <c:showPercent val="0"/>
          <c:showBubbleSize val="0"/>
        </c:dLbls>
        <c:gapWidth val="150"/>
        <c:axId val="146229888"/>
        <c:axId val="146252160"/>
      </c:barChart>
      <c:catAx>
        <c:axId val="146229888"/>
        <c:scaling>
          <c:orientation val="minMax"/>
        </c:scaling>
        <c:delete val="0"/>
        <c:axPos val="b"/>
        <c:majorTickMark val="out"/>
        <c:minorTickMark val="none"/>
        <c:tickLblPos val="nextTo"/>
        <c:crossAx val="146252160"/>
        <c:crosses val="autoZero"/>
        <c:auto val="1"/>
        <c:lblAlgn val="ctr"/>
        <c:lblOffset val="100"/>
        <c:noMultiLvlLbl val="0"/>
      </c:catAx>
      <c:valAx>
        <c:axId val="146252160"/>
        <c:scaling>
          <c:orientation val="minMax"/>
        </c:scaling>
        <c:delete val="0"/>
        <c:axPos val="l"/>
        <c:majorGridlines>
          <c:spPr>
            <a:ln>
              <a:prstDash val="dash"/>
            </a:ln>
          </c:spPr>
        </c:majorGridlines>
        <c:title>
          <c:tx>
            <c:rich>
              <a:bodyPr rot="-5400000" vert="horz"/>
              <a:lstStyle/>
              <a:p>
                <a:pPr>
                  <a:defRPr/>
                </a:pPr>
                <a:r>
                  <a:rPr lang="en-GB"/>
                  <a:t>Directly</a:t>
                </a:r>
                <a:r>
                  <a:rPr lang="en-GB" baseline="0"/>
                  <a:t> standardised rate of self harm per 100,000 aged 10-24 yrs </a:t>
                </a:r>
                <a:endParaRPr lang="en-GB"/>
              </a:p>
            </c:rich>
          </c:tx>
          <c:overlay val="0"/>
        </c:title>
        <c:numFmt formatCode="0.0" sourceLinked="1"/>
        <c:majorTickMark val="out"/>
        <c:minorTickMark val="none"/>
        <c:tickLblPos val="nextTo"/>
        <c:crossAx val="14622988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and wellbeing'!$F$303</c:f>
              <c:strCache>
                <c:ptCount val="1"/>
                <c:pt idx="0">
                  <c:v>06/07-08/09</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wellbeing'!$Q$303:$T$303</c:f>
                <c:numCache>
                  <c:formatCode>General</c:formatCode>
                  <c:ptCount val="4"/>
                  <c:pt idx="0">
                    <c:v>0</c:v>
                  </c:pt>
                  <c:pt idx="1">
                    <c:v>0</c:v>
                  </c:pt>
                  <c:pt idx="2">
                    <c:v>7.351661407910008</c:v>
                  </c:pt>
                  <c:pt idx="3">
                    <c:v>0.91555710343800456</c:v>
                  </c:pt>
                </c:numCache>
              </c:numRef>
            </c:plus>
            <c:minus>
              <c:numRef>
                <c:f>'Health and wellbeing'!$L$303:$O$303</c:f>
                <c:numCache>
                  <c:formatCode>General</c:formatCode>
                  <c:ptCount val="4"/>
                  <c:pt idx="0">
                    <c:v>0</c:v>
                  </c:pt>
                  <c:pt idx="1">
                    <c:v>0</c:v>
                  </c:pt>
                  <c:pt idx="2">
                    <c:v>6.7462839761306981</c:v>
                  </c:pt>
                  <c:pt idx="3">
                    <c:v>0.90688951868300194</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wellbeing'!$G$303:$J$303</c:f>
              <c:numCache>
                <c:formatCode>0.0</c:formatCode>
                <c:ptCount val="4"/>
                <c:pt idx="0">
                  <c:v>0</c:v>
                </c:pt>
                <c:pt idx="1">
                  <c:v>0</c:v>
                </c:pt>
                <c:pt idx="2">
                  <c:v>61.146392260261997</c:v>
                </c:pt>
                <c:pt idx="3">
                  <c:v>72.096245783802502</c:v>
                </c:pt>
              </c:numCache>
            </c:numRef>
          </c:val>
        </c:ser>
        <c:ser>
          <c:idx val="1"/>
          <c:order val="1"/>
          <c:tx>
            <c:strRef>
              <c:f>'Health and wellbeing'!$F$304</c:f>
              <c:strCache>
                <c:ptCount val="1"/>
                <c:pt idx="0">
                  <c:v>07/08-09/10</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wellbeing'!$Q$304:$T$304</c:f>
                <c:numCache>
                  <c:formatCode>General</c:formatCode>
                  <c:ptCount val="4"/>
                  <c:pt idx="0">
                    <c:v>0</c:v>
                  </c:pt>
                  <c:pt idx="1">
                    <c:v>0</c:v>
                  </c:pt>
                  <c:pt idx="2">
                    <c:v>7.302967855416199</c:v>
                  </c:pt>
                  <c:pt idx="3">
                    <c:v>0.87952667455499522</c:v>
                  </c:pt>
                </c:numCache>
              </c:numRef>
            </c:plus>
            <c:minus>
              <c:numRef>
                <c:f>'Health and wellbeing'!$L$304:$O$304</c:f>
                <c:numCache>
                  <c:formatCode>General</c:formatCode>
                  <c:ptCount val="4"/>
                  <c:pt idx="0">
                    <c:v>0</c:v>
                  </c:pt>
                  <c:pt idx="1">
                    <c:v>0</c:v>
                  </c:pt>
                  <c:pt idx="2">
                    <c:v>6.6976799782264962</c:v>
                  </c:pt>
                  <c:pt idx="3">
                    <c:v>0.87088981289360845</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wellbeing'!$G$304:$J$304</c:f>
              <c:numCache>
                <c:formatCode>0.0</c:formatCode>
                <c:ptCount val="4"/>
                <c:pt idx="0">
                  <c:v>0</c:v>
                </c:pt>
                <c:pt idx="1">
                  <c:v>0</c:v>
                </c:pt>
                <c:pt idx="2">
                  <c:v>60.309053127352598</c:v>
                </c:pt>
                <c:pt idx="3">
                  <c:v>66.743568008069403</c:v>
                </c:pt>
              </c:numCache>
            </c:numRef>
          </c:val>
        </c:ser>
        <c:ser>
          <c:idx val="2"/>
          <c:order val="2"/>
          <c:tx>
            <c:strRef>
              <c:f>'Health and wellbeing'!$F$305</c:f>
              <c:strCache>
                <c:ptCount val="1"/>
                <c:pt idx="0">
                  <c:v>08/09-10/11</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wellbeing'!$Q$305:$T$305</c:f>
                <c:numCache>
                  <c:formatCode>General</c:formatCode>
                  <c:ptCount val="4"/>
                  <c:pt idx="0">
                    <c:v>0</c:v>
                  </c:pt>
                  <c:pt idx="1">
                    <c:v>0</c:v>
                  </c:pt>
                  <c:pt idx="2">
                    <c:v>7.0765149579983984</c:v>
                  </c:pt>
                  <c:pt idx="3">
                    <c:v>0.83461387435620082</c:v>
                  </c:pt>
                </c:numCache>
              </c:numRef>
            </c:plus>
            <c:minus>
              <c:numRef>
                <c:f>'Health and wellbeing'!$L$305:$O$305</c:f>
                <c:numCache>
                  <c:formatCode>General</c:formatCode>
                  <c:ptCount val="4"/>
                  <c:pt idx="0">
                    <c:v>0</c:v>
                  </c:pt>
                  <c:pt idx="1">
                    <c:v>0</c:v>
                  </c:pt>
                  <c:pt idx="2">
                    <c:v>6.4719201794946031</c:v>
                  </c:pt>
                  <c:pt idx="3">
                    <c:v>0.82600848466719867</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wellbeing'!$G$305:$J$305</c:f>
              <c:numCache>
                <c:formatCode>0.0</c:formatCode>
                <c:ptCount val="4"/>
                <c:pt idx="0">
                  <c:v>0</c:v>
                </c:pt>
                <c:pt idx="1">
                  <c:v>0</c:v>
                </c:pt>
                <c:pt idx="2">
                  <c:v>56.517652551587702</c:v>
                </c:pt>
                <c:pt idx="3">
                  <c:v>60.287602564191197</c:v>
                </c:pt>
              </c:numCache>
            </c:numRef>
          </c:val>
        </c:ser>
        <c:ser>
          <c:idx val="3"/>
          <c:order val="3"/>
          <c:tx>
            <c:strRef>
              <c:f>'Health and wellbeing'!$F$306</c:f>
              <c:strCache>
                <c:ptCount val="1"/>
                <c:pt idx="0">
                  <c:v>09/10-11/12</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wellbeing'!$Q$306:$T$306</c:f>
                <c:numCache>
                  <c:formatCode>General</c:formatCode>
                  <c:ptCount val="4"/>
                  <c:pt idx="0">
                    <c:v>0</c:v>
                  </c:pt>
                  <c:pt idx="1">
                    <c:v>0</c:v>
                  </c:pt>
                  <c:pt idx="2">
                    <c:v>7.0139348165502966</c:v>
                  </c:pt>
                  <c:pt idx="3">
                    <c:v>0.79844957651319959</c:v>
                  </c:pt>
                </c:numCache>
              </c:numRef>
            </c:plus>
            <c:minus>
              <c:numRef>
                <c:f>'Health and wellbeing'!$L$306:$O$306</c:f>
                <c:numCache>
                  <c:formatCode>General</c:formatCode>
                  <c:ptCount val="4"/>
                  <c:pt idx="0">
                    <c:v>0</c:v>
                  </c:pt>
                  <c:pt idx="1">
                    <c:v>0</c:v>
                  </c:pt>
                  <c:pt idx="2">
                    <c:v>6.4115343316961031</c:v>
                  </c:pt>
                  <c:pt idx="3">
                    <c:v>0.78987852616189969</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wellbeing'!$G$306:$J$306</c:f>
              <c:numCache>
                <c:formatCode>0.0</c:formatCode>
                <c:ptCount val="4"/>
                <c:pt idx="0">
                  <c:v>0</c:v>
                </c:pt>
                <c:pt idx="1">
                  <c:v>0</c:v>
                </c:pt>
                <c:pt idx="2">
                  <c:v>55.694508480662002</c:v>
                </c:pt>
                <c:pt idx="3">
                  <c:v>55.370807313401301</c:v>
                </c:pt>
              </c:numCache>
            </c:numRef>
          </c:val>
        </c:ser>
        <c:ser>
          <c:idx val="4"/>
          <c:order val="4"/>
          <c:tx>
            <c:strRef>
              <c:f>'Health and wellbeing'!$F$307</c:f>
              <c:strCache>
                <c:ptCount val="1"/>
                <c:pt idx="0">
                  <c:v>10/11-12/13</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wellbeing'!$Q$307:$T$307</c:f>
                <c:numCache>
                  <c:formatCode>General</c:formatCode>
                  <c:ptCount val="4"/>
                  <c:pt idx="0">
                    <c:v>0</c:v>
                  </c:pt>
                  <c:pt idx="1">
                    <c:v>0</c:v>
                  </c:pt>
                  <c:pt idx="2">
                    <c:v>6.6302579755431026</c:v>
                  </c:pt>
                  <c:pt idx="3">
                    <c:v>0.74180965905240015</c:v>
                  </c:pt>
                </c:numCache>
              </c:numRef>
            </c:plus>
            <c:minus>
              <c:numRef>
                <c:f>'Health and wellbeing'!$L$307:$O$307</c:f>
                <c:numCache>
                  <c:formatCode>General</c:formatCode>
                  <c:ptCount val="4"/>
                  <c:pt idx="0">
                    <c:v>0</c:v>
                  </c:pt>
                  <c:pt idx="1">
                    <c:v>0</c:v>
                  </c:pt>
                  <c:pt idx="2">
                    <c:v>6.031653656206494</c:v>
                  </c:pt>
                  <c:pt idx="3">
                    <c:v>0.73328539146480409</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wellbeing'!$G$307:$J$307</c:f>
              <c:numCache>
                <c:formatCode>0.0</c:formatCode>
                <c:ptCount val="4"/>
                <c:pt idx="0">
                  <c:v>0</c:v>
                </c:pt>
                <c:pt idx="1">
                  <c:v>0</c:v>
                </c:pt>
                <c:pt idx="2">
                  <c:v>49.818042636954097</c:v>
                </c:pt>
                <c:pt idx="3">
                  <c:v>48.015057916951903</c:v>
                </c:pt>
              </c:numCache>
            </c:numRef>
          </c:val>
        </c:ser>
        <c:ser>
          <c:idx val="5"/>
          <c:order val="5"/>
          <c:tx>
            <c:strRef>
              <c:f>'Health and wellbeing'!$F$308</c:f>
              <c:strCache>
                <c:ptCount val="1"/>
                <c:pt idx="0">
                  <c:v>11/12-13/14</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wellbeing'!$Q$308:$T$308</c:f>
                <c:numCache>
                  <c:formatCode>General</c:formatCode>
                  <c:ptCount val="4"/>
                  <c:pt idx="0">
                    <c:v>0</c:v>
                  </c:pt>
                  <c:pt idx="1">
                    <c:v>0</c:v>
                  </c:pt>
                  <c:pt idx="2">
                    <c:v>6.1201416117063019</c:v>
                  </c:pt>
                  <c:pt idx="3">
                    <c:v>0.69816120352890465</c:v>
                  </c:pt>
                </c:numCache>
              </c:numRef>
            </c:plus>
            <c:minus>
              <c:numRef>
                <c:f>'Health and wellbeing'!$L$308:$O$308</c:f>
                <c:numCache>
                  <c:formatCode>General</c:formatCode>
                  <c:ptCount val="4"/>
                  <c:pt idx="0">
                    <c:v>0</c:v>
                  </c:pt>
                  <c:pt idx="1">
                    <c:v>0</c:v>
                  </c:pt>
                  <c:pt idx="2">
                    <c:v>5.5255237903520964</c:v>
                  </c:pt>
                  <c:pt idx="3">
                    <c:v>0.68969215817480034</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wellbeing'!$G$308:$J$308</c:f>
              <c:numCache>
                <c:formatCode>0.0</c:formatCode>
                <c:ptCount val="4"/>
                <c:pt idx="0">
                  <c:v>0</c:v>
                </c:pt>
                <c:pt idx="1">
                  <c:v>0</c:v>
                </c:pt>
                <c:pt idx="2">
                  <c:v>42.376285347043698</c:v>
                </c:pt>
                <c:pt idx="3">
                  <c:v>42.777300788502998</c:v>
                </c:pt>
              </c:numCache>
            </c:numRef>
          </c:val>
        </c:ser>
        <c:ser>
          <c:idx val="6"/>
          <c:order val="6"/>
          <c:tx>
            <c:strRef>
              <c:f>'Health and wellbeing'!$F$309</c:f>
              <c:strCache>
                <c:ptCount val="1"/>
                <c:pt idx="0">
                  <c:v>12/13-14/15</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wellbeing'!$Q$309:$T$309</c:f>
                <c:numCache>
                  <c:formatCode>General</c:formatCode>
                  <c:ptCount val="4"/>
                  <c:pt idx="0">
                    <c:v>0</c:v>
                  </c:pt>
                  <c:pt idx="1">
                    <c:v>0</c:v>
                  </c:pt>
                  <c:pt idx="2">
                    <c:v>5.6921789946394981</c:v>
                  </c:pt>
                  <c:pt idx="3">
                    <c:v>0.66484068035769894</c:v>
                  </c:pt>
                </c:numCache>
              </c:numRef>
            </c:plus>
            <c:minus>
              <c:numRef>
                <c:f>'Health and wellbeing'!$L$309:$O$309</c:f>
                <c:numCache>
                  <c:formatCode>General</c:formatCode>
                  <c:ptCount val="4"/>
                  <c:pt idx="0">
                    <c:v>0</c:v>
                  </c:pt>
                  <c:pt idx="1">
                    <c:v>0</c:v>
                  </c:pt>
                  <c:pt idx="2">
                    <c:v>5.1018599988439988</c:v>
                  </c:pt>
                  <c:pt idx="3">
                    <c:v>0.65643219882500148</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wellbeing'!$G$309:$J$309</c:f>
              <c:numCache>
                <c:formatCode>0.0</c:formatCode>
                <c:ptCount val="4"/>
                <c:pt idx="0">
                  <c:v>0</c:v>
                </c:pt>
                <c:pt idx="1">
                  <c:v>0</c:v>
                </c:pt>
                <c:pt idx="2">
                  <c:v>36.6293803463467</c:v>
                </c:pt>
                <c:pt idx="3">
                  <c:v>39.048172409384101</c:v>
                </c:pt>
              </c:numCache>
            </c:numRef>
          </c:val>
        </c:ser>
        <c:ser>
          <c:idx val="7"/>
          <c:order val="7"/>
          <c:tx>
            <c:strRef>
              <c:f>'Health and wellbeing'!$F$314</c:f>
              <c:strCache>
                <c:ptCount val="1"/>
                <c:pt idx="0">
                  <c:v>13/14-15/16</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wellbeing'!$Q$314:$T$314</c:f>
                <c:numCache>
                  <c:formatCode>General</c:formatCode>
                  <c:ptCount val="4"/>
                  <c:pt idx="0">
                    <c:v>0</c:v>
                  </c:pt>
                  <c:pt idx="1">
                    <c:v>0</c:v>
                  </c:pt>
                  <c:pt idx="2">
                    <c:v>5.4684505838080995</c:v>
                  </c:pt>
                  <c:pt idx="3">
                    <c:v>0.64816942842909953</c:v>
                  </c:pt>
                </c:numCache>
              </c:numRef>
            </c:plus>
            <c:minus>
              <c:numRef>
                <c:f>'Health and wellbeing'!$L$314:$O$314</c:f>
                <c:numCache>
                  <c:formatCode>General</c:formatCode>
                  <c:ptCount val="4"/>
                  <c:pt idx="0">
                    <c:v>0</c:v>
                  </c:pt>
                  <c:pt idx="1">
                    <c:v>0</c:v>
                  </c:pt>
                  <c:pt idx="2">
                    <c:v>4.8828640998619974</c:v>
                  </c:pt>
                  <c:pt idx="3">
                    <c:v>0.63982204926089992</c:v>
                  </c:pt>
                </c:numCache>
              </c:numRef>
            </c:minus>
          </c:errBars>
          <c:cat>
            <c:strRef>
              <c:f>'Health and wellbeing'!$G$302:$J$302</c:f>
              <c:strCache>
                <c:ptCount val="4"/>
                <c:pt idx="0">
                  <c:v>please make a selection</c:v>
                </c:pt>
                <c:pt idx="1">
                  <c:v>please make a selection</c:v>
                </c:pt>
                <c:pt idx="2">
                  <c:v>County - West Sussex</c:v>
                </c:pt>
                <c:pt idx="3">
                  <c:v>England</c:v>
                </c:pt>
              </c:strCache>
            </c:strRef>
          </c:cat>
          <c:val>
            <c:numRef>
              <c:f>'Health and wellbeing'!$G$314:$J$314</c:f>
              <c:numCache>
                <c:formatCode>0.0</c:formatCode>
                <c:ptCount val="4"/>
                <c:pt idx="0">
                  <c:v>0</c:v>
                </c:pt>
                <c:pt idx="1">
                  <c:v>0</c:v>
                </c:pt>
                <c:pt idx="2">
                  <c:v>33.938638152948798</c:v>
                </c:pt>
                <c:pt idx="3">
                  <c:v>37.376342908593799</c:v>
                </c:pt>
              </c:numCache>
            </c:numRef>
          </c:val>
        </c:ser>
        <c:dLbls>
          <c:showLegendKey val="0"/>
          <c:showVal val="1"/>
          <c:showCatName val="0"/>
          <c:showSerName val="0"/>
          <c:showPercent val="0"/>
          <c:showBubbleSize val="0"/>
        </c:dLbls>
        <c:gapWidth val="150"/>
        <c:axId val="146400000"/>
        <c:axId val="146401536"/>
      </c:barChart>
      <c:catAx>
        <c:axId val="146400000"/>
        <c:scaling>
          <c:orientation val="minMax"/>
        </c:scaling>
        <c:delete val="0"/>
        <c:axPos val="b"/>
        <c:majorTickMark val="out"/>
        <c:minorTickMark val="none"/>
        <c:tickLblPos val="nextTo"/>
        <c:crossAx val="146401536"/>
        <c:crosses val="autoZero"/>
        <c:auto val="1"/>
        <c:lblAlgn val="ctr"/>
        <c:lblOffset val="100"/>
        <c:noMultiLvlLbl val="0"/>
      </c:catAx>
      <c:valAx>
        <c:axId val="146401536"/>
        <c:scaling>
          <c:orientation val="minMax"/>
        </c:scaling>
        <c:delete val="0"/>
        <c:axPos val="l"/>
        <c:majorGridlines>
          <c:spPr>
            <a:ln>
              <a:prstDash val="dash"/>
            </a:ln>
          </c:spPr>
        </c:majorGridlines>
        <c:title>
          <c:tx>
            <c:rich>
              <a:bodyPr rot="-5400000" vert="horz"/>
              <a:lstStyle/>
              <a:p>
                <a:pPr>
                  <a:defRPr/>
                </a:pPr>
                <a:r>
                  <a:rPr lang="en-GB"/>
                  <a:t>Crude rate per 100,000 &lt; 18 yrs</a:t>
                </a:r>
              </a:p>
            </c:rich>
          </c:tx>
          <c:overlay val="0"/>
        </c:title>
        <c:numFmt formatCode="0.0" sourceLinked="1"/>
        <c:majorTickMark val="out"/>
        <c:minorTickMark val="none"/>
        <c:tickLblPos val="nextTo"/>
        <c:crossAx val="1464000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and wellbeing'!$F$507</c:f>
              <c:strCache>
                <c:ptCount val="1"/>
                <c:pt idx="0">
                  <c:v>2013/14</c:v>
                </c:pt>
              </c:strCache>
            </c:strRef>
          </c:tx>
          <c:spPr>
            <a:solidFill>
              <a:schemeClr val="accent4"/>
            </a:solidFill>
            <a:ln>
              <a:solidFill>
                <a:sysClr val="windowText" lastClr="000000"/>
              </a:solidFill>
            </a:ln>
          </c:spPr>
          <c:invertIfNegative val="0"/>
          <c:dPt>
            <c:idx val="0"/>
            <c:invertIfNegative val="0"/>
            <c:bubble3D val="0"/>
            <c:spPr>
              <a:solidFill>
                <a:schemeClr val="accent4">
                  <a:lumMod val="75000"/>
                </a:schemeClr>
              </a:solidFill>
              <a:ln>
                <a:solidFill>
                  <a:sysClr val="windowText" lastClr="000000"/>
                </a:solidFill>
              </a:ln>
            </c:spPr>
          </c:dPt>
          <c:dPt>
            <c:idx val="1"/>
            <c:invertIfNegative val="0"/>
            <c:bubble3D val="0"/>
            <c:spPr>
              <a:solidFill>
                <a:schemeClr val="accent3">
                  <a:lumMod val="75000"/>
                </a:schemeClr>
              </a:solidFill>
              <a:ln>
                <a:solidFill>
                  <a:sysClr val="windowText" lastClr="000000"/>
                </a:solidFill>
              </a:ln>
            </c:spPr>
          </c:dPt>
          <c:dPt>
            <c:idx val="2"/>
            <c:invertIfNegative val="0"/>
            <c:bubble3D val="0"/>
            <c:spPr>
              <a:solidFill>
                <a:schemeClr val="accent5">
                  <a:lumMod val="75000"/>
                </a:schemeClr>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wellbeing'!$J$512:$M$512</c:f>
                <c:numCache>
                  <c:formatCode>General</c:formatCode>
                  <c:ptCount val="4"/>
                  <c:pt idx="0">
                    <c:v>0</c:v>
                  </c:pt>
                  <c:pt idx="1">
                    <c:v>0</c:v>
                  </c:pt>
                  <c:pt idx="2">
                    <c:v>1.1029615016191902E-2</c:v>
                  </c:pt>
                  <c:pt idx="3">
                    <c:v>1.0704226695604224E-3</c:v>
                  </c:pt>
                </c:numCache>
              </c:numRef>
            </c:plus>
            <c:minus>
              <c:numRef>
                <c:f>'Health and wellbeing'!$E$512:$H$512</c:f>
                <c:numCache>
                  <c:formatCode>General</c:formatCode>
                  <c:ptCount val="4"/>
                  <c:pt idx="0">
                    <c:v>0</c:v>
                  </c:pt>
                  <c:pt idx="1">
                    <c:v>0</c:v>
                  </c:pt>
                  <c:pt idx="2">
                    <c:v>1.0642545264199221E-2</c:v>
                  </c:pt>
                  <c:pt idx="3">
                    <c:v>1.0668307836707025E-3</c:v>
                  </c:pt>
                </c:numCache>
              </c:numRef>
            </c:minus>
          </c:errBars>
          <c:cat>
            <c:strRef>
              <c:f>'Health and wellbeing'!$G$506:$J$506</c:f>
              <c:strCache>
                <c:ptCount val="4"/>
                <c:pt idx="0">
                  <c:v>please make a selection</c:v>
                </c:pt>
                <c:pt idx="1">
                  <c:v>please make a selection</c:v>
                </c:pt>
                <c:pt idx="2">
                  <c:v>County - West Sussex</c:v>
                </c:pt>
                <c:pt idx="3">
                  <c:v>England</c:v>
                </c:pt>
              </c:strCache>
            </c:strRef>
          </c:cat>
          <c:val>
            <c:numRef>
              <c:f>'Health and wellbeing'!$G$507:$J$507</c:f>
              <c:numCache>
                <c:formatCode>0.0%</c:formatCode>
                <c:ptCount val="4"/>
                <c:pt idx="0">
                  <c:v>0</c:v>
                </c:pt>
                <c:pt idx="1">
                  <c:v>0</c:v>
                </c:pt>
                <c:pt idx="2">
                  <c:v>0.2184813753581662</c:v>
                </c:pt>
                <c:pt idx="3">
                  <c:v>0.22540930574662543</c:v>
                </c:pt>
              </c:numCache>
            </c:numRef>
          </c:val>
        </c:ser>
        <c:ser>
          <c:idx val="1"/>
          <c:order val="1"/>
          <c:tx>
            <c:strRef>
              <c:f>'Health and wellbeing'!$F$508</c:f>
              <c:strCache>
                <c:ptCount val="1"/>
                <c:pt idx="0">
                  <c:v>2014/15</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wellbeing'!$J$513:$M$513</c:f>
                <c:numCache>
                  <c:formatCode>General</c:formatCode>
                  <c:ptCount val="4"/>
                  <c:pt idx="0">
                    <c:v>0</c:v>
                  </c:pt>
                  <c:pt idx="1">
                    <c:v>0</c:v>
                  </c:pt>
                  <c:pt idx="2">
                    <c:v>8.7558657490182934E-3</c:v>
                  </c:pt>
                  <c:pt idx="3">
                    <c:v>1.0388233994557683E-3</c:v>
                  </c:pt>
                </c:numCache>
              </c:numRef>
            </c:plus>
            <c:minus>
              <c:numRef>
                <c:f>'Health and wellbeing'!$E$513:$H$513</c:f>
                <c:numCache>
                  <c:formatCode>General</c:formatCode>
                  <c:ptCount val="4"/>
                  <c:pt idx="0">
                    <c:v>0</c:v>
                  </c:pt>
                  <c:pt idx="1">
                    <c:v>0</c:v>
                  </c:pt>
                  <c:pt idx="2">
                    <c:v>8.4714079165518763E-3</c:v>
                  </c:pt>
                  <c:pt idx="3">
                    <c:v>1.0352861293615179E-3</c:v>
                  </c:pt>
                </c:numCache>
              </c:numRef>
            </c:minus>
          </c:errBars>
          <c:cat>
            <c:strRef>
              <c:f>'Health and wellbeing'!$G$506:$J$506</c:f>
              <c:strCache>
                <c:ptCount val="4"/>
                <c:pt idx="0">
                  <c:v>please make a selection</c:v>
                </c:pt>
                <c:pt idx="1">
                  <c:v>please make a selection</c:v>
                </c:pt>
                <c:pt idx="2">
                  <c:v>County - West Sussex</c:v>
                </c:pt>
                <c:pt idx="3">
                  <c:v>England</c:v>
                </c:pt>
              </c:strCache>
            </c:strRef>
          </c:cat>
          <c:val>
            <c:numRef>
              <c:f>'Health and wellbeing'!$G$508:$J$508</c:f>
              <c:numCache>
                <c:formatCode>0.0%</c:formatCode>
                <c:ptCount val="4"/>
                <c:pt idx="0">
                  <c:v>0</c:v>
                </c:pt>
                <c:pt idx="1">
                  <c:v>0</c:v>
                </c:pt>
                <c:pt idx="2">
                  <c:v>0.19684750733137829</c:v>
                </c:pt>
                <c:pt idx="3">
                  <c:v>0.21885706050740539</c:v>
                </c:pt>
              </c:numCache>
            </c:numRef>
          </c:val>
        </c:ser>
        <c:ser>
          <c:idx val="2"/>
          <c:order val="2"/>
          <c:tx>
            <c:strRef>
              <c:f>'Health and wellbeing'!$F$509</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wellbeing'!$J$514:$M$514</c:f>
                <c:numCache>
                  <c:formatCode>General</c:formatCode>
                  <c:ptCount val="4"/>
                  <c:pt idx="0">
                    <c:v>0</c:v>
                  </c:pt>
                  <c:pt idx="1">
                    <c:v>0</c:v>
                  </c:pt>
                  <c:pt idx="2">
                    <c:v>8.6521783982823619E-3</c:v>
                  </c:pt>
                  <c:pt idx="3">
                    <c:v>1.0307298866212566E-3</c:v>
                  </c:pt>
                </c:numCache>
              </c:numRef>
            </c:plus>
            <c:minus>
              <c:numRef>
                <c:f>'Health and wellbeing'!$E$514:$H$514</c:f>
                <c:numCache>
                  <c:formatCode>General</c:formatCode>
                  <c:ptCount val="4"/>
                  <c:pt idx="0">
                    <c:v>0</c:v>
                  </c:pt>
                  <c:pt idx="1">
                    <c:v>0</c:v>
                  </c:pt>
                  <c:pt idx="2">
                    <c:v>8.3773320436925369E-3</c:v>
                  </c:pt>
                  <c:pt idx="3">
                    <c:v>1.0273066575122447E-3</c:v>
                  </c:pt>
                </c:numCache>
              </c:numRef>
            </c:minus>
          </c:errBars>
          <c:cat>
            <c:strRef>
              <c:f>'Health and wellbeing'!$G$506:$J$506</c:f>
              <c:strCache>
                <c:ptCount val="4"/>
                <c:pt idx="0">
                  <c:v>please make a selection</c:v>
                </c:pt>
                <c:pt idx="1">
                  <c:v>please make a selection</c:v>
                </c:pt>
                <c:pt idx="2">
                  <c:v>County - West Sussex</c:v>
                </c:pt>
                <c:pt idx="3">
                  <c:v>England</c:v>
                </c:pt>
              </c:strCache>
            </c:strRef>
          </c:cat>
          <c:val>
            <c:numRef>
              <c:f>'Health and wellbeing'!$G$509:$J$509</c:f>
              <c:numCache>
                <c:formatCode>0.0%</c:formatCode>
                <c:ptCount val="4"/>
                <c:pt idx="0">
                  <c:v>0</c:v>
                </c:pt>
                <c:pt idx="1">
                  <c:v>0</c:v>
                </c:pt>
                <c:pt idx="2">
                  <c:v>0.19843342036553524</c:v>
                </c:pt>
                <c:pt idx="3">
                  <c:v>0.22137573041901346</c:v>
                </c:pt>
              </c:numCache>
            </c:numRef>
          </c:val>
        </c:ser>
        <c:ser>
          <c:idx val="3"/>
          <c:order val="3"/>
          <c:tx>
            <c:strRef>
              <c:f>'Health and wellbeing'!$F$510</c:f>
              <c:strCache>
                <c:ptCount val="1"/>
                <c:pt idx="0">
                  <c:v>2016/17</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wellbeing'!$J$515:$M$515</c:f>
                <c:numCache>
                  <c:formatCode>General</c:formatCode>
                  <c:ptCount val="4"/>
                  <c:pt idx="0">
                    <c:v>0</c:v>
                  </c:pt>
                  <c:pt idx="1">
                    <c:v>0</c:v>
                  </c:pt>
                  <c:pt idx="2">
                    <c:v>8.588588420031823E-3</c:v>
                  </c:pt>
                  <c:pt idx="3">
                    <c:v>1.0354345181122215E-3</c:v>
                  </c:pt>
                </c:numCache>
              </c:numRef>
            </c:plus>
            <c:minus>
              <c:numRef>
                <c:f>'Health and wellbeing'!$E$515:$H$515</c:f>
                <c:numCache>
                  <c:formatCode>General</c:formatCode>
                  <c:ptCount val="4"/>
                  <c:pt idx="0">
                    <c:v>0</c:v>
                  </c:pt>
                  <c:pt idx="1">
                    <c:v>0</c:v>
                  </c:pt>
                  <c:pt idx="2">
                    <c:v>8.329930592450796E-3</c:v>
                  </c:pt>
                  <c:pt idx="3">
                    <c:v>1.0320932422283324E-3</c:v>
                  </c:pt>
                </c:numCache>
              </c:numRef>
            </c:minus>
          </c:errBars>
          <c:cat>
            <c:strRef>
              <c:f>'Health and wellbeing'!$G$506:$J$506</c:f>
              <c:strCache>
                <c:ptCount val="4"/>
                <c:pt idx="0">
                  <c:v>please make a selection</c:v>
                </c:pt>
                <c:pt idx="1">
                  <c:v>please make a selection</c:v>
                </c:pt>
                <c:pt idx="2">
                  <c:v>County - West Sussex</c:v>
                </c:pt>
                <c:pt idx="3">
                  <c:v>England</c:v>
                </c:pt>
              </c:strCache>
            </c:strRef>
          </c:cat>
          <c:val>
            <c:numRef>
              <c:f>'Health and wellbeing'!$G$510:$J$510</c:f>
              <c:numCache>
                <c:formatCode>0.0%</c:formatCode>
                <c:ptCount val="4"/>
                <c:pt idx="0">
                  <c:v>0</c:v>
                </c:pt>
                <c:pt idx="1">
                  <c:v>0</c:v>
                </c:pt>
                <c:pt idx="2">
                  <c:v>0.20518679309950874</c:v>
                </c:pt>
                <c:pt idx="3">
                  <c:v>0.22629214804269104</c:v>
                </c:pt>
              </c:numCache>
            </c:numRef>
          </c:val>
        </c:ser>
        <c:dLbls>
          <c:showLegendKey val="0"/>
          <c:showVal val="0"/>
          <c:showCatName val="0"/>
          <c:showSerName val="0"/>
          <c:showPercent val="0"/>
          <c:showBubbleSize val="0"/>
        </c:dLbls>
        <c:gapWidth val="150"/>
        <c:axId val="147741312"/>
        <c:axId val="147763584"/>
      </c:barChart>
      <c:catAx>
        <c:axId val="147741312"/>
        <c:scaling>
          <c:orientation val="minMax"/>
        </c:scaling>
        <c:delete val="0"/>
        <c:axPos val="b"/>
        <c:majorTickMark val="out"/>
        <c:minorTickMark val="none"/>
        <c:tickLblPos val="nextTo"/>
        <c:crossAx val="147763584"/>
        <c:crosses val="autoZero"/>
        <c:auto val="1"/>
        <c:lblAlgn val="ctr"/>
        <c:lblOffset val="100"/>
        <c:noMultiLvlLbl val="0"/>
      </c:catAx>
      <c:valAx>
        <c:axId val="147763584"/>
        <c:scaling>
          <c:orientation val="minMax"/>
        </c:scaling>
        <c:delete val="0"/>
        <c:axPos val="l"/>
        <c:majorGridlines>
          <c:spPr>
            <a:ln>
              <a:prstDash val="dash"/>
            </a:ln>
          </c:spPr>
        </c:majorGridlines>
        <c:title>
          <c:tx>
            <c:rich>
              <a:bodyPr rot="-5400000" vert="horz"/>
              <a:lstStyle/>
              <a:p>
                <a:pPr>
                  <a:defRPr/>
                </a:pPr>
                <a:r>
                  <a:rPr lang="en-GB"/>
                  <a:t>Proportion excess</a:t>
                </a:r>
                <a:r>
                  <a:rPr lang="en-GB" baseline="0"/>
                  <a:t> weight</a:t>
                </a:r>
                <a:endParaRPr lang="en-GB"/>
              </a:p>
            </c:rich>
          </c:tx>
          <c:layout>
            <c:manualLayout>
              <c:xMode val="edge"/>
              <c:yMode val="edge"/>
              <c:x val="1.5503875968992248E-2"/>
              <c:y val="0.21809086976679329"/>
            </c:manualLayout>
          </c:layout>
          <c:overlay val="0"/>
        </c:title>
        <c:numFmt formatCode="0.0%" sourceLinked="1"/>
        <c:majorTickMark val="out"/>
        <c:minorTickMark val="none"/>
        <c:tickLblPos val="nextTo"/>
        <c:crossAx val="1477413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and wellbeing'!$F$507</c:f>
              <c:strCache>
                <c:ptCount val="1"/>
                <c:pt idx="0">
                  <c:v>2013/14</c:v>
                </c:pt>
              </c:strCache>
            </c:strRef>
          </c:tx>
          <c:spPr>
            <a:solidFill>
              <a:schemeClr val="accent4"/>
            </a:solidFill>
            <a:ln>
              <a:solidFill>
                <a:sysClr val="windowText" lastClr="000000"/>
              </a:solidFill>
            </a:ln>
          </c:spPr>
          <c:invertIfNegative val="0"/>
          <c:dPt>
            <c:idx val="0"/>
            <c:invertIfNegative val="0"/>
            <c:bubble3D val="0"/>
            <c:spPr>
              <a:solidFill>
                <a:schemeClr val="accent4">
                  <a:lumMod val="75000"/>
                </a:schemeClr>
              </a:solidFill>
              <a:ln>
                <a:solidFill>
                  <a:sysClr val="windowText" lastClr="000000"/>
                </a:solidFill>
              </a:ln>
            </c:spPr>
          </c:dPt>
          <c:dPt>
            <c:idx val="1"/>
            <c:invertIfNegative val="0"/>
            <c:bubble3D val="0"/>
            <c:spPr>
              <a:solidFill>
                <a:schemeClr val="accent3">
                  <a:lumMod val="75000"/>
                </a:schemeClr>
              </a:solidFill>
              <a:ln>
                <a:solidFill>
                  <a:sysClr val="windowText" lastClr="000000"/>
                </a:solidFill>
              </a:ln>
            </c:spPr>
          </c:dPt>
          <c:dPt>
            <c:idx val="2"/>
            <c:invertIfNegative val="0"/>
            <c:bubble3D val="0"/>
            <c:spPr>
              <a:solidFill>
                <a:schemeClr val="accent5">
                  <a:lumMod val="75000"/>
                </a:schemeClr>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wellbeing'!$T$512:$W$512</c:f>
                <c:numCache>
                  <c:formatCode>General</c:formatCode>
                  <c:ptCount val="4"/>
                  <c:pt idx="0">
                    <c:v>0</c:v>
                  </c:pt>
                  <c:pt idx="1">
                    <c:v>0</c:v>
                  </c:pt>
                  <c:pt idx="2">
                    <c:v>7.6054958013226509E-3</c:v>
                  </c:pt>
                  <c:pt idx="3">
                    <c:v>7.5178508364974472E-4</c:v>
                  </c:pt>
                </c:numCache>
              </c:numRef>
            </c:plus>
            <c:minus>
              <c:numRef>
                <c:f>'Health and wellbeing'!$O$512:$R$512</c:f>
                <c:numCache>
                  <c:formatCode>General</c:formatCode>
                  <c:ptCount val="4"/>
                  <c:pt idx="0">
                    <c:v>0</c:v>
                  </c:pt>
                  <c:pt idx="1">
                    <c:v>0</c:v>
                  </c:pt>
                  <c:pt idx="2">
                    <c:v>7.0349865040153781E-3</c:v>
                  </c:pt>
                  <c:pt idx="3">
                    <c:v>7.4648457035685067E-4</c:v>
                  </c:pt>
                </c:numCache>
              </c:numRef>
            </c:minus>
          </c:errBars>
          <c:cat>
            <c:strRef>
              <c:f>'Health and wellbeing'!$O$506:$R$506</c:f>
              <c:strCache>
                <c:ptCount val="4"/>
                <c:pt idx="0">
                  <c:v>please make a selection</c:v>
                </c:pt>
                <c:pt idx="1">
                  <c:v>please make a selection</c:v>
                </c:pt>
                <c:pt idx="2">
                  <c:v>County - West Sussex</c:v>
                </c:pt>
                <c:pt idx="3">
                  <c:v>England</c:v>
                </c:pt>
              </c:strCache>
            </c:strRef>
          </c:cat>
          <c:val>
            <c:numRef>
              <c:f>'Health and wellbeing'!$O$507:$R$507</c:f>
              <c:numCache>
                <c:formatCode>0.0%</c:formatCode>
                <c:ptCount val="4"/>
                <c:pt idx="0">
                  <c:v>0</c:v>
                </c:pt>
                <c:pt idx="1">
                  <c:v>0</c:v>
                </c:pt>
                <c:pt idx="2">
                  <c:v>8.5064469914040111E-2</c:v>
                </c:pt>
                <c:pt idx="3">
                  <c:v>9.4789013443752804E-2</c:v>
                </c:pt>
              </c:numCache>
            </c:numRef>
          </c:val>
        </c:ser>
        <c:ser>
          <c:idx val="1"/>
          <c:order val="1"/>
          <c:tx>
            <c:strRef>
              <c:f>'Health and wellbeing'!$F$508</c:f>
              <c:strCache>
                <c:ptCount val="1"/>
                <c:pt idx="0">
                  <c:v>2014/15</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wellbeing'!$T$513:$W$513</c:f>
                <c:numCache>
                  <c:formatCode>General</c:formatCode>
                  <c:ptCount val="4"/>
                  <c:pt idx="0">
                    <c:v>0</c:v>
                  </c:pt>
                  <c:pt idx="1">
                    <c:v>0</c:v>
                  </c:pt>
                  <c:pt idx="2">
                    <c:v>5.8237910764309953E-3</c:v>
                  </c:pt>
                  <c:pt idx="3">
                    <c:v>7.2325406318778096E-4</c:v>
                  </c:pt>
                </c:numCache>
              </c:numRef>
            </c:plus>
            <c:minus>
              <c:numRef>
                <c:f>'Health and wellbeing'!$O$513:$R$513</c:f>
                <c:numCache>
                  <c:formatCode>General</c:formatCode>
                  <c:ptCount val="4"/>
                  <c:pt idx="0">
                    <c:v>0</c:v>
                  </c:pt>
                  <c:pt idx="1">
                    <c:v>0</c:v>
                  </c:pt>
                  <c:pt idx="2">
                    <c:v>5.42272961009993E-3</c:v>
                  </c:pt>
                  <c:pt idx="3">
                    <c:v>7.1810567819985405E-4</c:v>
                  </c:pt>
                </c:numCache>
              </c:numRef>
            </c:minus>
          </c:errBars>
          <c:cat>
            <c:strRef>
              <c:f>'Health and wellbeing'!$O$506:$R$506</c:f>
              <c:strCache>
                <c:ptCount val="4"/>
                <c:pt idx="0">
                  <c:v>please make a selection</c:v>
                </c:pt>
                <c:pt idx="1">
                  <c:v>please make a selection</c:v>
                </c:pt>
                <c:pt idx="2">
                  <c:v>County - West Sussex</c:v>
                </c:pt>
                <c:pt idx="3">
                  <c:v>England</c:v>
                </c:pt>
              </c:strCache>
            </c:strRef>
          </c:cat>
          <c:val>
            <c:numRef>
              <c:f>'Health and wellbeing'!$O$508:$R$508</c:f>
              <c:numCache>
                <c:formatCode>0.0%</c:formatCode>
                <c:ptCount val="4"/>
                <c:pt idx="0">
                  <c:v>0</c:v>
                </c:pt>
                <c:pt idx="1">
                  <c:v>0</c:v>
                </c:pt>
                <c:pt idx="2">
                  <c:v>7.2580645161290328E-2</c:v>
                </c:pt>
                <c:pt idx="3">
                  <c:v>9.0805324284844002E-2</c:v>
                </c:pt>
              </c:numCache>
            </c:numRef>
          </c:val>
        </c:ser>
        <c:ser>
          <c:idx val="2"/>
          <c:order val="2"/>
          <c:tx>
            <c:strRef>
              <c:f>'Health and wellbeing'!$F$509</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wellbeing'!$T$514:$W$514</c:f>
                <c:numCache>
                  <c:formatCode>General</c:formatCode>
                  <c:ptCount val="4"/>
                  <c:pt idx="0">
                    <c:v>0</c:v>
                  </c:pt>
                  <c:pt idx="1">
                    <c:v>0</c:v>
                  </c:pt>
                  <c:pt idx="2">
                    <c:v>5.8359271342183633E-3</c:v>
                  </c:pt>
                  <c:pt idx="3">
                    <c:v>7.2281827008403854E-4</c:v>
                  </c:pt>
                </c:numCache>
              </c:numRef>
            </c:plus>
            <c:minus>
              <c:numRef>
                <c:f>'Health and wellbeing'!$O$514:$R$514</c:f>
                <c:numCache>
                  <c:formatCode>General</c:formatCode>
                  <c:ptCount val="4"/>
                  <c:pt idx="0">
                    <c:v>0</c:v>
                  </c:pt>
                  <c:pt idx="1">
                    <c:v>0</c:v>
                  </c:pt>
                  <c:pt idx="2">
                    <c:v>5.4490222108151132E-3</c:v>
                  </c:pt>
                  <c:pt idx="3">
                    <c:v>7.1781945690138627E-4</c:v>
                  </c:pt>
                </c:numCache>
              </c:numRef>
            </c:minus>
          </c:errBars>
          <c:cat>
            <c:strRef>
              <c:f>'Health and wellbeing'!$O$506:$R$506</c:f>
              <c:strCache>
                <c:ptCount val="4"/>
                <c:pt idx="0">
                  <c:v>please make a selection</c:v>
                </c:pt>
                <c:pt idx="1">
                  <c:v>please make a selection</c:v>
                </c:pt>
                <c:pt idx="2">
                  <c:v>County - West Sussex</c:v>
                </c:pt>
                <c:pt idx="3">
                  <c:v>England</c:v>
                </c:pt>
              </c:strCache>
            </c:strRef>
          </c:cat>
          <c:val>
            <c:numRef>
              <c:f>'Health and wellbeing'!$O$509:$R$509</c:f>
              <c:numCache>
                <c:formatCode>0.0%</c:formatCode>
                <c:ptCount val="4"/>
                <c:pt idx="0">
                  <c:v>0</c:v>
                </c:pt>
                <c:pt idx="1">
                  <c:v>0</c:v>
                </c:pt>
                <c:pt idx="2">
                  <c:v>7.5480655115119866E-2</c:v>
                </c:pt>
                <c:pt idx="3">
                  <c:v>9.3135420564633489E-2</c:v>
                </c:pt>
              </c:numCache>
            </c:numRef>
          </c:val>
        </c:ser>
        <c:ser>
          <c:idx val="3"/>
          <c:order val="3"/>
          <c:tx>
            <c:strRef>
              <c:f>'Health and wellbeing'!$F$510</c:f>
              <c:strCache>
                <c:ptCount val="1"/>
                <c:pt idx="0">
                  <c:v>2016/17</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wellbeing'!$T$515:$W$515</c:f>
                <c:numCache>
                  <c:formatCode>General</c:formatCode>
                  <c:ptCount val="4"/>
                  <c:pt idx="0">
                    <c:v>0</c:v>
                  </c:pt>
                  <c:pt idx="1">
                    <c:v>0</c:v>
                  </c:pt>
                  <c:pt idx="2">
                    <c:v>5.8758097513174484E-3</c:v>
                  </c:pt>
                  <c:pt idx="3">
                    <c:v>7.307276863779133E-4</c:v>
                  </c:pt>
                </c:numCache>
              </c:numRef>
            </c:plus>
            <c:minus>
              <c:numRef>
                <c:f>'Health and wellbeing'!$O$515:$R$515</c:f>
                <c:numCache>
                  <c:formatCode>General</c:formatCode>
                  <c:ptCount val="4"/>
                  <c:pt idx="0">
                    <c:v>0</c:v>
                  </c:pt>
                  <c:pt idx="1">
                    <c:v>0</c:v>
                  </c:pt>
                  <c:pt idx="2">
                    <c:v>5.5074942359342044E-3</c:v>
                  </c:pt>
                  <c:pt idx="3">
                    <c:v>7.2579749546949901E-4</c:v>
                  </c:pt>
                </c:numCache>
              </c:numRef>
            </c:minus>
          </c:errBars>
          <c:cat>
            <c:strRef>
              <c:f>'Health and wellbeing'!$O$506:$R$506</c:f>
              <c:strCache>
                <c:ptCount val="4"/>
                <c:pt idx="0">
                  <c:v>please make a selection</c:v>
                </c:pt>
                <c:pt idx="1">
                  <c:v>please make a selection</c:v>
                </c:pt>
                <c:pt idx="2">
                  <c:v>County - West Sussex</c:v>
                </c:pt>
                <c:pt idx="3">
                  <c:v>England</c:v>
                </c:pt>
              </c:strCache>
            </c:strRef>
          </c:cat>
          <c:val>
            <c:numRef>
              <c:f>'Health and wellbeing'!$O$510:$R$510</c:f>
              <c:numCache>
                <c:formatCode>0.0%</c:formatCode>
                <c:ptCount val="4"/>
                <c:pt idx="0">
                  <c:v>0</c:v>
                </c:pt>
                <c:pt idx="1">
                  <c:v>0</c:v>
                </c:pt>
                <c:pt idx="2">
                  <c:v>8.0201073917513993E-2</c:v>
                </c:pt>
                <c:pt idx="3">
                  <c:v>9.6132731874812305E-2</c:v>
                </c:pt>
              </c:numCache>
            </c:numRef>
          </c:val>
        </c:ser>
        <c:dLbls>
          <c:showLegendKey val="0"/>
          <c:showVal val="0"/>
          <c:showCatName val="0"/>
          <c:showSerName val="0"/>
          <c:showPercent val="0"/>
          <c:showBubbleSize val="0"/>
        </c:dLbls>
        <c:gapWidth val="150"/>
        <c:axId val="147853312"/>
        <c:axId val="147854848"/>
      </c:barChart>
      <c:catAx>
        <c:axId val="147853312"/>
        <c:scaling>
          <c:orientation val="minMax"/>
        </c:scaling>
        <c:delete val="0"/>
        <c:axPos val="b"/>
        <c:majorTickMark val="out"/>
        <c:minorTickMark val="none"/>
        <c:tickLblPos val="nextTo"/>
        <c:crossAx val="147854848"/>
        <c:crosses val="autoZero"/>
        <c:auto val="1"/>
        <c:lblAlgn val="ctr"/>
        <c:lblOffset val="100"/>
        <c:noMultiLvlLbl val="0"/>
      </c:catAx>
      <c:valAx>
        <c:axId val="147854848"/>
        <c:scaling>
          <c:orientation val="minMax"/>
        </c:scaling>
        <c:delete val="0"/>
        <c:axPos val="l"/>
        <c:majorGridlines>
          <c:spPr>
            <a:ln>
              <a:prstDash val="dash"/>
            </a:ln>
          </c:spPr>
        </c:majorGridlines>
        <c:title>
          <c:tx>
            <c:rich>
              <a:bodyPr rot="-5400000" vert="horz"/>
              <a:lstStyle/>
              <a:p>
                <a:pPr>
                  <a:defRPr/>
                </a:pPr>
                <a:r>
                  <a:rPr lang="en-GB"/>
                  <a:t>Proportion obese</a:t>
                </a:r>
              </a:p>
            </c:rich>
          </c:tx>
          <c:layout>
            <c:manualLayout>
              <c:xMode val="edge"/>
              <c:yMode val="edge"/>
              <c:x val="1.4814814814814815E-2"/>
              <c:y val="0.28448039930130076"/>
            </c:manualLayout>
          </c:layout>
          <c:overlay val="0"/>
        </c:title>
        <c:numFmt formatCode="0.0%" sourceLinked="1"/>
        <c:majorTickMark val="out"/>
        <c:minorTickMark val="none"/>
        <c:tickLblPos val="nextTo"/>
        <c:crossAx val="1478533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a:pPr>
          <a:endParaRPr lang="en-US"/>
        </a:p>
      </c:txPr>
    </c:title>
    <c:autoTitleDeleted val="0"/>
    <c:plotArea>
      <c:layout/>
      <c:barChart>
        <c:barDir val="col"/>
        <c:grouping val="clustered"/>
        <c:varyColors val="0"/>
        <c:ser>
          <c:idx val="0"/>
          <c:order val="0"/>
          <c:tx>
            <c:strRef>
              <c:f>'Health and wellbeing'!$E$639</c:f>
              <c:strCache>
                <c:ptCount val="1"/>
                <c:pt idx="0">
                  <c:v>Percentage of current smokers</c:v>
                </c:pt>
              </c:strCache>
            </c:strRef>
          </c:tx>
          <c:spPr>
            <a:ln>
              <a:solidFill>
                <a:sysClr val="windowText" lastClr="000000"/>
              </a:solidFill>
            </a:ln>
          </c:spPr>
          <c:invertIfNegative val="0"/>
          <c:dPt>
            <c:idx val="0"/>
            <c:invertIfNegative val="0"/>
            <c:bubble3D val="0"/>
            <c:spPr>
              <a:solidFill>
                <a:schemeClr val="accent5"/>
              </a:solidFill>
              <a:ln>
                <a:solidFill>
                  <a:sysClr val="windowText" lastClr="000000"/>
                </a:solidFill>
              </a:ln>
            </c:spPr>
          </c:dPt>
          <c:dPt>
            <c:idx val="1"/>
            <c:invertIfNegative val="0"/>
            <c:bubble3D val="0"/>
            <c:spPr>
              <a:solidFill>
                <a:schemeClr val="accent6"/>
              </a:solidFill>
              <a:ln>
                <a:solidFill>
                  <a:sysClr val="windowText" lastClr="000000"/>
                </a:solidFill>
              </a:ln>
            </c:spPr>
          </c:dPt>
          <c:dPt>
            <c:idx val="2"/>
            <c:invertIfNegative val="0"/>
            <c:bubble3D val="0"/>
            <c:spPr>
              <a:solidFill>
                <a:schemeClr val="bg1">
                  <a:lumMod val="75000"/>
                </a:schemeClr>
              </a:solidFill>
              <a:ln>
                <a:solidFill>
                  <a:sysClr val="windowText" lastClr="000000"/>
                </a:solidFill>
              </a:ln>
            </c:spPr>
          </c:dPt>
          <c:errBars>
            <c:errBarType val="both"/>
            <c:errValType val="cust"/>
            <c:noEndCap val="0"/>
            <c:plus>
              <c:numRef>
                <c:f>'Health and wellbeing'!$G$641:$G$643</c:f>
                <c:numCache>
                  <c:formatCode>General</c:formatCode>
                  <c:ptCount val="3"/>
                  <c:pt idx="0">
                    <c:v>1.6999999999999987E-2</c:v>
                  </c:pt>
                  <c:pt idx="1">
                    <c:v>3.9999999999939945E-3</c:v>
                  </c:pt>
                  <c:pt idx="2">
                    <c:v>1.0000000000090076E-3</c:v>
                  </c:pt>
                </c:numCache>
              </c:numRef>
            </c:plus>
            <c:minus>
              <c:numRef>
                <c:f>'Health and wellbeing'!$F$641:$F$643</c:f>
                <c:numCache>
                  <c:formatCode>General</c:formatCode>
                  <c:ptCount val="3"/>
                  <c:pt idx="0">
                    <c:v>1.7000000000000307E-2</c:v>
                  </c:pt>
                  <c:pt idx="1">
                    <c:v>4.0000000000059849E-3</c:v>
                  </c:pt>
                  <c:pt idx="2">
                    <c:v>9.9999999999098033E-4</c:v>
                  </c:pt>
                </c:numCache>
              </c:numRef>
            </c:minus>
          </c:errBars>
          <c:cat>
            <c:multiLvlStrRef>
              <c:f>'Health and wellbeing'!$F$637:$H$638</c:f>
              <c:multiLvlStrCache>
                <c:ptCount val="3"/>
                <c:lvl>
                  <c:pt idx="0">
                    <c:v>County - West Sussex</c:v>
                  </c:pt>
                  <c:pt idx="1">
                    <c:v>Region - South East</c:v>
                  </c:pt>
                  <c:pt idx="2">
                    <c:v>England</c:v>
                  </c:pt>
                </c:lvl>
                <c:lvl>
                  <c:pt idx="0">
                    <c:v>Area</c:v>
                  </c:pt>
                </c:lvl>
              </c:multiLvlStrCache>
            </c:multiLvlStrRef>
          </c:cat>
          <c:val>
            <c:numRef>
              <c:f>'Health and wellbeing'!$F$639:$H$639</c:f>
              <c:numCache>
                <c:formatCode>0.0%</c:formatCode>
                <c:ptCount val="3"/>
                <c:pt idx="0">
                  <c:v>0.10601065045545101</c:v>
                </c:pt>
                <c:pt idx="1">
                  <c:v>8.9889914294150691E-2</c:v>
                </c:pt>
                <c:pt idx="2">
                  <c:v>8.1966948942471085E-2</c:v>
                </c:pt>
              </c:numCache>
            </c:numRef>
          </c:val>
        </c:ser>
        <c:dLbls>
          <c:showLegendKey val="0"/>
          <c:showVal val="0"/>
          <c:showCatName val="0"/>
          <c:showSerName val="0"/>
          <c:showPercent val="0"/>
          <c:showBubbleSize val="0"/>
        </c:dLbls>
        <c:gapWidth val="150"/>
        <c:axId val="147892480"/>
        <c:axId val="147902464"/>
      </c:barChart>
      <c:catAx>
        <c:axId val="147892480"/>
        <c:scaling>
          <c:orientation val="minMax"/>
        </c:scaling>
        <c:delete val="0"/>
        <c:axPos val="b"/>
        <c:majorTickMark val="out"/>
        <c:minorTickMark val="none"/>
        <c:tickLblPos val="nextTo"/>
        <c:crossAx val="147902464"/>
        <c:crosses val="autoZero"/>
        <c:auto val="1"/>
        <c:lblAlgn val="ctr"/>
        <c:lblOffset val="100"/>
        <c:noMultiLvlLbl val="0"/>
      </c:catAx>
      <c:valAx>
        <c:axId val="147902464"/>
        <c:scaling>
          <c:orientation val="minMax"/>
        </c:scaling>
        <c:delete val="0"/>
        <c:axPos val="l"/>
        <c:majorGridlines>
          <c:spPr>
            <a:ln>
              <a:solidFill>
                <a:schemeClr val="tx1">
                  <a:tint val="75000"/>
                  <a:shade val="95000"/>
                  <a:satMod val="105000"/>
                </a:schemeClr>
              </a:solidFill>
              <a:prstDash val="dash"/>
            </a:ln>
          </c:spPr>
        </c:majorGridlines>
        <c:numFmt formatCode="0.0%" sourceLinked="1"/>
        <c:majorTickMark val="out"/>
        <c:minorTickMark val="none"/>
        <c:tickLblPos val="nextTo"/>
        <c:crossAx val="14789248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65523234829292"/>
          <c:y val="3.3347102104040273E-2"/>
          <c:w val="0.86676310321022954"/>
          <c:h val="0.84068757798717786"/>
        </c:manualLayout>
      </c:layout>
      <c:barChart>
        <c:barDir val="col"/>
        <c:grouping val="clustered"/>
        <c:varyColors val="0"/>
        <c:ser>
          <c:idx val="0"/>
          <c:order val="0"/>
          <c:tx>
            <c:strRef>
              <c:f>'Health and wellbeing'!$G$790</c:f>
              <c:strCache>
                <c:ptCount val="1"/>
                <c:pt idx="0">
                  <c:v> 2008-10 </c:v>
                </c:pt>
              </c:strCache>
            </c:strRef>
          </c:tx>
          <c:spPr>
            <a:ln>
              <a:solidFill>
                <a:sysClr val="windowText" lastClr="000000"/>
              </a:solidFill>
            </a:ln>
          </c:spPr>
          <c:invertIfNegative val="0"/>
          <c:dPt>
            <c:idx val="0"/>
            <c:invertIfNegative val="0"/>
            <c:bubble3D val="0"/>
            <c:spPr>
              <a:solidFill>
                <a:schemeClr val="accent5">
                  <a:lumMod val="75000"/>
                </a:schemeClr>
              </a:solidFill>
              <a:ln>
                <a:solidFill>
                  <a:sysClr val="windowText" lastClr="000000"/>
                </a:solidFill>
              </a:ln>
            </c:spPr>
          </c:dPt>
          <c:dPt>
            <c:idx val="1"/>
            <c:invertIfNegative val="0"/>
            <c:bubble3D val="0"/>
            <c:spPr>
              <a:solidFill>
                <a:schemeClr val="accent6">
                  <a:lumMod val="75000"/>
                </a:schemeClr>
              </a:solidFill>
              <a:ln>
                <a:solidFill>
                  <a:sysClr val="windowText" lastClr="000000"/>
                </a:solidFill>
              </a:ln>
            </c:spPr>
          </c:dPt>
          <c:dPt>
            <c:idx val="2"/>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wellbeing'!$R$790:$T$790</c:f>
                <c:numCache>
                  <c:formatCode>General</c:formatCode>
                  <c:ptCount val="3"/>
                  <c:pt idx="0">
                    <c:v>4.6000000000000014</c:v>
                  </c:pt>
                  <c:pt idx="1">
                    <c:v>1.3000000000000007</c:v>
                  </c:pt>
                  <c:pt idx="2">
                    <c:v>0.53999999999999915</c:v>
                  </c:pt>
                </c:numCache>
              </c:numRef>
            </c:plus>
            <c:minus>
              <c:numRef>
                <c:f>'Health and wellbeing'!$M$790:$O$790</c:f>
                <c:numCache>
                  <c:formatCode>General</c:formatCode>
                  <c:ptCount val="3"/>
                  <c:pt idx="0">
                    <c:v>3.8000000000000007</c:v>
                  </c:pt>
                  <c:pt idx="1">
                    <c:v>1.3000000000000007</c:v>
                  </c:pt>
                  <c:pt idx="2">
                    <c:v>0.5400000000000027</c:v>
                  </c:pt>
                </c:numCache>
              </c:numRef>
            </c:minus>
          </c:errBars>
          <c:cat>
            <c:strRef>
              <c:f>'Health and wellbeing'!$H$789:$J$789</c:f>
              <c:strCache>
                <c:ptCount val="3"/>
                <c:pt idx="0">
                  <c:v>County - West Sussex</c:v>
                </c:pt>
                <c:pt idx="1">
                  <c:v>Region - South East</c:v>
                </c:pt>
                <c:pt idx="2">
                  <c:v>England</c:v>
                </c:pt>
              </c:strCache>
            </c:strRef>
          </c:cat>
          <c:val>
            <c:numRef>
              <c:f>'Health and wellbeing'!$H$790:$J$790</c:f>
              <c:numCache>
                <c:formatCode>General</c:formatCode>
                <c:ptCount val="3"/>
                <c:pt idx="0" formatCode="_-* #,##0_-;\-* #,##0_-;_-* &quot;-&quot;??_-;_-@_-">
                  <c:v>20.2</c:v>
                </c:pt>
                <c:pt idx="1">
                  <c:v>21.8</c:v>
                </c:pt>
                <c:pt idx="2" formatCode="0.0">
                  <c:v>23.6</c:v>
                </c:pt>
              </c:numCache>
            </c:numRef>
          </c:val>
        </c:ser>
        <c:ser>
          <c:idx val="1"/>
          <c:order val="1"/>
          <c:tx>
            <c:strRef>
              <c:f>'Health and wellbeing'!$G$791</c:f>
              <c:strCache>
                <c:ptCount val="1"/>
                <c:pt idx="0">
                  <c:v> 2009-11 </c:v>
                </c:pt>
              </c:strCache>
            </c:strRef>
          </c:tx>
          <c:spPr>
            <a:ln>
              <a:solidFill>
                <a:sysClr val="windowText" lastClr="000000"/>
              </a:solidFill>
            </a:ln>
          </c:spPr>
          <c:invertIfNegative val="0"/>
          <c:dPt>
            <c:idx val="0"/>
            <c:invertIfNegative val="0"/>
            <c:bubble3D val="0"/>
            <c:spPr>
              <a:solidFill>
                <a:schemeClr val="accent5"/>
              </a:solidFill>
              <a:ln>
                <a:solidFill>
                  <a:sysClr val="windowText" lastClr="000000"/>
                </a:solidFill>
              </a:ln>
            </c:spPr>
          </c:dPt>
          <c:dPt>
            <c:idx val="1"/>
            <c:invertIfNegative val="0"/>
            <c:bubble3D val="0"/>
            <c:spPr>
              <a:solidFill>
                <a:schemeClr val="accent6"/>
              </a:solidFill>
              <a:ln>
                <a:solidFill>
                  <a:sysClr val="windowText" lastClr="000000"/>
                </a:solidFill>
              </a:ln>
            </c:spPr>
          </c:dPt>
          <c:dPt>
            <c:idx val="2"/>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wellbeing'!$R$791:$T$791</c:f>
                <c:numCache>
                  <c:formatCode>General</c:formatCode>
                  <c:ptCount val="3"/>
                  <c:pt idx="0">
                    <c:v>4.4000000000000021</c:v>
                  </c:pt>
                  <c:pt idx="1">
                    <c:v>1.2999999999999972</c:v>
                  </c:pt>
                  <c:pt idx="2">
                    <c:v>0.55000000000000071</c:v>
                  </c:pt>
                </c:numCache>
              </c:numRef>
            </c:plus>
            <c:minus>
              <c:numRef>
                <c:f>'Health and wellbeing'!$M$791:$O$791</c:f>
                <c:numCache>
                  <c:formatCode>General</c:formatCode>
                  <c:ptCount val="3"/>
                  <c:pt idx="0">
                    <c:v>3.7999999999999989</c:v>
                  </c:pt>
                  <c:pt idx="1">
                    <c:v>1.2000000000000028</c:v>
                  </c:pt>
                  <c:pt idx="2">
                    <c:v>0.53000000000000114</c:v>
                  </c:pt>
                </c:numCache>
              </c:numRef>
            </c:minus>
          </c:errBars>
          <c:cat>
            <c:strRef>
              <c:f>'Health and wellbeing'!$H$789:$J$789</c:f>
              <c:strCache>
                <c:ptCount val="3"/>
                <c:pt idx="0">
                  <c:v>County - West Sussex</c:v>
                </c:pt>
                <c:pt idx="1">
                  <c:v>Region - South East</c:v>
                </c:pt>
                <c:pt idx="2">
                  <c:v>England</c:v>
                </c:pt>
              </c:strCache>
            </c:strRef>
          </c:cat>
          <c:val>
            <c:numRef>
              <c:f>'Health and wellbeing'!$H$791:$J$791</c:f>
              <c:numCache>
                <c:formatCode>General</c:formatCode>
                <c:ptCount val="3"/>
                <c:pt idx="0" formatCode="_-* #,##0_-;\-* #,##0_-;_-* &quot;-&quot;??_-;_-@_-">
                  <c:v>18.2</c:v>
                </c:pt>
                <c:pt idx="1">
                  <c:v>20.100000000000001</c:v>
                </c:pt>
                <c:pt idx="2" formatCode="0.0">
                  <c:v>22.09</c:v>
                </c:pt>
              </c:numCache>
            </c:numRef>
          </c:val>
        </c:ser>
        <c:ser>
          <c:idx val="2"/>
          <c:order val="2"/>
          <c:tx>
            <c:strRef>
              <c:f>'Health and wellbeing'!$G$792</c:f>
              <c:strCache>
                <c:ptCount val="1"/>
                <c:pt idx="0">
                  <c:v> 2010-12 </c:v>
                </c:pt>
              </c:strCache>
            </c:strRef>
          </c:tx>
          <c:spPr>
            <a:ln>
              <a:solidFill>
                <a:sysClr val="windowText" lastClr="000000"/>
              </a:solidFill>
            </a:ln>
          </c:spPr>
          <c:invertIfNegative val="0"/>
          <c:dPt>
            <c:idx val="0"/>
            <c:invertIfNegative val="0"/>
            <c:bubble3D val="0"/>
            <c:spPr>
              <a:solidFill>
                <a:schemeClr val="accent5">
                  <a:lumMod val="60000"/>
                  <a:lumOff val="40000"/>
                </a:schemeClr>
              </a:solidFill>
              <a:ln>
                <a:solidFill>
                  <a:sysClr val="windowText" lastClr="000000"/>
                </a:solidFill>
              </a:ln>
            </c:spPr>
          </c:dPt>
          <c:dPt>
            <c:idx val="1"/>
            <c:invertIfNegative val="0"/>
            <c:bubble3D val="0"/>
            <c:spPr>
              <a:solidFill>
                <a:schemeClr val="accent6">
                  <a:lumMod val="60000"/>
                  <a:lumOff val="40000"/>
                </a:schemeClr>
              </a:solidFill>
              <a:ln>
                <a:solidFill>
                  <a:sysClr val="windowText" lastClr="000000"/>
                </a:solidFill>
              </a:ln>
            </c:spPr>
          </c:dPt>
          <c:dPt>
            <c:idx val="2"/>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wellbeing'!$R$792:$T$792</c:f>
                <c:numCache>
                  <c:formatCode>General</c:formatCode>
                  <c:ptCount val="3"/>
                  <c:pt idx="0">
                    <c:v>4.4000000000000021</c:v>
                  </c:pt>
                  <c:pt idx="1">
                    <c:v>1.1999999999999993</c:v>
                  </c:pt>
                  <c:pt idx="2">
                    <c:v>0.51999999999999957</c:v>
                  </c:pt>
                </c:numCache>
              </c:numRef>
            </c:plus>
            <c:minus>
              <c:numRef>
                <c:f>'Health and wellbeing'!$M$792:$O$792</c:f>
                <c:numCache>
                  <c:formatCode>General</c:formatCode>
                  <c:ptCount val="3"/>
                  <c:pt idx="0">
                    <c:v>3.7999999999999989</c:v>
                  </c:pt>
                  <c:pt idx="1">
                    <c:v>1.1999999999999993</c:v>
                  </c:pt>
                  <c:pt idx="2">
                    <c:v>0.51000000000000156</c:v>
                  </c:pt>
                </c:numCache>
              </c:numRef>
            </c:minus>
          </c:errBars>
          <c:cat>
            <c:strRef>
              <c:f>'Health and wellbeing'!$H$789:$J$789</c:f>
              <c:strCache>
                <c:ptCount val="3"/>
                <c:pt idx="0">
                  <c:v>County - West Sussex</c:v>
                </c:pt>
                <c:pt idx="1">
                  <c:v>Region - South East</c:v>
                </c:pt>
                <c:pt idx="2">
                  <c:v>England</c:v>
                </c:pt>
              </c:strCache>
            </c:strRef>
          </c:cat>
          <c:val>
            <c:numRef>
              <c:f>'Health and wellbeing'!$H$792:$J$792</c:f>
              <c:numCache>
                <c:formatCode>General</c:formatCode>
                <c:ptCount val="3"/>
                <c:pt idx="0" formatCode="_-* #,##0_-;\-* #,##0_-;_-* &quot;-&quot;??_-;_-@_-">
                  <c:v>17.899999999999999</c:v>
                </c:pt>
                <c:pt idx="1">
                  <c:v>18.8</c:v>
                </c:pt>
                <c:pt idx="2" formatCode="0.0">
                  <c:v>20.66</c:v>
                </c:pt>
              </c:numCache>
            </c:numRef>
          </c:val>
        </c:ser>
        <c:ser>
          <c:idx val="3"/>
          <c:order val="3"/>
          <c:tx>
            <c:strRef>
              <c:f>'Health and wellbeing'!$G$793</c:f>
              <c:strCache>
                <c:ptCount val="1"/>
                <c:pt idx="0">
                  <c:v> 2011-13 </c:v>
                </c:pt>
              </c:strCache>
            </c:strRef>
          </c:tx>
          <c:spPr>
            <a:ln>
              <a:solidFill>
                <a:sysClr val="windowText" lastClr="000000"/>
              </a:solidFill>
            </a:ln>
          </c:spPr>
          <c:invertIfNegative val="0"/>
          <c:dPt>
            <c:idx val="0"/>
            <c:invertIfNegative val="0"/>
            <c:bubble3D val="0"/>
            <c:spPr>
              <a:solidFill>
                <a:schemeClr val="accent5">
                  <a:lumMod val="40000"/>
                  <a:lumOff val="60000"/>
                </a:schemeClr>
              </a:solidFill>
              <a:ln>
                <a:solidFill>
                  <a:sysClr val="windowText" lastClr="000000"/>
                </a:solidFill>
              </a:ln>
            </c:spPr>
          </c:dPt>
          <c:dPt>
            <c:idx val="1"/>
            <c:invertIfNegative val="0"/>
            <c:bubble3D val="0"/>
            <c:spPr>
              <a:solidFill>
                <a:schemeClr val="accent6">
                  <a:lumMod val="40000"/>
                  <a:lumOff val="60000"/>
                </a:schemeClr>
              </a:solidFill>
              <a:ln>
                <a:solidFill>
                  <a:sysClr val="windowText" lastClr="000000"/>
                </a:solidFill>
              </a:ln>
            </c:spPr>
          </c:dPt>
          <c:dPt>
            <c:idx val="2"/>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wellbeing'!$R$793:$T$793</c:f>
                <c:numCache>
                  <c:formatCode>General</c:formatCode>
                  <c:ptCount val="3"/>
                  <c:pt idx="0">
                    <c:v>4.4000000000000021</c:v>
                  </c:pt>
                  <c:pt idx="1">
                    <c:v>1.1999999999999993</c:v>
                  </c:pt>
                  <c:pt idx="2">
                    <c:v>0.5</c:v>
                  </c:pt>
                </c:numCache>
              </c:numRef>
            </c:plus>
            <c:minus>
              <c:numRef>
                <c:f>'Health and wellbeing'!$M$793:$O$793</c:f>
                <c:numCache>
                  <c:formatCode>General</c:formatCode>
                  <c:ptCount val="3"/>
                  <c:pt idx="0">
                    <c:v>3.6999999999999993</c:v>
                  </c:pt>
                  <c:pt idx="1">
                    <c:v>1.1999999999999993</c:v>
                  </c:pt>
                  <c:pt idx="2">
                    <c:v>0.48999999999999844</c:v>
                  </c:pt>
                </c:numCache>
              </c:numRef>
            </c:minus>
          </c:errBars>
          <c:cat>
            <c:strRef>
              <c:f>'Health and wellbeing'!$H$789:$J$789</c:f>
              <c:strCache>
                <c:ptCount val="3"/>
                <c:pt idx="0">
                  <c:v>County - West Sussex</c:v>
                </c:pt>
                <c:pt idx="1">
                  <c:v>Region - South East</c:v>
                </c:pt>
                <c:pt idx="2">
                  <c:v>England</c:v>
                </c:pt>
              </c:strCache>
            </c:strRef>
          </c:cat>
          <c:val>
            <c:numRef>
              <c:f>'Health and wellbeing'!$H$793:$J$793</c:f>
              <c:numCache>
                <c:formatCode>General</c:formatCode>
                <c:ptCount val="3"/>
                <c:pt idx="0" formatCode="_-* #,##0_-;\-* #,##0_-;_-* &quot;-&quot;??_-;_-@_-">
                  <c:v>17.7</c:v>
                </c:pt>
                <c:pt idx="1">
                  <c:v>17.3</c:v>
                </c:pt>
                <c:pt idx="2" formatCode="0.0">
                  <c:v>19.059999999999999</c:v>
                </c:pt>
              </c:numCache>
            </c:numRef>
          </c:val>
        </c:ser>
        <c:ser>
          <c:idx val="4"/>
          <c:order val="4"/>
          <c:tx>
            <c:strRef>
              <c:f>'Health and wellbeing'!$G$794</c:f>
              <c:strCache>
                <c:ptCount val="1"/>
                <c:pt idx="0">
                  <c:v> 2012-14 </c:v>
                </c:pt>
              </c:strCache>
            </c:strRef>
          </c:tx>
          <c:spPr>
            <a:ln>
              <a:solidFill>
                <a:sysClr val="windowText" lastClr="000000"/>
              </a:solidFill>
            </a:ln>
          </c:spPr>
          <c:invertIfNegative val="0"/>
          <c:dPt>
            <c:idx val="0"/>
            <c:invertIfNegative val="0"/>
            <c:bubble3D val="0"/>
            <c:spPr>
              <a:solidFill>
                <a:schemeClr val="accent5">
                  <a:lumMod val="20000"/>
                  <a:lumOff val="80000"/>
                </a:schemeClr>
              </a:solidFill>
              <a:ln>
                <a:solidFill>
                  <a:sysClr val="windowText" lastClr="000000"/>
                </a:solidFill>
              </a:ln>
            </c:spPr>
          </c:dPt>
          <c:dPt>
            <c:idx val="1"/>
            <c:invertIfNegative val="0"/>
            <c:bubble3D val="0"/>
            <c:spPr>
              <a:solidFill>
                <a:schemeClr val="accent6">
                  <a:lumMod val="20000"/>
                  <a:lumOff val="80000"/>
                </a:schemeClr>
              </a:solidFill>
              <a:ln>
                <a:solidFill>
                  <a:sysClr val="windowText" lastClr="000000"/>
                </a:solidFill>
              </a:ln>
            </c:spPr>
          </c:dPt>
          <c:dPt>
            <c:idx val="2"/>
            <c:invertIfNegative val="0"/>
            <c:bubble3D val="0"/>
            <c:spPr>
              <a:solidFill>
                <a:schemeClr val="bg1">
                  <a:lumMod val="9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wellbeing'!$R$794:$T$794</c:f>
                <c:numCache>
                  <c:formatCode>General</c:formatCode>
                  <c:ptCount val="3"/>
                  <c:pt idx="0">
                    <c:v>4.3999999999999986</c:v>
                  </c:pt>
                  <c:pt idx="1">
                    <c:v>1.1999999999999993</c:v>
                  </c:pt>
                  <c:pt idx="2">
                    <c:v>0.48000000000000043</c:v>
                  </c:pt>
                </c:numCache>
              </c:numRef>
            </c:plus>
            <c:minus>
              <c:numRef>
                <c:f>'Health and wellbeing'!$M$794:$O$794</c:f>
                <c:numCache>
                  <c:formatCode>General</c:formatCode>
                  <c:ptCount val="3"/>
                  <c:pt idx="0">
                    <c:v>3.5999999999999996</c:v>
                  </c:pt>
                  <c:pt idx="1">
                    <c:v>1.1000000000000014</c:v>
                  </c:pt>
                  <c:pt idx="2">
                    <c:v>0.46999999999999886</c:v>
                  </c:pt>
                </c:numCache>
              </c:numRef>
            </c:minus>
          </c:errBars>
          <c:cat>
            <c:strRef>
              <c:f>'Health and wellbeing'!$H$789:$J$789</c:f>
              <c:strCache>
                <c:ptCount val="3"/>
                <c:pt idx="0">
                  <c:v>County - West Sussex</c:v>
                </c:pt>
                <c:pt idx="1">
                  <c:v>Region - South East</c:v>
                </c:pt>
                <c:pt idx="2">
                  <c:v>England</c:v>
                </c:pt>
              </c:strCache>
            </c:strRef>
          </c:cat>
          <c:val>
            <c:numRef>
              <c:f>'Health and wellbeing'!$H$794:$J$794</c:f>
              <c:numCache>
                <c:formatCode>General</c:formatCode>
                <c:ptCount val="3"/>
                <c:pt idx="0" formatCode="_-* #,##0_-;\-* #,##0_-;_-* &quot;-&quot;??_-;_-@_-">
                  <c:v>17.5</c:v>
                </c:pt>
                <c:pt idx="1">
                  <c:v>16.8</c:v>
                </c:pt>
                <c:pt idx="2" formatCode="0.0">
                  <c:v>17.95</c:v>
                </c:pt>
              </c:numCache>
            </c:numRef>
          </c:val>
        </c:ser>
        <c:ser>
          <c:idx val="5"/>
          <c:order val="5"/>
          <c:tx>
            <c:strRef>
              <c:f>'Health and wellbeing'!$G$796</c:f>
              <c:strCache>
                <c:ptCount val="1"/>
                <c:pt idx="0">
                  <c:v> 2013-15 </c:v>
                </c:pt>
              </c:strCache>
            </c:strRef>
          </c:tx>
          <c:spPr>
            <a:ln>
              <a:solidFill>
                <a:sysClr val="windowText" lastClr="000000"/>
              </a:solidFill>
            </a:ln>
          </c:spPr>
          <c:invertIfNegative val="0"/>
          <c:dPt>
            <c:idx val="0"/>
            <c:invertIfNegative val="0"/>
            <c:bubble3D val="0"/>
            <c:spPr>
              <a:solidFill>
                <a:schemeClr val="accent5">
                  <a:lumMod val="75000"/>
                </a:schemeClr>
              </a:solidFill>
              <a:ln>
                <a:solidFill>
                  <a:sysClr val="windowText" lastClr="000000"/>
                </a:solidFill>
              </a:ln>
            </c:spPr>
          </c:dPt>
          <c:dPt>
            <c:idx val="1"/>
            <c:invertIfNegative val="0"/>
            <c:bubble3D val="0"/>
            <c:spPr>
              <a:solidFill>
                <a:schemeClr val="accent6">
                  <a:lumMod val="75000"/>
                </a:schemeClr>
              </a:solidFill>
              <a:ln>
                <a:solidFill>
                  <a:sysClr val="windowText" lastClr="000000"/>
                </a:solidFill>
              </a:ln>
            </c:spPr>
          </c:dPt>
          <c:dPt>
            <c:idx val="2"/>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wellbeing'!$R$796:$T$796</c:f>
                <c:numCache>
                  <c:formatCode>General</c:formatCode>
                  <c:ptCount val="3"/>
                  <c:pt idx="0">
                    <c:v>4.4734495138882018</c:v>
                  </c:pt>
                  <c:pt idx="1">
                    <c:v>1.1633082228693006</c:v>
                  </c:pt>
                  <c:pt idx="2">
                    <c:v>0.46574439286800029</c:v>
                  </c:pt>
                </c:numCache>
              </c:numRef>
            </c:plus>
            <c:minus>
              <c:numRef>
                <c:f>'Health and wellbeing'!$M$796:$O$796</c:f>
                <c:numCache>
                  <c:formatCode>General</c:formatCode>
                  <c:ptCount val="3"/>
                  <c:pt idx="0">
                    <c:v>3.8061648442946989</c:v>
                  </c:pt>
                  <c:pt idx="1">
                    <c:v>1.1055650142627993</c:v>
                  </c:pt>
                  <c:pt idx="2">
                    <c:v>0.45633952682259959</c:v>
                  </c:pt>
                </c:numCache>
              </c:numRef>
            </c:minus>
          </c:errBars>
          <c:cat>
            <c:strRef>
              <c:f>'Health and wellbeing'!$H$789:$J$789</c:f>
              <c:strCache>
                <c:ptCount val="3"/>
                <c:pt idx="0">
                  <c:v>County - West Sussex</c:v>
                </c:pt>
                <c:pt idx="1">
                  <c:v>Region - South East</c:v>
                </c:pt>
                <c:pt idx="2">
                  <c:v>England</c:v>
                </c:pt>
              </c:strCache>
            </c:strRef>
          </c:cat>
          <c:val>
            <c:numRef>
              <c:f>'Health and wellbeing'!$H$796:$J$796</c:f>
              <c:numCache>
                <c:formatCode>0.0</c:formatCode>
                <c:ptCount val="3"/>
                <c:pt idx="0" formatCode="_-* #,##0_-;\-* #,##0_-;_-* &quot;-&quot;??_-;_-@_-">
                  <c:v>18.9139814375961</c:v>
                </c:pt>
                <c:pt idx="1">
                  <c:v>16.6854657562372</c:v>
                </c:pt>
                <c:pt idx="2">
                  <c:v>16.9869190373424</c:v>
                </c:pt>
              </c:numCache>
            </c:numRef>
          </c:val>
        </c:ser>
        <c:dLbls>
          <c:showLegendKey val="0"/>
          <c:showVal val="1"/>
          <c:showCatName val="0"/>
          <c:showSerName val="0"/>
          <c:showPercent val="0"/>
          <c:showBubbleSize val="0"/>
        </c:dLbls>
        <c:gapWidth val="150"/>
        <c:axId val="148139392"/>
        <c:axId val="148169856"/>
      </c:barChart>
      <c:catAx>
        <c:axId val="148139392"/>
        <c:scaling>
          <c:orientation val="minMax"/>
        </c:scaling>
        <c:delete val="0"/>
        <c:axPos val="b"/>
        <c:majorTickMark val="out"/>
        <c:minorTickMark val="none"/>
        <c:tickLblPos val="nextTo"/>
        <c:crossAx val="148169856"/>
        <c:crosses val="autoZero"/>
        <c:auto val="1"/>
        <c:lblAlgn val="ctr"/>
        <c:lblOffset val="100"/>
        <c:noMultiLvlLbl val="0"/>
      </c:catAx>
      <c:valAx>
        <c:axId val="148169856"/>
        <c:scaling>
          <c:orientation val="minMax"/>
        </c:scaling>
        <c:delete val="0"/>
        <c:axPos val="l"/>
        <c:majorGridlines>
          <c:spPr>
            <a:ln>
              <a:prstDash val="dash"/>
            </a:ln>
          </c:spPr>
        </c:majorGridlines>
        <c:title>
          <c:tx>
            <c:rich>
              <a:bodyPr rot="-5400000" vert="horz"/>
              <a:lstStyle/>
              <a:p>
                <a:pPr>
                  <a:defRPr/>
                </a:pPr>
                <a:r>
                  <a:rPr lang="en-GB"/>
                  <a:t>Crude rate KSI per</a:t>
                </a:r>
                <a:r>
                  <a:rPr lang="en-GB" baseline="0"/>
                  <a:t> 100,000 (0-15 yrs)</a:t>
                </a:r>
                <a:endParaRPr lang="en-GB"/>
              </a:p>
            </c:rich>
          </c:tx>
          <c:overlay val="0"/>
        </c:title>
        <c:numFmt formatCode="_-* #,##0_-;\-* #,##0_-;_-* &quot;-&quot;??_-;_-@_-" sourceLinked="1"/>
        <c:majorTickMark val="out"/>
        <c:minorTickMark val="none"/>
        <c:tickLblPos val="nextTo"/>
        <c:crossAx val="1481393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Proportion of 0-19 population by age</a:t>
            </a:r>
          </a:p>
        </c:rich>
      </c:tx>
      <c:layout/>
      <c:overlay val="0"/>
    </c:title>
    <c:autoTitleDeleted val="0"/>
    <c:plotArea>
      <c:layout>
        <c:manualLayout>
          <c:layoutTarget val="inner"/>
          <c:xMode val="edge"/>
          <c:yMode val="edge"/>
          <c:x val="0.12371300422405847"/>
          <c:y val="0.10117252604146797"/>
          <c:w val="0.72516839206484762"/>
          <c:h val="0.71963493450297422"/>
        </c:manualLayout>
      </c:layout>
      <c:barChart>
        <c:barDir val="col"/>
        <c:grouping val="percentStacked"/>
        <c:varyColors val="0"/>
        <c:ser>
          <c:idx val="0"/>
          <c:order val="0"/>
          <c:tx>
            <c:strRef>
              <c:f>Population!$D$19</c:f>
              <c:strCache>
                <c:ptCount val="1"/>
                <c:pt idx="0">
                  <c:v>Age 0-4</c:v>
                </c:pt>
              </c:strCache>
            </c:strRef>
          </c:tx>
          <c:spPr>
            <a:ln>
              <a:solidFill>
                <a:schemeClr val="bg1">
                  <a:lumMod val="50000"/>
                </a:schemeClr>
              </a:solidFill>
            </a:ln>
          </c:spPr>
          <c:invertIfNegative val="0"/>
          <c:dPt>
            <c:idx val="0"/>
            <c:invertIfNegative val="0"/>
            <c:bubble3D val="0"/>
            <c:spPr>
              <a:solidFill>
                <a:schemeClr val="accent4">
                  <a:lumMod val="75000"/>
                </a:schemeClr>
              </a:solidFill>
              <a:ln>
                <a:solidFill>
                  <a:schemeClr val="bg1">
                    <a:lumMod val="50000"/>
                  </a:schemeClr>
                </a:solidFill>
              </a:ln>
            </c:spPr>
          </c:dPt>
          <c:dPt>
            <c:idx val="1"/>
            <c:invertIfNegative val="0"/>
            <c:bubble3D val="0"/>
            <c:spPr>
              <a:solidFill>
                <a:schemeClr val="accent3">
                  <a:lumMod val="75000"/>
                </a:schemeClr>
              </a:solidFill>
              <a:ln>
                <a:solidFill>
                  <a:schemeClr val="bg1">
                    <a:lumMod val="50000"/>
                  </a:schemeClr>
                </a:solidFill>
              </a:ln>
            </c:spPr>
          </c:dPt>
          <c:dPt>
            <c:idx val="2"/>
            <c:invertIfNegative val="0"/>
            <c:bubble3D val="0"/>
            <c:spPr>
              <a:solidFill>
                <a:schemeClr val="accent5"/>
              </a:solidFill>
              <a:ln>
                <a:solidFill>
                  <a:schemeClr val="bg1">
                    <a:lumMod val="50000"/>
                  </a:schemeClr>
                </a:solidFill>
              </a:ln>
            </c:spPr>
          </c:dPt>
          <c:dPt>
            <c:idx val="3"/>
            <c:invertIfNegative val="0"/>
            <c:bubble3D val="0"/>
            <c:spPr>
              <a:solidFill>
                <a:schemeClr val="bg1">
                  <a:lumMod val="50000"/>
                </a:schemeClr>
              </a:solidFill>
              <a:ln>
                <a:solidFill>
                  <a:schemeClr val="bg1">
                    <a:lumMod val="50000"/>
                  </a:schemeClr>
                </a:solidFill>
              </a:ln>
            </c:spPr>
          </c:dPt>
          <c:dPt>
            <c:idx val="4"/>
            <c:invertIfNegative val="0"/>
            <c:bubble3D val="0"/>
            <c:spPr>
              <a:solidFill>
                <a:schemeClr val="accent5"/>
              </a:solidFill>
              <a:ln>
                <a:solidFill>
                  <a:schemeClr val="bg1">
                    <a:lumMod val="50000"/>
                  </a:schemeClr>
                </a:solidFill>
              </a:ln>
            </c:spPr>
          </c:dPt>
          <c:dPt>
            <c:idx val="6"/>
            <c:invertIfNegative val="0"/>
            <c:bubble3D val="0"/>
            <c:spPr>
              <a:solidFill>
                <a:schemeClr val="bg1">
                  <a:lumMod val="50000"/>
                </a:schemeClr>
              </a:solidFill>
              <a:ln>
                <a:solidFill>
                  <a:schemeClr val="bg1">
                    <a:lumMod val="50000"/>
                  </a:schemeClr>
                </a:solidFill>
              </a:ln>
            </c:spPr>
          </c:dPt>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(Population!$F$17,Population!$H$17,Population!$J$17,Population!$L$17)</c:f>
              <c:strCache>
                <c:ptCount val="4"/>
                <c:pt idx="0">
                  <c:v>please make a selection</c:v>
                </c:pt>
                <c:pt idx="1">
                  <c:v>please make a selection</c:v>
                </c:pt>
                <c:pt idx="2">
                  <c:v>County - West Sussex</c:v>
                </c:pt>
                <c:pt idx="3">
                  <c:v>England</c:v>
                </c:pt>
              </c:strCache>
            </c:strRef>
          </c:cat>
          <c:val>
            <c:numRef>
              <c:f>(Population!$F$19,Population!$H$19,Population!$J$19,Population!$L$19)</c:f>
              <c:numCache>
                <c:formatCode>0.0%</c:formatCode>
                <c:ptCount val="4"/>
                <c:pt idx="0">
                  <c:v>0</c:v>
                </c:pt>
                <c:pt idx="1">
                  <c:v>0</c:v>
                </c:pt>
                <c:pt idx="2">
                  <c:v>0.25214819509361219</c:v>
                </c:pt>
                <c:pt idx="3">
                  <c:v>0.26161991904158516</c:v>
                </c:pt>
              </c:numCache>
            </c:numRef>
          </c:val>
        </c:ser>
        <c:ser>
          <c:idx val="1"/>
          <c:order val="1"/>
          <c:tx>
            <c:strRef>
              <c:f>Population!$D$20</c:f>
              <c:strCache>
                <c:ptCount val="1"/>
                <c:pt idx="0">
                  <c:v>Age 5-9</c:v>
                </c:pt>
              </c:strCache>
            </c:strRef>
          </c:tx>
          <c:spPr>
            <a:solidFill>
              <a:schemeClr val="bg1">
                <a:lumMod val="65000"/>
              </a:schemeClr>
            </a:solidFill>
            <a:ln>
              <a:solidFill>
                <a:schemeClr val="bg1">
                  <a:lumMod val="50000"/>
                </a:schemeClr>
              </a:solidFill>
            </a:ln>
          </c:spPr>
          <c:invertIfNegative val="0"/>
          <c:dPt>
            <c:idx val="0"/>
            <c:invertIfNegative val="0"/>
            <c:bubble3D val="0"/>
            <c:spPr>
              <a:solidFill>
                <a:schemeClr val="accent4"/>
              </a:solidFill>
              <a:ln>
                <a:solidFill>
                  <a:schemeClr val="bg1">
                    <a:lumMod val="50000"/>
                  </a:schemeClr>
                </a:solidFill>
              </a:ln>
            </c:spPr>
          </c:dPt>
          <c:dPt>
            <c:idx val="1"/>
            <c:invertIfNegative val="0"/>
            <c:bubble3D val="0"/>
            <c:spPr>
              <a:solidFill>
                <a:schemeClr val="accent3"/>
              </a:solidFill>
              <a:ln>
                <a:solidFill>
                  <a:schemeClr val="bg1">
                    <a:lumMod val="50000"/>
                  </a:schemeClr>
                </a:solidFill>
              </a:ln>
            </c:spPr>
          </c:dPt>
          <c:dPt>
            <c:idx val="2"/>
            <c:invertIfNegative val="0"/>
            <c:bubble3D val="0"/>
            <c:spPr>
              <a:solidFill>
                <a:schemeClr val="accent5">
                  <a:lumMod val="60000"/>
                  <a:lumOff val="40000"/>
                </a:schemeClr>
              </a:solidFill>
              <a:ln>
                <a:solidFill>
                  <a:schemeClr val="bg1">
                    <a:lumMod val="50000"/>
                  </a:schemeClr>
                </a:solidFill>
              </a:ln>
            </c:spPr>
          </c:dPt>
          <c:dPt>
            <c:idx val="4"/>
            <c:invertIfNegative val="0"/>
            <c:bubble3D val="0"/>
            <c:spPr>
              <a:solidFill>
                <a:schemeClr val="accent5">
                  <a:lumMod val="60000"/>
                  <a:lumOff val="40000"/>
                </a:schemeClr>
              </a:solidFill>
              <a:ln>
                <a:solidFill>
                  <a:schemeClr val="bg1">
                    <a:lumMod val="50000"/>
                  </a:schemeClr>
                </a:solidFill>
              </a:ln>
            </c:spPr>
          </c:dPt>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(Population!$F$17,Population!$H$17,Population!$J$17,Population!$L$17)</c:f>
              <c:strCache>
                <c:ptCount val="4"/>
                <c:pt idx="0">
                  <c:v>please make a selection</c:v>
                </c:pt>
                <c:pt idx="1">
                  <c:v>please make a selection</c:v>
                </c:pt>
                <c:pt idx="2">
                  <c:v>County - West Sussex</c:v>
                </c:pt>
                <c:pt idx="3">
                  <c:v>England</c:v>
                </c:pt>
              </c:strCache>
            </c:strRef>
          </c:cat>
          <c:val>
            <c:numRef>
              <c:f>(Population!$F$20,Population!$H$20,Population!$J$20,Population!$L$20)</c:f>
              <c:numCache>
                <c:formatCode>0.0%</c:formatCode>
                <c:ptCount val="4"/>
                <c:pt idx="0">
                  <c:v>0</c:v>
                </c:pt>
                <c:pt idx="1">
                  <c:v>0</c:v>
                </c:pt>
                <c:pt idx="2">
                  <c:v>0.26717895904301669</c:v>
                </c:pt>
                <c:pt idx="3">
                  <c:v>0.26156040874721981</c:v>
                </c:pt>
              </c:numCache>
            </c:numRef>
          </c:val>
        </c:ser>
        <c:ser>
          <c:idx val="2"/>
          <c:order val="2"/>
          <c:tx>
            <c:strRef>
              <c:f>Population!$D$21</c:f>
              <c:strCache>
                <c:ptCount val="1"/>
                <c:pt idx="0">
                  <c:v>Age 10-14</c:v>
                </c:pt>
              </c:strCache>
            </c:strRef>
          </c:tx>
          <c:spPr>
            <a:ln>
              <a:solidFill>
                <a:schemeClr val="bg1">
                  <a:lumMod val="50000"/>
                </a:schemeClr>
              </a:solidFill>
            </a:ln>
          </c:spPr>
          <c:invertIfNegative val="0"/>
          <c:dPt>
            <c:idx val="0"/>
            <c:invertIfNegative val="0"/>
            <c:bubble3D val="0"/>
            <c:spPr>
              <a:solidFill>
                <a:schemeClr val="accent4">
                  <a:lumMod val="60000"/>
                  <a:lumOff val="40000"/>
                </a:schemeClr>
              </a:solidFill>
              <a:ln>
                <a:solidFill>
                  <a:schemeClr val="bg1">
                    <a:lumMod val="50000"/>
                  </a:schemeClr>
                </a:solidFill>
              </a:ln>
            </c:spPr>
          </c:dPt>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accent5">
                  <a:lumMod val="40000"/>
                  <a:lumOff val="60000"/>
                </a:schemeClr>
              </a:solidFill>
              <a:ln>
                <a:solidFill>
                  <a:schemeClr val="bg1">
                    <a:lumMod val="50000"/>
                  </a:schemeClr>
                </a:solidFill>
              </a:ln>
            </c:spPr>
          </c:dPt>
          <c:dPt>
            <c:idx val="3"/>
            <c:invertIfNegative val="0"/>
            <c:bubble3D val="0"/>
            <c:spPr>
              <a:solidFill>
                <a:schemeClr val="bg1">
                  <a:lumMod val="75000"/>
                </a:schemeClr>
              </a:solidFill>
              <a:ln>
                <a:solidFill>
                  <a:schemeClr val="bg1">
                    <a:lumMod val="50000"/>
                  </a:schemeClr>
                </a:solidFill>
              </a:ln>
            </c:spPr>
          </c:dPt>
          <c:dPt>
            <c:idx val="4"/>
            <c:invertIfNegative val="0"/>
            <c:bubble3D val="0"/>
            <c:spPr>
              <a:solidFill>
                <a:schemeClr val="accent5">
                  <a:lumMod val="40000"/>
                  <a:lumOff val="60000"/>
                </a:schemeClr>
              </a:solidFill>
              <a:ln>
                <a:solidFill>
                  <a:schemeClr val="bg1">
                    <a:lumMod val="50000"/>
                  </a:schemeClr>
                </a:solidFill>
              </a:ln>
            </c:spPr>
          </c:dPt>
          <c:dPt>
            <c:idx val="6"/>
            <c:invertIfNegative val="0"/>
            <c:bubble3D val="0"/>
            <c:spPr>
              <a:solidFill>
                <a:schemeClr val="bg1">
                  <a:lumMod val="75000"/>
                </a:schemeClr>
              </a:solidFill>
              <a:ln>
                <a:solidFill>
                  <a:schemeClr val="bg1">
                    <a:lumMod val="50000"/>
                  </a:schemeClr>
                </a:solidFill>
              </a:ln>
            </c:spPr>
          </c:dPt>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(Population!$F$17,Population!$H$17,Population!$J$17,Population!$L$17)</c:f>
              <c:strCache>
                <c:ptCount val="4"/>
                <c:pt idx="0">
                  <c:v>please make a selection</c:v>
                </c:pt>
                <c:pt idx="1">
                  <c:v>please make a selection</c:v>
                </c:pt>
                <c:pt idx="2">
                  <c:v>County - West Sussex</c:v>
                </c:pt>
                <c:pt idx="3">
                  <c:v>England</c:v>
                </c:pt>
              </c:strCache>
            </c:strRef>
          </c:cat>
          <c:val>
            <c:numRef>
              <c:f>(Population!$F$21,Population!$H$21,Population!$J$21,Population!$L$21)</c:f>
              <c:numCache>
                <c:formatCode>0.0%</c:formatCode>
                <c:ptCount val="4"/>
                <c:pt idx="0">
                  <c:v>0</c:v>
                </c:pt>
                <c:pt idx="1">
                  <c:v>0</c:v>
                </c:pt>
                <c:pt idx="2">
                  <c:v>0.24180200163722307</c:v>
                </c:pt>
                <c:pt idx="3">
                  <c:v>0.23424579399550285</c:v>
                </c:pt>
              </c:numCache>
            </c:numRef>
          </c:val>
        </c:ser>
        <c:ser>
          <c:idx val="3"/>
          <c:order val="3"/>
          <c:tx>
            <c:strRef>
              <c:f>Population!$D$22</c:f>
              <c:strCache>
                <c:ptCount val="1"/>
                <c:pt idx="0">
                  <c:v>Age 15-19</c:v>
                </c:pt>
              </c:strCache>
            </c:strRef>
          </c:tx>
          <c:spPr>
            <a:ln>
              <a:solidFill>
                <a:schemeClr val="bg1">
                  <a:lumMod val="50000"/>
                </a:schemeClr>
              </a:solidFill>
            </a:ln>
          </c:spPr>
          <c:invertIfNegative val="0"/>
          <c:dPt>
            <c:idx val="0"/>
            <c:invertIfNegative val="0"/>
            <c:bubble3D val="0"/>
            <c:spPr>
              <a:solidFill>
                <a:schemeClr val="accent4">
                  <a:lumMod val="40000"/>
                  <a:lumOff val="60000"/>
                </a:schemeClr>
              </a:solidFill>
              <a:ln>
                <a:solidFill>
                  <a:schemeClr val="bg1">
                    <a:lumMod val="50000"/>
                  </a:schemeClr>
                </a:solidFill>
              </a:ln>
            </c:spPr>
          </c:dPt>
          <c:dPt>
            <c:idx val="1"/>
            <c:invertIfNegative val="0"/>
            <c:bubble3D val="0"/>
            <c:spPr>
              <a:solidFill>
                <a:schemeClr val="accent3">
                  <a:lumMod val="40000"/>
                  <a:lumOff val="60000"/>
                </a:schemeClr>
              </a:solidFill>
              <a:ln>
                <a:solidFill>
                  <a:schemeClr val="bg1">
                    <a:lumMod val="50000"/>
                  </a:schemeClr>
                </a:solidFill>
              </a:ln>
            </c:spPr>
          </c:dPt>
          <c:dPt>
            <c:idx val="2"/>
            <c:invertIfNegative val="0"/>
            <c:bubble3D val="0"/>
            <c:spPr>
              <a:solidFill>
                <a:schemeClr val="accent5">
                  <a:lumMod val="20000"/>
                  <a:lumOff val="80000"/>
                </a:schemeClr>
              </a:solidFill>
              <a:ln>
                <a:solidFill>
                  <a:schemeClr val="bg1">
                    <a:lumMod val="50000"/>
                  </a:schemeClr>
                </a:solidFill>
              </a:ln>
            </c:spPr>
          </c:dPt>
          <c:dPt>
            <c:idx val="3"/>
            <c:invertIfNegative val="0"/>
            <c:bubble3D val="0"/>
            <c:spPr>
              <a:solidFill>
                <a:schemeClr val="bg1">
                  <a:lumMod val="85000"/>
                </a:schemeClr>
              </a:solidFill>
              <a:ln>
                <a:solidFill>
                  <a:schemeClr val="bg1">
                    <a:lumMod val="50000"/>
                  </a:schemeClr>
                </a:solidFill>
              </a:ln>
            </c:spPr>
          </c:dPt>
          <c:dPt>
            <c:idx val="4"/>
            <c:invertIfNegative val="0"/>
            <c:bubble3D val="0"/>
            <c:spPr>
              <a:solidFill>
                <a:schemeClr val="accent5">
                  <a:lumMod val="20000"/>
                  <a:lumOff val="80000"/>
                </a:schemeClr>
              </a:solidFill>
              <a:ln>
                <a:solidFill>
                  <a:schemeClr val="bg1">
                    <a:lumMod val="50000"/>
                  </a:schemeClr>
                </a:solidFill>
              </a:ln>
            </c:spPr>
          </c:dPt>
          <c:dPt>
            <c:idx val="6"/>
            <c:invertIfNegative val="0"/>
            <c:bubble3D val="0"/>
            <c:spPr>
              <a:solidFill>
                <a:schemeClr val="bg1">
                  <a:lumMod val="85000"/>
                </a:schemeClr>
              </a:solidFill>
              <a:ln>
                <a:solidFill>
                  <a:schemeClr val="bg1">
                    <a:lumMod val="50000"/>
                  </a:schemeClr>
                </a:solidFill>
              </a:ln>
            </c:spPr>
          </c:dPt>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(Population!$F$17,Population!$H$17,Population!$J$17,Population!$L$17)</c:f>
              <c:strCache>
                <c:ptCount val="4"/>
                <c:pt idx="0">
                  <c:v>please make a selection</c:v>
                </c:pt>
                <c:pt idx="1">
                  <c:v>please make a selection</c:v>
                </c:pt>
                <c:pt idx="2">
                  <c:v>County - West Sussex</c:v>
                </c:pt>
                <c:pt idx="3">
                  <c:v>England</c:v>
                </c:pt>
              </c:strCache>
            </c:strRef>
          </c:cat>
          <c:val>
            <c:numRef>
              <c:f>(Population!$F$22,Population!$H$22,Population!$J$22,Population!$L$22)</c:f>
              <c:numCache>
                <c:formatCode>0.0%</c:formatCode>
                <c:ptCount val="4"/>
                <c:pt idx="0">
                  <c:v>0</c:v>
                </c:pt>
                <c:pt idx="1">
                  <c:v>0</c:v>
                </c:pt>
                <c:pt idx="2">
                  <c:v>0.23887084422614804</c:v>
                </c:pt>
                <c:pt idx="3">
                  <c:v>0.24257387821569215</c:v>
                </c:pt>
              </c:numCache>
            </c:numRef>
          </c:val>
        </c:ser>
        <c:dLbls>
          <c:showLegendKey val="0"/>
          <c:showVal val="0"/>
          <c:showCatName val="0"/>
          <c:showSerName val="0"/>
          <c:showPercent val="0"/>
          <c:showBubbleSize val="0"/>
        </c:dLbls>
        <c:gapWidth val="31"/>
        <c:overlap val="100"/>
        <c:axId val="114018176"/>
        <c:axId val="114019712"/>
      </c:barChart>
      <c:catAx>
        <c:axId val="114018176"/>
        <c:scaling>
          <c:orientation val="minMax"/>
        </c:scaling>
        <c:delete val="0"/>
        <c:axPos val="b"/>
        <c:majorTickMark val="out"/>
        <c:minorTickMark val="none"/>
        <c:tickLblPos val="nextTo"/>
        <c:crossAx val="114019712"/>
        <c:crosses val="autoZero"/>
        <c:auto val="1"/>
        <c:lblAlgn val="ctr"/>
        <c:lblOffset val="100"/>
        <c:noMultiLvlLbl val="0"/>
      </c:catAx>
      <c:valAx>
        <c:axId val="114019712"/>
        <c:scaling>
          <c:orientation val="minMax"/>
        </c:scaling>
        <c:delete val="0"/>
        <c:axPos val="l"/>
        <c:majorGridlines>
          <c:spPr>
            <a:ln>
              <a:prstDash val="dash"/>
            </a:ln>
          </c:spPr>
        </c:majorGridlines>
        <c:title>
          <c:tx>
            <c:rich>
              <a:bodyPr rot="-5400000" vert="horz"/>
              <a:lstStyle/>
              <a:p>
                <a:pPr>
                  <a:defRPr/>
                </a:pPr>
                <a:r>
                  <a:rPr lang="en-GB"/>
                  <a:t>Proportion of 0-19 population</a:t>
                </a:r>
              </a:p>
            </c:rich>
          </c:tx>
          <c:layout/>
          <c:overlay val="0"/>
        </c:title>
        <c:numFmt formatCode="0%" sourceLinked="1"/>
        <c:majorTickMark val="out"/>
        <c:minorTickMark val="none"/>
        <c:tickLblPos val="nextTo"/>
        <c:crossAx val="114018176"/>
        <c:crosses val="autoZero"/>
        <c:crossBetween val="between"/>
      </c:valAx>
    </c:plotArea>
    <c:legend>
      <c:legendPos val="r"/>
      <c:layout>
        <c:manualLayout>
          <c:xMode val="edge"/>
          <c:yMode val="edge"/>
          <c:x val="0.83577027341605636"/>
          <c:y val="0.35405559453583152"/>
          <c:w val="0.14884511430544836"/>
          <c:h val="0.3182911047010212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'Health and wellbeing'!$G$755</c:f>
          <c:strCache>
            <c:ptCount val="1"/>
            <c:pt idx="0">
              <c:v>Emergency hospital admissions for unintentional and deliberate injuries in children (Age 0-4) per 10,000 resident population</c:v>
            </c:pt>
          </c:strCache>
        </c:strRef>
      </c:tx>
      <c:overlay val="0"/>
      <c:txPr>
        <a:bodyPr/>
        <a:lstStyle/>
        <a:p>
          <a:pPr>
            <a:defRPr sz="1050"/>
          </a:pPr>
          <a:endParaRPr lang="en-US"/>
        </a:p>
      </c:txPr>
    </c:title>
    <c:autoTitleDeleted val="0"/>
    <c:plotArea>
      <c:layout/>
      <c:barChart>
        <c:barDir val="col"/>
        <c:grouping val="clustered"/>
        <c:varyColors val="0"/>
        <c:ser>
          <c:idx val="0"/>
          <c:order val="0"/>
          <c:tx>
            <c:strRef>
              <c:f>'Health and wellbeing'!$G$757</c:f>
              <c:strCache>
                <c:ptCount val="1"/>
                <c:pt idx="0">
                  <c:v>2014/15</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wellbeing'!$R$757:$U$757</c:f>
                <c:numCache>
                  <c:formatCode>General</c:formatCode>
                  <c:ptCount val="4"/>
                  <c:pt idx="0">
                    <c:v>0</c:v>
                  </c:pt>
                  <c:pt idx="1">
                    <c:v>0</c:v>
                  </c:pt>
                  <c:pt idx="2">
                    <c:v>10.842940999999996</c:v>
                  </c:pt>
                  <c:pt idx="3">
                    <c:v>1.2464490000000126</c:v>
                  </c:pt>
                </c:numCache>
              </c:numRef>
            </c:plus>
            <c:minus>
              <c:numRef>
                <c:f>'Health and wellbeing'!$M$757:$P$757</c:f>
                <c:numCache>
                  <c:formatCode>General</c:formatCode>
                  <c:ptCount val="4"/>
                  <c:pt idx="0">
                    <c:v>0</c:v>
                  </c:pt>
                  <c:pt idx="1">
                    <c:v>0</c:v>
                  </c:pt>
                  <c:pt idx="2">
                    <c:v>10.231791999999999</c:v>
                  </c:pt>
                  <c:pt idx="3">
                    <c:v>1.2379999999999995</c:v>
                  </c:pt>
                </c:numCache>
              </c:numRef>
            </c:minus>
          </c:errBars>
          <c:cat>
            <c:strRef>
              <c:f>'Health and wellbeing'!$H$755:$K$756</c:f>
              <c:strCache>
                <c:ptCount val="4"/>
                <c:pt idx="0">
                  <c:v>please make a selection</c:v>
                </c:pt>
                <c:pt idx="1">
                  <c:v>please make a selection</c:v>
                </c:pt>
                <c:pt idx="2">
                  <c:v>County - West Sussex</c:v>
                </c:pt>
                <c:pt idx="3">
                  <c:v>England</c:v>
                </c:pt>
              </c:strCache>
            </c:strRef>
          </c:cat>
          <c:val>
            <c:numRef>
              <c:f>'Health and wellbeing'!$H$757:$K$757</c:f>
              <c:numCache>
                <c:formatCode>0.0</c:formatCode>
                <c:ptCount val="4"/>
                <c:pt idx="0">
                  <c:v>0</c:v>
                </c:pt>
                <c:pt idx="1">
                  <c:v>0</c:v>
                </c:pt>
                <c:pt idx="2">
                  <c:v>135.88712200000001</c:v>
                </c:pt>
                <c:pt idx="3" formatCode="General">
                  <c:v>138.744529</c:v>
                </c:pt>
              </c:numCache>
            </c:numRef>
          </c:val>
        </c:ser>
        <c:ser>
          <c:idx val="1"/>
          <c:order val="1"/>
          <c:tx>
            <c:strRef>
              <c:f>'Health and wellbeing'!$G$758</c:f>
              <c:strCache>
                <c:ptCount val="1"/>
                <c:pt idx="0">
                  <c:v>2015/16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wellbeing'!$R$758:$U$758</c:f>
                <c:numCache>
                  <c:formatCode>General</c:formatCode>
                  <c:ptCount val="4"/>
                  <c:pt idx="0">
                    <c:v>0</c:v>
                  </c:pt>
                  <c:pt idx="1">
                    <c:v>0</c:v>
                  </c:pt>
                  <c:pt idx="2">
                    <c:v>10.768552</c:v>
                  </c:pt>
                  <c:pt idx="3">
                    <c:v>1.2097699999999918</c:v>
                  </c:pt>
                </c:numCache>
              </c:numRef>
            </c:plus>
            <c:minus>
              <c:numRef>
                <c:f>'Health and wellbeing'!$M$758:$P$758</c:f>
                <c:numCache>
                  <c:formatCode>General</c:formatCode>
                  <c:ptCount val="4"/>
                  <c:pt idx="0">
                    <c:v>0</c:v>
                  </c:pt>
                  <c:pt idx="1">
                    <c:v>0</c:v>
                  </c:pt>
                  <c:pt idx="2">
                    <c:v>10.156545000000008</c:v>
                  </c:pt>
                  <c:pt idx="3">
                    <c:v>1.2013299999999845</c:v>
                  </c:pt>
                </c:numCache>
              </c:numRef>
            </c:minus>
          </c:errBars>
          <c:cat>
            <c:strRef>
              <c:f>'Health and wellbeing'!$H$755:$K$756</c:f>
              <c:strCache>
                <c:ptCount val="4"/>
                <c:pt idx="0">
                  <c:v>please make a selection</c:v>
                </c:pt>
                <c:pt idx="1">
                  <c:v>please make a selection</c:v>
                </c:pt>
                <c:pt idx="2">
                  <c:v>County - West Sussex</c:v>
                </c:pt>
                <c:pt idx="3">
                  <c:v>England</c:v>
                </c:pt>
              </c:strCache>
            </c:strRef>
          </c:cat>
          <c:val>
            <c:numRef>
              <c:f>'Health and wellbeing'!$H$758:$K$758</c:f>
              <c:numCache>
                <c:formatCode>0.0</c:formatCode>
                <c:ptCount val="4"/>
                <c:pt idx="0">
                  <c:v>0</c:v>
                </c:pt>
                <c:pt idx="1">
                  <c:v>0</c:v>
                </c:pt>
                <c:pt idx="2">
                  <c:v>133.76739900000001</c:v>
                </c:pt>
                <c:pt idx="3" formatCode="General">
                  <c:v>130.84047799999999</c:v>
                </c:pt>
              </c:numCache>
            </c:numRef>
          </c:val>
        </c:ser>
        <c:ser>
          <c:idx val="2"/>
          <c:order val="2"/>
          <c:tx>
            <c:strRef>
              <c:f>'Health and wellbeing'!$G$759</c:f>
              <c:strCache>
                <c:ptCount val="1"/>
                <c:pt idx="0">
                  <c:v>2016/17</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and wellbeing'!$R$759:$U$759</c:f>
                <c:numCache>
                  <c:formatCode>General</c:formatCode>
                  <c:ptCount val="4"/>
                  <c:pt idx="0">
                    <c:v>0</c:v>
                  </c:pt>
                  <c:pt idx="1">
                    <c:v>0</c:v>
                  </c:pt>
                  <c:pt idx="2">
                    <c:v>10.644924465028254</c:v>
                  </c:pt>
                  <c:pt idx="3">
                    <c:v>0</c:v>
                  </c:pt>
                </c:numCache>
              </c:numRef>
            </c:plus>
            <c:minus>
              <c:numRef>
                <c:f>'Health and wellbeing'!$M$759:$P$759</c:f>
                <c:numCache>
                  <c:formatCode>General</c:formatCode>
                  <c:ptCount val="4"/>
                  <c:pt idx="0">
                    <c:v>0</c:v>
                  </c:pt>
                  <c:pt idx="1">
                    <c:v>0</c:v>
                  </c:pt>
                  <c:pt idx="2">
                    <c:v>10.030534550713966</c:v>
                  </c:pt>
                  <c:pt idx="3">
                    <c:v>0</c:v>
                  </c:pt>
                </c:numCache>
              </c:numRef>
            </c:minus>
          </c:errBars>
          <c:cat>
            <c:strRef>
              <c:f>'Health and wellbeing'!$H$755:$K$756</c:f>
              <c:strCache>
                <c:ptCount val="4"/>
                <c:pt idx="0">
                  <c:v>please make a selection</c:v>
                </c:pt>
                <c:pt idx="1">
                  <c:v>please make a selection</c:v>
                </c:pt>
                <c:pt idx="2">
                  <c:v>County - West Sussex</c:v>
                </c:pt>
                <c:pt idx="3">
                  <c:v>England</c:v>
                </c:pt>
              </c:strCache>
            </c:strRef>
          </c:cat>
          <c:val>
            <c:numRef>
              <c:f>'Health and wellbeing'!$H$759:$K$759</c:f>
              <c:numCache>
                <c:formatCode>0.0</c:formatCode>
                <c:ptCount val="4"/>
                <c:pt idx="0">
                  <c:v>0</c:v>
                </c:pt>
                <c:pt idx="1">
                  <c:v>0</c:v>
                </c:pt>
                <c:pt idx="2">
                  <c:v>130.07142408311165</c:v>
                </c:pt>
                <c:pt idx="3" formatCode="General">
                  <c:v>0</c:v>
                </c:pt>
              </c:numCache>
            </c:numRef>
          </c:val>
        </c:ser>
        <c:dLbls>
          <c:dLblPos val="inBase"/>
          <c:showLegendKey val="0"/>
          <c:showVal val="1"/>
          <c:showCatName val="0"/>
          <c:showSerName val="0"/>
          <c:showPercent val="0"/>
          <c:showBubbleSize val="0"/>
        </c:dLbls>
        <c:gapWidth val="150"/>
        <c:axId val="148317312"/>
        <c:axId val="148318848"/>
      </c:barChart>
      <c:catAx>
        <c:axId val="148317312"/>
        <c:scaling>
          <c:orientation val="minMax"/>
        </c:scaling>
        <c:delete val="0"/>
        <c:axPos val="b"/>
        <c:majorTickMark val="out"/>
        <c:minorTickMark val="none"/>
        <c:tickLblPos val="nextTo"/>
        <c:crossAx val="148318848"/>
        <c:crosses val="autoZero"/>
        <c:auto val="1"/>
        <c:lblAlgn val="ctr"/>
        <c:lblOffset val="100"/>
        <c:noMultiLvlLbl val="0"/>
      </c:catAx>
      <c:valAx>
        <c:axId val="148318848"/>
        <c:scaling>
          <c:orientation val="minMax"/>
        </c:scaling>
        <c:delete val="0"/>
        <c:axPos val="l"/>
        <c:majorGridlines>
          <c:spPr>
            <a:ln>
              <a:prstDash val="sysDash"/>
            </a:ln>
          </c:spPr>
        </c:majorGridlines>
        <c:title>
          <c:tx>
            <c:rich>
              <a:bodyPr rot="-5400000" vert="horz"/>
              <a:lstStyle/>
              <a:p>
                <a:pPr>
                  <a:defRPr/>
                </a:pPr>
                <a:r>
                  <a:rPr lang="en-GB"/>
                  <a:t>Crude rate per 10,000 population</a:t>
                </a:r>
              </a:p>
            </c:rich>
          </c:tx>
          <c:overlay val="0"/>
        </c:title>
        <c:numFmt formatCode="0.0" sourceLinked="1"/>
        <c:majorTickMark val="out"/>
        <c:minorTickMark val="none"/>
        <c:tickLblPos val="nextTo"/>
        <c:crossAx val="1483173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665291249526897E-2"/>
          <c:y val="5.2494182907987567E-2"/>
          <c:w val="0.92351127174136216"/>
          <c:h val="0.74134360864466409"/>
        </c:manualLayout>
      </c:layout>
      <c:barChart>
        <c:barDir val="col"/>
        <c:grouping val="clustered"/>
        <c:varyColors val="0"/>
        <c:ser>
          <c:idx val="0"/>
          <c:order val="0"/>
          <c:tx>
            <c:strRef>
              <c:f>Education!$D$153</c:f>
              <c:strCache>
                <c:ptCount val="1"/>
                <c:pt idx="0">
                  <c:v>2012/13</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Education!$O$153:$R$153</c:f>
                <c:numCache>
                  <c:formatCode>General</c:formatCode>
                  <c:ptCount val="4"/>
                  <c:pt idx="0">
                    <c:v>0</c:v>
                  </c:pt>
                  <c:pt idx="1">
                    <c:v>0</c:v>
                  </c:pt>
                  <c:pt idx="2">
                    <c:v>1.0169142865983249E-2</c:v>
                  </c:pt>
                  <c:pt idx="3">
                    <c:v>1.2210385538539148E-3</c:v>
                  </c:pt>
                </c:numCache>
              </c:numRef>
            </c:plus>
            <c:minus>
              <c:numRef>
                <c:f>Education!$J$153:$M$153</c:f>
                <c:numCache>
                  <c:formatCode>General</c:formatCode>
                  <c:ptCount val="4"/>
                  <c:pt idx="0">
                    <c:v>0</c:v>
                  </c:pt>
                  <c:pt idx="1">
                    <c:v>0</c:v>
                  </c:pt>
                  <c:pt idx="2">
                    <c:v>1.0189233671083708E-2</c:v>
                  </c:pt>
                  <c:pt idx="3">
                    <c:v>1.2212388139684061E-3</c:v>
                  </c:pt>
                </c:numCache>
              </c:numRef>
            </c:minus>
          </c:errBars>
          <c:cat>
            <c:multiLvlStrRef>
              <c:f>Education!$E$151:$H$152</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Education!$E$153:$H$153</c:f>
              <c:numCache>
                <c:formatCode>0.0%</c:formatCode>
                <c:ptCount val="4"/>
                <c:pt idx="0">
                  <c:v>0</c:v>
                </c:pt>
                <c:pt idx="1">
                  <c:v>0</c:v>
                </c:pt>
                <c:pt idx="2">
                  <c:v>0.52418046088932169</c:v>
                </c:pt>
                <c:pt idx="3">
                  <c:v>0.51676817420123056</c:v>
                </c:pt>
              </c:numCache>
            </c:numRef>
          </c:val>
        </c:ser>
        <c:ser>
          <c:idx val="1"/>
          <c:order val="1"/>
          <c:tx>
            <c:strRef>
              <c:f>Education!$D$154</c:f>
              <c:strCache>
                <c:ptCount val="1"/>
                <c:pt idx="0">
                  <c:v>2013/14</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Education!$O$154:$R$154</c:f>
                <c:numCache>
                  <c:formatCode>General</c:formatCode>
                  <c:ptCount val="4"/>
                  <c:pt idx="0">
                    <c:v>0</c:v>
                  </c:pt>
                  <c:pt idx="1">
                    <c:v>0</c:v>
                  </c:pt>
                  <c:pt idx="2">
                    <c:v>9.9916441558893787E-3</c:v>
                  </c:pt>
                  <c:pt idx="3">
                    <c:v>1.1965430876470506E-3</c:v>
                  </c:pt>
                </c:numCache>
              </c:numRef>
            </c:plus>
            <c:minus>
              <c:numRef>
                <c:f>Education!$J$154:$M$154</c:f>
                <c:numCache>
                  <c:formatCode>General</c:formatCode>
                  <c:ptCount val="4"/>
                  <c:pt idx="0">
                    <c:v>0</c:v>
                  </c:pt>
                  <c:pt idx="1">
                    <c:v>0</c:v>
                  </c:pt>
                  <c:pt idx="2">
                    <c:v>1.006449434370571E-2</c:v>
                  </c:pt>
                  <c:pt idx="3">
                    <c:v>1.1977837718458728E-3</c:v>
                  </c:pt>
                </c:numCache>
              </c:numRef>
            </c:minus>
          </c:errBars>
          <c:cat>
            <c:multiLvlStrRef>
              <c:f>Education!$E$151:$H$152</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Education!$E$154:$H$154</c:f>
              <c:numCache>
                <c:formatCode>0.0%</c:formatCode>
                <c:ptCount val="4"/>
                <c:pt idx="0">
                  <c:v>0</c:v>
                </c:pt>
                <c:pt idx="1">
                  <c:v>0</c:v>
                </c:pt>
                <c:pt idx="2">
                  <c:v>0.58776480760916561</c:v>
                </c:pt>
                <c:pt idx="3">
                  <c:v>0.60356664499299117</c:v>
                </c:pt>
              </c:numCache>
            </c:numRef>
          </c:val>
        </c:ser>
        <c:ser>
          <c:idx val="2"/>
          <c:order val="2"/>
          <c:tx>
            <c:strRef>
              <c:f>Education!$D$155</c:f>
              <c:strCache>
                <c:ptCount val="1"/>
                <c:pt idx="0">
                  <c:v>2014/15</c:v>
                </c:pt>
              </c:strCache>
            </c:strRef>
          </c:tx>
          <c:spPr>
            <a:solidFill>
              <a:schemeClr val="accent4">
                <a:lumMod val="40000"/>
                <a:lumOff val="60000"/>
              </a:schemeClr>
            </a:solidFill>
            <a:ln>
              <a:solidFill>
                <a:sysClr val="windowText" lastClr="000000"/>
              </a:solidFill>
            </a:ln>
          </c:spPr>
          <c:invertIfNegative val="0"/>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Education!$O$155:$R$155</c:f>
                <c:numCache>
                  <c:formatCode>General</c:formatCode>
                  <c:ptCount val="4"/>
                  <c:pt idx="0">
                    <c:v>0</c:v>
                  </c:pt>
                  <c:pt idx="1">
                    <c:v>0</c:v>
                  </c:pt>
                  <c:pt idx="2">
                    <c:v>9.6987427465424769E-3</c:v>
                  </c:pt>
                  <c:pt idx="3">
                    <c:v>1.1442566287284128E-3</c:v>
                  </c:pt>
                </c:numCache>
              </c:numRef>
            </c:plus>
            <c:minus>
              <c:numRef>
                <c:f>Education!$J$155:$M$155</c:f>
                <c:numCache>
                  <c:formatCode>General</c:formatCode>
                  <c:ptCount val="4"/>
                  <c:pt idx="0">
                    <c:v>0</c:v>
                  </c:pt>
                  <c:pt idx="1">
                    <c:v>0</c:v>
                  </c:pt>
                  <c:pt idx="2">
                    <c:v>9.809530481249773E-3</c:v>
                  </c:pt>
                  <c:pt idx="3">
                    <c:v>1.1461639192150708E-3</c:v>
                  </c:pt>
                </c:numCache>
              </c:numRef>
            </c:minus>
          </c:errBars>
          <c:cat>
            <c:multiLvlStrRef>
              <c:f>Education!$E$151:$H$152</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Education!$E$155:$H$155</c:f>
              <c:numCache>
                <c:formatCode>0.0%</c:formatCode>
                <c:ptCount val="4"/>
                <c:pt idx="0">
                  <c:v>0</c:v>
                </c:pt>
                <c:pt idx="1">
                  <c:v>0</c:v>
                </c:pt>
                <c:pt idx="2">
                  <c:v>0.63495456974879738</c:v>
                </c:pt>
                <c:pt idx="3">
                  <c:v>0.66256749657935887</c:v>
                </c:pt>
              </c:numCache>
            </c:numRef>
          </c:val>
        </c:ser>
        <c:ser>
          <c:idx val="3"/>
          <c:order val="3"/>
          <c:tx>
            <c:strRef>
              <c:f>Education!$D$156</c:f>
              <c:strCache>
                <c:ptCount val="1"/>
                <c:pt idx="0">
                  <c:v>2015/16</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Education!$O$156:$R$156</c:f>
                <c:numCache>
                  <c:formatCode>General</c:formatCode>
                  <c:ptCount val="4"/>
                  <c:pt idx="0">
                    <c:v>0</c:v>
                  </c:pt>
                  <c:pt idx="1">
                    <c:v>0</c:v>
                  </c:pt>
                  <c:pt idx="2">
                    <c:v>9.1729954542336678E-3</c:v>
                  </c:pt>
                  <c:pt idx="3">
                    <c:v>1.1042009538279052E-3</c:v>
                  </c:pt>
                </c:numCache>
              </c:numRef>
            </c:plus>
            <c:minus>
              <c:numRef>
                <c:f>Education!$J$156:$M$156</c:f>
                <c:numCache>
                  <c:formatCode>General</c:formatCode>
                  <c:ptCount val="4"/>
                  <c:pt idx="0">
                    <c:v>0</c:v>
                  </c:pt>
                  <c:pt idx="1">
                    <c:v>0</c:v>
                  </c:pt>
                  <c:pt idx="2">
                    <c:v>9.3173785394085051E-3</c:v>
                  </c:pt>
                  <c:pt idx="3">
                    <c:v>1.106416322812831E-3</c:v>
                  </c:pt>
                </c:numCache>
              </c:numRef>
            </c:minus>
          </c:errBars>
          <c:cat>
            <c:multiLvlStrRef>
              <c:f>Education!$E$151:$H$152</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Education!$E$156:$H$156</c:f>
              <c:numCache>
                <c:formatCode>0.0%</c:formatCode>
                <c:ptCount val="4"/>
                <c:pt idx="0">
                  <c:v>0</c:v>
                </c:pt>
                <c:pt idx="1">
                  <c:v>0</c:v>
                </c:pt>
                <c:pt idx="2">
                  <c:v>0.68290677356357288</c:v>
                </c:pt>
                <c:pt idx="3">
                  <c:v>0.69292222428152073</c:v>
                </c:pt>
              </c:numCache>
            </c:numRef>
          </c:val>
        </c:ser>
        <c:ser>
          <c:idx val="4"/>
          <c:order val="4"/>
          <c:tx>
            <c:strRef>
              <c:f>Education!$D$157</c:f>
              <c:strCache>
                <c:ptCount val="1"/>
                <c:pt idx="0">
                  <c:v>2016/17</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Education!$O$157:$R$157</c:f>
                <c:numCache>
                  <c:formatCode>General</c:formatCode>
                  <c:ptCount val="4"/>
                  <c:pt idx="0">
                    <c:v>0</c:v>
                  </c:pt>
                  <c:pt idx="1">
                    <c:v>0</c:v>
                  </c:pt>
                  <c:pt idx="2">
                    <c:v>8.935805989886747E-3</c:v>
                  </c:pt>
                  <c:pt idx="3">
                    <c:v>1.0886945701896744E-3</c:v>
                  </c:pt>
                </c:numCache>
              </c:numRef>
            </c:plus>
            <c:minus>
              <c:numRef>
                <c:f>Education!$J$157:$M$157</c:f>
                <c:numCache>
                  <c:formatCode>General</c:formatCode>
                  <c:ptCount val="4"/>
                  <c:pt idx="0">
                    <c:v>0</c:v>
                  </c:pt>
                  <c:pt idx="1">
                    <c:v>0</c:v>
                  </c:pt>
                  <c:pt idx="2">
                    <c:v>9.0972049779997066E-3</c:v>
                  </c:pt>
                  <c:pt idx="3">
                    <c:v>1.0910685256892982E-3</c:v>
                  </c:pt>
                </c:numCache>
              </c:numRef>
            </c:minus>
          </c:errBars>
          <c:cat>
            <c:multiLvlStrRef>
              <c:f>Education!$E$151:$H$152</c:f>
              <c:multiLvlStrCache>
                <c:ptCount val="4"/>
                <c:lvl>
                  <c:pt idx="0">
                    <c:v>please make a selection</c:v>
                  </c:pt>
                  <c:pt idx="1">
                    <c:v>please make a selection</c:v>
                  </c:pt>
                  <c:pt idx="2">
                    <c:v>County - West Sussex</c:v>
                  </c:pt>
                  <c:pt idx="3">
                    <c:v>England</c:v>
                  </c:pt>
                </c:lvl>
                <c:lvl>
                  <c:pt idx="0">
                    <c:v>% GLD</c:v>
                  </c:pt>
                </c:lvl>
              </c:multiLvlStrCache>
            </c:multiLvlStrRef>
          </c:cat>
          <c:val>
            <c:numRef>
              <c:f>Education!$E$157:$H$157</c:f>
              <c:numCache>
                <c:formatCode>General</c:formatCode>
                <c:ptCount val="4"/>
                <c:pt idx="0">
                  <c:v>0</c:v>
                </c:pt>
                <c:pt idx="1">
                  <c:v>0</c:v>
                </c:pt>
                <c:pt idx="2">
                  <c:v>0.70603835169318641</c:v>
                </c:pt>
                <c:pt idx="3">
                  <c:v>0.70700039855564623</c:v>
                </c:pt>
              </c:numCache>
            </c:numRef>
          </c:val>
        </c:ser>
        <c:dLbls>
          <c:showLegendKey val="0"/>
          <c:showVal val="1"/>
          <c:showCatName val="0"/>
          <c:showSerName val="0"/>
          <c:showPercent val="0"/>
          <c:showBubbleSize val="0"/>
        </c:dLbls>
        <c:gapWidth val="150"/>
        <c:axId val="109286144"/>
        <c:axId val="109287680"/>
      </c:barChart>
      <c:catAx>
        <c:axId val="109286144"/>
        <c:scaling>
          <c:orientation val="minMax"/>
        </c:scaling>
        <c:delete val="0"/>
        <c:axPos val="b"/>
        <c:majorTickMark val="out"/>
        <c:minorTickMark val="none"/>
        <c:tickLblPos val="nextTo"/>
        <c:crossAx val="109287680"/>
        <c:crosses val="autoZero"/>
        <c:auto val="1"/>
        <c:lblAlgn val="ctr"/>
        <c:lblOffset val="100"/>
        <c:noMultiLvlLbl val="0"/>
      </c:catAx>
      <c:valAx>
        <c:axId val="109287680"/>
        <c:scaling>
          <c:orientation val="minMax"/>
        </c:scaling>
        <c:delete val="0"/>
        <c:axPos val="l"/>
        <c:majorGridlines>
          <c:spPr>
            <a:ln>
              <a:prstDash val="dash"/>
            </a:ln>
          </c:spPr>
        </c:majorGridlines>
        <c:title>
          <c:tx>
            <c:rich>
              <a:bodyPr rot="-5400000" vert="horz"/>
              <a:lstStyle/>
              <a:p>
                <a:pPr>
                  <a:defRPr/>
                </a:pPr>
                <a:r>
                  <a:rPr lang="en-GB"/>
                  <a:t>% Good</a:t>
                </a:r>
                <a:r>
                  <a:rPr lang="en-GB" baseline="0"/>
                  <a:t> leve lfo development</a:t>
                </a:r>
                <a:endParaRPr lang="en-GB"/>
              </a:p>
            </c:rich>
          </c:tx>
          <c:layout/>
          <c:overlay val="0"/>
        </c:title>
        <c:numFmt formatCode="0.0%" sourceLinked="1"/>
        <c:majorTickMark val="out"/>
        <c:minorTickMark val="none"/>
        <c:tickLblPos val="nextTo"/>
        <c:crossAx val="1092861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Education!$E$181</c:f>
              <c:strCache>
                <c:ptCount val="1"/>
                <c:pt idx="0">
                  <c:v>2013/14</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accent5"/>
              </a:solidFill>
              <a:ln>
                <a:solidFill>
                  <a:sysClr val="windowText" lastClr="000000"/>
                </a:solidFill>
              </a:ln>
            </c:spPr>
          </c:dPt>
          <c:dPt>
            <c:idx val="3"/>
            <c:invertIfNegative val="0"/>
            <c:bubble3D val="0"/>
            <c:spPr>
              <a:solidFill>
                <a:schemeClr val="bg1">
                  <a:lumMod val="50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Education!$P$180:$S$180</c:f>
                <c:numCache>
                  <c:formatCode>General</c:formatCode>
                  <c:ptCount val="4"/>
                  <c:pt idx="0">
                    <c:v>0</c:v>
                  </c:pt>
                  <c:pt idx="1">
                    <c:v>0</c:v>
                  </c:pt>
                  <c:pt idx="2">
                    <c:v>1.0598130152029483E-2</c:v>
                  </c:pt>
                  <c:pt idx="3">
                    <c:v>1.0000000000000009E-3</c:v>
                  </c:pt>
                </c:numCache>
              </c:numRef>
            </c:plus>
            <c:minus>
              <c:numRef>
                <c:f>Education!$K$180:$N$180</c:f>
                <c:numCache>
                  <c:formatCode>General</c:formatCode>
                  <c:ptCount val="4"/>
                  <c:pt idx="0">
                    <c:v>0</c:v>
                  </c:pt>
                  <c:pt idx="1">
                    <c:v>0</c:v>
                  </c:pt>
                  <c:pt idx="2">
                    <c:v>1.0666292267814792E-2</c:v>
                  </c:pt>
                  <c:pt idx="3">
                    <c:v>2.0000000000001128E-3</c:v>
                  </c:pt>
                </c:numCache>
              </c:numRef>
            </c:minus>
          </c:errBars>
          <c:cat>
            <c:strRef>
              <c:f>Education!$F$180:$I$180</c:f>
              <c:strCache>
                <c:ptCount val="4"/>
                <c:pt idx="0">
                  <c:v>please make a selection</c:v>
                </c:pt>
                <c:pt idx="1">
                  <c:v>please make a selection</c:v>
                </c:pt>
                <c:pt idx="2">
                  <c:v>County - West Sussex</c:v>
                </c:pt>
                <c:pt idx="3">
                  <c:v>England</c:v>
                </c:pt>
              </c:strCache>
            </c:strRef>
          </c:cat>
          <c:val>
            <c:numRef>
              <c:f>Education!$F$181:$I$181</c:f>
              <c:numCache>
                <c:formatCode>0.0%</c:formatCode>
                <c:ptCount val="4"/>
                <c:pt idx="0" formatCode="0%">
                  <c:v>0</c:v>
                </c:pt>
                <c:pt idx="1">
                  <c:v>0</c:v>
                </c:pt>
                <c:pt idx="2">
                  <c:v>0.57373299626820806</c:v>
                </c:pt>
                <c:pt idx="3">
                  <c:v>0.56600000000000006</c:v>
                </c:pt>
              </c:numCache>
            </c:numRef>
          </c:val>
        </c:ser>
        <c:ser>
          <c:idx val="1"/>
          <c:order val="1"/>
          <c:tx>
            <c:strRef>
              <c:f>Education!$E$182</c:f>
              <c:strCache>
                <c:ptCount val="1"/>
                <c:pt idx="0">
                  <c:v>2014/15</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Education!$P$181:$S$181</c:f>
                <c:numCache>
                  <c:formatCode>General</c:formatCode>
                  <c:ptCount val="4"/>
                  <c:pt idx="0">
                    <c:v>0</c:v>
                  </c:pt>
                  <c:pt idx="1">
                    <c:v>0</c:v>
                  </c:pt>
                  <c:pt idx="2">
                    <c:v>1.0675736457708918E-2</c:v>
                  </c:pt>
                  <c:pt idx="3">
                    <c:v>1.3058016189209098E-3</c:v>
                  </c:pt>
                </c:numCache>
              </c:numRef>
            </c:plus>
            <c:minus>
              <c:numRef>
                <c:f>Education!$K$181:$N$181</c:f>
                <c:numCache>
                  <c:formatCode>General</c:formatCode>
                  <c:ptCount val="4"/>
                  <c:pt idx="0">
                    <c:v>0</c:v>
                  </c:pt>
                  <c:pt idx="1">
                    <c:v>0</c:v>
                  </c:pt>
                  <c:pt idx="2">
                    <c:v>1.0773033727902059E-2</c:v>
                  </c:pt>
                  <c:pt idx="3">
                    <c:v>1.3068198797390185E-3</c:v>
                  </c:pt>
                </c:numCache>
              </c:numRef>
            </c:minus>
          </c:errBars>
          <c:cat>
            <c:strRef>
              <c:f>Education!$F$180:$I$180</c:f>
              <c:strCache>
                <c:ptCount val="4"/>
                <c:pt idx="0">
                  <c:v>please make a selection</c:v>
                </c:pt>
                <c:pt idx="1">
                  <c:v>please make a selection</c:v>
                </c:pt>
                <c:pt idx="2">
                  <c:v>County - West Sussex</c:v>
                </c:pt>
                <c:pt idx="3">
                  <c:v>England</c:v>
                </c:pt>
              </c:strCache>
            </c:strRef>
          </c:cat>
          <c:val>
            <c:numRef>
              <c:f>Education!$F$182:$I$182</c:f>
              <c:numCache>
                <c:formatCode>0.0%</c:formatCode>
                <c:ptCount val="4"/>
                <c:pt idx="0">
                  <c:v>0</c:v>
                </c:pt>
                <c:pt idx="1">
                  <c:v>0</c:v>
                </c:pt>
                <c:pt idx="2">
                  <c:v>0.60139947519680104</c:v>
                </c:pt>
                <c:pt idx="3">
                  <c:v>0.57299931370804602</c:v>
                </c:pt>
              </c:numCache>
            </c:numRef>
          </c:val>
        </c:ser>
        <c:ser>
          <c:idx val="2"/>
          <c:order val="2"/>
          <c:tx>
            <c:strRef>
              <c:f>Education!$E$183</c:f>
              <c:strCache>
                <c:ptCount val="1"/>
                <c:pt idx="0">
                  <c:v>2015/16</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Education!$P$182:$S$182</c:f>
                <c:numCache>
                  <c:formatCode>General</c:formatCode>
                  <c:ptCount val="4"/>
                  <c:pt idx="0">
                    <c:v>0</c:v>
                  </c:pt>
                  <c:pt idx="1">
                    <c:v>0</c:v>
                  </c:pt>
                  <c:pt idx="2">
                    <c:v>1.0716984924977968E-2</c:v>
                  </c:pt>
                  <c:pt idx="3">
                    <c:v>1.322037530692044E-3</c:v>
                  </c:pt>
                </c:numCache>
              </c:numRef>
            </c:plus>
            <c:minus>
              <c:numRef>
                <c:f>Education!$K$182:$N$182</c:f>
                <c:numCache>
                  <c:formatCode>General</c:formatCode>
                  <c:ptCount val="4"/>
                  <c:pt idx="0">
                    <c:v>0</c:v>
                  </c:pt>
                  <c:pt idx="1">
                    <c:v>0</c:v>
                  </c:pt>
                  <c:pt idx="2">
                    <c:v>1.0806211368085017E-2</c:v>
                  </c:pt>
                  <c:pt idx="3">
                    <c:v>1.3231523876420237E-3</c:v>
                  </c:pt>
                </c:numCache>
              </c:numRef>
            </c:minus>
          </c:errBars>
          <c:cat>
            <c:strRef>
              <c:f>Education!$F$180:$I$180</c:f>
              <c:strCache>
                <c:ptCount val="4"/>
                <c:pt idx="0">
                  <c:v>please make a selection</c:v>
                </c:pt>
                <c:pt idx="1">
                  <c:v>please make a selection</c:v>
                </c:pt>
                <c:pt idx="2">
                  <c:v>County - West Sussex</c:v>
                </c:pt>
                <c:pt idx="3">
                  <c:v>England</c:v>
                </c:pt>
              </c:strCache>
            </c:strRef>
          </c:cat>
          <c:val>
            <c:numRef>
              <c:f>Education!$F$183:$I$183</c:f>
              <c:numCache>
                <c:formatCode>0.0%</c:formatCode>
                <c:ptCount val="4"/>
                <c:pt idx="0">
                  <c:v>0</c:v>
                </c:pt>
                <c:pt idx="1">
                  <c:v>0</c:v>
                </c:pt>
                <c:pt idx="2">
                  <c:v>0.59297675581104703</c:v>
                </c:pt>
                <c:pt idx="3">
                  <c:v>0.57774057046647898</c:v>
                </c:pt>
              </c:numCache>
            </c:numRef>
          </c:val>
        </c:ser>
        <c:dLbls>
          <c:showLegendKey val="0"/>
          <c:showVal val="1"/>
          <c:showCatName val="0"/>
          <c:showSerName val="0"/>
          <c:showPercent val="0"/>
          <c:showBubbleSize val="0"/>
        </c:dLbls>
        <c:gapWidth val="150"/>
        <c:axId val="113339008"/>
        <c:axId val="113357184"/>
      </c:barChart>
      <c:catAx>
        <c:axId val="113339008"/>
        <c:scaling>
          <c:orientation val="minMax"/>
        </c:scaling>
        <c:delete val="0"/>
        <c:axPos val="b"/>
        <c:majorTickMark val="out"/>
        <c:minorTickMark val="none"/>
        <c:tickLblPos val="nextTo"/>
        <c:crossAx val="113357184"/>
        <c:crosses val="autoZero"/>
        <c:auto val="1"/>
        <c:lblAlgn val="ctr"/>
        <c:lblOffset val="100"/>
        <c:noMultiLvlLbl val="0"/>
      </c:catAx>
      <c:valAx>
        <c:axId val="113357184"/>
        <c:scaling>
          <c:orientation val="minMax"/>
        </c:scaling>
        <c:delete val="0"/>
        <c:axPos val="l"/>
        <c:majorGridlines>
          <c:spPr>
            <a:ln>
              <a:prstDash val="dash"/>
            </a:ln>
          </c:spPr>
        </c:majorGridlines>
        <c:title>
          <c:tx>
            <c:rich>
              <a:bodyPr rot="-5400000" vert="horz"/>
              <a:lstStyle/>
              <a:p>
                <a:pPr>
                  <a:defRPr/>
                </a:pPr>
                <a:r>
                  <a:rPr lang="en-GB"/>
                  <a:t>% pupils achieving 5 A* - C incl.</a:t>
                </a:r>
                <a:r>
                  <a:rPr lang="en-GB" baseline="0"/>
                  <a:t> English and Maths</a:t>
                </a:r>
                <a:endParaRPr lang="en-GB"/>
              </a:p>
            </c:rich>
          </c:tx>
          <c:layout/>
          <c:overlay val="0"/>
        </c:title>
        <c:numFmt formatCode="0%" sourceLinked="1"/>
        <c:majorTickMark val="out"/>
        <c:minorTickMark val="none"/>
        <c:tickLblPos val="nextTo"/>
        <c:crossAx val="1133390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08573928258968"/>
          <c:y val="5.1400554097404488E-2"/>
          <c:w val="0.84980314960629921"/>
          <c:h val="0.72112459900845727"/>
        </c:manualLayout>
      </c:layout>
      <c:lineChart>
        <c:grouping val="standard"/>
        <c:varyColors val="0"/>
        <c:ser>
          <c:idx val="5"/>
          <c:order val="0"/>
          <c:tx>
            <c:strRef>
              <c:f>Population!$Q$29</c:f>
              <c:strCache>
                <c:ptCount val="1"/>
                <c:pt idx="0">
                  <c:v>please make a selection</c:v>
                </c:pt>
              </c:strCache>
            </c:strRef>
          </c:tx>
          <c:spPr>
            <a:ln>
              <a:solidFill>
                <a:schemeClr val="accent4">
                  <a:lumMod val="60000"/>
                  <a:lumOff val="40000"/>
                </a:schemeClr>
              </a:solidFill>
            </a:ln>
          </c:spPr>
          <c:marker>
            <c:symbol val="diamond"/>
            <c:size val="5"/>
            <c:spPr>
              <a:solidFill>
                <a:schemeClr val="accent4"/>
              </a:solidFill>
              <a:ln>
                <a:solidFill>
                  <a:schemeClr val="accent4">
                    <a:lumMod val="60000"/>
                    <a:lumOff val="40000"/>
                  </a:schemeClr>
                </a:solidFill>
              </a:ln>
            </c:spPr>
          </c:marker>
          <c:cat>
            <c:numRef>
              <c:f>Population!$P$30:$P$40</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Population!$Q$30:$Q$40</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4"/>
          <c:order val="1"/>
          <c:tx>
            <c:strRef>
              <c:f>Population!$R$29</c:f>
              <c:strCache>
                <c:ptCount val="1"/>
                <c:pt idx="0">
                  <c:v>please make a selection</c:v>
                </c:pt>
              </c:strCache>
            </c:strRef>
          </c:tx>
          <c:spPr>
            <a:ln>
              <a:solidFill>
                <a:schemeClr val="accent3"/>
              </a:solidFill>
            </a:ln>
          </c:spPr>
          <c:marker>
            <c:symbol val="diamond"/>
            <c:size val="5"/>
            <c:spPr>
              <a:solidFill>
                <a:schemeClr val="accent3"/>
              </a:solidFill>
              <a:ln>
                <a:solidFill>
                  <a:schemeClr val="accent3"/>
                </a:solidFill>
              </a:ln>
            </c:spPr>
          </c:marker>
          <c:cat>
            <c:numRef>
              <c:f>Population!$P$30:$P$40</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Population!$R$30:$R$40</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ser>
        <c:dLbls>
          <c:showLegendKey val="0"/>
          <c:showVal val="0"/>
          <c:showCatName val="0"/>
          <c:showSerName val="0"/>
          <c:showPercent val="0"/>
          <c:showBubbleSize val="0"/>
        </c:dLbls>
        <c:marker val="1"/>
        <c:smooth val="0"/>
        <c:axId val="114168192"/>
        <c:axId val="114170112"/>
      </c:lineChart>
      <c:catAx>
        <c:axId val="114168192"/>
        <c:scaling>
          <c:orientation val="minMax"/>
        </c:scaling>
        <c:delete val="0"/>
        <c:axPos val="b"/>
        <c:numFmt formatCode="General" sourceLinked="1"/>
        <c:majorTickMark val="out"/>
        <c:minorTickMark val="none"/>
        <c:tickLblPos val="nextTo"/>
        <c:crossAx val="114170112"/>
        <c:crosses val="autoZero"/>
        <c:auto val="1"/>
        <c:lblAlgn val="ctr"/>
        <c:lblOffset val="100"/>
        <c:noMultiLvlLbl val="0"/>
      </c:catAx>
      <c:valAx>
        <c:axId val="114170112"/>
        <c:scaling>
          <c:orientation val="minMax"/>
        </c:scaling>
        <c:delete val="0"/>
        <c:axPos val="l"/>
        <c:majorGridlines>
          <c:spPr>
            <a:ln>
              <a:prstDash val="dash"/>
            </a:ln>
          </c:spPr>
        </c:majorGridlines>
        <c:numFmt formatCode="_-* #,##0_-;\-* #,##0_-;_-* &quot;-&quot;??_-;_-@_-" sourceLinked="1"/>
        <c:majorTickMark val="out"/>
        <c:minorTickMark val="none"/>
        <c:tickLblPos val="nextTo"/>
        <c:crossAx val="114168192"/>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Percentage</a:t>
            </a:r>
            <a:r>
              <a:rPr lang="en-GB" sz="1100" baseline="0"/>
              <a:t> change from 2014 MYE (base year for population projections)</a:t>
            </a:r>
            <a:endParaRPr lang="en-GB" sz="1100"/>
          </a:p>
        </c:rich>
      </c:tx>
      <c:overlay val="1"/>
    </c:title>
    <c:autoTitleDeleted val="0"/>
    <c:plotArea>
      <c:layout>
        <c:manualLayout>
          <c:layoutTarget val="inner"/>
          <c:xMode val="edge"/>
          <c:yMode val="edge"/>
          <c:x val="7.9087127531877313E-2"/>
          <c:y val="0.10924205902833574"/>
          <c:w val="0.90685087182894086"/>
          <c:h val="0.71142046019757732"/>
        </c:manualLayout>
      </c:layout>
      <c:lineChart>
        <c:grouping val="standard"/>
        <c:varyColors val="0"/>
        <c:ser>
          <c:idx val="0"/>
          <c:order val="0"/>
          <c:tx>
            <c:strRef>
              <c:f>Population!$R$59</c:f>
              <c:strCache>
                <c:ptCount val="1"/>
                <c:pt idx="0">
                  <c:v>please make a selection</c:v>
                </c:pt>
              </c:strCache>
            </c:strRef>
          </c:tx>
          <c:spPr>
            <a:ln>
              <a:solidFill>
                <a:schemeClr val="accent4"/>
              </a:solidFill>
            </a:ln>
          </c:spPr>
          <c:marker>
            <c:symbol val="diamond"/>
            <c:size val="5"/>
            <c:spPr>
              <a:solidFill>
                <a:schemeClr val="accent4"/>
              </a:solidFill>
              <a:ln>
                <a:solidFill>
                  <a:schemeClr val="accent4"/>
                </a:solidFill>
              </a:ln>
            </c:spPr>
          </c:marker>
          <c:cat>
            <c:strRef>
              <c:f>Population!$P$62:$Q$71</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Population!$R$62:$R$71</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Population!$T$59</c:f>
              <c:strCache>
                <c:ptCount val="1"/>
                <c:pt idx="0">
                  <c:v>please make a selection</c:v>
                </c:pt>
              </c:strCache>
            </c:strRef>
          </c:tx>
          <c:spPr>
            <a:ln>
              <a:solidFill>
                <a:schemeClr val="accent3"/>
              </a:solidFill>
            </a:ln>
          </c:spPr>
          <c:marker>
            <c:symbol val="diamond"/>
            <c:size val="5"/>
            <c:spPr>
              <a:solidFill>
                <a:schemeClr val="accent3"/>
              </a:solidFill>
              <a:ln>
                <a:solidFill>
                  <a:schemeClr val="accent3"/>
                </a:solidFill>
              </a:ln>
            </c:spPr>
          </c:marker>
          <c:cat>
            <c:strRef>
              <c:f>Population!$P$62:$Q$71</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Population!$T$62:$T$71</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ser>
        <c:ser>
          <c:idx val="2"/>
          <c:order val="2"/>
          <c:tx>
            <c:strRef>
              <c:f>Population!$V$59</c:f>
              <c:strCache>
                <c:ptCount val="1"/>
                <c:pt idx="0">
                  <c:v>County - West Sussex</c:v>
                </c:pt>
              </c:strCache>
            </c:strRef>
          </c:tx>
          <c:spPr>
            <a:ln>
              <a:solidFill>
                <a:schemeClr val="accent5"/>
              </a:solidFill>
            </a:ln>
          </c:spPr>
          <c:marker>
            <c:symbol val="diamond"/>
            <c:size val="5"/>
            <c:spPr>
              <a:solidFill>
                <a:schemeClr val="accent5"/>
              </a:solidFill>
              <a:ln>
                <a:solidFill>
                  <a:schemeClr val="accent5"/>
                </a:solidFill>
              </a:ln>
            </c:spPr>
          </c:marker>
          <c:cat>
            <c:strRef>
              <c:f>Population!$P$62:$Q$71</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Population!$V$62:$V$71</c:f>
              <c:numCache>
                <c:formatCode>0.0%</c:formatCode>
                <c:ptCount val="10"/>
                <c:pt idx="0">
                  <c:v>-7.9406431712552884E-3</c:v>
                </c:pt>
                <c:pt idx="1">
                  <c:v>-1.6277276421917009E-2</c:v>
                </c:pt>
                <c:pt idx="2">
                  <c:v>-2.878222629790959E-2</c:v>
                </c:pt>
                <c:pt idx="3">
                  <c:v>-2.878222629790959E-2</c:v>
                </c:pt>
                <c:pt idx="4">
                  <c:v>-2.4613909672578729E-2</c:v>
                </c:pt>
                <c:pt idx="5">
                  <c:v>-1.8361434734582439E-2</c:v>
                </c:pt>
                <c:pt idx="6">
                  <c:v>-1.4193118109251579E-2</c:v>
                </c:pt>
                <c:pt idx="7">
                  <c:v>-1.0024801483920719E-2</c:v>
                </c:pt>
                <c:pt idx="8">
                  <c:v>-5.8564848585898584E-3</c:v>
                </c:pt>
                <c:pt idx="9">
                  <c:v>-3.7723265459244284E-3</c:v>
                </c:pt>
              </c:numCache>
            </c:numRef>
          </c:val>
          <c:smooth val="0"/>
        </c:ser>
        <c:ser>
          <c:idx val="3"/>
          <c:order val="3"/>
          <c:tx>
            <c:strRef>
              <c:f>Population!$X$59</c:f>
              <c:strCache>
                <c:ptCount val="1"/>
                <c:pt idx="0">
                  <c:v>England</c:v>
                </c:pt>
              </c:strCache>
            </c:strRef>
          </c:tx>
          <c:spPr>
            <a:ln>
              <a:solidFill>
                <a:schemeClr val="bg1">
                  <a:lumMod val="50000"/>
                </a:schemeClr>
              </a:solidFill>
            </a:ln>
          </c:spPr>
          <c:marker>
            <c:symbol val="diamond"/>
            <c:size val="5"/>
            <c:spPr>
              <a:solidFill>
                <a:schemeClr val="bg1">
                  <a:lumMod val="50000"/>
                </a:schemeClr>
              </a:solidFill>
              <a:ln>
                <a:solidFill>
                  <a:schemeClr val="bg1">
                    <a:lumMod val="50000"/>
                  </a:schemeClr>
                </a:solidFill>
              </a:ln>
            </c:spPr>
          </c:marker>
          <c:cat>
            <c:strRef>
              <c:f>Population!$P$62:$Q$71</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Population!$X$62:$X$71</c:f>
              <c:numCache>
                <c:formatCode>0.0%</c:formatCode>
                <c:ptCount val="10"/>
                <c:pt idx="0">
                  <c:v>-1.5030791700391464E-3</c:v>
                </c:pt>
                <c:pt idx="1">
                  <c:v>-5.4961341689796755E-3</c:v>
                </c:pt>
                <c:pt idx="2">
                  <c:v>-1.2870170042935542E-2</c:v>
                </c:pt>
                <c:pt idx="3">
                  <c:v>-1.2578706174399738E-2</c:v>
                </c:pt>
                <c:pt idx="4">
                  <c:v>-6.8368679642443787E-3</c:v>
                </c:pt>
                <c:pt idx="5">
                  <c:v>7.1204623083297169E-4</c:v>
                </c:pt>
                <c:pt idx="6">
                  <c:v>6.6870555358169749E-3</c:v>
                </c:pt>
                <c:pt idx="7">
                  <c:v>1.1408770206097017E-2</c:v>
                </c:pt>
                <c:pt idx="8">
                  <c:v>1.4877190241673097E-2</c:v>
                </c:pt>
                <c:pt idx="9">
                  <c:v>1.7121462029398793E-2</c:v>
                </c:pt>
              </c:numCache>
            </c:numRef>
          </c:val>
          <c:smooth val="0"/>
        </c:ser>
        <c:dLbls>
          <c:showLegendKey val="0"/>
          <c:showVal val="0"/>
          <c:showCatName val="0"/>
          <c:showSerName val="0"/>
          <c:showPercent val="0"/>
          <c:showBubbleSize val="0"/>
        </c:dLbls>
        <c:marker val="1"/>
        <c:smooth val="0"/>
        <c:axId val="114188288"/>
        <c:axId val="114190208"/>
      </c:lineChart>
      <c:catAx>
        <c:axId val="114188288"/>
        <c:scaling>
          <c:orientation val="minMax"/>
        </c:scaling>
        <c:delete val="0"/>
        <c:axPos val="b"/>
        <c:majorTickMark val="out"/>
        <c:minorTickMark val="none"/>
        <c:tickLblPos val="low"/>
        <c:crossAx val="114190208"/>
        <c:crosses val="autoZero"/>
        <c:auto val="1"/>
        <c:lblAlgn val="ctr"/>
        <c:lblOffset val="100"/>
        <c:noMultiLvlLbl val="0"/>
      </c:catAx>
      <c:valAx>
        <c:axId val="114190208"/>
        <c:scaling>
          <c:orientation val="minMax"/>
        </c:scaling>
        <c:delete val="0"/>
        <c:axPos val="l"/>
        <c:majorGridlines>
          <c:spPr>
            <a:ln>
              <a:prstDash val="dash"/>
            </a:ln>
          </c:spPr>
        </c:majorGridlines>
        <c:title>
          <c:tx>
            <c:rich>
              <a:bodyPr rot="-5400000" vert="horz"/>
              <a:lstStyle/>
              <a:p>
                <a:pPr>
                  <a:defRPr/>
                </a:pPr>
                <a:r>
                  <a:rPr lang="en-GB"/>
                  <a:t>Percentage change from 2014 MYE</a:t>
                </a:r>
              </a:p>
            </c:rich>
          </c:tx>
          <c:overlay val="0"/>
        </c:title>
        <c:numFmt formatCode="0.0%" sourceLinked="1"/>
        <c:majorTickMark val="out"/>
        <c:minorTickMark val="none"/>
        <c:tickLblPos val="nextTo"/>
        <c:crossAx val="11418828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32126905189484"/>
          <c:y val="3.7030258010201558E-2"/>
          <c:w val="0.82118555356019096"/>
          <c:h val="0.77285257375614935"/>
        </c:manualLayout>
      </c:layout>
      <c:barChart>
        <c:barDir val="col"/>
        <c:grouping val="clustered"/>
        <c:varyColors val="0"/>
        <c:ser>
          <c:idx val="0"/>
          <c:order val="0"/>
          <c:tx>
            <c:strRef>
              <c:f>Population!$K$98</c:f>
              <c:strCache>
                <c:ptCount val="1"/>
                <c:pt idx="0">
                  <c:v>please make a selection</c:v>
                </c:pt>
              </c:strCache>
            </c:strRef>
          </c:tx>
          <c:spPr>
            <a:solidFill>
              <a:schemeClr val="accent4"/>
            </a:solidFill>
            <a:ln>
              <a:solidFill>
                <a:sysClr val="windowText" lastClr="000000"/>
              </a:solidFill>
            </a:ln>
          </c:spPr>
          <c:invertIfNegative val="0"/>
          <c:dLbls>
            <c:txPr>
              <a:bodyPr/>
              <a:lstStyle/>
              <a:p>
                <a:pPr>
                  <a:defRPr>
                    <a:solidFill>
                      <a:schemeClr val="bg1"/>
                    </a:solidFill>
                  </a:defRPr>
                </a:pPr>
                <a:endParaRPr lang="en-US"/>
              </a:p>
            </c:txPr>
            <c:dLblPos val="inEnd"/>
            <c:showLegendKey val="0"/>
            <c:showVal val="1"/>
            <c:showCatName val="0"/>
            <c:showSerName val="0"/>
            <c:showPercent val="0"/>
            <c:showBubbleSize val="0"/>
            <c:showLeaderLines val="0"/>
          </c:dLbls>
          <c:cat>
            <c:strRef>
              <c:f>Population!$D$106</c:f>
              <c:strCache>
                <c:ptCount val="1"/>
                <c:pt idx="0">
                  <c:v>BAME % </c:v>
                </c:pt>
              </c:strCache>
            </c:strRef>
          </c:cat>
          <c:val>
            <c:numRef>
              <c:f>Population!$K$106</c:f>
              <c:numCache>
                <c:formatCode>0.0%</c:formatCode>
                <c:ptCount val="1"/>
                <c:pt idx="0">
                  <c:v>0</c:v>
                </c:pt>
              </c:numCache>
            </c:numRef>
          </c:val>
        </c:ser>
        <c:ser>
          <c:idx val="1"/>
          <c:order val="1"/>
          <c:tx>
            <c:strRef>
              <c:f>Population!$M$98</c:f>
              <c:strCache>
                <c:ptCount val="1"/>
                <c:pt idx="0">
                  <c:v>please make a selection</c:v>
                </c:pt>
              </c:strCache>
            </c:strRef>
          </c:tx>
          <c:spPr>
            <a:solidFill>
              <a:schemeClr val="accent3"/>
            </a:solidFill>
            <a:ln>
              <a:solidFill>
                <a:sysClr val="windowText" lastClr="000000"/>
              </a:solidFill>
            </a:ln>
          </c:spPr>
          <c:invertIfNegative val="0"/>
          <c:dLbls>
            <c:txPr>
              <a:bodyPr/>
              <a:lstStyle/>
              <a:p>
                <a:pPr>
                  <a:defRPr>
                    <a:solidFill>
                      <a:schemeClr val="bg1"/>
                    </a:solidFill>
                  </a:defRPr>
                </a:pPr>
                <a:endParaRPr lang="en-US"/>
              </a:p>
            </c:txPr>
            <c:dLblPos val="inEnd"/>
            <c:showLegendKey val="0"/>
            <c:showVal val="1"/>
            <c:showCatName val="0"/>
            <c:showSerName val="0"/>
            <c:showPercent val="0"/>
            <c:showBubbleSize val="0"/>
            <c:showLeaderLines val="0"/>
          </c:dLbls>
          <c:cat>
            <c:strRef>
              <c:f>Population!$D$106</c:f>
              <c:strCache>
                <c:ptCount val="1"/>
                <c:pt idx="0">
                  <c:v>BAME % </c:v>
                </c:pt>
              </c:strCache>
            </c:strRef>
          </c:cat>
          <c:val>
            <c:numRef>
              <c:f>Population!$M$106</c:f>
              <c:numCache>
                <c:formatCode>0.0%</c:formatCode>
                <c:ptCount val="1"/>
                <c:pt idx="0">
                  <c:v>0</c:v>
                </c:pt>
              </c:numCache>
            </c:numRef>
          </c:val>
        </c:ser>
        <c:ser>
          <c:idx val="2"/>
          <c:order val="2"/>
          <c:tx>
            <c:strRef>
              <c:f>Population!$O$98</c:f>
              <c:strCache>
                <c:ptCount val="1"/>
                <c:pt idx="0">
                  <c:v>County - West Sussex</c:v>
                </c:pt>
              </c:strCache>
            </c:strRef>
          </c:tx>
          <c:spPr>
            <a:solidFill>
              <a:schemeClr val="accent5"/>
            </a:solidFill>
            <a:ln>
              <a:solidFill>
                <a:sysClr val="windowText" lastClr="000000"/>
              </a:solidFill>
            </a:ln>
          </c:spPr>
          <c:invertIfNegative val="0"/>
          <c:dLbls>
            <c:txPr>
              <a:bodyPr/>
              <a:lstStyle/>
              <a:p>
                <a:pPr>
                  <a:defRPr>
                    <a:solidFill>
                      <a:schemeClr val="bg1"/>
                    </a:solidFill>
                  </a:defRPr>
                </a:pPr>
                <a:endParaRPr lang="en-US"/>
              </a:p>
            </c:txPr>
            <c:dLblPos val="inEnd"/>
            <c:showLegendKey val="0"/>
            <c:showVal val="1"/>
            <c:showCatName val="0"/>
            <c:showSerName val="0"/>
            <c:showPercent val="0"/>
            <c:showBubbleSize val="0"/>
            <c:showLeaderLines val="0"/>
          </c:dLbls>
          <c:cat>
            <c:strRef>
              <c:f>Population!$D$106</c:f>
              <c:strCache>
                <c:ptCount val="1"/>
                <c:pt idx="0">
                  <c:v>BAME % </c:v>
                </c:pt>
              </c:strCache>
            </c:strRef>
          </c:cat>
          <c:val>
            <c:numRef>
              <c:f>Population!$O$106</c:f>
              <c:numCache>
                <c:formatCode>0.0%</c:formatCode>
                <c:ptCount val="1"/>
                <c:pt idx="0">
                  <c:v>0.16441509271608656</c:v>
                </c:pt>
              </c:numCache>
            </c:numRef>
          </c:val>
        </c:ser>
        <c:ser>
          <c:idx val="3"/>
          <c:order val="3"/>
          <c:tx>
            <c:strRef>
              <c:f>Population!$Q$98</c:f>
              <c:strCache>
                <c:ptCount val="1"/>
                <c:pt idx="0">
                  <c:v>England</c:v>
                </c:pt>
              </c:strCache>
            </c:strRef>
          </c:tx>
          <c:spPr>
            <a:solidFill>
              <a:schemeClr val="bg1">
                <a:lumMod val="65000"/>
              </a:schemeClr>
            </a:solidFill>
            <a:ln>
              <a:solidFill>
                <a:sysClr val="windowText" lastClr="000000"/>
              </a:solidFill>
            </a:ln>
          </c:spPr>
          <c:invertIfNegative val="0"/>
          <c:dLbls>
            <c:txPr>
              <a:bodyPr/>
              <a:lstStyle/>
              <a:p>
                <a:pPr>
                  <a:defRPr>
                    <a:solidFill>
                      <a:schemeClr val="bg1"/>
                    </a:solidFill>
                  </a:defRPr>
                </a:pPr>
                <a:endParaRPr lang="en-US"/>
              </a:p>
            </c:txPr>
            <c:dLblPos val="inEnd"/>
            <c:showLegendKey val="0"/>
            <c:showVal val="1"/>
            <c:showCatName val="0"/>
            <c:showSerName val="0"/>
            <c:showPercent val="0"/>
            <c:showBubbleSize val="0"/>
            <c:showLeaderLines val="0"/>
          </c:dLbls>
          <c:cat>
            <c:strRef>
              <c:f>Population!$D$106</c:f>
              <c:strCache>
                <c:ptCount val="1"/>
                <c:pt idx="0">
                  <c:v>BAME % </c:v>
                </c:pt>
              </c:strCache>
            </c:strRef>
          </c:cat>
          <c:val>
            <c:numRef>
              <c:f>Population!$Q$106</c:f>
              <c:numCache>
                <c:formatCode>0.0%</c:formatCode>
                <c:ptCount val="1"/>
                <c:pt idx="0">
                  <c:v>0.29283469476252311</c:v>
                </c:pt>
              </c:numCache>
            </c:numRef>
          </c:val>
        </c:ser>
        <c:dLbls>
          <c:showLegendKey val="0"/>
          <c:showVal val="0"/>
          <c:showCatName val="0"/>
          <c:showSerName val="0"/>
          <c:showPercent val="0"/>
          <c:showBubbleSize val="0"/>
        </c:dLbls>
        <c:gapWidth val="150"/>
        <c:overlap val="-30"/>
        <c:axId val="114227456"/>
        <c:axId val="114364416"/>
      </c:barChart>
      <c:catAx>
        <c:axId val="114227456"/>
        <c:scaling>
          <c:orientation val="minMax"/>
        </c:scaling>
        <c:delete val="0"/>
        <c:axPos val="b"/>
        <c:majorTickMark val="out"/>
        <c:minorTickMark val="none"/>
        <c:tickLblPos val="nextTo"/>
        <c:crossAx val="114364416"/>
        <c:crosses val="autoZero"/>
        <c:auto val="1"/>
        <c:lblAlgn val="ctr"/>
        <c:lblOffset val="100"/>
        <c:noMultiLvlLbl val="0"/>
      </c:catAx>
      <c:valAx>
        <c:axId val="114364416"/>
        <c:scaling>
          <c:orientation val="minMax"/>
        </c:scaling>
        <c:delete val="0"/>
        <c:axPos val="l"/>
        <c:majorGridlines>
          <c:spPr>
            <a:ln>
              <a:prstDash val="dash"/>
            </a:ln>
          </c:spPr>
        </c:majorGridlines>
        <c:title>
          <c:tx>
            <c:rich>
              <a:bodyPr rot="-5400000" vert="horz"/>
              <a:lstStyle/>
              <a:p>
                <a:pPr>
                  <a:defRPr/>
                </a:pPr>
                <a:r>
                  <a:rPr lang="en-GB"/>
                  <a:t>% BAME</a:t>
                </a:r>
              </a:p>
            </c:rich>
          </c:tx>
          <c:layout>
            <c:manualLayout>
              <c:xMode val="edge"/>
              <c:yMode val="edge"/>
              <c:x val="0"/>
              <c:y val="0.30142524637250534"/>
            </c:manualLayout>
          </c:layout>
          <c:overlay val="0"/>
        </c:title>
        <c:numFmt formatCode="0%" sourceLinked="0"/>
        <c:majorTickMark val="out"/>
        <c:minorTickMark val="none"/>
        <c:tickLblPos val="nextTo"/>
        <c:crossAx val="114227456"/>
        <c:crosses val="autoZero"/>
        <c:crossBetween val="between"/>
      </c:valAx>
    </c:plotArea>
    <c:legend>
      <c:legendPos val="b"/>
      <c:layout>
        <c:manualLayout>
          <c:xMode val="edge"/>
          <c:yMode val="edge"/>
          <c:x val="5.9766695829687945E-2"/>
          <c:y val="0.89151796970260611"/>
          <c:w val="0.90775705668370399"/>
          <c:h val="0.108481949190313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961910999527962E-2"/>
          <c:y val="5.4424116103134169E-2"/>
          <c:w val="0.91557416938254854"/>
          <c:h val="0.82277366064536051"/>
        </c:manualLayout>
      </c:layout>
      <c:barChart>
        <c:barDir val="col"/>
        <c:grouping val="percentStacked"/>
        <c:varyColors val="0"/>
        <c:ser>
          <c:idx val="0"/>
          <c:order val="0"/>
          <c:tx>
            <c:strRef>
              <c:f>Population!$D$137:$J$137</c:f>
              <c:strCache>
                <c:ptCount val="1"/>
                <c:pt idx="0">
                  <c:v>% Owned</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accent5">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dLblPos val="ctr"/>
            <c:showLegendKey val="0"/>
            <c:showVal val="1"/>
            <c:showCatName val="0"/>
            <c:showSerName val="0"/>
            <c:showPercent val="0"/>
            <c:showBubbleSize val="0"/>
            <c:showLeaderLines val="0"/>
          </c:dLbls>
          <c:cat>
            <c:strRef>
              <c:f>(Population!$K$135,Population!$M$135,Population!$O$135,Population!$Q$135)</c:f>
              <c:strCache>
                <c:ptCount val="4"/>
                <c:pt idx="0">
                  <c:v>please make a selection</c:v>
                </c:pt>
                <c:pt idx="1">
                  <c:v>please make a selection</c:v>
                </c:pt>
                <c:pt idx="2">
                  <c:v>County - West Sussex</c:v>
                </c:pt>
                <c:pt idx="3">
                  <c:v>England</c:v>
                </c:pt>
              </c:strCache>
            </c:strRef>
          </c:cat>
          <c:val>
            <c:numRef>
              <c:f>(Population!$K$137,Population!$M$137,Population!$O$137,Population!$Q$137)</c:f>
              <c:numCache>
                <c:formatCode>0.0%</c:formatCode>
                <c:ptCount val="4"/>
                <c:pt idx="0">
                  <c:v>0</c:v>
                </c:pt>
                <c:pt idx="1">
                  <c:v>0</c:v>
                </c:pt>
                <c:pt idx="2">
                  <c:v>0.62169075757914261</c:v>
                </c:pt>
                <c:pt idx="3">
                  <c:v>0.55249679011512953</c:v>
                </c:pt>
              </c:numCache>
            </c:numRef>
          </c:val>
        </c:ser>
        <c:ser>
          <c:idx val="1"/>
          <c:order val="1"/>
          <c:tx>
            <c:strRef>
              <c:f>Population!$D$138:$J$138</c:f>
              <c:strCache>
                <c:ptCount val="1"/>
                <c:pt idx="0">
                  <c:v>% Socially Rented</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accent5">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Lbls>
            <c:dLblPos val="ctr"/>
            <c:showLegendKey val="0"/>
            <c:showVal val="1"/>
            <c:showCatName val="0"/>
            <c:showSerName val="0"/>
            <c:showPercent val="0"/>
            <c:showBubbleSize val="0"/>
            <c:showLeaderLines val="0"/>
          </c:dLbls>
          <c:cat>
            <c:strRef>
              <c:f>(Population!$K$135,Population!$M$135,Population!$O$135,Population!$Q$135)</c:f>
              <c:strCache>
                <c:ptCount val="4"/>
                <c:pt idx="0">
                  <c:v>please make a selection</c:v>
                </c:pt>
                <c:pt idx="1">
                  <c:v>please make a selection</c:v>
                </c:pt>
                <c:pt idx="2">
                  <c:v>County - West Sussex</c:v>
                </c:pt>
                <c:pt idx="3">
                  <c:v>England</c:v>
                </c:pt>
              </c:strCache>
            </c:strRef>
          </c:cat>
          <c:val>
            <c:numRef>
              <c:f>(Population!$K$138,Population!$M$138,Population!$O$138,Population!$Q$138)</c:f>
              <c:numCache>
                <c:formatCode>0.0%</c:formatCode>
                <c:ptCount val="4"/>
                <c:pt idx="0">
                  <c:v>0</c:v>
                </c:pt>
                <c:pt idx="1">
                  <c:v>0</c:v>
                </c:pt>
                <c:pt idx="2">
                  <c:v>0.17295190009159758</c:v>
                </c:pt>
                <c:pt idx="3">
                  <c:v>0.21446978397089048</c:v>
                </c:pt>
              </c:numCache>
            </c:numRef>
          </c:val>
        </c:ser>
        <c:ser>
          <c:idx val="2"/>
          <c:order val="2"/>
          <c:tx>
            <c:strRef>
              <c:f>Population!$D$139:$J$139</c:f>
              <c:strCache>
                <c:ptCount val="1"/>
                <c:pt idx="0">
                  <c:v>% Privately rented or living rent free</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accent5">
                  <a:lumMod val="20000"/>
                  <a:lumOff val="80000"/>
                </a:schemeClr>
              </a:solidFill>
              <a:ln>
                <a:solidFill>
                  <a:sysClr val="windowText" lastClr="000000"/>
                </a:solidFill>
              </a:ln>
            </c:spPr>
          </c:dPt>
          <c:dPt>
            <c:idx val="3"/>
            <c:invertIfNegative val="0"/>
            <c:bubble3D val="0"/>
            <c:spPr>
              <a:solidFill>
                <a:schemeClr val="bg1">
                  <a:lumMod val="95000"/>
                </a:schemeClr>
              </a:solidFill>
              <a:ln>
                <a:solidFill>
                  <a:sysClr val="windowText" lastClr="000000"/>
                </a:solidFill>
              </a:ln>
            </c:spPr>
          </c:dPt>
          <c:dLbls>
            <c:dLblPos val="ctr"/>
            <c:showLegendKey val="0"/>
            <c:showVal val="1"/>
            <c:showCatName val="0"/>
            <c:showSerName val="0"/>
            <c:showPercent val="0"/>
            <c:showBubbleSize val="0"/>
            <c:showLeaderLines val="0"/>
          </c:dLbls>
          <c:cat>
            <c:strRef>
              <c:f>(Population!$K$135,Population!$M$135,Population!$O$135,Population!$Q$135)</c:f>
              <c:strCache>
                <c:ptCount val="4"/>
                <c:pt idx="0">
                  <c:v>please make a selection</c:v>
                </c:pt>
                <c:pt idx="1">
                  <c:v>please make a selection</c:v>
                </c:pt>
                <c:pt idx="2">
                  <c:v>County - West Sussex</c:v>
                </c:pt>
                <c:pt idx="3">
                  <c:v>England</c:v>
                </c:pt>
              </c:strCache>
            </c:strRef>
          </c:cat>
          <c:val>
            <c:numRef>
              <c:f>(Population!$K$139,Population!$M$139,Population!$O$139,Population!$Q$139)</c:f>
              <c:numCache>
                <c:formatCode>0.0%</c:formatCode>
                <c:ptCount val="4"/>
                <c:pt idx="0">
                  <c:v>0</c:v>
                </c:pt>
                <c:pt idx="1">
                  <c:v>0</c:v>
                </c:pt>
                <c:pt idx="2">
                  <c:v>0.20535734232925984</c:v>
                </c:pt>
                <c:pt idx="3">
                  <c:v>0.23303342591398002</c:v>
                </c:pt>
              </c:numCache>
            </c:numRef>
          </c:val>
        </c:ser>
        <c:dLbls>
          <c:showLegendKey val="0"/>
          <c:showVal val="0"/>
          <c:showCatName val="0"/>
          <c:showSerName val="0"/>
          <c:showPercent val="0"/>
          <c:showBubbleSize val="0"/>
        </c:dLbls>
        <c:gapWidth val="150"/>
        <c:overlap val="100"/>
        <c:axId val="114417664"/>
        <c:axId val="114419200"/>
      </c:barChart>
      <c:catAx>
        <c:axId val="114417664"/>
        <c:scaling>
          <c:orientation val="minMax"/>
        </c:scaling>
        <c:delete val="0"/>
        <c:axPos val="b"/>
        <c:majorTickMark val="out"/>
        <c:minorTickMark val="none"/>
        <c:tickLblPos val="nextTo"/>
        <c:crossAx val="114419200"/>
        <c:crosses val="autoZero"/>
        <c:auto val="1"/>
        <c:lblAlgn val="ctr"/>
        <c:lblOffset val="100"/>
        <c:noMultiLvlLbl val="0"/>
      </c:catAx>
      <c:valAx>
        <c:axId val="114419200"/>
        <c:scaling>
          <c:orientation val="minMax"/>
        </c:scaling>
        <c:delete val="0"/>
        <c:axPos val="l"/>
        <c:majorGridlines>
          <c:spPr>
            <a:ln>
              <a:prstDash val="dash"/>
            </a:ln>
          </c:spPr>
        </c:majorGridlines>
        <c:numFmt formatCode="0%" sourceLinked="1"/>
        <c:majorTickMark val="out"/>
        <c:minorTickMark val="none"/>
        <c:tickLblPos val="nextTo"/>
        <c:crossAx val="11441766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Population!$T$169</c:f>
              <c:strCache>
                <c:ptCount val="1"/>
                <c:pt idx="0">
                  <c:v>One dependent child in family aged 0 to 4</c:v>
                </c:pt>
              </c:strCache>
            </c:strRef>
          </c:tx>
          <c:spPr>
            <a:solidFill>
              <a:schemeClr val="accent5"/>
            </a:solidFill>
            <a:ln>
              <a:solidFill>
                <a:sysClr val="windowText" lastClr="000000"/>
              </a:solidFill>
            </a:ln>
          </c:spPr>
          <c:invertIfNegative val="0"/>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Population!$U$168:$X$168</c:f>
              <c:strCache>
                <c:ptCount val="4"/>
                <c:pt idx="0">
                  <c:v>please make a selection</c:v>
                </c:pt>
                <c:pt idx="1">
                  <c:v>please make a selection</c:v>
                </c:pt>
                <c:pt idx="2">
                  <c:v>County - West Sussex</c:v>
                </c:pt>
                <c:pt idx="3">
                  <c:v>England</c:v>
                </c:pt>
              </c:strCache>
            </c:strRef>
          </c:cat>
          <c:val>
            <c:numRef>
              <c:f>Population!$U$169:$X$169</c:f>
              <c:numCache>
                <c:formatCode>0.0%</c:formatCode>
                <c:ptCount val="4"/>
                <c:pt idx="0">
                  <c:v>0</c:v>
                </c:pt>
                <c:pt idx="1">
                  <c:v>0</c:v>
                </c:pt>
                <c:pt idx="2">
                  <c:v>0.15616804981492075</c:v>
                </c:pt>
                <c:pt idx="3">
                  <c:v>0.16604811936028102</c:v>
                </c:pt>
              </c:numCache>
            </c:numRef>
          </c:val>
        </c:ser>
        <c:ser>
          <c:idx val="1"/>
          <c:order val="1"/>
          <c:tx>
            <c:strRef>
              <c:f>Population!$T$170</c:f>
              <c:strCache>
                <c:ptCount val="1"/>
                <c:pt idx="0">
                  <c:v>Two dependent children in family; youngest aged 0 to 4</c:v>
                </c:pt>
              </c:strCache>
            </c:strRef>
          </c:tx>
          <c:spPr>
            <a:solidFill>
              <a:schemeClr val="accent4"/>
            </a:solidFill>
            <a:ln>
              <a:solidFill>
                <a:sysClr val="windowText" lastClr="000000"/>
              </a:solidFill>
            </a:ln>
          </c:spPr>
          <c:invertIfNegative val="0"/>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Population!$U$168:$X$168</c:f>
              <c:strCache>
                <c:ptCount val="4"/>
                <c:pt idx="0">
                  <c:v>please make a selection</c:v>
                </c:pt>
                <c:pt idx="1">
                  <c:v>please make a selection</c:v>
                </c:pt>
                <c:pt idx="2">
                  <c:v>County - West Sussex</c:v>
                </c:pt>
                <c:pt idx="3">
                  <c:v>England</c:v>
                </c:pt>
              </c:strCache>
            </c:strRef>
          </c:cat>
          <c:val>
            <c:numRef>
              <c:f>Population!$U$170:$X$170</c:f>
              <c:numCache>
                <c:formatCode>0.0%</c:formatCode>
                <c:ptCount val="4"/>
                <c:pt idx="0">
                  <c:v>0</c:v>
                </c:pt>
                <c:pt idx="1">
                  <c:v>0</c:v>
                </c:pt>
                <c:pt idx="2">
                  <c:v>0.158369575774581</c:v>
                </c:pt>
                <c:pt idx="3">
                  <c:v>0.14937121639106671</c:v>
                </c:pt>
              </c:numCache>
            </c:numRef>
          </c:val>
        </c:ser>
        <c:ser>
          <c:idx val="2"/>
          <c:order val="2"/>
          <c:tx>
            <c:strRef>
              <c:f>Population!$T$171</c:f>
              <c:strCache>
                <c:ptCount val="1"/>
                <c:pt idx="0">
                  <c:v>Three or more dependent children in family; youngest aged 0 to 4</c:v>
                </c:pt>
              </c:strCache>
            </c:strRef>
          </c:tx>
          <c:spPr>
            <a:ln>
              <a:solidFill>
                <a:sysClr val="windowText" lastClr="000000"/>
              </a:solidFill>
            </a:ln>
          </c:spPr>
          <c:invertIfNegative val="0"/>
          <c:dLbls>
            <c:txPr>
              <a:bodyPr/>
              <a:lstStyle/>
              <a:p>
                <a:pPr>
                  <a:defRPr>
                    <a:solidFill>
                      <a:schemeClr val="bg1"/>
                    </a:solidFill>
                  </a:defRPr>
                </a:pPr>
                <a:endParaRPr lang="en-US"/>
              </a:p>
            </c:txPr>
            <c:dLblPos val="ctr"/>
            <c:showLegendKey val="0"/>
            <c:showVal val="1"/>
            <c:showCatName val="0"/>
            <c:showSerName val="0"/>
            <c:showPercent val="0"/>
            <c:showBubbleSize val="0"/>
            <c:showLeaderLines val="0"/>
          </c:dLbls>
          <c:cat>
            <c:strRef>
              <c:f>Population!$U$168:$X$168</c:f>
              <c:strCache>
                <c:ptCount val="4"/>
                <c:pt idx="0">
                  <c:v>please make a selection</c:v>
                </c:pt>
                <c:pt idx="1">
                  <c:v>please make a selection</c:v>
                </c:pt>
                <c:pt idx="2">
                  <c:v>County - West Sussex</c:v>
                </c:pt>
                <c:pt idx="3">
                  <c:v>England</c:v>
                </c:pt>
              </c:strCache>
            </c:strRef>
          </c:cat>
          <c:val>
            <c:numRef>
              <c:f>Population!$U$171:$X$171</c:f>
              <c:numCache>
                <c:formatCode>0.0%</c:formatCode>
                <c:ptCount val="4"/>
                <c:pt idx="0">
                  <c:v>0</c:v>
                </c:pt>
                <c:pt idx="1">
                  <c:v>0</c:v>
                </c:pt>
                <c:pt idx="2">
                  <c:v>7.5887894844760051E-2</c:v>
                </c:pt>
                <c:pt idx="3">
                  <c:v>8.8362229042262819E-2</c:v>
                </c:pt>
              </c:numCache>
            </c:numRef>
          </c:val>
        </c:ser>
        <c:dLbls>
          <c:showLegendKey val="0"/>
          <c:showVal val="0"/>
          <c:showCatName val="0"/>
          <c:showSerName val="0"/>
          <c:showPercent val="0"/>
          <c:showBubbleSize val="0"/>
        </c:dLbls>
        <c:gapWidth val="150"/>
        <c:overlap val="100"/>
        <c:axId val="114449408"/>
        <c:axId val="114455296"/>
      </c:barChart>
      <c:catAx>
        <c:axId val="114449408"/>
        <c:scaling>
          <c:orientation val="minMax"/>
        </c:scaling>
        <c:delete val="0"/>
        <c:axPos val="b"/>
        <c:majorTickMark val="out"/>
        <c:minorTickMark val="none"/>
        <c:tickLblPos val="nextTo"/>
        <c:crossAx val="114455296"/>
        <c:crosses val="autoZero"/>
        <c:auto val="1"/>
        <c:lblAlgn val="ctr"/>
        <c:lblOffset val="100"/>
        <c:noMultiLvlLbl val="0"/>
      </c:catAx>
      <c:valAx>
        <c:axId val="114455296"/>
        <c:scaling>
          <c:orientation val="minMax"/>
        </c:scaling>
        <c:delete val="0"/>
        <c:axPos val="l"/>
        <c:majorGridlines>
          <c:spPr>
            <a:ln>
              <a:prstDash val="dash"/>
            </a:ln>
          </c:spPr>
        </c:majorGridlines>
        <c:title>
          <c:tx>
            <c:rich>
              <a:bodyPr rot="-5400000" vert="horz"/>
              <a:lstStyle/>
              <a:p>
                <a:pPr>
                  <a:defRPr/>
                </a:pPr>
                <a:r>
                  <a:rPr lang="en-GB"/>
                  <a:t>Proportion</a:t>
                </a:r>
                <a:r>
                  <a:rPr lang="en-GB" baseline="0"/>
                  <a:t> of families in households with dependent children</a:t>
                </a:r>
              </a:p>
            </c:rich>
          </c:tx>
          <c:overlay val="0"/>
        </c:title>
        <c:numFmt formatCode="0%" sourceLinked="1"/>
        <c:majorTickMark val="out"/>
        <c:minorTickMark val="none"/>
        <c:tickLblPos val="nextTo"/>
        <c:crossAx val="114449408"/>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Population!$D$210</c:f>
              <c:strCache>
                <c:ptCount val="1"/>
                <c:pt idx="0">
                  <c:v>2011</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(Population!$H$208,Population!$J$208)</c:f>
              <c:strCache>
                <c:ptCount val="2"/>
                <c:pt idx="0">
                  <c:v>please make a selection</c:v>
                </c:pt>
                <c:pt idx="1">
                  <c:v>please make a selection</c:v>
                </c:pt>
              </c:strCache>
            </c:strRef>
          </c:cat>
          <c:val>
            <c:numRef>
              <c:f>(Population!$H$210,Population!$J$210)</c:f>
              <c:numCache>
                <c:formatCode>_-* #,##0_-;\-* #,##0_-;_-* "-"??_-;_-@_-</c:formatCode>
                <c:ptCount val="2"/>
                <c:pt idx="0">
                  <c:v>0</c:v>
                </c:pt>
                <c:pt idx="1">
                  <c:v>0</c:v>
                </c:pt>
              </c:numCache>
            </c:numRef>
          </c:val>
        </c:ser>
        <c:ser>
          <c:idx val="1"/>
          <c:order val="1"/>
          <c:tx>
            <c:strRef>
              <c:f>Population!$D$211</c:f>
              <c:strCache>
                <c:ptCount val="1"/>
                <c:pt idx="0">
                  <c:v>2012</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(Population!$H$208,Population!$J$208)</c:f>
              <c:strCache>
                <c:ptCount val="2"/>
                <c:pt idx="0">
                  <c:v>please make a selection</c:v>
                </c:pt>
                <c:pt idx="1">
                  <c:v>please make a selection</c:v>
                </c:pt>
              </c:strCache>
            </c:strRef>
          </c:cat>
          <c:val>
            <c:numRef>
              <c:f>(Population!$H$211,Population!$J$211)</c:f>
              <c:numCache>
                <c:formatCode>_-* #,##0_-;\-* #,##0_-;_-* "-"??_-;_-@_-</c:formatCode>
                <c:ptCount val="2"/>
                <c:pt idx="0">
                  <c:v>0</c:v>
                </c:pt>
                <c:pt idx="1">
                  <c:v>0</c:v>
                </c:pt>
              </c:numCache>
            </c:numRef>
          </c:val>
        </c:ser>
        <c:ser>
          <c:idx val="2"/>
          <c:order val="2"/>
          <c:tx>
            <c:strRef>
              <c:f>Population!$D$212</c:f>
              <c:strCache>
                <c:ptCount val="1"/>
                <c:pt idx="0">
                  <c:v>2013</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(Population!$H$208,Population!$J$208)</c:f>
              <c:strCache>
                <c:ptCount val="2"/>
                <c:pt idx="0">
                  <c:v>please make a selection</c:v>
                </c:pt>
                <c:pt idx="1">
                  <c:v>please make a selection</c:v>
                </c:pt>
              </c:strCache>
            </c:strRef>
          </c:cat>
          <c:val>
            <c:numRef>
              <c:f>(Population!$H$212,Population!$J$212)</c:f>
              <c:numCache>
                <c:formatCode>_-* #,##0_-;\-* #,##0_-;_-* "-"??_-;_-@_-</c:formatCode>
                <c:ptCount val="2"/>
                <c:pt idx="0">
                  <c:v>0</c:v>
                </c:pt>
                <c:pt idx="1">
                  <c:v>0</c:v>
                </c:pt>
              </c:numCache>
            </c:numRef>
          </c:val>
        </c:ser>
        <c:ser>
          <c:idx val="3"/>
          <c:order val="3"/>
          <c:tx>
            <c:strRef>
              <c:f>Population!$D$213</c:f>
              <c:strCache>
                <c:ptCount val="1"/>
                <c:pt idx="0">
                  <c:v>2014</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(Population!$H$208,Population!$J$208)</c:f>
              <c:strCache>
                <c:ptCount val="2"/>
                <c:pt idx="0">
                  <c:v>please make a selection</c:v>
                </c:pt>
                <c:pt idx="1">
                  <c:v>please make a selection</c:v>
                </c:pt>
              </c:strCache>
            </c:strRef>
          </c:cat>
          <c:val>
            <c:numRef>
              <c:f>(Population!$H$213,Population!$J$213)</c:f>
              <c:numCache>
                <c:formatCode>_-* #,##0_-;\-* #,##0_-;_-* "-"??_-;_-@_-</c:formatCode>
                <c:ptCount val="2"/>
                <c:pt idx="0">
                  <c:v>0</c:v>
                </c:pt>
                <c:pt idx="1">
                  <c:v>0</c:v>
                </c:pt>
              </c:numCache>
            </c:numRef>
          </c:val>
        </c:ser>
        <c:ser>
          <c:idx val="4"/>
          <c:order val="4"/>
          <c:tx>
            <c:strRef>
              <c:f>Population!$D$214</c:f>
              <c:strCache>
                <c:ptCount val="1"/>
                <c:pt idx="0">
                  <c:v>2015</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(Population!$H$208,Population!$J$208)</c:f>
              <c:strCache>
                <c:ptCount val="2"/>
                <c:pt idx="0">
                  <c:v>please make a selection</c:v>
                </c:pt>
                <c:pt idx="1">
                  <c:v>please make a selection</c:v>
                </c:pt>
              </c:strCache>
            </c:strRef>
          </c:cat>
          <c:val>
            <c:numRef>
              <c:f>(Population!$H$214,Population!$J$214)</c:f>
              <c:numCache>
                <c:formatCode>_-* #,##0_-;\-* #,##0_-;_-* "-"??_-;_-@_-</c:formatCode>
                <c:ptCount val="2"/>
                <c:pt idx="0">
                  <c:v>0</c:v>
                </c:pt>
                <c:pt idx="1">
                  <c:v>0</c:v>
                </c:pt>
              </c:numCache>
            </c:numRef>
          </c:val>
        </c:ser>
        <c:ser>
          <c:idx val="5"/>
          <c:order val="5"/>
          <c:tx>
            <c:strRef>
              <c:f>Population!$D$215</c:f>
              <c:strCache>
                <c:ptCount val="1"/>
                <c:pt idx="0">
                  <c:v>2016</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(Population!$H$208,Population!$J$208)</c:f>
              <c:strCache>
                <c:ptCount val="2"/>
                <c:pt idx="0">
                  <c:v>please make a selection</c:v>
                </c:pt>
                <c:pt idx="1">
                  <c:v>please make a selection</c:v>
                </c:pt>
              </c:strCache>
            </c:strRef>
          </c:cat>
          <c:val>
            <c:numRef>
              <c:f>(Population!$H$215,Population!$J$215)</c:f>
              <c:numCache>
                <c:formatCode>_-* #,##0_-;\-* #,##0_-;_-* "-"??_-;_-@_-</c:formatCode>
                <c:ptCount val="2"/>
                <c:pt idx="0">
                  <c:v>0</c:v>
                </c:pt>
                <c:pt idx="1">
                  <c:v>0</c:v>
                </c:pt>
              </c:numCache>
            </c:numRef>
          </c:val>
        </c:ser>
        <c:ser>
          <c:idx val="6"/>
          <c:order val="6"/>
          <c:tx>
            <c:strRef>
              <c:f>Population!$D$216</c:f>
              <c:strCache>
                <c:ptCount val="1"/>
                <c:pt idx="0">
                  <c:v>2017</c:v>
                </c:pt>
              </c:strCache>
            </c:strRef>
          </c:tx>
          <c:spPr>
            <a:solidFill>
              <a:schemeClr val="accent4">
                <a:lumMod val="60000"/>
                <a:lumOff val="40000"/>
              </a:schemeClr>
            </a:solidFill>
            <a:ln>
              <a:solidFill>
                <a:sysClr val="windowText" lastClr="000000"/>
              </a:solidFill>
            </a:ln>
          </c:spPr>
          <c:invertIfNegative val="0"/>
          <c:dPt>
            <c:idx val="1"/>
            <c:invertIfNegative val="0"/>
            <c:bubble3D val="0"/>
            <c:spPr>
              <a:solidFill>
                <a:schemeClr val="accent3"/>
              </a:solidFill>
              <a:ln>
                <a:solidFill>
                  <a:sysClr val="windowText" lastClr="000000"/>
                </a:solidFill>
              </a:ln>
            </c:spPr>
          </c:dPt>
          <c:dLbls>
            <c:txPr>
              <a:bodyPr rot="-5400000" vert="horz"/>
              <a:lstStyle/>
              <a:p>
                <a:pPr>
                  <a:defRPr>
                    <a:solidFill>
                      <a:schemeClr val="bg1"/>
                    </a:solidFill>
                  </a:defRPr>
                </a:pPr>
                <a:endParaRPr lang="en-US"/>
              </a:p>
            </c:txPr>
            <c:dLblPos val="inBase"/>
            <c:showLegendKey val="0"/>
            <c:showVal val="0"/>
            <c:showCatName val="0"/>
            <c:showSerName val="1"/>
            <c:showPercent val="0"/>
            <c:showBubbleSize val="0"/>
            <c:showLeaderLines val="0"/>
          </c:dLbls>
          <c:cat>
            <c:strRef>
              <c:f>(Population!$H$208,Population!$J$208)</c:f>
              <c:strCache>
                <c:ptCount val="2"/>
                <c:pt idx="0">
                  <c:v>please make a selection</c:v>
                </c:pt>
                <c:pt idx="1">
                  <c:v>please make a selection</c:v>
                </c:pt>
              </c:strCache>
            </c:strRef>
          </c:cat>
          <c:val>
            <c:numRef>
              <c:f>(Population!$H$216,Population!$J$216)</c:f>
              <c:numCache>
                <c:formatCode>_-* #,##0_-;\-* #,##0_-;_-* "-"??_-;_-@_-</c:formatCode>
                <c:ptCount val="2"/>
                <c:pt idx="0">
                  <c:v>0</c:v>
                </c:pt>
                <c:pt idx="1">
                  <c:v>0</c:v>
                </c:pt>
              </c:numCache>
            </c:numRef>
          </c:val>
        </c:ser>
        <c:dLbls>
          <c:showLegendKey val="0"/>
          <c:showVal val="0"/>
          <c:showCatName val="0"/>
          <c:showSerName val="0"/>
          <c:showPercent val="0"/>
          <c:showBubbleSize val="0"/>
        </c:dLbls>
        <c:gapWidth val="150"/>
        <c:axId val="114550272"/>
        <c:axId val="114551808"/>
      </c:barChart>
      <c:catAx>
        <c:axId val="114550272"/>
        <c:scaling>
          <c:orientation val="minMax"/>
        </c:scaling>
        <c:delete val="0"/>
        <c:axPos val="b"/>
        <c:majorTickMark val="out"/>
        <c:minorTickMark val="none"/>
        <c:tickLblPos val="nextTo"/>
        <c:crossAx val="114551808"/>
        <c:crosses val="autoZero"/>
        <c:auto val="1"/>
        <c:lblAlgn val="ctr"/>
        <c:lblOffset val="100"/>
        <c:noMultiLvlLbl val="0"/>
      </c:catAx>
      <c:valAx>
        <c:axId val="114551808"/>
        <c:scaling>
          <c:orientation val="minMax"/>
        </c:scaling>
        <c:delete val="0"/>
        <c:axPos val="l"/>
        <c:majorGridlines>
          <c:spPr>
            <a:ln>
              <a:prstDash val="dash"/>
            </a:ln>
          </c:spPr>
        </c:majorGridlines>
        <c:title>
          <c:tx>
            <c:rich>
              <a:bodyPr rot="-5400000" vert="horz"/>
              <a:lstStyle/>
              <a:p>
                <a:pPr>
                  <a:defRPr/>
                </a:pPr>
                <a:r>
                  <a:rPr lang="en-GB"/>
                  <a:t>Number of lone parent</a:t>
                </a:r>
                <a:r>
                  <a:rPr lang="en-GB" baseline="0"/>
                  <a:t> families on low income</a:t>
                </a:r>
                <a:endParaRPr lang="en-GB"/>
              </a:p>
            </c:rich>
          </c:tx>
          <c:overlay val="0"/>
        </c:title>
        <c:numFmt formatCode="_-* #,##0_-;\-* #,##0_-;_-* &quot;-&quot;??_-;_-@_-" sourceLinked="1"/>
        <c:majorTickMark val="out"/>
        <c:minorTickMark val="none"/>
        <c:tickLblPos val="nextTo"/>
        <c:crossAx val="1145502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3352487011205"/>
          <c:y val="4.9249898071846702E-2"/>
          <c:w val="0.87761755795232732"/>
          <c:h val="0.83939991845747741"/>
        </c:manualLayout>
      </c:layout>
      <c:barChart>
        <c:barDir val="col"/>
        <c:grouping val="clustered"/>
        <c:varyColors val="0"/>
        <c:ser>
          <c:idx val="3"/>
          <c:order val="0"/>
          <c:tx>
            <c:strRef>
              <c:f>Deprivation!$G$68</c:f>
              <c:strCache>
                <c:ptCount val="1"/>
                <c:pt idx="0">
                  <c:v>2011</c:v>
                </c:pt>
              </c:strCache>
            </c:strRef>
          </c:tx>
          <c:spPr>
            <a:ln>
              <a:solidFill>
                <a:sysClr val="windowText" lastClr="000000"/>
              </a:solidFill>
            </a:ln>
          </c:spPr>
          <c:invertIfNegative val="0"/>
          <c:dPt>
            <c:idx val="0"/>
            <c:invertIfNegative val="0"/>
            <c:bubble3D val="0"/>
            <c:spPr>
              <a:solidFill>
                <a:schemeClr val="accent4">
                  <a:lumMod val="20000"/>
                  <a:lumOff val="80000"/>
                </a:schemeClr>
              </a:solidFill>
              <a:ln>
                <a:solidFill>
                  <a:sysClr val="windowText" lastClr="000000"/>
                </a:solidFill>
              </a:ln>
            </c:spPr>
          </c:dPt>
          <c:dPt>
            <c:idx val="1"/>
            <c:invertIfNegative val="0"/>
            <c:bubble3D val="0"/>
            <c:spPr>
              <a:solidFill>
                <a:schemeClr val="accent3">
                  <a:lumMod val="20000"/>
                  <a:lumOff val="80000"/>
                </a:schemeClr>
              </a:solidFill>
              <a:ln>
                <a:solidFill>
                  <a:sysClr val="windowText" lastClr="000000"/>
                </a:solidFill>
              </a:ln>
            </c:spPr>
          </c:dPt>
          <c:dPt>
            <c:idx val="2"/>
            <c:invertIfNegative val="0"/>
            <c:bubble3D val="0"/>
            <c:spPr>
              <a:solidFill>
                <a:schemeClr val="bg1">
                  <a:lumMod val="9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(Deprivation!$M$68,Deprivation!$P$68,Deprivation!$S$68)</c:f>
                <c:numCache>
                  <c:formatCode>General</c:formatCode>
                  <c:ptCount val="3"/>
                  <c:pt idx="0">
                    <c:v>0</c:v>
                  </c:pt>
                  <c:pt idx="1">
                    <c:v>0</c:v>
                  </c:pt>
                  <c:pt idx="2">
                    <c:v>5.0462767523001828E-4</c:v>
                  </c:pt>
                </c:numCache>
              </c:numRef>
            </c:plus>
            <c:minus>
              <c:numRef>
                <c:f>(Deprivation!$L$68,Deprivation!$O$68,Deprivation!$R$68)</c:f>
                <c:numCache>
                  <c:formatCode>General</c:formatCode>
                  <c:ptCount val="3"/>
                  <c:pt idx="0">
                    <c:v>0</c:v>
                  </c:pt>
                  <c:pt idx="1">
                    <c:v>0</c:v>
                  </c:pt>
                  <c:pt idx="2">
                    <c:v>2.5219909501253412E-4</c:v>
                  </c:pt>
                </c:numCache>
              </c:numRef>
            </c:minus>
          </c:errBars>
          <c:cat>
            <c:strRef>
              <c:f>Deprivation!$H$67:$J$67</c:f>
              <c:strCache>
                <c:ptCount val="3"/>
                <c:pt idx="0">
                  <c:v>please make a selection</c:v>
                </c:pt>
                <c:pt idx="1">
                  <c:v>please make a selection</c:v>
                </c:pt>
                <c:pt idx="2">
                  <c:v>England</c:v>
                </c:pt>
              </c:strCache>
            </c:strRef>
          </c:cat>
          <c:val>
            <c:numRef>
              <c:f>Deprivation!$H$68:$J$68</c:f>
              <c:numCache>
                <c:formatCode>0.0%</c:formatCode>
                <c:ptCount val="3"/>
                <c:pt idx="0">
                  <c:v>0</c:v>
                </c:pt>
                <c:pt idx="1">
                  <c:v>0</c:v>
                </c:pt>
                <c:pt idx="2">
                  <c:v>0.20561079077053887</c:v>
                </c:pt>
              </c:numCache>
            </c:numRef>
          </c:val>
        </c:ser>
        <c:ser>
          <c:idx val="2"/>
          <c:order val="1"/>
          <c:tx>
            <c:strRef>
              <c:f>Deprivation!$G$69</c:f>
              <c:strCache>
                <c:ptCount val="1"/>
                <c:pt idx="0">
                  <c:v>2012</c:v>
                </c:pt>
              </c:strCache>
            </c:strRef>
          </c:tx>
          <c:spPr>
            <a:ln>
              <a:solidFill>
                <a:sysClr val="windowText" lastClr="000000"/>
              </a:solidFill>
            </a:ln>
          </c:spPr>
          <c:invertIfNegative val="0"/>
          <c:dPt>
            <c:idx val="0"/>
            <c:invertIfNegative val="0"/>
            <c:bubble3D val="0"/>
            <c:spPr>
              <a:solidFill>
                <a:schemeClr val="accent4">
                  <a:lumMod val="40000"/>
                  <a:lumOff val="60000"/>
                </a:schemeClr>
              </a:solidFill>
              <a:ln>
                <a:solidFill>
                  <a:sysClr val="windowText" lastClr="000000"/>
                </a:solidFill>
              </a:ln>
            </c:spPr>
          </c:dPt>
          <c:dPt>
            <c:idx val="1"/>
            <c:invertIfNegative val="0"/>
            <c:bubble3D val="0"/>
            <c:spPr>
              <a:solidFill>
                <a:schemeClr val="accent3">
                  <a:lumMod val="40000"/>
                  <a:lumOff val="60000"/>
                </a:schemeClr>
              </a:solidFill>
              <a:ln>
                <a:solidFill>
                  <a:sysClr val="windowText" lastClr="000000"/>
                </a:solidFill>
              </a:ln>
            </c:spPr>
          </c:dPt>
          <c:dPt>
            <c:idx val="2"/>
            <c:invertIfNegative val="0"/>
            <c:bubble3D val="0"/>
            <c:spPr>
              <a:solidFill>
                <a:schemeClr val="bg1">
                  <a:lumMod val="8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(Deprivation!$M$69,Deprivation!$P$69,Deprivation!$S$69)</c:f>
                <c:numCache>
                  <c:formatCode>General</c:formatCode>
                  <c:ptCount val="3"/>
                  <c:pt idx="0">
                    <c:v>0</c:v>
                  </c:pt>
                  <c:pt idx="1">
                    <c:v>0</c:v>
                  </c:pt>
                  <c:pt idx="2">
                    <c:v>4.9024137111647326E-4</c:v>
                  </c:pt>
                </c:numCache>
              </c:numRef>
            </c:plus>
            <c:minus>
              <c:numRef>
                <c:f>(Deprivation!$L$69,Deprivation!$O$69,Deprivation!$R$69)</c:f>
                <c:numCache>
                  <c:formatCode>General</c:formatCode>
                  <c:ptCount val="3"/>
                  <c:pt idx="0">
                    <c:v>0</c:v>
                  </c:pt>
                  <c:pt idx="1">
                    <c:v>0</c:v>
                  </c:pt>
                  <c:pt idx="2">
                    <c:v>2.4500178744993328E-4</c:v>
                  </c:pt>
                </c:numCache>
              </c:numRef>
            </c:minus>
          </c:errBars>
          <c:cat>
            <c:strRef>
              <c:f>Deprivation!$H$67:$J$67</c:f>
              <c:strCache>
                <c:ptCount val="3"/>
                <c:pt idx="0">
                  <c:v>please make a selection</c:v>
                </c:pt>
                <c:pt idx="1">
                  <c:v>please make a selection</c:v>
                </c:pt>
                <c:pt idx="2">
                  <c:v>England</c:v>
                </c:pt>
              </c:strCache>
            </c:strRef>
          </c:cat>
          <c:val>
            <c:numRef>
              <c:f>Deprivation!$H$69:$J$69</c:f>
              <c:numCache>
                <c:formatCode>0.0%</c:formatCode>
                <c:ptCount val="3"/>
                <c:pt idx="0">
                  <c:v>0</c:v>
                </c:pt>
                <c:pt idx="1">
                  <c:v>0</c:v>
                </c:pt>
                <c:pt idx="2">
                  <c:v>0.19245423914399926</c:v>
                </c:pt>
              </c:numCache>
            </c:numRef>
          </c:val>
        </c:ser>
        <c:ser>
          <c:idx val="1"/>
          <c:order val="2"/>
          <c:tx>
            <c:strRef>
              <c:f>Deprivation!$G$70</c:f>
              <c:strCache>
                <c:ptCount val="1"/>
                <c:pt idx="0">
                  <c:v>2013</c:v>
                </c:pt>
              </c:strCache>
            </c:strRef>
          </c:tx>
          <c:spPr>
            <a:ln>
              <a:solidFill>
                <a:sysClr val="windowText" lastClr="000000"/>
              </a:solidFill>
            </a:ln>
          </c:spPr>
          <c:invertIfNegative val="0"/>
          <c:dPt>
            <c:idx val="0"/>
            <c:invertIfNegative val="0"/>
            <c:bubble3D val="0"/>
            <c:spPr>
              <a:solidFill>
                <a:schemeClr val="accent4">
                  <a:lumMod val="60000"/>
                  <a:lumOff val="40000"/>
                </a:schemeClr>
              </a:solidFill>
              <a:ln>
                <a:solidFill>
                  <a:sysClr val="windowText" lastClr="000000"/>
                </a:solidFill>
              </a:ln>
            </c:spPr>
          </c:dPt>
          <c:dPt>
            <c:idx val="1"/>
            <c:invertIfNegative val="0"/>
            <c:bubble3D val="0"/>
            <c:spPr>
              <a:solidFill>
                <a:schemeClr val="accent3">
                  <a:lumMod val="60000"/>
                  <a:lumOff val="40000"/>
                </a:schemeClr>
              </a:solidFill>
              <a:ln>
                <a:solidFill>
                  <a:sysClr val="windowText" lastClr="000000"/>
                </a:solidFill>
              </a:ln>
            </c:spPr>
          </c:dPt>
          <c:dPt>
            <c:idx val="2"/>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(Deprivation!$M$70,Deprivation!$P$70,Deprivation!$S$70)</c:f>
                <c:numCache>
                  <c:formatCode>General</c:formatCode>
                  <c:ptCount val="3"/>
                  <c:pt idx="0">
                    <c:v>0</c:v>
                  </c:pt>
                  <c:pt idx="1">
                    <c:v>0</c:v>
                  </c:pt>
                  <c:pt idx="2">
                    <c:v>4.835443368952641E-4</c:v>
                  </c:pt>
                </c:numCache>
              </c:numRef>
            </c:plus>
            <c:minus>
              <c:numRef>
                <c:f>(Deprivation!$L$70,Deprivation!$O$70,Deprivation!$R$70)</c:f>
                <c:numCache>
                  <c:formatCode>General</c:formatCode>
                  <c:ptCount val="3"/>
                  <c:pt idx="0">
                    <c:v>0</c:v>
                  </c:pt>
                  <c:pt idx="1">
                    <c:v>0</c:v>
                  </c:pt>
                  <c:pt idx="2">
                    <c:v>2.4165110686974467E-4</c:v>
                  </c:pt>
                </c:numCache>
              </c:numRef>
            </c:minus>
          </c:errBars>
          <c:cat>
            <c:strRef>
              <c:f>Deprivation!$H$67:$J$67</c:f>
              <c:strCache>
                <c:ptCount val="3"/>
                <c:pt idx="0">
                  <c:v>please make a selection</c:v>
                </c:pt>
                <c:pt idx="1">
                  <c:v>please make a selection</c:v>
                </c:pt>
                <c:pt idx="2">
                  <c:v>England</c:v>
                </c:pt>
              </c:strCache>
            </c:strRef>
          </c:cat>
          <c:val>
            <c:numRef>
              <c:f>Deprivation!$H$70:$J$70</c:f>
              <c:numCache>
                <c:formatCode>0.0%</c:formatCode>
                <c:ptCount val="3"/>
                <c:pt idx="0">
                  <c:v>0</c:v>
                </c:pt>
                <c:pt idx="1">
                  <c:v>0</c:v>
                </c:pt>
                <c:pt idx="2">
                  <c:v>0.18618798207016576</c:v>
                </c:pt>
              </c:numCache>
            </c:numRef>
          </c:val>
        </c:ser>
        <c:ser>
          <c:idx val="0"/>
          <c:order val="3"/>
          <c:tx>
            <c:strRef>
              <c:f>Deprivation!$G$71</c:f>
              <c:strCache>
                <c:ptCount val="1"/>
                <c:pt idx="0">
                  <c:v>2014</c:v>
                </c:pt>
              </c:strCache>
            </c:strRef>
          </c:tx>
          <c:spPr>
            <a:ln>
              <a:solidFill>
                <a:sysClr val="windowText" lastClr="000000"/>
              </a:solidFill>
            </a:ln>
          </c:spPr>
          <c:invertIfNegative val="0"/>
          <c:dPt>
            <c:idx val="0"/>
            <c:invertIfNegative val="0"/>
            <c:bubble3D val="0"/>
            <c:spPr>
              <a:solidFill>
                <a:schemeClr val="accent4"/>
              </a:solidFill>
              <a:ln>
                <a:solidFill>
                  <a:sysClr val="windowText" lastClr="000000"/>
                </a:solidFill>
              </a:ln>
            </c:spPr>
          </c:dPt>
          <c:dPt>
            <c:idx val="1"/>
            <c:invertIfNegative val="0"/>
            <c:bubble3D val="0"/>
            <c:spPr>
              <a:solidFill>
                <a:schemeClr val="accent3"/>
              </a:solidFill>
              <a:ln>
                <a:solidFill>
                  <a:sysClr val="windowText" lastClr="000000"/>
                </a:solidFill>
              </a:ln>
            </c:spPr>
          </c:dPt>
          <c:dPt>
            <c:idx val="2"/>
            <c:invertIfNegative val="0"/>
            <c:bubble3D val="0"/>
            <c:spPr>
              <a:solidFill>
                <a:schemeClr val="bg1">
                  <a:lumMod val="6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(Deprivation!$M$71,Deprivation!$P$71,Deprivation!$S$71)</c:f>
                <c:numCache>
                  <c:formatCode>General</c:formatCode>
                  <c:ptCount val="3"/>
                  <c:pt idx="0">
                    <c:v>0</c:v>
                  </c:pt>
                  <c:pt idx="1">
                    <c:v>0</c:v>
                  </c:pt>
                  <c:pt idx="2">
                    <c:v>4.9803562098871268E-4</c:v>
                  </c:pt>
                </c:numCache>
              </c:numRef>
            </c:plus>
            <c:minus>
              <c:numRef>
                <c:f>(Deprivation!$L$71,Deprivation!$O$71,Deprivation!$R$71)</c:f>
                <c:numCache>
                  <c:formatCode>General</c:formatCode>
                  <c:ptCount val="3"/>
                  <c:pt idx="0">
                    <c:v>0</c:v>
                  </c:pt>
                  <c:pt idx="1">
                    <c:v>0</c:v>
                  </c:pt>
                  <c:pt idx="2">
                    <c:v>2.4890251720705026E-4</c:v>
                  </c:pt>
                </c:numCache>
              </c:numRef>
            </c:minus>
          </c:errBars>
          <c:cat>
            <c:strRef>
              <c:f>Deprivation!$H$67:$J$67</c:f>
              <c:strCache>
                <c:ptCount val="3"/>
                <c:pt idx="0">
                  <c:v>please make a selection</c:v>
                </c:pt>
                <c:pt idx="1">
                  <c:v>please make a selection</c:v>
                </c:pt>
                <c:pt idx="2">
                  <c:v>England</c:v>
                </c:pt>
              </c:strCache>
            </c:strRef>
          </c:cat>
          <c:val>
            <c:numRef>
              <c:f>Deprivation!$H$71:$J$71</c:f>
              <c:numCache>
                <c:formatCode>0.0%</c:formatCode>
                <c:ptCount val="3"/>
                <c:pt idx="0">
                  <c:v>0</c:v>
                </c:pt>
                <c:pt idx="1">
                  <c:v>0</c:v>
                </c:pt>
                <c:pt idx="2">
                  <c:v>0.20119063522307587</c:v>
                </c:pt>
              </c:numCache>
            </c:numRef>
          </c:val>
        </c:ser>
        <c:dLbls>
          <c:showLegendKey val="0"/>
          <c:showVal val="1"/>
          <c:showCatName val="0"/>
          <c:showSerName val="0"/>
          <c:showPercent val="0"/>
          <c:showBubbleSize val="0"/>
        </c:dLbls>
        <c:gapWidth val="150"/>
        <c:axId val="116143616"/>
        <c:axId val="116145152"/>
      </c:barChart>
      <c:catAx>
        <c:axId val="116143616"/>
        <c:scaling>
          <c:orientation val="minMax"/>
        </c:scaling>
        <c:delete val="0"/>
        <c:axPos val="b"/>
        <c:numFmt formatCode="General" sourceLinked="1"/>
        <c:majorTickMark val="out"/>
        <c:minorTickMark val="none"/>
        <c:tickLblPos val="nextTo"/>
        <c:crossAx val="116145152"/>
        <c:crosses val="autoZero"/>
        <c:auto val="1"/>
        <c:lblAlgn val="ctr"/>
        <c:lblOffset val="100"/>
        <c:noMultiLvlLbl val="0"/>
      </c:catAx>
      <c:valAx>
        <c:axId val="116145152"/>
        <c:scaling>
          <c:orientation val="minMax"/>
        </c:scaling>
        <c:delete val="0"/>
        <c:axPos val="l"/>
        <c:majorGridlines>
          <c:spPr>
            <a:ln>
              <a:prstDash val="dash"/>
            </a:ln>
          </c:spPr>
        </c:majorGridlines>
        <c:title>
          <c:tx>
            <c:rich>
              <a:bodyPr rot="-5400000" vert="horz"/>
              <a:lstStyle/>
              <a:p>
                <a:pPr>
                  <a:defRPr/>
                </a:pPr>
                <a:r>
                  <a:rPr lang="en-GB"/>
                  <a:t>Proportion</a:t>
                </a:r>
                <a:r>
                  <a:rPr lang="en-GB" baseline="0"/>
                  <a:t> of children in poverty (&lt;16 yrs)</a:t>
                </a:r>
                <a:endParaRPr lang="en-GB"/>
              </a:p>
            </c:rich>
          </c:tx>
          <c:overlay val="0"/>
        </c:title>
        <c:numFmt formatCode="0.0%" sourceLinked="1"/>
        <c:majorTickMark val="out"/>
        <c:minorTickMark val="none"/>
        <c:tickLblPos val="nextTo"/>
        <c:crossAx val="1161436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Health and Wellbeing'!A1"/><Relationship Id="rId13" Type="http://schemas.openxmlformats.org/officeDocument/2006/relationships/image" Target="../media/image7.jpeg"/><Relationship Id="rId3" Type="http://schemas.openxmlformats.org/officeDocument/2006/relationships/image" Target="../media/image2.png"/><Relationship Id="rId7" Type="http://schemas.openxmlformats.org/officeDocument/2006/relationships/image" Target="../media/image4.jpeg"/><Relationship Id="rId12" Type="http://schemas.openxmlformats.org/officeDocument/2006/relationships/hyperlink" Target="#Births!A1"/><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hyperlink" Target="#Education!A1"/><Relationship Id="rId11" Type="http://schemas.openxmlformats.org/officeDocument/2006/relationships/image" Target="../media/image6.jpeg"/><Relationship Id="rId5" Type="http://schemas.openxmlformats.org/officeDocument/2006/relationships/image" Target="../media/image3.jpeg"/><Relationship Id="rId10" Type="http://schemas.openxmlformats.org/officeDocument/2006/relationships/hyperlink" Target="#Deprivation!A1"/><Relationship Id="rId4" Type="http://schemas.openxmlformats.org/officeDocument/2006/relationships/hyperlink" Target="#Population!A1"/><Relationship Id="rId9" Type="http://schemas.openxmlformats.org/officeDocument/2006/relationships/image" Target="../media/image5.jpeg"/><Relationship Id="rId14" Type="http://schemas.openxmlformats.org/officeDocument/2006/relationships/hyperlink" Target="#Contents!A1"/></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hyperlink" Target="#'Health and wellbeing'!A1"/><Relationship Id="rId7" Type="http://schemas.openxmlformats.org/officeDocument/2006/relationships/image" Target="../media/image3.jpeg"/><Relationship Id="rId12" Type="http://schemas.openxmlformats.org/officeDocument/2006/relationships/hyperlink" Target="http://jsna.westsussex.gov.uk/starting-developing-well/children-family-centre-profiles/" TargetMode="External"/><Relationship Id="rId2" Type="http://schemas.openxmlformats.org/officeDocument/2006/relationships/hyperlink" Target="#Education!A1"/><Relationship Id="rId1" Type="http://schemas.openxmlformats.org/officeDocument/2006/relationships/hyperlink" Target="#Deprivation!A1"/><Relationship Id="rId6" Type="http://schemas.openxmlformats.org/officeDocument/2006/relationships/chart" Target="../charts/chart1.xml"/><Relationship Id="rId11" Type="http://schemas.openxmlformats.org/officeDocument/2006/relationships/image" Target="../media/image7.jpeg"/><Relationship Id="rId5" Type="http://schemas.openxmlformats.org/officeDocument/2006/relationships/hyperlink" Target="#Population!A1"/><Relationship Id="rId10" Type="http://schemas.openxmlformats.org/officeDocument/2006/relationships/image" Target="../media/image6.jpeg"/><Relationship Id="rId4" Type="http://schemas.openxmlformats.org/officeDocument/2006/relationships/hyperlink" Target="#Births!A1"/><Relationship Id="rId9"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7.xml"/><Relationship Id="rId3" Type="http://schemas.openxmlformats.org/officeDocument/2006/relationships/hyperlink" Target="#'Health and wellbeing'!A1"/><Relationship Id="rId7" Type="http://schemas.openxmlformats.org/officeDocument/2006/relationships/chart" Target="../charts/chart2.xml"/><Relationship Id="rId12" Type="http://schemas.openxmlformats.org/officeDocument/2006/relationships/chart" Target="../charts/chart6.xml"/><Relationship Id="rId2" Type="http://schemas.openxmlformats.org/officeDocument/2006/relationships/hyperlink" Target="#Education!A1"/><Relationship Id="rId1" Type="http://schemas.openxmlformats.org/officeDocument/2006/relationships/hyperlink" Target="#Deprivation!A1"/><Relationship Id="rId6" Type="http://schemas.openxmlformats.org/officeDocument/2006/relationships/hyperlink" Target="#first"/><Relationship Id="rId11" Type="http://schemas.openxmlformats.org/officeDocument/2006/relationships/chart" Target="../charts/chart5.xml"/><Relationship Id="rId5" Type="http://schemas.openxmlformats.org/officeDocument/2006/relationships/hyperlink" Target="#Population!A1"/><Relationship Id="rId10" Type="http://schemas.openxmlformats.org/officeDocument/2006/relationships/hyperlink" Target="#Population!A8"/><Relationship Id="rId4" Type="http://schemas.openxmlformats.org/officeDocument/2006/relationships/hyperlink" Target="#Births!A1"/><Relationship Id="rId9" Type="http://schemas.openxmlformats.org/officeDocument/2006/relationships/chart" Target="../charts/chart4.xml"/><Relationship Id="rId1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hyperlink" Target="#'Health and wellbeing'!A1"/><Relationship Id="rId7" Type="http://schemas.openxmlformats.org/officeDocument/2006/relationships/hyperlink" Target="#Deprivation!A9"/><Relationship Id="rId2" Type="http://schemas.openxmlformats.org/officeDocument/2006/relationships/hyperlink" Target="#Education!A1"/><Relationship Id="rId1" Type="http://schemas.openxmlformats.org/officeDocument/2006/relationships/hyperlink" Target="#Deprivation!A1"/><Relationship Id="rId6" Type="http://schemas.openxmlformats.org/officeDocument/2006/relationships/hyperlink" Target="#first"/><Relationship Id="rId5" Type="http://schemas.openxmlformats.org/officeDocument/2006/relationships/hyperlink" Target="#Population!A1"/><Relationship Id="rId4" Type="http://schemas.openxmlformats.org/officeDocument/2006/relationships/hyperlink" Target="#Births!A1"/><Relationship Id="rId9"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hyperlink" Target="#'Health and wellbeing'!A1"/><Relationship Id="rId7" Type="http://schemas.openxmlformats.org/officeDocument/2006/relationships/hyperlink" Target="#Births!A8"/><Relationship Id="rId2" Type="http://schemas.openxmlformats.org/officeDocument/2006/relationships/hyperlink" Target="#Education!A1"/><Relationship Id="rId1" Type="http://schemas.openxmlformats.org/officeDocument/2006/relationships/hyperlink" Target="#Deprivation!A1"/><Relationship Id="rId6" Type="http://schemas.openxmlformats.org/officeDocument/2006/relationships/hyperlink" Target="#first"/><Relationship Id="rId5" Type="http://schemas.openxmlformats.org/officeDocument/2006/relationships/hyperlink" Target="#Population!A1"/><Relationship Id="rId4" Type="http://schemas.openxmlformats.org/officeDocument/2006/relationships/hyperlink" Target="#'Births and early years'!A1"/><Relationship Id="rId9"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hyperlink" Target="#'Health and wellbeing'!A1"/><Relationship Id="rId7" Type="http://schemas.openxmlformats.org/officeDocument/2006/relationships/hyperlink" Target="#'Health and wellbeing'!A9"/><Relationship Id="rId12" Type="http://schemas.openxmlformats.org/officeDocument/2006/relationships/chart" Target="../charts/chart17.xml"/><Relationship Id="rId2" Type="http://schemas.openxmlformats.org/officeDocument/2006/relationships/hyperlink" Target="#Education!A1"/><Relationship Id="rId1" Type="http://schemas.openxmlformats.org/officeDocument/2006/relationships/hyperlink" Target="#Deprivation!A1"/><Relationship Id="rId6" Type="http://schemas.openxmlformats.org/officeDocument/2006/relationships/hyperlink" Target="#first"/><Relationship Id="rId11" Type="http://schemas.openxmlformats.org/officeDocument/2006/relationships/chart" Target="../charts/chart16.xml"/><Relationship Id="rId5" Type="http://schemas.openxmlformats.org/officeDocument/2006/relationships/hyperlink" Target="#Population!A1"/><Relationship Id="rId15" Type="http://schemas.openxmlformats.org/officeDocument/2006/relationships/chart" Target="../charts/chart20.xml"/><Relationship Id="rId10" Type="http://schemas.openxmlformats.org/officeDocument/2006/relationships/chart" Target="../charts/chart15.xml"/><Relationship Id="rId4" Type="http://schemas.openxmlformats.org/officeDocument/2006/relationships/hyperlink" Target="#Births!A1"/><Relationship Id="rId9" Type="http://schemas.openxmlformats.org/officeDocument/2006/relationships/chart" Target="../charts/chart14.xml"/><Relationship Id="rId14"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hyperlink" Target="#'Health and wellbeing'!A1"/><Relationship Id="rId7" Type="http://schemas.openxmlformats.org/officeDocument/2006/relationships/hyperlink" Target="#Education!A8"/><Relationship Id="rId2" Type="http://schemas.openxmlformats.org/officeDocument/2006/relationships/hyperlink" Target="#Services!A1"/><Relationship Id="rId1" Type="http://schemas.openxmlformats.org/officeDocument/2006/relationships/hyperlink" Target="#Deprivation!A1"/><Relationship Id="rId6" Type="http://schemas.openxmlformats.org/officeDocument/2006/relationships/hyperlink" Target="#first"/><Relationship Id="rId5" Type="http://schemas.openxmlformats.org/officeDocument/2006/relationships/hyperlink" Target="#Population!A1"/><Relationship Id="rId4" Type="http://schemas.openxmlformats.org/officeDocument/2006/relationships/hyperlink" Target="#Births!A1"/><Relationship Id="rId9" Type="http://schemas.openxmlformats.org/officeDocument/2006/relationships/chart" Target="../charts/char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27</xdr:col>
      <xdr:colOff>0</xdr:colOff>
      <xdr:row>5</xdr:row>
      <xdr:rowOff>0</xdr:rowOff>
    </xdr:to>
    <xdr:sp macro="" textlink="">
      <xdr:nvSpPr>
        <xdr:cNvPr id="2" name="Rectangle 1"/>
        <xdr:cNvSpPr/>
      </xdr:nvSpPr>
      <xdr:spPr>
        <a:xfrm>
          <a:off x="142875" y="0"/>
          <a:ext cx="10610850" cy="904875"/>
        </a:xfrm>
        <a:prstGeom prst="rect">
          <a:avLst/>
        </a:prstGeom>
        <a:gradFill flip="none" rotWithShape="1">
          <a:gsLst>
            <a:gs pos="33000">
              <a:srgbClr val="7BA4D6"/>
            </a:gs>
            <a:gs pos="0">
              <a:schemeClr val="accent1">
                <a:shade val="93000"/>
                <a:satMod val="130000"/>
              </a:schemeClr>
            </a:gs>
            <a:gs pos="100000">
              <a:schemeClr val="accent1">
                <a:lumMod val="40000"/>
                <a:lumOff val="60000"/>
              </a:schemeClr>
            </a:gs>
          </a:gsLst>
          <a:lin ang="810000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GB" sz="2800" b="1" baseline="0"/>
            <a:t>West Sussex Child Health Profile </a:t>
          </a:r>
          <a:endParaRPr lang="en-GB" sz="3200" b="1"/>
        </a:p>
      </xdr:txBody>
    </xdr:sp>
    <xdr:clientData/>
  </xdr:twoCellAnchor>
  <xdr:twoCellAnchor editAs="oneCell">
    <xdr:from>
      <xdr:col>1</xdr:col>
      <xdr:colOff>0</xdr:colOff>
      <xdr:row>5</xdr:row>
      <xdr:rowOff>0</xdr:rowOff>
    </xdr:from>
    <xdr:to>
      <xdr:col>27</xdr:col>
      <xdr:colOff>0</xdr:colOff>
      <xdr:row>5</xdr:row>
      <xdr:rowOff>0</xdr:rowOff>
    </xdr:to>
    <xdr:cxnSp macro="">
      <xdr:nvCxnSpPr>
        <xdr:cNvPr id="3" name="Straight Connector 2"/>
        <xdr:cNvCxnSpPr/>
      </xdr:nvCxnSpPr>
      <xdr:spPr>
        <a:xfrm>
          <a:off x="142875" y="904875"/>
          <a:ext cx="10610850" cy="0"/>
        </a:xfrm>
        <a:prstGeom prst="line">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5</xdr:row>
      <xdr:rowOff>28575</xdr:rowOff>
    </xdr:from>
    <xdr:to>
      <xdr:col>22</xdr:col>
      <xdr:colOff>0</xdr:colOff>
      <xdr:row>25</xdr:row>
      <xdr:rowOff>22426</xdr:rowOff>
    </xdr:to>
    <xdr:pic>
      <xdr:nvPicPr>
        <xdr:cNvPr id="4" name="Picture 3"/>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colorTemperature colorTemp="5300"/>
                  </a14:imgEffect>
                  <a14:imgEffect>
                    <a14:saturation sat="300000"/>
                  </a14:imgEffect>
                </a14:imgLayer>
              </a14:imgProps>
            </a:ext>
          </a:extLst>
        </a:blip>
        <a:srcRect l="-86" t="15766" r="86" b="11198"/>
        <a:stretch/>
      </xdr:blipFill>
      <xdr:spPr>
        <a:xfrm>
          <a:off x="1343025" y="933450"/>
          <a:ext cx="7772400" cy="3613351"/>
        </a:xfrm>
        <a:prstGeom prst="rect">
          <a:avLst/>
        </a:prstGeom>
      </xdr:spPr>
    </xdr:pic>
    <xdr:clientData/>
  </xdr:twoCellAnchor>
  <xdr:twoCellAnchor editAs="oneCell">
    <xdr:from>
      <xdr:col>1</xdr:col>
      <xdr:colOff>85725</xdr:colOff>
      <xdr:row>34</xdr:row>
      <xdr:rowOff>175188</xdr:rowOff>
    </xdr:from>
    <xdr:to>
      <xdr:col>6</xdr:col>
      <xdr:colOff>161925</xdr:colOff>
      <xdr:row>39</xdr:row>
      <xdr:rowOff>76200</xdr:rowOff>
    </xdr:to>
    <xdr:pic>
      <xdr:nvPicPr>
        <xdr:cNvPr id="23" name="Picture 22"/>
        <xdr:cNvPicPr>
          <a:picLocks noChangeAspect="1"/>
        </xdr:cNvPicPr>
      </xdr:nvPicPr>
      <xdr:blipFill>
        <a:blip xmlns:r="http://schemas.openxmlformats.org/officeDocument/2006/relationships" r:embed="rId3"/>
        <a:stretch>
          <a:fillRect/>
        </a:stretch>
      </xdr:blipFill>
      <xdr:spPr>
        <a:xfrm>
          <a:off x="228600" y="6147363"/>
          <a:ext cx="1733550" cy="805887"/>
        </a:xfrm>
        <a:prstGeom prst="rect">
          <a:avLst/>
        </a:prstGeom>
      </xdr:spPr>
    </xdr:pic>
    <xdr:clientData/>
  </xdr:twoCellAnchor>
  <xdr:twoCellAnchor editAs="oneCell">
    <xdr:from>
      <xdr:col>0</xdr:col>
      <xdr:colOff>117475</xdr:colOff>
      <xdr:row>40</xdr:row>
      <xdr:rowOff>0</xdr:rowOff>
    </xdr:from>
    <xdr:to>
      <xdr:col>27</xdr:col>
      <xdr:colOff>0</xdr:colOff>
      <xdr:row>41</xdr:row>
      <xdr:rowOff>85725</xdr:rowOff>
    </xdr:to>
    <xdr:sp macro="" textlink="$AC$41">
      <xdr:nvSpPr>
        <xdr:cNvPr id="24" name="Rectangle 23"/>
        <xdr:cNvSpPr/>
      </xdr:nvSpPr>
      <xdr:spPr>
        <a:xfrm>
          <a:off x="117475" y="6877050"/>
          <a:ext cx="10636250" cy="266700"/>
        </a:xfrm>
        <a:prstGeom prst="rect">
          <a:avLst/>
        </a:prstGeom>
        <a:solidFill>
          <a:schemeClr val="bg1">
            <a:lumMod val="6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r"/>
          <a:fld id="{2A2CC926-799E-4901-AA57-4EF93779FEFF}" type="TxLink">
            <a:rPr lang="en-US" sz="1100" b="0" i="0" u="none" strike="noStrike">
              <a:solidFill>
                <a:srgbClr val="000000"/>
              </a:solidFill>
              <a:latin typeface="+mn-lt"/>
              <a:ea typeface="Verdana"/>
              <a:cs typeface="Verdana"/>
            </a:rPr>
            <a:pPr algn="r"/>
            <a:t>19 January 2018</a:t>
          </a:fld>
          <a:endParaRPr lang="en-US" sz="1050" b="0" i="0" u="none" strike="noStrike">
            <a:solidFill>
              <a:sysClr val="windowText" lastClr="000000"/>
            </a:solidFill>
            <a:latin typeface="+mn-lt"/>
            <a:cs typeface="Calibri"/>
          </a:endParaRPr>
        </a:p>
      </xdr:txBody>
    </xdr:sp>
    <xdr:clientData/>
  </xdr:twoCellAnchor>
  <xdr:twoCellAnchor editAs="oneCell">
    <xdr:from>
      <xdr:col>28</xdr:col>
      <xdr:colOff>352425</xdr:colOff>
      <xdr:row>28</xdr:row>
      <xdr:rowOff>161925</xdr:rowOff>
    </xdr:from>
    <xdr:to>
      <xdr:col>28</xdr:col>
      <xdr:colOff>537156</xdr:colOff>
      <xdr:row>30</xdr:row>
      <xdr:rowOff>64535</xdr:rowOff>
    </xdr:to>
    <xdr:sp macro="" textlink="">
      <xdr:nvSpPr>
        <xdr:cNvPr id="25" name="TextBox 24"/>
        <xdr:cNvSpPr txBox="1"/>
      </xdr:nvSpPr>
      <xdr:spPr>
        <a:xfrm>
          <a:off x="1123950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twoCellAnchor>
  <xdr:twoCellAnchor editAs="oneCell">
    <xdr:from>
      <xdr:col>0</xdr:col>
      <xdr:colOff>142874</xdr:colOff>
      <xdr:row>25</xdr:row>
      <xdr:rowOff>32115</xdr:rowOff>
    </xdr:from>
    <xdr:to>
      <xdr:col>27</xdr:col>
      <xdr:colOff>9524</xdr:colOff>
      <xdr:row>27</xdr:row>
      <xdr:rowOff>14782</xdr:rowOff>
    </xdr:to>
    <xdr:sp macro="" textlink="">
      <xdr:nvSpPr>
        <xdr:cNvPr id="6" name="Rectangle 5"/>
        <xdr:cNvSpPr/>
      </xdr:nvSpPr>
      <xdr:spPr>
        <a:xfrm>
          <a:off x="142874" y="4556490"/>
          <a:ext cx="10620375" cy="344617"/>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xdr:col>
      <xdr:colOff>133298</xdr:colOff>
      <xdr:row>23</xdr:row>
      <xdr:rowOff>47625</xdr:rowOff>
    </xdr:from>
    <xdr:to>
      <xdr:col>6</xdr:col>
      <xdr:colOff>181804</xdr:colOff>
      <xdr:row>28</xdr:row>
      <xdr:rowOff>89607</xdr:rowOff>
    </xdr:to>
    <xdr:grpSp>
      <xdr:nvGrpSpPr>
        <xdr:cNvPr id="8" name="Group 7">
          <a:hlinkClick xmlns:r="http://schemas.openxmlformats.org/officeDocument/2006/relationships" r:id="rId4"/>
        </xdr:cNvPr>
        <xdr:cNvGrpSpPr/>
      </xdr:nvGrpSpPr>
      <xdr:grpSpPr>
        <a:xfrm>
          <a:off x="1019123" y="4210050"/>
          <a:ext cx="962906" cy="946857"/>
          <a:chOff x="3593306" y="6963661"/>
          <a:chExt cx="976313" cy="994482"/>
        </a:xfrm>
      </xdr:grpSpPr>
      <xdr:pic>
        <xdr:nvPicPr>
          <xdr:cNvPr id="21" name="Picture 20"/>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582" t="5416" r="7462" b="14879"/>
          <a:stretch/>
        </xdr:blipFill>
        <xdr:spPr>
          <a:xfrm>
            <a:off x="3655219" y="7024687"/>
            <a:ext cx="892969" cy="892969"/>
          </a:xfrm>
          <a:prstGeom prst="ellipse">
            <a:avLst/>
          </a:prstGeom>
        </xdr:spPr>
      </xdr:pic>
      <xdr:sp macro="" textlink="">
        <xdr:nvSpPr>
          <xdr:cNvPr id="22" name="Donut 21"/>
          <xdr:cNvSpPr/>
        </xdr:nvSpPr>
        <xdr:spPr>
          <a:xfrm>
            <a:off x="3593306" y="6963661"/>
            <a:ext cx="976313" cy="994482"/>
          </a:xfrm>
          <a:prstGeom prst="donut">
            <a:avLst>
              <a:gd name="adj" fmla="val 13928"/>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21</xdr:col>
      <xdr:colOff>205098</xdr:colOff>
      <xdr:row>23</xdr:row>
      <xdr:rowOff>47625</xdr:rowOff>
    </xdr:from>
    <xdr:to>
      <xdr:col>23</xdr:col>
      <xdr:colOff>253604</xdr:colOff>
      <xdr:row>28</xdr:row>
      <xdr:rowOff>89607</xdr:rowOff>
    </xdr:to>
    <xdr:grpSp>
      <xdr:nvGrpSpPr>
        <xdr:cNvPr id="36" name="Group 35">
          <a:hlinkClick xmlns:r="http://schemas.openxmlformats.org/officeDocument/2006/relationships" r:id="rId6"/>
        </xdr:cNvPr>
        <xdr:cNvGrpSpPr/>
      </xdr:nvGrpSpPr>
      <xdr:grpSpPr>
        <a:xfrm>
          <a:off x="8863323" y="4210050"/>
          <a:ext cx="962906" cy="946857"/>
          <a:chOff x="9282423" y="4210050"/>
          <a:chExt cx="962906" cy="946857"/>
        </a:xfrm>
      </xdr:grpSpPr>
      <xdr:pic>
        <xdr:nvPicPr>
          <xdr:cNvPr id="19" name="Picture 18"/>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7954" t="8235" r="4546" b="3530"/>
          <a:stretch/>
        </xdr:blipFill>
        <xdr:spPr>
          <a:xfrm>
            <a:off x="9334091" y="4259086"/>
            <a:ext cx="904193" cy="850205"/>
          </a:xfrm>
          <a:prstGeom prst="ellipse">
            <a:avLst/>
          </a:prstGeom>
        </xdr:spPr>
      </xdr:pic>
      <xdr:sp macro="" textlink="">
        <xdr:nvSpPr>
          <xdr:cNvPr id="20" name="Donut 19"/>
          <xdr:cNvSpPr/>
        </xdr:nvSpPr>
        <xdr:spPr>
          <a:xfrm>
            <a:off x="9282423" y="4210050"/>
            <a:ext cx="962906" cy="946857"/>
          </a:xfrm>
          <a:prstGeom prst="donut">
            <a:avLst>
              <a:gd name="adj" fmla="val 13928"/>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17</xdr:col>
      <xdr:colOff>64838</xdr:colOff>
      <xdr:row>23</xdr:row>
      <xdr:rowOff>47625</xdr:rowOff>
    </xdr:from>
    <xdr:to>
      <xdr:col>19</xdr:col>
      <xdr:colOff>122785</xdr:colOff>
      <xdr:row>28</xdr:row>
      <xdr:rowOff>89607</xdr:rowOff>
    </xdr:to>
    <xdr:grpSp>
      <xdr:nvGrpSpPr>
        <xdr:cNvPr id="11" name="Group 10">
          <a:hlinkClick xmlns:r="http://schemas.openxmlformats.org/officeDocument/2006/relationships" r:id="rId8"/>
        </xdr:cNvPr>
        <xdr:cNvGrpSpPr/>
      </xdr:nvGrpSpPr>
      <xdr:grpSpPr>
        <a:xfrm>
          <a:off x="6894263" y="4210050"/>
          <a:ext cx="972347" cy="946857"/>
          <a:chOff x="12625387" y="2494055"/>
          <a:chExt cx="976313" cy="994482"/>
        </a:xfrm>
      </xdr:grpSpPr>
      <xdr:pic>
        <xdr:nvPicPr>
          <xdr:cNvPr id="15" name="Picture 14"/>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895" t="2409" r="6898" b="8434"/>
          <a:stretch/>
        </xdr:blipFill>
        <xdr:spPr>
          <a:xfrm>
            <a:off x="12668250" y="2547939"/>
            <a:ext cx="892969" cy="881062"/>
          </a:xfrm>
          <a:prstGeom prst="ellipse">
            <a:avLst/>
          </a:prstGeom>
        </xdr:spPr>
      </xdr:pic>
      <xdr:sp macro="" textlink="">
        <xdr:nvSpPr>
          <xdr:cNvPr id="16" name="Donut 15"/>
          <xdr:cNvSpPr/>
        </xdr:nvSpPr>
        <xdr:spPr>
          <a:xfrm>
            <a:off x="12625387" y="2494055"/>
            <a:ext cx="976313" cy="994482"/>
          </a:xfrm>
          <a:prstGeom prst="donut">
            <a:avLst>
              <a:gd name="adj" fmla="val 13928"/>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8</xdr:col>
      <xdr:colOff>264116</xdr:colOff>
      <xdr:row>23</xdr:row>
      <xdr:rowOff>47625</xdr:rowOff>
    </xdr:from>
    <xdr:to>
      <xdr:col>10</xdr:col>
      <xdr:colOff>312623</xdr:colOff>
      <xdr:row>28</xdr:row>
      <xdr:rowOff>89607</xdr:rowOff>
    </xdr:to>
    <xdr:grpSp>
      <xdr:nvGrpSpPr>
        <xdr:cNvPr id="12" name="Group 11">
          <a:hlinkClick xmlns:r="http://schemas.openxmlformats.org/officeDocument/2006/relationships" r:id="rId10"/>
        </xdr:cNvPr>
        <xdr:cNvGrpSpPr/>
      </xdr:nvGrpSpPr>
      <xdr:grpSpPr>
        <a:xfrm>
          <a:off x="2978741" y="4210050"/>
          <a:ext cx="962907" cy="946857"/>
          <a:chOff x="2833687" y="5144387"/>
          <a:chExt cx="976313" cy="994482"/>
        </a:xfrm>
      </xdr:grpSpPr>
      <xdr:pic>
        <xdr:nvPicPr>
          <xdr:cNvPr id="13" name="Picture 12"/>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871" r="6107"/>
          <a:stretch/>
        </xdr:blipFill>
        <xdr:spPr>
          <a:xfrm>
            <a:off x="2881313" y="5175250"/>
            <a:ext cx="904875" cy="912812"/>
          </a:xfrm>
          <a:prstGeom prst="ellipse">
            <a:avLst/>
          </a:prstGeom>
        </xdr:spPr>
      </xdr:pic>
      <xdr:sp macro="" textlink="">
        <xdr:nvSpPr>
          <xdr:cNvPr id="14" name="Donut 13"/>
          <xdr:cNvSpPr/>
        </xdr:nvSpPr>
        <xdr:spPr>
          <a:xfrm>
            <a:off x="2833687" y="5144387"/>
            <a:ext cx="976313" cy="994482"/>
          </a:xfrm>
          <a:prstGeom prst="donut">
            <a:avLst>
              <a:gd name="adj" fmla="val 13928"/>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4</xdr:col>
      <xdr:colOff>114300</xdr:colOff>
      <xdr:row>28</xdr:row>
      <xdr:rowOff>76200</xdr:rowOff>
    </xdr:from>
    <xdr:to>
      <xdr:col>6</xdr:col>
      <xdr:colOff>201328</xdr:colOff>
      <xdr:row>30</xdr:row>
      <xdr:rowOff>25746</xdr:rowOff>
    </xdr:to>
    <xdr:sp macro="" textlink="">
      <xdr:nvSpPr>
        <xdr:cNvPr id="26" name="TextBox 25"/>
        <xdr:cNvSpPr txBox="1"/>
      </xdr:nvSpPr>
      <xdr:spPr>
        <a:xfrm>
          <a:off x="1000125" y="5143500"/>
          <a:ext cx="100142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400" b="1">
              <a:solidFill>
                <a:schemeClr val="bg1"/>
              </a:solidFill>
            </a:rPr>
            <a:t>Population</a:t>
          </a:r>
        </a:p>
      </xdr:txBody>
    </xdr:sp>
    <xdr:clientData/>
  </xdr:twoCellAnchor>
  <xdr:twoCellAnchor editAs="oneCell">
    <xdr:from>
      <xdr:col>8</xdr:col>
      <xdr:colOff>29142</xdr:colOff>
      <xdr:row>28</xdr:row>
      <xdr:rowOff>76200</xdr:rowOff>
    </xdr:from>
    <xdr:to>
      <xdr:col>11</xdr:col>
      <xdr:colOff>55104</xdr:colOff>
      <xdr:row>32</xdr:row>
      <xdr:rowOff>63933</xdr:rowOff>
    </xdr:to>
    <xdr:sp macro="" textlink="">
      <xdr:nvSpPr>
        <xdr:cNvPr id="27" name="TextBox 26"/>
        <xdr:cNvSpPr txBox="1"/>
      </xdr:nvSpPr>
      <xdr:spPr>
        <a:xfrm>
          <a:off x="2743767" y="5143500"/>
          <a:ext cx="1397562"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400" b="1">
              <a:solidFill>
                <a:schemeClr val="bg1"/>
              </a:solidFill>
            </a:rPr>
            <a:t>Deprivation</a:t>
          </a:r>
        </a:p>
      </xdr:txBody>
    </xdr:sp>
    <xdr:clientData/>
  </xdr:twoCellAnchor>
  <xdr:twoCellAnchor editAs="oneCell">
    <xdr:from>
      <xdr:col>17</xdr:col>
      <xdr:colOff>45098</xdr:colOff>
      <xdr:row>28</xdr:row>
      <xdr:rowOff>76200</xdr:rowOff>
    </xdr:from>
    <xdr:to>
      <xdr:col>19</xdr:col>
      <xdr:colOff>132319</xdr:colOff>
      <xdr:row>32</xdr:row>
      <xdr:rowOff>63933</xdr:rowOff>
    </xdr:to>
    <xdr:sp macro="" textlink="">
      <xdr:nvSpPr>
        <xdr:cNvPr id="28" name="TextBox 27"/>
        <xdr:cNvSpPr txBox="1"/>
      </xdr:nvSpPr>
      <xdr:spPr>
        <a:xfrm>
          <a:off x="6874523" y="5143500"/>
          <a:ext cx="100162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400" b="1">
              <a:solidFill>
                <a:schemeClr val="bg1"/>
              </a:solidFill>
            </a:rPr>
            <a:t>Health and</a:t>
          </a:r>
        </a:p>
        <a:p>
          <a:pPr algn="ctr"/>
          <a:r>
            <a:rPr lang="en-GB" sz="1400" b="1">
              <a:solidFill>
                <a:schemeClr val="bg1"/>
              </a:solidFill>
            </a:rPr>
            <a:t>wellbeing</a:t>
          </a:r>
        </a:p>
      </xdr:txBody>
    </xdr:sp>
    <xdr:clientData/>
  </xdr:twoCellAnchor>
  <xdr:twoCellAnchor editAs="oneCell">
    <xdr:from>
      <xdr:col>21</xdr:col>
      <xdr:colOff>36332</xdr:colOff>
      <xdr:row>28</xdr:row>
      <xdr:rowOff>76200</xdr:rowOff>
    </xdr:from>
    <xdr:to>
      <xdr:col>24</xdr:col>
      <xdr:colOff>8690</xdr:colOff>
      <xdr:row>33</xdr:row>
      <xdr:rowOff>102121</xdr:rowOff>
    </xdr:to>
    <xdr:sp macro="" textlink="">
      <xdr:nvSpPr>
        <xdr:cNvPr id="29" name="TextBox 28"/>
        <xdr:cNvSpPr txBox="1"/>
      </xdr:nvSpPr>
      <xdr:spPr>
        <a:xfrm>
          <a:off x="8694557" y="5143500"/>
          <a:ext cx="1343958" cy="749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400" b="1">
              <a:solidFill>
                <a:schemeClr val="bg1"/>
              </a:solidFill>
            </a:rPr>
            <a:t>Education,</a:t>
          </a:r>
        </a:p>
        <a:p>
          <a:pPr algn="ctr"/>
          <a:r>
            <a:rPr lang="en-GB" sz="1400" b="1">
              <a:solidFill>
                <a:schemeClr val="bg1"/>
              </a:solidFill>
            </a:rPr>
            <a:t>attainment and</a:t>
          </a:r>
        </a:p>
        <a:p>
          <a:pPr algn="ctr"/>
          <a:r>
            <a:rPr lang="en-GB" sz="1400" b="1">
              <a:solidFill>
                <a:schemeClr val="bg1"/>
              </a:solidFill>
            </a:rPr>
            <a:t>work</a:t>
          </a:r>
        </a:p>
      </xdr:txBody>
    </xdr:sp>
    <xdr:clientData/>
  </xdr:twoCellAnchor>
  <xdr:twoCellAnchor editAs="oneCell">
    <xdr:from>
      <xdr:col>12</xdr:col>
      <xdr:colOff>311543</xdr:colOff>
      <xdr:row>28</xdr:row>
      <xdr:rowOff>114300</xdr:rowOff>
    </xdr:from>
    <xdr:to>
      <xdr:col>15</xdr:col>
      <xdr:colOff>26784</xdr:colOff>
      <xdr:row>32</xdr:row>
      <xdr:rowOff>142875</xdr:rowOff>
    </xdr:to>
    <xdr:sp macro="" textlink="">
      <xdr:nvSpPr>
        <xdr:cNvPr id="30" name="TextBox 29"/>
        <xdr:cNvSpPr txBox="1"/>
      </xdr:nvSpPr>
      <xdr:spPr>
        <a:xfrm>
          <a:off x="4854968" y="5181600"/>
          <a:ext cx="1086841"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400" b="1">
              <a:solidFill>
                <a:schemeClr val="bg1"/>
              </a:solidFill>
            </a:rPr>
            <a:t>Births</a:t>
          </a:r>
          <a:r>
            <a:rPr lang="en-GB" sz="1400" b="1" baseline="0">
              <a:solidFill>
                <a:schemeClr val="bg1"/>
              </a:solidFill>
            </a:rPr>
            <a:t> </a:t>
          </a:r>
          <a:endParaRPr lang="en-GB" sz="1400" b="1">
            <a:solidFill>
              <a:schemeClr val="bg1"/>
            </a:solidFill>
          </a:endParaRPr>
        </a:p>
      </xdr:txBody>
    </xdr:sp>
    <xdr:clientData/>
  </xdr:twoCellAnchor>
  <xdr:twoCellAnchor editAs="oneCell">
    <xdr:from>
      <xdr:col>12</xdr:col>
      <xdr:colOff>394935</xdr:colOff>
      <xdr:row>23</xdr:row>
      <xdr:rowOff>47625</xdr:rowOff>
    </xdr:from>
    <xdr:to>
      <xdr:col>14</xdr:col>
      <xdr:colOff>439726</xdr:colOff>
      <xdr:row>28</xdr:row>
      <xdr:rowOff>137232</xdr:rowOff>
    </xdr:to>
    <xdr:grpSp>
      <xdr:nvGrpSpPr>
        <xdr:cNvPr id="32" name="Group 31">
          <a:hlinkClick xmlns:r="http://schemas.openxmlformats.org/officeDocument/2006/relationships" r:id="rId12"/>
        </xdr:cNvPr>
        <xdr:cNvGrpSpPr/>
      </xdr:nvGrpSpPr>
      <xdr:grpSpPr>
        <a:xfrm>
          <a:off x="4938360" y="4210050"/>
          <a:ext cx="959191" cy="994482"/>
          <a:chOff x="4649932" y="4684568"/>
          <a:chExt cx="964386" cy="994482"/>
        </a:xfrm>
      </xdr:grpSpPr>
      <xdr:sp macro="" textlink="">
        <xdr:nvSpPr>
          <xdr:cNvPr id="33" name="Oval 32"/>
          <xdr:cNvSpPr/>
        </xdr:nvSpPr>
        <xdr:spPr>
          <a:xfrm>
            <a:off x="4753841" y="4788477"/>
            <a:ext cx="767195" cy="76719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34" name="Picture 33"/>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4774492" y="4883727"/>
            <a:ext cx="706442" cy="536863"/>
          </a:xfrm>
          <a:prstGeom prst="rect">
            <a:avLst/>
          </a:prstGeom>
        </xdr:spPr>
      </xdr:pic>
      <xdr:sp macro="" textlink="">
        <xdr:nvSpPr>
          <xdr:cNvPr id="35" name="Donut 34"/>
          <xdr:cNvSpPr/>
        </xdr:nvSpPr>
        <xdr:spPr>
          <a:xfrm>
            <a:off x="4649932" y="4684568"/>
            <a:ext cx="964386" cy="994482"/>
          </a:xfrm>
          <a:prstGeom prst="donut">
            <a:avLst>
              <a:gd name="adj" fmla="val 13928"/>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10</xdr:col>
      <xdr:colOff>171449</xdr:colOff>
      <xdr:row>32</xdr:row>
      <xdr:rowOff>123825</xdr:rowOff>
    </xdr:from>
    <xdr:to>
      <xdr:col>17</xdr:col>
      <xdr:colOff>200024</xdr:colOff>
      <xdr:row>34</xdr:row>
      <xdr:rowOff>114300</xdr:rowOff>
    </xdr:to>
    <xdr:sp macro="" textlink="">
      <xdr:nvSpPr>
        <xdr:cNvPr id="5" name="Rectangle 4">
          <a:hlinkClick xmlns:r="http://schemas.openxmlformats.org/officeDocument/2006/relationships" r:id="rId14"/>
        </xdr:cNvPr>
        <xdr:cNvSpPr/>
      </xdr:nvSpPr>
      <xdr:spPr>
        <a:xfrm>
          <a:off x="3800474" y="5915025"/>
          <a:ext cx="3228975" cy="3524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GB" sz="1100" b="1">
              <a:solidFill>
                <a:sysClr val="windowText" lastClr="000000"/>
              </a:solidFill>
            </a:rPr>
            <a:t>Click</a:t>
          </a:r>
          <a:r>
            <a:rPr lang="en-GB" sz="1100" b="1" baseline="0">
              <a:solidFill>
                <a:sysClr val="windowText" lastClr="000000"/>
              </a:solidFill>
            </a:rPr>
            <a:t> here to navigate to the</a:t>
          </a:r>
          <a:r>
            <a:rPr lang="en-GB" sz="1100" b="1">
              <a:solidFill>
                <a:sysClr val="windowText" lastClr="000000"/>
              </a:solidFill>
            </a:rPr>
            <a:t> contents page</a:t>
          </a:r>
        </a:p>
      </xdr:txBody>
    </xdr:sp>
    <xdr:clientData/>
  </xdr:twoCellAnchor>
  <xdr:twoCellAnchor editAs="oneCell">
    <xdr:from>
      <xdr:col>6</xdr:col>
      <xdr:colOff>171449</xdr:colOff>
      <xdr:row>36</xdr:row>
      <xdr:rowOff>85726</xdr:rowOff>
    </xdr:from>
    <xdr:to>
      <xdr:col>26</xdr:col>
      <xdr:colOff>123824</xdr:colOff>
      <xdr:row>39</xdr:row>
      <xdr:rowOff>161925</xdr:rowOff>
    </xdr:to>
    <xdr:sp macro="" textlink="">
      <xdr:nvSpPr>
        <xdr:cNvPr id="7" name="TextBox 6"/>
        <xdr:cNvSpPr txBox="1"/>
      </xdr:nvSpPr>
      <xdr:spPr>
        <a:xfrm>
          <a:off x="1971674" y="6238876"/>
          <a:ext cx="8772525" cy="619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50">
              <a:solidFill>
                <a:schemeClr val="bg1"/>
              </a:solidFill>
            </a:rPr>
            <a:t>Version</a:t>
          </a:r>
          <a:r>
            <a:rPr lang="en-GB" sz="1050" baseline="0">
              <a:solidFill>
                <a:schemeClr val="bg1"/>
              </a:solidFill>
            </a:rPr>
            <a:t> 1.  BETA.</a:t>
          </a:r>
        </a:p>
        <a:p>
          <a:r>
            <a:rPr lang="en-GB" sz="1050" baseline="0">
              <a:solidFill>
                <a:schemeClr val="bg1"/>
              </a:solidFill>
            </a:rPr>
            <a:t>Should you come across any technical issues when using this profile, or spot any problems with the data included please contact: Verity.Pinkney@westsussex.gov.uk</a:t>
          </a:r>
        </a:p>
        <a:p>
          <a:endParaRPr lang="en-GB" sz="105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3" name="Rectangle 2"/>
        <xdr:cNvSpPr/>
      </xdr:nvSpPr>
      <xdr:spPr>
        <a:xfrm>
          <a:off x="142875" y="0"/>
          <a:ext cx="10620375" cy="990600"/>
        </a:xfrm>
        <a:prstGeom prst="rect">
          <a:avLst/>
        </a:prstGeom>
        <a:gradFill flip="none" rotWithShape="1">
          <a:gsLst>
            <a:gs pos="33000">
              <a:srgbClr val="7BA4D6"/>
            </a:gs>
            <a:gs pos="0">
              <a:schemeClr val="accent1">
                <a:shade val="93000"/>
                <a:satMod val="130000"/>
              </a:schemeClr>
            </a:gs>
            <a:gs pos="100000">
              <a:schemeClr val="accent1">
                <a:lumMod val="40000"/>
                <a:lumOff val="60000"/>
              </a:schemeClr>
            </a:gs>
          </a:gsLst>
          <a:lin ang="810000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Contents and selection</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4" name="Snip Single Corner Rectangle 3">
          <a:hlinkClick xmlns:r="http://schemas.openxmlformats.org/officeDocument/2006/relationships" r:id="rId1"/>
        </xdr:cNvPr>
        <xdr:cNvSpPr/>
      </xdr:nvSpPr>
      <xdr:spPr>
        <a:xfrm>
          <a:off x="2296485" y="817419"/>
          <a:ext cx="2022927"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5" name="Snip Single Corner Rectangle 4">
          <a:hlinkClick xmlns:r="http://schemas.openxmlformats.org/officeDocument/2006/relationships" r:id="rId2"/>
        </xdr:cNvPr>
        <xdr:cNvSpPr/>
      </xdr:nvSpPr>
      <xdr:spPr>
        <a:xfrm>
          <a:off x="8667750"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Education, attainment and work</a:t>
          </a: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6" name="Snip Single Corner Rectangle 5">
          <a:hlinkClick xmlns:r="http://schemas.openxmlformats.org/officeDocument/2006/relationships" r:id="rId3"/>
        </xdr:cNvPr>
        <xdr:cNvSpPr/>
      </xdr:nvSpPr>
      <xdr:spPr>
        <a:xfrm>
          <a:off x="6537357"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7" name="Snip Single Corner Rectangle 6">
          <a:hlinkClick xmlns:r="http://schemas.openxmlformats.org/officeDocument/2006/relationships" r:id="rId4"/>
        </xdr:cNvPr>
        <xdr:cNvSpPr/>
      </xdr:nvSpPr>
      <xdr:spPr>
        <a:xfrm>
          <a:off x="4406963"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8" name="Snip Single Corner Rectangle 7">
          <a:hlinkClick xmlns:r="http://schemas.openxmlformats.org/officeDocument/2006/relationships" r:id="rId5"/>
        </xdr:cNvPr>
        <xdr:cNvSpPr/>
      </xdr:nvSpPr>
      <xdr:spPr>
        <a:xfrm>
          <a:off x="142875" y="819151"/>
          <a:ext cx="20193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b="0"/>
            <a:t>Population characteristics</a:t>
          </a:r>
        </a:p>
      </xdr:txBody>
    </xdr:sp>
    <xdr:clientData/>
  </xdr:twoCellAnchor>
  <xdr:twoCellAnchor editAs="oneCell">
    <xdr:from>
      <xdr:col>15</xdr:col>
      <xdr:colOff>190500</xdr:colOff>
      <xdr:row>51</xdr:row>
      <xdr:rowOff>47625</xdr:rowOff>
    </xdr:from>
    <xdr:to>
      <xdr:col>24</xdr:col>
      <xdr:colOff>419100</xdr:colOff>
      <xdr:row>66</xdr:row>
      <xdr:rowOff>171450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109</xdr:row>
      <xdr:rowOff>104775</xdr:rowOff>
    </xdr:from>
    <xdr:to>
      <xdr:col>27</xdr:col>
      <xdr:colOff>0</xdr:colOff>
      <xdr:row>111</xdr:row>
      <xdr:rowOff>0</xdr:rowOff>
    </xdr:to>
    <xdr:sp macro="" textlink="$AC$111">
      <xdr:nvSpPr>
        <xdr:cNvPr id="10" name="Rectangle 9"/>
        <xdr:cNvSpPr/>
      </xdr:nvSpPr>
      <xdr:spPr>
        <a:xfrm>
          <a:off x="142875" y="16040100"/>
          <a:ext cx="10610850" cy="276225"/>
        </a:xfrm>
        <a:prstGeom prst="rect">
          <a:avLst/>
        </a:prstGeom>
        <a:solidFill>
          <a:schemeClr val="bg1">
            <a:lumMod val="6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r"/>
          <a:fld id="{AB7D085D-DD1A-4D63-80BE-4E56485F0E1A}" type="TxLink">
            <a:rPr lang="en-US" sz="1100" b="0" i="0" u="none" strike="noStrike">
              <a:solidFill>
                <a:srgbClr val="000000"/>
              </a:solidFill>
              <a:latin typeface="Calibri"/>
              <a:cs typeface="Calibri"/>
            </a:rPr>
            <a:pPr algn="r"/>
            <a:t>19 January 2018</a:t>
          </a:fld>
          <a:endParaRPr lang="en-GB" sz="1050">
            <a:solidFill>
              <a:sysClr val="windowText" lastClr="000000"/>
            </a:solidFill>
          </a:endParaRPr>
        </a:p>
      </xdr:txBody>
    </xdr:sp>
    <xdr:clientData/>
  </xdr:twoCellAnchor>
  <xdr:twoCellAnchor editAs="oneCell">
    <xdr:from>
      <xdr:col>7</xdr:col>
      <xdr:colOff>438150</xdr:colOff>
      <xdr:row>59</xdr:row>
      <xdr:rowOff>9527</xdr:rowOff>
    </xdr:from>
    <xdr:to>
      <xdr:col>10</xdr:col>
      <xdr:colOff>411161</xdr:colOff>
      <xdr:row>67</xdr:row>
      <xdr:rowOff>17465</xdr:rowOff>
    </xdr:to>
    <xdr:sp macro="" textlink="">
      <xdr:nvSpPr>
        <xdr:cNvPr id="11" name="Rectangle 10"/>
        <xdr:cNvSpPr/>
      </xdr:nvSpPr>
      <xdr:spPr>
        <a:xfrm>
          <a:off x="2695575" y="10125077"/>
          <a:ext cx="1344611" cy="1531938"/>
        </a:xfrm>
        <a:prstGeom prst="rect">
          <a:avLst/>
        </a:prstGeom>
        <a:noFill/>
        <a:ln>
          <a:solidFill>
            <a:srgbClr val="0070C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22</xdr:col>
      <xdr:colOff>333378</xdr:colOff>
      <xdr:row>54</xdr:row>
      <xdr:rowOff>20644</xdr:rowOff>
    </xdr:from>
    <xdr:to>
      <xdr:col>22</xdr:col>
      <xdr:colOff>342900</xdr:colOff>
      <xdr:row>66</xdr:row>
      <xdr:rowOff>66676</xdr:rowOff>
    </xdr:to>
    <xdr:cxnSp macro="">
      <xdr:nvCxnSpPr>
        <xdr:cNvPr id="12" name="Straight Connector 11"/>
        <xdr:cNvCxnSpPr/>
      </xdr:nvCxnSpPr>
      <xdr:spPr>
        <a:xfrm flipH="1" flipV="1">
          <a:off x="9448803" y="9288469"/>
          <a:ext cx="9522" cy="2332032"/>
        </a:xfrm>
        <a:prstGeom prst="line">
          <a:avLst/>
        </a:prstGeom>
        <a:ln w="28575">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22</xdr:col>
      <xdr:colOff>200029</xdr:colOff>
      <xdr:row>54</xdr:row>
      <xdr:rowOff>20644</xdr:rowOff>
    </xdr:from>
    <xdr:to>
      <xdr:col>22</xdr:col>
      <xdr:colOff>200029</xdr:colOff>
      <xdr:row>66</xdr:row>
      <xdr:rowOff>66676</xdr:rowOff>
    </xdr:to>
    <xdr:cxnSp macro="">
      <xdr:nvCxnSpPr>
        <xdr:cNvPr id="13" name="Straight Connector 12"/>
        <xdr:cNvCxnSpPr/>
      </xdr:nvCxnSpPr>
      <xdr:spPr>
        <a:xfrm flipH="1" flipV="1">
          <a:off x="9315454" y="9288469"/>
          <a:ext cx="0" cy="2332032"/>
        </a:xfrm>
        <a:prstGeom prst="line">
          <a:avLst/>
        </a:prstGeom>
        <a:ln w="28575">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6</xdr:row>
      <xdr:rowOff>57151</xdr:rowOff>
    </xdr:from>
    <xdr:to>
      <xdr:col>27</xdr:col>
      <xdr:colOff>0</xdr:colOff>
      <xdr:row>6</xdr:row>
      <xdr:rowOff>76200</xdr:rowOff>
    </xdr:to>
    <xdr:cxnSp macro="">
      <xdr:nvCxnSpPr>
        <xdr:cNvPr id="14" name="Straight Connector 13"/>
        <xdr:cNvCxnSpPr/>
      </xdr:nvCxnSpPr>
      <xdr:spPr>
        <a:xfrm flipV="1">
          <a:off x="142875" y="1009651"/>
          <a:ext cx="10610850" cy="19049"/>
        </a:xfrm>
        <a:prstGeom prst="line">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314325</xdr:colOff>
      <xdr:row>7</xdr:row>
      <xdr:rowOff>114300</xdr:rowOff>
    </xdr:from>
    <xdr:to>
      <xdr:col>24</xdr:col>
      <xdr:colOff>447675</xdr:colOff>
      <xdr:row>21</xdr:row>
      <xdr:rowOff>0</xdr:rowOff>
    </xdr:to>
    <xdr:sp macro="" textlink="">
      <xdr:nvSpPr>
        <xdr:cNvPr id="15" name="Rectangle 14"/>
        <xdr:cNvSpPr/>
      </xdr:nvSpPr>
      <xdr:spPr>
        <a:xfrm>
          <a:off x="5309658" y="1278467"/>
          <a:ext cx="5139267" cy="28702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25</xdr:row>
      <xdr:rowOff>19050</xdr:rowOff>
    </xdr:from>
    <xdr:to>
      <xdr:col>26</xdr:col>
      <xdr:colOff>0</xdr:colOff>
      <xdr:row>27</xdr:row>
      <xdr:rowOff>1</xdr:rowOff>
    </xdr:to>
    <xdr:sp macro="" textlink="">
      <xdr:nvSpPr>
        <xdr:cNvPr id="17" name="Rectangle 16"/>
        <xdr:cNvSpPr/>
      </xdr:nvSpPr>
      <xdr:spPr>
        <a:xfrm>
          <a:off x="285750" y="4371975"/>
          <a:ext cx="10334625" cy="361951"/>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446222</xdr:colOff>
      <xdr:row>23</xdr:row>
      <xdr:rowOff>85726</xdr:rowOff>
    </xdr:from>
    <xdr:to>
      <xdr:col>6</xdr:col>
      <xdr:colOff>35544</xdr:colOff>
      <xdr:row>28</xdr:row>
      <xdr:rowOff>127708</xdr:rowOff>
    </xdr:to>
    <xdr:grpSp>
      <xdr:nvGrpSpPr>
        <xdr:cNvPr id="19" name="Group 18">
          <a:hlinkClick xmlns:r="http://schemas.openxmlformats.org/officeDocument/2006/relationships" r:id="rId5"/>
        </xdr:cNvPr>
        <xdr:cNvGrpSpPr/>
      </xdr:nvGrpSpPr>
      <xdr:grpSpPr>
        <a:xfrm>
          <a:off x="874847" y="4610101"/>
          <a:ext cx="960922" cy="994482"/>
          <a:chOff x="3119810" y="6963661"/>
          <a:chExt cx="976313" cy="994482"/>
        </a:xfrm>
      </xdr:grpSpPr>
      <xdr:pic>
        <xdr:nvPicPr>
          <xdr:cNvPr id="32" name="Picture 31"/>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582" t="5416" r="7462" b="14879"/>
          <a:stretch/>
        </xdr:blipFill>
        <xdr:spPr>
          <a:xfrm>
            <a:off x="3181724" y="7008024"/>
            <a:ext cx="892969" cy="892969"/>
          </a:xfrm>
          <a:prstGeom prst="ellipse">
            <a:avLst/>
          </a:prstGeom>
        </xdr:spPr>
      </xdr:pic>
      <xdr:sp macro="" textlink="">
        <xdr:nvSpPr>
          <xdr:cNvPr id="33" name="Donut 32"/>
          <xdr:cNvSpPr/>
        </xdr:nvSpPr>
        <xdr:spPr>
          <a:xfrm>
            <a:off x="3119810" y="6963661"/>
            <a:ext cx="976313" cy="994482"/>
          </a:xfrm>
          <a:prstGeom prst="donut">
            <a:avLst>
              <a:gd name="adj" fmla="val 13928"/>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21</xdr:col>
      <xdr:colOff>456376</xdr:colOff>
      <xdr:row>23</xdr:row>
      <xdr:rowOff>85726</xdr:rowOff>
    </xdr:from>
    <xdr:to>
      <xdr:col>24</xdr:col>
      <xdr:colOff>45698</xdr:colOff>
      <xdr:row>28</xdr:row>
      <xdr:rowOff>127708</xdr:rowOff>
    </xdr:to>
    <xdr:grpSp>
      <xdr:nvGrpSpPr>
        <xdr:cNvPr id="2" name="Group 1">
          <a:hlinkClick xmlns:r="http://schemas.openxmlformats.org/officeDocument/2006/relationships" r:id="rId2"/>
        </xdr:cNvPr>
        <xdr:cNvGrpSpPr/>
      </xdr:nvGrpSpPr>
      <xdr:grpSpPr>
        <a:xfrm>
          <a:off x="9114601" y="4610101"/>
          <a:ext cx="960922" cy="994482"/>
          <a:chOff x="7142926" y="4600576"/>
          <a:chExt cx="960922" cy="994482"/>
        </a:xfrm>
      </xdr:grpSpPr>
      <xdr:pic>
        <xdr:nvPicPr>
          <xdr:cNvPr id="30" name="Picture 29"/>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7194473" y="4644939"/>
            <a:ext cx="902330" cy="892969"/>
          </a:xfrm>
          <a:prstGeom prst="ellipse">
            <a:avLst/>
          </a:prstGeom>
        </xdr:spPr>
      </xdr:pic>
      <xdr:sp macro="" textlink="">
        <xdr:nvSpPr>
          <xdr:cNvPr id="31" name="Donut 30"/>
          <xdr:cNvSpPr/>
        </xdr:nvSpPr>
        <xdr:spPr>
          <a:xfrm>
            <a:off x="7142926" y="4600576"/>
            <a:ext cx="960922" cy="994482"/>
          </a:xfrm>
          <a:prstGeom prst="donut">
            <a:avLst>
              <a:gd name="adj" fmla="val 13928"/>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17</xdr:col>
      <xdr:colOff>217739</xdr:colOff>
      <xdr:row>23</xdr:row>
      <xdr:rowOff>85726</xdr:rowOff>
    </xdr:from>
    <xdr:to>
      <xdr:col>19</xdr:col>
      <xdr:colOff>273682</xdr:colOff>
      <xdr:row>28</xdr:row>
      <xdr:rowOff>127708</xdr:rowOff>
    </xdr:to>
    <xdr:grpSp>
      <xdr:nvGrpSpPr>
        <xdr:cNvPr id="22" name="Group 21">
          <a:hlinkClick xmlns:r="http://schemas.openxmlformats.org/officeDocument/2006/relationships" r:id="rId3"/>
        </xdr:cNvPr>
        <xdr:cNvGrpSpPr/>
      </xdr:nvGrpSpPr>
      <xdr:grpSpPr>
        <a:xfrm>
          <a:off x="7047164" y="4610101"/>
          <a:ext cx="970343" cy="994482"/>
          <a:chOff x="12492675" y="2494055"/>
          <a:chExt cx="976313" cy="994482"/>
        </a:xfrm>
      </xdr:grpSpPr>
      <xdr:pic>
        <xdr:nvPicPr>
          <xdr:cNvPr id="26" name="Picture 25"/>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895" t="2409" r="6898" b="8434"/>
          <a:stretch/>
        </xdr:blipFill>
        <xdr:spPr>
          <a:xfrm>
            <a:off x="12535547" y="2550325"/>
            <a:ext cx="892970" cy="881062"/>
          </a:xfrm>
          <a:prstGeom prst="ellipse">
            <a:avLst/>
          </a:prstGeom>
        </xdr:spPr>
      </xdr:pic>
      <xdr:sp macro="" textlink="">
        <xdr:nvSpPr>
          <xdr:cNvPr id="27" name="Donut 26"/>
          <xdr:cNvSpPr/>
        </xdr:nvSpPr>
        <xdr:spPr>
          <a:xfrm>
            <a:off x="12492675" y="2494055"/>
            <a:ext cx="976313" cy="994482"/>
          </a:xfrm>
          <a:prstGeom prst="donut">
            <a:avLst>
              <a:gd name="adj" fmla="val 13928"/>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8</xdr:col>
      <xdr:colOff>218238</xdr:colOff>
      <xdr:row>23</xdr:row>
      <xdr:rowOff>85726</xdr:rowOff>
    </xdr:from>
    <xdr:to>
      <xdr:col>10</xdr:col>
      <xdr:colOff>264761</xdr:colOff>
      <xdr:row>28</xdr:row>
      <xdr:rowOff>127708</xdr:rowOff>
    </xdr:to>
    <xdr:grpSp>
      <xdr:nvGrpSpPr>
        <xdr:cNvPr id="23" name="Group 22">
          <a:hlinkClick xmlns:r="http://schemas.openxmlformats.org/officeDocument/2006/relationships" r:id="rId1"/>
        </xdr:cNvPr>
        <xdr:cNvGrpSpPr/>
      </xdr:nvGrpSpPr>
      <xdr:grpSpPr>
        <a:xfrm>
          <a:off x="2932863" y="4610101"/>
          <a:ext cx="960923" cy="994482"/>
          <a:chOff x="2425927" y="5144387"/>
          <a:chExt cx="976313" cy="994482"/>
        </a:xfrm>
      </xdr:grpSpPr>
      <xdr:pic>
        <xdr:nvPicPr>
          <xdr:cNvPr id="24" name="Picture 23"/>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871" r="6107"/>
          <a:stretch/>
        </xdr:blipFill>
        <xdr:spPr>
          <a:xfrm>
            <a:off x="2473548" y="5168907"/>
            <a:ext cx="904876" cy="912812"/>
          </a:xfrm>
          <a:prstGeom prst="ellipse">
            <a:avLst/>
          </a:prstGeom>
        </xdr:spPr>
      </xdr:pic>
      <xdr:sp macro="" textlink="">
        <xdr:nvSpPr>
          <xdr:cNvPr id="25" name="Donut 24"/>
          <xdr:cNvSpPr/>
        </xdr:nvSpPr>
        <xdr:spPr>
          <a:xfrm>
            <a:off x="2425927" y="5144387"/>
            <a:ext cx="976313" cy="994482"/>
          </a:xfrm>
          <a:prstGeom prst="donut">
            <a:avLst>
              <a:gd name="adj" fmla="val 13928"/>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12</xdr:col>
      <xdr:colOff>447455</xdr:colOff>
      <xdr:row>23</xdr:row>
      <xdr:rowOff>85726</xdr:rowOff>
    </xdr:from>
    <xdr:to>
      <xdr:col>15</xdr:col>
      <xdr:colOff>35046</xdr:colOff>
      <xdr:row>28</xdr:row>
      <xdr:rowOff>127708</xdr:rowOff>
    </xdr:to>
    <xdr:grpSp>
      <xdr:nvGrpSpPr>
        <xdr:cNvPr id="37" name="Group 36">
          <a:hlinkClick xmlns:r="http://schemas.openxmlformats.org/officeDocument/2006/relationships" r:id="rId4"/>
        </xdr:cNvPr>
        <xdr:cNvGrpSpPr/>
      </xdr:nvGrpSpPr>
      <xdr:grpSpPr>
        <a:xfrm>
          <a:off x="4990880" y="4610101"/>
          <a:ext cx="959191" cy="994482"/>
          <a:chOff x="4649932" y="4684568"/>
          <a:chExt cx="964386" cy="994482"/>
        </a:xfrm>
      </xdr:grpSpPr>
      <xdr:sp macro="" textlink="">
        <xdr:nvSpPr>
          <xdr:cNvPr id="36" name="Oval 35"/>
          <xdr:cNvSpPr/>
        </xdr:nvSpPr>
        <xdr:spPr>
          <a:xfrm>
            <a:off x="4753841" y="4788477"/>
            <a:ext cx="767195" cy="767195"/>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34" name="Picture 33"/>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4774492" y="4883727"/>
            <a:ext cx="706442" cy="536863"/>
          </a:xfrm>
          <a:prstGeom prst="rect">
            <a:avLst/>
          </a:prstGeom>
        </xdr:spPr>
      </xdr:pic>
      <xdr:sp macro="" textlink="">
        <xdr:nvSpPr>
          <xdr:cNvPr id="35" name="Donut 34"/>
          <xdr:cNvSpPr/>
        </xdr:nvSpPr>
        <xdr:spPr>
          <a:xfrm>
            <a:off x="4649932" y="4684568"/>
            <a:ext cx="964386" cy="994482"/>
          </a:xfrm>
          <a:prstGeom prst="donut">
            <a:avLst>
              <a:gd name="adj" fmla="val 13928"/>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clientData/>
  </xdr:twoCellAnchor>
  <xdr:twoCellAnchor editAs="oneCell">
    <xdr:from>
      <xdr:col>2</xdr:col>
      <xdr:colOff>0</xdr:colOff>
      <xdr:row>89</xdr:row>
      <xdr:rowOff>0</xdr:rowOff>
    </xdr:from>
    <xdr:to>
      <xdr:col>26</xdr:col>
      <xdr:colOff>0</xdr:colOff>
      <xdr:row>90</xdr:row>
      <xdr:rowOff>85725</xdr:rowOff>
    </xdr:to>
    <xdr:sp macro="" textlink="">
      <xdr:nvSpPr>
        <xdr:cNvPr id="38" name="Rectangle 37"/>
        <xdr:cNvSpPr/>
      </xdr:nvSpPr>
      <xdr:spPr>
        <a:xfrm>
          <a:off x="285750" y="17259300"/>
          <a:ext cx="10334625" cy="276225"/>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A note on geographies:</a:t>
          </a:r>
        </a:p>
      </xdr:txBody>
    </xdr:sp>
    <xdr:clientData/>
  </xdr:twoCellAnchor>
  <xdr:twoCellAnchor editAs="oneCell">
    <xdr:from>
      <xdr:col>21</xdr:col>
      <xdr:colOff>57150</xdr:colOff>
      <xdr:row>105</xdr:row>
      <xdr:rowOff>38100</xdr:rowOff>
    </xdr:from>
    <xdr:to>
      <xdr:col>25</xdr:col>
      <xdr:colOff>19050</xdr:colOff>
      <xdr:row>107</xdr:row>
      <xdr:rowOff>66675</xdr:rowOff>
    </xdr:to>
    <xdr:sp macro="" textlink="">
      <xdr:nvSpPr>
        <xdr:cNvPr id="16" name="Rectangle 15">
          <a:hlinkClick xmlns:r="http://schemas.openxmlformats.org/officeDocument/2006/relationships" r:id="rId12"/>
        </xdr:cNvPr>
        <xdr:cNvSpPr/>
      </xdr:nvSpPr>
      <xdr:spPr>
        <a:xfrm>
          <a:off x="8715375" y="20345400"/>
          <a:ext cx="1790700" cy="457200"/>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solidFill>
                <a:sysClr val="windowText" lastClr="000000"/>
              </a:solidFill>
            </a:rPr>
            <a:t>Click  here to view</a:t>
          </a:r>
          <a:r>
            <a:rPr lang="en-GB" sz="1100" baseline="0">
              <a:solidFill>
                <a:sysClr val="windowText" lastClr="000000"/>
              </a:solidFill>
            </a:rPr>
            <a:t> maps on JSNA website</a:t>
          </a:r>
        </a:p>
        <a:p>
          <a:pPr algn="ctr"/>
          <a:endParaRPr lang="en-GB"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gradFill flip="none" rotWithShape="1">
          <a:gsLst>
            <a:gs pos="33000">
              <a:srgbClr val="7BA4D6"/>
            </a:gs>
            <a:gs pos="0">
              <a:schemeClr val="accent1">
                <a:shade val="93000"/>
                <a:satMod val="130000"/>
              </a:schemeClr>
            </a:gs>
            <a:gs pos="100000">
              <a:schemeClr val="accent1">
                <a:lumMod val="40000"/>
                <a:lumOff val="60000"/>
              </a:schemeClr>
            </a:gs>
          </a:gsLst>
          <a:lin ang="810000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Population Characteristics</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Education, attainment and work</a:t>
          </a: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050" b="0"/>
            <a:t>Population characteristics</a:t>
          </a:r>
        </a:p>
      </xdr:txBody>
    </xdr:sp>
    <xdr:clientData/>
  </xdr:twoCellAnchor>
  <xdr:twoCellAnchor editAs="oneCell">
    <xdr:from>
      <xdr:col>1</xdr:col>
      <xdr:colOff>0</xdr:colOff>
      <xdr:row>218</xdr:row>
      <xdr:rowOff>0</xdr:rowOff>
    </xdr:from>
    <xdr:to>
      <xdr:col>27</xdr:col>
      <xdr:colOff>0</xdr:colOff>
      <xdr:row>219</xdr:row>
      <xdr:rowOff>114300</xdr:rowOff>
    </xdr:to>
    <xdr:sp macro="" textlink="$AC$219">
      <xdr:nvSpPr>
        <xdr:cNvPr id="9" name="Rectangle 8"/>
        <xdr:cNvSpPr/>
      </xdr:nvSpPr>
      <xdr:spPr>
        <a:xfrm>
          <a:off x="142875" y="44357925"/>
          <a:ext cx="10610850" cy="304800"/>
        </a:xfrm>
        <a:prstGeom prst="rect">
          <a:avLst/>
        </a:prstGeom>
        <a:solidFill>
          <a:schemeClr val="bg1">
            <a:lumMod val="6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fld id="{813E8125-FCA4-46E5-86B7-827724B3F2EB}" type="TxLink">
            <a:rPr lang="en-US" sz="1100" b="0" i="0" u="none" strike="noStrike">
              <a:solidFill>
                <a:srgbClr val="000000"/>
              </a:solidFill>
              <a:latin typeface="Calibri"/>
              <a:cs typeface="Calibri"/>
            </a:rPr>
            <a:pPr algn="r"/>
            <a:t>19 January 2018</a:t>
          </a:fld>
          <a:endParaRPr lang="en-GB" sz="1050">
            <a:solidFill>
              <a:sysClr val="windowText" lastClr="000000"/>
            </a:solidFill>
          </a:endParaRPr>
        </a:p>
      </xdr:txBody>
    </xdr:sp>
    <xdr:clientData/>
  </xdr:twoCellAnchor>
  <xdr:twoCellAnchor editAs="oneCell">
    <xdr:from>
      <xdr:col>1</xdr:col>
      <xdr:colOff>0</xdr:colOff>
      <xdr:row>6</xdr:row>
      <xdr:rowOff>57151</xdr:rowOff>
    </xdr:from>
    <xdr:to>
      <xdr:col>27</xdr:col>
      <xdr:colOff>0</xdr:colOff>
      <xdr:row>6</xdr:row>
      <xdr:rowOff>76200</xdr:rowOff>
    </xdr:to>
    <xdr:cxnSp macro="">
      <xdr:nvCxnSpPr>
        <xdr:cNvPr id="13" name="Straight Connector 12"/>
        <xdr:cNvCxnSpPr/>
      </xdr:nvCxnSpPr>
      <xdr:spPr>
        <a:xfrm flipV="1">
          <a:off x="142875" y="1123951"/>
          <a:ext cx="10610850" cy="19049"/>
        </a:xfrm>
        <a:prstGeom prst="line">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31" name="Rectangle 30">
          <a:hlinkClick xmlns:r="http://schemas.openxmlformats.org/officeDocument/2006/relationships" r:id="rId6"/>
        </xdr:cNvPr>
        <xdr:cNvSpPr/>
      </xdr:nvSpPr>
      <xdr:spPr>
        <a:xfrm>
          <a:off x="8201025" y="304800"/>
          <a:ext cx="2047875" cy="285750"/>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t>Return</a:t>
          </a:r>
          <a:r>
            <a:rPr lang="en-GB" sz="1100" baseline="0"/>
            <a:t> to selection</a:t>
          </a:r>
          <a:endParaRPr lang="en-GB" sz="1100"/>
        </a:p>
      </xdr:txBody>
    </xdr:sp>
    <xdr:clientData/>
  </xdr:twoCellAnchor>
  <xdr:twoCellAnchor editAs="oneCell">
    <xdr:from>
      <xdr:col>2</xdr:col>
      <xdr:colOff>0</xdr:colOff>
      <xdr:row>7</xdr:row>
      <xdr:rowOff>295274</xdr:rowOff>
    </xdr:from>
    <xdr:to>
      <xdr:col>26</xdr:col>
      <xdr:colOff>0</xdr:colOff>
      <xdr:row>9</xdr:row>
      <xdr:rowOff>85724</xdr:rowOff>
    </xdr:to>
    <xdr:sp macro="" textlink="">
      <xdr:nvSpPr>
        <xdr:cNvPr id="9216" name="Rectangle 9215"/>
        <xdr:cNvSpPr/>
      </xdr:nvSpPr>
      <xdr:spPr>
        <a:xfrm>
          <a:off x="285750" y="1457324"/>
          <a:ext cx="10334625" cy="2762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t>Population Estimates</a:t>
          </a:r>
        </a:p>
      </xdr:txBody>
    </xdr:sp>
    <xdr:clientData/>
  </xdr:twoCellAnchor>
  <xdr:twoCellAnchor editAs="oneCell">
    <xdr:from>
      <xdr:col>14</xdr:col>
      <xdr:colOff>200024</xdr:colOff>
      <xdr:row>9</xdr:row>
      <xdr:rowOff>180974</xdr:rowOff>
    </xdr:from>
    <xdr:to>
      <xdr:col>26</xdr:col>
      <xdr:colOff>0</xdr:colOff>
      <xdr:row>25</xdr:row>
      <xdr:rowOff>47625</xdr:rowOff>
    </xdr:to>
    <xdr:graphicFrame macro="">
      <xdr:nvGraphicFramePr>
        <xdr:cNvPr id="9217" name="Chart 92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266700</xdr:colOff>
      <xdr:row>27</xdr:row>
      <xdr:rowOff>38100</xdr:rowOff>
    </xdr:from>
    <xdr:to>
      <xdr:col>24</xdr:col>
      <xdr:colOff>447675</xdr:colOff>
      <xdr:row>41</xdr:row>
      <xdr:rowOff>171450</xdr:rowOff>
    </xdr:to>
    <xdr:graphicFrame macro="">
      <xdr:nvGraphicFramePr>
        <xdr:cNvPr id="9220" name="Chart 92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47624</xdr:colOff>
      <xdr:row>71</xdr:row>
      <xdr:rowOff>142875</xdr:rowOff>
    </xdr:from>
    <xdr:to>
      <xdr:col>24</xdr:col>
      <xdr:colOff>380999</xdr:colOff>
      <xdr:row>88</xdr:row>
      <xdr:rowOff>171450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44</xdr:row>
      <xdr:rowOff>0</xdr:rowOff>
    </xdr:from>
    <xdr:to>
      <xdr:col>26</xdr:col>
      <xdr:colOff>0</xdr:colOff>
      <xdr:row>45</xdr:row>
      <xdr:rowOff>85725</xdr:rowOff>
    </xdr:to>
    <xdr:grpSp>
      <xdr:nvGrpSpPr>
        <xdr:cNvPr id="11" name="Group 10"/>
        <xdr:cNvGrpSpPr/>
      </xdr:nvGrpSpPr>
      <xdr:grpSpPr>
        <a:xfrm>
          <a:off x="285750" y="8648700"/>
          <a:ext cx="10334625" cy="276225"/>
          <a:chOff x="285750" y="8315325"/>
          <a:chExt cx="10334625" cy="276225"/>
        </a:xfrm>
      </xdr:grpSpPr>
      <xdr:sp macro="" textlink="">
        <xdr:nvSpPr>
          <xdr:cNvPr id="38" name="Rectangle 37"/>
          <xdr:cNvSpPr/>
        </xdr:nvSpPr>
        <xdr:spPr>
          <a:xfrm>
            <a:off x="285750" y="8315325"/>
            <a:ext cx="10334625" cy="2762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t>Population Projections</a:t>
            </a:r>
          </a:p>
        </xdr:txBody>
      </xdr:sp>
      <xdr:sp macro="" textlink="">
        <xdr:nvSpPr>
          <xdr:cNvPr id="10" name="TextBox 9">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89</xdr:row>
      <xdr:rowOff>0</xdr:rowOff>
    </xdr:from>
    <xdr:to>
      <xdr:col>26</xdr:col>
      <xdr:colOff>0</xdr:colOff>
      <xdr:row>90</xdr:row>
      <xdr:rowOff>85725</xdr:rowOff>
    </xdr:to>
    <xdr:grpSp>
      <xdr:nvGrpSpPr>
        <xdr:cNvPr id="18" name="Group 17"/>
        <xdr:cNvGrpSpPr/>
      </xdr:nvGrpSpPr>
      <xdr:grpSpPr>
        <a:xfrm>
          <a:off x="285750" y="17859375"/>
          <a:ext cx="10334625" cy="276225"/>
          <a:chOff x="285750" y="8315325"/>
          <a:chExt cx="10334625" cy="276225"/>
        </a:xfrm>
      </xdr:grpSpPr>
      <xdr:sp macro="" textlink="">
        <xdr:nvSpPr>
          <xdr:cNvPr id="19" name="Rectangle 18"/>
          <xdr:cNvSpPr/>
        </xdr:nvSpPr>
        <xdr:spPr>
          <a:xfrm>
            <a:off x="285750" y="8315325"/>
            <a:ext cx="10334625" cy="2762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t>Ethnic</a:t>
            </a:r>
            <a:r>
              <a:rPr lang="en-GB" sz="1100" baseline="0"/>
              <a:t> Composition</a:t>
            </a:r>
            <a:endParaRPr lang="en-GB" sz="1100"/>
          </a:p>
        </xdr:txBody>
      </xdr:sp>
      <xdr:sp macro="" textlink="">
        <xdr:nvSpPr>
          <xdr:cNvPr id="20" name="TextBox 19">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18</xdr:col>
      <xdr:colOff>66675</xdr:colOff>
      <xdr:row>91</xdr:row>
      <xdr:rowOff>304800</xdr:rowOff>
    </xdr:from>
    <xdr:to>
      <xdr:col>25</xdr:col>
      <xdr:colOff>123825</xdr:colOff>
      <xdr:row>109</xdr:row>
      <xdr:rowOff>123825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111</xdr:row>
      <xdr:rowOff>0</xdr:rowOff>
    </xdr:from>
    <xdr:to>
      <xdr:col>26</xdr:col>
      <xdr:colOff>0</xdr:colOff>
      <xdr:row>112</xdr:row>
      <xdr:rowOff>85725</xdr:rowOff>
    </xdr:to>
    <xdr:grpSp>
      <xdr:nvGrpSpPr>
        <xdr:cNvPr id="22" name="Group 21"/>
        <xdr:cNvGrpSpPr/>
      </xdr:nvGrpSpPr>
      <xdr:grpSpPr>
        <a:xfrm>
          <a:off x="285750" y="22288500"/>
          <a:ext cx="10334625" cy="276225"/>
          <a:chOff x="285750" y="8315325"/>
          <a:chExt cx="10334625" cy="276225"/>
        </a:xfrm>
      </xdr:grpSpPr>
      <xdr:sp macro="" textlink="">
        <xdr:nvSpPr>
          <xdr:cNvPr id="23" name="Rectangle 22"/>
          <xdr:cNvSpPr/>
        </xdr:nvSpPr>
        <xdr:spPr>
          <a:xfrm>
            <a:off x="285750" y="8315325"/>
            <a:ext cx="10334625" cy="2762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t>Proficiency</a:t>
            </a:r>
            <a:r>
              <a:rPr lang="en-GB" sz="1100" baseline="0"/>
              <a:t> in English (Children aged 3 to 15 years)</a:t>
            </a:r>
            <a:endParaRPr lang="en-GB" sz="1100"/>
          </a:p>
        </xdr:txBody>
      </xdr:sp>
      <xdr:sp macro="" textlink="">
        <xdr:nvSpPr>
          <xdr:cNvPr id="24" name="TextBox 23">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127</xdr:row>
      <xdr:rowOff>0</xdr:rowOff>
    </xdr:from>
    <xdr:to>
      <xdr:col>26</xdr:col>
      <xdr:colOff>0</xdr:colOff>
      <xdr:row>128</xdr:row>
      <xdr:rowOff>85725</xdr:rowOff>
    </xdr:to>
    <xdr:grpSp>
      <xdr:nvGrpSpPr>
        <xdr:cNvPr id="25" name="Group 24"/>
        <xdr:cNvGrpSpPr/>
      </xdr:nvGrpSpPr>
      <xdr:grpSpPr>
        <a:xfrm>
          <a:off x="285750" y="26346150"/>
          <a:ext cx="10334625" cy="276225"/>
          <a:chOff x="285750" y="8315325"/>
          <a:chExt cx="10334625" cy="276225"/>
        </a:xfrm>
      </xdr:grpSpPr>
      <xdr:sp macro="" textlink="">
        <xdr:nvSpPr>
          <xdr:cNvPr id="26" name="Rectangle 25"/>
          <xdr:cNvSpPr/>
        </xdr:nvSpPr>
        <xdr:spPr>
          <a:xfrm>
            <a:off x="285750" y="8315325"/>
            <a:ext cx="10334625" cy="2762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t>Tenure (children aged 0-9</a:t>
            </a:r>
            <a:r>
              <a:rPr lang="en-GB" sz="1100" baseline="0"/>
              <a:t> years)</a:t>
            </a:r>
            <a:endParaRPr lang="en-GB" sz="1100"/>
          </a:p>
        </xdr:txBody>
      </xdr:sp>
      <xdr:sp macro="" textlink="">
        <xdr:nvSpPr>
          <xdr:cNvPr id="27" name="TextBox 26">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95250</xdr:colOff>
      <xdr:row>140</xdr:row>
      <xdr:rowOff>104775</xdr:rowOff>
    </xdr:from>
    <xdr:to>
      <xdr:col>19</xdr:col>
      <xdr:colOff>28574</xdr:colOff>
      <xdr:row>153</xdr:row>
      <xdr:rowOff>180975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20</xdr:col>
      <xdr:colOff>104776</xdr:colOff>
      <xdr:row>141</xdr:row>
      <xdr:rowOff>76200</xdr:rowOff>
    </xdr:from>
    <xdr:to>
      <xdr:col>22</xdr:col>
      <xdr:colOff>314325</xdr:colOff>
      <xdr:row>153</xdr:row>
      <xdr:rowOff>161925</xdr:rowOff>
    </xdr:to>
    <xdr:sp macro="" textlink="">
      <xdr:nvSpPr>
        <xdr:cNvPr id="29" name="TextBox 28"/>
        <xdr:cNvSpPr txBox="1"/>
      </xdr:nvSpPr>
      <xdr:spPr>
        <a:xfrm>
          <a:off x="8305801" y="27527250"/>
          <a:ext cx="1123949" cy="2371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t>% Owned</a:t>
          </a:r>
        </a:p>
        <a:p>
          <a:endParaRPr lang="en-GB" sz="300"/>
        </a:p>
        <a:p>
          <a:endParaRPr lang="en-GB" sz="1050"/>
        </a:p>
        <a:p>
          <a:endParaRPr lang="en-GB" sz="1050"/>
        </a:p>
        <a:p>
          <a:r>
            <a:rPr lang="en-GB" sz="1050"/>
            <a:t>%</a:t>
          </a:r>
          <a:r>
            <a:rPr lang="en-GB" sz="1050" baseline="0"/>
            <a:t> Socially rented</a:t>
          </a:r>
        </a:p>
        <a:p>
          <a:endParaRPr lang="en-GB" sz="1050" baseline="0"/>
        </a:p>
        <a:p>
          <a:endParaRPr lang="en-GB" sz="1050" baseline="0"/>
        </a:p>
        <a:p>
          <a:endParaRPr lang="en-GB" sz="1050" baseline="0"/>
        </a:p>
        <a:p>
          <a:endParaRPr lang="en-GB" sz="1050" baseline="0"/>
        </a:p>
        <a:p>
          <a:r>
            <a:rPr lang="en-GB" sz="1050" baseline="0"/>
            <a:t>% Privately rented or living rent free</a:t>
          </a:r>
          <a:endParaRPr lang="en-GB" sz="1050"/>
        </a:p>
      </xdr:txBody>
    </xdr:sp>
    <xdr:clientData/>
  </xdr:twoCellAnchor>
  <xdr:twoCellAnchor editAs="oneCell">
    <xdr:from>
      <xdr:col>19</xdr:col>
      <xdr:colOff>276225</xdr:colOff>
      <xdr:row>146</xdr:row>
      <xdr:rowOff>38100</xdr:rowOff>
    </xdr:from>
    <xdr:to>
      <xdr:col>20</xdr:col>
      <xdr:colOff>47625</xdr:colOff>
      <xdr:row>152</xdr:row>
      <xdr:rowOff>95250</xdr:rowOff>
    </xdr:to>
    <xdr:sp macro="" textlink="">
      <xdr:nvSpPr>
        <xdr:cNvPr id="30" name="Right Brace 29"/>
        <xdr:cNvSpPr/>
      </xdr:nvSpPr>
      <xdr:spPr>
        <a:xfrm>
          <a:off x="8020050" y="28441650"/>
          <a:ext cx="228600" cy="120015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19</xdr:col>
      <xdr:colOff>276225</xdr:colOff>
      <xdr:row>141</xdr:row>
      <xdr:rowOff>28575</xdr:rowOff>
    </xdr:from>
    <xdr:to>
      <xdr:col>20</xdr:col>
      <xdr:colOff>38100</xdr:colOff>
      <xdr:row>143</xdr:row>
      <xdr:rowOff>85725</xdr:rowOff>
    </xdr:to>
    <xdr:sp macro="" textlink="">
      <xdr:nvSpPr>
        <xdr:cNvPr id="32" name="Right Brace 31"/>
        <xdr:cNvSpPr/>
      </xdr:nvSpPr>
      <xdr:spPr>
        <a:xfrm>
          <a:off x="8020050" y="27479625"/>
          <a:ext cx="219075" cy="43815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19</xdr:col>
      <xdr:colOff>276225</xdr:colOff>
      <xdr:row>143</xdr:row>
      <xdr:rowOff>85725</xdr:rowOff>
    </xdr:from>
    <xdr:to>
      <xdr:col>20</xdr:col>
      <xdr:colOff>57150</xdr:colOff>
      <xdr:row>146</xdr:row>
      <xdr:rowOff>28575</xdr:rowOff>
    </xdr:to>
    <xdr:sp macro="" textlink="">
      <xdr:nvSpPr>
        <xdr:cNvPr id="33" name="Right Brace 32"/>
        <xdr:cNvSpPr/>
      </xdr:nvSpPr>
      <xdr:spPr>
        <a:xfrm>
          <a:off x="8020050" y="27917775"/>
          <a:ext cx="238125" cy="51435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2</xdr:col>
      <xdr:colOff>0</xdr:colOff>
      <xdr:row>155</xdr:row>
      <xdr:rowOff>0</xdr:rowOff>
    </xdr:from>
    <xdr:to>
      <xdr:col>26</xdr:col>
      <xdr:colOff>0</xdr:colOff>
      <xdr:row>156</xdr:row>
      <xdr:rowOff>85725</xdr:rowOff>
    </xdr:to>
    <xdr:grpSp>
      <xdr:nvGrpSpPr>
        <xdr:cNvPr id="34" name="Group 33"/>
        <xdr:cNvGrpSpPr/>
      </xdr:nvGrpSpPr>
      <xdr:grpSpPr>
        <a:xfrm>
          <a:off x="285750" y="31784925"/>
          <a:ext cx="10334625" cy="276225"/>
          <a:chOff x="285750" y="8315325"/>
          <a:chExt cx="10334625" cy="276225"/>
        </a:xfrm>
      </xdr:grpSpPr>
      <xdr:sp macro="" textlink="">
        <xdr:nvSpPr>
          <xdr:cNvPr id="35" name="Rectangle 34"/>
          <xdr:cNvSpPr/>
        </xdr:nvSpPr>
        <xdr:spPr>
          <a:xfrm>
            <a:off x="285750" y="8315325"/>
            <a:ext cx="10334625" cy="2762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t>Family Composition</a:t>
            </a:r>
          </a:p>
        </xdr:txBody>
      </xdr:sp>
      <xdr:sp macro="" textlink="">
        <xdr:nvSpPr>
          <xdr:cNvPr id="36" name="TextBox 35">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38099</xdr:colOff>
      <xdr:row>171</xdr:row>
      <xdr:rowOff>85725</xdr:rowOff>
    </xdr:from>
    <xdr:to>
      <xdr:col>23</xdr:col>
      <xdr:colOff>371475</xdr:colOff>
      <xdr:row>184</xdr:row>
      <xdr:rowOff>133351</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xdr:col>
      <xdr:colOff>0</xdr:colOff>
      <xdr:row>186</xdr:row>
      <xdr:rowOff>0</xdr:rowOff>
    </xdr:from>
    <xdr:to>
      <xdr:col>26</xdr:col>
      <xdr:colOff>0</xdr:colOff>
      <xdr:row>187</xdr:row>
      <xdr:rowOff>85725</xdr:rowOff>
    </xdr:to>
    <xdr:grpSp>
      <xdr:nvGrpSpPr>
        <xdr:cNvPr id="37" name="Group 36"/>
        <xdr:cNvGrpSpPr/>
      </xdr:nvGrpSpPr>
      <xdr:grpSpPr>
        <a:xfrm>
          <a:off x="285750" y="39147750"/>
          <a:ext cx="10334625" cy="276225"/>
          <a:chOff x="285750" y="8315325"/>
          <a:chExt cx="10334625" cy="276225"/>
        </a:xfrm>
      </xdr:grpSpPr>
      <xdr:sp macro="" textlink="">
        <xdr:nvSpPr>
          <xdr:cNvPr id="39" name="Rectangle 38"/>
          <xdr:cNvSpPr/>
        </xdr:nvSpPr>
        <xdr:spPr>
          <a:xfrm>
            <a:off x="285750" y="8315325"/>
            <a:ext cx="10334625" cy="2762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t>Lone</a:t>
            </a:r>
            <a:r>
              <a:rPr lang="en-GB" sz="1100" baseline="0"/>
              <a:t> Parent Families</a:t>
            </a:r>
            <a:endParaRPr lang="en-GB" sz="1100"/>
          </a:p>
        </xdr:txBody>
      </xdr:sp>
      <xdr:sp macro="" textlink="">
        <xdr:nvSpPr>
          <xdr:cNvPr id="40" name="TextBox 39">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200</xdr:row>
      <xdr:rowOff>0</xdr:rowOff>
    </xdr:from>
    <xdr:to>
      <xdr:col>26</xdr:col>
      <xdr:colOff>0</xdr:colOff>
      <xdr:row>201</xdr:row>
      <xdr:rowOff>85725</xdr:rowOff>
    </xdr:to>
    <xdr:grpSp>
      <xdr:nvGrpSpPr>
        <xdr:cNvPr id="41" name="Group 40"/>
        <xdr:cNvGrpSpPr/>
      </xdr:nvGrpSpPr>
      <xdr:grpSpPr>
        <a:xfrm>
          <a:off x="285750" y="42271950"/>
          <a:ext cx="10334625" cy="276225"/>
          <a:chOff x="285750" y="8315325"/>
          <a:chExt cx="10334625" cy="276225"/>
        </a:xfrm>
      </xdr:grpSpPr>
      <xdr:sp macro="" textlink="">
        <xdr:nvSpPr>
          <xdr:cNvPr id="42" name="Rectangle 41"/>
          <xdr:cNvSpPr/>
        </xdr:nvSpPr>
        <xdr:spPr>
          <a:xfrm>
            <a:off x="285750" y="8315325"/>
            <a:ext cx="10334625" cy="2762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a:t>Lone</a:t>
            </a:r>
            <a:r>
              <a:rPr lang="en-GB" sz="1100" baseline="0"/>
              <a:t> Parent Families on Low Income</a:t>
            </a:r>
            <a:endParaRPr lang="en-GB" sz="1100"/>
          </a:p>
        </xdr:txBody>
      </xdr:sp>
      <xdr:sp macro="" textlink="">
        <xdr:nvSpPr>
          <xdr:cNvPr id="43" name="TextBox 42">
            <a:hlinkClick xmlns:r="http://schemas.openxmlformats.org/officeDocument/2006/relationships" r:id="rId10"/>
          </xdr:cNvPr>
          <xdr:cNvSpPr txBox="1"/>
        </xdr:nvSpPr>
        <xdr:spPr>
          <a:xfrm>
            <a:off x="9658350" y="83248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15</xdr:col>
      <xdr:colOff>114300</xdr:colOff>
      <xdr:row>205</xdr:row>
      <xdr:rowOff>28575</xdr:rowOff>
    </xdr:from>
    <xdr:to>
      <xdr:col>25</xdr:col>
      <xdr:colOff>114300</xdr:colOff>
      <xdr:row>216</xdr:row>
      <xdr:rowOff>171450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gradFill flip="none" rotWithShape="1">
          <a:gsLst>
            <a:gs pos="33000">
              <a:srgbClr val="7BA4D6"/>
            </a:gs>
            <a:gs pos="0">
              <a:schemeClr val="accent1">
                <a:shade val="93000"/>
                <a:satMod val="130000"/>
              </a:schemeClr>
            </a:gs>
            <a:gs pos="100000">
              <a:schemeClr val="accent1">
                <a:lumMod val="40000"/>
                <a:lumOff val="60000"/>
              </a:schemeClr>
            </a:gs>
          </a:gsLst>
          <a:lin ang="810000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Deprivation and Socio-economic factors</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050"/>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Education,</a:t>
          </a:r>
          <a:r>
            <a:rPr lang="en-GB" sz="1050" baseline="0"/>
            <a:t> attainment and work</a:t>
          </a:r>
          <a:endParaRPr lang="en-GB" sz="1050"/>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b="0"/>
            <a:t>Population characteristics</a:t>
          </a:r>
        </a:p>
      </xdr:txBody>
    </xdr:sp>
    <xdr:clientData/>
  </xdr:twoCellAnchor>
  <xdr:twoCellAnchor editAs="oneCell">
    <xdr:from>
      <xdr:col>1</xdr:col>
      <xdr:colOff>0</xdr:colOff>
      <xdr:row>167</xdr:row>
      <xdr:rowOff>0</xdr:rowOff>
    </xdr:from>
    <xdr:to>
      <xdr:col>27</xdr:col>
      <xdr:colOff>0</xdr:colOff>
      <xdr:row>168</xdr:row>
      <xdr:rowOff>95250</xdr:rowOff>
    </xdr:to>
    <xdr:sp macro="" textlink="$AC$168">
      <xdr:nvSpPr>
        <xdr:cNvPr id="8" name="Rectangle 7"/>
        <xdr:cNvSpPr/>
      </xdr:nvSpPr>
      <xdr:spPr>
        <a:xfrm>
          <a:off x="142875" y="12334875"/>
          <a:ext cx="10610850" cy="285750"/>
        </a:xfrm>
        <a:prstGeom prst="rect">
          <a:avLst/>
        </a:prstGeom>
        <a:solidFill>
          <a:schemeClr val="bg1">
            <a:lumMod val="6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fld id="{C05F04DD-BBE8-4D0D-AA26-65D5A6E5CC4C}" type="TxLink">
            <a:rPr lang="en-US" sz="1100" b="0" i="0" u="none" strike="noStrike">
              <a:solidFill>
                <a:srgbClr val="000000"/>
              </a:solidFill>
              <a:latin typeface="Calibri"/>
              <a:cs typeface="Calibri"/>
            </a:rPr>
            <a:pPr algn="r"/>
            <a:t>19 January 2018</a:t>
          </a:fld>
          <a:endParaRPr lang="en-GB" sz="1050">
            <a:solidFill>
              <a:sysClr val="windowText" lastClr="000000"/>
            </a:solidFill>
          </a:endParaRPr>
        </a:p>
      </xdr:txBody>
    </xdr:sp>
    <xdr:clientData/>
  </xdr:twoCellAnchor>
  <xdr:twoCellAnchor editAs="oneCell">
    <xdr:from>
      <xdr:col>1</xdr:col>
      <xdr:colOff>0</xdr:colOff>
      <xdr:row>6</xdr:row>
      <xdr:rowOff>57151</xdr:rowOff>
    </xdr:from>
    <xdr:to>
      <xdr:col>27</xdr:col>
      <xdr:colOff>0</xdr:colOff>
      <xdr:row>6</xdr:row>
      <xdr:rowOff>76200</xdr:rowOff>
    </xdr:to>
    <xdr:cxnSp macro="">
      <xdr:nvCxnSpPr>
        <xdr:cNvPr id="9" name="Straight Connector 8"/>
        <xdr:cNvCxnSpPr/>
      </xdr:nvCxnSpPr>
      <xdr:spPr>
        <a:xfrm flipV="1">
          <a:off x="142875" y="1123951"/>
          <a:ext cx="10610850" cy="19049"/>
        </a:xfrm>
        <a:prstGeom prst="line">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11" name="Rectangle 10">
          <a:hlinkClick xmlns:r="http://schemas.openxmlformats.org/officeDocument/2006/relationships" r:id="rId6"/>
        </xdr:cNvPr>
        <xdr:cNvSpPr/>
      </xdr:nvSpPr>
      <xdr:spPr>
        <a:xfrm>
          <a:off x="8201025" y="304800"/>
          <a:ext cx="2047875" cy="285750"/>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t>Return</a:t>
          </a:r>
          <a:r>
            <a:rPr lang="en-GB" sz="1100" baseline="0"/>
            <a:t> to selection</a:t>
          </a:r>
          <a:endParaRPr lang="en-GB" sz="1100"/>
        </a:p>
      </xdr:txBody>
    </xdr:sp>
    <xdr:clientData/>
  </xdr:twoCellAnchor>
  <xdr:twoCellAnchor editAs="oneCell">
    <xdr:from>
      <xdr:col>2</xdr:col>
      <xdr:colOff>0</xdr:colOff>
      <xdr:row>8</xdr:row>
      <xdr:rowOff>0</xdr:rowOff>
    </xdr:from>
    <xdr:to>
      <xdr:col>26</xdr:col>
      <xdr:colOff>0</xdr:colOff>
      <xdr:row>9</xdr:row>
      <xdr:rowOff>85725</xdr:rowOff>
    </xdr:to>
    <xdr:sp macro="" textlink="">
      <xdr:nvSpPr>
        <xdr:cNvPr id="12" name="Rectangle 11"/>
        <xdr:cNvSpPr/>
      </xdr:nvSpPr>
      <xdr:spPr>
        <a:xfrm>
          <a:off x="285750" y="1457325"/>
          <a:ext cx="10334625" cy="276225"/>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Index of Multiple Deprivation</a:t>
          </a:r>
        </a:p>
      </xdr:txBody>
    </xdr:sp>
    <xdr:clientData/>
  </xdr:twoCellAnchor>
  <xdr:twoCellAnchor editAs="oneCell">
    <xdr:from>
      <xdr:col>2</xdr:col>
      <xdr:colOff>0</xdr:colOff>
      <xdr:row>36</xdr:row>
      <xdr:rowOff>0</xdr:rowOff>
    </xdr:from>
    <xdr:to>
      <xdr:col>26</xdr:col>
      <xdr:colOff>0</xdr:colOff>
      <xdr:row>37</xdr:row>
      <xdr:rowOff>85725</xdr:rowOff>
    </xdr:to>
    <xdr:grpSp>
      <xdr:nvGrpSpPr>
        <xdr:cNvPr id="14" name="Group 13"/>
        <xdr:cNvGrpSpPr/>
      </xdr:nvGrpSpPr>
      <xdr:grpSpPr>
        <a:xfrm>
          <a:off x="285750" y="8324850"/>
          <a:ext cx="10334625" cy="276225"/>
          <a:chOff x="285750" y="8334375"/>
          <a:chExt cx="10334625" cy="276225"/>
        </a:xfrm>
      </xdr:grpSpPr>
      <xdr:sp macro="" textlink="">
        <xdr:nvSpPr>
          <xdr:cNvPr id="13" name="Rectangle 12"/>
          <xdr:cNvSpPr/>
        </xdr:nvSpPr>
        <xdr:spPr>
          <a:xfrm>
            <a:off x="285750" y="8334375"/>
            <a:ext cx="10334625" cy="276225"/>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Income</a:t>
            </a:r>
            <a:r>
              <a:rPr lang="en-GB" sz="1100" baseline="0"/>
              <a:t> Deprivation Affecting Children Index (IDACI)</a:t>
            </a:r>
            <a:endParaRPr lang="en-GB" sz="1100"/>
          </a:p>
        </xdr:txBody>
      </xdr:sp>
      <xdr:sp macro="" textlink="">
        <xdr:nvSpPr>
          <xdr:cNvPr id="10" name="TextBox 9">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48</xdr:row>
      <xdr:rowOff>0</xdr:rowOff>
    </xdr:from>
    <xdr:to>
      <xdr:col>26</xdr:col>
      <xdr:colOff>0</xdr:colOff>
      <xdr:row>49</xdr:row>
      <xdr:rowOff>85725</xdr:rowOff>
    </xdr:to>
    <xdr:grpSp>
      <xdr:nvGrpSpPr>
        <xdr:cNvPr id="15" name="Group 14"/>
        <xdr:cNvGrpSpPr/>
      </xdr:nvGrpSpPr>
      <xdr:grpSpPr>
        <a:xfrm>
          <a:off x="285750" y="11210925"/>
          <a:ext cx="10334625" cy="276225"/>
          <a:chOff x="285750" y="8334375"/>
          <a:chExt cx="10334625" cy="276225"/>
        </a:xfrm>
      </xdr:grpSpPr>
      <xdr:sp macro="" textlink="">
        <xdr:nvSpPr>
          <xdr:cNvPr id="16" name="Rectangle 15"/>
          <xdr:cNvSpPr/>
        </xdr:nvSpPr>
        <xdr:spPr>
          <a:xfrm>
            <a:off x="285750" y="8334375"/>
            <a:ext cx="10334625" cy="276225"/>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Children</a:t>
            </a:r>
            <a:r>
              <a:rPr lang="en-GB" sz="1100" baseline="0"/>
              <a:t> in Poverty</a:t>
            </a:r>
            <a:endParaRPr lang="en-GB" sz="1100"/>
          </a:p>
        </xdr:txBody>
      </xdr:sp>
      <xdr:sp macro="" textlink="">
        <xdr:nvSpPr>
          <xdr:cNvPr id="17" name="TextBox 16">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5</xdr:col>
      <xdr:colOff>28574</xdr:colOff>
      <xdr:row>65</xdr:row>
      <xdr:rowOff>14286</xdr:rowOff>
    </xdr:from>
    <xdr:to>
      <xdr:col>22</xdr:col>
      <xdr:colOff>38099</xdr:colOff>
      <xdr:row>80</xdr:row>
      <xdr:rowOff>180975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82</xdr:row>
      <xdr:rowOff>0</xdr:rowOff>
    </xdr:from>
    <xdr:to>
      <xdr:col>26</xdr:col>
      <xdr:colOff>0</xdr:colOff>
      <xdr:row>83</xdr:row>
      <xdr:rowOff>85725</xdr:rowOff>
    </xdr:to>
    <xdr:grpSp>
      <xdr:nvGrpSpPr>
        <xdr:cNvPr id="19" name="Group 18"/>
        <xdr:cNvGrpSpPr/>
      </xdr:nvGrpSpPr>
      <xdr:grpSpPr>
        <a:xfrm>
          <a:off x="285750" y="19230975"/>
          <a:ext cx="10334625" cy="276225"/>
          <a:chOff x="285750" y="8334375"/>
          <a:chExt cx="10334625" cy="276225"/>
        </a:xfrm>
      </xdr:grpSpPr>
      <xdr:sp macro="" textlink="">
        <xdr:nvSpPr>
          <xdr:cNvPr id="20" name="Rectangle 19"/>
          <xdr:cNvSpPr/>
        </xdr:nvSpPr>
        <xdr:spPr>
          <a:xfrm>
            <a:off x="285750" y="8334375"/>
            <a:ext cx="10334625" cy="276225"/>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Homelessness</a:t>
            </a:r>
          </a:p>
        </xdr:txBody>
      </xdr:sp>
      <xdr:sp macro="" textlink="">
        <xdr:nvSpPr>
          <xdr:cNvPr id="21" name="TextBox 20">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117</xdr:row>
      <xdr:rowOff>0</xdr:rowOff>
    </xdr:from>
    <xdr:to>
      <xdr:col>26</xdr:col>
      <xdr:colOff>0</xdr:colOff>
      <xdr:row>118</xdr:row>
      <xdr:rowOff>85725</xdr:rowOff>
    </xdr:to>
    <xdr:grpSp>
      <xdr:nvGrpSpPr>
        <xdr:cNvPr id="22" name="Group 21"/>
        <xdr:cNvGrpSpPr/>
      </xdr:nvGrpSpPr>
      <xdr:grpSpPr>
        <a:xfrm>
          <a:off x="285750" y="26641425"/>
          <a:ext cx="10334625" cy="276225"/>
          <a:chOff x="285750" y="8334375"/>
          <a:chExt cx="10334625" cy="276225"/>
        </a:xfrm>
      </xdr:grpSpPr>
      <xdr:sp macro="" textlink="">
        <xdr:nvSpPr>
          <xdr:cNvPr id="23" name="Rectangle 22"/>
          <xdr:cNvSpPr/>
        </xdr:nvSpPr>
        <xdr:spPr>
          <a:xfrm>
            <a:off x="285750" y="8334375"/>
            <a:ext cx="10334625" cy="276225"/>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Deprivation -</a:t>
            </a:r>
            <a:r>
              <a:rPr lang="en-GB" sz="1100" baseline="0"/>
              <a:t> Data collated from the 2011 Census</a:t>
            </a:r>
          </a:p>
        </xdr:txBody>
      </xdr:sp>
      <xdr:sp macro="" textlink="">
        <xdr:nvSpPr>
          <xdr:cNvPr id="24" name="TextBox 23">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137</xdr:row>
      <xdr:rowOff>0</xdr:rowOff>
    </xdr:from>
    <xdr:to>
      <xdr:col>26</xdr:col>
      <xdr:colOff>0</xdr:colOff>
      <xdr:row>138</xdr:row>
      <xdr:rowOff>85725</xdr:rowOff>
    </xdr:to>
    <xdr:grpSp>
      <xdr:nvGrpSpPr>
        <xdr:cNvPr id="25" name="Group 24"/>
        <xdr:cNvGrpSpPr/>
      </xdr:nvGrpSpPr>
      <xdr:grpSpPr>
        <a:xfrm>
          <a:off x="285750" y="31556325"/>
          <a:ext cx="10334625" cy="276225"/>
          <a:chOff x="285750" y="8334375"/>
          <a:chExt cx="10334625" cy="276225"/>
        </a:xfrm>
      </xdr:grpSpPr>
      <xdr:sp macro="" textlink="">
        <xdr:nvSpPr>
          <xdr:cNvPr id="26" name="Rectangle 25"/>
          <xdr:cNvSpPr/>
        </xdr:nvSpPr>
        <xdr:spPr>
          <a:xfrm>
            <a:off x="285750" y="8334375"/>
            <a:ext cx="10334625" cy="276225"/>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GB" sz="1100"/>
              <a:t>Children in households on workless benefits (Ofsted KPI)</a:t>
            </a:r>
            <a:endParaRPr lang="en-GB" sz="1100" baseline="0"/>
          </a:p>
        </xdr:txBody>
      </xdr:sp>
      <xdr:sp macro="" textlink="">
        <xdr:nvSpPr>
          <xdr:cNvPr id="27" name="TextBox 26">
            <a:hlinkClick xmlns:r="http://schemas.openxmlformats.org/officeDocument/2006/relationships" r:id="rId7"/>
          </xdr:cNvPr>
          <xdr:cNvSpPr txBox="1"/>
        </xdr:nvSpPr>
        <xdr:spPr>
          <a:xfrm>
            <a:off x="9663062" y="833437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20</xdr:col>
      <xdr:colOff>295275</xdr:colOff>
      <xdr:row>140</xdr:row>
      <xdr:rowOff>371475</xdr:rowOff>
    </xdr:from>
    <xdr:to>
      <xdr:col>24</xdr:col>
      <xdr:colOff>0</xdr:colOff>
      <xdr:row>143</xdr:row>
      <xdr:rowOff>0</xdr:rowOff>
    </xdr:to>
    <xdr:sp macro="" textlink="">
      <xdr:nvSpPr>
        <xdr:cNvPr id="30" name="Rectangle 29"/>
        <xdr:cNvSpPr/>
      </xdr:nvSpPr>
      <xdr:spPr>
        <a:xfrm>
          <a:off x="8496300" y="31756350"/>
          <a:ext cx="1533525" cy="447675"/>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13</xdr:col>
      <xdr:colOff>123824</xdr:colOff>
      <xdr:row>149</xdr:row>
      <xdr:rowOff>561975</xdr:rowOff>
    </xdr:from>
    <xdr:to>
      <xdr:col>24</xdr:col>
      <xdr:colOff>438149</xdr:colOff>
      <xdr:row>165</xdr:row>
      <xdr:rowOff>19050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gradFill flip="none" rotWithShape="1">
          <a:gsLst>
            <a:gs pos="33000">
              <a:srgbClr val="7BA4D6"/>
            </a:gs>
            <a:gs pos="0">
              <a:schemeClr val="accent1">
                <a:shade val="93000"/>
                <a:satMod val="130000"/>
              </a:schemeClr>
            </a:gs>
            <a:gs pos="100000">
              <a:schemeClr val="accent1">
                <a:lumMod val="40000"/>
                <a:lumOff val="60000"/>
              </a:schemeClr>
            </a:gs>
          </a:gsLst>
          <a:lin ang="810000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Births</a:t>
          </a:r>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Education, attainment and work</a:t>
          </a: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050"/>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b="0"/>
            <a:t>Population characteristics</a:t>
          </a:r>
        </a:p>
      </xdr:txBody>
    </xdr:sp>
    <xdr:clientData/>
  </xdr:twoCellAnchor>
  <xdr:twoCellAnchor editAs="oneCell">
    <xdr:from>
      <xdr:col>1</xdr:col>
      <xdr:colOff>0</xdr:colOff>
      <xdr:row>237</xdr:row>
      <xdr:rowOff>190499</xdr:rowOff>
    </xdr:from>
    <xdr:to>
      <xdr:col>27</xdr:col>
      <xdr:colOff>0</xdr:colOff>
      <xdr:row>239</xdr:row>
      <xdr:rowOff>104774</xdr:rowOff>
    </xdr:to>
    <xdr:sp macro="" textlink="$AC$240">
      <xdr:nvSpPr>
        <xdr:cNvPr id="8" name="Rectangle 7"/>
        <xdr:cNvSpPr/>
      </xdr:nvSpPr>
      <xdr:spPr>
        <a:xfrm>
          <a:off x="142875" y="33756599"/>
          <a:ext cx="10610850" cy="295275"/>
        </a:xfrm>
        <a:prstGeom prst="rect">
          <a:avLst/>
        </a:prstGeom>
        <a:solidFill>
          <a:schemeClr val="bg1">
            <a:lumMod val="6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fld id="{28BBA36F-C091-4A56-B5A7-F21C21097E82}" type="TxLink">
            <a:rPr lang="en-US" sz="1100" b="0" i="0" u="none" strike="noStrike">
              <a:solidFill>
                <a:sysClr val="windowText" lastClr="000000"/>
              </a:solidFill>
              <a:latin typeface="Calibri"/>
              <a:cs typeface="Calibri"/>
            </a:rPr>
            <a:pPr algn="r"/>
            <a:t>19 January 2018</a:t>
          </a:fld>
          <a:endParaRPr lang="en-GB" sz="1050">
            <a:solidFill>
              <a:sysClr val="windowText" lastClr="000000"/>
            </a:solidFill>
          </a:endParaRPr>
        </a:p>
      </xdr:txBody>
    </xdr:sp>
    <xdr:clientData/>
  </xdr:twoCellAnchor>
  <xdr:twoCellAnchor editAs="oneCell">
    <xdr:from>
      <xdr:col>1</xdr:col>
      <xdr:colOff>0</xdr:colOff>
      <xdr:row>6</xdr:row>
      <xdr:rowOff>57151</xdr:rowOff>
    </xdr:from>
    <xdr:to>
      <xdr:col>27</xdr:col>
      <xdr:colOff>0</xdr:colOff>
      <xdr:row>6</xdr:row>
      <xdr:rowOff>76200</xdr:rowOff>
    </xdr:to>
    <xdr:cxnSp macro="">
      <xdr:nvCxnSpPr>
        <xdr:cNvPr id="9" name="Straight Connector 8"/>
        <xdr:cNvCxnSpPr/>
      </xdr:nvCxnSpPr>
      <xdr:spPr>
        <a:xfrm flipV="1">
          <a:off x="142875" y="1123951"/>
          <a:ext cx="10610850" cy="19049"/>
        </a:xfrm>
        <a:prstGeom prst="line">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10" name="Rectangle 9">
          <a:hlinkClick xmlns:r="http://schemas.openxmlformats.org/officeDocument/2006/relationships" r:id="rId6"/>
        </xdr:cNvPr>
        <xdr:cNvSpPr/>
      </xdr:nvSpPr>
      <xdr:spPr>
        <a:xfrm>
          <a:off x="8201025" y="304800"/>
          <a:ext cx="2047875" cy="285750"/>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t>Return</a:t>
          </a:r>
          <a:r>
            <a:rPr lang="en-GB" sz="1100" baseline="0"/>
            <a:t> to selection</a:t>
          </a:r>
          <a:endParaRPr lang="en-GB" sz="1100"/>
        </a:p>
      </xdr:txBody>
    </xdr:sp>
    <xdr:clientData/>
  </xdr:twoCellAnchor>
  <xdr:twoCellAnchor editAs="oneCell">
    <xdr:from>
      <xdr:col>2</xdr:col>
      <xdr:colOff>0</xdr:colOff>
      <xdr:row>8</xdr:row>
      <xdr:rowOff>0</xdr:rowOff>
    </xdr:from>
    <xdr:to>
      <xdr:col>26</xdr:col>
      <xdr:colOff>0</xdr:colOff>
      <xdr:row>9</xdr:row>
      <xdr:rowOff>85725</xdr:rowOff>
    </xdr:to>
    <xdr:sp macro="" textlink="">
      <xdr:nvSpPr>
        <xdr:cNvPr id="11" name="Rectangle 10"/>
        <xdr:cNvSpPr/>
      </xdr:nvSpPr>
      <xdr:spPr>
        <a:xfrm>
          <a:off x="285750" y="1457325"/>
          <a:ext cx="10334625" cy="2762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t>Births</a:t>
          </a:r>
        </a:p>
      </xdr:txBody>
    </xdr:sp>
    <xdr:clientData/>
  </xdr:twoCellAnchor>
  <xdr:twoCellAnchor editAs="oneCell">
    <xdr:from>
      <xdr:col>2</xdr:col>
      <xdr:colOff>0</xdr:colOff>
      <xdr:row>43</xdr:row>
      <xdr:rowOff>0</xdr:rowOff>
    </xdr:from>
    <xdr:to>
      <xdr:col>26</xdr:col>
      <xdr:colOff>0</xdr:colOff>
      <xdr:row>44</xdr:row>
      <xdr:rowOff>85725</xdr:rowOff>
    </xdr:to>
    <xdr:grpSp>
      <xdr:nvGrpSpPr>
        <xdr:cNvPr id="14" name="Group 13"/>
        <xdr:cNvGrpSpPr/>
      </xdr:nvGrpSpPr>
      <xdr:grpSpPr>
        <a:xfrm>
          <a:off x="285750" y="8886825"/>
          <a:ext cx="10334625" cy="276225"/>
          <a:chOff x="285750" y="8420100"/>
          <a:chExt cx="10334625" cy="276225"/>
        </a:xfrm>
      </xdr:grpSpPr>
      <xdr:sp macro="" textlink="">
        <xdr:nvSpPr>
          <xdr:cNvPr id="12" name="Rectangle 11"/>
          <xdr:cNvSpPr/>
        </xdr:nvSpPr>
        <xdr:spPr>
          <a:xfrm>
            <a:off x="285750" y="8420100"/>
            <a:ext cx="10334625" cy="2762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t>Teenage Conceptions</a:t>
            </a:r>
          </a:p>
        </xdr:txBody>
      </xdr:sp>
      <xdr:sp macro="" textlink="">
        <xdr:nvSpPr>
          <xdr:cNvPr id="13" name="TextBox 12">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19050</xdr:colOff>
      <xdr:row>85</xdr:row>
      <xdr:rowOff>61912</xdr:rowOff>
    </xdr:from>
    <xdr:to>
      <xdr:col>25</xdr:col>
      <xdr:colOff>0</xdr:colOff>
      <xdr:row>99</xdr:row>
      <xdr:rowOff>138112</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124</xdr:row>
      <xdr:rowOff>0</xdr:rowOff>
    </xdr:from>
    <xdr:to>
      <xdr:col>26</xdr:col>
      <xdr:colOff>0</xdr:colOff>
      <xdr:row>125</xdr:row>
      <xdr:rowOff>85725</xdr:rowOff>
    </xdr:to>
    <xdr:grpSp>
      <xdr:nvGrpSpPr>
        <xdr:cNvPr id="17" name="Group 16"/>
        <xdr:cNvGrpSpPr/>
      </xdr:nvGrpSpPr>
      <xdr:grpSpPr>
        <a:xfrm>
          <a:off x="285750" y="24898350"/>
          <a:ext cx="10334625" cy="276225"/>
          <a:chOff x="285750" y="8420100"/>
          <a:chExt cx="10334625" cy="276225"/>
        </a:xfrm>
      </xdr:grpSpPr>
      <xdr:sp macro="" textlink="">
        <xdr:nvSpPr>
          <xdr:cNvPr id="18" name="Rectangle 17"/>
          <xdr:cNvSpPr/>
        </xdr:nvSpPr>
        <xdr:spPr>
          <a:xfrm>
            <a:off x="285750" y="8420100"/>
            <a:ext cx="10334625" cy="2762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t>Births </a:t>
            </a:r>
            <a:r>
              <a:rPr lang="en-GB" sz="1100" baseline="0"/>
              <a:t>to women aged under 18</a:t>
            </a:r>
            <a:endParaRPr lang="en-GB" sz="1100"/>
          </a:p>
        </xdr:txBody>
      </xdr:sp>
      <xdr:sp macro="" textlink="">
        <xdr:nvSpPr>
          <xdr:cNvPr id="19" name="TextBox 18">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101</xdr:row>
      <xdr:rowOff>0</xdr:rowOff>
    </xdr:from>
    <xdr:to>
      <xdr:col>26</xdr:col>
      <xdr:colOff>0</xdr:colOff>
      <xdr:row>102</xdr:row>
      <xdr:rowOff>85725</xdr:rowOff>
    </xdr:to>
    <xdr:grpSp>
      <xdr:nvGrpSpPr>
        <xdr:cNvPr id="20" name="Group 19"/>
        <xdr:cNvGrpSpPr/>
      </xdr:nvGrpSpPr>
      <xdr:grpSpPr>
        <a:xfrm>
          <a:off x="285750" y="20316825"/>
          <a:ext cx="10334625" cy="276225"/>
          <a:chOff x="285750" y="8420100"/>
          <a:chExt cx="10334625" cy="276225"/>
        </a:xfrm>
      </xdr:grpSpPr>
      <xdr:sp macro="" textlink="">
        <xdr:nvSpPr>
          <xdr:cNvPr id="21" name="Rectangle 20"/>
          <xdr:cNvSpPr/>
        </xdr:nvSpPr>
        <xdr:spPr>
          <a:xfrm>
            <a:off x="285750" y="8420100"/>
            <a:ext cx="10334625" cy="2762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t>Teenage conceptions</a:t>
            </a:r>
            <a:r>
              <a:rPr lang="en-GB" sz="1100" baseline="0"/>
              <a:t> resulting in abortion</a:t>
            </a:r>
            <a:endParaRPr lang="en-GB" sz="1100"/>
          </a:p>
        </xdr:txBody>
      </xdr:sp>
      <xdr:sp macro="" textlink="">
        <xdr:nvSpPr>
          <xdr:cNvPr id="22" name="TextBox 21">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143</xdr:row>
      <xdr:rowOff>0</xdr:rowOff>
    </xdr:from>
    <xdr:to>
      <xdr:col>26</xdr:col>
      <xdr:colOff>0</xdr:colOff>
      <xdr:row>144</xdr:row>
      <xdr:rowOff>85725</xdr:rowOff>
    </xdr:to>
    <xdr:grpSp>
      <xdr:nvGrpSpPr>
        <xdr:cNvPr id="23" name="Group 22"/>
        <xdr:cNvGrpSpPr/>
      </xdr:nvGrpSpPr>
      <xdr:grpSpPr>
        <a:xfrm>
          <a:off x="285750" y="29308425"/>
          <a:ext cx="10334625" cy="276225"/>
          <a:chOff x="285750" y="8420100"/>
          <a:chExt cx="10334625" cy="276225"/>
        </a:xfrm>
      </xdr:grpSpPr>
      <xdr:sp macro="" textlink="">
        <xdr:nvSpPr>
          <xdr:cNvPr id="24" name="Rectangle 23"/>
          <xdr:cNvSpPr/>
        </xdr:nvSpPr>
        <xdr:spPr>
          <a:xfrm>
            <a:off x="285750" y="8420100"/>
            <a:ext cx="10334625" cy="2762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t>Births to women aged 35 and above</a:t>
            </a:r>
          </a:p>
        </xdr:txBody>
      </xdr:sp>
      <xdr:sp macro="" textlink="">
        <xdr:nvSpPr>
          <xdr:cNvPr id="25" name="TextBox 24">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173</xdr:row>
      <xdr:rowOff>0</xdr:rowOff>
    </xdr:from>
    <xdr:to>
      <xdr:col>26</xdr:col>
      <xdr:colOff>0</xdr:colOff>
      <xdr:row>174</xdr:row>
      <xdr:rowOff>85725</xdr:rowOff>
    </xdr:to>
    <xdr:grpSp>
      <xdr:nvGrpSpPr>
        <xdr:cNvPr id="26" name="Group 25"/>
        <xdr:cNvGrpSpPr/>
      </xdr:nvGrpSpPr>
      <xdr:grpSpPr>
        <a:xfrm>
          <a:off x="285750" y="35213925"/>
          <a:ext cx="10334625" cy="276225"/>
          <a:chOff x="285750" y="8420100"/>
          <a:chExt cx="10334625" cy="276225"/>
        </a:xfrm>
      </xdr:grpSpPr>
      <xdr:sp macro="" textlink="">
        <xdr:nvSpPr>
          <xdr:cNvPr id="27" name="Rectangle 26"/>
          <xdr:cNvSpPr/>
        </xdr:nvSpPr>
        <xdr:spPr>
          <a:xfrm>
            <a:off x="285750" y="8420100"/>
            <a:ext cx="10334625" cy="2762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t>Caesarean</a:t>
            </a:r>
            <a:r>
              <a:rPr lang="en-GB" sz="1100" baseline="0"/>
              <a:t> Births</a:t>
            </a:r>
            <a:endParaRPr lang="en-GB" sz="1100"/>
          </a:p>
        </xdr:txBody>
      </xdr:sp>
      <xdr:sp macro="" textlink="">
        <xdr:nvSpPr>
          <xdr:cNvPr id="28" name="TextBox 27">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207</xdr:row>
      <xdr:rowOff>0</xdr:rowOff>
    </xdr:from>
    <xdr:to>
      <xdr:col>26</xdr:col>
      <xdr:colOff>0</xdr:colOff>
      <xdr:row>208</xdr:row>
      <xdr:rowOff>85725</xdr:rowOff>
    </xdr:to>
    <xdr:grpSp>
      <xdr:nvGrpSpPr>
        <xdr:cNvPr id="29" name="Group 28"/>
        <xdr:cNvGrpSpPr/>
      </xdr:nvGrpSpPr>
      <xdr:grpSpPr>
        <a:xfrm>
          <a:off x="285750" y="42329100"/>
          <a:ext cx="10334625" cy="276225"/>
          <a:chOff x="285750" y="8420100"/>
          <a:chExt cx="10334625" cy="276225"/>
        </a:xfrm>
      </xdr:grpSpPr>
      <xdr:sp macro="" textlink="">
        <xdr:nvSpPr>
          <xdr:cNvPr id="30" name="Rectangle 29"/>
          <xdr:cNvSpPr/>
        </xdr:nvSpPr>
        <xdr:spPr>
          <a:xfrm>
            <a:off x="285750" y="8420100"/>
            <a:ext cx="10334625" cy="2762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t>Sudden </a:t>
            </a:r>
            <a:r>
              <a:rPr lang="en-GB" sz="1100" baseline="0"/>
              <a:t> Unexplained Infant Deaths</a:t>
            </a:r>
            <a:endParaRPr lang="en-GB" sz="1100"/>
          </a:p>
        </xdr:txBody>
      </xdr:sp>
      <xdr:sp macro="" textlink="">
        <xdr:nvSpPr>
          <xdr:cNvPr id="31" name="TextBox 30">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191</xdr:row>
      <xdr:rowOff>0</xdr:rowOff>
    </xdr:from>
    <xdr:to>
      <xdr:col>26</xdr:col>
      <xdr:colOff>0</xdr:colOff>
      <xdr:row>192</xdr:row>
      <xdr:rowOff>85725</xdr:rowOff>
    </xdr:to>
    <xdr:grpSp>
      <xdr:nvGrpSpPr>
        <xdr:cNvPr id="32" name="Group 31"/>
        <xdr:cNvGrpSpPr/>
      </xdr:nvGrpSpPr>
      <xdr:grpSpPr>
        <a:xfrm>
          <a:off x="285750" y="39023925"/>
          <a:ext cx="10334625" cy="276225"/>
          <a:chOff x="285750" y="8420100"/>
          <a:chExt cx="10334625" cy="276225"/>
        </a:xfrm>
      </xdr:grpSpPr>
      <xdr:sp macro="" textlink="">
        <xdr:nvSpPr>
          <xdr:cNvPr id="33" name="Rectangle 32"/>
          <xdr:cNvSpPr/>
        </xdr:nvSpPr>
        <xdr:spPr>
          <a:xfrm>
            <a:off x="285750" y="8420100"/>
            <a:ext cx="10334625" cy="2762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GB" sz="1100"/>
              <a:t>Low Birth Weight</a:t>
            </a:r>
          </a:p>
        </xdr:txBody>
      </xdr:sp>
      <xdr:sp macro="" textlink="">
        <xdr:nvSpPr>
          <xdr:cNvPr id="34" name="TextBox 33">
            <a:hlinkClick xmlns:r="http://schemas.openxmlformats.org/officeDocument/2006/relationships" r:id="rId7"/>
          </xdr:cNvPr>
          <xdr:cNvSpPr txBox="1"/>
        </xdr:nvSpPr>
        <xdr:spPr>
          <a:xfrm>
            <a:off x="9663062" y="842010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66674</xdr:colOff>
      <xdr:row>159</xdr:row>
      <xdr:rowOff>109537</xdr:rowOff>
    </xdr:from>
    <xdr:to>
      <xdr:col>20</xdr:col>
      <xdr:colOff>95249</xdr:colOff>
      <xdr:row>171</xdr:row>
      <xdr:rowOff>123825</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gradFill flip="none" rotWithShape="1">
          <a:gsLst>
            <a:gs pos="33000">
              <a:srgbClr val="7BA4D6"/>
            </a:gs>
            <a:gs pos="0">
              <a:schemeClr val="accent1">
                <a:shade val="93000"/>
                <a:satMod val="130000"/>
              </a:schemeClr>
            </a:gs>
            <a:gs pos="100000">
              <a:schemeClr val="accent1">
                <a:lumMod val="40000"/>
                <a:lumOff val="60000"/>
              </a:schemeClr>
            </a:gs>
          </a:gsLst>
          <a:lin ang="810000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800" b="1"/>
            <a:t>Health</a:t>
          </a:r>
          <a:r>
            <a:rPr lang="en-GB" sz="1800" b="1" baseline="0"/>
            <a:t> and Wellbeing</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Education, attainment and work</a:t>
          </a:r>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050"/>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b="0"/>
            <a:t>Population characteristics</a:t>
          </a:r>
        </a:p>
      </xdr:txBody>
    </xdr:sp>
    <xdr:clientData/>
  </xdr:twoCellAnchor>
  <xdr:twoCellAnchor editAs="oneCell">
    <xdr:from>
      <xdr:col>1</xdr:col>
      <xdr:colOff>0</xdr:colOff>
      <xdr:row>802</xdr:row>
      <xdr:rowOff>0</xdr:rowOff>
    </xdr:from>
    <xdr:to>
      <xdr:col>27</xdr:col>
      <xdr:colOff>0</xdr:colOff>
      <xdr:row>803</xdr:row>
      <xdr:rowOff>95250</xdr:rowOff>
    </xdr:to>
    <xdr:sp macro="" textlink="$AC$803">
      <xdr:nvSpPr>
        <xdr:cNvPr id="8" name="Rectangle 7"/>
        <xdr:cNvSpPr/>
      </xdr:nvSpPr>
      <xdr:spPr>
        <a:xfrm>
          <a:off x="142875" y="186880500"/>
          <a:ext cx="10610850" cy="285750"/>
        </a:xfrm>
        <a:prstGeom prst="rect">
          <a:avLst/>
        </a:prstGeom>
        <a:solidFill>
          <a:schemeClr val="bg1">
            <a:lumMod val="6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r"/>
          <a:fld id="{5170BB22-8C02-49F4-82DA-C4CF444DD7AE}" type="TxLink">
            <a:rPr lang="en-US" sz="1050" b="0" i="0" u="none" strike="noStrike">
              <a:solidFill>
                <a:srgbClr val="000000"/>
              </a:solidFill>
              <a:latin typeface="Calibri"/>
              <a:cs typeface="Calibri"/>
            </a:rPr>
            <a:pPr algn="r"/>
            <a:t>19 January 2018</a:t>
          </a:fld>
          <a:endParaRPr lang="en-GB" sz="1100">
            <a:solidFill>
              <a:sysClr val="windowText" lastClr="000000"/>
            </a:solidFill>
          </a:endParaRPr>
        </a:p>
      </xdr:txBody>
    </xdr:sp>
    <xdr:clientData/>
  </xdr:twoCellAnchor>
  <xdr:twoCellAnchor editAs="oneCell">
    <xdr:from>
      <xdr:col>1</xdr:col>
      <xdr:colOff>0</xdr:colOff>
      <xdr:row>6</xdr:row>
      <xdr:rowOff>57151</xdr:rowOff>
    </xdr:from>
    <xdr:to>
      <xdr:col>27</xdr:col>
      <xdr:colOff>0</xdr:colOff>
      <xdr:row>6</xdr:row>
      <xdr:rowOff>76200</xdr:rowOff>
    </xdr:to>
    <xdr:cxnSp macro="">
      <xdr:nvCxnSpPr>
        <xdr:cNvPr id="9" name="Straight Connector 8"/>
        <xdr:cNvCxnSpPr/>
      </xdr:nvCxnSpPr>
      <xdr:spPr>
        <a:xfrm flipV="1">
          <a:off x="142875" y="1123951"/>
          <a:ext cx="10610850" cy="19049"/>
        </a:xfrm>
        <a:prstGeom prst="line">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10" name="Rectangle 9">
          <a:hlinkClick xmlns:r="http://schemas.openxmlformats.org/officeDocument/2006/relationships" r:id="rId6"/>
        </xdr:cNvPr>
        <xdr:cNvSpPr/>
      </xdr:nvSpPr>
      <xdr:spPr>
        <a:xfrm>
          <a:off x="8201025" y="304800"/>
          <a:ext cx="2047875" cy="285750"/>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t>Return</a:t>
          </a:r>
          <a:r>
            <a:rPr lang="en-GB" sz="1100" baseline="0"/>
            <a:t> to selection</a:t>
          </a:r>
          <a:endParaRPr lang="en-GB" sz="1100"/>
        </a:p>
      </xdr:txBody>
    </xdr:sp>
    <xdr:clientData/>
  </xdr:twoCellAnchor>
  <xdr:twoCellAnchor editAs="oneCell">
    <xdr:from>
      <xdr:col>2</xdr:col>
      <xdr:colOff>0</xdr:colOff>
      <xdr:row>8</xdr:row>
      <xdr:rowOff>0</xdr:rowOff>
    </xdr:from>
    <xdr:to>
      <xdr:col>26</xdr:col>
      <xdr:colOff>0</xdr:colOff>
      <xdr:row>9</xdr:row>
      <xdr:rowOff>85725</xdr:rowOff>
    </xdr:to>
    <xdr:sp macro="" textlink="">
      <xdr:nvSpPr>
        <xdr:cNvPr id="11" name="Rectangle 10"/>
        <xdr:cNvSpPr/>
      </xdr:nvSpPr>
      <xdr:spPr>
        <a:xfrm>
          <a:off x="285750" y="1457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Breastfeeding</a:t>
          </a:r>
        </a:p>
      </xdr:txBody>
    </xdr:sp>
    <xdr:clientData/>
  </xdr:twoCellAnchor>
  <xdr:twoCellAnchor editAs="oneCell">
    <xdr:from>
      <xdr:col>2</xdr:col>
      <xdr:colOff>0</xdr:colOff>
      <xdr:row>134</xdr:row>
      <xdr:rowOff>0</xdr:rowOff>
    </xdr:from>
    <xdr:to>
      <xdr:col>26</xdr:col>
      <xdr:colOff>0</xdr:colOff>
      <xdr:row>135</xdr:row>
      <xdr:rowOff>85725</xdr:rowOff>
    </xdr:to>
    <xdr:grpSp>
      <xdr:nvGrpSpPr>
        <xdr:cNvPr id="17" name="Group 16"/>
        <xdr:cNvGrpSpPr/>
      </xdr:nvGrpSpPr>
      <xdr:grpSpPr>
        <a:xfrm>
          <a:off x="285750" y="29222700"/>
          <a:ext cx="10334625" cy="276225"/>
          <a:chOff x="285750" y="9839325"/>
          <a:chExt cx="10334625" cy="276225"/>
        </a:xfrm>
      </xdr:grpSpPr>
      <xdr:sp macro="" textlink="">
        <xdr:nvSpPr>
          <xdr:cNvPr id="12" name="Rectangle 11"/>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Children's</a:t>
            </a:r>
            <a:r>
              <a:rPr lang="en-GB" sz="1100" baseline="0"/>
              <a:t> Emotional Health and Wellbeing and Adult Mental Health</a:t>
            </a:r>
            <a:endParaRPr lang="en-GB" sz="1100"/>
          </a:p>
        </xdr:txBody>
      </xdr:sp>
      <xdr:sp macro="" textlink="">
        <xdr:nvSpPr>
          <xdr:cNvPr id="13" name="TextBox 12">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21</xdr:col>
      <xdr:colOff>428625</xdr:colOff>
      <xdr:row>23</xdr:row>
      <xdr:rowOff>123825</xdr:rowOff>
    </xdr:from>
    <xdr:to>
      <xdr:col>24</xdr:col>
      <xdr:colOff>228600</xdr:colOff>
      <xdr:row>25</xdr:row>
      <xdr:rowOff>9525</xdr:rowOff>
    </xdr:to>
    <xdr:sp macro="" textlink="">
      <xdr:nvSpPr>
        <xdr:cNvPr id="14" name="Rectangle 13"/>
        <xdr:cNvSpPr/>
      </xdr:nvSpPr>
      <xdr:spPr>
        <a:xfrm>
          <a:off x="9086850" y="4438650"/>
          <a:ext cx="1171575" cy="266700"/>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0</xdr:colOff>
      <xdr:row>45</xdr:row>
      <xdr:rowOff>0</xdr:rowOff>
    </xdr:from>
    <xdr:to>
      <xdr:col>26</xdr:col>
      <xdr:colOff>0</xdr:colOff>
      <xdr:row>46</xdr:row>
      <xdr:rowOff>85725</xdr:rowOff>
    </xdr:to>
    <xdr:grpSp>
      <xdr:nvGrpSpPr>
        <xdr:cNvPr id="18" name="Group 17"/>
        <xdr:cNvGrpSpPr/>
      </xdr:nvGrpSpPr>
      <xdr:grpSpPr>
        <a:xfrm>
          <a:off x="285750" y="8820150"/>
          <a:ext cx="10334625" cy="276225"/>
          <a:chOff x="285750" y="5457825"/>
          <a:chExt cx="10334625" cy="276225"/>
        </a:xfrm>
      </xdr:grpSpPr>
      <xdr:sp macro="" textlink="">
        <xdr:nvSpPr>
          <xdr:cNvPr id="15" name="Rectangle 14"/>
          <xdr:cNvSpPr/>
        </xdr:nvSpPr>
        <xdr:spPr>
          <a:xfrm>
            <a:off x="285750" y="54578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Breastfeeding at 6-8</a:t>
            </a:r>
            <a:r>
              <a:rPr lang="en-GB" sz="1100" baseline="0"/>
              <a:t> weeks</a:t>
            </a:r>
            <a:r>
              <a:rPr lang="en-GB" sz="1100"/>
              <a:t> (Ofsted</a:t>
            </a:r>
            <a:r>
              <a:rPr lang="en-GB" sz="1100" baseline="0"/>
              <a:t> KPI)</a:t>
            </a:r>
            <a:endParaRPr lang="en-GB" sz="1100"/>
          </a:p>
        </xdr:txBody>
      </xdr:sp>
      <xdr:sp macro="" textlink="">
        <xdr:nvSpPr>
          <xdr:cNvPr id="16" name="TextBox 15">
            <a:hlinkClick xmlns:r="http://schemas.openxmlformats.org/officeDocument/2006/relationships" r:id="rId7"/>
          </xdr:cNvPr>
          <xdr:cNvSpPr txBox="1"/>
        </xdr:nvSpPr>
        <xdr:spPr>
          <a:xfrm>
            <a:off x="9663062" y="54578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52917</xdr:colOff>
      <xdr:row>76</xdr:row>
      <xdr:rowOff>95250</xdr:rowOff>
    </xdr:from>
    <xdr:to>
      <xdr:col>25</xdr:col>
      <xdr:colOff>10584</xdr:colOff>
      <xdr:row>89</xdr:row>
      <xdr:rowOff>52916</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89</xdr:row>
      <xdr:rowOff>104775</xdr:rowOff>
    </xdr:from>
    <xdr:to>
      <xdr:col>26</xdr:col>
      <xdr:colOff>0</xdr:colOff>
      <xdr:row>91</xdr:row>
      <xdr:rowOff>0</xdr:rowOff>
    </xdr:to>
    <xdr:grpSp>
      <xdr:nvGrpSpPr>
        <xdr:cNvPr id="20" name="Group 19"/>
        <xdr:cNvGrpSpPr/>
      </xdr:nvGrpSpPr>
      <xdr:grpSpPr>
        <a:xfrm>
          <a:off x="285750" y="17545050"/>
          <a:ext cx="10334625" cy="276225"/>
          <a:chOff x="285750" y="5457825"/>
          <a:chExt cx="10334625" cy="276225"/>
        </a:xfrm>
      </xdr:grpSpPr>
      <xdr:sp macro="" textlink="">
        <xdr:nvSpPr>
          <xdr:cNvPr id="21" name="Rectangle 20"/>
          <xdr:cNvSpPr/>
        </xdr:nvSpPr>
        <xdr:spPr>
          <a:xfrm>
            <a:off x="285750" y="54578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Breastfeeding</a:t>
            </a:r>
            <a:r>
              <a:rPr lang="en-GB" sz="1100" baseline="0"/>
              <a:t> (CCG data from NHS England and upper tier local authority data from PHE): Quarterly</a:t>
            </a:r>
            <a:endParaRPr lang="en-GB" sz="1100"/>
          </a:p>
        </xdr:txBody>
      </xdr:sp>
      <xdr:sp macro="" textlink="">
        <xdr:nvSpPr>
          <xdr:cNvPr id="22" name="TextBox 21">
            <a:hlinkClick xmlns:r="http://schemas.openxmlformats.org/officeDocument/2006/relationships" r:id="rId7"/>
          </xdr:cNvPr>
          <xdr:cNvSpPr txBox="1"/>
        </xdr:nvSpPr>
        <xdr:spPr>
          <a:xfrm>
            <a:off x="9663062" y="54578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20</xdr:col>
      <xdr:colOff>200025</xdr:colOff>
      <xdr:row>148</xdr:row>
      <xdr:rowOff>57150</xdr:rowOff>
    </xdr:from>
    <xdr:to>
      <xdr:col>23</xdr:col>
      <xdr:colOff>76200</xdr:colOff>
      <xdr:row>150</xdr:row>
      <xdr:rowOff>38100</xdr:rowOff>
    </xdr:to>
    <xdr:sp macro="" textlink="">
      <xdr:nvSpPr>
        <xdr:cNvPr id="25" name="Rectangle 24"/>
        <xdr:cNvSpPr/>
      </xdr:nvSpPr>
      <xdr:spPr>
        <a:xfrm>
          <a:off x="8401050" y="28013025"/>
          <a:ext cx="1247775" cy="361950"/>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0</xdr:colOff>
      <xdr:row>161</xdr:row>
      <xdr:rowOff>0</xdr:rowOff>
    </xdr:from>
    <xdr:to>
      <xdr:col>26</xdr:col>
      <xdr:colOff>0</xdr:colOff>
      <xdr:row>162</xdr:row>
      <xdr:rowOff>85725</xdr:rowOff>
    </xdr:to>
    <xdr:grpSp>
      <xdr:nvGrpSpPr>
        <xdr:cNvPr id="26" name="Group 25"/>
        <xdr:cNvGrpSpPr/>
      </xdr:nvGrpSpPr>
      <xdr:grpSpPr>
        <a:xfrm>
          <a:off x="285750" y="34366200"/>
          <a:ext cx="10334625" cy="276225"/>
          <a:chOff x="285750" y="9839325"/>
          <a:chExt cx="10334625" cy="276225"/>
        </a:xfrm>
      </xdr:grpSpPr>
      <xdr:sp macro="" textlink="">
        <xdr:nvSpPr>
          <xdr:cNvPr id="27" name="Rectangle 26"/>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Postnatal</a:t>
            </a:r>
            <a:r>
              <a:rPr lang="en-GB" sz="1100" baseline="0"/>
              <a:t> depression</a:t>
            </a:r>
            <a:endParaRPr lang="en-GB" sz="1100"/>
          </a:p>
        </xdr:txBody>
      </xdr:sp>
      <xdr:sp macro="" textlink="">
        <xdr:nvSpPr>
          <xdr:cNvPr id="28" name="TextBox 27">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172</xdr:row>
      <xdr:rowOff>0</xdr:rowOff>
    </xdr:from>
    <xdr:to>
      <xdr:col>26</xdr:col>
      <xdr:colOff>0</xdr:colOff>
      <xdr:row>173</xdr:row>
      <xdr:rowOff>85725</xdr:rowOff>
    </xdr:to>
    <xdr:grpSp>
      <xdr:nvGrpSpPr>
        <xdr:cNvPr id="29" name="Group 28"/>
        <xdr:cNvGrpSpPr/>
      </xdr:nvGrpSpPr>
      <xdr:grpSpPr>
        <a:xfrm>
          <a:off x="285750" y="36461700"/>
          <a:ext cx="10334625" cy="276225"/>
          <a:chOff x="285750" y="9839325"/>
          <a:chExt cx="10334625" cy="276225"/>
        </a:xfrm>
      </xdr:grpSpPr>
      <xdr:sp macro="" textlink="">
        <xdr:nvSpPr>
          <xdr:cNvPr id="30" name="Rectangle 29"/>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Postnatal</a:t>
            </a:r>
            <a:r>
              <a:rPr lang="en-GB" sz="1100" baseline="0"/>
              <a:t> depression (2014)</a:t>
            </a:r>
            <a:endParaRPr lang="en-GB" sz="1100"/>
          </a:p>
        </xdr:txBody>
      </xdr:sp>
      <xdr:sp macro="" textlink="">
        <xdr:nvSpPr>
          <xdr:cNvPr id="31" name="TextBox 30">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130022</xdr:colOff>
      <xdr:row>189</xdr:row>
      <xdr:rowOff>179903</xdr:rowOff>
    </xdr:from>
    <xdr:to>
      <xdr:col>24</xdr:col>
      <xdr:colOff>409454</xdr:colOff>
      <xdr:row>219</xdr:row>
      <xdr:rowOff>95252</xdr:rowOff>
    </xdr:to>
    <xdr:grpSp>
      <xdr:nvGrpSpPr>
        <xdr:cNvPr id="6250" name="Group 6249"/>
        <xdr:cNvGrpSpPr/>
      </xdr:nvGrpSpPr>
      <xdr:grpSpPr>
        <a:xfrm>
          <a:off x="415772" y="39880103"/>
          <a:ext cx="10023507" cy="5630349"/>
          <a:chOff x="458105" y="36396068"/>
          <a:chExt cx="9984349" cy="6678713"/>
        </a:xfrm>
      </xdr:grpSpPr>
      <xdr:grpSp>
        <xdr:nvGrpSpPr>
          <xdr:cNvPr id="6249" name="Group 6248"/>
          <xdr:cNvGrpSpPr/>
        </xdr:nvGrpSpPr>
        <xdr:grpSpPr>
          <a:xfrm>
            <a:off x="480056" y="37269029"/>
            <a:ext cx="9962398" cy="5805752"/>
            <a:chOff x="480056" y="37269029"/>
            <a:chExt cx="9962398" cy="5805752"/>
          </a:xfrm>
        </xdr:grpSpPr>
        <xdr:sp macro="" textlink="">
          <xdr:nvSpPr>
            <xdr:cNvPr id="41" name="Text Box 2"/>
            <xdr:cNvSpPr txBox="1"/>
          </xdr:nvSpPr>
          <xdr:spPr>
            <a:xfrm>
              <a:off x="7727043" y="41876562"/>
              <a:ext cx="935652"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Less than 10</a:t>
              </a:r>
            </a:p>
            <a:p>
              <a:pPr>
                <a:lnSpc>
                  <a:spcPct val="115000"/>
                </a:lnSpc>
                <a:spcAft>
                  <a:spcPts val="1000"/>
                </a:spcAft>
              </a:pPr>
              <a:r>
                <a:rPr lang="en-GB" sz="1000" b="1">
                  <a:solidFill>
                    <a:srgbClr val="191EE1"/>
                  </a:solidFill>
                  <a:effectLst/>
                  <a:latin typeface="Calibri"/>
                  <a:ea typeface="Calibri"/>
                  <a:cs typeface="Times New Roman"/>
                </a:rPr>
                <a:t>1</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42" name="Text Box 12"/>
            <xdr:cNvSpPr txBox="1"/>
          </xdr:nvSpPr>
          <xdr:spPr>
            <a:xfrm>
              <a:off x="7726695" y="41218343"/>
              <a:ext cx="936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10 or more</a:t>
              </a:r>
            </a:p>
            <a:p>
              <a:pPr>
                <a:lnSpc>
                  <a:spcPct val="115000"/>
                </a:lnSpc>
                <a:spcAft>
                  <a:spcPts val="0"/>
                </a:spcAft>
              </a:pPr>
              <a:r>
                <a:rPr lang="en-GB" sz="1000" b="1">
                  <a:solidFill>
                    <a:srgbClr val="191EE1"/>
                  </a:solidFill>
                  <a:effectLst/>
                  <a:latin typeface="Calibri"/>
                  <a:ea typeface="Calibri"/>
                  <a:cs typeface="Times New Roman"/>
                </a:rPr>
                <a:t>2</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44" name="Text Box 30"/>
            <xdr:cNvSpPr txBox="1"/>
          </xdr:nvSpPr>
          <xdr:spPr>
            <a:xfrm>
              <a:off x="9002454" y="41218343"/>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xdr:txBody>
        </xdr:sp>
        <xdr:sp macro="" textlink="">
          <xdr:nvSpPr>
            <xdr:cNvPr id="45" name="Text Box 31"/>
            <xdr:cNvSpPr txBox="1"/>
          </xdr:nvSpPr>
          <xdr:spPr>
            <a:xfrm>
              <a:off x="9002454" y="41876562"/>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100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xdr:txBody>
        </xdr:sp>
        <xdr:sp macro="" textlink="">
          <xdr:nvSpPr>
            <xdr:cNvPr id="46" name="Text Box 32"/>
            <xdr:cNvSpPr txBox="1"/>
          </xdr:nvSpPr>
          <xdr:spPr>
            <a:xfrm>
              <a:off x="9002454" y="42534781"/>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62" name="Text Box 17"/>
            <xdr:cNvSpPr txBox="1"/>
          </xdr:nvSpPr>
          <xdr:spPr>
            <a:xfrm>
              <a:off x="5976774" y="42534781"/>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Not asked EPNDS</a:t>
              </a:r>
            </a:p>
            <a:p>
              <a:pPr>
                <a:lnSpc>
                  <a:spcPct val="115000"/>
                </a:lnSpc>
                <a:spcAft>
                  <a:spcPts val="1000"/>
                </a:spcAft>
              </a:pPr>
              <a:r>
                <a:rPr lang="en-GB" sz="1000" b="1">
                  <a:solidFill>
                    <a:srgbClr val="191EE1"/>
                  </a:solidFill>
                  <a:effectLst/>
                  <a:latin typeface="Calibri"/>
                  <a:ea typeface="Calibri"/>
                  <a:cs typeface="Times New Roman"/>
                </a:rPr>
                <a:t>21</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63" name="Text Box 18"/>
            <xdr:cNvSpPr txBox="1"/>
          </xdr:nvSpPr>
          <xdr:spPr>
            <a:xfrm>
              <a:off x="5976774" y="41587528"/>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Asked EPNDS</a:t>
              </a:r>
            </a:p>
            <a:p>
              <a:pPr>
                <a:lnSpc>
                  <a:spcPct val="115000"/>
                </a:lnSpc>
                <a:spcAft>
                  <a:spcPts val="0"/>
                </a:spcAft>
              </a:pPr>
              <a:r>
                <a:rPr lang="en-GB" sz="1000" b="1">
                  <a:solidFill>
                    <a:srgbClr val="191EE1"/>
                  </a:solidFill>
                  <a:effectLst/>
                  <a:latin typeface="Calibri"/>
                  <a:ea typeface="Calibri"/>
                  <a:cs typeface="Times New Roman"/>
                </a:rPr>
                <a:t>3</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89" name="Text Box 1"/>
            <xdr:cNvSpPr txBox="1"/>
          </xdr:nvSpPr>
          <xdr:spPr>
            <a:xfrm>
              <a:off x="480056" y="40472212"/>
              <a:ext cx="1723634" cy="718077"/>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ea typeface="Calibri"/>
                  <a:cs typeface="Times New Roman"/>
                </a:rPr>
                <a:t>Women with record in HV check database</a:t>
              </a:r>
            </a:p>
            <a:p>
              <a:pPr>
                <a:lnSpc>
                  <a:spcPct val="115000"/>
                </a:lnSpc>
                <a:spcAft>
                  <a:spcPts val="0"/>
                </a:spcAft>
              </a:pPr>
              <a:r>
                <a:rPr lang="en-GB" sz="1000" b="1">
                  <a:solidFill>
                    <a:srgbClr val="191EE1"/>
                  </a:solidFill>
                  <a:effectLst/>
                  <a:ea typeface="Calibri"/>
                  <a:cs typeface="Times New Roman"/>
                </a:rPr>
                <a:t>4353</a:t>
              </a:r>
              <a:endParaRPr lang="en-GB" sz="1000">
                <a:solidFill>
                  <a:srgbClr val="191EE1"/>
                </a:solidFill>
                <a:effectLst/>
                <a:ea typeface="Calibri"/>
                <a:cs typeface="Times New Roman"/>
              </a:endParaRPr>
            </a:p>
            <a:p>
              <a:pPr>
                <a:lnSpc>
                  <a:spcPct val="115000"/>
                </a:lnSpc>
                <a:spcAft>
                  <a:spcPts val="1000"/>
                </a:spcAft>
              </a:pPr>
              <a:r>
                <a:rPr lang="en-GB" sz="1000">
                  <a:effectLst/>
                  <a:ea typeface="Calibri"/>
                  <a:cs typeface="Times New Roman"/>
                </a:rPr>
                <a:t> </a:t>
              </a:r>
            </a:p>
            <a:p>
              <a:pPr>
                <a:lnSpc>
                  <a:spcPct val="115000"/>
                </a:lnSpc>
                <a:spcAft>
                  <a:spcPts val="1000"/>
                </a:spcAft>
              </a:pPr>
              <a:r>
                <a:rPr lang="en-GB" sz="1000">
                  <a:effectLst/>
                  <a:ea typeface="Calibri"/>
                  <a:cs typeface="Times New Roman"/>
                </a:rPr>
                <a:t> </a:t>
              </a:r>
            </a:p>
          </xdr:txBody>
        </xdr:sp>
        <xdr:sp macro="" textlink="">
          <xdr:nvSpPr>
            <xdr:cNvPr id="91" name="Text Box 26"/>
            <xdr:cNvSpPr txBox="1"/>
          </xdr:nvSpPr>
          <xdr:spPr>
            <a:xfrm>
              <a:off x="1946677" y="41821084"/>
              <a:ext cx="1800000" cy="850831"/>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Women not asked the Whooley screening questions</a:t>
              </a:r>
            </a:p>
            <a:p>
              <a:pPr>
                <a:lnSpc>
                  <a:spcPct val="115000"/>
                </a:lnSpc>
                <a:spcAft>
                  <a:spcPts val="0"/>
                </a:spcAft>
              </a:pPr>
              <a:r>
                <a:rPr lang="en-GB" sz="1000" b="1">
                  <a:solidFill>
                    <a:srgbClr val="191EE1"/>
                  </a:solidFill>
                  <a:effectLst/>
                  <a:latin typeface="Calibri"/>
                  <a:ea typeface="Calibri"/>
                  <a:cs typeface="Times New Roman"/>
                </a:rPr>
                <a:t>24</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cxnSp macro="">
          <xdr:nvCxnSpPr>
            <xdr:cNvPr id="71" name="Straight Arrow Connector 70"/>
            <xdr:cNvCxnSpPr>
              <a:stCxn id="89" idx="2"/>
              <a:endCxn id="91" idx="1"/>
            </xdr:cNvCxnSpPr>
          </xdr:nvCxnSpPr>
          <xdr:spPr>
            <a:xfrm>
              <a:off x="1341873" y="41190289"/>
              <a:ext cx="604804" cy="105621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8" name="Straight Arrow Connector 77"/>
            <xdr:cNvCxnSpPr>
              <a:stCxn id="91" idx="3"/>
              <a:endCxn id="63" idx="1"/>
            </xdr:cNvCxnSpPr>
          </xdr:nvCxnSpPr>
          <xdr:spPr>
            <a:xfrm flipV="1">
              <a:off x="3746677" y="41857528"/>
              <a:ext cx="2230097" cy="38897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9" name="Straight Arrow Connector 78"/>
            <xdr:cNvCxnSpPr>
              <a:stCxn id="91" idx="3"/>
              <a:endCxn id="62" idx="1"/>
            </xdr:cNvCxnSpPr>
          </xdr:nvCxnSpPr>
          <xdr:spPr>
            <a:xfrm>
              <a:off x="3746677" y="42246500"/>
              <a:ext cx="2230097" cy="5582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4" name="Straight Arrow Connector 83"/>
            <xdr:cNvCxnSpPr>
              <a:stCxn id="63" idx="3"/>
              <a:endCxn id="42" idx="1"/>
            </xdr:cNvCxnSpPr>
          </xdr:nvCxnSpPr>
          <xdr:spPr>
            <a:xfrm flipV="1">
              <a:off x="7344774" y="41488343"/>
              <a:ext cx="381921" cy="36918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5" name="Straight Arrow Connector 84"/>
            <xdr:cNvCxnSpPr>
              <a:stCxn id="63" idx="3"/>
              <a:endCxn id="41" idx="1"/>
            </xdr:cNvCxnSpPr>
          </xdr:nvCxnSpPr>
          <xdr:spPr>
            <a:xfrm>
              <a:off x="7344774" y="41857528"/>
              <a:ext cx="382269" cy="28903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6" name="Straight Arrow Connector 85"/>
            <xdr:cNvCxnSpPr>
              <a:stCxn id="62" idx="3"/>
              <a:endCxn id="46" idx="1"/>
            </xdr:cNvCxnSpPr>
          </xdr:nvCxnSpPr>
          <xdr:spPr>
            <a:xfrm>
              <a:off x="7344774" y="42804781"/>
              <a:ext cx="165768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8" name="Straight Arrow Connector 47"/>
            <xdr:cNvCxnSpPr>
              <a:stCxn id="42" idx="3"/>
              <a:endCxn id="44" idx="1"/>
            </xdr:cNvCxnSpPr>
          </xdr:nvCxnSpPr>
          <xdr:spPr>
            <a:xfrm>
              <a:off x="8662695" y="41488343"/>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9" name="Straight Arrow Connector 48"/>
            <xdr:cNvCxnSpPr>
              <a:stCxn id="41" idx="3"/>
              <a:endCxn id="45" idx="1"/>
            </xdr:cNvCxnSpPr>
          </xdr:nvCxnSpPr>
          <xdr:spPr>
            <a:xfrm>
              <a:off x="8662695" y="42146562"/>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nvGrpSpPr>
            <xdr:cNvPr id="6247" name="Group 6246"/>
            <xdr:cNvGrpSpPr/>
          </xdr:nvGrpSpPr>
          <xdr:grpSpPr>
            <a:xfrm>
              <a:off x="1341873" y="37269029"/>
              <a:ext cx="9100581" cy="3831095"/>
              <a:chOff x="1341873" y="37269029"/>
              <a:chExt cx="9100581" cy="3831095"/>
            </a:xfrm>
          </xdr:grpSpPr>
          <xdr:sp macro="" textlink="">
            <xdr:nvSpPr>
              <xdr:cNvPr id="33" name="Text Box 13"/>
              <xdr:cNvSpPr txBox="1"/>
            </xdr:nvSpPr>
            <xdr:spPr>
              <a:xfrm>
                <a:off x="7727043" y="39901905"/>
                <a:ext cx="935652"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Less than 10</a:t>
                </a:r>
              </a:p>
              <a:p>
                <a:pPr>
                  <a:lnSpc>
                    <a:spcPct val="115000"/>
                  </a:lnSpc>
                  <a:spcAft>
                    <a:spcPts val="1000"/>
                  </a:spcAft>
                </a:pPr>
                <a:r>
                  <a:rPr lang="en-GB" sz="1000" b="1">
                    <a:solidFill>
                      <a:srgbClr val="191EE1"/>
                    </a:solidFill>
                    <a:effectLst/>
                    <a:latin typeface="Calibri"/>
                    <a:ea typeface="Calibri"/>
                    <a:cs typeface="Times New Roman"/>
                  </a:rPr>
                  <a:t>44</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34" name="Text Box 14"/>
              <xdr:cNvSpPr txBox="1"/>
            </xdr:nvSpPr>
            <xdr:spPr>
              <a:xfrm>
                <a:off x="7727043" y="39243686"/>
                <a:ext cx="935652"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10 or more</a:t>
                </a:r>
              </a:p>
              <a:p>
                <a:pPr>
                  <a:lnSpc>
                    <a:spcPct val="115000"/>
                  </a:lnSpc>
                  <a:spcAft>
                    <a:spcPts val="0"/>
                  </a:spcAft>
                </a:pPr>
                <a:r>
                  <a:rPr lang="en-GB" sz="1000" b="1">
                    <a:solidFill>
                      <a:srgbClr val="191EE1"/>
                    </a:solidFill>
                    <a:effectLst/>
                    <a:latin typeface="Calibri"/>
                    <a:ea typeface="Calibri"/>
                    <a:cs typeface="Times New Roman"/>
                  </a:rPr>
                  <a:t>16</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43" name="Text Box 29"/>
              <xdr:cNvSpPr txBox="1"/>
            </xdr:nvSpPr>
            <xdr:spPr>
              <a:xfrm>
                <a:off x="9002454" y="40560124"/>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xdr:txBody>
          </xdr:sp>
          <xdr:sp macro="" textlink="">
            <xdr:nvSpPr>
              <xdr:cNvPr id="64" name="Text Box 19"/>
              <xdr:cNvSpPr txBox="1"/>
            </xdr:nvSpPr>
            <xdr:spPr>
              <a:xfrm>
                <a:off x="5976774" y="40559829"/>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Not asked EPNDS</a:t>
                </a:r>
              </a:p>
              <a:p>
                <a:pPr>
                  <a:lnSpc>
                    <a:spcPct val="115000"/>
                  </a:lnSpc>
                  <a:spcAft>
                    <a:spcPts val="1000"/>
                  </a:spcAft>
                </a:pPr>
                <a:r>
                  <a:rPr lang="en-GB" sz="1000" b="1">
                    <a:solidFill>
                      <a:srgbClr val="191EE1"/>
                    </a:solidFill>
                    <a:effectLst/>
                    <a:latin typeface="Calibri"/>
                    <a:ea typeface="Calibri"/>
                    <a:cs typeface="Times New Roman"/>
                  </a:rPr>
                  <a:t>3885</a:t>
                </a:r>
                <a:endParaRPr lang="en-GB" sz="1000">
                  <a:solidFill>
                    <a:srgbClr val="191EE1"/>
                  </a:solidFill>
                  <a:effectLst/>
                  <a:latin typeface="Calibri"/>
                  <a:ea typeface="Calibri"/>
                  <a:cs typeface="Times New Roman"/>
                </a:endParaRPr>
              </a:p>
              <a:p>
                <a:pPr>
                  <a:lnSpc>
                    <a:spcPct val="115000"/>
                  </a:lnSpc>
                  <a:spcAft>
                    <a:spcPts val="0"/>
                  </a:spcAft>
                </a:pPr>
                <a:r>
                  <a:rPr lang="en-GB" sz="1000">
                    <a:effectLst/>
                    <a:latin typeface="Calibri"/>
                    <a:ea typeface="Calibri"/>
                    <a:cs typeface="Times New Roman"/>
                  </a:rPr>
                  <a:t> </a:t>
                </a:r>
              </a:p>
            </xdr:txBody>
          </xdr:sp>
          <xdr:sp macro="" textlink="">
            <xdr:nvSpPr>
              <xdr:cNvPr id="65" name="Text Box 20"/>
              <xdr:cNvSpPr txBox="1"/>
            </xdr:nvSpPr>
            <xdr:spPr>
              <a:xfrm>
                <a:off x="5976774" y="39618928"/>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Asked EPNDS</a:t>
                </a:r>
              </a:p>
              <a:p>
                <a:pPr>
                  <a:lnSpc>
                    <a:spcPct val="115000"/>
                  </a:lnSpc>
                  <a:spcAft>
                    <a:spcPts val="0"/>
                  </a:spcAft>
                </a:pPr>
                <a:r>
                  <a:rPr lang="en-GB" sz="1000" b="1">
                    <a:solidFill>
                      <a:srgbClr val="191EE1"/>
                    </a:solidFill>
                    <a:effectLst/>
                    <a:latin typeface="Calibri"/>
                    <a:ea typeface="Calibri"/>
                    <a:cs typeface="Times New Roman"/>
                  </a:rPr>
                  <a:t>60</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66" name="Text Box 21"/>
              <xdr:cNvSpPr txBox="1"/>
            </xdr:nvSpPr>
            <xdr:spPr>
              <a:xfrm>
                <a:off x="5976774" y="38585467"/>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Not asked EPNDS</a:t>
                </a:r>
              </a:p>
              <a:p>
                <a:pPr>
                  <a:lnSpc>
                    <a:spcPct val="115000"/>
                  </a:lnSpc>
                  <a:spcAft>
                    <a:spcPts val="1000"/>
                  </a:spcAft>
                </a:pPr>
                <a:r>
                  <a:rPr lang="en-GB" sz="1000" b="1">
                    <a:solidFill>
                      <a:srgbClr val="191EE1"/>
                    </a:solidFill>
                    <a:effectLst/>
                    <a:latin typeface="Calibri"/>
                    <a:ea typeface="Calibri"/>
                    <a:cs typeface="Times New Roman"/>
                  </a:rPr>
                  <a:t>187</a:t>
                </a:r>
                <a:endParaRPr lang="en-GB" sz="1000">
                  <a:solidFill>
                    <a:srgbClr val="191EE1"/>
                  </a:solidFill>
                  <a:effectLst/>
                  <a:latin typeface="Calibri"/>
                  <a:ea typeface="Calibri"/>
                  <a:cs typeface="Times New Roman"/>
                </a:endParaRPr>
              </a:p>
            </xdr:txBody>
          </xdr:sp>
          <xdr:sp macro="" textlink="">
            <xdr:nvSpPr>
              <xdr:cNvPr id="67" name="Text Box 22"/>
              <xdr:cNvSpPr txBox="1"/>
            </xdr:nvSpPr>
            <xdr:spPr>
              <a:xfrm>
                <a:off x="5976774" y="37596023"/>
                <a:ext cx="1368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Asked EPNDS</a:t>
                </a:r>
              </a:p>
              <a:p>
                <a:pPr>
                  <a:lnSpc>
                    <a:spcPct val="115000"/>
                  </a:lnSpc>
                  <a:spcAft>
                    <a:spcPts val="0"/>
                  </a:spcAft>
                </a:pPr>
                <a:r>
                  <a:rPr lang="en-GB" sz="1000" b="1">
                    <a:solidFill>
                      <a:srgbClr val="191EE1"/>
                    </a:solidFill>
                    <a:effectLst/>
                    <a:latin typeface="Calibri"/>
                    <a:ea typeface="Calibri"/>
                    <a:cs typeface="Times New Roman"/>
                  </a:rPr>
                  <a:t>197</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xdr:txBody>
          </xdr:sp>
          <xdr:sp macro="" textlink="">
            <xdr:nvSpPr>
              <xdr:cNvPr id="68" name="Text Box 25"/>
              <xdr:cNvSpPr txBox="1"/>
            </xdr:nvSpPr>
            <xdr:spPr>
              <a:xfrm>
                <a:off x="4050420" y="38065790"/>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Yes to either question</a:t>
                </a:r>
              </a:p>
              <a:p>
                <a:pPr>
                  <a:lnSpc>
                    <a:spcPct val="115000"/>
                  </a:lnSpc>
                  <a:spcAft>
                    <a:spcPts val="0"/>
                  </a:spcAft>
                </a:pPr>
                <a:r>
                  <a:rPr lang="en-GB" sz="1000" b="1">
                    <a:solidFill>
                      <a:srgbClr val="191EE1"/>
                    </a:solidFill>
                    <a:effectLst/>
                    <a:latin typeface="Calibri"/>
                    <a:ea typeface="Calibri"/>
                    <a:cs typeface="Times New Roman"/>
                  </a:rPr>
                  <a:t>384</a:t>
                </a:r>
                <a:endParaRPr lang="en-GB" sz="1000">
                  <a:solidFill>
                    <a:srgbClr val="191EE1"/>
                  </a:solidFill>
                  <a:effectLst/>
                  <a:latin typeface="Calibri"/>
                  <a:ea typeface="Calibri"/>
                  <a:cs typeface="Times New Roman"/>
                </a:endParaRPr>
              </a:p>
            </xdr:txBody>
          </xdr:sp>
          <xdr:sp macro="" textlink="">
            <xdr:nvSpPr>
              <xdr:cNvPr id="90" name="Text Box 24"/>
              <xdr:cNvSpPr txBox="1"/>
            </xdr:nvSpPr>
            <xdr:spPr>
              <a:xfrm>
                <a:off x="4050420" y="40059375"/>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No to both questions</a:t>
                </a:r>
              </a:p>
              <a:p>
                <a:pPr>
                  <a:lnSpc>
                    <a:spcPct val="115000"/>
                  </a:lnSpc>
                  <a:spcAft>
                    <a:spcPts val="0"/>
                  </a:spcAft>
                </a:pPr>
                <a:r>
                  <a:rPr lang="en-GB" sz="1000" b="1">
                    <a:solidFill>
                      <a:srgbClr val="191EE1"/>
                    </a:solidFill>
                    <a:effectLst/>
                    <a:latin typeface="Calibri"/>
                    <a:ea typeface="Calibri"/>
                    <a:cs typeface="Times New Roman"/>
                  </a:rPr>
                  <a:t>3945</a:t>
                </a:r>
                <a:endParaRPr lang="en-GB" sz="1000">
                  <a:solidFill>
                    <a:srgbClr val="191EE1"/>
                  </a:solidFill>
                  <a:effectLst/>
                  <a:latin typeface="Calibri"/>
                  <a:ea typeface="Calibri"/>
                  <a:cs typeface="Times New Roman"/>
                </a:endParaRPr>
              </a:p>
            </xdr:txBody>
          </xdr:sp>
          <xdr:sp macro="" textlink="">
            <xdr:nvSpPr>
              <xdr:cNvPr id="92" name="Text Box 27"/>
              <xdr:cNvSpPr txBox="1"/>
            </xdr:nvSpPr>
            <xdr:spPr>
              <a:xfrm>
                <a:off x="1946677" y="39022402"/>
                <a:ext cx="1800000" cy="72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Women asked the Whooley screening questions</a:t>
                </a:r>
              </a:p>
              <a:p>
                <a:pPr>
                  <a:lnSpc>
                    <a:spcPct val="115000"/>
                  </a:lnSpc>
                  <a:spcAft>
                    <a:spcPts val="0"/>
                  </a:spcAft>
                </a:pPr>
                <a:r>
                  <a:rPr lang="en-GB" sz="1000" b="1">
                    <a:solidFill>
                      <a:srgbClr val="191EE1"/>
                    </a:solidFill>
                    <a:effectLst/>
                    <a:latin typeface="Calibri"/>
                    <a:ea typeface="Calibri"/>
                    <a:cs typeface="Times New Roman"/>
                  </a:rPr>
                  <a:t>4329</a:t>
                </a:r>
                <a:endParaRPr lang="en-GB" sz="1000">
                  <a:solidFill>
                    <a:srgbClr val="191EE1"/>
                  </a:solidFill>
                  <a:effectLst/>
                  <a:latin typeface="Calibri"/>
                  <a:ea typeface="Calibri"/>
                  <a:cs typeface="Times New Roman"/>
                </a:endParaRPr>
              </a:p>
            </xdr:txBody>
          </xdr:sp>
          <xdr:cxnSp macro="">
            <xdr:nvCxnSpPr>
              <xdr:cNvPr id="70" name="Straight Arrow Connector 69"/>
              <xdr:cNvCxnSpPr>
                <a:stCxn id="89" idx="0"/>
                <a:endCxn id="92" idx="1"/>
              </xdr:cNvCxnSpPr>
            </xdr:nvCxnSpPr>
            <xdr:spPr>
              <a:xfrm flipV="1">
                <a:off x="1341873" y="39382402"/>
                <a:ext cx="604804" cy="108981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2" name="Straight Arrow Connector 71"/>
              <xdr:cNvCxnSpPr>
                <a:stCxn id="92" idx="0"/>
                <a:endCxn id="68" idx="1"/>
              </xdr:cNvCxnSpPr>
            </xdr:nvCxnSpPr>
            <xdr:spPr>
              <a:xfrm flipV="1">
                <a:off x="2846677" y="38335790"/>
                <a:ext cx="1203743" cy="6866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Straight Arrow Connector 72"/>
              <xdr:cNvCxnSpPr>
                <a:stCxn id="92" idx="2"/>
                <a:endCxn id="90" idx="1"/>
              </xdr:cNvCxnSpPr>
            </xdr:nvCxnSpPr>
            <xdr:spPr>
              <a:xfrm>
                <a:off x="2846677" y="39742402"/>
                <a:ext cx="1203743" cy="58697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4" name="Straight Arrow Connector 73"/>
              <xdr:cNvCxnSpPr>
                <a:stCxn id="68" idx="3"/>
                <a:endCxn id="67" idx="1"/>
              </xdr:cNvCxnSpPr>
            </xdr:nvCxnSpPr>
            <xdr:spPr>
              <a:xfrm flipV="1">
                <a:off x="5490420" y="37866023"/>
                <a:ext cx="486354" cy="4697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5" name="Straight Arrow Connector 74"/>
              <xdr:cNvCxnSpPr>
                <a:stCxn id="68" idx="3"/>
                <a:endCxn id="66" idx="1"/>
              </xdr:cNvCxnSpPr>
            </xdr:nvCxnSpPr>
            <xdr:spPr>
              <a:xfrm>
                <a:off x="5490420" y="38335790"/>
                <a:ext cx="486354" cy="5196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6" name="Straight Arrow Connector 75"/>
              <xdr:cNvCxnSpPr>
                <a:stCxn id="90" idx="3"/>
                <a:endCxn id="65" idx="1"/>
              </xdr:cNvCxnSpPr>
            </xdr:nvCxnSpPr>
            <xdr:spPr>
              <a:xfrm flipV="1">
                <a:off x="5490420" y="39888928"/>
                <a:ext cx="486354" cy="4404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77" name="Straight Arrow Connector 76"/>
              <xdr:cNvCxnSpPr>
                <a:stCxn id="90" idx="3"/>
                <a:endCxn id="64" idx="1"/>
              </xdr:cNvCxnSpPr>
            </xdr:nvCxnSpPr>
            <xdr:spPr>
              <a:xfrm>
                <a:off x="5490420" y="40329375"/>
                <a:ext cx="486354" cy="5004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0" name="Straight Arrow Connector 79"/>
              <xdr:cNvCxnSpPr>
                <a:stCxn id="67" idx="3"/>
                <a:endCxn id="52" idx="1"/>
              </xdr:cNvCxnSpPr>
            </xdr:nvCxnSpPr>
            <xdr:spPr>
              <a:xfrm flipV="1">
                <a:off x="7344774" y="37539029"/>
                <a:ext cx="381921" cy="3269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1" name="Straight Arrow Connector 80"/>
              <xdr:cNvCxnSpPr>
                <a:stCxn id="67" idx="3"/>
                <a:endCxn id="51" idx="1"/>
              </xdr:cNvCxnSpPr>
            </xdr:nvCxnSpPr>
            <xdr:spPr>
              <a:xfrm>
                <a:off x="7344774" y="37866023"/>
                <a:ext cx="381921" cy="331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2" name="Straight Arrow Connector 81"/>
              <xdr:cNvCxnSpPr>
                <a:stCxn id="65" idx="3"/>
                <a:endCxn id="34" idx="1"/>
              </xdr:cNvCxnSpPr>
            </xdr:nvCxnSpPr>
            <xdr:spPr>
              <a:xfrm flipV="1">
                <a:off x="7344774" y="39513686"/>
                <a:ext cx="382269" cy="37524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3" name="Straight Arrow Connector 82"/>
              <xdr:cNvCxnSpPr>
                <a:stCxn id="65" idx="3"/>
                <a:endCxn id="33" idx="1"/>
              </xdr:cNvCxnSpPr>
            </xdr:nvCxnSpPr>
            <xdr:spPr>
              <a:xfrm>
                <a:off x="7344774" y="39888928"/>
                <a:ext cx="382269" cy="2829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7" name="Straight Arrow Connector 86"/>
              <xdr:cNvCxnSpPr>
                <a:stCxn id="66" idx="3"/>
                <a:endCxn id="55" idx="1"/>
              </xdr:cNvCxnSpPr>
            </xdr:nvCxnSpPr>
            <xdr:spPr>
              <a:xfrm>
                <a:off x="7344774" y="38855467"/>
                <a:ext cx="165768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88" name="Straight Arrow Connector 87"/>
              <xdr:cNvCxnSpPr>
                <a:stCxn id="64" idx="3"/>
                <a:endCxn id="43" idx="1"/>
              </xdr:cNvCxnSpPr>
            </xdr:nvCxnSpPr>
            <xdr:spPr>
              <a:xfrm>
                <a:off x="7344774" y="40829829"/>
                <a:ext cx="1657680" cy="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1" name="Text Box 15"/>
              <xdr:cNvSpPr txBox="1"/>
            </xdr:nvSpPr>
            <xdr:spPr>
              <a:xfrm>
                <a:off x="7726695" y="37927248"/>
                <a:ext cx="936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Less than 10</a:t>
                </a:r>
              </a:p>
              <a:p>
                <a:pPr>
                  <a:lnSpc>
                    <a:spcPct val="115000"/>
                  </a:lnSpc>
                  <a:spcAft>
                    <a:spcPts val="1000"/>
                  </a:spcAft>
                </a:pPr>
                <a:r>
                  <a:rPr lang="en-GB" sz="1000" b="1">
                    <a:solidFill>
                      <a:srgbClr val="191EE1"/>
                    </a:solidFill>
                    <a:effectLst/>
                    <a:latin typeface="Calibri"/>
                    <a:ea typeface="Calibri"/>
                    <a:cs typeface="Times New Roman"/>
                  </a:rPr>
                  <a:t>71</a:t>
                </a:r>
                <a:endParaRPr lang="en-GB" sz="1000">
                  <a:solidFill>
                    <a:srgbClr val="191EE1"/>
                  </a:solidFill>
                  <a:effectLst/>
                  <a:latin typeface="Calibri"/>
                  <a:ea typeface="Calibri"/>
                  <a:cs typeface="Times New Roman"/>
                </a:endParaRPr>
              </a:p>
            </xdr:txBody>
          </xdr:sp>
          <xdr:sp macro="" textlink="">
            <xdr:nvSpPr>
              <xdr:cNvPr id="52" name="Text Box 16"/>
              <xdr:cNvSpPr txBox="1"/>
            </xdr:nvSpPr>
            <xdr:spPr>
              <a:xfrm>
                <a:off x="7726695" y="37269029"/>
                <a:ext cx="936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10 or more</a:t>
                </a:r>
              </a:p>
              <a:p>
                <a:pPr>
                  <a:lnSpc>
                    <a:spcPct val="115000"/>
                  </a:lnSpc>
                  <a:spcAft>
                    <a:spcPts val="0"/>
                  </a:spcAft>
                </a:pPr>
                <a:r>
                  <a:rPr lang="en-GB" sz="1000" b="1">
                    <a:solidFill>
                      <a:srgbClr val="191EE1"/>
                    </a:solidFill>
                    <a:effectLst/>
                    <a:latin typeface="Calibri"/>
                    <a:ea typeface="Calibri"/>
                    <a:cs typeface="Times New Roman"/>
                  </a:rPr>
                  <a:t>126</a:t>
                </a:r>
                <a:endParaRPr lang="en-GB" sz="1000">
                  <a:solidFill>
                    <a:srgbClr val="191EE1"/>
                  </a:solidFill>
                  <a:effectLst/>
                  <a:latin typeface="Calibri"/>
                  <a:ea typeface="Calibri"/>
                  <a:cs typeface="Times New Roman"/>
                </a:endParaRPr>
              </a:p>
            </xdr:txBody>
          </xdr:sp>
          <xdr:sp macro="" textlink="">
            <xdr:nvSpPr>
              <xdr:cNvPr id="53" name="Text Box 28"/>
              <xdr:cNvSpPr txBox="1"/>
            </xdr:nvSpPr>
            <xdr:spPr>
              <a:xfrm>
                <a:off x="9002454" y="39901905"/>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0</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effectLst/>
                    <a:latin typeface="Calibri"/>
                    <a:ea typeface="Calibri"/>
                    <a:cs typeface="Times New Roman"/>
                  </a:rPr>
                  <a:t> </a:t>
                </a:r>
              </a:p>
            </xdr:txBody>
          </xdr:sp>
          <xdr:sp macro="" textlink="">
            <xdr:nvSpPr>
              <xdr:cNvPr id="54" name="Text Box 55"/>
              <xdr:cNvSpPr txBox="1"/>
            </xdr:nvSpPr>
            <xdr:spPr>
              <a:xfrm>
                <a:off x="9002454" y="39243686"/>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14</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solidFill>
                      <a:srgbClr val="191EE1"/>
                    </a:solidFill>
                    <a:effectLst/>
                    <a:latin typeface="Calibri"/>
                    <a:ea typeface="Calibri"/>
                    <a:cs typeface="Times New Roman"/>
                  </a:rPr>
                  <a:t> </a:t>
                </a:r>
              </a:p>
            </xdr:txBody>
          </xdr:sp>
          <xdr:sp macro="" textlink="">
            <xdr:nvSpPr>
              <xdr:cNvPr id="55" name="Text Box 56"/>
              <xdr:cNvSpPr txBox="1"/>
            </xdr:nvSpPr>
            <xdr:spPr>
              <a:xfrm>
                <a:off x="9002454" y="38585467"/>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33</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effectLst/>
                    <a:latin typeface="Calibri"/>
                    <a:ea typeface="Calibri"/>
                    <a:cs typeface="Times New Roman"/>
                  </a:rPr>
                  <a:t> </a:t>
                </a:r>
              </a:p>
            </xdr:txBody>
          </xdr:sp>
          <xdr:sp macro="" textlink="">
            <xdr:nvSpPr>
              <xdr:cNvPr id="56" name="Text Box 57"/>
              <xdr:cNvSpPr txBox="1"/>
            </xdr:nvSpPr>
            <xdr:spPr>
              <a:xfrm>
                <a:off x="9002454" y="37927248"/>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16</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effectLst/>
                    <a:latin typeface="Calibri"/>
                    <a:ea typeface="Calibri"/>
                    <a:cs typeface="Times New Roman"/>
                  </a:rPr>
                  <a:t> </a:t>
                </a:r>
              </a:p>
            </xdr:txBody>
          </xdr:sp>
          <xdr:sp macro="" textlink="">
            <xdr:nvSpPr>
              <xdr:cNvPr id="57" name="Text Box 58"/>
              <xdr:cNvSpPr txBox="1"/>
            </xdr:nvSpPr>
            <xdr:spPr>
              <a:xfrm>
                <a:off x="9002454" y="37269029"/>
                <a:ext cx="1440000" cy="5400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latin typeface="Calibri"/>
                    <a:ea typeface="Calibri"/>
                    <a:cs typeface="Times New Roman"/>
                  </a:rPr>
                  <a:t>More help required</a:t>
                </a:r>
              </a:p>
              <a:p>
                <a:pPr>
                  <a:lnSpc>
                    <a:spcPct val="115000"/>
                  </a:lnSpc>
                  <a:spcAft>
                    <a:spcPts val="0"/>
                  </a:spcAft>
                </a:pPr>
                <a:r>
                  <a:rPr lang="en-GB" sz="1000" b="1">
                    <a:solidFill>
                      <a:srgbClr val="191EE1"/>
                    </a:solidFill>
                    <a:effectLst/>
                    <a:latin typeface="Calibri"/>
                    <a:ea typeface="Calibri"/>
                    <a:cs typeface="Times New Roman"/>
                  </a:rPr>
                  <a:t>75</a:t>
                </a:r>
                <a:endParaRPr lang="en-GB" sz="1000">
                  <a:solidFill>
                    <a:srgbClr val="191EE1"/>
                  </a:solidFill>
                  <a:effectLst/>
                  <a:latin typeface="Calibri"/>
                  <a:ea typeface="Calibri"/>
                  <a:cs typeface="Times New Roman"/>
                </a:endParaRPr>
              </a:p>
              <a:p>
                <a:pPr>
                  <a:lnSpc>
                    <a:spcPct val="115000"/>
                  </a:lnSpc>
                  <a:spcAft>
                    <a:spcPts val="1000"/>
                  </a:spcAft>
                </a:pPr>
                <a:r>
                  <a:rPr lang="en-GB" sz="1000">
                    <a:effectLst/>
                    <a:latin typeface="Calibri"/>
                    <a:ea typeface="Calibri"/>
                    <a:cs typeface="Times New Roman"/>
                  </a:rPr>
                  <a:t> </a:t>
                </a:r>
              </a:p>
              <a:p>
                <a:pPr>
                  <a:lnSpc>
                    <a:spcPct val="115000"/>
                  </a:lnSpc>
                  <a:spcAft>
                    <a:spcPts val="0"/>
                  </a:spcAft>
                </a:pPr>
                <a:r>
                  <a:rPr lang="en-GB" sz="1000">
                    <a:effectLst/>
                    <a:latin typeface="Calibri"/>
                    <a:ea typeface="Calibri"/>
                    <a:cs typeface="Times New Roman"/>
                  </a:rPr>
                  <a:t> </a:t>
                </a:r>
              </a:p>
            </xdr:txBody>
          </xdr:sp>
          <xdr:cxnSp macro="">
            <xdr:nvCxnSpPr>
              <xdr:cNvPr id="58" name="Straight Arrow Connector 57"/>
              <xdr:cNvCxnSpPr>
                <a:stCxn id="52" idx="3"/>
                <a:endCxn id="57" idx="1"/>
              </xdr:cNvCxnSpPr>
            </xdr:nvCxnSpPr>
            <xdr:spPr>
              <a:xfrm>
                <a:off x="8662695" y="37539029"/>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59" name="Straight Arrow Connector 58"/>
              <xdr:cNvCxnSpPr>
                <a:stCxn id="51" idx="3"/>
                <a:endCxn id="56" idx="1"/>
              </xdr:cNvCxnSpPr>
            </xdr:nvCxnSpPr>
            <xdr:spPr>
              <a:xfrm>
                <a:off x="8662695" y="38197248"/>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60" name="Straight Arrow Connector 59"/>
              <xdr:cNvCxnSpPr>
                <a:stCxn id="34" idx="3"/>
                <a:endCxn id="54" idx="1"/>
              </xdr:cNvCxnSpPr>
            </xdr:nvCxnSpPr>
            <xdr:spPr>
              <a:xfrm>
                <a:off x="8662695" y="39513686"/>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61" name="Straight Arrow Connector 60"/>
              <xdr:cNvCxnSpPr>
                <a:stCxn id="33" idx="3"/>
                <a:endCxn id="53" idx="1"/>
              </xdr:cNvCxnSpPr>
            </xdr:nvCxnSpPr>
            <xdr:spPr>
              <a:xfrm>
                <a:off x="8662695" y="40171905"/>
                <a:ext cx="339759"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grpSp>
      <xdr:grpSp>
        <xdr:nvGrpSpPr>
          <xdr:cNvPr id="6244" name="Group 6243"/>
          <xdr:cNvGrpSpPr/>
        </xdr:nvGrpSpPr>
        <xdr:grpSpPr>
          <a:xfrm>
            <a:off x="458105" y="36396068"/>
            <a:ext cx="8188016" cy="1458784"/>
            <a:chOff x="458105" y="35972748"/>
            <a:chExt cx="8188016" cy="1458784"/>
          </a:xfrm>
        </xdr:grpSpPr>
        <xdr:grpSp>
          <xdr:nvGrpSpPr>
            <xdr:cNvPr id="37" name="Group 36"/>
            <xdr:cNvGrpSpPr/>
          </xdr:nvGrpSpPr>
          <xdr:grpSpPr>
            <a:xfrm>
              <a:off x="458105" y="35972748"/>
              <a:ext cx="8188016" cy="1458784"/>
              <a:chOff x="9524" y="-78794"/>
              <a:chExt cx="8172451" cy="728926"/>
            </a:xfrm>
          </xdr:grpSpPr>
          <xdr:sp macro="" textlink="">
            <xdr:nvSpPr>
              <xdr:cNvPr id="38" name="Text Box 63"/>
              <xdr:cNvSpPr txBox="1"/>
            </xdr:nvSpPr>
            <xdr:spPr>
              <a:xfrm>
                <a:off x="9524" y="-78794"/>
                <a:ext cx="5035636" cy="728926"/>
              </a:xfrm>
              <a:prstGeom prst="rect">
                <a:avLst/>
              </a:prstGeom>
              <a:solidFill>
                <a:schemeClr val="accent6">
                  <a:lumMod val="40000"/>
                  <a:lumOff val="6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ea typeface="Calibri"/>
                    <a:cs typeface="Times New Roman"/>
                  </a:rPr>
                  <a:t>Whooley screening questions:</a:t>
                </a:r>
              </a:p>
              <a:p>
                <a:pPr>
                  <a:lnSpc>
                    <a:spcPct val="115000"/>
                  </a:lnSpc>
                  <a:spcAft>
                    <a:spcPts val="0"/>
                  </a:spcAft>
                </a:pPr>
                <a:r>
                  <a:rPr lang="en-GB" sz="1000">
                    <a:effectLst/>
                    <a:ea typeface="Calibri"/>
                    <a:cs typeface="Times New Roman"/>
                  </a:rPr>
                  <a:t>During the past month have you often been bothered by feeling down, depressed or hopeless?</a:t>
                </a:r>
              </a:p>
              <a:p>
                <a:pPr>
                  <a:lnSpc>
                    <a:spcPct val="115000"/>
                  </a:lnSpc>
                  <a:spcAft>
                    <a:spcPts val="0"/>
                  </a:spcAft>
                </a:pPr>
                <a:r>
                  <a:rPr lang="en-GB" sz="1000">
                    <a:effectLst/>
                    <a:ea typeface="Calibri"/>
                    <a:cs typeface="Times New Roman"/>
                  </a:rPr>
                  <a:t> </a:t>
                </a:r>
              </a:p>
              <a:p>
                <a:pPr>
                  <a:lnSpc>
                    <a:spcPct val="115000"/>
                  </a:lnSpc>
                  <a:spcAft>
                    <a:spcPts val="0"/>
                  </a:spcAft>
                </a:pPr>
                <a:r>
                  <a:rPr lang="en-GB" sz="1000">
                    <a:effectLst/>
                    <a:ea typeface="Calibri"/>
                    <a:cs typeface="Times New Roman"/>
                  </a:rPr>
                  <a:t>During the past month, have you often been bothered by having little interest or pleasure in doing things?</a:t>
                </a:r>
              </a:p>
            </xdr:txBody>
          </xdr:sp>
          <xdr:sp macro="" textlink="">
            <xdr:nvSpPr>
              <xdr:cNvPr id="39" name="Text Box 64"/>
              <xdr:cNvSpPr txBox="1"/>
            </xdr:nvSpPr>
            <xdr:spPr>
              <a:xfrm>
                <a:off x="5520505" y="-68944"/>
                <a:ext cx="1365400" cy="467701"/>
              </a:xfrm>
              <a:prstGeom prst="rect">
                <a:avLst/>
              </a:prstGeom>
              <a:solidFill>
                <a:schemeClr val="tx2">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000">
                    <a:effectLst/>
                    <a:ea typeface="Calibri"/>
                    <a:cs typeface="Times New Roman"/>
                  </a:rPr>
                  <a:t>Edinburgh Postnatal Depression Scale</a:t>
                </a:r>
              </a:p>
            </xdr:txBody>
          </xdr:sp>
          <xdr:sp macro="" textlink="">
            <xdr:nvSpPr>
              <xdr:cNvPr id="40" name="Text Box 71"/>
              <xdr:cNvSpPr txBox="1"/>
            </xdr:nvSpPr>
            <xdr:spPr>
              <a:xfrm>
                <a:off x="7248525" y="-59098"/>
                <a:ext cx="933450" cy="269828"/>
              </a:xfrm>
              <a:prstGeom prst="rect">
                <a:avLst/>
              </a:prstGeom>
              <a:solidFill>
                <a:schemeClr val="tx2">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000">
                    <a:effectLst/>
                    <a:ea typeface="Calibri"/>
                    <a:cs typeface="Times New Roman"/>
                  </a:rPr>
                  <a:t>EPNDS score</a:t>
                </a:r>
              </a:p>
            </xdr:txBody>
          </xdr:sp>
        </xdr:grpSp>
        <mc:AlternateContent xmlns:mc="http://schemas.openxmlformats.org/markup-compatibility/2006">
          <mc:Choice xmlns:a14="http://schemas.microsoft.com/office/drawing/2010/main" Requires="a14">
            <xdr:sp macro="" textlink="">
              <xdr:nvSpPr>
                <xdr:cNvPr id="6153" name="Object 9" hidden="1">
                  <a:extLst>
                    <a:ext uri="{63B3BB69-23CF-44E3-9099-C40C66FF867C}">
                      <a14:compatExt spid="_x0000_s6153"/>
                    </a:ext>
                  </a:extLst>
                </xdr:cNvPr>
                <xdr:cNvSpPr/>
              </xdr:nvSpPr>
              <xdr:spPr>
                <a:xfrm>
                  <a:off x="6172202" y="36403793"/>
                  <a:ext cx="967317" cy="638175"/>
                </a:xfrm>
                <a:prstGeom prst="rect">
                  <a:avLst/>
                </a:prstGeom>
              </xdr:spPr>
            </xdr:sp>
          </mc:Choice>
          <mc:Fallback/>
        </mc:AlternateContent>
      </xdr:grpSp>
    </xdr:grpSp>
    <xdr:clientData/>
  </xdr:twoCellAnchor>
  <xdr:twoCellAnchor editAs="oneCell">
    <xdr:from>
      <xdr:col>2</xdr:col>
      <xdr:colOff>0</xdr:colOff>
      <xdr:row>223</xdr:row>
      <xdr:rowOff>0</xdr:rowOff>
    </xdr:from>
    <xdr:to>
      <xdr:col>26</xdr:col>
      <xdr:colOff>0</xdr:colOff>
      <xdr:row>224</xdr:row>
      <xdr:rowOff>85725</xdr:rowOff>
    </xdr:to>
    <xdr:grpSp>
      <xdr:nvGrpSpPr>
        <xdr:cNvPr id="203" name="Group 202"/>
        <xdr:cNvGrpSpPr/>
      </xdr:nvGrpSpPr>
      <xdr:grpSpPr>
        <a:xfrm>
          <a:off x="285750" y="46367700"/>
          <a:ext cx="10334625" cy="276225"/>
          <a:chOff x="285750" y="9839325"/>
          <a:chExt cx="10334625" cy="276225"/>
        </a:xfrm>
      </xdr:grpSpPr>
      <xdr:sp macro="" textlink="">
        <xdr:nvSpPr>
          <xdr:cNvPr id="204" name="Rectangle 203"/>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Hospital admissions for mental health disorders among</a:t>
            </a:r>
            <a:r>
              <a:rPr lang="en-GB" sz="1100" baseline="0"/>
              <a:t> children and young people (0-17 years)</a:t>
            </a:r>
            <a:endParaRPr lang="en-GB" sz="1100"/>
          </a:p>
        </xdr:txBody>
      </xdr:sp>
      <xdr:sp macro="" textlink="">
        <xdr:nvSpPr>
          <xdr:cNvPr id="205" name="TextBox 204">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240</xdr:row>
      <xdr:rowOff>0</xdr:rowOff>
    </xdr:from>
    <xdr:to>
      <xdr:col>26</xdr:col>
      <xdr:colOff>0</xdr:colOff>
      <xdr:row>241</xdr:row>
      <xdr:rowOff>85725</xdr:rowOff>
    </xdr:to>
    <xdr:grpSp>
      <xdr:nvGrpSpPr>
        <xdr:cNvPr id="206" name="Group 205"/>
        <xdr:cNvGrpSpPr/>
      </xdr:nvGrpSpPr>
      <xdr:grpSpPr>
        <a:xfrm>
          <a:off x="285750" y="50358675"/>
          <a:ext cx="10334625" cy="276225"/>
          <a:chOff x="285750" y="9839325"/>
          <a:chExt cx="10334625" cy="276225"/>
        </a:xfrm>
      </xdr:grpSpPr>
      <xdr:sp macro="" textlink="">
        <xdr:nvSpPr>
          <xdr:cNvPr id="207" name="Rectangle 206"/>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Emergency</a:t>
            </a:r>
            <a:r>
              <a:rPr lang="en-GB" sz="1100" baseline="0"/>
              <a:t> h</a:t>
            </a:r>
            <a:r>
              <a:rPr lang="en-GB" sz="1100"/>
              <a:t>ospital admissions for self</a:t>
            </a:r>
            <a:r>
              <a:rPr lang="en-GB" sz="1100" baseline="0"/>
              <a:t> harm among children and young people (10-24 years)</a:t>
            </a:r>
            <a:endParaRPr lang="en-GB" sz="1100"/>
          </a:p>
        </xdr:txBody>
      </xdr:sp>
      <xdr:sp macro="" textlink="">
        <xdr:nvSpPr>
          <xdr:cNvPr id="208" name="TextBox 207">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47624</xdr:colOff>
      <xdr:row>262</xdr:row>
      <xdr:rowOff>128587</xdr:rowOff>
    </xdr:from>
    <xdr:to>
      <xdr:col>23</xdr:col>
      <xdr:colOff>19050</xdr:colOff>
      <xdr:row>275</xdr:row>
      <xdr:rowOff>161925</xdr:rowOff>
    </xdr:to>
    <xdr:graphicFrame macro="">
      <xdr:nvGraphicFramePr>
        <xdr:cNvPr id="6251" name="Chart 62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278</xdr:row>
      <xdr:rowOff>0</xdr:rowOff>
    </xdr:from>
    <xdr:to>
      <xdr:col>26</xdr:col>
      <xdr:colOff>0</xdr:colOff>
      <xdr:row>279</xdr:row>
      <xdr:rowOff>85725</xdr:rowOff>
    </xdr:to>
    <xdr:grpSp>
      <xdr:nvGrpSpPr>
        <xdr:cNvPr id="210" name="Group 209"/>
        <xdr:cNvGrpSpPr/>
      </xdr:nvGrpSpPr>
      <xdr:grpSpPr>
        <a:xfrm>
          <a:off x="285750" y="58654950"/>
          <a:ext cx="10334625" cy="276225"/>
          <a:chOff x="285750" y="9839325"/>
          <a:chExt cx="10334625" cy="276225"/>
        </a:xfrm>
      </xdr:grpSpPr>
      <xdr:sp macro="" textlink="">
        <xdr:nvSpPr>
          <xdr:cNvPr id="211" name="Rectangle 210"/>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Hospital admissions due</a:t>
            </a:r>
            <a:r>
              <a:rPr lang="en-GB" sz="1100" baseline="0"/>
              <a:t> to alcohol among children and young people</a:t>
            </a:r>
            <a:endParaRPr lang="en-GB" sz="1100"/>
          </a:p>
        </xdr:txBody>
      </xdr:sp>
      <xdr:sp macro="" textlink="">
        <xdr:nvSpPr>
          <xdr:cNvPr id="212" name="TextBox 21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0</xdr:colOff>
      <xdr:row>300</xdr:row>
      <xdr:rowOff>109537</xdr:rowOff>
    </xdr:from>
    <xdr:to>
      <xdr:col>24</xdr:col>
      <xdr:colOff>76200</xdr:colOff>
      <xdr:row>314</xdr:row>
      <xdr:rowOff>133350</xdr:rowOff>
    </xdr:to>
    <xdr:graphicFrame macro="">
      <xdr:nvGraphicFramePr>
        <xdr:cNvPr id="6252" name="Chart 62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0</xdr:colOff>
      <xdr:row>316</xdr:row>
      <xdr:rowOff>0</xdr:rowOff>
    </xdr:from>
    <xdr:to>
      <xdr:col>26</xdr:col>
      <xdr:colOff>0</xdr:colOff>
      <xdr:row>317</xdr:row>
      <xdr:rowOff>85725</xdr:rowOff>
    </xdr:to>
    <xdr:grpSp>
      <xdr:nvGrpSpPr>
        <xdr:cNvPr id="214" name="Group 213"/>
        <xdr:cNvGrpSpPr/>
      </xdr:nvGrpSpPr>
      <xdr:grpSpPr>
        <a:xfrm>
          <a:off x="285750" y="66627375"/>
          <a:ext cx="10334625" cy="276225"/>
          <a:chOff x="285750" y="9839325"/>
          <a:chExt cx="10334625" cy="276225"/>
        </a:xfrm>
      </xdr:grpSpPr>
      <xdr:sp macro="" textlink="">
        <xdr:nvSpPr>
          <xdr:cNvPr id="215" name="Rectangle 214"/>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Smoking</a:t>
            </a:r>
          </a:p>
        </xdr:txBody>
      </xdr:sp>
      <xdr:sp macro="" textlink="">
        <xdr:nvSpPr>
          <xdr:cNvPr id="216" name="TextBox 215">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330</xdr:row>
      <xdr:rowOff>0</xdr:rowOff>
    </xdr:from>
    <xdr:to>
      <xdr:col>26</xdr:col>
      <xdr:colOff>0</xdr:colOff>
      <xdr:row>331</xdr:row>
      <xdr:rowOff>85725</xdr:rowOff>
    </xdr:to>
    <xdr:grpSp>
      <xdr:nvGrpSpPr>
        <xdr:cNvPr id="220" name="Group 219"/>
        <xdr:cNvGrpSpPr/>
      </xdr:nvGrpSpPr>
      <xdr:grpSpPr>
        <a:xfrm>
          <a:off x="285750" y="69294375"/>
          <a:ext cx="10334625" cy="276225"/>
          <a:chOff x="285750" y="9839325"/>
          <a:chExt cx="10334625" cy="276225"/>
        </a:xfrm>
      </xdr:grpSpPr>
      <xdr:sp macro="" textlink="">
        <xdr:nvSpPr>
          <xdr:cNvPr id="221" name="Rectangle 220"/>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Maternal Smoking </a:t>
            </a:r>
          </a:p>
        </xdr:txBody>
      </xdr:sp>
      <xdr:sp macro="" textlink="">
        <xdr:nvSpPr>
          <xdr:cNvPr id="222" name="TextBox 22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358</xdr:row>
      <xdr:rowOff>0</xdr:rowOff>
    </xdr:from>
    <xdr:to>
      <xdr:col>26</xdr:col>
      <xdr:colOff>0</xdr:colOff>
      <xdr:row>359</xdr:row>
      <xdr:rowOff>85725</xdr:rowOff>
    </xdr:to>
    <xdr:grpSp>
      <xdr:nvGrpSpPr>
        <xdr:cNvPr id="223" name="Group 222"/>
        <xdr:cNvGrpSpPr/>
      </xdr:nvGrpSpPr>
      <xdr:grpSpPr>
        <a:xfrm>
          <a:off x="285750" y="76009500"/>
          <a:ext cx="10334625" cy="276225"/>
          <a:chOff x="285750" y="9839325"/>
          <a:chExt cx="10334625" cy="276225"/>
        </a:xfrm>
      </xdr:grpSpPr>
      <xdr:sp macro="" textlink="">
        <xdr:nvSpPr>
          <xdr:cNvPr id="224" name="Rectangle 223"/>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Smoking at time of delivery </a:t>
            </a:r>
          </a:p>
        </xdr:txBody>
      </xdr:sp>
      <xdr:sp macro="" textlink="">
        <xdr:nvSpPr>
          <xdr:cNvPr id="225" name="TextBox 224">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384</xdr:row>
      <xdr:rowOff>0</xdr:rowOff>
    </xdr:from>
    <xdr:to>
      <xdr:col>26</xdr:col>
      <xdr:colOff>0</xdr:colOff>
      <xdr:row>385</xdr:row>
      <xdr:rowOff>85725</xdr:rowOff>
    </xdr:to>
    <xdr:grpSp>
      <xdr:nvGrpSpPr>
        <xdr:cNvPr id="226" name="Group 225"/>
        <xdr:cNvGrpSpPr/>
      </xdr:nvGrpSpPr>
      <xdr:grpSpPr>
        <a:xfrm>
          <a:off x="285750" y="84867750"/>
          <a:ext cx="10334625" cy="276225"/>
          <a:chOff x="285750" y="9839325"/>
          <a:chExt cx="10334625" cy="276225"/>
        </a:xfrm>
      </xdr:grpSpPr>
      <xdr:sp macro="" textlink="">
        <xdr:nvSpPr>
          <xdr:cNvPr id="227" name="Rectangle 226"/>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Improving coverage</a:t>
            </a:r>
            <a:r>
              <a:rPr lang="en-GB" sz="1100" baseline="0"/>
              <a:t> of immunisations</a:t>
            </a:r>
            <a:endParaRPr lang="en-GB" sz="1100"/>
          </a:p>
        </xdr:txBody>
      </xdr:sp>
      <xdr:sp macro="" textlink="">
        <xdr:nvSpPr>
          <xdr:cNvPr id="228" name="TextBox 227">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458</xdr:row>
      <xdr:rowOff>0</xdr:rowOff>
    </xdr:from>
    <xdr:to>
      <xdr:col>26</xdr:col>
      <xdr:colOff>0</xdr:colOff>
      <xdr:row>459</xdr:row>
      <xdr:rowOff>85725</xdr:rowOff>
    </xdr:to>
    <xdr:grpSp>
      <xdr:nvGrpSpPr>
        <xdr:cNvPr id="229" name="Group 228"/>
        <xdr:cNvGrpSpPr/>
      </xdr:nvGrpSpPr>
      <xdr:grpSpPr>
        <a:xfrm>
          <a:off x="285750" y="106318050"/>
          <a:ext cx="10334625" cy="276225"/>
          <a:chOff x="285750" y="9839325"/>
          <a:chExt cx="10334625" cy="276225"/>
        </a:xfrm>
      </xdr:grpSpPr>
      <xdr:sp macro="" textlink="">
        <xdr:nvSpPr>
          <xdr:cNvPr id="230" name="Rectangle 229"/>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Childhood obesity</a:t>
            </a:r>
          </a:p>
        </xdr:txBody>
      </xdr:sp>
      <xdr:sp macro="" textlink="">
        <xdr:nvSpPr>
          <xdr:cNvPr id="231" name="TextBox 230">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521</xdr:row>
      <xdr:rowOff>0</xdr:rowOff>
    </xdr:from>
    <xdr:to>
      <xdr:col>26</xdr:col>
      <xdr:colOff>0</xdr:colOff>
      <xdr:row>522</xdr:row>
      <xdr:rowOff>85725</xdr:rowOff>
    </xdr:to>
    <xdr:grpSp>
      <xdr:nvGrpSpPr>
        <xdr:cNvPr id="232" name="Group 231"/>
        <xdr:cNvGrpSpPr/>
      </xdr:nvGrpSpPr>
      <xdr:grpSpPr>
        <a:xfrm>
          <a:off x="285750" y="120596025"/>
          <a:ext cx="10334625" cy="276225"/>
          <a:chOff x="285750" y="9839325"/>
          <a:chExt cx="10334625" cy="276225"/>
        </a:xfrm>
      </xdr:grpSpPr>
      <xdr:sp macro="" textlink="">
        <xdr:nvSpPr>
          <xdr:cNvPr id="233" name="Rectangle 232"/>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Oral health</a:t>
            </a:r>
          </a:p>
        </xdr:txBody>
      </xdr:sp>
      <xdr:sp macro="" textlink="">
        <xdr:nvSpPr>
          <xdr:cNvPr id="234" name="TextBox 233">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602</xdr:row>
      <xdr:rowOff>0</xdr:rowOff>
    </xdr:from>
    <xdr:to>
      <xdr:col>26</xdr:col>
      <xdr:colOff>0</xdr:colOff>
      <xdr:row>603</xdr:row>
      <xdr:rowOff>85725</xdr:rowOff>
    </xdr:to>
    <xdr:grpSp>
      <xdr:nvGrpSpPr>
        <xdr:cNvPr id="235" name="Group 234"/>
        <xdr:cNvGrpSpPr/>
      </xdr:nvGrpSpPr>
      <xdr:grpSpPr>
        <a:xfrm>
          <a:off x="285750" y="141322425"/>
          <a:ext cx="10334625" cy="276225"/>
          <a:chOff x="285750" y="9839325"/>
          <a:chExt cx="10334625" cy="276225"/>
        </a:xfrm>
      </xdr:grpSpPr>
      <xdr:sp macro="" textlink="">
        <xdr:nvSpPr>
          <xdr:cNvPr id="236" name="Rectangle 235"/>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Admissions for asthma,</a:t>
            </a:r>
            <a:r>
              <a:rPr lang="en-GB" sz="1100" baseline="0"/>
              <a:t> epilepsy or diabetes</a:t>
            </a:r>
            <a:endParaRPr lang="en-GB" sz="1100"/>
          </a:p>
        </xdr:txBody>
      </xdr:sp>
      <xdr:sp macro="" textlink="">
        <xdr:nvSpPr>
          <xdr:cNvPr id="237" name="TextBox 236">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618</xdr:row>
      <xdr:rowOff>0</xdr:rowOff>
    </xdr:from>
    <xdr:to>
      <xdr:col>26</xdr:col>
      <xdr:colOff>0</xdr:colOff>
      <xdr:row>619</xdr:row>
      <xdr:rowOff>85725</xdr:rowOff>
    </xdr:to>
    <xdr:grpSp>
      <xdr:nvGrpSpPr>
        <xdr:cNvPr id="238" name="Group 237"/>
        <xdr:cNvGrpSpPr/>
      </xdr:nvGrpSpPr>
      <xdr:grpSpPr>
        <a:xfrm>
          <a:off x="285750" y="144894300"/>
          <a:ext cx="10334625" cy="276225"/>
          <a:chOff x="285750" y="9839325"/>
          <a:chExt cx="10334625" cy="276225"/>
        </a:xfrm>
      </xdr:grpSpPr>
      <xdr:sp macro="" textlink="">
        <xdr:nvSpPr>
          <xdr:cNvPr id="239" name="Rectangle 238"/>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What about YOUth survey (15</a:t>
            </a:r>
            <a:r>
              <a:rPr lang="en-GB" sz="1100" baseline="0"/>
              <a:t> year olds)</a:t>
            </a:r>
            <a:endParaRPr lang="en-GB" sz="1100"/>
          </a:p>
        </xdr:txBody>
      </xdr:sp>
      <xdr:sp macro="" textlink="">
        <xdr:nvSpPr>
          <xdr:cNvPr id="240" name="TextBox 239">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653</xdr:row>
      <xdr:rowOff>0</xdr:rowOff>
    </xdr:from>
    <xdr:to>
      <xdr:col>26</xdr:col>
      <xdr:colOff>0</xdr:colOff>
      <xdr:row>654</xdr:row>
      <xdr:rowOff>85725</xdr:rowOff>
    </xdr:to>
    <xdr:grpSp>
      <xdr:nvGrpSpPr>
        <xdr:cNvPr id="241" name="Group 240"/>
        <xdr:cNvGrpSpPr/>
      </xdr:nvGrpSpPr>
      <xdr:grpSpPr>
        <a:xfrm>
          <a:off x="285750" y="152304750"/>
          <a:ext cx="10334625" cy="276225"/>
          <a:chOff x="285750" y="9839325"/>
          <a:chExt cx="10334625" cy="276225"/>
        </a:xfrm>
      </xdr:grpSpPr>
      <xdr:sp macro="" textlink="">
        <xdr:nvSpPr>
          <xdr:cNvPr id="242" name="Rectangle 241"/>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HPV vaccination</a:t>
            </a:r>
          </a:p>
        </xdr:txBody>
      </xdr:sp>
      <xdr:sp macro="" textlink="">
        <xdr:nvSpPr>
          <xdr:cNvPr id="243" name="TextBox 242">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718</xdr:row>
      <xdr:rowOff>0</xdr:rowOff>
    </xdr:from>
    <xdr:to>
      <xdr:col>26</xdr:col>
      <xdr:colOff>0</xdr:colOff>
      <xdr:row>719</xdr:row>
      <xdr:rowOff>85725</xdr:rowOff>
    </xdr:to>
    <xdr:grpSp>
      <xdr:nvGrpSpPr>
        <xdr:cNvPr id="247" name="Group 246"/>
        <xdr:cNvGrpSpPr/>
      </xdr:nvGrpSpPr>
      <xdr:grpSpPr>
        <a:xfrm>
          <a:off x="285750" y="167954325"/>
          <a:ext cx="10334625" cy="276225"/>
          <a:chOff x="285750" y="9839325"/>
          <a:chExt cx="10334625" cy="276225"/>
        </a:xfrm>
      </xdr:grpSpPr>
      <xdr:sp macro="" textlink="">
        <xdr:nvSpPr>
          <xdr:cNvPr id="248" name="Rectangle 247"/>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Unintentional and deliberate injuries</a:t>
            </a:r>
          </a:p>
        </xdr:txBody>
      </xdr:sp>
      <xdr:sp macro="" textlink="">
        <xdr:nvSpPr>
          <xdr:cNvPr id="249" name="TextBox 248">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770</xdr:row>
      <xdr:rowOff>0</xdr:rowOff>
    </xdr:from>
    <xdr:to>
      <xdr:col>26</xdr:col>
      <xdr:colOff>0</xdr:colOff>
      <xdr:row>771</xdr:row>
      <xdr:rowOff>85725</xdr:rowOff>
    </xdr:to>
    <xdr:grpSp>
      <xdr:nvGrpSpPr>
        <xdr:cNvPr id="250" name="Group 249"/>
        <xdr:cNvGrpSpPr/>
      </xdr:nvGrpSpPr>
      <xdr:grpSpPr>
        <a:xfrm>
          <a:off x="285750" y="180232050"/>
          <a:ext cx="10334625" cy="276225"/>
          <a:chOff x="285750" y="9839325"/>
          <a:chExt cx="10334625" cy="276225"/>
        </a:xfrm>
      </xdr:grpSpPr>
      <xdr:sp macro="" textlink="">
        <xdr:nvSpPr>
          <xdr:cNvPr id="251" name="Rectangle 250"/>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Road traffic accidents</a:t>
            </a:r>
          </a:p>
        </xdr:txBody>
      </xdr:sp>
      <xdr:sp macro="" textlink="">
        <xdr:nvSpPr>
          <xdr:cNvPr id="252" name="TextBox 25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22</xdr:col>
      <xdr:colOff>114300</xdr:colOff>
      <xdr:row>460</xdr:row>
      <xdr:rowOff>66675</xdr:rowOff>
    </xdr:from>
    <xdr:to>
      <xdr:col>24</xdr:col>
      <xdr:colOff>333375</xdr:colOff>
      <xdr:row>461</xdr:row>
      <xdr:rowOff>152400</xdr:rowOff>
    </xdr:to>
    <xdr:sp macro="" textlink="">
      <xdr:nvSpPr>
        <xdr:cNvPr id="137" name="Rectangle 136"/>
        <xdr:cNvSpPr/>
      </xdr:nvSpPr>
      <xdr:spPr>
        <a:xfrm>
          <a:off x="9229725" y="102460425"/>
          <a:ext cx="1133475" cy="285750"/>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3</xdr:col>
      <xdr:colOff>9525</xdr:colOff>
      <xdr:row>502</xdr:row>
      <xdr:rowOff>90486</xdr:rowOff>
    </xdr:from>
    <xdr:to>
      <xdr:col>13</xdr:col>
      <xdr:colOff>352425</xdr:colOff>
      <xdr:row>518</xdr:row>
      <xdr:rowOff>133349</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276225</xdr:colOff>
      <xdr:row>502</xdr:row>
      <xdr:rowOff>76200</xdr:rowOff>
    </xdr:from>
    <xdr:to>
      <xdr:col>24</xdr:col>
      <xdr:colOff>390525</xdr:colOff>
      <xdr:row>518</xdr:row>
      <xdr:rowOff>104774</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0</xdr:colOff>
      <xdr:row>532</xdr:row>
      <xdr:rowOff>0</xdr:rowOff>
    </xdr:from>
    <xdr:to>
      <xdr:col>26</xdr:col>
      <xdr:colOff>0</xdr:colOff>
      <xdr:row>533</xdr:row>
      <xdr:rowOff>85725</xdr:rowOff>
    </xdr:to>
    <xdr:grpSp>
      <xdr:nvGrpSpPr>
        <xdr:cNvPr id="140" name="Group 139"/>
        <xdr:cNvGrpSpPr/>
      </xdr:nvGrpSpPr>
      <xdr:grpSpPr>
        <a:xfrm>
          <a:off x="285750" y="122910600"/>
          <a:ext cx="10334625" cy="276225"/>
          <a:chOff x="285750" y="9839325"/>
          <a:chExt cx="10334625" cy="276225"/>
        </a:xfrm>
      </xdr:grpSpPr>
      <xdr:sp macro="" textlink="">
        <xdr:nvSpPr>
          <xdr:cNvPr id="141" name="Rectangle 140"/>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Decayed,</a:t>
            </a:r>
            <a:r>
              <a:rPr lang="en-GB" sz="1100" baseline="0"/>
              <a:t> missing or filled teeth</a:t>
            </a:r>
            <a:endParaRPr lang="en-GB" sz="1100"/>
          </a:p>
        </xdr:txBody>
      </xdr:sp>
      <xdr:sp macro="" textlink="">
        <xdr:nvSpPr>
          <xdr:cNvPr id="142" name="TextBox 14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571</xdr:row>
      <xdr:rowOff>0</xdr:rowOff>
    </xdr:from>
    <xdr:to>
      <xdr:col>26</xdr:col>
      <xdr:colOff>0</xdr:colOff>
      <xdr:row>572</xdr:row>
      <xdr:rowOff>85725</xdr:rowOff>
    </xdr:to>
    <xdr:grpSp>
      <xdr:nvGrpSpPr>
        <xdr:cNvPr id="143" name="Group 142"/>
        <xdr:cNvGrpSpPr/>
      </xdr:nvGrpSpPr>
      <xdr:grpSpPr>
        <a:xfrm>
          <a:off x="285750" y="135074025"/>
          <a:ext cx="10334625" cy="276225"/>
          <a:chOff x="285750" y="9839325"/>
          <a:chExt cx="10334625" cy="276225"/>
        </a:xfrm>
      </xdr:grpSpPr>
      <xdr:sp macro="" textlink="">
        <xdr:nvSpPr>
          <xdr:cNvPr id="144" name="Rectangle 143"/>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Hospital admissions for teeth</a:t>
            </a:r>
            <a:r>
              <a:rPr lang="en-GB" sz="1100" baseline="0"/>
              <a:t> extractions</a:t>
            </a:r>
          </a:p>
        </xdr:txBody>
      </xdr:sp>
      <xdr:sp macro="" textlink="">
        <xdr:nvSpPr>
          <xdr:cNvPr id="145" name="TextBox 144">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133350</xdr:colOff>
      <xdr:row>634</xdr:row>
      <xdr:rowOff>4761</xdr:rowOff>
    </xdr:from>
    <xdr:to>
      <xdr:col>13</xdr:col>
      <xdr:colOff>352425</xdr:colOff>
      <xdr:row>649</xdr:row>
      <xdr:rowOff>161924</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xdr:col>
      <xdr:colOff>0</xdr:colOff>
      <xdr:row>679</xdr:row>
      <xdr:rowOff>0</xdr:rowOff>
    </xdr:from>
    <xdr:to>
      <xdr:col>26</xdr:col>
      <xdr:colOff>0</xdr:colOff>
      <xdr:row>680</xdr:row>
      <xdr:rowOff>85725</xdr:rowOff>
    </xdr:to>
    <xdr:grpSp>
      <xdr:nvGrpSpPr>
        <xdr:cNvPr id="147" name="Group 146"/>
        <xdr:cNvGrpSpPr/>
      </xdr:nvGrpSpPr>
      <xdr:grpSpPr>
        <a:xfrm>
          <a:off x="285750" y="158524575"/>
          <a:ext cx="10334625" cy="276225"/>
          <a:chOff x="285750" y="9839325"/>
          <a:chExt cx="10334625" cy="276225"/>
        </a:xfrm>
      </xdr:grpSpPr>
      <xdr:sp macro="" textlink="">
        <xdr:nvSpPr>
          <xdr:cNvPr id="148" name="Rectangle 147"/>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Long-acting reversible contraception</a:t>
            </a:r>
          </a:p>
        </xdr:txBody>
      </xdr:sp>
      <xdr:sp macro="" textlink="">
        <xdr:nvSpPr>
          <xdr:cNvPr id="149" name="TextBox 148">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695</xdr:row>
      <xdr:rowOff>0</xdr:rowOff>
    </xdr:from>
    <xdr:to>
      <xdr:col>26</xdr:col>
      <xdr:colOff>0</xdr:colOff>
      <xdr:row>696</xdr:row>
      <xdr:rowOff>85725</xdr:rowOff>
    </xdr:to>
    <xdr:grpSp>
      <xdr:nvGrpSpPr>
        <xdr:cNvPr id="150" name="Group 149"/>
        <xdr:cNvGrpSpPr/>
      </xdr:nvGrpSpPr>
      <xdr:grpSpPr>
        <a:xfrm>
          <a:off x="285750" y="162667950"/>
          <a:ext cx="10334625" cy="276225"/>
          <a:chOff x="285750" y="9839325"/>
          <a:chExt cx="10334625" cy="276225"/>
        </a:xfrm>
      </xdr:grpSpPr>
      <xdr:sp macro="" textlink="">
        <xdr:nvSpPr>
          <xdr:cNvPr id="151" name="Rectangle 150"/>
          <xdr:cNvSpPr/>
        </xdr:nvSpPr>
        <xdr:spPr>
          <a:xfrm>
            <a:off x="285750" y="98393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Chlamydia</a:t>
            </a:r>
            <a:r>
              <a:rPr lang="en-GB" sz="1100" baseline="0"/>
              <a:t> detection</a:t>
            </a:r>
            <a:endParaRPr lang="en-GB" sz="1100"/>
          </a:p>
        </xdr:txBody>
      </xdr:sp>
      <xdr:sp macro="" textlink="">
        <xdr:nvSpPr>
          <xdr:cNvPr id="152" name="TextBox 151">
            <a:hlinkClick xmlns:r="http://schemas.openxmlformats.org/officeDocument/2006/relationships" r:id="rId7"/>
          </xdr:cNvPr>
          <xdr:cNvSpPr txBox="1"/>
        </xdr:nvSpPr>
        <xdr:spPr>
          <a:xfrm>
            <a:off x="9663062" y="98393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38099</xdr:colOff>
      <xdr:row>786</xdr:row>
      <xdr:rowOff>123825</xdr:rowOff>
    </xdr:from>
    <xdr:to>
      <xdr:col>18</xdr:col>
      <xdr:colOff>314324</xdr:colOff>
      <xdr:row>800</xdr:row>
      <xdr:rowOff>161925</xdr:rowOff>
    </xdr:to>
    <xdr:graphicFrame macro="">
      <xdr:nvGraphicFramePr>
        <xdr:cNvPr id="253" name="Chart 2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xdr:col>
      <xdr:colOff>127000</xdr:colOff>
      <xdr:row>752</xdr:row>
      <xdr:rowOff>83605</xdr:rowOff>
    </xdr:from>
    <xdr:to>
      <xdr:col>22</xdr:col>
      <xdr:colOff>444500</xdr:colOff>
      <xdr:row>767</xdr:row>
      <xdr:rowOff>169332</xdr:rowOff>
    </xdr:to>
    <xdr:graphicFrame macro="">
      <xdr:nvGraphicFramePr>
        <xdr:cNvPr id="255" name="Chart 2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xdr:col>
      <xdr:colOff>0</xdr:colOff>
      <xdr:row>27</xdr:row>
      <xdr:rowOff>0</xdr:rowOff>
    </xdr:from>
    <xdr:to>
      <xdr:col>26</xdr:col>
      <xdr:colOff>0</xdr:colOff>
      <xdr:row>28</xdr:row>
      <xdr:rowOff>85725</xdr:rowOff>
    </xdr:to>
    <xdr:grpSp>
      <xdr:nvGrpSpPr>
        <xdr:cNvPr id="153" name="Group 152"/>
        <xdr:cNvGrpSpPr/>
      </xdr:nvGrpSpPr>
      <xdr:grpSpPr>
        <a:xfrm>
          <a:off x="285750" y="5076825"/>
          <a:ext cx="10334625" cy="276225"/>
          <a:chOff x="285750" y="5457825"/>
          <a:chExt cx="10334625" cy="276225"/>
        </a:xfrm>
      </xdr:grpSpPr>
      <xdr:sp macro="" textlink="">
        <xdr:nvSpPr>
          <xdr:cNvPr id="154" name="Rectangle 153"/>
          <xdr:cNvSpPr/>
        </xdr:nvSpPr>
        <xdr:spPr>
          <a:xfrm>
            <a:off x="285750" y="5457825"/>
            <a:ext cx="10334625" cy="2762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r>
              <a:rPr lang="en-GB" sz="1100"/>
              <a:t>Breastfeeding</a:t>
            </a:r>
            <a:r>
              <a:rPr lang="en-GB" sz="1100" baseline="0"/>
              <a:t> initiation </a:t>
            </a:r>
            <a:endParaRPr lang="en-GB" sz="1100"/>
          </a:p>
        </xdr:txBody>
      </xdr:sp>
      <xdr:sp macro="" textlink="">
        <xdr:nvSpPr>
          <xdr:cNvPr id="155" name="TextBox 154">
            <a:hlinkClick xmlns:r="http://schemas.openxmlformats.org/officeDocument/2006/relationships" r:id="rId7"/>
          </xdr:cNvPr>
          <xdr:cNvSpPr txBox="1"/>
        </xdr:nvSpPr>
        <xdr:spPr>
          <a:xfrm>
            <a:off x="9663062" y="5457825"/>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9525</xdr:colOff>
      <xdr:row>6</xdr:row>
      <xdr:rowOff>85725</xdr:rowOff>
    </xdr:to>
    <xdr:sp macro="" textlink="">
      <xdr:nvSpPr>
        <xdr:cNvPr id="2" name="Rectangle 1"/>
        <xdr:cNvSpPr/>
      </xdr:nvSpPr>
      <xdr:spPr>
        <a:xfrm>
          <a:off x="142875" y="114300"/>
          <a:ext cx="10620375" cy="1038225"/>
        </a:xfrm>
        <a:prstGeom prst="rect">
          <a:avLst/>
        </a:prstGeom>
        <a:gradFill flip="none" rotWithShape="1">
          <a:gsLst>
            <a:gs pos="33000">
              <a:srgbClr val="7BA4D6"/>
            </a:gs>
            <a:gs pos="0">
              <a:schemeClr val="accent1">
                <a:shade val="93000"/>
                <a:satMod val="130000"/>
              </a:schemeClr>
            </a:gs>
            <a:gs pos="100000">
              <a:schemeClr val="accent1">
                <a:lumMod val="40000"/>
                <a:lumOff val="60000"/>
              </a:schemeClr>
            </a:gs>
          </a:gsLst>
          <a:lin ang="810000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GB" sz="1600" b="1" baseline="0"/>
            <a:t>Education, Attainment and Work</a:t>
          </a:r>
          <a:endParaRPr lang="en-GB" sz="1800" b="1"/>
        </a:p>
      </xdr:txBody>
    </xdr:sp>
    <xdr:clientData/>
  </xdr:twoCellAnchor>
  <xdr:twoCellAnchor editAs="oneCell">
    <xdr:from>
      <xdr:col>7</xdr:col>
      <xdr:colOff>19144</xdr:colOff>
      <xdr:row>4</xdr:row>
      <xdr:rowOff>133351</xdr:rowOff>
    </xdr:from>
    <xdr:to>
      <xdr:col>11</xdr:col>
      <xdr:colOff>206344</xdr:colOff>
      <xdr:row>6</xdr:row>
      <xdr:rowOff>57151</xdr:rowOff>
    </xdr:to>
    <xdr:sp macro="" textlink="">
      <xdr:nvSpPr>
        <xdr:cNvPr id="3" name="Snip Single Corner Rectangle 2">
          <a:hlinkClick xmlns:r="http://schemas.openxmlformats.org/officeDocument/2006/relationships" r:id="rId1"/>
        </xdr:cNvPr>
        <xdr:cNvSpPr/>
      </xdr:nvSpPr>
      <xdr:spPr>
        <a:xfrm>
          <a:off x="2276569"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Deprivation</a:t>
          </a:r>
        </a:p>
      </xdr:txBody>
    </xdr:sp>
    <xdr:clientData/>
  </xdr:twoCellAnchor>
  <xdr:twoCellAnchor editAs="oneCell">
    <xdr:from>
      <xdr:col>21</xdr:col>
      <xdr:colOff>9525</xdr:colOff>
      <xdr:row>4</xdr:row>
      <xdr:rowOff>133351</xdr:rowOff>
    </xdr:from>
    <xdr:to>
      <xdr:col>26</xdr:col>
      <xdr:colOff>63375</xdr:colOff>
      <xdr:row>6</xdr:row>
      <xdr:rowOff>57151</xdr:rowOff>
    </xdr:to>
    <xdr:sp macro="" textlink="">
      <xdr:nvSpPr>
        <xdr:cNvPr id="4" name="Snip Single Corner Rectangle 3">
          <a:hlinkClick xmlns:r="http://schemas.openxmlformats.org/officeDocument/2006/relationships" r:id="rId2"/>
        </xdr:cNvPr>
        <xdr:cNvSpPr/>
      </xdr:nvSpPr>
      <xdr:spPr>
        <a:xfrm>
          <a:off x="8667750" y="819151"/>
          <a:ext cx="2016000" cy="304800"/>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050"/>
            <a:t>Education,</a:t>
          </a:r>
          <a:r>
            <a:rPr lang="en-GB" sz="1050" baseline="0"/>
            <a:t> attainment and work</a:t>
          </a:r>
          <a:endParaRPr lang="en-GB" sz="1050"/>
        </a:p>
      </xdr:txBody>
    </xdr:sp>
    <xdr:clientData/>
  </xdr:twoCellAnchor>
  <xdr:twoCellAnchor editAs="oneCell">
    <xdr:from>
      <xdr:col>16</xdr:col>
      <xdr:colOff>165132</xdr:colOff>
      <xdr:row>4</xdr:row>
      <xdr:rowOff>133351</xdr:rowOff>
    </xdr:from>
    <xdr:to>
      <xdr:col>20</xdr:col>
      <xdr:colOff>352332</xdr:colOff>
      <xdr:row>6</xdr:row>
      <xdr:rowOff>57151</xdr:rowOff>
    </xdr:to>
    <xdr:sp macro="" textlink="">
      <xdr:nvSpPr>
        <xdr:cNvPr id="5" name="Snip Single Corner Rectangle 4">
          <a:hlinkClick xmlns:r="http://schemas.openxmlformats.org/officeDocument/2006/relationships" r:id="rId3"/>
        </xdr:cNvPr>
        <xdr:cNvSpPr/>
      </xdr:nvSpPr>
      <xdr:spPr>
        <a:xfrm>
          <a:off x="6537357"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Health and wellbeing</a:t>
          </a:r>
        </a:p>
      </xdr:txBody>
    </xdr:sp>
    <xdr:clientData/>
  </xdr:twoCellAnchor>
  <xdr:twoCellAnchor editAs="oneCell">
    <xdr:from>
      <xdr:col>11</xdr:col>
      <xdr:colOff>320738</xdr:colOff>
      <xdr:row>4</xdr:row>
      <xdr:rowOff>133351</xdr:rowOff>
    </xdr:from>
    <xdr:to>
      <xdr:col>16</xdr:col>
      <xdr:colOff>50738</xdr:colOff>
      <xdr:row>6</xdr:row>
      <xdr:rowOff>57151</xdr:rowOff>
    </xdr:to>
    <xdr:sp macro="" textlink="">
      <xdr:nvSpPr>
        <xdr:cNvPr id="6" name="Snip Single Corner Rectangle 5">
          <a:hlinkClick xmlns:r="http://schemas.openxmlformats.org/officeDocument/2006/relationships" r:id="rId4"/>
        </xdr:cNvPr>
        <xdr:cNvSpPr/>
      </xdr:nvSpPr>
      <xdr:spPr>
        <a:xfrm>
          <a:off x="4406963" y="819151"/>
          <a:ext cx="20160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a:t>Births</a:t>
          </a:r>
        </a:p>
      </xdr:txBody>
    </xdr:sp>
    <xdr:clientData/>
  </xdr:twoCellAnchor>
  <xdr:twoCellAnchor editAs="oneCell">
    <xdr:from>
      <xdr:col>1</xdr:col>
      <xdr:colOff>0</xdr:colOff>
      <xdr:row>4</xdr:row>
      <xdr:rowOff>133351</xdr:rowOff>
    </xdr:from>
    <xdr:to>
      <xdr:col>6</xdr:col>
      <xdr:colOff>361950</xdr:colOff>
      <xdr:row>6</xdr:row>
      <xdr:rowOff>57151</xdr:rowOff>
    </xdr:to>
    <xdr:sp macro="" textlink="">
      <xdr:nvSpPr>
        <xdr:cNvPr id="7" name="Snip Single Corner Rectangle 6">
          <a:hlinkClick xmlns:r="http://schemas.openxmlformats.org/officeDocument/2006/relationships" r:id="rId5"/>
        </xdr:cNvPr>
        <xdr:cNvSpPr/>
      </xdr:nvSpPr>
      <xdr:spPr>
        <a:xfrm>
          <a:off x="142875" y="819151"/>
          <a:ext cx="2019300" cy="304800"/>
        </a:xfrm>
        <a:prstGeom prst="snip1Rect">
          <a:avLst>
            <a:gd name="adj" fmla="val 50000"/>
          </a:avLst>
        </a:prstGeom>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50" b="0"/>
            <a:t>Population characteristics</a:t>
          </a:r>
        </a:p>
      </xdr:txBody>
    </xdr:sp>
    <xdr:clientData/>
  </xdr:twoCellAnchor>
  <xdr:twoCellAnchor editAs="oneCell">
    <xdr:from>
      <xdr:col>1</xdr:col>
      <xdr:colOff>0</xdr:colOff>
      <xdr:row>278</xdr:row>
      <xdr:rowOff>190499</xdr:rowOff>
    </xdr:from>
    <xdr:to>
      <xdr:col>27</xdr:col>
      <xdr:colOff>0</xdr:colOff>
      <xdr:row>280</xdr:row>
      <xdr:rowOff>57151</xdr:rowOff>
    </xdr:to>
    <xdr:sp macro="" textlink="$AC$280">
      <xdr:nvSpPr>
        <xdr:cNvPr id="8" name="Rectangle 7"/>
        <xdr:cNvSpPr/>
      </xdr:nvSpPr>
      <xdr:spPr>
        <a:xfrm>
          <a:off x="142875" y="69732524"/>
          <a:ext cx="10610850" cy="247652"/>
        </a:xfrm>
        <a:prstGeom prst="rect">
          <a:avLst/>
        </a:prstGeom>
        <a:solidFill>
          <a:schemeClr val="bg1">
            <a:lumMod val="6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r"/>
          <a:fld id="{D64B3C66-AF94-4141-9530-CDD05B687A45}" type="TxLink">
            <a:rPr lang="en-US" sz="1100" b="0" i="0" u="none" strike="noStrike">
              <a:solidFill>
                <a:srgbClr val="000000"/>
              </a:solidFill>
              <a:latin typeface="Calibri"/>
              <a:cs typeface="Calibri"/>
            </a:rPr>
            <a:pPr algn="r"/>
            <a:t>19 January 2018</a:t>
          </a:fld>
          <a:endParaRPr lang="en-GB" sz="1050">
            <a:solidFill>
              <a:sysClr val="windowText" lastClr="000000"/>
            </a:solidFill>
          </a:endParaRPr>
        </a:p>
      </xdr:txBody>
    </xdr:sp>
    <xdr:clientData/>
  </xdr:twoCellAnchor>
  <xdr:twoCellAnchor editAs="oneCell">
    <xdr:from>
      <xdr:col>1</xdr:col>
      <xdr:colOff>0</xdr:colOff>
      <xdr:row>6</xdr:row>
      <xdr:rowOff>57151</xdr:rowOff>
    </xdr:from>
    <xdr:to>
      <xdr:col>27</xdr:col>
      <xdr:colOff>0</xdr:colOff>
      <xdr:row>6</xdr:row>
      <xdr:rowOff>76200</xdr:rowOff>
    </xdr:to>
    <xdr:cxnSp macro="">
      <xdr:nvCxnSpPr>
        <xdr:cNvPr id="9" name="Straight Connector 8"/>
        <xdr:cNvCxnSpPr/>
      </xdr:nvCxnSpPr>
      <xdr:spPr>
        <a:xfrm flipV="1">
          <a:off x="142875" y="1123951"/>
          <a:ext cx="10610850" cy="19049"/>
        </a:xfrm>
        <a:prstGeom prst="line">
          <a:avLst/>
        </a:prstGeom>
        <a:ln w="38100">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xdr:row>
      <xdr:rowOff>0</xdr:rowOff>
    </xdr:from>
    <xdr:to>
      <xdr:col>24</xdr:col>
      <xdr:colOff>219075</xdr:colOff>
      <xdr:row>3</xdr:row>
      <xdr:rowOff>95250</xdr:rowOff>
    </xdr:to>
    <xdr:sp macro="" textlink="">
      <xdr:nvSpPr>
        <xdr:cNvPr id="10" name="Rectangle 9">
          <a:hlinkClick xmlns:r="http://schemas.openxmlformats.org/officeDocument/2006/relationships" r:id="rId6"/>
        </xdr:cNvPr>
        <xdr:cNvSpPr/>
      </xdr:nvSpPr>
      <xdr:spPr>
        <a:xfrm>
          <a:off x="8201025" y="304800"/>
          <a:ext cx="2047875" cy="285750"/>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GB" sz="1100"/>
            <a:t>Return</a:t>
          </a:r>
          <a:r>
            <a:rPr lang="en-GB" sz="1100" baseline="0"/>
            <a:t> to selection</a:t>
          </a:r>
          <a:endParaRPr lang="en-GB" sz="1100"/>
        </a:p>
      </xdr:txBody>
    </xdr:sp>
    <xdr:clientData/>
  </xdr:twoCellAnchor>
  <xdr:twoCellAnchor editAs="oneCell">
    <xdr:from>
      <xdr:col>2</xdr:col>
      <xdr:colOff>0</xdr:colOff>
      <xdr:row>8</xdr:row>
      <xdr:rowOff>0</xdr:rowOff>
    </xdr:from>
    <xdr:to>
      <xdr:col>26</xdr:col>
      <xdr:colOff>0</xdr:colOff>
      <xdr:row>9</xdr:row>
      <xdr:rowOff>85725</xdr:rowOff>
    </xdr:to>
    <xdr:sp macro="" textlink="">
      <xdr:nvSpPr>
        <xdr:cNvPr id="11" name="Rectangle 10"/>
        <xdr:cNvSpPr/>
      </xdr:nvSpPr>
      <xdr:spPr>
        <a:xfrm>
          <a:off x="285750" y="1457325"/>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School and pupil characteristics</a:t>
          </a:r>
        </a:p>
      </xdr:txBody>
    </xdr:sp>
    <xdr:clientData/>
  </xdr:twoCellAnchor>
  <xdr:twoCellAnchor editAs="oneCell">
    <xdr:from>
      <xdr:col>2</xdr:col>
      <xdr:colOff>0</xdr:colOff>
      <xdr:row>27</xdr:row>
      <xdr:rowOff>0</xdr:rowOff>
    </xdr:from>
    <xdr:to>
      <xdr:col>26</xdr:col>
      <xdr:colOff>0</xdr:colOff>
      <xdr:row>28</xdr:row>
      <xdr:rowOff>85725</xdr:rowOff>
    </xdr:to>
    <xdr:grpSp>
      <xdr:nvGrpSpPr>
        <xdr:cNvPr id="14" name="Group 13"/>
        <xdr:cNvGrpSpPr/>
      </xdr:nvGrpSpPr>
      <xdr:grpSpPr>
        <a:xfrm>
          <a:off x="285750" y="7829550"/>
          <a:ext cx="10334625" cy="276225"/>
          <a:chOff x="285750" y="7829550"/>
          <a:chExt cx="10334625" cy="276225"/>
        </a:xfrm>
      </xdr:grpSpPr>
      <xdr:sp macro="" textlink="">
        <xdr:nvSpPr>
          <xdr:cNvPr id="12" name="Rectangle 11"/>
          <xdr:cNvSpPr/>
        </xdr:nvSpPr>
        <xdr:spPr>
          <a:xfrm>
            <a:off x="285750" y="7829550"/>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Free</a:t>
            </a:r>
            <a:r>
              <a:rPr lang="en-GB" sz="1100" baseline="0"/>
              <a:t> School Meal Status</a:t>
            </a:r>
            <a:endParaRPr lang="en-GB" sz="1100"/>
          </a:p>
        </xdr:txBody>
      </xdr:sp>
      <xdr:sp macro="" textlink="">
        <xdr:nvSpPr>
          <xdr:cNvPr id="13" name="TextBox 12">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47</xdr:row>
      <xdr:rowOff>0</xdr:rowOff>
    </xdr:from>
    <xdr:to>
      <xdr:col>26</xdr:col>
      <xdr:colOff>0</xdr:colOff>
      <xdr:row>48</xdr:row>
      <xdr:rowOff>85725</xdr:rowOff>
    </xdr:to>
    <xdr:grpSp>
      <xdr:nvGrpSpPr>
        <xdr:cNvPr id="15" name="Group 14"/>
        <xdr:cNvGrpSpPr/>
      </xdr:nvGrpSpPr>
      <xdr:grpSpPr>
        <a:xfrm>
          <a:off x="285750" y="15297150"/>
          <a:ext cx="10334625" cy="276225"/>
          <a:chOff x="285750" y="7829550"/>
          <a:chExt cx="10334625" cy="276225"/>
        </a:xfrm>
      </xdr:grpSpPr>
      <xdr:sp macro="" textlink="">
        <xdr:nvSpPr>
          <xdr:cNvPr id="16" name="Rectangle 15"/>
          <xdr:cNvSpPr/>
        </xdr:nvSpPr>
        <xdr:spPr>
          <a:xfrm>
            <a:off x="285750" y="7829550"/>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English</a:t>
            </a:r>
            <a:r>
              <a:rPr lang="en-GB" sz="1100" baseline="0"/>
              <a:t> as an additional language (compulsory school age children)</a:t>
            </a:r>
            <a:endParaRPr lang="en-GB" sz="1100"/>
          </a:p>
        </xdr:txBody>
      </xdr:sp>
      <xdr:sp macro="" textlink="">
        <xdr:nvSpPr>
          <xdr:cNvPr id="17" name="TextBox 16">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65</xdr:row>
      <xdr:rowOff>0</xdr:rowOff>
    </xdr:from>
    <xdr:to>
      <xdr:col>26</xdr:col>
      <xdr:colOff>0</xdr:colOff>
      <xdr:row>66</xdr:row>
      <xdr:rowOff>85725</xdr:rowOff>
    </xdr:to>
    <xdr:grpSp>
      <xdr:nvGrpSpPr>
        <xdr:cNvPr id="18" name="Group 17"/>
        <xdr:cNvGrpSpPr/>
      </xdr:nvGrpSpPr>
      <xdr:grpSpPr>
        <a:xfrm>
          <a:off x="285750" y="19697700"/>
          <a:ext cx="10334625" cy="276225"/>
          <a:chOff x="285750" y="7829550"/>
          <a:chExt cx="10334625" cy="276225"/>
        </a:xfrm>
      </xdr:grpSpPr>
      <xdr:sp macro="" textlink="">
        <xdr:nvSpPr>
          <xdr:cNvPr id="19" name="Rectangle 18"/>
          <xdr:cNvSpPr/>
        </xdr:nvSpPr>
        <xdr:spPr>
          <a:xfrm>
            <a:off x="285750" y="7829550"/>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Pupil Premium</a:t>
            </a:r>
          </a:p>
        </xdr:txBody>
      </xdr:sp>
      <xdr:sp macro="" textlink="">
        <xdr:nvSpPr>
          <xdr:cNvPr id="20" name="TextBox 19">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84</xdr:row>
      <xdr:rowOff>0</xdr:rowOff>
    </xdr:from>
    <xdr:to>
      <xdr:col>26</xdr:col>
      <xdr:colOff>0</xdr:colOff>
      <xdr:row>85</xdr:row>
      <xdr:rowOff>85725</xdr:rowOff>
    </xdr:to>
    <xdr:grpSp>
      <xdr:nvGrpSpPr>
        <xdr:cNvPr id="21" name="Group 20"/>
        <xdr:cNvGrpSpPr/>
      </xdr:nvGrpSpPr>
      <xdr:grpSpPr>
        <a:xfrm>
          <a:off x="285750" y="25498425"/>
          <a:ext cx="10334625" cy="276225"/>
          <a:chOff x="285750" y="7829550"/>
          <a:chExt cx="10334625" cy="276225"/>
        </a:xfrm>
      </xdr:grpSpPr>
      <xdr:sp macro="" textlink="">
        <xdr:nvSpPr>
          <xdr:cNvPr id="22" name="Rectangle 21"/>
          <xdr:cNvSpPr/>
        </xdr:nvSpPr>
        <xdr:spPr>
          <a:xfrm>
            <a:off x="285750" y="7829550"/>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Special Educational</a:t>
            </a:r>
            <a:r>
              <a:rPr lang="en-GB" sz="1100" baseline="0"/>
              <a:t> Needs</a:t>
            </a:r>
            <a:endParaRPr lang="en-GB" sz="1100"/>
          </a:p>
        </xdr:txBody>
      </xdr:sp>
      <xdr:sp macro="" textlink="">
        <xdr:nvSpPr>
          <xdr:cNvPr id="23" name="TextBox 22">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102</xdr:row>
      <xdr:rowOff>0</xdr:rowOff>
    </xdr:from>
    <xdr:to>
      <xdr:col>26</xdr:col>
      <xdr:colOff>0</xdr:colOff>
      <xdr:row>103</xdr:row>
      <xdr:rowOff>85725</xdr:rowOff>
    </xdr:to>
    <xdr:grpSp>
      <xdr:nvGrpSpPr>
        <xdr:cNvPr id="24" name="Group 23"/>
        <xdr:cNvGrpSpPr/>
      </xdr:nvGrpSpPr>
      <xdr:grpSpPr>
        <a:xfrm>
          <a:off x="285750" y="29441775"/>
          <a:ext cx="10334625" cy="276225"/>
          <a:chOff x="285750" y="7829550"/>
          <a:chExt cx="10334625" cy="276225"/>
        </a:xfrm>
      </xdr:grpSpPr>
      <xdr:sp macro="" textlink="">
        <xdr:nvSpPr>
          <xdr:cNvPr id="25" name="Rectangle 24"/>
          <xdr:cNvSpPr/>
        </xdr:nvSpPr>
        <xdr:spPr>
          <a:xfrm>
            <a:off x="285750" y="7829550"/>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Early Years</a:t>
            </a:r>
            <a:r>
              <a:rPr lang="en-GB" sz="1100" baseline="0"/>
              <a:t> Foundation Stage - Good level of development</a:t>
            </a:r>
            <a:endParaRPr lang="en-GB" sz="1100"/>
          </a:p>
        </xdr:txBody>
      </xdr:sp>
      <xdr:sp macro="" textlink="">
        <xdr:nvSpPr>
          <xdr:cNvPr id="26" name="TextBox 25">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22</xdr:col>
      <xdr:colOff>133350</xdr:colOff>
      <xdr:row>104</xdr:row>
      <xdr:rowOff>57150</xdr:rowOff>
    </xdr:from>
    <xdr:to>
      <xdr:col>24</xdr:col>
      <xdr:colOff>390525</xdr:colOff>
      <xdr:row>105</xdr:row>
      <xdr:rowOff>133350</xdr:rowOff>
    </xdr:to>
    <xdr:sp macro="" textlink="">
      <xdr:nvSpPr>
        <xdr:cNvPr id="27" name="Rectangle 26"/>
        <xdr:cNvSpPr/>
      </xdr:nvSpPr>
      <xdr:spPr>
        <a:xfrm>
          <a:off x="9248775" y="29879925"/>
          <a:ext cx="1171575" cy="266700"/>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3</xdr:col>
      <xdr:colOff>28574</xdr:colOff>
      <xdr:row>148</xdr:row>
      <xdr:rowOff>161925</xdr:rowOff>
    </xdr:from>
    <xdr:to>
      <xdr:col>25</xdr:col>
      <xdr:colOff>76199</xdr:colOff>
      <xdr:row>162</xdr:row>
      <xdr:rowOff>180975</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164</xdr:row>
      <xdr:rowOff>0</xdr:rowOff>
    </xdr:from>
    <xdr:to>
      <xdr:col>26</xdr:col>
      <xdr:colOff>0</xdr:colOff>
      <xdr:row>165</xdr:row>
      <xdr:rowOff>85725</xdr:rowOff>
    </xdr:to>
    <xdr:grpSp>
      <xdr:nvGrpSpPr>
        <xdr:cNvPr id="29" name="Group 28"/>
        <xdr:cNvGrpSpPr/>
      </xdr:nvGrpSpPr>
      <xdr:grpSpPr>
        <a:xfrm>
          <a:off x="285750" y="41700450"/>
          <a:ext cx="10334625" cy="276225"/>
          <a:chOff x="285750" y="7829550"/>
          <a:chExt cx="10334625" cy="276225"/>
        </a:xfrm>
      </xdr:grpSpPr>
      <xdr:sp macro="" textlink="">
        <xdr:nvSpPr>
          <xdr:cNvPr id="30" name="Rectangle 29"/>
          <xdr:cNvSpPr/>
        </xdr:nvSpPr>
        <xdr:spPr>
          <a:xfrm>
            <a:off x="285750" y="7829550"/>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Achieving 5 GCSEs A* - C including English and Maths</a:t>
            </a:r>
          </a:p>
        </xdr:txBody>
      </xdr:sp>
      <xdr:sp macro="" textlink="">
        <xdr:nvSpPr>
          <xdr:cNvPr id="31" name="TextBox 30">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3</xdr:col>
      <xdr:colOff>9525</xdr:colOff>
      <xdr:row>178</xdr:row>
      <xdr:rowOff>152401</xdr:rowOff>
    </xdr:from>
    <xdr:to>
      <xdr:col>19</xdr:col>
      <xdr:colOff>238125</xdr:colOff>
      <xdr:row>190</xdr:row>
      <xdr:rowOff>95251</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192</xdr:row>
      <xdr:rowOff>0</xdr:rowOff>
    </xdr:from>
    <xdr:to>
      <xdr:col>26</xdr:col>
      <xdr:colOff>0</xdr:colOff>
      <xdr:row>193</xdr:row>
      <xdr:rowOff>85725</xdr:rowOff>
    </xdr:to>
    <xdr:grpSp>
      <xdr:nvGrpSpPr>
        <xdr:cNvPr id="33" name="Group 32"/>
        <xdr:cNvGrpSpPr/>
      </xdr:nvGrpSpPr>
      <xdr:grpSpPr>
        <a:xfrm>
          <a:off x="285750" y="47482125"/>
          <a:ext cx="10334625" cy="276225"/>
          <a:chOff x="285750" y="7829550"/>
          <a:chExt cx="10334625" cy="276225"/>
        </a:xfrm>
      </xdr:grpSpPr>
      <xdr:sp macro="" textlink="">
        <xdr:nvSpPr>
          <xdr:cNvPr id="34" name="Rectangle 33"/>
          <xdr:cNvSpPr/>
        </xdr:nvSpPr>
        <xdr:spPr>
          <a:xfrm>
            <a:off x="285750" y="7829550"/>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Higher</a:t>
            </a:r>
            <a:r>
              <a:rPr lang="en-GB" sz="1100" baseline="0"/>
              <a:t> Education by Free School Meal Status</a:t>
            </a:r>
            <a:endParaRPr lang="en-GB" sz="1100"/>
          </a:p>
        </xdr:txBody>
      </xdr:sp>
      <xdr:sp macro="" textlink="">
        <xdr:nvSpPr>
          <xdr:cNvPr id="35" name="TextBox 34">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213</xdr:row>
      <xdr:rowOff>0</xdr:rowOff>
    </xdr:from>
    <xdr:to>
      <xdr:col>26</xdr:col>
      <xdr:colOff>0</xdr:colOff>
      <xdr:row>214</xdr:row>
      <xdr:rowOff>85725</xdr:rowOff>
    </xdr:to>
    <xdr:grpSp>
      <xdr:nvGrpSpPr>
        <xdr:cNvPr id="36" name="Group 35"/>
        <xdr:cNvGrpSpPr/>
      </xdr:nvGrpSpPr>
      <xdr:grpSpPr>
        <a:xfrm>
          <a:off x="285750" y="52692300"/>
          <a:ext cx="10334625" cy="276225"/>
          <a:chOff x="285750" y="7829550"/>
          <a:chExt cx="10334625" cy="276225"/>
        </a:xfrm>
      </xdr:grpSpPr>
      <xdr:sp macro="" textlink="">
        <xdr:nvSpPr>
          <xdr:cNvPr id="37" name="Rectangle 36"/>
          <xdr:cNvSpPr/>
        </xdr:nvSpPr>
        <xdr:spPr>
          <a:xfrm>
            <a:off x="285750" y="7829550"/>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School absence</a:t>
            </a:r>
            <a:r>
              <a:rPr lang="en-GB" sz="1100" baseline="0"/>
              <a:t> and exclusion</a:t>
            </a:r>
            <a:endParaRPr lang="en-GB" sz="1100"/>
          </a:p>
        </xdr:txBody>
      </xdr:sp>
      <xdr:sp macro="" textlink="">
        <xdr:nvSpPr>
          <xdr:cNvPr id="38" name="TextBox 37">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twoCellAnchor editAs="oneCell">
    <xdr:from>
      <xdr:col>2</xdr:col>
      <xdr:colOff>0</xdr:colOff>
      <xdr:row>246</xdr:row>
      <xdr:rowOff>0</xdr:rowOff>
    </xdr:from>
    <xdr:to>
      <xdr:col>26</xdr:col>
      <xdr:colOff>0</xdr:colOff>
      <xdr:row>247</xdr:row>
      <xdr:rowOff>85725</xdr:rowOff>
    </xdr:to>
    <xdr:grpSp>
      <xdr:nvGrpSpPr>
        <xdr:cNvPr id="39" name="Group 38"/>
        <xdr:cNvGrpSpPr/>
      </xdr:nvGrpSpPr>
      <xdr:grpSpPr>
        <a:xfrm>
          <a:off x="285750" y="60055125"/>
          <a:ext cx="10334625" cy="276225"/>
          <a:chOff x="285750" y="7829550"/>
          <a:chExt cx="10334625" cy="276225"/>
        </a:xfrm>
      </xdr:grpSpPr>
      <xdr:sp macro="" textlink="">
        <xdr:nvSpPr>
          <xdr:cNvPr id="40" name="Rectangle 39"/>
          <xdr:cNvSpPr/>
        </xdr:nvSpPr>
        <xdr:spPr>
          <a:xfrm>
            <a:off x="285750" y="7829550"/>
            <a:ext cx="10334625" cy="276225"/>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GB" sz="1100"/>
              <a:t>Fixed</a:t>
            </a:r>
            <a:r>
              <a:rPr lang="en-GB" sz="1100" baseline="0"/>
              <a:t> period and permanent exclusions</a:t>
            </a:r>
            <a:endParaRPr lang="en-GB" sz="1100"/>
          </a:p>
        </xdr:txBody>
      </xdr:sp>
      <xdr:sp macro="" textlink="">
        <xdr:nvSpPr>
          <xdr:cNvPr id="41" name="TextBox 40">
            <a:hlinkClick xmlns:r="http://schemas.openxmlformats.org/officeDocument/2006/relationships" r:id="rId7"/>
          </xdr:cNvPr>
          <xdr:cNvSpPr txBox="1"/>
        </xdr:nvSpPr>
        <xdr:spPr>
          <a:xfrm>
            <a:off x="9663062" y="7829550"/>
            <a:ext cx="957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bg1"/>
                </a:solidFill>
              </a:rPr>
              <a:t>Return to top</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FIDENTIAL%20-%20Potential%20Indicators%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tential Indicators"/>
      <sheetName val="LSOAs - population"/>
      <sheetName val="LSOA - HCP areas"/>
      <sheetName val="LAs - Population Projections"/>
      <sheetName val="GP - January 2017 population"/>
      <sheetName val="CCGs - Patients registered GP"/>
      <sheetName val="OA Pop Estimate Mid-2015"/>
      <sheetName val="LSOA - Census"/>
      <sheetName val="2001 LSOAs - DLA"/>
      <sheetName val="County - EHC plan"/>
      <sheetName val="LSOA - Child Poverty"/>
      <sheetName val="LSOA - IDACI"/>
      <sheetName val="LAs - Homelessness"/>
      <sheetName val="Pupil Premium"/>
      <sheetName val="Schools to LA - FSM"/>
      <sheetName val="County - School characteristics"/>
      <sheetName val="County - exclusions"/>
      <sheetName val="County - absence"/>
      <sheetName val="County - progress to HE"/>
      <sheetName val="LSOA - EYFS"/>
      <sheetName val="LAs - GCSEs achieved"/>
      <sheetName val="LSOA - NCMP"/>
      <sheetName val="LAs - Teenage Conceptions"/>
      <sheetName val="LAs - Teeth Extractions"/>
      <sheetName val="LSOA - selfharm CONFIDENTIAL"/>
      <sheetName val="LSOA - MH CONFIDENTIAL"/>
      <sheetName val="LSOA - Injuries CONFIDENTIAL"/>
      <sheetName val="LSOA - Asth Epil Diab CONFIDENT"/>
      <sheetName val="LSOA - teeth CONFIDENTIAL"/>
      <sheetName val="LSOA - Substances CONFIDENTIAL"/>
      <sheetName val="LSOA - Age at birth (&lt;20)"/>
      <sheetName val="LAs - KSI Roads"/>
      <sheetName val="County - substance misuse"/>
      <sheetName val="County - alcohol specific"/>
      <sheetName val="Local authorities - Chlamydia"/>
      <sheetName val="local authority - dental decay"/>
      <sheetName val="Local authorities - LARC + HPV"/>
      <sheetName val="WSx - CiN CPP and CLA 2015"/>
      <sheetName val="LSOA - Births"/>
      <sheetName val="Schools - Wsx (open&amp;closed)"/>
      <sheetName val="LSOA - Education areas OUTDATED"/>
      <sheetName val="LSOAs_Localities_Final"/>
      <sheetName val="School summary Feb17 datadirect"/>
      <sheetName val="LSOA - Caesareans"/>
      <sheetName val="LSOA - Births to women aged 35+"/>
      <sheetName val="LSOA - admi babies &lt; 4 weeks"/>
      <sheetName val="LSOA - Teenage births (HES)"/>
      <sheetName val="Schools_CSV"/>
      <sheetName val="GEOGRAPHIES"/>
      <sheetName val="Aggregation (IGNORE -SEE FINAL)"/>
      <sheetName val="GEOGRAPHIES (Values -SEE FINAL)"/>
      <sheetName val="Aggregation for LA data"/>
      <sheetName val="Aggregation (Final)"/>
      <sheetName val="GEOGRAPHIES (Values Final)"/>
      <sheetName val="Aggregation (Values Final)"/>
      <sheetName val="From CFC - English Proficiency"/>
      <sheetName val="From CFC - tenure"/>
      <sheetName val="From CFC - Families"/>
      <sheetName val="From CFC - families total"/>
      <sheetName val="From CFC - households"/>
      <sheetName val="From CFC - under 5"/>
      <sheetName val="From CFC - Lone parents"/>
      <sheetName val="From CFC - low birthweight"/>
      <sheetName val="From CFC - DWP lone parents"/>
      <sheetName val="From CFC - deprivation dims"/>
      <sheetName val="From CFC - Child poverty"/>
      <sheetName val="From CFC - out of work benefits"/>
      <sheetName val="From CFC - feeding 1516"/>
      <sheetName val="From CFC - 201415 feeding"/>
      <sheetName val="From CFC - Smoking"/>
      <sheetName val="From CFC - feeding 1213"/>
      <sheetName val="Amended - households"/>
      <sheetName val="Amended - families"/>
      <sheetName val="Amended - outofwor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F4" t="str">
            <v>Adur</v>
          </cell>
        </row>
        <row r="5">
          <cell r="F5" t="str">
            <v>Adur</v>
          </cell>
        </row>
        <row r="6">
          <cell r="F6" t="str">
            <v>Adur</v>
          </cell>
        </row>
        <row r="7">
          <cell r="F7" t="str">
            <v>Adur</v>
          </cell>
        </row>
        <row r="8">
          <cell r="F8" t="str">
            <v>Adur</v>
          </cell>
        </row>
        <row r="9">
          <cell r="F9" t="str">
            <v>Adur</v>
          </cell>
        </row>
        <row r="10">
          <cell r="F10" t="str">
            <v>Adur</v>
          </cell>
        </row>
        <row r="11">
          <cell r="F11" t="str">
            <v>Adur</v>
          </cell>
        </row>
        <row r="12">
          <cell r="F12" t="str">
            <v>Adur</v>
          </cell>
        </row>
        <row r="13">
          <cell r="F13" t="str">
            <v>Adur</v>
          </cell>
        </row>
        <row r="14">
          <cell r="F14" t="str">
            <v>Adur</v>
          </cell>
        </row>
        <row r="15">
          <cell r="F15" t="str">
            <v>Adur</v>
          </cell>
        </row>
        <row r="16">
          <cell r="F16" t="str">
            <v>Adur</v>
          </cell>
        </row>
        <row r="17">
          <cell r="F17" t="str">
            <v>Adur</v>
          </cell>
        </row>
        <row r="18">
          <cell r="F18" t="str">
            <v>Adur</v>
          </cell>
        </row>
        <row r="19">
          <cell r="F19" t="str">
            <v>Adur</v>
          </cell>
        </row>
        <row r="20">
          <cell r="F20" t="str">
            <v>Adur</v>
          </cell>
        </row>
        <row r="21">
          <cell r="F21" t="str">
            <v>Adur</v>
          </cell>
        </row>
        <row r="22">
          <cell r="F22" t="str">
            <v>Adur</v>
          </cell>
        </row>
        <row r="23">
          <cell r="F23" t="str">
            <v>Adur</v>
          </cell>
        </row>
        <row r="24">
          <cell r="F24" t="str">
            <v>Adur</v>
          </cell>
        </row>
        <row r="25">
          <cell r="F25" t="str">
            <v>Adur</v>
          </cell>
        </row>
        <row r="26">
          <cell r="F26" t="str">
            <v>Adur</v>
          </cell>
        </row>
        <row r="27">
          <cell r="F27" t="str">
            <v>Adur</v>
          </cell>
        </row>
        <row r="28">
          <cell r="F28" t="str">
            <v>Adur</v>
          </cell>
        </row>
        <row r="29">
          <cell r="F29" t="str">
            <v>Adur</v>
          </cell>
        </row>
        <row r="30">
          <cell r="F30" t="str">
            <v>Adur</v>
          </cell>
        </row>
        <row r="31">
          <cell r="F31" t="str">
            <v>Adur</v>
          </cell>
        </row>
        <row r="32">
          <cell r="F32" t="str">
            <v>Adur</v>
          </cell>
        </row>
        <row r="33">
          <cell r="F33" t="str">
            <v>Adur</v>
          </cell>
        </row>
        <row r="34">
          <cell r="F34" t="str">
            <v>Adur</v>
          </cell>
        </row>
        <row r="35">
          <cell r="F35" t="str">
            <v>Adur</v>
          </cell>
        </row>
        <row r="36">
          <cell r="F36" t="str">
            <v>Adur</v>
          </cell>
        </row>
        <row r="37">
          <cell r="F37" t="str">
            <v>Adur</v>
          </cell>
        </row>
        <row r="38">
          <cell r="F38" t="str">
            <v>Adur</v>
          </cell>
        </row>
        <row r="39">
          <cell r="F39" t="str">
            <v>Adur</v>
          </cell>
        </row>
        <row r="40">
          <cell r="F40" t="str">
            <v>Adur</v>
          </cell>
        </row>
        <row r="41">
          <cell r="F41" t="str">
            <v>Adur</v>
          </cell>
        </row>
        <row r="42">
          <cell r="F42" t="str">
            <v>Adur</v>
          </cell>
        </row>
        <row r="43">
          <cell r="F43" t="str">
            <v>Adur</v>
          </cell>
        </row>
        <row r="44">
          <cell r="F44" t="str">
            <v>Adur</v>
          </cell>
        </row>
        <row r="45">
          <cell r="F45" t="str">
            <v>Adur</v>
          </cell>
        </row>
        <row r="46">
          <cell r="F46" t="str">
            <v>Arun</v>
          </cell>
        </row>
        <row r="47">
          <cell r="F47" t="str">
            <v>Arun</v>
          </cell>
        </row>
        <row r="48">
          <cell r="F48" t="str">
            <v>Arun</v>
          </cell>
        </row>
        <row r="49">
          <cell r="F49" t="str">
            <v>Arun</v>
          </cell>
        </row>
        <row r="50">
          <cell r="F50" t="str">
            <v>Arun</v>
          </cell>
        </row>
        <row r="51">
          <cell r="F51" t="str">
            <v>Arun</v>
          </cell>
        </row>
        <row r="52">
          <cell r="F52" t="str">
            <v>Arun</v>
          </cell>
        </row>
        <row r="53">
          <cell r="F53" t="str">
            <v>Arun</v>
          </cell>
        </row>
        <row r="54">
          <cell r="F54" t="str">
            <v>Arun</v>
          </cell>
        </row>
        <row r="55">
          <cell r="F55" t="str">
            <v>Arun</v>
          </cell>
        </row>
        <row r="56">
          <cell r="F56" t="str">
            <v>Arun</v>
          </cell>
        </row>
        <row r="57">
          <cell r="F57" t="str">
            <v>Arun</v>
          </cell>
        </row>
        <row r="58">
          <cell r="F58" t="str">
            <v>Arun</v>
          </cell>
        </row>
        <row r="59">
          <cell r="F59" t="str">
            <v>Arun</v>
          </cell>
        </row>
        <row r="60">
          <cell r="F60" t="str">
            <v>Arun</v>
          </cell>
        </row>
        <row r="61">
          <cell r="F61" t="str">
            <v>Arun</v>
          </cell>
        </row>
        <row r="62">
          <cell r="F62" t="str">
            <v>Arun</v>
          </cell>
        </row>
        <row r="63">
          <cell r="F63" t="str">
            <v>Arun</v>
          </cell>
        </row>
        <row r="64">
          <cell r="F64" t="str">
            <v>Arun</v>
          </cell>
        </row>
        <row r="65">
          <cell r="F65" t="str">
            <v>Arun</v>
          </cell>
        </row>
        <row r="66">
          <cell r="F66" t="str">
            <v>Arun</v>
          </cell>
        </row>
        <row r="67">
          <cell r="F67" t="str">
            <v>Arun</v>
          </cell>
        </row>
        <row r="68">
          <cell r="F68" t="str">
            <v>Arun</v>
          </cell>
        </row>
        <row r="69">
          <cell r="F69" t="str">
            <v>Arun</v>
          </cell>
        </row>
        <row r="70">
          <cell r="F70" t="str">
            <v>Arun</v>
          </cell>
        </row>
        <row r="71">
          <cell r="F71" t="str">
            <v>Arun</v>
          </cell>
        </row>
        <row r="72">
          <cell r="F72" t="str">
            <v>Arun</v>
          </cell>
        </row>
        <row r="73">
          <cell r="F73" t="str">
            <v>Arun</v>
          </cell>
        </row>
        <row r="74">
          <cell r="F74" t="str">
            <v>Arun</v>
          </cell>
        </row>
        <row r="75">
          <cell r="F75" t="str">
            <v>Arun</v>
          </cell>
        </row>
        <row r="76">
          <cell r="F76" t="str">
            <v>Arun</v>
          </cell>
        </row>
        <row r="77">
          <cell r="F77" t="str">
            <v>Arun</v>
          </cell>
        </row>
        <row r="78">
          <cell r="F78" t="str">
            <v>Arun</v>
          </cell>
        </row>
        <row r="79">
          <cell r="F79" t="str">
            <v>Arun</v>
          </cell>
        </row>
        <row r="80">
          <cell r="F80" t="str">
            <v>Arun</v>
          </cell>
        </row>
        <row r="81">
          <cell r="F81" t="str">
            <v>Arun</v>
          </cell>
        </row>
        <row r="82">
          <cell r="F82" t="str">
            <v>Arun</v>
          </cell>
        </row>
        <row r="83">
          <cell r="F83" t="str">
            <v>Arun</v>
          </cell>
        </row>
        <row r="84">
          <cell r="F84" t="str">
            <v>Arun</v>
          </cell>
        </row>
        <row r="85">
          <cell r="F85" t="str">
            <v>Arun</v>
          </cell>
        </row>
        <row r="86">
          <cell r="F86" t="str">
            <v>Arun</v>
          </cell>
        </row>
        <row r="87">
          <cell r="F87" t="str">
            <v>Arun</v>
          </cell>
        </row>
        <row r="88">
          <cell r="F88" t="str">
            <v>Arun</v>
          </cell>
        </row>
        <row r="89">
          <cell r="F89" t="str">
            <v>Arun</v>
          </cell>
        </row>
        <row r="90">
          <cell r="F90" t="str">
            <v>Arun</v>
          </cell>
        </row>
        <row r="91">
          <cell r="F91" t="str">
            <v>Arun</v>
          </cell>
        </row>
        <row r="92">
          <cell r="F92" t="str">
            <v>Arun</v>
          </cell>
        </row>
        <row r="93">
          <cell r="F93" t="str">
            <v>Arun</v>
          </cell>
        </row>
        <row r="94">
          <cell r="F94" t="str">
            <v>Arun</v>
          </cell>
        </row>
        <row r="95">
          <cell r="F95" t="str">
            <v>Arun</v>
          </cell>
        </row>
        <row r="96">
          <cell r="F96" t="str">
            <v>Arun</v>
          </cell>
        </row>
        <row r="97">
          <cell r="F97" t="str">
            <v>Arun</v>
          </cell>
        </row>
        <row r="98">
          <cell r="F98" t="str">
            <v>Arun</v>
          </cell>
        </row>
        <row r="99">
          <cell r="F99" t="str">
            <v>Arun</v>
          </cell>
        </row>
        <row r="100">
          <cell r="F100" t="str">
            <v>Arun</v>
          </cell>
        </row>
        <row r="101">
          <cell r="F101" t="str">
            <v>Arun</v>
          </cell>
        </row>
        <row r="102">
          <cell r="F102" t="str">
            <v>Arun</v>
          </cell>
        </row>
        <row r="103">
          <cell r="F103" t="str">
            <v>Arun</v>
          </cell>
        </row>
        <row r="104">
          <cell r="F104" t="str">
            <v>Arun</v>
          </cell>
        </row>
        <row r="105">
          <cell r="F105" t="str">
            <v>Arun</v>
          </cell>
        </row>
        <row r="106">
          <cell r="F106" t="str">
            <v>Arun</v>
          </cell>
        </row>
        <row r="107">
          <cell r="F107" t="str">
            <v>Arun</v>
          </cell>
        </row>
        <row r="108">
          <cell r="F108" t="str">
            <v>Arun</v>
          </cell>
        </row>
        <row r="109">
          <cell r="F109" t="str">
            <v>Arun</v>
          </cell>
        </row>
        <row r="110">
          <cell r="F110" t="str">
            <v>Arun</v>
          </cell>
        </row>
        <row r="111">
          <cell r="F111" t="str">
            <v>Arun</v>
          </cell>
        </row>
        <row r="112">
          <cell r="F112" t="str">
            <v>Arun</v>
          </cell>
        </row>
        <row r="113">
          <cell r="F113" t="str">
            <v>Arun</v>
          </cell>
        </row>
        <row r="114">
          <cell r="F114" t="str">
            <v>Arun</v>
          </cell>
        </row>
        <row r="115">
          <cell r="F115" t="str">
            <v>Arun</v>
          </cell>
        </row>
        <row r="116">
          <cell r="F116" t="str">
            <v>Arun</v>
          </cell>
        </row>
        <row r="117">
          <cell r="F117" t="str">
            <v>Arun</v>
          </cell>
        </row>
        <row r="118">
          <cell r="F118" t="str">
            <v>Arun</v>
          </cell>
        </row>
        <row r="119">
          <cell r="F119" t="str">
            <v>Arun</v>
          </cell>
        </row>
        <row r="120">
          <cell r="F120" t="str">
            <v>Arun</v>
          </cell>
        </row>
        <row r="121">
          <cell r="F121" t="str">
            <v>Arun</v>
          </cell>
        </row>
        <row r="122">
          <cell r="F122" t="str">
            <v>Arun</v>
          </cell>
        </row>
        <row r="123">
          <cell r="F123" t="str">
            <v>Arun</v>
          </cell>
        </row>
        <row r="124">
          <cell r="F124" t="str">
            <v>Arun</v>
          </cell>
        </row>
        <row r="125">
          <cell r="F125" t="str">
            <v>Arun</v>
          </cell>
        </row>
        <row r="126">
          <cell r="F126" t="str">
            <v>Arun</v>
          </cell>
        </row>
        <row r="127">
          <cell r="F127" t="str">
            <v>Arun</v>
          </cell>
        </row>
        <row r="128">
          <cell r="F128" t="str">
            <v>Arun</v>
          </cell>
        </row>
        <row r="129">
          <cell r="F129" t="str">
            <v>Arun</v>
          </cell>
        </row>
        <row r="130">
          <cell r="F130" t="str">
            <v>Arun</v>
          </cell>
        </row>
        <row r="131">
          <cell r="F131" t="str">
            <v>Arun</v>
          </cell>
        </row>
        <row r="132">
          <cell r="F132" t="str">
            <v>Arun</v>
          </cell>
        </row>
        <row r="133">
          <cell r="F133" t="str">
            <v>Arun</v>
          </cell>
        </row>
        <row r="134">
          <cell r="F134" t="str">
            <v>Arun</v>
          </cell>
        </row>
        <row r="135">
          <cell r="F135" t="str">
            <v>Arun</v>
          </cell>
        </row>
        <row r="136">
          <cell r="F136" t="str">
            <v>Arun</v>
          </cell>
        </row>
        <row r="137">
          <cell r="F137" t="str">
            <v>Arun</v>
          </cell>
        </row>
        <row r="138">
          <cell r="F138" t="str">
            <v>Arun</v>
          </cell>
        </row>
        <row r="139">
          <cell r="F139" t="str">
            <v>Arun</v>
          </cell>
        </row>
        <row r="140">
          <cell r="F140" t="str">
            <v>Chichester</v>
          </cell>
        </row>
        <row r="141">
          <cell r="F141" t="str">
            <v>Chichester</v>
          </cell>
        </row>
        <row r="142">
          <cell r="F142" t="str">
            <v>Chichester</v>
          </cell>
        </row>
        <row r="143">
          <cell r="F143" t="str">
            <v>Chichester</v>
          </cell>
        </row>
        <row r="144">
          <cell r="F144" t="str">
            <v>Chichester</v>
          </cell>
        </row>
        <row r="145">
          <cell r="F145" t="str">
            <v>Chichester</v>
          </cell>
        </row>
        <row r="146">
          <cell r="F146" t="str">
            <v>Chichester</v>
          </cell>
        </row>
        <row r="147">
          <cell r="F147" t="str">
            <v>Chichester</v>
          </cell>
        </row>
        <row r="148">
          <cell r="F148" t="str">
            <v>Chichester</v>
          </cell>
        </row>
        <row r="149">
          <cell r="F149" t="str">
            <v>Chichester</v>
          </cell>
        </row>
        <row r="150">
          <cell r="F150" t="str">
            <v>Chichester</v>
          </cell>
        </row>
        <row r="151">
          <cell r="F151" t="str">
            <v>Chichester</v>
          </cell>
        </row>
        <row r="152">
          <cell r="F152" t="str">
            <v>Chichester</v>
          </cell>
        </row>
        <row r="153">
          <cell r="F153" t="str">
            <v>Chichester</v>
          </cell>
        </row>
        <row r="154">
          <cell r="F154" t="str">
            <v>Chichester</v>
          </cell>
        </row>
        <row r="155">
          <cell r="F155" t="str">
            <v>Chichester</v>
          </cell>
        </row>
        <row r="156">
          <cell r="F156" t="str">
            <v>Chichester</v>
          </cell>
        </row>
        <row r="157">
          <cell r="F157" t="str">
            <v>Chichester</v>
          </cell>
        </row>
        <row r="158">
          <cell r="F158" t="str">
            <v>Chichester</v>
          </cell>
        </row>
        <row r="159">
          <cell r="F159" t="str">
            <v>Chichester</v>
          </cell>
        </row>
        <row r="160">
          <cell r="F160" t="str">
            <v>Chichester</v>
          </cell>
        </row>
        <row r="161">
          <cell r="F161" t="str">
            <v>Chichester</v>
          </cell>
        </row>
        <row r="162">
          <cell r="F162" t="str">
            <v>Chichester</v>
          </cell>
        </row>
        <row r="163">
          <cell r="F163" t="str">
            <v>Chichester</v>
          </cell>
        </row>
        <row r="164">
          <cell r="F164" t="str">
            <v>Chichester</v>
          </cell>
        </row>
        <row r="165">
          <cell r="F165" t="str">
            <v>Chichester</v>
          </cell>
        </row>
        <row r="166">
          <cell r="F166" t="str">
            <v>Chichester</v>
          </cell>
        </row>
        <row r="167">
          <cell r="F167" t="str">
            <v>Chichester</v>
          </cell>
        </row>
        <row r="168">
          <cell r="F168" t="str">
            <v>Chichester</v>
          </cell>
        </row>
        <row r="169">
          <cell r="F169" t="str">
            <v>Chichester</v>
          </cell>
        </row>
        <row r="170">
          <cell r="F170" t="str">
            <v>Chichester</v>
          </cell>
        </row>
        <row r="171">
          <cell r="F171" t="str">
            <v>Chichester</v>
          </cell>
        </row>
        <row r="172">
          <cell r="F172" t="str">
            <v>Chichester</v>
          </cell>
        </row>
        <row r="173">
          <cell r="F173" t="str">
            <v>Chichester</v>
          </cell>
        </row>
        <row r="174">
          <cell r="F174" t="str">
            <v>Chichester</v>
          </cell>
        </row>
        <row r="175">
          <cell r="F175" t="str">
            <v>Chichester</v>
          </cell>
        </row>
        <row r="176">
          <cell r="F176" t="str">
            <v>Chichester</v>
          </cell>
        </row>
        <row r="177">
          <cell r="F177" t="str">
            <v>Chichester</v>
          </cell>
        </row>
        <row r="178">
          <cell r="F178" t="str">
            <v>Chichester</v>
          </cell>
        </row>
        <row r="179">
          <cell r="F179" t="str">
            <v>Chichester</v>
          </cell>
        </row>
        <row r="180">
          <cell r="F180" t="str">
            <v>Chichester</v>
          </cell>
        </row>
        <row r="181">
          <cell r="F181" t="str">
            <v>Chichester</v>
          </cell>
        </row>
        <row r="182">
          <cell r="F182" t="str">
            <v>Chichester</v>
          </cell>
        </row>
        <row r="183">
          <cell r="F183" t="str">
            <v>Chichester</v>
          </cell>
        </row>
        <row r="184">
          <cell r="F184" t="str">
            <v>Chichester</v>
          </cell>
        </row>
        <row r="185">
          <cell r="F185" t="str">
            <v>Chichester</v>
          </cell>
        </row>
        <row r="186">
          <cell r="F186" t="str">
            <v>Chichester</v>
          </cell>
        </row>
        <row r="187">
          <cell r="F187" t="str">
            <v>Chichester</v>
          </cell>
        </row>
        <row r="188">
          <cell r="F188" t="str">
            <v>Chichester</v>
          </cell>
        </row>
        <row r="189">
          <cell r="F189" t="str">
            <v>Chichester</v>
          </cell>
        </row>
        <row r="190">
          <cell r="F190" t="str">
            <v>Chichester</v>
          </cell>
        </row>
        <row r="191">
          <cell r="F191" t="str">
            <v>Chichester</v>
          </cell>
        </row>
        <row r="192">
          <cell r="F192" t="str">
            <v>Chichester</v>
          </cell>
        </row>
        <row r="193">
          <cell r="F193" t="str">
            <v>Chichester</v>
          </cell>
        </row>
        <row r="194">
          <cell r="F194" t="str">
            <v>Chichester</v>
          </cell>
        </row>
        <row r="195">
          <cell r="F195" t="str">
            <v>Chichester</v>
          </cell>
        </row>
        <row r="196">
          <cell r="F196" t="str">
            <v>Chichester</v>
          </cell>
        </row>
        <row r="197">
          <cell r="F197" t="str">
            <v>Chichester</v>
          </cell>
        </row>
        <row r="198">
          <cell r="F198" t="str">
            <v>Chichester</v>
          </cell>
        </row>
        <row r="199">
          <cell r="F199" t="str">
            <v>Chichester</v>
          </cell>
        </row>
        <row r="200">
          <cell r="F200" t="str">
            <v>Chichester</v>
          </cell>
        </row>
        <row r="201">
          <cell r="F201" t="str">
            <v>Chichester</v>
          </cell>
        </row>
        <row r="202">
          <cell r="F202" t="str">
            <v>Chichester</v>
          </cell>
        </row>
        <row r="203">
          <cell r="F203" t="str">
            <v>Chichester</v>
          </cell>
        </row>
        <row r="204">
          <cell r="F204" t="str">
            <v>Chichester</v>
          </cell>
        </row>
        <row r="205">
          <cell r="F205" t="str">
            <v>Chichester</v>
          </cell>
        </row>
        <row r="206">
          <cell r="F206" t="str">
            <v>Chichester</v>
          </cell>
        </row>
        <row r="207">
          <cell r="F207" t="str">
            <v>Chichester</v>
          </cell>
        </row>
        <row r="208">
          <cell r="F208" t="str">
            <v>Chichester</v>
          </cell>
        </row>
        <row r="209">
          <cell r="F209" t="str">
            <v>Chichester</v>
          </cell>
        </row>
        <row r="210">
          <cell r="F210" t="str">
            <v>Crawley</v>
          </cell>
        </row>
        <row r="211">
          <cell r="F211" t="str">
            <v>Crawley</v>
          </cell>
        </row>
        <row r="212">
          <cell r="F212" t="str">
            <v>Crawley</v>
          </cell>
        </row>
        <row r="213">
          <cell r="F213" t="str">
            <v>Crawley</v>
          </cell>
        </row>
        <row r="214">
          <cell r="F214" t="str">
            <v>Crawley</v>
          </cell>
        </row>
        <row r="215">
          <cell r="F215" t="str">
            <v>Crawley</v>
          </cell>
        </row>
        <row r="216">
          <cell r="F216" t="str">
            <v>Crawley</v>
          </cell>
        </row>
        <row r="217">
          <cell r="F217" t="str">
            <v>Crawley</v>
          </cell>
        </row>
        <row r="218">
          <cell r="F218" t="str">
            <v>Crawley</v>
          </cell>
        </row>
        <row r="219">
          <cell r="F219" t="str">
            <v>Crawley</v>
          </cell>
        </row>
        <row r="220">
          <cell r="F220" t="str">
            <v>Crawley</v>
          </cell>
        </row>
        <row r="221">
          <cell r="F221" t="str">
            <v>Crawley</v>
          </cell>
        </row>
        <row r="222">
          <cell r="F222" t="str">
            <v>Crawley</v>
          </cell>
        </row>
        <row r="223">
          <cell r="F223" t="str">
            <v>Crawley</v>
          </cell>
        </row>
        <row r="224">
          <cell r="F224" t="str">
            <v>Crawley</v>
          </cell>
        </row>
        <row r="225">
          <cell r="F225" t="str">
            <v>Crawley</v>
          </cell>
        </row>
        <row r="226">
          <cell r="F226" t="str">
            <v>Crawley</v>
          </cell>
        </row>
        <row r="227">
          <cell r="F227" t="str">
            <v>Crawley</v>
          </cell>
        </row>
        <row r="228">
          <cell r="F228" t="str">
            <v>Crawley</v>
          </cell>
        </row>
        <row r="229">
          <cell r="F229" t="str">
            <v>Crawley</v>
          </cell>
        </row>
        <row r="230">
          <cell r="F230" t="str">
            <v>Crawley</v>
          </cell>
        </row>
        <row r="231">
          <cell r="F231" t="str">
            <v>Crawley</v>
          </cell>
        </row>
        <row r="232">
          <cell r="F232" t="str">
            <v>Crawley</v>
          </cell>
        </row>
        <row r="233">
          <cell r="F233" t="str">
            <v>Crawley</v>
          </cell>
        </row>
        <row r="234">
          <cell r="F234" t="str">
            <v>Crawley</v>
          </cell>
        </row>
        <row r="235">
          <cell r="F235" t="str">
            <v>Crawley</v>
          </cell>
        </row>
        <row r="236">
          <cell r="F236" t="str">
            <v>Crawley</v>
          </cell>
        </row>
        <row r="237">
          <cell r="F237" t="str">
            <v>Crawley</v>
          </cell>
        </row>
        <row r="238">
          <cell r="F238" t="str">
            <v>Crawley</v>
          </cell>
        </row>
        <row r="239">
          <cell r="F239" t="str">
            <v>Crawley</v>
          </cell>
        </row>
        <row r="240">
          <cell r="F240" t="str">
            <v>Crawley</v>
          </cell>
        </row>
        <row r="241">
          <cell r="F241" t="str">
            <v>Crawley</v>
          </cell>
        </row>
        <row r="242">
          <cell r="F242" t="str">
            <v>Crawley</v>
          </cell>
        </row>
        <row r="243">
          <cell r="F243" t="str">
            <v>Crawley</v>
          </cell>
        </row>
        <row r="244">
          <cell r="F244" t="str">
            <v>Crawley</v>
          </cell>
        </row>
        <row r="245">
          <cell r="F245" t="str">
            <v>Crawley</v>
          </cell>
        </row>
        <row r="246">
          <cell r="F246" t="str">
            <v>Crawley</v>
          </cell>
        </row>
        <row r="247">
          <cell r="F247" t="str">
            <v>Crawley</v>
          </cell>
        </row>
        <row r="248">
          <cell r="F248" t="str">
            <v>Crawley</v>
          </cell>
        </row>
        <row r="249">
          <cell r="F249" t="str">
            <v>Crawley</v>
          </cell>
        </row>
        <row r="250">
          <cell r="F250" t="str">
            <v>Crawley</v>
          </cell>
        </row>
        <row r="251">
          <cell r="F251" t="str">
            <v>Crawley</v>
          </cell>
        </row>
        <row r="252">
          <cell r="F252" t="str">
            <v>Crawley</v>
          </cell>
        </row>
        <row r="253">
          <cell r="F253" t="str">
            <v>Crawley</v>
          </cell>
        </row>
        <row r="254">
          <cell r="F254" t="str">
            <v>Crawley</v>
          </cell>
        </row>
        <row r="255">
          <cell r="F255" t="str">
            <v>Crawley</v>
          </cell>
        </row>
        <row r="256">
          <cell r="F256" t="str">
            <v>Crawley</v>
          </cell>
        </row>
        <row r="257">
          <cell r="F257" t="str">
            <v>Crawley</v>
          </cell>
        </row>
        <row r="258">
          <cell r="F258" t="str">
            <v>Crawley</v>
          </cell>
        </row>
        <row r="259">
          <cell r="F259" t="str">
            <v>Crawley</v>
          </cell>
        </row>
        <row r="260">
          <cell r="F260" t="str">
            <v>Crawley</v>
          </cell>
        </row>
        <row r="261">
          <cell r="F261" t="str">
            <v>Crawley</v>
          </cell>
        </row>
        <row r="262">
          <cell r="F262" t="str">
            <v>Crawley</v>
          </cell>
        </row>
        <row r="263">
          <cell r="F263" t="str">
            <v>Crawley</v>
          </cell>
        </row>
        <row r="264">
          <cell r="F264" t="str">
            <v>Crawley</v>
          </cell>
        </row>
        <row r="265">
          <cell r="F265" t="str">
            <v>Crawley</v>
          </cell>
        </row>
        <row r="266">
          <cell r="F266" t="str">
            <v>Crawley</v>
          </cell>
        </row>
        <row r="267">
          <cell r="F267" t="str">
            <v>Crawley</v>
          </cell>
        </row>
        <row r="268">
          <cell r="F268" t="str">
            <v>Crawley</v>
          </cell>
        </row>
        <row r="269">
          <cell r="F269" t="str">
            <v>Crawley</v>
          </cell>
        </row>
        <row r="270">
          <cell r="F270" t="str">
            <v>Crawley</v>
          </cell>
        </row>
        <row r="271">
          <cell r="F271" t="str">
            <v>Crawley</v>
          </cell>
        </row>
        <row r="272">
          <cell r="F272" t="str">
            <v>Crawley</v>
          </cell>
        </row>
        <row r="273">
          <cell r="F273" t="str">
            <v>Crawley</v>
          </cell>
        </row>
        <row r="274">
          <cell r="F274" t="str">
            <v>Horsham</v>
          </cell>
        </row>
        <row r="275">
          <cell r="F275" t="str">
            <v>Horsham</v>
          </cell>
        </row>
        <row r="276">
          <cell r="F276" t="str">
            <v>Horsham</v>
          </cell>
        </row>
        <row r="277">
          <cell r="F277" t="str">
            <v>Horsham</v>
          </cell>
        </row>
        <row r="278">
          <cell r="F278" t="str">
            <v>Horsham</v>
          </cell>
        </row>
        <row r="279">
          <cell r="F279" t="str">
            <v>Horsham</v>
          </cell>
        </row>
        <row r="280">
          <cell r="F280" t="str">
            <v>Horsham</v>
          </cell>
        </row>
        <row r="281">
          <cell r="F281" t="str">
            <v>Horsham</v>
          </cell>
        </row>
        <row r="282">
          <cell r="F282" t="str">
            <v>Horsham</v>
          </cell>
        </row>
        <row r="283">
          <cell r="F283" t="str">
            <v>Horsham</v>
          </cell>
        </row>
        <row r="284">
          <cell r="F284" t="str">
            <v>Horsham</v>
          </cell>
        </row>
        <row r="285">
          <cell r="F285" t="str">
            <v>Horsham</v>
          </cell>
        </row>
        <row r="286">
          <cell r="F286" t="str">
            <v>Horsham</v>
          </cell>
        </row>
        <row r="287">
          <cell r="F287" t="str">
            <v>Horsham</v>
          </cell>
        </row>
        <row r="288">
          <cell r="F288" t="str">
            <v>Horsham</v>
          </cell>
        </row>
        <row r="289">
          <cell r="F289" t="str">
            <v>Horsham</v>
          </cell>
        </row>
        <row r="290">
          <cell r="F290" t="str">
            <v>Horsham</v>
          </cell>
        </row>
        <row r="291">
          <cell r="F291" t="str">
            <v>Horsham</v>
          </cell>
        </row>
        <row r="292">
          <cell r="F292" t="str">
            <v>Horsham</v>
          </cell>
        </row>
        <row r="293">
          <cell r="F293" t="str">
            <v>Horsham</v>
          </cell>
        </row>
        <row r="294">
          <cell r="F294" t="str">
            <v>Horsham</v>
          </cell>
        </row>
        <row r="295">
          <cell r="F295" t="str">
            <v>Horsham</v>
          </cell>
        </row>
        <row r="296">
          <cell r="F296" t="str">
            <v>Horsham</v>
          </cell>
        </row>
        <row r="297">
          <cell r="F297" t="str">
            <v>Horsham</v>
          </cell>
        </row>
        <row r="298">
          <cell r="F298" t="str">
            <v>Horsham</v>
          </cell>
        </row>
        <row r="299">
          <cell r="F299" t="str">
            <v>Horsham</v>
          </cell>
        </row>
        <row r="300">
          <cell r="F300" t="str">
            <v>Horsham</v>
          </cell>
        </row>
        <row r="301">
          <cell r="F301" t="str">
            <v>Horsham</v>
          </cell>
        </row>
        <row r="302">
          <cell r="F302" t="str">
            <v>Horsham</v>
          </cell>
        </row>
        <row r="303">
          <cell r="F303" t="str">
            <v>Horsham</v>
          </cell>
        </row>
        <row r="304">
          <cell r="F304" t="str">
            <v>Horsham</v>
          </cell>
        </row>
        <row r="305">
          <cell r="F305" t="str">
            <v>Horsham</v>
          </cell>
        </row>
        <row r="306">
          <cell r="F306" t="str">
            <v>Horsham</v>
          </cell>
        </row>
        <row r="307">
          <cell r="F307" t="str">
            <v>Horsham</v>
          </cell>
        </row>
        <row r="308">
          <cell r="F308" t="str">
            <v>Horsham</v>
          </cell>
        </row>
        <row r="309">
          <cell r="F309" t="str">
            <v>Horsham</v>
          </cell>
        </row>
        <row r="310">
          <cell r="F310" t="str">
            <v>Horsham</v>
          </cell>
        </row>
        <row r="311">
          <cell r="F311" t="str">
            <v>Horsham</v>
          </cell>
        </row>
        <row r="312">
          <cell r="F312" t="str">
            <v>Horsham</v>
          </cell>
        </row>
        <row r="313">
          <cell r="F313" t="str">
            <v>Horsham</v>
          </cell>
        </row>
        <row r="314">
          <cell r="F314" t="str">
            <v>Horsham</v>
          </cell>
        </row>
        <row r="315">
          <cell r="F315" t="str">
            <v>Horsham</v>
          </cell>
        </row>
        <row r="316">
          <cell r="F316" t="str">
            <v>Horsham</v>
          </cell>
        </row>
        <row r="317">
          <cell r="F317" t="str">
            <v>Horsham</v>
          </cell>
        </row>
        <row r="318">
          <cell r="F318" t="str">
            <v>Horsham</v>
          </cell>
        </row>
        <row r="319">
          <cell r="F319" t="str">
            <v>Horsham</v>
          </cell>
        </row>
        <row r="320">
          <cell r="F320" t="str">
            <v>Horsham</v>
          </cell>
        </row>
        <row r="321">
          <cell r="F321" t="str">
            <v>Horsham</v>
          </cell>
        </row>
        <row r="322">
          <cell r="F322" t="str">
            <v>Horsham</v>
          </cell>
        </row>
        <row r="323">
          <cell r="F323" t="str">
            <v>Horsham</v>
          </cell>
        </row>
        <row r="324">
          <cell r="F324" t="str">
            <v>Horsham</v>
          </cell>
        </row>
        <row r="325">
          <cell r="F325" t="str">
            <v>Horsham</v>
          </cell>
        </row>
        <row r="326">
          <cell r="F326" t="str">
            <v>Horsham</v>
          </cell>
        </row>
        <row r="327">
          <cell r="F327" t="str">
            <v>Horsham</v>
          </cell>
        </row>
        <row r="328">
          <cell r="F328" t="str">
            <v>Horsham</v>
          </cell>
        </row>
        <row r="329">
          <cell r="F329" t="str">
            <v>Horsham</v>
          </cell>
        </row>
        <row r="330">
          <cell r="F330" t="str">
            <v>Horsham</v>
          </cell>
        </row>
        <row r="331">
          <cell r="F331" t="str">
            <v>Horsham</v>
          </cell>
        </row>
        <row r="332">
          <cell r="F332" t="str">
            <v>Horsham</v>
          </cell>
        </row>
        <row r="333">
          <cell r="F333" t="str">
            <v>Horsham</v>
          </cell>
        </row>
        <row r="334">
          <cell r="F334" t="str">
            <v>Horsham</v>
          </cell>
        </row>
        <row r="335">
          <cell r="F335" t="str">
            <v>Horsham</v>
          </cell>
        </row>
        <row r="336">
          <cell r="F336" t="str">
            <v>Horsham</v>
          </cell>
        </row>
        <row r="337">
          <cell r="F337" t="str">
            <v>Horsham</v>
          </cell>
        </row>
        <row r="338">
          <cell r="F338" t="str">
            <v>Horsham</v>
          </cell>
        </row>
        <row r="339">
          <cell r="F339" t="str">
            <v>Horsham</v>
          </cell>
        </row>
        <row r="340">
          <cell r="F340" t="str">
            <v>Horsham</v>
          </cell>
        </row>
        <row r="341">
          <cell r="F341" t="str">
            <v>Horsham</v>
          </cell>
        </row>
        <row r="342">
          <cell r="F342" t="str">
            <v>Horsham</v>
          </cell>
        </row>
        <row r="343">
          <cell r="F343" t="str">
            <v>Horsham</v>
          </cell>
        </row>
        <row r="344">
          <cell r="F344" t="str">
            <v>Horsham</v>
          </cell>
        </row>
        <row r="345">
          <cell r="F345" t="str">
            <v>Horsham</v>
          </cell>
        </row>
        <row r="346">
          <cell r="F346" t="str">
            <v>Horsham</v>
          </cell>
        </row>
        <row r="347">
          <cell r="F347" t="str">
            <v>Horsham</v>
          </cell>
        </row>
        <row r="348">
          <cell r="F348" t="str">
            <v>Horsham</v>
          </cell>
        </row>
        <row r="349">
          <cell r="F349" t="str">
            <v>Horsham</v>
          </cell>
        </row>
        <row r="350">
          <cell r="F350" t="str">
            <v>Horsham</v>
          </cell>
        </row>
        <row r="351">
          <cell r="F351" t="str">
            <v>Horsham</v>
          </cell>
        </row>
        <row r="352">
          <cell r="F352" t="str">
            <v>Horsham</v>
          </cell>
        </row>
        <row r="353">
          <cell r="F353" t="str">
            <v>Horsham</v>
          </cell>
        </row>
        <row r="354">
          <cell r="F354" t="str">
            <v>Horsham</v>
          </cell>
        </row>
        <row r="355">
          <cell r="F355" t="str">
            <v>Mid Sussex</v>
          </cell>
        </row>
        <row r="356">
          <cell r="F356" t="str">
            <v>Mid Sussex</v>
          </cell>
        </row>
        <row r="357">
          <cell r="F357" t="str">
            <v>Mid Sussex</v>
          </cell>
        </row>
        <row r="358">
          <cell r="F358" t="str">
            <v>Mid Sussex</v>
          </cell>
        </row>
        <row r="359">
          <cell r="F359" t="str">
            <v>Mid Sussex</v>
          </cell>
        </row>
        <row r="360">
          <cell r="F360" t="str">
            <v>Mid Sussex</v>
          </cell>
        </row>
        <row r="361">
          <cell r="F361" t="str">
            <v>Mid Sussex</v>
          </cell>
        </row>
        <row r="362">
          <cell r="F362" t="str">
            <v>Mid Sussex</v>
          </cell>
        </row>
        <row r="363">
          <cell r="F363" t="str">
            <v>Mid Sussex</v>
          </cell>
        </row>
        <row r="364">
          <cell r="F364" t="str">
            <v>Mid Sussex</v>
          </cell>
        </row>
        <row r="365">
          <cell r="F365" t="str">
            <v>Mid Sussex</v>
          </cell>
        </row>
        <row r="366">
          <cell r="F366" t="str">
            <v>Mid Sussex</v>
          </cell>
        </row>
        <row r="367">
          <cell r="F367" t="str">
            <v>Mid Sussex</v>
          </cell>
        </row>
        <row r="368">
          <cell r="F368" t="str">
            <v>Mid Sussex</v>
          </cell>
        </row>
        <row r="369">
          <cell r="F369" t="str">
            <v>Mid Sussex</v>
          </cell>
        </row>
        <row r="370">
          <cell r="F370" t="str">
            <v>Mid Sussex</v>
          </cell>
        </row>
        <row r="371">
          <cell r="F371" t="str">
            <v>Mid Sussex</v>
          </cell>
        </row>
        <row r="372">
          <cell r="F372" t="str">
            <v>Mid Sussex</v>
          </cell>
        </row>
        <row r="373">
          <cell r="F373" t="str">
            <v>Mid Sussex</v>
          </cell>
        </row>
        <row r="374">
          <cell r="F374" t="str">
            <v>Mid Sussex</v>
          </cell>
        </row>
        <row r="375">
          <cell r="F375" t="str">
            <v>Mid Sussex</v>
          </cell>
        </row>
        <row r="376">
          <cell r="F376" t="str">
            <v>Mid Sussex</v>
          </cell>
        </row>
        <row r="377">
          <cell r="F377" t="str">
            <v>Mid Sussex</v>
          </cell>
        </row>
        <row r="378">
          <cell r="F378" t="str">
            <v>Mid Sussex</v>
          </cell>
        </row>
        <row r="379">
          <cell r="F379" t="str">
            <v>Mid Sussex</v>
          </cell>
        </row>
        <row r="380">
          <cell r="F380" t="str">
            <v>Mid Sussex</v>
          </cell>
        </row>
        <row r="381">
          <cell r="F381" t="str">
            <v>Mid Sussex</v>
          </cell>
        </row>
        <row r="382">
          <cell r="F382" t="str">
            <v>Mid Sussex</v>
          </cell>
        </row>
        <row r="383">
          <cell r="F383" t="str">
            <v>Mid Sussex</v>
          </cell>
        </row>
        <row r="384">
          <cell r="F384" t="str">
            <v>Mid Sussex</v>
          </cell>
        </row>
        <row r="385">
          <cell r="F385" t="str">
            <v>Mid Sussex</v>
          </cell>
        </row>
        <row r="386">
          <cell r="F386" t="str">
            <v>Mid Sussex</v>
          </cell>
        </row>
        <row r="387">
          <cell r="F387" t="str">
            <v>Mid Sussex</v>
          </cell>
        </row>
        <row r="388">
          <cell r="F388" t="str">
            <v>Mid Sussex</v>
          </cell>
        </row>
        <row r="389">
          <cell r="F389" t="str">
            <v>Mid Sussex</v>
          </cell>
        </row>
        <row r="390">
          <cell r="F390" t="str">
            <v>Mid Sussex</v>
          </cell>
        </row>
        <row r="391">
          <cell r="F391" t="str">
            <v>Mid Sussex</v>
          </cell>
        </row>
        <row r="392">
          <cell r="F392" t="str">
            <v>Mid Sussex</v>
          </cell>
        </row>
        <row r="393">
          <cell r="F393" t="str">
            <v>Mid Sussex</v>
          </cell>
        </row>
        <row r="394">
          <cell r="F394" t="str">
            <v>Mid Sussex</v>
          </cell>
        </row>
        <row r="395">
          <cell r="F395" t="str">
            <v>Mid Sussex</v>
          </cell>
        </row>
        <row r="396">
          <cell r="F396" t="str">
            <v>Mid Sussex</v>
          </cell>
        </row>
        <row r="397">
          <cell r="F397" t="str">
            <v>Mid Sussex</v>
          </cell>
        </row>
        <row r="398">
          <cell r="F398" t="str">
            <v>Mid Sussex</v>
          </cell>
        </row>
        <row r="399">
          <cell r="F399" t="str">
            <v>Mid Sussex</v>
          </cell>
        </row>
        <row r="400">
          <cell r="F400" t="str">
            <v>Mid Sussex</v>
          </cell>
        </row>
        <row r="401">
          <cell r="F401" t="str">
            <v>Mid Sussex</v>
          </cell>
        </row>
        <row r="402">
          <cell r="F402" t="str">
            <v>Mid Sussex</v>
          </cell>
        </row>
        <row r="403">
          <cell r="F403" t="str">
            <v>Mid Sussex</v>
          </cell>
        </row>
        <row r="404">
          <cell r="F404" t="str">
            <v>Mid Sussex</v>
          </cell>
        </row>
        <row r="405">
          <cell r="F405" t="str">
            <v>Mid Sussex</v>
          </cell>
        </row>
        <row r="406">
          <cell r="F406" t="str">
            <v>Mid Sussex</v>
          </cell>
        </row>
        <row r="407">
          <cell r="F407" t="str">
            <v>Mid Sussex</v>
          </cell>
        </row>
        <row r="408">
          <cell r="F408" t="str">
            <v>Mid Sussex</v>
          </cell>
        </row>
        <row r="409">
          <cell r="F409" t="str">
            <v>Mid Sussex</v>
          </cell>
        </row>
        <row r="410">
          <cell r="F410" t="str">
            <v>Mid Sussex</v>
          </cell>
        </row>
        <row r="411">
          <cell r="F411" t="str">
            <v>Mid Sussex</v>
          </cell>
        </row>
        <row r="412">
          <cell r="F412" t="str">
            <v>Mid Sussex</v>
          </cell>
        </row>
        <row r="413">
          <cell r="F413" t="str">
            <v>Mid Sussex</v>
          </cell>
        </row>
        <row r="414">
          <cell r="F414" t="str">
            <v>Mid Sussex</v>
          </cell>
        </row>
        <row r="415">
          <cell r="F415" t="str">
            <v>Mid Sussex</v>
          </cell>
        </row>
        <row r="416">
          <cell r="F416" t="str">
            <v>Mid Sussex</v>
          </cell>
        </row>
        <row r="417">
          <cell r="F417" t="str">
            <v>Mid Sussex</v>
          </cell>
        </row>
        <row r="418">
          <cell r="F418" t="str">
            <v>Mid Sussex</v>
          </cell>
        </row>
        <row r="419">
          <cell r="F419" t="str">
            <v>Mid Sussex</v>
          </cell>
        </row>
        <row r="420">
          <cell r="F420" t="str">
            <v>Mid Sussex</v>
          </cell>
        </row>
        <row r="421">
          <cell r="F421" t="str">
            <v>Mid Sussex</v>
          </cell>
        </row>
        <row r="422">
          <cell r="F422" t="str">
            <v>Mid Sussex</v>
          </cell>
        </row>
        <row r="423">
          <cell r="F423" t="str">
            <v>Mid Sussex</v>
          </cell>
        </row>
        <row r="424">
          <cell r="F424" t="str">
            <v>Mid Sussex</v>
          </cell>
        </row>
        <row r="425">
          <cell r="F425" t="str">
            <v>Mid Sussex</v>
          </cell>
        </row>
        <row r="426">
          <cell r="F426" t="str">
            <v>Mid Sussex</v>
          </cell>
        </row>
        <row r="427">
          <cell r="F427" t="str">
            <v>Mid Sussex</v>
          </cell>
        </row>
        <row r="428">
          <cell r="F428" t="str">
            <v>Mid Sussex</v>
          </cell>
        </row>
        <row r="429">
          <cell r="F429" t="str">
            <v>Mid Sussex</v>
          </cell>
        </row>
        <row r="430">
          <cell r="F430" t="str">
            <v>Mid Sussex</v>
          </cell>
        </row>
        <row r="431">
          <cell r="F431" t="str">
            <v>Mid Sussex</v>
          </cell>
        </row>
        <row r="432">
          <cell r="F432" t="str">
            <v>Mid Sussex</v>
          </cell>
        </row>
        <row r="433">
          <cell r="F433" t="str">
            <v>Mid Sussex</v>
          </cell>
        </row>
        <row r="434">
          <cell r="F434" t="str">
            <v>Mid Sussex</v>
          </cell>
        </row>
        <row r="435">
          <cell r="F435" t="str">
            <v>Mid Sussex</v>
          </cell>
        </row>
        <row r="436">
          <cell r="F436" t="str">
            <v>Mid Sussex</v>
          </cell>
        </row>
        <row r="437">
          <cell r="F437" t="str">
            <v>Mid Sussex</v>
          </cell>
        </row>
        <row r="438">
          <cell r="F438" t="str">
            <v>Worthing</v>
          </cell>
        </row>
        <row r="439">
          <cell r="F439" t="str">
            <v>Worthing</v>
          </cell>
        </row>
        <row r="440">
          <cell r="F440" t="str">
            <v>Worthing</v>
          </cell>
        </row>
        <row r="441">
          <cell r="F441" t="str">
            <v>Worthing</v>
          </cell>
        </row>
        <row r="442">
          <cell r="F442" t="str">
            <v>Worthing</v>
          </cell>
        </row>
        <row r="443">
          <cell r="F443" t="str">
            <v>Worthing</v>
          </cell>
        </row>
        <row r="444">
          <cell r="F444" t="str">
            <v>Worthing</v>
          </cell>
        </row>
        <row r="445">
          <cell r="F445" t="str">
            <v>Worthing</v>
          </cell>
        </row>
        <row r="446">
          <cell r="F446" t="str">
            <v>Worthing</v>
          </cell>
        </row>
        <row r="447">
          <cell r="F447" t="str">
            <v>Worthing</v>
          </cell>
        </row>
        <row r="448">
          <cell r="F448" t="str">
            <v>Worthing</v>
          </cell>
        </row>
        <row r="449">
          <cell r="F449" t="str">
            <v>Worthing</v>
          </cell>
        </row>
        <row r="450">
          <cell r="F450" t="str">
            <v>Worthing</v>
          </cell>
        </row>
        <row r="451">
          <cell r="F451" t="str">
            <v>Worthing</v>
          </cell>
        </row>
        <row r="452">
          <cell r="F452" t="str">
            <v>Worthing</v>
          </cell>
        </row>
        <row r="453">
          <cell r="F453" t="str">
            <v>Worthing</v>
          </cell>
        </row>
        <row r="454">
          <cell r="F454" t="str">
            <v>Worthing</v>
          </cell>
        </row>
        <row r="455">
          <cell r="F455" t="str">
            <v>Worthing</v>
          </cell>
        </row>
        <row r="456">
          <cell r="F456" t="str">
            <v>Worthing</v>
          </cell>
        </row>
        <row r="457">
          <cell r="F457" t="str">
            <v>Worthing</v>
          </cell>
        </row>
        <row r="458">
          <cell r="F458" t="str">
            <v>Worthing</v>
          </cell>
        </row>
        <row r="459">
          <cell r="F459" t="str">
            <v>Worthing</v>
          </cell>
        </row>
        <row r="460">
          <cell r="F460" t="str">
            <v>Worthing</v>
          </cell>
        </row>
        <row r="461">
          <cell r="F461" t="str">
            <v>Worthing</v>
          </cell>
        </row>
        <row r="462">
          <cell r="F462" t="str">
            <v>Worthing</v>
          </cell>
        </row>
        <row r="463">
          <cell r="F463" t="str">
            <v>Worthing</v>
          </cell>
        </row>
        <row r="464">
          <cell r="F464" t="str">
            <v>Worthing</v>
          </cell>
        </row>
        <row r="465">
          <cell r="F465" t="str">
            <v>Worthing</v>
          </cell>
        </row>
        <row r="466">
          <cell r="F466" t="str">
            <v>Worthing</v>
          </cell>
        </row>
        <row r="467">
          <cell r="F467" t="str">
            <v>Worthing</v>
          </cell>
        </row>
        <row r="468">
          <cell r="F468" t="str">
            <v>Worthing</v>
          </cell>
        </row>
        <row r="469">
          <cell r="F469" t="str">
            <v>Worthing</v>
          </cell>
        </row>
        <row r="470">
          <cell r="F470" t="str">
            <v>Worthing</v>
          </cell>
        </row>
        <row r="471">
          <cell r="F471" t="str">
            <v>Worthing</v>
          </cell>
        </row>
        <row r="472">
          <cell r="F472" t="str">
            <v>Worthing</v>
          </cell>
        </row>
        <row r="473">
          <cell r="F473" t="str">
            <v>Worthing</v>
          </cell>
        </row>
        <row r="474">
          <cell r="F474" t="str">
            <v>Worthing</v>
          </cell>
        </row>
        <row r="475">
          <cell r="F475" t="str">
            <v>Worthing</v>
          </cell>
        </row>
        <row r="476">
          <cell r="F476" t="str">
            <v>Worthing</v>
          </cell>
        </row>
        <row r="477">
          <cell r="F477" t="str">
            <v>Worthing</v>
          </cell>
        </row>
        <row r="478">
          <cell r="F478" t="str">
            <v>Worthing</v>
          </cell>
        </row>
        <row r="479">
          <cell r="F479" t="str">
            <v>Worthing</v>
          </cell>
        </row>
        <row r="480">
          <cell r="F480" t="str">
            <v>Worthing</v>
          </cell>
        </row>
        <row r="481">
          <cell r="F481" t="str">
            <v>Worthing</v>
          </cell>
        </row>
        <row r="482">
          <cell r="F482" t="str">
            <v>Worthing</v>
          </cell>
        </row>
        <row r="483">
          <cell r="F483" t="str">
            <v>Worthing</v>
          </cell>
        </row>
        <row r="484">
          <cell r="F484" t="str">
            <v>Worthing</v>
          </cell>
        </row>
        <row r="485">
          <cell r="F485" t="str">
            <v>Worthing</v>
          </cell>
        </row>
        <row r="486">
          <cell r="F486" t="str">
            <v>Worthing</v>
          </cell>
        </row>
        <row r="487">
          <cell r="F487" t="str">
            <v>Worthing</v>
          </cell>
        </row>
        <row r="488">
          <cell r="F488" t="str">
            <v>Worthing</v>
          </cell>
        </row>
        <row r="489">
          <cell r="F489" t="str">
            <v>Worthing</v>
          </cell>
        </row>
        <row r="490">
          <cell r="F490" t="str">
            <v>Worthing</v>
          </cell>
        </row>
        <row r="491">
          <cell r="F491" t="str">
            <v>Worthing</v>
          </cell>
        </row>
        <row r="492">
          <cell r="F492" t="str">
            <v>Worthing</v>
          </cell>
        </row>
        <row r="493">
          <cell r="F493" t="str">
            <v>Worthing</v>
          </cell>
        </row>
        <row r="494">
          <cell r="F494" t="str">
            <v>Worthing</v>
          </cell>
        </row>
        <row r="495">
          <cell r="F495" t="str">
            <v>Worthing</v>
          </cell>
        </row>
        <row r="496">
          <cell r="F496" t="str">
            <v>Worthing</v>
          </cell>
        </row>
        <row r="497">
          <cell r="F497" t="str">
            <v>Worthing</v>
          </cell>
        </row>
        <row r="498">
          <cell r="F498" t="str">
            <v>Worthing</v>
          </cell>
        </row>
        <row r="499">
          <cell r="F499" t="str">
            <v>Worthing</v>
          </cell>
        </row>
        <row r="500">
          <cell r="F500" t="str">
            <v>Worthing</v>
          </cell>
        </row>
        <row r="501">
          <cell r="F501" t="str">
            <v>Worthing</v>
          </cell>
        </row>
        <row r="502">
          <cell r="F502" t="str">
            <v>Worthing</v>
          </cell>
        </row>
        <row r="503">
          <cell r="F503" t="str">
            <v>Chichester</v>
          </cell>
        </row>
        <row r="504">
          <cell r="F504" t="str">
            <v>Crawley</v>
          </cell>
        </row>
        <row r="505">
          <cell r="F505" t="str">
            <v>Crawley</v>
          </cell>
        </row>
        <row r="506">
          <cell r="F506" t="str">
            <v>Mid Sussex</v>
          </cell>
        </row>
        <row r="507">
          <cell r="F507" t="str">
            <v>Mid Sussex</v>
          </cell>
        </row>
        <row r="508">
          <cell r="F508" t="str">
            <v>Mid Sussex</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ons.gov.uk/peoplepopulationandcommunity/culturalidentity/language/articles/detailedanalysisenglishlanguageproficiencyinenglandandwales/2013-08-30" TargetMode="External"/><Relationship Id="rId2" Type="http://schemas.openxmlformats.org/officeDocument/2006/relationships/hyperlink" Target="https://www.ons.gov.uk/peoplepopulationandcommunity/populationandmigration/populationprojections/datasets/localauthoritiesinenglandtable2" TargetMode="External"/><Relationship Id="rId1" Type="http://schemas.openxmlformats.org/officeDocument/2006/relationships/hyperlink" Target="https://www.ons.gov.uk/peoplepopulationandcommunity/populationandmigration/populationestimates/datasets/populationestimatesanalysistoo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england.shelter.org.uk/professional_resources/housing_databank" TargetMode="External"/><Relationship Id="rId7" Type="http://schemas.openxmlformats.org/officeDocument/2006/relationships/printerSettings" Target="../printerSettings/printerSettings4.bin"/><Relationship Id="rId2" Type="http://schemas.openxmlformats.org/officeDocument/2006/relationships/hyperlink" Target="https://www.gov.uk/government/collections/personal-tax-credits-statistics" TargetMode="External"/><Relationship Id="rId1" Type="http://schemas.openxmlformats.org/officeDocument/2006/relationships/hyperlink" Target="https://www.gov.uk/government/statistics/english-indices-of-deprivation-2015" TargetMode="External"/><Relationship Id="rId6" Type="http://schemas.openxmlformats.org/officeDocument/2006/relationships/hyperlink" Target="http://fingertips.phe.org.uk/" TargetMode="External"/><Relationship Id="rId5" Type="http://schemas.openxmlformats.org/officeDocument/2006/relationships/hyperlink" Target="https://www.gov.uk/government/collections/children-in-out-of-work-benefit-households--2" TargetMode="External"/><Relationship Id="rId4" Type="http://schemas.openxmlformats.org/officeDocument/2006/relationships/hyperlink" Target="https://www.gov.uk/government/uploads/system/uploads/attachment_data/file/285389/Cm_8781_Child_Poverty_Evidence_Review_Prin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peoplepopulationandcommunity/birthsdeathsandmarriages/deaths/datasets/unexplaineddeathsininfancyenglandandwalesunexpecteddeaths" TargetMode="External"/><Relationship Id="rId2" Type="http://schemas.openxmlformats.org/officeDocument/2006/relationships/hyperlink" Target="https://www.ons.gov.uk/peoplepopulationandcommunity/birthsdeathsandmarriages/conceptionandfertilityrates/bulletins/conceptionstatistics/2015" TargetMode="External"/><Relationship Id="rId1" Type="http://schemas.openxmlformats.org/officeDocument/2006/relationships/hyperlink" Target="https://www.ons.gov.uk/peoplepopulationandcommunity/birthsdeathsandmarriages/livebirths/bulletins/birthsummarytablesenglandandwales/2016"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ons.gov.uk/peoplepopulationandcommunity/birthsdeathsandmarriages/deaths/datasets/unexplaineddeathsininfancyenglandandwalesunexpecteddeath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fingertips.phe.org.uk/child-health-injuries" TargetMode="External"/><Relationship Id="rId13" Type="http://schemas.openxmlformats.org/officeDocument/2006/relationships/drawing" Target="../drawings/drawing6.xml"/><Relationship Id="rId3" Type="http://schemas.openxmlformats.org/officeDocument/2006/relationships/hyperlink" Target="https://fingertips.phe.org.uk/search/abortion" TargetMode="External"/><Relationship Id="rId7" Type="http://schemas.openxmlformats.org/officeDocument/2006/relationships/hyperlink" Target="https://www.gov.uk/government/statistics/oral-health-survey-of-5-year-old-children-2014-to-2015" TargetMode="External"/><Relationship Id="rId12" Type="http://schemas.openxmlformats.org/officeDocument/2006/relationships/printerSettings" Target="../printerSettings/printerSettings6.bin"/><Relationship Id="rId2" Type="http://schemas.openxmlformats.org/officeDocument/2006/relationships/hyperlink" Target="https://www.gov.uk/government/collections/breastfeeding-statistics" TargetMode="External"/><Relationship Id="rId16" Type="http://schemas.openxmlformats.org/officeDocument/2006/relationships/image" Target="../media/image9.emf"/><Relationship Id="rId1" Type="http://schemas.openxmlformats.org/officeDocument/2006/relationships/hyperlink" Target="https://www.england.nhs.uk/statistics/statistical-work-areas/maternity-and-breastfeeding/" TargetMode="External"/><Relationship Id="rId6" Type="http://schemas.openxmlformats.org/officeDocument/2006/relationships/hyperlink" Target="https://www.gov.uk/government/publications/health-matters-child-dental-health/health-matters-child-dental-health" TargetMode="External"/><Relationship Id="rId11" Type="http://schemas.openxmlformats.org/officeDocument/2006/relationships/hyperlink" Target="https://www.england.nhs.uk/statistics/statistical-work-areas/maternity-and-breastfeeding/" TargetMode="External"/><Relationship Id="rId5" Type="http://schemas.openxmlformats.org/officeDocument/2006/relationships/hyperlink" Target="http://www.nwph.net/dentalhealth/Extractions.aspx" TargetMode="External"/><Relationship Id="rId15" Type="http://schemas.openxmlformats.org/officeDocument/2006/relationships/oleObject" Target="../embeddings/oleObject1.bin"/><Relationship Id="rId10" Type="http://schemas.openxmlformats.org/officeDocument/2006/relationships/hyperlink" Target="https://www.gov.uk/government/collections/breastfeeding-statistics" TargetMode="External"/><Relationship Id="rId4" Type="http://schemas.openxmlformats.org/officeDocument/2006/relationships/hyperlink" Target="https://www.gov.uk/government/publications/the-complete-routine-immunisation-schedule" TargetMode="External"/><Relationship Id="rId9" Type="http://schemas.openxmlformats.org/officeDocument/2006/relationships/hyperlink" Target="https://www.england.nhs.uk/statistics/statistical-work-areas/child-immunisation/" TargetMode="External"/><Relationship Id="rId1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gov.uk/government/statistics/special-educational-needs-in-england-january-2017" TargetMode="External"/><Relationship Id="rId7" Type="http://schemas.openxmlformats.org/officeDocument/2006/relationships/hyperlink" Target="https://www.gov.uk/government/statistics/permanent-and-fixed-period-exclusions-in-england-2015-to-2016" TargetMode="External"/><Relationship Id="rId2" Type="http://schemas.openxmlformats.org/officeDocument/2006/relationships/hyperlink" Target="https://www.gov.uk/government/publications/pupil-premium-conditions-of-grant-2016-to-2017" TargetMode="External"/><Relationship Id="rId1" Type="http://schemas.openxmlformats.org/officeDocument/2006/relationships/hyperlink" Target="https://www.gov.uk/government/statistics/schools-pupils-and-their-characteristics-january-2017" TargetMode="External"/><Relationship Id="rId6" Type="http://schemas.openxmlformats.org/officeDocument/2006/relationships/hyperlink" Target="https://www.gov.uk/government/statistics/pupil-absence-in-schools-in-england-2015-to-2016" TargetMode="External"/><Relationship Id="rId5" Type="http://schemas.openxmlformats.org/officeDocument/2006/relationships/hyperlink" Target="https://www.gov.uk/government/collections/widening-participation-in-higher-education" TargetMode="External"/><Relationship Id="rId4" Type="http://schemas.openxmlformats.org/officeDocument/2006/relationships/hyperlink" Target="http://fingertips.phe.org.uk/profile-group/child-health/profile/child-health-school-age"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digital.nhs.uk/catalogue/PUB16070" TargetMode="External"/><Relationship Id="rId13" Type="http://schemas.openxmlformats.org/officeDocument/2006/relationships/hyperlink" Target="https://reports.ofsted.gov.uk/inspection-reports/find-inspection-report/provider/ELS/21023" TargetMode="External"/><Relationship Id="rId18" Type="http://schemas.openxmlformats.org/officeDocument/2006/relationships/hyperlink" Target="https://reports.ofsted.gov.uk/inspection-reports/find-inspection-report/provider/ELS/22667" TargetMode="External"/><Relationship Id="rId26" Type="http://schemas.openxmlformats.org/officeDocument/2006/relationships/hyperlink" Target="https://reports.ofsted.gov.uk/inspection-reports/find-inspection-report/provider/ELS/80266" TargetMode="External"/><Relationship Id="rId3" Type="http://schemas.openxmlformats.org/officeDocument/2006/relationships/hyperlink" Target="https://digital.nhs.uk/catalogue/PUB30113" TargetMode="External"/><Relationship Id="rId21" Type="http://schemas.openxmlformats.org/officeDocument/2006/relationships/hyperlink" Target="https://reports.ofsted.gov.uk/inspection-reports/find-inspection-report/provider/ELS/22587" TargetMode="External"/><Relationship Id="rId34" Type="http://schemas.openxmlformats.org/officeDocument/2006/relationships/printerSettings" Target="../printerSettings/printerSettings8.bin"/><Relationship Id="rId7" Type="http://schemas.openxmlformats.org/officeDocument/2006/relationships/hyperlink" Target="https://digital.nhs.uk/catalogue/PUB16070" TargetMode="External"/><Relationship Id="rId12" Type="http://schemas.openxmlformats.org/officeDocument/2006/relationships/hyperlink" Target="https://reports.ofsted.gov.uk/inspection-reports/find-inspection-report/provider/ELS/22580" TargetMode="External"/><Relationship Id="rId17" Type="http://schemas.openxmlformats.org/officeDocument/2006/relationships/hyperlink" Target="https://reports.ofsted.gov.uk/inspection-reports/find-inspection-report/provider/ELS/22371" TargetMode="External"/><Relationship Id="rId25" Type="http://schemas.openxmlformats.org/officeDocument/2006/relationships/hyperlink" Target="https://reports.ofsted.gov.uk/inspection-reports/find-inspection-report/provider/ELS/80266" TargetMode="External"/><Relationship Id="rId33" Type="http://schemas.openxmlformats.org/officeDocument/2006/relationships/hyperlink" Target="https://reports.ofsted.gov.uk/inspection-reports/find-inspection-report/provider/ELS/80191" TargetMode="External"/><Relationship Id="rId2" Type="http://schemas.openxmlformats.org/officeDocument/2006/relationships/hyperlink" Target="https://digital.nhs.uk/catalogue/PUB22269" TargetMode="External"/><Relationship Id="rId16" Type="http://schemas.openxmlformats.org/officeDocument/2006/relationships/hyperlink" Target="https://reports.ofsted.gov.uk/inspection-reports/find-inspection-report/provider/ELS/22003" TargetMode="External"/><Relationship Id="rId20" Type="http://schemas.openxmlformats.org/officeDocument/2006/relationships/hyperlink" Target="https://reports.ofsted.gov.uk/inspection-reports/find-inspection-report/provider/ELS/20357" TargetMode="External"/><Relationship Id="rId29" Type="http://schemas.openxmlformats.org/officeDocument/2006/relationships/hyperlink" Target="https://reports.ofsted.gov.uk/inspection-reports/find-inspection-report/provider/ELS/80773" TargetMode="External"/><Relationship Id="rId1" Type="http://schemas.openxmlformats.org/officeDocument/2006/relationships/hyperlink" Target="https://digital.nhs.uk/catalogue/PUB22269" TargetMode="External"/><Relationship Id="rId6" Type="http://schemas.openxmlformats.org/officeDocument/2006/relationships/hyperlink" Target="https://digital.nhs.uk/catalogue/PUB19109" TargetMode="External"/><Relationship Id="rId11" Type="http://schemas.openxmlformats.org/officeDocument/2006/relationships/hyperlink" Target="https://reports.ofsted.gov.uk/inspection-reports/find-inspection-report/provider/ELS/20690" TargetMode="External"/><Relationship Id="rId24" Type="http://schemas.openxmlformats.org/officeDocument/2006/relationships/hyperlink" Target="https://reports.ofsted.gov.uk/inspection-reports/find-inspection-report/provider/ELS/80374" TargetMode="External"/><Relationship Id="rId32" Type="http://schemas.openxmlformats.org/officeDocument/2006/relationships/hyperlink" Target="https://reports.ofsted.gov.uk/inspection-reports/find-inspection-report/provider/ELS/80191" TargetMode="External"/><Relationship Id="rId5" Type="http://schemas.openxmlformats.org/officeDocument/2006/relationships/hyperlink" Target="https://digital.nhs.uk/catalogue/PUB19109" TargetMode="External"/><Relationship Id="rId15" Type="http://schemas.openxmlformats.org/officeDocument/2006/relationships/hyperlink" Target="https://reports.ofsted.gov.uk/inspection-reports/find-inspection-report/provider/ELS/21421" TargetMode="External"/><Relationship Id="rId23" Type="http://schemas.openxmlformats.org/officeDocument/2006/relationships/hyperlink" Target="https://reports.ofsted.gov.uk/inspection-reports/find-inspection-report/provider/ELS/80374" TargetMode="External"/><Relationship Id="rId28" Type="http://schemas.openxmlformats.org/officeDocument/2006/relationships/hyperlink" Target="https://reports.ofsted.gov.uk/inspection-reports/find-inspection-report/provider/ELS/80206" TargetMode="External"/><Relationship Id="rId10" Type="http://schemas.openxmlformats.org/officeDocument/2006/relationships/hyperlink" Target="https://www.ons.gov.uk/peoplepopulationandcommunity/birthsdeathsandmarriages/livebirths/datasets/birthsummarytables" TargetMode="External"/><Relationship Id="rId19" Type="http://schemas.openxmlformats.org/officeDocument/2006/relationships/hyperlink" Target="https://reports.ofsted.gov.uk/inspection-reports/find-inspection-report/provider/ELS/21563" TargetMode="External"/><Relationship Id="rId31" Type="http://schemas.openxmlformats.org/officeDocument/2006/relationships/hyperlink" Target="https://reports.ofsted.gov.uk/inspection-reports/find-inspection-report/provider/ELS/80191" TargetMode="External"/><Relationship Id="rId4" Type="http://schemas.openxmlformats.org/officeDocument/2006/relationships/hyperlink" Target="https://digital.nhs.uk/catalogue/PUB30113" TargetMode="External"/><Relationship Id="rId9" Type="http://schemas.openxmlformats.org/officeDocument/2006/relationships/hyperlink" Target="https://www.ons.gov.uk/peoplepopulationandcommunity/birthsdeathsandmarriages/livebirths/datasets/birthsbyareaofusualresidenceofmotheruk" TargetMode="External"/><Relationship Id="rId14" Type="http://schemas.openxmlformats.org/officeDocument/2006/relationships/hyperlink" Target="https://reports.ofsted.gov.uk/inspection-reports/find-inspection-report/provider/ELS/21153" TargetMode="External"/><Relationship Id="rId22" Type="http://schemas.openxmlformats.org/officeDocument/2006/relationships/hyperlink" Target="https://reports.ofsted.gov.uk/inspection-reports/find-inspection-report/provider/ELS/22585" TargetMode="External"/><Relationship Id="rId27" Type="http://schemas.openxmlformats.org/officeDocument/2006/relationships/hyperlink" Target="https://reports.ofsted.gov.uk/inspection-reports/find-inspection-report/provider/ELS/80206" TargetMode="External"/><Relationship Id="rId30" Type="http://schemas.openxmlformats.org/officeDocument/2006/relationships/hyperlink" Target="https://reports.ofsted.gov.uk/inspection-reports/find-inspection-report/provider/ELS/80773"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7:AC41"/>
  <sheetViews>
    <sheetView showGridLines="0" showRowColHeaders="0" tabSelected="1" workbookViewId="0">
      <selection activeCell="D10" sqref="D10"/>
    </sheetView>
  </sheetViews>
  <sheetFormatPr defaultRowHeight="14.25" x14ac:dyDescent="0.2"/>
  <cols>
    <col min="1" max="3" width="1.5" customWidth="1"/>
    <col min="4" max="25" width="4.796875" customWidth="1"/>
    <col min="26" max="28" width="1.3984375" customWidth="1"/>
    <col min="29" max="29" width="13.796875" bestFit="1" customWidth="1"/>
  </cols>
  <sheetData>
    <row r="27" spans="2:27" x14ac:dyDescent="0.2">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row>
    <row r="28" spans="2:27" x14ac:dyDescent="0.2">
      <c r="B28" s="78"/>
      <c r="C28" s="78"/>
      <c r="D28" s="78"/>
      <c r="E28" s="78"/>
      <c r="F28" s="78"/>
      <c r="G28" s="78"/>
      <c r="H28" s="78"/>
      <c r="I28" s="78"/>
      <c r="J28" s="78"/>
      <c r="K28" s="78"/>
      <c r="L28" s="78"/>
      <c r="M28" s="78"/>
      <c r="N28" s="78"/>
      <c r="O28" s="78"/>
      <c r="P28" s="78"/>
      <c r="Q28" s="78"/>
      <c r="R28" s="78"/>
      <c r="S28" s="78"/>
      <c r="T28" s="78"/>
      <c r="U28" s="78"/>
      <c r="V28" s="78"/>
      <c r="W28" s="78"/>
      <c r="X28" s="78"/>
      <c r="Y28" s="78"/>
      <c r="Z28" s="78"/>
      <c r="AA28" s="78"/>
    </row>
    <row r="29" spans="2:27" x14ac:dyDescent="0.2">
      <c r="B29" s="78"/>
      <c r="C29" s="78"/>
      <c r="D29" s="78"/>
      <c r="E29" s="78"/>
      <c r="F29" s="78"/>
      <c r="G29" s="78"/>
      <c r="H29" s="78"/>
      <c r="I29" s="78"/>
      <c r="J29" s="78"/>
      <c r="K29" s="78"/>
      <c r="L29" s="78"/>
      <c r="M29" s="78"/>
      <c r="N29" s="78"/>
      <c r="O29" s="78"/>
      <c r="P29" s="78"/>
      <c r="Q29" s="78"/>
      <c r="R29" s="78"/>
      <c r="S29" s="78"/>
      <c r="T29" s="78"/>
      <c r="U29" s="78"/>
      <c r="V29" s="78"/>
      <c r="W29" s="78"/>
      <c r="X29" s="78"/>
      <c r="Y29" s="78"/>
      <c r="Z29" s="78"/>
      <c r="AA29" s="78"/>
    </row>
    <row r="30" spans="2:27" x14ac:dyDescent="0.2">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row>
    <row r="31" spans="2:27" x14ac:dyDescent="0.2">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row>
    <row r="32" spans="2:27" s="932" customFormat="1" x14ac:dyDescent="0.2">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2:29" x14ac:dyDescent="0.2">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row>
    <row r="34" spans="2:29" x14ac:dyDescent="0.2">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row>
    <row r="35" spans="2:29" x14ac:dyDescent="0.2">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row>
    <row r="36" spans="2:29" s="932" customFormat="1" x14ac:dyDescent="0.2">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row>
    <row r="37" spans="2:29" x14ac:dyDescent="0.2">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row>
    <row r="38" spans="2:29" x14ac:dyDescent="0.2">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row>
    <row r="39" spans="2:29" x14ac:dyDescent="0.2">
      <c r="B39" s="78"/>
      <c r="C39" s="78"/>
      <c r="D39" s="78"/>
      <c r="E39" s="78"/>
      <c r="F39" s="78"/>
      <c r="G39" s="78"/>
      <c r="H39" s="1008"/>
      <c r="I39" s="78"/>
      <c r="J39" s="78"/>
      <c r="K39" s="78"/>
      <c r="L39" s="78"/>
      <c r="M39" s="78"/>
      <c r="N39" s="78"/>
      <c r="O39" s="78"/>
      <c r="P39" s="78"/>
      <c r="Q39" s="78"/>
      <c r="R39" s="78"/>
      <c r="S39" s="78"/>
      <c r="T39" s="78"/>
      <c r="U39" s="78"/>
      <c r="V39" s="78"/>
      <c r="W39" s="78"/>
      <c r="X39" s="78"/>
      <c r="Y39" s="78"/>
      <c r="Z39" s="78"/>
      <c r="AA39" s="78"/>
    </row>
    <row r="40" spans="2:29" x14ac:dyDescent="0.2">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row>
    <row r="41" spans="2:29" x14ac:dyDescent="0.2">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C41" s="1174">
        <f ca="1">TODAY()</f>
        <v>43119</v>
      </c>
    </row>
  </sheetData>
  <sheetProtection password="CC58" sheet="1" objects="1" scenarios="1"/>
  <pageMargins left="0.25" right="0.25"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D1:M120"/>
  <sheetViews>
    <sheetView topLeftCell="G95" zoomScale="70" zoomScaleNormal="70" workbookViewId="0">
      <selection activeCell="M121" sqref="M121"/>
    </sheetView>
  </sheetViews>
  <sheetFormatPr defaultRowHeight="14.25" x14ac:dyDescent="0.2"/>
  <cols>
    <col min="1" max="3" width="1.5" style="89" customWidth="1"/>
    <col min="4" max="4" width="15.8984375" style="89" customWidth="1"/>
    <col min="5" max="5" width="24.09765625" style="89" bestFit="1" customWidth="1"/>
    <col min="6" max="6" width="36.09765625" style="89" bestFit="1" customWidth="1"/>
    <col min="7" max="7" width="25.09765625" style="89" bestFit="1" customWidth="1"/>
    <col min="8" max="8" width="18.3984375" style="89" bestFit="1" customWidth="1"/>
    <col min="9" max="9" width="20" style="89" bestFit="1" customWidth="1"/>
    <col min="10" max="10" width="17.796875" style="89" bestFit="1" customWidth="1"/>
    <col min="11" max="11" width="1.5" style="89" customWidth="1"/>
    <col min="12" max="12" width="36.09765625" style="89" bestFit="1" customWidth="1"/>
    <col min="13" max="13" width="16.8984375" style="89" bestFit="1" customWidth="1"/>
    <col min="14" max="25" width="4.796875" style="89" customWidth="1"/>
    <col min="26" max="28" width="1.3984375" style="89" customWidth="1"/>
    <col min="29" max="16384" width="8.796875" style="89"/>
  </cols>
  <sheetData>
    <row r="1" spans="4:13" x14ac:dyDescent="0.2">
      <c r="D1" s="89" t="s">
        <v>1815</v>
      </c>
      <c r="E1" s="89" t="s">
        <v>1815</v>
      </c>
      <c r="F1" s="89" t="s">
        <v>796</v>
      </c>
      <c r="G1" s="89" t="s">
        <v>802</v>
      </c>
      <c r="H1" s="89" t="s">
        <v>1818</v>
      </c>
      <c r="I1" s="89" t="s">
        <v>1816</v>
      </c>
      <c r="J1" s="89" t="s">
        <v>1817</v>
      </c>
    </row>
    <row r="2" spans="4:13" x14ac:dyDescent="0.2">
      <c r="D2" s="89" t="s">
        <v>796</v>
      </c>
      <c r="E2" s="89" t="s">
        <v>574</v>
      </c>
      <c r="F2" s="89" t="s">
        <v>3180</v>
      </c>
      <c r="G2" s="89" t="s">
        <v>738</v>
      </c>
      <c r="H2" s="89" t="s">
        <v>744</v>
      </c>
      <c r="I2" s="89" t="s">
        <v>776</v>
      </c>
      <c r="J2" s="89" t="s">
        <v>782</v>
      </c>
      <c r="L2" s="118" t="s">
        <v>574</v>
      </c>
      <c r="M2" s="89" t="s">
        <v>783</v>
      </c>
    </row>
    <row r="3" spans="4:13" x14ac:dyDescent="0.2">
      <c r="D3" s="89" t="s">
        <v>1818</v>
      </c>
      <c r="E3" s="89" t="s">
        <v>579</v>
      </c>
      <c r="F3" s="89" t="s">
        <v>635</v>
      </c>
      <c r="G3" s="89" t="s">
        <v>740</v>
      </c>
      <c r="H3" s="89" t="s">
        <v>746</v>
      </c>
      <c r="I3" s="89" t="s">
        <v>777</v>
      </c>
      <c r="J3" s="89" t="s">
        <v>783</v>
      </c>
      <c r="L3" s="118" t="s">
        <v>579</v>
      </c>
      <c r="M3" s="118" t="s">
        <v>783</v>
      </c>
    </row>
    <row r="4" spans="4:13" x14ac:dyDescent="0.2">
      <c r="D4" s="89" t="s">
        <v>802</v>
      </c>
      <c r="E4" s="89" t="s">
        <v>582</v>
      </c>
      <c r="F4" s="89" t="s">
        <v>637</v>
      </c>
      <c r="G4" s="89" t="s">
        <v>742</v>
      </c>
      <c r="H4" s="89" t="s">
        <v>748</v>
      </c>
      <c r="I4" s="89" t="s">
        <v>778</v>
      </c>
      <c r="J4" s="89" t="s">
        <v>784</v>
      </c>
      <c r="L4" s="118" t="s">
        <v>582</v>
      </c>
      <c r="M4" s="118" t="s">
        <v>786</v>
      </c>
    </row>
    <row r="5" spans="4:13" x14ac:dyDescent="0.2">
      <c r="D5" s="89" t="s">
        <v>1816</v>
      </c>
      <c r="E5" s="89" t="s">
        <v>585</v>
      </c>
      <c r="F5" s="89" t="s">
        <v>639</v>
      </c>
      <c r="H5" s="89" t="s">
        <v>749</v>
      </c>
      <c r="I5" s="89" t="s">
        <v>779</v>
      </c>
      <c r="J5" s="89" t="s">
        <v>785</v>
      </c>
      <c r="L5" s="118" t="s">
        <v>585</v>
      </c>
      <c r="M5" s="118" t="s">
        <v>783</v>
      </c>
    </row>
    <row r="6" spans="4:13" x14ac:dyDescent="0.2">
      <c r="D6" s="89" t="s">
        <v>1817</v>
      </c>
      <c r="E6" s="89" t="s">
        <v>587</v>
      </c>
      <c r="F6" s="89" t="s">
        <v>640</v>
      </c>
      <c r="G6" s="89" t="s">
        <v>782</v>
      </c>
      <c r="H6" s="89" t="s">
        <v>751</v>
      </c>
      <c r="I6" s="89" t="s">
        <v>780</v>
      </c>
      <c r="J6" s="89" t="s">
        <v>786</v>
      </c>
      <c r="L6" s="118" t="s">
        <v>587</v>
      </c>
      <c r="M6" s="118" t="s">
        <v>787</v>
      </c>
    </row>
    <row r="7" spans="4:13" x14ac:dyDescent="0.2">
      <c r="E7" s="89" t="s">
        <v>589</v>
      </c>
      <c r="F7" s="89" t="s">
        <v>643</v>
      </c>
      <c r="G7" s="89" t="s">
        <v>783</v>
      </c>
      <c r="H7" s="89" t="s">
        <v>752</v>
      </c>
      <c r="I7" s="89" t="s">
        <v>781</v>
      </c>
      <c r="J7" s="89" t="s">
        <v>787</v>
      </c>
      <c r="L7" s="118" t="s">
        <v>589</v>
      </c>
      <c r="M7" s="118" t="s">
        <v>784</v>
      </c>
    </row>
    <row r="8" spans="4:13" x14ac:dyDescent="0.2">
      <c r="E8" s="89" t="s">
        <v>591</v>
      </c>
      <c r="F8" s="89" t="s">
        <v>644</v>
      </c>
      <c r="G8" s="89" t="s">
        <v>784</v>
      </c>
      <c r="H8" s="89" t="s">
        <v>754</v>
      </c>
      <c r="J8" s="89" t="s">
        <v>788</v>
      </c>
      <c r="L8" s="118" t="s">
        <v>591</v>
      </c>
      <c r="M8" s="118" t="s">
        <v>785</v>
      </c>
    </row>
    <row r="9" spans="4:13" x14ac:dyDescent="0.2">
      <c r="E9" s="89" t="s">
        <v>594</v>
      </c>
      <c r="F9" s="89" t="s">
        <v>646</v>
      </c>
      <c r="G9" s="89" t="s">
        <v>785</v>
      </c>
      <c r="H9" s="89" t="s">
        <v>756</v>
      </c>
      <c r="I9" s="89" t="s">
        <v>782</v>
      </c>
      <c r="L9" s="118" t="s">
        <v>594</v>
      </c>
      <c r="M9" s="118" t="s">
        <v>785</v>
      </c>
    </row>
    <row r="10" spans="4:13" x14ac:dyDescent="0.2">
      <c r="E10" s="89" t="s">
        <v>596</v>
      </c>
      <c r="F10" s="89" t="s">
        <v>649</v>
      </c>
      <c r="G10" s="89" t="s">
        <v>786</v>
      </c>
      <c r="H10" s="89" t="s">
        <v>758</v>
      </c>
      <c r="I10" s="89" t="s">
        <v>783</v>
      </c>
      <c r="J10" s="89" t="s">
        <v>790</v>
      </c>
      <c r="L10" s="118" t="s">
        <v>596</v>
      </c>
      <c r="M10" s="118" t="s">
        <v>785</v>
      </c>
    </row>
    <row r="11" spans="4:13" x14ac:dyDescent="0.2">
      <c r="E11" s="89" t="s">
        <v>598</v>
      </c>
      <c r="F11" s="89" t="s">
        <v>651</v>
      </c>
      <c r="G11" s="89" t="s">
        <v>787</v>
      </c>
      <c r="H11" s="89" t="s">
        <v>760</v>
      </c>
      <c r="I11" s="89" t="s">
        <v>784</v>
      </c>
      <c r="J11" s="89" t="s">
        <v>791</v>
      </c>
      <c r="L11" s="118" t="s">
        <v>598</v>
      </c>
      <c r="M11" s="118" t="s">
        <v>785</v>
      </c>
    </row>
    <row r="12" spans="4:13" x14ac:dyDescent="0.2">
      <c r="E12" s="89" t="s">
        <v>600</v>
      </c>
      <c r="F12" s="89" t="s">
        <v>654</v>
      </c>
      <c r="G12" s="89" t="s">
        <v>788</v>
      </c>
      <c r="H12" s="89" t="s">
        <v>762</v>
      </c>
      <c r="I12" s="89" t="s">
        <v>785</v>
      </c>
      <c r="J12" s="89" t="s">
        <v>773</v>
      </c>
      <c r="L12" s="118" t="s">
        <v>600</v>
      </c>
      <c r="M12" s="118" t="s">
        <v>788</v>
      </c>
    </row>
    <row r="13" spans="4:13" x14ac:dyDescent="0.2">
      <c r="E13" s="89" t="s">
        <v>602</v>
      </c>
      <c r="F13" s="89" t="s">
        <v>656</v>
      </c>
      <c r="H13" s="89" t="s">
        <v>764</v>
      </c>
      <c r="I13" s="89" t="s">
        <v>786</v>
      </c>
      <c r="L13" s="118" t="s">
        <v>602</v>
      </c>
      <c r="M13" s="118" t="s">
        <v>787</v>
      </c>
    </row>
    <row r="14" spans="4:13" x14ac:dyDescent="0.2">
      <c r="E14" s="89" t="s">
        <v>604</v>
      </c>
      <c r="F14" s="89" t="s">
        <v>659</v>
      </c>
      <c r="G14" s="89" t="s">
        <v>790</v>
      </c>
      <c r="H14" s="89" t="s">
        <v>766</v>
      </c>
      <c r="I14" s="89" t="s">
        <v>787</v>
      </c>
      <c r="L14" s="118" t="s">
        <v>604</v>
      </c>
      <c r="M14" s="118" t="s">
        <v>787</v>
      </c>
    </row>
    <row r="15" spans="4:13" x14ac:dyDescent="0.2">
      <c r="E15" s="89" t="s">
        <v>606</v>
      </c>
      <c r="F15" s="89" t="s">
        <v>662</v>
      </c>
      <c r="G15" s="89" t="s">
        <v>791</v>
      </c>
      <c r="H15" s="89" t="s">
        <v>768</v>
      </c>
      <c r="I15" s="89" t="s">
        <v>788</v>
      </c>
      <c r="L15" s="118" t="s">
        <v>606</v>
      </c>
      <c r="M15" s="118" t="s">
        <v>787</v>
      </c>
    </row>
    <row r="16" spans="4:13" x14ac:dyDescent="0.2">
      <c r="E16" s="89" t="s">
        <v>608</v>
      </c>
      <c r="F16" s="89" t="s">
        <v>663</v>
      </c>
      <c r="G16" s="89" t="s">
        <v>773</v>
      </c>
      <c r="L16" s="118" t="s">
        <v>608</v>
      </c>
      <c r="M16" s="118" t="s">
        <v>786</v>
      </c>
    </row>
    <row r="17" spans="5:13" x14ac:dyDescent="0.2">
      <c r="E17" s="89" t="s">
        <v>610</v>
      </c>
      <c r="F17" s="89" t="s">
        <v>664</v>
      </c>
      <c r="H17" s="89" t="s">
        <v>782</v>
      </c>
      <c r="I17" s="89" t="s">
        <v>790</v>
      </c>
      <c r="L17" s="118" t="s">
        <v>610</v>
      </c>
      <c r="M17" s="118" t="s">
        <v>786</v>
      </c>
    </row>
    <row r="18" spans="5:13" x14ac:dyDescent="0.2">
      <c r="E18" s="89" t="s">
        <v>612</v>
      </c>
      <c r="F18" s="89" t="s">
        <v>666</v>
      </c>
      <c r="H18" s="89" t="s">
        <v>783</v>
      </c>
      <c r="I18" s="89" t="s">
        <v>791</v>
      </c>
      <c r="L18" s="118" t="s">
        <v>612</v>
      </c>
      <c r="M18" s="118" t="s">
        <v>782</v>
      </c>
    </row>
    <row r="19" spans="5:13" x14ac:dyDescent="0.2">
      <c r="E19" s="89" t="s">
        <v>614</v>
      </c>
      <c r="F19" s="89" t="s">
        <v>669</v>
      </c>
      <c r="H19" s="89" t="s">
        <v>784</v>
      </c>
      <c r="I19" s="89" t="s">
        <v>773</v>
      </c>
      <c r="L19" s="118" t="s">
        <v>614</v>
      </c>
      <c r="M19" s="118" t="s">
        <v>783</v>
      </c>
    </row>
    <row r="20" spans="5:13" x14ac:dyDescent="0.2">
      <c r="E20" s="89" t="s">
        <v>616</v>
      </c>
      <c r="F20" s="89" t="s">
        <v>671</v>
      </c>
      <c r="H20" s="89" t="s">
        <v>785</v>
      </c>
      <c r="L20" s="118" t="s">
        <v>616</v>
      </c>
      <c r="M20" s="118" t="s">
        <v>784</v>
      </c>
    </row>
    <row r="21" spans="5:13" x14ac:dyDescent="0.2">
      <c r="E21" s="89" t="s">
        <v>618</v>
      </c>
      <c r="F21" s="89" t="s">
        <v>673</v>
      </c>
      <c r="H21" s="89" t="s">
        <v>786</v>
      </c>
      <c r="L21" s="118" t="s">
        <v>618</v>
      </c>
      <c r="M21" s="118" t="s">
        <v>784</v>
      </c>
    </row>
    <row r="22" spans="5:13" x14ac:dyDescent="0.2">
      <c r="E22" s="89" t="s">
        <v>620</v>
      </c>
      <c r="F22" s="89" t="s">
        <v>675</v>
      </c>
      <c r="H22" s="89" t="s">
        <v>787</v>
      </c>
      <c r="L22" s="118" t="s">
        <v>620</v>
      </c>
      <c r="M22" s="118" t="s">
        <v>782</v>
      </c>
    </row>
    <row r="23" spans="5:13" x14ac:dyDescent="0.2">
      <c r="E23" s="89" t="s">
        <v>622</v>
      </c>
      <c r="F23" s="89" t="s">
        <v>677</v>
      </c>
      <c r="H23" s="89" t="s">
        <v>788</v>
      </c>
      <c r="L23" s="118" t="s">
        <v>622</v>
      </c>
      <c r="M23" s="118" t="s">
        <v>784</v>
      </c>
    </row>
    <row r="24" spans="5:13" x14ac:dyDescent="0.2">
      <c r="E24" s="89" t="s">
        <v>624</v>
      </c>
      <c r="F24" s="89" t="s">
        <v>679</v>
      </c>
      <c r="L24" s="118" t="s">
        <v>624</v>
      </c>
      <c r="M24" s="118" t="s">
        <v>786</v>
      </c>
    </row>
    <row r="25" spans="5:13" x14ac:dyDescent="0.2">
      <c r="E25" s="89" t="s">
        <v>626</v>
      </c>
      <c r="F25" s="89" t="s">
        <v>682</v>
      </c>
      <c r="H25" s="89" t="s">
        <v>790</v>
      </c>
      <c r="L25" s="118" t="s">
        <v>626</v>
      </c>
      <c r="M25" s="118" t="s">
        <v>788</v>
      </c>
    </row>
    <row r="26" spans="5:13" x14ac:dyDescent="0.2">
      <c r="F26" s="89" t="s">
        <v>684</v>
      </c>
      <c r="H26" s="89" t="s">
        <v>791</v>
      </c>
      <c r="L26" s="118"/>
      <c r="M26" s="118"/>
    </row>
    <row r="27" spans="5:13" x14ac:dyDescent="0.2">
      <c r="E27" s="89" t="s">
        <v>580</v>
      </c>
      <c r="F27" s="89" t="s">
        <v>686</v>
      </c>
      <c r="H27" s="89" t="s">
        <v>773</v>
      </c>
      <c r="L27" s="118" t="s">
        <v>580</v>
      </c>
      <c r="M27" s="118" t="s">
        <v>770</v>
      </c>
    </row>
    <row r="28" spans="5:13" x14ac:dyDescent="0.2">
      <c r="E28" s="89" t="s">
        <v>575</v>
      </c>
      <c r="F28" s="89" t="s">
        <v>688</v>
      </c>
      <c r="L28" s="118" t="s">
        <v>575</v>
      </c>
      <c r="M28" s="118" t="s">
        <v>770</v>
      </c>
    </row>
    <row r="29" spans="5:13" x14ac:dyDescent="0.2">
      <c r="E29" s="89" t="s">
        <v>592</v>
      </c>
      <c r="F29" s="89" t="s">
        <v>691</v>
      </c>
      <c r="L29" s="118" t="s">
        <v>592</v>
      </c>
      <c r="M29" s="118" t="s">
        <v>785</v>
      </c>
    </row>
    <row r="30" spans="5:13" x14ac:dyDescent="0.2">
      <c r="E30" s="89" t="s">
        <v>583</v>
      </c>
      <c r="F30" s="89" t="s">
        <v>693</v>
      </c>
      <c r="L30" s="118" t="s">
        <v>583</v>
      </c>
      <c r="M30" s="118" t="s">
        <v>770</v>
      </c>
    </row>
    <row r="31" spans="5:13" x14ac:dyDescent="0.2">
      <c r="F31" s="89" t="s">
        <v>695</v>
      </c>
      <c r="M31" s="118"/>
    </row>
    <row r="32" spans="5:13" x14ac:dyDescent="0.2">
      <c r="E32" s="89" t="s">
        <v>782</v>
      </c>
      <c r="F32" s="89" t="s">
        <v>697</v>
      </c>
      <c r="L32" s="118" t="s">
        <v>3180</v>
      </c>
      <c r="M32" s="118" t="s">
        <v>782</v>
      </c>
    </row>
    <row r="33" spans="5:13" x14ac:dyDescent="0.2">
      <c r="E33" s="89" t="s">
        <v>783</v>
      </c>
      <c r="F33" s="89" t="s">
        <v>700</v>
      </c>
      <c r="L33" s="118" t="s">
        <v>635</v>
      </c>
      <c r="M33" s="118" t="s">
        <v>782</v>
      </c>
    </row>
    <row r="34" spans="5:13" x14ac:dyDescent="0.2">
      <c r="E34" s="89" t="s">
        <v>784</v>
      </c>
      <c r="F34" s="89" t="s">
        <v>702</v>
      </c>
      <c r="L34" s="118" t="s">
        <v>637</v>
      </c>
      <c r="M34" s="118" t="s">
        <v>782</v>
      </c>
    </row>
    <row r="35" spans="5:13" x14ac:dyDescent="0.2">
      <c r="E35" s="89" t="s">
        <v>785</v>
      </c>
      <c r="F35" s="89" t="s">
        <v>704</v>
      </c>
      <c r="L35" s="118" t="s">
        <v>639</v>
      </c>
      <c r="M35" s="118" t="s">
        <v>782</v>
      </c>
    </row>
    <row r="36" spans="5:13" x14ac:dyDescent="0.2">
      <c r="E36" s="89" t="s">
        <v>786</v>
      </c>
      <c r="F36" s="89" t="s">
        <v>706</v>
      </c>
      <c r="L36" s="118" t="s">
        <v>640</v>
      </c>
      <c r="M36" s="118" t="s">
        <v>783</v>
      </c>
    </row>
    <row r="37" spans="5:13" x14ac:dyDescent="0.2">
      <c r="E37" s="89" t="s">
        <v>787</v>
      </c>
      <c r="F37" s="89" t="s">
        <v>708</v>
      </c>
      <c r="L37" s="118" t="s">
        <v>643</v>
      </c>
      <c r="M37" s="118" t="s">
        <v>783</v>
      </c>
    </row>
    <row r="38" spans="5:13" x14ac:dyDescent="0.2">
      <c r="E38" s="89" t="s">
        <v>788</v>
      </c>
      <c r="F38" s="89" t="s">
        <v>710</v>
      </c>
      <c r="L38" s="118" t="s">
        <v>644</v>
      </c>
      <c r="M38" s="118" t="s">
        <v>783</v>
      </c>
    </row>
    <row r="39" spans="5:13" x14ac:dyDescent="0.2">
      <c r="F39" s="89" t="s">
        <v>712</v>
      </c>
      <c r="L39" s="118" t="s">
        <v>646</v>
      </c>
      <c r="M39" s="118" t="s">
        <v>783</v>
      </c>
    </row>
    <row r="40" spans="5:13" x14ac:dyDescent="0.2">
      <c r="E40" s="89" t="s">
        <v>790</v>
      </c>
      <c r="F40" s="89" t="s">
        <v>713</v>
      </c>
      <c r="L40" s="118" t="s">
        <v>649</v>
      </c>
      <c r="M40" s="118" t="s">
        <v>783</v>
      </c>
    </row>
    <row r="41" spans="5:13" x14ac:dyDescent="0.2">
      <c r="E41" s="89" t="s">
        <v>791</v>
      </c>
      <c r="F41" s="89" t="s">
        <v>715</v>
      </c>
      <c r="L41" s="118" t="s">
        <v>651</v>
      </c>
      <c r="M41" s="118" t="s">
        <v>783</v>
      </c>
    </row>
    <row r="42" spans="5:13" x14ac:dyDescent="0.2">
      <c r="E42" s="89" t="s">
        <v>773</v>
      </c>
      <c r="F42" s="89" t="s">
        <v>717</v>
      </c>
      <c r="L42" s="118" t="s">
        <v>654</v>
      </c>
      <c r="M42" s="118" t="s">
        <v>783</v>
      </c>
    </row>
    <row r="43" spans="5:13" x14ac:dyDescent="0.2">
      <c r="F43" s="89" t="s">
        <v>719</v>
      </c>
      <c r="L43" s="118" t="s">
        <v>656</v>
      </c>
      <c r="M43" s="118" t="s">
        <v>784</v>
      </c>
    </row>
    <row r="44" spans="5:13" x14ac:dyDescent="0.2">
      <c r="F44" s="89" t="s">
        <v>721</v>
      </c>
      <c r="L44" s="118" t="s">
        <v>659</v>
      </c>
      <c r="M44" s="118" t="s">
        <v>784</v>
      </c>
    </row>
    <row r="45" spans="5:13" x14ac:dyDescent="0.2">
      <c r="L45" s="118" t="s">
        <v>662</v>
      </c>
      <c r="M45" s="118" t="s">
        <v>784</v>
      </c>
    </row>
    <row r="46" spans="5:13" x14ac:dyDescent="0.2">
      <c r="F46" s="89" t="s">
        <v>722</v>
      </c>
      <c r="L46" s="118" t="s">
        <v>663</v>
      </c>
      <c r="M46" s="118" t="s">
        <v>784</v>
      </c>
    </row>
    <row r="47" spans="5:13" x14ac:dyDescent="0.2">
      <c r="F47" s="89" t="s">
        <v>723</v>
      </c>
      <c r="L47" s="118" t="s">
        <v>664</v>
      </c>
      <c r="M47" s="118" t="s">
        <v>784</v>
      </c>
    </row>
    <row r="48" spans="5:13" x14ac:dyDescent="0.2">
      <c r="F48" s="89" t="s">
        <v>724</v>
      </c>
      <c r="L48" s="118" t="s">
        <v>666</v>
      </c>
      <c r="M48" s="118" t="s">
        <v>785</v>
      </c>
    </row>
    <row r="49" spans="6:13" x14ac:dyDescent="0.2">
      <c r="F49" s="89" t="s">
        <v>725</v>
      </c>
      <c r="L49" s="118" t="s">
        <v>669</v>
      </c>
      <c r="M49" s="118" t="s">
        <v>785</v>
      </c>
    </row>
    <row r="50" spans="6:13" x14ac:dyDescent="0.2">
      <c r="F50" s="89" t="s">
        <v>726</v>
      </c>
      <c r="L50" s="118" t="s">
        <v>671</v>
      </c>
      <c r="M50" s="118" t="s">
        <v>785</v>
      </c>
    </row>
    <row r="51" spans="6:13" x14ac:dyDescent="0.2">
      <c r="F51" s="89" t="s">
        <v>727</v>
      </c>
      <c r="L51" s="118" t="s">
        <v>673</v>
      </c>
      <c r="M51" s="118" t="s">
        <v>785</v>
      </c>
    </row>
    <row r="52" spans="6:13" x14ac:dyDescent="0.2">
      <c r="F52" s="89" t="s">
        <v>728</v>
      </c>
      <c r="L52" s="118" t="s">
        <v>675</v>
      </c>
      <c r="M52" s="118" t="s">
        <v>785</v>
      </c>
    </row>
    <row r="53" spans="6:13" x14ac:dyDescent="0.2">
      <c r="F53" s="89" t="s">
        <v>729</v>
      </c>
      <c r="L53" s="118" t="s">
        <v>677</v>
      </c>
      <c r="M53" s="118" t="s">
        <v>785</v>
      </c>
    </row>
    <row r="54" spans="6:13" x14ac:dyDescent="0.2">
      <c r="F54" s="89" t="s">
        <v>730</v>
      </c>
      <c r="L54" s="118" t="s">
        <v>679</v>
      </c>
      <c r="M54" s="118" t="s">
        <v>786</v>
      </c>
    </row>
    <row r="55" spans="6:13" x14ac:dyDescent="0.2">
      <c r="F55" s="89" t="s">
        <v>731</v>
      </c>
      <c r="L55" s="118" t="s">
        <v>682</v>
      </c>
      <c r="M55" s="118" t="s">
        <v>786</v>
      </c>
    </row>
    <row r="56" spans="6:13" x14ac:dyDescent="0.2">
      <c r="F56" s="89" t="s">
        <v>732</v>
      </c>
      <c r="L56" s="118" t="s">
        <v>684</v>
      </c>
      <c r="M56" s="118" t="s">
        <v>786</v>
      </c>
    </row>
    <row r="57" spans="6:13" x14ac:dyDescent="0.2">
      <c r="F57" s="89" t="s">
        <v>733</v>
      </c>
      <c r="L57" s="118" t="s">
        <v>686</v>
      </c>
      <c r="M57" s="118" t="s">
        <v>786</v>
      </c>
    </row>
    <row r="58" spans="6:13" x14ac:dyDescent="0.2">
      <c r="L58" s="118" t="s">
        <v>688</v>
      </c>
      <c r="M58" s="118" t="s">
        <v>786</v>
      </c>
    </row>
    <row r="59" spans="6:13" x14ac:dyDescent="0.2">
      <c r="F59" s="89" t="s">
        <v>782</v>
      </c>
      <c r="L59" s="118" t="s">
        <v>691</v>
      </c>
      <c r="M59" s="118" t="s">
        <v>786</v>
      </c>
    </row>
    <row r="60" spans="6:13" x14ac:dyDescent="0.2">
      <c r="F60" s="89" t="s">
        <v>783</v>
      </c>
      <c r="L60" s="118" t="s">
        <v>693</v>
      </c>
      <c r="M60" s="118" t="s">
        <v>786</v>
      </c>
    </row>
    <row r="61" spans="6:13" x14ac:dyDescent="0.2">
      <c r="F61" s="89" t="s">
        <v>784</v>
      </c>
      <c r="L61" s="118" t="s">
        <v>695</v>
      </c>
      <c r="M61" s="118" t="s">
        <v>786</v>
      </c>
    </row>
    <row r="62" spans="6:13" x14ac:dyDescent="0.2">
      <c r="F62" s="89" t="s">
        <v>785</v>
      </c>
      <c r="L62" s="118" t="s">
        <v>697</v>
      </c>
      <c r="M62" s="118" t="s">
        <v>787</v>
      </c>
    </row>
    <row r="63" spans="6:13" x14ac:dyDescent="0.2">
      <c r="F63" s="89" t="s">
        <v>786</v>
      </c>
      <c r="L63" s="118" t="s">
        <v>700</v>
      </c>
      <c r="M63" s="118" t="s">
        <v>787</v>
      </c>
    </row>
    <row r="64" spans="6:13" x14ac:dyDescent="0.2">
      <c r="F64" s="89" t="s">
        <v>787</v>
      </c>
      <c r="L64" s="118" t="s">
        <v>702</v>
      </c>
      <c r="M64" s="118" t="s">
        <v>787</v>
      </c>
    </row>
    <row r="65" spans="4:13" x14ac:dyDescent="0.2">
      <c r="F65" s="89" t="s">
        <v>788</v>
      </c>
      <c r="L65" s="118" t="s">
        <v>704</v>
      </c>
      <c r="M65" s="118" t="s">
        <v>787</v>
      </c>
    </row>
    <row r="66" spans="4:13" x14ac:dyDescent="0.2">
      <c r="L66" s="118" t="s">
        <v>706</v>
      </c>
      <c r="M66" s="118" t="s">
        <v>787</v>
      </c>
    </row>
    <row r="67" spans="4:13" x14ac:dyDescent="0.2">
      <c r="F67" s="89" t="s">
        <v>790</v>
      </c>
      <c r="L67" s="118" t="s">
        <v>708</v>
      </c>
      <c r="M67" s="118" t="s">
        <v>787</v>
      </c>
    </row>
    <row r="68" spans="4:13" x14ac:dyDescent="0.2">
      <c r="F68" s="89" t="s">
        <v>791</v>
      </c>
      <c r="L68" s="118" t="s">
        <v>710</v>
      </c>
      <c r="M68" s="118" t="s">
        <v>787</v>
      </c>
    </row>
    <row r="69" spans="4:13" x14ac:dyDescent="0.2">
      <c r="F69" s="89" t="s">
        <v>773</v>
      </c>
      <c r="L69" s="118" t="s">
        <v>712</v>
      </c>
      <c r="M69" s="118" t="s">
        <v>787</v>
      </c>
    </row>
    <row r="70" spans="4:13" x14ac:dyDescent="0.2">
      <c r="L70" s="118" t="s">
        <v>713</v>
      </c>
      <c r="M70" s="118" t="s">
        <v>788</v>
      </c>
    </row>
    <row r="71" spans="4:13" x14ac:dyDescent="0.2">
      <c r="L71" s="118" t="s">
        <v>715</v>
      </c>
      <c r="M71" s="118" t="s">
        <v>788</v>
      </c>
    </row>
    <row r="72" spans="4:13" x14ac:dyDescent="0.2">
      <c r="L72" s="118" t="s">
        <v>717</v>
      </c>
      <c r="M72" s="118" t="s">
        <v>788</v>
      </c>
    </row>
    <row r="73" spans="4:13" x14ac:dyDescent="0.2">
      <c r="L73" s="118" t="s">
        <v>719</v>
      </c>
      <c r="M73" s="118" t="s">
        <v>788</v>
      </c>
    </row>
    <row r="74" spans="4:13" x14ac:dyDescent="0.2">
      <c r="L74" s="118" t="s">
        <v>721</v>
      </c>
      <c r="M74" s="118" t="s">
        <v>788</v>
      </c>
    </row>
    <row r="75" spans="4:13" x14ac:dyDescent="0.2">
      <c r="L75" s="118"/>
      <c r="M75" s="118"/>
    </row>
    <row r="76" spans="4:13" x14ac:dyDescent="0.2">
      <c r="L76" s="118" t="s">
        <v>722</v>
      </c>
      <c r="M76" s="118" t="s">
        <v>782</v>
      </c>
    </row>
    <row r="77" spans="4:13" x14ac:dyDescent="0.2">
      <c r="L77" s="118" t="s">
        <v>723</v>
      </c>
      <c r="M77" s="118" t="s">
        <v>782</v>
      </c>
    </row>
    <row r="78" spans="4:13" ht="15" x14ac:dyDescent="0.25">
      <c r="D78" s="608" t="s">
        <v>820</v>
      </c>
      <c r="E78" s="608" t="s">
        <v>2575</v>
      </c>
      <c r="F78" s="608" t="s">
        <v>2576</v>
      </c>
      <c r="L78" s="118" t="s">
        <v>724</v>
      </c>
      <c r="M78" s="118" t="s">
        <v>783</v>
      </c>
    </row>
    <row r="79" spans="4:13" ht="15" x14ac:dyDescent="0.25">
      <c r="D79" s="608" t="s">
        <v>821</v>
      </c>
      <c r="E79" s="608" t="s">
        <v>2575</v>
      </c>
      <c r="F79" s="608" t="s">
        <v>2577</v>
      </c>
      <c r="L79" s="118" t="s">
        <v>725</v>
      </c>
      <c r="M79" s="118" t="s">
        <v>783</v>
      </c>
    </row>
    <row r="80" spans="4:13" ht="15" x14ac:dyDescent="0.25">
      <c r="D80" s="608" t="s">
        <v>822</v>
      </c>
      <c r="E80" s="608" t="s">
        <v>2575</v>
      </c>
      <c r="F80" s="608" t="s">
        <v>2578</v>
      </c>
      <c r="L80" s="118" t="s">
        <v>726</v>
      </c>
      <c r="M80" s="118" t="s">
        <v>783</v>
      </c>
    </row>
    <row r="81" spans="4:13" ht="15" x14ac:dyDescent="0.25">
      <c r="D81" s="608" t="s">
        <v>823</v>
      </c>
      <c r="E81" s="608" t="s">
        <v>2575</v>
      </c>
      <c r="F81" s="608" t="s">
        <v>2579</v>
      </c>
      <c r="L81" s="118" t="s">
        <v>727</v>
      </c>
      <c r="M81" s="118" t="s">
        <v>784</v>
      </c>
    </row>
    <row r="82" spans="4:13" ht="15" x14ac:dyDescent="0.25">
      <c r="D82" s="608" t="s">
        <v>824</v>
      </c>
      <c r="E82" s="608" t="s">
        <v>2580</v>
      </c>
      <c r="F82" s="608" t="s">
        <v>2581</v>
      </c>
      <c r="L82" s="118" t="s">
        <v>728</v>
      </c>
      <c r="M82" s="118" t="s">
        <v>784</v>
      </c>
    </row>
    <row r="83" spans="4:13" ht="15" x14ac:dyDescent="0.25">
      <c r="D83" s="608" t="s">
        <v>825</v>
      </c>
      <c r="E83" s="608" t="s">
        <v>2580</v>
      </c>
      <c r="F83" s="608" t="s">
        <v>2582</v>
      </c>
      <c r="L83" s="118" t="s">
        <v>729</v>
      </c>
      <c r="M83" s="118" t="s">
        <v>785</v>
      </c>
    </row>
    <row r="84" spans="4:13" ht="15" x14ac:dyDescent="0.25">
      <c r="D84" s="608" t="s">
        <v>826</v>
      </c>
      <c r="E84" s="608" t="s">
        <v>2575</v>
      </c>
      <c r="F84" s="608" t="s">
        <v>2583</v>
      </c>
      <c r="L84" s="118" t="s">
        <v>730</v>
      </c>
      <c r="M84" s="118" t="s">
        <v>786</v>
      </c>
    </row>
    <row r="85" spans="4:13" ht="15" x14ac:dyDescent="0.25">
      <c r="D85" s="608" t="s">
        <v>827</v>
      </c>
      <c r="E85" s="608" t="s">
        <v>2580</v>
      </c>
      <c r="F85" s="609" t="s">
        <v>2584</v>
      </c>
      <c r="L85" s="118" t="s">
        <v>731</v>
      </c>
      <c r="M85" s="118" t="s">
        <v>786</v>
      </c>
    </row>
    <row r="86" spans="4:13" ht="15" x14ac:dyDescent="0.25">
      <c r="D86" s="608" t="s">
        <v>828</v>
      </c>
      <c r="E86" s="608" t="s">
        <v>2575</v>
      </c>
      <c r="F86" s="608" t="s">
        <v>2585</v>
      </c>
      <c r="L86" s="118" t="s">
        <v>732</v>
      </c>
      <c r="M86" s="118" t="s">
        <v>787</v>
      </c>
    </row>
    <row r="87" spans="4:13" ht="15" x14ac:dyDescent="0.25">
      <c r="D87" s="608" t="s">
        <v>829</v>
      </c>
      <c r="E87" s="608" t="s">
        <v>2575</v>
      </c>
      <c r="F87" s="608" t="s">
        <v>2586</v>
      </c>
      <c r="L87" s="118" t="s">
        <v>733</v>
      </c>
      <c r="M87" s="118" t="s">
        <v>788</v>
      </c>
    </row>
    <row r="88" spans="4:13" ht="15" x14ac:dyDescent="0.25">
      <c r="D88" s="608" t="s">
        <v>830</v>
      </c>
      <c r="E88" s="608" t="s">
        <v>2587</v>
      </c>
      <c r="F88" s="608" t="s">
        <v>2588</v>
      </c>
      <c r="M88" s="118"/>
    </row>
    <row r="89" spans="4:13" ht="15" x14ac:dyDescent="0.25">
      <c r="D89" s="608" t="s">
        <v>831</v>
      </c>
      <c r="E89" s="608" t="s">
        <v>2575</v>
      </c>
      <c r="F89" s="608" t="s">
        <v>2589</v>
      </c>
      <c r="L89" s="118" t="s">
        <v>744</v>
      </c>
      <c r="M89" s="118" t="s">
        <v>782</v>
      </c>
    </row>
    <row r="90" spans="4:13" ht="15" x14ac:dyDescent="0.25">
      <c r="D90" s="608" t="s">
        <v>832</v>
      </c>
      <c r="E90" s="608" t="s">
        <v>2575</v>
      </c>
      <c r="F90" s="608" t="s">
        <v>2590</v>
      </c>
      <c r="L90" s="118" t="s">
        <v>746</v>
      </c>
      <c r="M90" s="118" t="s">
        <v>1941</v>
      </c>
    </row>
    <row r="91" spans="4:13" ht="15" x14ac:dyDescent="0.25">
      <c r="D91" s="608" t="s">
        <v>833</v>
      </c>
      <c r="E91" s="608" t="s">
        <v>2575</v>
      </c>
      <c r="F91" s="608" t="s">
        <v>2591</v>
      </c>
      <c r="L91" s="118" t="s">
        <v>748</v>
      </c>
      <c r="M91" s="118" t="s">
        <v>783</v>
      </c>
    </row>
    <row r="92" spans="4:13" ht="15" x14ac:dyDescent="0.25">
      <c r="D92" s="608" t="s">
        <v>834</v>
      </c>
      <c r="E92" s="608" t="s">
        <v>2575</v>
      </c>
      <c r="F92" s="608" t="s">
        <v>2592</v>
      </c>
      <c r="L92" s="118" t="s">
        <v>749</v>
      </c>
      <c r="M92" s="118" t="s">
        <v>783</v>
      </c>
    </row>
    <row r="93" spans="4:13" ht="15" x14ac:dyDescent="0.25">
      <c r="D93" s="608" t="s">
        <v>835</v>
      </c>
      <c r="E93" s="608" t="s">
        <v>2575</v>
      </c>
      <c r="F93" s="608" t="s">
        <v>2593</v>
      </c>
      <c r="L93" s="118" t="s">
        <v>751</v>
      </c>
      <c r="M93" s="118" t="s">
        <v>1942</v>
      </c>
    </row>
    <row r="94" spans="4:13" ht="15" x14ac:dyDescent="0.25">
      <c r="D94" s="608" t="s">
        <v>836</v>
      </c>
      <c r="E94" s="608" t="s">
        <v>2580</v>
      </c>
      <c r="F94" s="608" t="s">
        <v>2594</v>
      </c>
      <c r="L94" s="118" t="s">
        <v>752</v>
      </c>
      <c r="M94" s="118" t="s">
        <v>784</v>
      </c>
    </row>
    <row r="95" spans="4:13" ht="15" x14ac:dyDescent="0.25">
      <c r="D95" s="608" t="s">
        <v>837</v>
      </c>
      <c r="E95" s="608" t="s">
        <v>2575</v>
      </c>
      <c r="F95" s="608" t="s">
        <v>2595</v>
      </c>
      <c r="L95" s="118" t="s">
        <v>754</v>
      </c>
      <c r="M95" s="118" t="s">
        <v>785</v>
      </c>
    </row>
    <row r="96" spans="4:13" ht="15" x14ac:dyDescent="0.25">
      <c r="D96" s="608" t="s">
        <v>838</v>
      </c>
      <c r="E96" s="608" t="s">
        <v>2575</v>
      </c>
      <c r="F96" s="609" t="s">
        <v>2596</v>
      </c>
      <c r="L96" s="118" t="s">
        <v>756</v>
      </c>
      <c r="M96" s="118" t="s">
        <v>785</v>
      </c>
    </row>
    <row r="97" spans="4:13" ht="15" x14ac:dyDescent="0.25">
      <c r="D97" s="608" t="s">
        <v>839</v>
      </c>
      <c r="E97" s="608" t="s">
        <v>2587</v>
      </c>
      <c r="F97" s="608" t="s">
        <v>2597</v>
      </c>
      <c r="L97" s="118" t="s">
        <v>758</v>
      </c>
      <c r="M97" s="118" t="s">
        <v>785</v>
      </c>
    </row>
    <row r="98" spans="4:13" ht="15" x14ac:dyDescent="0.25">
      <c r="D98" s="608" t="s">
        <v>840</v>
      </c>
      <c r="E98" s="608" t="s">
        <v>2575</v>
      </c>
      <c r="F98" s="608" t="s">
        <v>2598</v>
      </c>
      <c r="L98" s="118" t="s">
        <v>760</v>
      </c>
      <c r="M98" s="118" t="s">
        <v>786</v>
      </c>
    </row>
    <row r="99" spans="4:13" x14ac:dyDescent="0.2">
      <c r="L99" s="118" t="s">
        <v>762</v>
      </c>
      <c r="M99" s="118" t="s">
        <v>786</v>
      </c>
    </row>
    <row r="100" spans="4:13" x14ac:dyDescent="0.2">
      <c r="L100" s="118" t="s">
        <v>764</v>
      </c>
      <c r="M100" s="118" t="s">
        <v>787</v>
      </c>
    </row>
    <row r="101" spans="4:13" x14ac:dyDescent="0.2">
      <c r="L101" s="118" t="s">
        <v>766</v>
      </c>
      <c r="M101" s="118" t="s">
        <v>787</v>
      </c>
    </row>
    <row r="102" spans="4:13" x14ac:dyDescent="0.2">
      <c r="L102" s="118" t="s">
        <v>768</v>
      </c>
      <c r="M102" s="118" t="s">
        <v>788</v>
      </c>
    </row>
    <row r="104" spans="4:13" x14ac:dyDescent="0.2">
      <c r="L104" s="89" t="s">
        <v>782</v>
      </c>
      <c r="M104" s="118" t="s">
        <v>782</v>
      </c>
    </row>
    <row r="105" spans="4:13" x14ac:dyDescent="0.2">
      <c r="L105" s="89" t="s">
        <v>783</v>
      </c>
      <c r="M105" s="118" t="s">
        <v>783</v>
      </c>
    </row>
    <row r="106" spans="4:13" x14ac:dyDescent="0.2">
      <c r="L106" s="89" t="s">
        <v>784</v>
      </c>
      <c r="M106" s="118" t="s">
        <v>784</v>
      </c>
    </row>
    <row r="107" spans="4:13" x14ac:dyDescent="0.2">
      <c r="L107" s="89" t="s">
        <v>785</v>
      </c>
      <c r="M107" s="118" t="s">
        <v>785</v>
      </c>
    </row>
    <row r="108" spans="4:13" x14ac:dyDescent="0.2">
      <c r="L108" s="89" t="s">
        <v>786</v>
      </c>
      <c r="M108" s="118" t="s">
        <v>786</v>
      </c>
    </row>
    <row r="109" spans="4:13" x14ac:dyDescent="0.2">
      <c r="L109" s="89" t="s">
        <v>787</v>
      </c>
      <c r="M109" s="118" t="s">
        <v>787</v>
      </c>
    </row>
    <row r="110" spans="4:13" x14ac:dyDescent="0.2">
      <c r="L110" s="89" t="s">
        <v>788</v>
      </c>
      <c r="M110" s="118" t="s">
        <v>788</v>
      </c>
    </row>
    <row r="112" spans="4:13" x14ac:dyDescent="0.2">
      <c r="L112" s="118" t="s">
        <v>776</v>
      </c>
      <c r="M112" s="118" t="s">
        <v>776</v>
      </c>
    </row>
    <row r="113" spans="12:13" x14ac:dyDescent="0.2">
      <c r="L113" s="118" t="s">
        <v>777</v>
      </c>
      <c r="M113" s="118" t="s">
        <v>777</v>
      </c>
    </row>
    <row r="114" spans="12:13" x14ac:dyDescent="0.2">
      <c r="L114" s="118" t="s">
        <v>778</v>
      </c>
      <c r="M114" s="118" t="s">
        <v>778</v>
      </c>
    </row>
    <row r="115" spans="12:13" x14ac:dyDescent="0.2">
      <c r="L115" s="118" t="s">
        <v>779</v>
      </c>
      <c r="M115" s="118" t="s">
        <v>779</v>
      </c>
    </row>
    <row r="116" spans="12:13" x14ac:dyDescent="0.2">
      <c r="L116" s="118" t="s">
        <v>780</v>
      </c>
      <c r="M116" s="118" t="s">
        <v>780</v>
      </c>
    </row>
    <row r="118" spans="12:13" x14ac:dyDescent="0.2">
      <c r="L118" s="89" t="s">
        <v>738</v>
      </c>
      <c r="M118" s="89" t="s">
        <v>3204</v>
      </c>
    </row>
    <row r="119" spans="12:13" x14ac:dyDescent="0.2">
      <c r="L119" s="89" t="s">
        <v>740</v>
      </c>
      <c r="M119" s="89" t="s">
        <v>785</v>
      </c>
    </row>
    <row r="120" spans="12:13" x14ac:dyDescent="0.2">
      <c r="L120" s="89" t="s">
        <v>742</v>
      </c>
      <c r="M120" s="89" t="s">
        <v>3204</v>
      </c>
    </row>
  </sheetData>
  <dataConsolidate/>
  <pageMargins left="0.25" right="0.25" top="0.75" bottom="0.75" header="0.3" footer="0.3"/>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111"/>
  <sheetViews>
    <sheetView showGridLines="0" zoomScaleNormal="100" workbookViewId="0">
      <pane ySplit="7" topLeftCell="A8" activePane="bottomLeft" state="frozen"/>
      <selection pane="bottomLeft" activeCell="D53" sqref="D53:O55"/>
    </sheetView>
  </sheetViews>
  <sheetFormatPr defaultRowHeight="15" x14ac:dyDescent="0.25"/>
  <cols>
    <col min="1" max="3" width="1.5" style="80" customWidth="1"/>
    <col min="4" max="25" width="4.796875" style="80" customWidth="1"/>
    <col min="26" max="28" width="1.3984375" style="80" customWidth="1"/>
    <col min="29" max="29" width="10.19921875" style="80" bestFit="1" customWidth="1"/>
    <col min="30" max="16384" width="8.796875" style="80"/>
  </cols>
  <sheetData>
    <row r="1" spans="1:27" ht="9" customHeight="1" x14ac:dyDescent="0.25">
      <c r="A1" s="93"/>
    </row>
    <row r="7" spans="1:27" ht="7.5" customHeight="1" x14ac:dyDescent="0.25">
      <c r="B7" s="79"/>
      <c r="C7" s="79"/>
      <c r="D7" s="79"/>
      <c r="E7" s="79"/>
      <c r="F7" s="79"/>
      <c r="G7" s="79"/>
      <c r="H7" s="79"/>
      <c r="I7" s="79"/>
      <c r="J7" s="79"/>
      <c r="K7" s="79"/>
      <c r="L7" s="79"/>
      <c r="M7" s="79"/>
      <c r="N7" s="79"/>
      <c r="O7" s="79"/>
      <c r="P7" s="79"/>
      <c r="Q7" s="79"/>
      <c r="R7" s="79"/>
      <c r="S7" s="79"/>
      <c r="T7" s="79"/>
      <c r="U7" s="79"/>
      <c r="V7" s="79"/>
      <c r="W7" s="79"/>
      <c r="X7" s="79"/>
      <c r="Y7" s="79"/>
      <c r="Z7" s="79"/>
      <c r="AA7" s="79"/>
    </row>
    <row r="8" spans="1:27" ht="23.25" customHeight="1" x14ac:dyDescent="0.3">
      <c r="B8" s="79"/>
      <c r="C8" s="81" t="s">
        <v>1799</v>
      </c>
      <c r="D8" s="79"/>
      <c r="E8" s="79"/>
      <c r="F8" s="79"/>
      <c r="G8" s="79"/>
      <c r="H8" s="79"/>
      <c r="I8" s="79"/>
      <c r="J8" s="79"/>
      <c r="K8" s="79"/>
      <c r="L8" s="79"/>
      <c r="M8" s="79"/>
      <c r="N8" s="79"/>
      <c r="O8" s="79"/>
      <c r="P8" s="79"/>
      <c r="Q8" s="79"/>
      <c r="R8" s="79"/>
      <c r="S8" s="79"/>
      <c r="T8" s="79"/>
      <c r="U8" s="79"/>
      <c r="V8" s="79"/>
      <c r="W8" s="79"/>
      <c r="X8" s="79"/>
      <c r="Y8" s="79"/>
      <c r="Z8" s="79"/>
      <c r="AA8" s="79"/>
    </row>
    <row r="9" spans="1:27" x14ac:dyDescent="0.25">
      <c r="B9" s="79"/>
      <c r="C9" s="79"/>
      <c r="D9" s="79"/>
      <c r="E9" s="79"/>
      <c r="F9" s="79"/>
      <c r="G9" s="79"/>
      <c r="H9" s="79"/>
      <c r="I9" s="79"/>
      <c r="J9" s="79"/>
      <c r="K9" s="79"/>
      <c r="L9" s="79"/>
      <c r="M9" s="79"/>
      <c r="N9" s="79"/>
      <c r="O9" s="87" t="s">
        <v>1821</v>
      </c>
      <c r="P9" s="83"/>
      <c r="Q9" s="79"/>
      <c r="R9" s="1206"/>
      <c r="S9" s="1207"/>
      <c r="T9" s="1207"/>
      <c r="U9" s="1207"/>
      <c r="V9" s="1207"/>
      <c r="W9" s="1207"/>
      <c r="X9" s="1208"/>
      <c r="Y9" s="79"/>
      <c r="Z9" s="79"/>
      <c r="AA9" s="79"/>
    </row>
    <row r="10" spans="1:27" ht="15" customHeight="1" x14ac:dyDescent="0.25">
      <c r="B10" s="79"/>
      <c r="C10" s="1212" t="s">
        <v>3513</v>
      </c>
      <c r="D10" s="1212"/>
      <c r="E10" s="1212"/>
      <c r="F10" s="1212"/>
      <c r="G10" s="1212"/>
      <c r="H10" s="1212"/>
      <c r="I10" s="1212"/>
      <c r="J10" s="1212"/>
      <c r="K10" s="1212"/>
      <c r="L10" s="1212"/>
      <c r="M10" s="1212"/>
      <c r="N10" s="79"/>
      <c r="O10" s="79"/>
      <c r="P10" s="79"/>
      <c r="Q10" s="79"/>
      <c r="R10" s="79"/>
      <c r="S10" s="79"/>
      <c r="T10" s="79"/>
      <c r="U10" s="79"/>
      <c r="V10" s="79"/>
      <c r="W10" s="79"/>
      <c r="X10" s="79"/>
      <c r="Y10" s="79"/>
      <c r="Z10" s="79"/>
      <c r="AA10" s="79"/>
    </row>
    <row r="11" spans="1:27" x14ac:dyDescent="0.25">
      <c r="B11" s="79"/>
      <c r="C11" s="1212"/>
      <c r="D11" s="1212"/>
      <c r="E11" s="1212"/>
      <c r="F11" s="1212"/>
      <c r="G11" s="1212"/>
      <c r="H11" s="1212"/>
      <c r="I11" s="1212"/>
      <c r="J11" s="1212"/>
      <c r="K11" s="1212"/>
      <c r="L11" s="1212"/>
      <c r="M11" s="1212"/>
      <c r="N11" s="79"/>
      <c r="O11" s="87" t="s">
        <v>1819</v>
      </c>
      <c r="P11" s="79"/>
      <c r="Q11" s="79"/>
      <c r="R11" s="1209"/>
      <c r="S11" s="1210"/>
      <c r="T11" s="1210"/>
      <c r="U11" s="1210"/>
      <c r="V11" s="1210"/>
      <c r="W11" s="1210"/>
      <c r="X11" s="1211"/>
      <c r="Y11" s="79"/>
      <c r="Z11" s="79"/>
      <c r="AA11" s="79"/>
    </row>
    <row r="12" spans="1:27" x14ac:dyDescent="0.25">
      <c r="B12" s="79"/>
      <c r="C12" s="1212"/>
      <c r="D12" s="1212"/>
      <c r="E12" s="1212"/>
      <c r="F12" s="1212"/>
      <c r="G12" s="1212"/>
      <c r="H12" s="1212"/>
      <c r="I12" s="1212"/>
      <c r="J12" s="1212"/>
      <c r="K12" s="1212"/>
      <c r="L12" s="1212"/>
      <c r="M12" s="1212"/>
      <c r="N12" s="79"/>
      <c r="O12" s="79"/>
      <c r="P12" s="79"/>
      <c r="Q12" s="79"/>
      <c r="R12" s="79"/>
      <c r="S12" s="79"/>
      <c r="T12" s="79"/>
      <c r="U12" s="79"/>
      <c r="V12" s="79"/>
      <c r="W12" s="79"/>
      <c r="X12" s="79"/>
      <c r="Y12" s="79"/>
      <c r="Z12" s="79"/>
      <c r="AA12" s="79"/>
    </row>
    <row r="13" spans="1:27" x14ac:dyDescent="0.25">
      <c r="B13" s="79"/>
      <c r="C13" s="1212"/>
      <c r="D13" s="1212"/>
      <c r="E13" s="1212"/>
      <c r="F13" s="1212"/>
      <c r="G13" s="1212"/>
      <c r="H13" s="1212"/>
      <c r="I13" s="1212"/>
      <c r="J13" s="1212"/>
      <c r="K13" s="1212"/>
      <c r="L13" s="1212"/>
      <c r="M13" s="1212"/>
      <c r="N13" s="79"/>
      <c r="O13" s="87" t="s">
        <v>1820</v>
      </c>
      <c r="P13" s="79"/>
      <c r="Q13" s="79"/>
      <c r="R13" s="1209"/>
      <c r="S13" s="1210"/>
      <c r="T13" s="1210"/>
      <c r="U13" s="1210"/>
      <c r="V13" s="1210"/>
      <c r="W13" s="1210"/>
      <c r="X13" s="1211"/>
      <c r="Y13" s="79"/>
      <c r="Z13" s="79"/>
      <c r="AA13" s="79"/>
    </row>
    <row r="14" spans="1:27" x14ac:dyDescent="0.25">
      <c r="B14" s="79"/>
      <c r="C14" s="1212"/>
      <c r="D14" s="1212"/>
      <c r="E14" s="1212"/>
      <c r="F14" s="1212"/>
      <c r="G14" s="1212"/>
      <c r="H14" s="1212"/>
      <c r="I14" s="1212"/>
      <c r="J14" s="1212"/>
      <c r="K14" s="1212"/>
      <c r="L14" s="1212"/>
      <c r="M14" s="1212"/>
      <c r="N14" s="79"/>
      <c r="O14" s="79"/>
      <c r="P14" s="79"/>
      <c r="Q14" s="79"/>
      <c r="R14" s="79"/>
      <c r="S14" s="79"/>
      <c r="T14" s="79"/>
      <c r="U14" s="79"/>
      <c r="V14" s="79"/>
      <c r="W14" s="79"/>
      <c r="X14" s="79"/>
      <c r="Y14" s="79"/>
      <c r="Z14" s="79"/>
      <c r="AA14" s="79"/>
    </row>
    <row r="15" spans="1:27" ht="15" customHeight="1" x14ac:dyDescent="0.25">
      <c r="B15" s="79"/>
      <c r="C15" s="1212"/>
      <c r="D15" s="1212"/>
      <c r="E15" s="1212"/>
      <c r="F15" s="1212"/>
      <c r="G15" s="1212"/>
      <c r="H15" s="1212"/>
      <c r="I15" s="1212"/>
      <c r="J15" s="1212"/>
      <c r="K15" s="1212"/>
      <c r="L15" s="1212"/>
      <c r="M15" s="1212"/>
      <c r="N15" s="79"/>
      <c r="O15" s="95" t="s">
        <v>1822</v>
      </c>
      <c r="P15" s="94"/>
      <c r="Q15" s="94"/>
      <c r="R15" s="94"/>
      <c r="S15" s="94"/>
      <c r="T15" s="94"/>
      <c r="U15" s="94"/>
      <c r="V15" s="94"/>
      <c r="W15" s="94"/>
      <c r="X15" s="94"/>
      <c r="Y15" s="94"/>
      <c r="Z15" s="79"/>
      <c r="AA15" s="79"/>
    </row>
    <row r="16" spans="1:27" ht="15" customHeight="1" x14ac:dyDescent="0.25">
      <c r="B16" s="79"/>
      <c r="C16" s="1212"/>
      <c r="D16" s="1212"/>
      <c r="E16" s="1212"/>
      <c r="F16" s="1212"/>
      <c r="G16" s="1212"/>
      <c r="H16" s="1212"/>
      <c r="I16" s="1212"/>
      <c r="J16" s="1212"/>
      <c r="K16" s="1212"/>
      <c r="L16" s="1212"/>
      <c r="M16" s="1212"/>
      <c r="N16" s="79"/>
      <c r="O16" s="79"/>
      <c r="P16" s="94"/>
      <c r="Q16" s="94"/>
      <c r="R16" s="94"/>
      <c r="S16" s="94"/>
      <c r="T16" s="94"/>
      <c r="U16" s="94"/>
      <c r="V16" s="94"/>
      <c r="W16" s="94"/>
      <c r="X16" s="94"/>
      <c r="Y16" s="94"/>
      <c r="Z16" s="79"/>
      <c r="AA16" s="79"/>
    </row>
    <row r="17" spans="2:27" ht="15" customHeight="1" x14ac:dyDescent="0.25">
      <c r="B17" s="79"/>
      <c r="C17" s="1212"/>
      <c r="D17" s="1212"/>
      <c r="E17" s="1212"/>
      <c r="F17" s="1212"/>
      <c r="G17" s="1212"/>
      <c r="H17" s="1212"/>
      <c r="I17" s="1212"/>
      <c r="J17" s="1212"/>
      <c r="K17" s="1212"/>
      <c r="L17" s="1212"/>
      <c r="M17" s="1212"/>
      <c r="N17" s="79"/>
      <c r="O17" s="1212" t="s">
        <v>3177</v>
      </c>
      <c r="P17" s="1212"/>
      <c r="Q17" s="1212"/>
      <c r="R17" s="1212"/>
      <c r="S17" s="1212"/>
      <c r="T17" s="1212"/>
      <c r="U17" s="1212"/>
      <c r="V17" s="1212"/>
      <c r="W17" s="1212"/>
      <c r="X17" s="1212"/>
      <c r="Y17" s="1212"/>
      <c r="Z17" s="79"/>
      <c r="AA17" s="79"/>
    </row>
    <row r="18" spans="2:27" x14ac:dyDescent="0.25">
      <c r="B18" s="79"/>
      <c r="C18" s="1212"/>
      <c r="D18" s="1212"/>
      <c r="E18" s="1212"/>
      <c r="F18" s="1212"/>
      <c r="G18" s="1212"/>
      <c r="H18" s="1212"/>
      <c r="I18" s="1212"/>
      <c r="J18" s="1212"/>
      <c r="K18" s="1212"/>
      <c r="L18" s="1212"/>
      <c r="M18" s="1212"/>
      <c r="N18" s="79"/>
      <c r="O18" s="1212"/>
      <c r="P18" s="1212"/>
      <c r="Q18" s="1212"/>
      <c r="R18" s="1212"/>
      <c r="S18" s="1212"/>
      <c r="T18" s="1212"/>
      <c r="U18" s="1212"/>
      <c r="V18" s="1212"/>
      <c r="W18" s="1212"/>
      <c r="X18" s="1212"/>
      <c r="Y18" s="1212"/>
      <c r="Z18" s="79"/>
      <c r="AA18" s="79"/>
    </row>
    <row r="19" spans="2:27" x14ac:dyDescent="0.25">
      <c r="B19" s="79"/>
      <c r="C19" s="1212"/>
      <c r="D19" s="1212"/>
      <c r="E19" s="1212"/>
      <c r="F19" s="1212"/>
      <c r="G19" s="1212"/>
      <c r="H19" s="1212"/>
      <c r="I19" s="1212"/>
      <c r="J19" s="1212"/>
      <c r="K19" s="1212"/>
      <c r="L19" s="1212"/>
      <c r="M19" s="1212"/>
      <c r="N19" s="79"/>
      <c r="O19" s="1212"/>
      <c r="P19" s="1212"/>
      <c r="Q19" s="1212"/>
      <c r="R19" s="1212"/>
      <c r="S19" s="1212"/>
      <c r="T19" s="1212"/>
      <c r="U19" s="1212"/>
      <c r="V19" s="1212"/>
      <c r="W19" s="1212"/>
      <c r="X19" s="1212"/>
      <c r="Y19" s="1212"/>
      <c r="Z19" s="79"/>
      <c r="AA19" s="79"/>
    </row>
    <row r="20" spans="2:27" s="91" customFormat="1" ht="15" customHeight="1" x14ac:dyDescent="0.25">
      <c r="B20" s="79"/>
      <c r="C20" s="1212" t="s">
        <v>3514</v>
      </c>
      <c r="D20" s="1212"/>
      <c r="E20" s="1212"/>
      <c r="F20" s="1212"/>
      <c r="G20" s="1212"/>
      <c r="H20" s="1212"/>
      <c r="I20" s="1212"/>
      <c r="J20" s="1212"/>
      <c r="K20" s="1212"/>
      <c r="L20" s="1212"/>
      <c r="M20" s="1212"/>
      <c r="N20" s="79"/>
      <c r="O20" s="1212"/>
      <c r="P20" s="1212"/>
      <c r="Q20" s="1212"/>
      <c r="R20" s="1212"/>
      <c r="S20" s="1212"/>
      <c r="T20" s="1212"/>
      <c r="U20" s="1212"/>
      <c r="V20" s="1212"/>
      <c r="W20" s="1212"/>
      <c r="X20" s="1212"/>
      <c r="Y20" s="1212"/>
      <c r="Z20" s="79"/>
      <c r="AA20" s="79"/>
    </row>
    <row r="21" spans="2:27" s="91" customFormat="1" ht="31.5" customHeight="1" x14ac:dyDescent="0.25">
      <c r="B21" s="79"/>
      <c r="C21" s="1212"/>
      <c r="D21" s="1212"/>
      <c r="E21" s="1212"/>
      <c r="F21" s="1212"/>
      <c r="G21" s="1212"/>
      <c r="H21" s="1212"/>
      <c r="I21" s="1212"/>
      <c r="J21" s="1212"/>
      <c r="K21" s="1212"/>
      <c r="L21" s="1212"/>
      <c r="M21" s="1212"/>
      <c r="N21" s="79"/>
      <c r="O21" s="1212"/>
      <c r="P21" s="1212"/>
      <c r="Q21" s="1212"/>
      <c r="R21" s="1212"/>
      <c r="S21" s="1212"/>
      <c r="T21" s="1212"/>
      <c r="U21" s="1212"/>
      <c r="V21" s="1212"/>
      <c r="W21" s="1212"/>
      <c r="X21" s="1212"/>
      <c r="Y21" s="1212"/>
      <c r="Z21" s="79"/>
      <c r="AA21" s="79"/>
    </row>
    <row r="22" spans="2:27" ht="15" customHeight="1" x14ac:dyDescent="0.25">
      <c r="B22" s="79"/>
      <c r="C22" s="79"/>
      <c r="D22" s="94"/>
      <c r="E22" s="94"/>
      <c r="F22" s="94"/>
      <c r="G22" s="94"/>
      <c r="H22" s="94"/>
      <c r="I22" s="94"/>
      <c r="J22" s="94"/>
      <c r="K22" s="94"/>
      <c r="L22" s="94"/>
      <c r="M22" s="94"/>
      <c r="N22" s="94"/>
      <c r="O22" s="94"/>
      <c r="P22" s="94"/>
      <c r="Q22" s="94"/>
      <c r="R22" s="94"/>
      <c r="S22" s="94"/>
      <c r="T22" s="94"/>
      <c r="U22" s="94"/>
      <c r="V22" s="94"/>
      <c r="W22" s="94"/>
      <c r="X22" s="94"/>
      <c r="Y22" s="94"/>
      <c r="Z22" s="79"/>
      <c r="AA22" s="79"/>
    </row>
    <row r="23" spans="2:27" x14ac:dyDescent="0.25">
      <c r="B23" s="79"/>
      <c r="C23" s="94"/>
      <c r="D23" s="94"/>
      <c r="E23" s="94"/>
      <c r="F23" s="94"/>
      <c r="G23" s="94"/>
      <c r="H23" s="94"/>
      <c r="I23" s="94"/>
      <c r="J23" s="94"/>
      <c r="K23" s="94"/>
      <c r="L23" s="94"/>
      <c r="M23" s="94"/>
      <c r="N23" s="94"/>
      <c r="O23" s="94"/>
      <c r="P23" s="94"/>
      <c r="Q23" s="94"/>
      <c r="R23" s="94"/>
      <c r="S23" s="94"/>
      <c r="T23" s="94"/>
      <c r="U23" s="94"/>
      <c r="V23" s="94"/>
      <c r="W23" s="94"/>
      <c r="X23" s="94"/>
      <c r="Y23" s="94"/>
      <c r="Z23" s="79"/>
      <c r="AA23" s="79"/>
    </row>
    <row r="24" spans="2:27" x14ac:dyDescent="0.25">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row>
    <row r="25" spans="2:27" x14ac:dyDescent="0.25">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row>
    <row r="26" spans="2:27" x14ac:dyDescent="0.25">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row>
    <row r="27" spans="2:27" x14ac:dyDescent="0.25">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row>
    <row r="28" spans="2:27" x14ac:dyDescent="0.25">
      <c r="B28" s="79"/>
      <c r="C28" s="82"/>
      <c r="D28" s="82"/>
      <c r="E28" s="82"/>
      <c r="F28" s="82"/>
      <c r="G28" s="82"/>
      <c r="H28" s="82"/>
      <c r="I28" s="82"/>
      <c r="J28" s="82"/>
      <c r="K28" s="82"/>
      <c r="L28" s="82"/>
      <c r="M28" s="82"/>
      <c r="N28" s="82"/>
      <c r="O28" s="82"/>
      <c r="P28" s="82"/>
      <c r="Q28" s="82"/>
      <c r="R28" s="82"/>
      <c r="S28" s="82"/>
      <c r="T28" s="82"/>
      <c r="U28" s="82"/>
      <c r="V28" s="82"/>
      <c r="W28" s="82"/>
      <c r="X28" s="82"/>
      <c r="Y28" s="82"/>
      <c r="Z28" s="82"/>
      <c r="AA28" s="79"/>
    </row>
    <row r="29" spans="2:27" s="399" customFormat="1" x14ac:dyDescent="0.25">
      <c r="B29" s="79"/>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79"/>
    </row>
    <row r="30" spans="2:27" x14ac:dyDescent="0.25">
      <c r="B30" s="79"/>
      <c r="C30" s="82"/>
      <c r="D30" s="1216" t="s">
        <v>2219</v>
      </c>
      <c r="E30" s="1216"/>
      <c r="F30" s="1216"/>
      <c r="G30" s="1216"/>
      <c r="H30" s="1216" t="s">
        <v>2220</v>
      </c>
      <c r="I30" s="1216"/>
      <c r="J30" s="1216"/>
      <c r="K30" s="1216"/>
      <c r="L30" s="1216"/>
      <c r="M30" s="1216" t="s">
        <v>18</v>
      </c>
      <c r="N30" s="1216"/>
      <c r="O30" s="1216"/>
      <c r="P30" s="1216"/>
      <c r="Q30" s="1216" t="s">
        <v>2221</v>
      </c>
      <c r="R30" s="1216"/>
      <c r="S30" s="1216"/>
      <c r="T30" s="1216"/>
      <c r="U30" s="1216"/>
      <c r="V30" s="1216" t="s">
        <v>2222</v>
      </c>
      <c r="W30" s="1216"/>
      <c r="X30" s="1216"/>
      <c r="Y30" s="1216"/>
      <c r="Z30" s="408"/>
      <c r="AA30" s="79"/>
    </row>
    <row r="31" spans="2:27" x14ac:dyDescent="0.25">
      <c r="B31" s="79"/>
      <c r="C31" s="82"/>
      <c r="D31" s="1213" t="s">
        <v>1833</v>
      </c>
      <c r="E31" s="1213"/>
      <c r="F31" s="1213"/>
      <c r="G31" s="1213"/>
      <c r="H31" s="1215" t="s">
        <v>2143</v>
      </c>
      <c r="I31" s="1215"/>
      <c r="J31" s="1215"/>
      <c r="K31" s="1215"/>
      <c r="L31" s="1215"/>
      <c r="M31" s="1202" t="s">
        <v>18</v>
      </c>
      <c r="N31" s="1202"/>
      <c r="O31" s="1202"/>
      <c r="P31" s="1202"/>
      <c r="Q31" s="1202" t="s">
        <v>1696</v>
      </c>
      <c r="R31" s="1202"/>
      <c r="S31" s="1202"/>
      <c r="T31" s="1202"/>
      <c r="U31" s="1202"/>
      <c r="V31" s="1202" t="s">
        <v>1706</v>
      </c>
      <c r="W31" s="1202"/>
      <c r="X31" s="1202"/>
      <c r="Y31" s="1202"/>
      <c r="Z31" s="82"/>
      <c r="AA31" s="79"/>
    </row>
    <row r="32" spans="2:27" x14ac:dyDescent="0.25">
      <c r="B32" s="79"/>
      <c r="C32" s="82"/>
      <c r="D32" s="1213" t="s">
        <v>1834</v>
      </c>
      <c r="E32" s="1213"/>
      <c r="F32" s="1213"/>
      <c r="G32" s="1213"/>
      <c r="H32" s="1215" t="s">
        <v>2144</v>
      </c>
      <c r="I32" s="1215"/>
      <c r="J32" s="1215"/>
      <c r="K32" s="1215"/>
      <c r="L32" s="1215"/>
      <c r="M32" s="1202" t="s">
        <v>2223</v>
      </c>
      <c r="N32" s="1202"/>
      <c r="O32" s="1202"/>
      <c r="P32" s="1202"/>
      <c r="Q32" s="1202" t="s">
        <v>1699</v>
      </c>
      <c r="R32" s="1202"/>
      <c r="S32" s="1202"/>
      <c r="T32" s="1202"/>
      <c r="U32" s="1202"/>
      <c r="V32" s="1202" t="s">
        <v>2236</v>
      </c>
      <c r="W32" s="1202"/>
      <c r="X32" s="1202"/>
      <c r="Y32" s="1202"/>
      <c r="Z32" s="82"/>
      <c r="AA32" s="79"/>
    </row>
    <row r="33" spans="2:27" ht="15" customHeight="1" x14ac:dyDescent="0.25">
      <c r="B33" s="79"/>
      <c r="C33" s="82"/>
      <c r="D33" s="1213" t="s">
        <v>2015</v>
      </c>
      <c r="E33" s="1213"/>
      <c r="F33" s="1213"/>
      <c r="G33" s="1213"/>
      <c r="H33" s="1215" t="s">
        <v>2145</v>
      </c>
      <c r="I33" s="1215"/>
      <c r="J33" s="1215"/>
      <c r="K33" s="1215"/>
      <c r="L33" s="1215"/>
      <c r="M33" s="1213" t="s">
        <v>2224</v>
      </c>
      <c r="N33" s="1213"/>
      <c r="O33" s="1213"/>
      <c r="P33" s="1213"/>
      <c r="Q33" s="1204" t="s">
        <v>2305</v>
      </c>
      <c r="R33" s="1204"/>
      <c r="S33" s="1204"/>
      <c r="T33" s="1204"/>
      <c r="U33" s="1204"/>
      <c r="V33" s="1202" t="s">
        <v>2238</v>
      </c>
      <c r="W33" s="1202"/>
      <c r="X33" s="1202"/>
      <c r="Y33" s="1202"/>
      <c r="Z33" s="82"/>
      <c r="AA33" s="79"/>
    </row>
    <row r="34" spans="2:27" x14ac:dyDescent="0.25">
      <c r="B34" s="79"/>
      <c r="C34" s="82"/>
      <c r="D34" s="1213" t="s">
        <v>1435</v>
      </c>
      <c r="E34" s="1213"/>
      <c r="F34" s="1213"/>
      <c r="G34" s="1213"/>
      <c r="H34" s="1215" t="s">
        <v>1704</v>
      </c>
      <c r="I34" s="1215"/>
      <c r="J34" s="1215"/>
      <c r="K34" s="1215"/>
      <c r="L34" s="1215"/>
      <c r="M34" s="1213"/>
      <c r="N34" s="1213"/>
      <c r="O34" s="1213"/>
      <c r="P34" s="1213"/>
      <c r="Q34" s="1204" t="s">
        <v>2306</v>
      </c>
      <c r="R34" s="1204"/>
      <c r="S34" s="1204"/>
      <c r="T34" s="1204"/>
      <c r="U34" s="1204"/>
      <c r="V34" s="1204" t="s">
        <v>2237</v>
      </c>
      <c r="W34" s="1204"/>
      <c r="X34" s="1204"/>
      <c r="Y34" s="1204"/>
      <c r="Z34" s="82"/>
      <c r="AA34" s="79"/>
    </row>
    <row r="35" spans="2:27" ht="15" customHeight="1" x14ac:dyDescent="0.25">
      <c r="B35" s="79"/>
      <c r="C35" s="82"/>
      <c r="D35" s="1213" t="s">
        <v>1693</v>
      </c>
      <c r="E35" s="1213"/>
      <c r="F35" s="1213"/>
      <c r="G35" s="1213"/>
      <c r="H35" s="1215" t="s">
        <v>2146</v>
      </c>
      <c r="I35" s="1215"/>
      <c r="J35" s="1215"/>
      <c r="K35" s="1215"/>
      <c r="L35" s="1215"/>
      <c r="M35" s="1202" t="s">
        <v>3537</v>
      </c>
      <c r="N35" s="1202"/>
      <c r="O35" s="1202"/>
      <c r="P35" s="1202"/>
      <c r="Q35" s="1204" t="s">
        <v>2320</v>
      </c>
      <c r="R35" s="1204"/>
      <c r="S35" s="1204"/>
      <c r="T35" s="1204"/>
      <c r="U35" s="1204"/>
      <c r="V35" s="1213" t="s">
        <v>2239</v>
      </c>
      <c r="W35" s="1213"/>
      <c r="X35" s="1213"/>
      <c r="Y35" s="1213"/>
      <c r="Z35" s="82"/>
      <c r="AA35" s="79"/>
    </row>
    <row r="36" spans="2:27" x14ac:dyDescent="0.25">
      <c r="B36" s="79"/>
      <c r="C36" s="82"/>
      <c r="D36" s="1213" t="s">
        <v>2016</v>
      </c>
      <c r="E36" s="1213"/>
      <c r="F36" s="1213"/>
      <c r="G36" s="1213"/>
      <c r="H36" s="1215" t="s">
        <v>2147</v>
      </c>
      <c r="I36" s="1215"/>
      <c r="J36" s="1215"/>
      <c r="K36" s="1215"/>
      <c r="L36" s="1215"/>
      <c r="M36" s="1202" t="s">
        <v>2225</v>
      </c>
      <c r="N36" s="1202"/>
      <c r="O36" s="1202"/>
      <c r="P36" s="1202"/>
      <c r="Q36" s="1204" t="s">
        <v>2229</v>
      </c>
      <c r="R36" s="1204"/>
      <c r="S36" s="1204"/>
      <c r="T36" s="1204"/>
      <c r="U36" s="1204"/>
      <c r="V36" s="1213"/>
      <c r="W36" s="1213"/>
      <c r="X36" s="1213"/>
      <c r="Y36" s="1213"/>
      <c r="Z36" s="82"/>
      <c r="AA36" s="79"/>
    </row>
    <row r="37" spans="2:27" x14ac:dyDescent="0.25">
      <c r="B37" s="79"/>
      <c r="C37" s="82"/>
      <c r="D37" s="1213" t="s">
        <v>2017</v>
      </c>
      <c r="E37" s="1213"/>
      <c r="F37" s="1213"/>
      <c r="G37" s="1213"/>
      <c r="H37" s="1214"/>
      <c r="I37" s="1214"/>
      <c r="J37" s="1214"/>
      <c r="K37" s="1214"/>
      <c r="L37" s="1214"/>
      <c r="M37" s="1202" t="s">
        <v>2226</v>
      </c>
      <c r="N37" s="1202"/>
      <c r="O37" s="1202"/>
      <c r="P37" s="1202"/>
      <c r="Q37" s="1202" t="s">
        <v>2243</v>
      </c>
      <c r="R37" s="1202"/>
      <c r="S37" s="1202"/>
      <c r="T37" s="1202"/>
      <c r="U37" s="1202"/>
      <c r="V37" s="1202" t="s">
        <v>2240</v>
      </c>
      <c r="W37" s="1202"/>
      <c r="X37" s="1202"/>
      <c r="Y37" s="1202"/>
      <c r="Z37" s="82"/>
      <c r="AA37" s="79"/>
    </row>
    <row r="38" spans="2:27" ht="15.75" customHeight="1" x14ac:dyDescent="0.25">
      <c r="B38" s="79"/>
      <c r="C38" s="82"/>
      <c r="D38" s="1237" t="s">
        <v>2018</v>
      </c>
      <c r="E38" s="1237"/>
      <c r="F38" s="1237"/>
      <c r="G38" s="1237"/>
      <c r="H38" s="1214"/>
      <c r="I38" s="1214"/>
      <c r="J38" s="1214"/>
      <c r="K38" s="1214"/>
      <c r="L38" s="1214"/>
      <c r="M38" s="1202" t="s">
        <v>2227</v>
      </c>
      <c r="N38" s="1202"/>
      <c r="O38" s="1202"/>
      <c r="P38" s="1202"/>
      <c r="Q38" s="1202" t="s">
        <v>1697</v>
      </c>
      <c r="R38" s="1202"/>
      <c r="S38" s="1202"/>
      <c r="T38" s="1202"/>
      <c r="U38" s="1202"/>
      <c r="V38" s="1202" t="s">
        <v>2241</v>
      </c>
      <c r="W38" s="1202"/>
      <c r="X38" s="1202"/>
      <c r="Y38" s="1202"/>
      <c r="Z38" s="82"/>
      <c r="AA38" s="79"/>
    </row>
    <row r="39" spans="2:27" ht="15" customHeight="1" x14ac:dyDescent="0.25">
      <c r="B39" s="79"/>
      <c r="C39" s="82"/>
      <c r="D39" s="1237"/>
      <c r="E39" s="1237"/>
      <c r="F39" s="1237"/>
      <c r="G39" s="1237"/>
      <c r="H39" s="1214"/>
      <c r="I39" s="1214"/>
      <c r="J39" s="1214"/>
      <c r="K39" s="1214"/>
      <c r="L39" s="1214"/>
      <c r="M39" s="1202" t="s">
        <v>2228</v>
      </c>
      <c r="N39" s="1202"/>
      <c r="O39" s="1202"/>
      <c r="P39" s="1202"/>
      <c r="Q39" s="1202" t="s">
        <v>2230</v>
      </c>
      <c r="R39" s="1202"/>
      <c r="S39" s="1202"/>
      <c r="T39" s="1202"/>
      <c r="U39" s="1202"/>
      <c r="V39" s="1213" t="s">
        <v>2242</v>
      </c>
      <c r="W39" s="1213"/>
      <c r="X39" s="1213"/>
      <c r="Y39" s="1213"/>
      <c r="Z39" s="82"/>
      <c r="AA39" s="79"/>
    </row>
    <row r="40" spans="2:27" ht="15" customHeight="1" x14ac:dyDescent="0.25">
      <c r="B40" s="79"/>
      <c r="C40" s="82"/>
      <c r="D40" s="1139"/>
      <c r="E40" s="1139"/>
      <c r="F40" s="1139"/>
      <c r="G40" s="1139"/>
      <c r="H40" s="1214"/>
      <c r="I40" s="1214"/>
      <c r="J40" s="1214"/>
      <c r="K40" s="1214"/>
      <c r="L40" s="1214"/>
      <c r="M40" s="933"/>
      <c r="N40" s="1201"/>
      <c r="O40" s="1201"/>
      <c r="P40" s="1201"/>
      <c r="Q40" s="1213" t="s">
        <v>2232</v>
      </c>
      <c r="R40" s="1213"/>
      <c r="S40" s="1213"/>
      <c r="T40" s="1213"/>
      <c r="U40" s="1213"/>
      <c r="V40" s="1213"/>
      <c r="W40" s="1213"/>
      <c r="X40" s="1213"/>
      <c r="Y40" s="1213"/>
      <c r="Z40" s="82"/>
      <c r="AA40" s="79"/>
    </row>
    <row r="41" spans="2:27" x14ac:dyDescent="0.25">
      <c r="B41" s="79"/>
      <c r="C41" s="82"/>
      <c r="D41" s="1139"/>
      <c r="E41" s="1139"/>
      <c r="F41" s="1139"/>
      <c r="G41" s="1139"/>
      <c r="H41" s="1214"/>
      <c r="I41" s="1214"/>
      <c r="J41" s="1214"/>
      <c r="K41" s="1214"/>
      <c r="L41" s="1214"/>
      <c r="M41" s="933"/>
      <c r="N41" s="1201"/>
      <c r="O41" s="1201"/>
      <c r="P41" s="1201"/>
      <c r="Q41" s="1213"/>
      <c r="R41" s="1213"/>
      <c r="S41" s="1213"/>
      <c r="T41" s="1213"/>
      <c r="U41" s="1213"/>
      <c r="V41" s="1202" t="s">
        <v>3196</v>
      </c>
      <c r="W41" s="1202"/>
      <c r="X41" s="1202"/>
      <c r="Y41" s="1202"/>
      <c r="Z41" s="82"/>
      <c r="AA41" s="79"/>
    </row>
    <row r="42" spans="2:27" x14ac:dyDescent="0.25">
      <c r="B42" s="79"/>
      <c r="C42" s="82"/>
      <c r="D42" s="1139"/>
      <c r="E42" s="1139"/>
      <c r="F42" s="1139"/>
      <c r="G42" s="1139"/>
      <c r="H42" s="1214"/>
      <c r="I42" s="1214"/>
      <c r="J42" s="1214"/>
      <c r="K42" s="1214"/>
      <c r="L42" s="1214"/>
      <c r="M42" s="1230"/>
      <c r="N42" s="1230"/>
      <c r="O42" s="1230"/>
      <c r="P42" s="1230"/>
      <c r="Q42" s="1202" t="s">
        <v>2233</v>
      </c>
      <c r="R42" s="1202"/>
      <c r="S42" s="1202"/>
      <c r="T42" s="1202"/>
      <c r="U42" s="1202"/>
      <c r="V42" s="1204" t="s">
        <v>1707</v>
      </c>
      <c r="W42" s="1204"/>
      <c r="X42" s="1204"/>
      <c r="Y42" s="1204"/>
      <c r="Z42" s="82"/>
      <c r="AA42" s="79"/>
    </row>
    <row r="43" spans="2:27" x14ac:dyDescent="0.25">
      <c r="B43" s="79"/>
      <c r="C43" s="82"/>
      <c r="D43" s="1139"/>
      <c r="E43" s="1139"/>
      <c r="F43" s="1139"/>
      <c r="G43" s="1139"/>
      <c r="H43" s="1139"/>
      <c r="I43" s="1139"/>
      <c r="J43" s="1139"/>
      <c r="K43" s="1139"/>
      <c r="L43" s="1139"/>
      <c r="M43" s="1230"/>
      <c r="N43" s="1230"/>
      <c r="O43" s="1230"/>
      <c r="P43" s="1230"/>
      <c r="Q43" s="1202" t="s">
        <v>2234</v>
      </c>
      <c r="R43" s="1202"/>
      <c r="S43" s="1202"/>
      <c r="T43" s="1202"/>
      <c r="U43" s="1202"/>
      <c r="V43" s="1218"/>
      <c r="W43" s="1218"/>
      <c r="X43" s="1218"/>
      <c r="Y43" s="1218"/>
      <c r="Z43" s="82"/>
      <c r="AA43" s="79"/>
    </row>
    <row r="44" spans="2:27" x14ac:dyDescent="0.25">
      <c r="B44" s="79"/>
      <c r="C44" s="82"/>
      <c r="D44" s="1139"/>
      <c r="E44" s="1139"/>
      <c r="F44" s="1139"/>
      <c r="G44" s="1139"/>
      <c r="H44" s="1139"/>
      <c r="I44" s="1139"/>
      <c r="J44" s="1139"/>
      <c r="K44" s="1139"/>
      <c r="L44" s="1139"/>
      <c r="M44" s="1230"/>
      <c r="N44" s="1230"/>
      <c r="O44" s="1230"/>
      <c r="P44" s="1230"/>
      <c r="Q44" s="1202" t="s">
        <v>2235</v>
      </c>
      <c r="R44" s="1202"/>
      <c r="S44" s="1202"/>
      <c r="T44" s="1202"/>
      <c r="U44" s="1202"/>
      <c r="V44" s="1218"/>
      <c r="W44" s="1218"/>
      <c r="X44" s="1218"/>
      <c r="Y44" s="1218"/>
      <c r="Z44" s="82"/>
      <c r="AA44" s="79"/>
    </row>
    <row r="45" spans="2:27" s="399" customFormat="1" x14ac:dyDescent="0.25">
      <c r="B45" s="79"/>
      <c r="C45" s="366"/>
      <c r="D45" s="1139"/>
      <c r="E45" s="1139"/>
      <c r="F45" s="1139"/>
      <c r="G45" s="1139"/>
      <c r="H45" s="1139"/>
      <c r="I45" s="1139"/>
      <c r="J45" s="1139"/>
      <c r="K45" s="1139"/>
      <c r="L45" s="1139"/>
      <c r="M45" s="1142"/>
      <c r="N45" s="1142"/>
      <c r="O45" s="1142"/>
      <c r="P45" s="1142"/>
      <c r="Q45" s="1202" t="s">
        <v>2231</v>
      </c>
      <c r="R45" s="1202"/>
      <c r="S45" s="1202"/>
      <c r="T45" s="1202"/>
      <c r="U45" s="1202"/>
      <c r="V45" s="1139"/>
      <c r="W45" s="1139"/>
      <c r="X45" s="1139"/>
      <c r="Y45" s="1139"/>
      <c r="Z45" s="366"/>
      <c r="AA45" s="79"/>
    </row>
    <row r="46" spans="2:27" s="399" customFormat="1" x14ac:dyDescent="0.25">
      <c r="B46" s="79"/>
      <c r="C46" s="366"/>
      <c r="D46" s="1139"/>
      <c r="E46" s="1139"/>
      <c r="F46" s="1139"/>
      <c r="G46" s="1139"/>
      <c r="H46" s="1139"/>
      <c r="I46" s="1139"/>
      <c r="J46" s="1139"/>
      <c r="K46" s="1139"/>
      <c r="L46" s="1139"/>
      <c r="M46" s="1142"/>
      <c r="N46" s="1142"/>
      <c r="O46" s="1142"/>
      <c r="P46" s="1142"/>
      <c r="Q46" s="1202" t="s">
        <v>1705</v>
      </c>
      <c r="R46" s="1202"/>
      <c r="S46" s="1202"/>
      <c r="T46" s="1202"/>
      <c r="U46" s="1202"/>
      <c r="V46" s="1139"/>
      <c r="W46" s="1139"/>
      <c r="X46" s="1139"/>
      <c r="Y46" s="1139"/>
      <c r="Z46" s="366"/>
      <c r="AA46" s="79"/>
    </row>
    <row r="47" spans="2:27" s="465" customFormat="1" x14ac:dyDescent="0.25">
      <c r="B47" s="79"/>
      <c r="C47" s="467"/>
      <c r="D47" s="467"/>
      <c r="E47" s="467"/>
      <c r="F47" s="467"/>
      <c r="G47" s="467"/>
      <c r="H47" s="467"/>
      <c r="I47" s="467"/>
      <c r="J47" s="467"/>
      <c r="K47" s="467"/>
      <c r="L47" s="467"/>
      <c r="M47" s="407"/>
      <c r="N47" s="407"/>
      <c r="O47" s="407"/>
      <c r="P47" s="407"/>
      <c r="Q47" s="776"/>
      <c r="R47" s="776"/>
      <c r="S47" s="776"/>
      <c r="T47" s="776"/>
      <c r="U47" s="776"/>
      <c r="V47" s="467"/>
      <c r="W47" s="467"/>
      <c r="X47" s="467"/>
      <c r="Y47" s="467"/>
      <c r="Z47" s="467"/>
      <c r="AA47" s="79"/>
    </row>
    <row r="48" spans="2:27" x14ac:dyDescent="0.25">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row>
    <row r="49" spans="2:27" ht="18.75" x14ac:dyDescent="0.3">
      <c r="B49" s="79"/>
      <c r="C49" s="1238" t="s">
        <v>1800</v>
      </c>
      <c r="D49" s="1238"/>
      <c r="E49" s="1238"/>
      <c r="F49" s="1238"/>
      <c r="G49" s="1238"/>
      <c r="H49" s="1238"/>
      <c r="I49" s="1238"/>
      <c r="J49" s="1238"/>
      <c r="K49" s="1238"/>
      <c r="L49" s="1238"/>
      <c r="M49" s="1238"/>
      <c r="N49" s="1238"/>
      <c r="O49" s="1238"/>
      <c r="P49" s="1238"/>
      <c r="Q49" s="1238"/>
      <c r="R49" s="1238"/>
      <c r="S49" s="1238"/>
      <c r="T49" s="1238"/>
      <c r="U49" s="1238"/>
      <c r="V49" s="1238"/>
      <c r="W49" s="1238"/>
      <c r="X49" s="1238"/>
      <c r="Y49" s="1238"/>
      <c r="Z49" s="79"/>
      <c r="AA49" s="79"/>
    </row>
    <row r="50" spans="2:27" x14ac:dyDescent="0.25">
      <c r="B50" s="79"/>
      <c r="C50" s="1231" t="s">
        <v>1801</v>
      </c>
      <c r="D50" s="1231"/>
      <c r="E50" s="1231"/>
      <c r="F50" s="1231"/>
      <c r="G50" s="1231"/>
      <c r="H50" s="1231"/>
      <c r="I50" s="1231"/>
      <c r="J50" s="1231"/>
      <c r="K50" s="1231"/>
      <c r="L50" s="1231"/>
      <c r="M50" s="1231"/>
      <c r="N50" s="1231"/>
      <c r="O50" s="1231"/>
      <c r="P50" s="1231"/>
      <c r="Q50" s="1231"/>
      <c r="R50" s="1231"/>
      <c r="S50" s="1231"/>
      <c r="T50" s="1231"/>
      <c r="U50" s="1231"/>
      <c r="V50" s="1231"/>
      <c r="W50" s="1231"/>
      <c r="X50" s="1231"/>
      <c r="Y50" s="1231"/>
      <c r="Z50" s="79"/>
      <c r="AA50" s="79"/>
    </row>
    <row r="51" spans="2:27" ht="23.25" customHeight="1" x14ac:dyDescent="0.25">
      <c r="B51" s="79"/>
      <c r="C51" s="1231"/>
      <c r="D51" s="1231"/>
      <c r="E51" s="1231"/>
      <c r="F51" s="1231"/>
      <c r="G51" s="1231"/>
      <c r="H51" s="1231"/>
      <c r="I51" s="1231"/>
      <c r="J51" s="1231"/>
      <c r="K51" s="1231"/>
      <c r="L51" s="1231"/>
      <c r="M51" s="1231"/>
      <c r="N51" s="1231"/>
      <c r="O51" s="1231"/>
      <c r="P51" s="1231"/>
      <c r="Q51" s="1231"/>
      <c r="R51" s="1231"/>
      <c r="S51" s="1231"/>
      <c r="T51" s="1231"/>
      <c r="U51" s="1231"/>
      <c r="V51" s="1231"/>
      <c r="W51" s="1231"/>
      <c r="X51" s="1231"/>
      <c r="Y51" s="1231"/>
      <c r="Z51" s="79"/>
      <c r="AA51" s="79"/>
    </row>
    <row r="52" spans="2:27" x14ac:dyDescent="0.25">
      <c r="B52" s="79"/>
      <c r="C52" s="89"/>
      <c r="D52" s="89"/>
      <c r="E52" s="89"/>
      <c r="F52" s="89"/>
      <c r="G52" s="89"/>
      <c r="H52" s="89"/>
      <c r="I52" s="89"/>
      <c r="J52" s="89"/>
      <c r="K52" s="89"/>
      <c r="L52" s="89"/>
      <c r="M52" s="89"/>
      <c r="N52" s="89"/>
      <c r="O52" s="89"/>
      <c r="P52" s="89"/>
      <c r="Q52" s="89"/>
      <c r="R52" s="89"/>
      <c r="S52" s="89"/>
      <c r="T52" s="89"/>
      <c r="U52" s="89"/>
      <c r="V52" s="89"/>
      <c r="W52" s="89"/>
      <c r="X52" s="89"/>
      <c r="Y52" s="89"/>
      <c r="Z52" s="942"/>
      <c r="AA52" s="79"/>
    </row>
    <row r="53" spans="2:27" x14ac:dyDescent="0.25">
      <c r="B53" s="79"/>
      <c r="C53" s="89"/>
      <c r="D53" s="1232" t="s">
        <v>1802</v>
      </c>
      <c r="E53" s="1232"/>
      <c r="F53" s="1232"/>
      <c r="G53" s="1232"/>
      <c r="H53" s="1232"/>
      <c r="I53" s="1232"/>
      <c r="J53" s="1232"/>
      <c r="K53" s="1232"/>
      <c r="L53" s="1232"/>
      <c r="M53" s="1232"/>
      <c r="N53" s="1232"/>
      <c r="O53" s="1232"/>
      <c r="P53" s="89"/>
      <c r="Q53" s="89"/>
      <c r="R53" s="89"/>
      <c r="S53" s="89"/>
      <c r="T53" s="89"/>
      <c r="U53" s="89"/>
      <c r="V53" s="89"/>
      <c r="W53" s="89"/>
      <c r="X53" s="89"/>
      <c r="Y53" s="89"/>
      <c r="Z53" s="942"/>
      <c r="AA53" s="79"/>
    </row>
    <row r="54" spans="2:27" x14ac:dyDescent="0.25">
      <c r="B54" s="79"/>
      <c r="C54" s="89"/>
      <c r="D54" s="1232"/>
      <c r="E54" s="1232"/>
      <c r="F54" s="1232"/>
      <c r="G54" s="1232"/>
      <c r="H54" s="1232"/>
      <c r="I54" s="1232"/>
      <c r="J54" s="1232"/>
      <c r="K54" s="1232"/>
      <c r="L54" s="1232"/>
      <c r="M54" s="1232"/>
      <c r="N54" s="1232"/>
      <c r="O54" s="1232"/>
      <c r="P54" s="89"/>
      <c r="Q54" s="89"/>
      <c r="R54" s="89"/>
      <c r="S54" s="89"/>
      <c r="T54" s="89"/>
      <c r="U54" s="89"/>
      <c r="V54" s="89"/>
      <c r="W54" s="89"/>
      <c r="X54" s="89"/>
      <c r="Y54" s="89"/>
      <c r="Z54" s="942"/>
      <c r="AA54" s="79"/>
    </row>
    <row r="55" spans="2:27" x14ac:dyDescent="0.25">
      <c r="B55" s="79"/>
      <c r="C55" s="89"/>
      <c r="D55" s="1232"/>
      <c r="E55" s="1232"/>
      <c r="F55" s="1232"/>
      <c r="G55" s="1232"/>
      <c r="H55" s="1232"/>
      <c r="I55" s="1232"/>
      <c r="J55" s="1232"/>
      <c r="K55" s="1232"/>
      <c r="L55" s="1232"/>
      <c r="M55" s="1232"/>
      <c r="N55" s="1232"/>
      <c r="O55" s="1232"/>
      <c r="P55" s="89"/>
      <c r="Q55" s="89"/>
      <c r="R55" s="89"/>
      <c r="S55" s="89"/>
      <c r="T55" s="89"/>
      <c r="U55" s="89"/>
      <c r="V55" s="89"/>
      <c r="W55" s="89"/>
      <c r="X55" s="89"/>
      <c r="Y55" s="89"/>
      <c r="Z55" s="942"/>
      <c r="AA55" s="79"/>
    </row>
    <row r="56" spans="2:27" x14ac:dyDescent="0.25">
      <c r="B56" s="79"/>
      <c r="C56" s="89"/>
      <c r="D56" s="89"/>
      <c r="E56" s="89"/>
      <c r="F56" s="89"/>
      <c r="G56" s="89"/>
      <c r="H56" s="89"/>
      <c r="I56" s="89"/>
      <c r="J56" s="89"/>
      <c r="K56" s="89"/>
      <c r="L56" s="89"/>
      <c r="M56" s="89"/>
      <c r="N56" s="89"/>
      <c r="O56" s="89"/>
      <c r="P56" s="89"/>
      <c r="Q56" s="89"/>
      <c r="R56" s="85" t="s">
        <v>1803</v>
      </c>
      <c r="S56" s="85" t="s">
        <v>1804</v>
      </c>
      <c r="T56" s="84"/>
      <c r="U56" s="89"/>
      <c r="V56" s="89"/>
      <c r="W56" s="89"/>
      <c r="X56" s="89"/>
      <c r="Y56" s="89"/>
      <c r="Z56" s="942"/>
      <c r="AA56" s="79"/>
    </row>
    <row r="57" spans="2:27" x14ac:dyDescent="0.25">
      <c r="B57" s="79"/>
      <c r="C57" s="89"/>
      <c r="D57" s="1225" t="s">
        <v>1805</v>
      </c>
      <c r="E57" s="1225"/>
      <c r="F57" s="1225"/>
      <c r="G57" s="1225"/>
      <c r="H57" s="1225"/>
      <c r="I57" s="1225"/>
      <c r="J57" s="1225"/>
      <c r="K57" s="1225"/>
      <c r="L57" s="1225"/>
      <c r="M57" s="1225"/>
      <c r="N57" s="1225"/>
      <c r="O57" s="1225"/>
      <c r="P57" s="89"/>
      <c r="Q57" s="89"/>
      <c r="R57" s="86">
        <v>3.8916731431874019E-2</v>
      </c>
      <c r="S57" s="86">
        <v>4.1088123254948039E-2</v>
      </c>
      <c r="T57" s="84"/>
      <c r="U57" s="89"/>
      <c r="V57" s="89"/>
      <c r="W57" s="89"/>
      <c r="X57" s="89"/>
      <c r="Y57" s="89"/>
      <c r="Z57" s="942"/>
      <c r="AA57" s="79"/>
    </row>
    <row r="58" spans="2:27" x14ac:dyDescent="0.25">
      <c r="B58" s="79"/>
      <c r="C58" s="89"/>
      <c r="D58" s="1226"/>
      <c r="E58" s="1226"/>
      <c r="F58" s="1226"/>
      <c r="G58" s="1226"/>
      <c r="H58" s="1226"/>
      <c r="I58" s="1226"/>
      <c r="J58" s="1226"/>
      <c r="K58" s="1226"/>
      <c r="L58" s="1226"/>
      <c r="M58" s="1226"/>
      <c r="N58" s="1226"/>
      <c r="O58" s="1226"/>
      <c r="P58" s="89"/>
      <c r="Q58" s="89"/>
      <c r="R58" s="86">
        <v>2.5510389881380657E-2</v>
      </c>
      <c r="S58" s="86">
        <v>2.640155950027484E-2</v>
      </c>
      <c r="T58" s="84"/>
      <c r="U58" s="89"/>
      <c r="V58" s="89"/>
      <c r="W58" s="89"/>
      <c r="X58" s="89"/>
      <c r="Y58" s="89"/>
      <c r="Z58" s="942"/>
      <c r="AA58" s="79"/>
    </row>
    <row r="59" spans="2:27" x14ac:dyDescent="0.25">
      <c r="B59" s="79"/>
      <c r="C59" s="89"/>
      <c r="D59" s="1222" t="s">
        <v>1806</v>
      </c>
      <c r="E59" s="1222"/>
      <c r="F59" s="1223" t="s">
        <v>1807</v>
      </c>
      <c r="G59" s="1223"/>
      <c r="H59" s="1223" t="s">
        <v>1808</v>
      </c>
      <c r="I59" s="1223"/>
      <c r="J59" s="1229" t="s">
        <v>1809</v>
      </c>
      <c r="K59" s="1229"/>
      <c r="L59" s="1224" t="s">
        <v>1810</v>
      </c>
      <c r="M59" s="1224"/>
      <c r="N59" s="1224"/>
      <c r="O59" s="1224"/>
      <c r="P59" s="89"/>
      <c r="Q59" s="89"/>
      <c r="R59" s="86">
        <v>2.9161318123119229E-2</v>
      </c>
      <c r="S59" s="86">
        <v>3.0993015514238165E-2</v>
      </c>
      <c r="T59" s="84"/>
      <c r="U59" s="89"/>
      <c r="V59" s="89"/>
      <c r="W59" s="89"/>
      <c r="X59" s="89"/>
      <c r="Y59" s="89"/>
      <c r="Z59" s="942"/>
      <c r="AA59" s="79"/>
    </row>
    <row r="60" spans="2:27" x14ac:dyDescent="0.25">
      <c r="B60" s="79"/>
      <c r="C60" s="89"/>
      <c r="D60" s="1221" t="s">
        <v>734</v>
      </c>
      <c r="E60" s="1221"/>
      <c r="F60" s="1203">
        <v>0.34629629629629627</v>
      </c>
      <c r="G60" s="1203"/>
      <c r="H60" s="1203">
        <v>0.30737956486442225</v>
      </c>
      <c r="I60" s="1203"/>
      <c r="J60" s="1219">
        <v>0.38738441955124431</v>
      </c>
      <c r="K60" s="1219"/>
      <c r="L60" s="1227" t="s">
        <v>1811</v>
      </c>
      <c r="M60" s="1227"/>
      <c r="N60" s="1227"/>
      <c r="O60" s="1227"/>
      <c r="P60" s="89"/>
      <c r="Q60" s="88"/>
      <c r="R60" s="86">
        <v>2.6622329455901095E-2</v>
      </c>
      <c r="S60" s="86">
        <v>2.7561283940410242E-2</v>
      </c>
      <c r="T60" s="84"/>
      <c r="U60" s="89"/>
      <c r="V60" s="89"/>
      <c r="W60" s="89"/>
      <c r="X60" s="89"/>
      <c r="Y60" s="89"/>
      <c r="Z60" s="942"/>
      <c r="AA60" s="79"/>
    </row>
    <row r="61" spans="2:27" x14ac:dyDescent="0.25">
      <c r="B61" s="79"/>
      <c r="C61" s="89"/>
      <c r="D61" s="1221" t="s">
        <v>735</v>
      </c>
      <c r="E61" s="1221"/>
      <c r="F61" s="1203">
        <v>0.34957463263727767</v>
      </c>
      <c r="G61" s="1203"/>
      <c r="H61" s="1203">
        <v>0.32406424275589701</v>
      </c>
      <c r="I61" s="1203"/>
      <c r="J61" s="1219">
        <v>0.37597619213755251</v>
      </c>
      <c r="K61" s="1219"/>
      <c r="L61" s="1220" t="s">
        <v>1812</v>
      </c>
      <c r="M61" s="1220"/>
      <c r="N61" s="1220"/>
      <c r="O61" s="1220"/>
      <c r="P61" s="89"/>
      <c r="Q61" s="89"/>
      <c r="R61" s="86">
        <v>2.2218086044656277E-2</v>
      </c>
      <c r="S61" s="86">
        <v>2.3685767431513599E-2</v>
      </c>
      <c r="T61" s="84"/>
      <c r="U61" s="89"/>
      <c r="V61" s="89"/>
      <c r="W61" s="89"/>
      <c r="X61" s="89"/>
      <c r="Y61" s="89"/>
      <c r="Z61" s="942"/>
      <c r="AA61" s="79"/>
    </row>
    <row r="62" spans="2:27" x14ac:dyDescent="0.25">
      <c r="B62" s="79"/>
      <c r="C62" s="89"/>
      <c r="D62" s="1221" t="s">
        <v>588</v>
      </c>
      <c r="E62" s="1221"/>
      <c r="F62" s="1203">
        <v>0.290950744558992</v>
      </c>
      <c r="G62" s="1203"/>
      <c r="H62" s="1203">
        <v>0.26178942643587277</v>
      </c>
      <c r="I62" s="1203"/>
      <c r="J62" s="1219">
        <v>0.32194376007323017</v>
      </c>
      <c r="K62" s="1219"/>
      <c r="L62" s="1205" t="s">
        <v>1811</v>
      </c>
      <c r="M62" s="1205"/>
      <c r="N62" s="1205"/>
      <c r="O62" s="1205"/>
      <c r="P62" s="89"/>
      <c r="Q62" s="89"/>
      <c r="R62" s="86">
        <v>2.2519707338565176E-2</v>
      </c>
      <c r="S62" s="86">
        <v>2.3948954733490291E-2</v>
      </c>
      <c r="T62" s="84"/>
      <c r="U62" s="89"/>
      <c r="V62" s="89"/>
      <c r="W62" s="89"/>
      <c r="X62" s="89"/>
      <c r="Y62" s="89"/>
      <c r="Z62" s="942"/>
      <c r="AA62" s="79"/>
    </row>
    <row r="63" spans="2:27" x14ac:dyDescent="0.25">
      <c r="B63" s="79"/>
      <c r="C63" s="89"/>
      <c r="D63" s="1221" t="s">
        <v>667</v>
      </c>
      <c r="E63" s="1221"/>
      <c r="F63" s="1203">
        <v>0.35373009220452639</v>
      </c>
      <c r="G63" s="1203"/>
      <c r="H63" s="1203">
        <v>0.3271077627486253</v>
      </c>
      <c r="I63" s="1203"/>
      <c r="J63" s="1219">
        <v>0.38129137614493663</v>
      </c>
      <c r="K63" s="1219"/>
      <c r="L63" s="1220" t="s">
        <v>1812</v>
      </c>
      <c r="M63" s="1220"/>
      <c r="N63" s="1220"/>
      <c r="O63" s="1220"/>
      <c r="P63" s="89"/>
      <c r="Q63" s="89"/>
      <c r="R63" s="86">
        <v>2.8216070138188165E-2</v>
      </c>
      <c r="S63" s="86">
        <v>2.9598140599687295E-2</v>
      </c>
      <c r="T63" s="84"/>
      <c r="U63" s="89"/>
      <c r="V63" s="89"/>
      <c r="W63" s="89"/>
      <c r="X63" s="89"/>
      <c r="Y63" s="89"/>
      <c r="Z63" s="942"/>
      <c r="AA63" s="79"/>
    </row>
    <row r="64" spans="2:27" x14ac:dyDescent="0.25">
      <c r="B64" s="79"/>
      <c r="C64" s="89"/>
      <c r="D64" s="1221" t="s">
        <v>736</v>
      </c>
      <c r="E64" s="1221"/>
      <c r="F64" s="1203">
        <v>0.24328358208955222</v>
      </c>
      <c r="G64" s="1203"/>
      <c r="H64" s="1203">
        <v>0.22106549604489595</v>
      </c>
      <c r="I64" s="1203"/>
      <c r="J64" s="1219">
        <v>0.26696934952106582</v>
      </c>
      <c r="K64" s="1219"/>
      <c r="L64" s="1235" t="s">
        <v>1813</v>
      </c>
      <c r="M64" s="1235"/>
      <c r="N64" s="1235"/>
      <c r="O64" s="1235"/>
      <c r="P64" s="89"/>
      <c r="Q64" s="89"/>
      <c r="R64" s="86">
        <v>1.0250915360172641E-2</v>
      </c>
      <c r="S64" s="86">
        <v>1.045059388721975E-2</v>
      </c>
      <c r="T64" s="84"/>
      <c r="U64" s="89"/>
      <c r="V64" s="89"/>
      <c r="W64" s="89"/>
      <c r="X64" s="89"/>
      <c r="Y64" s="89"/>
      <c r="Z64" s="942"/>
      <c r="AA64" s="79"/>
    </row>
    <row r="65" spans="2:27" x14ac:dyDescent="0.25">
      <c r="B65" s="79"/>
      <c r="C65" s="89"/>
      <c r="D65" s="1221" t="s">
        <v>698</v>
      </c>
      <c r="E65" s="1221"/>
      <c r="F65" s="1203">
        <v>0.25093632958801498</v>
      </c>
      <c r="G65" s="1203"/>
      <c r="H65" s="1203">
        <v>0.22841662224944981</v>
      </c>
      <c r="I65" s="1203"/>
      <c r="J65" s="1219">
        <v>0.27488528432150527</v>
      </c>
      <c r="K65" s="1219"/>
      <c r="L65" s="1235" t="s">
        <v>1813</v>
      </c>
      <c r="M65" s="1235"/>
      <c r="N65" s="1235"/>
      <c r="O65" s="1235"/>
      <c r="P65" s="89"/>
      <c r="Q65" s="89"/>
      <c r="R65" s="89"/>
      <c r="S65" s="89"/>
      <c r="T65" s="89"/>
      <c r="U65" s="89"/>
      <c r="V65" s="89"/>
      <c r="W65" s="89"/>
      <c r="X65" s="89"/>
      <c r="Y65" s="89"/>
      <c r="Z65" s="942"/>
      <c r="AA65" s="79"/>
    </row>
    <row r="66" spans="2:27" x14ac:dyDescent="0.25">
      <c r="B66" s="79"/>
      <c r="C66" s="89"/>
      <c r="D66" s="1233" t="s">
        <v>625</v>
      </c>
      <c r="E66" s="1233"/>
      <c r="F66" s="1228">
        <v>0.31995987963891676</v>
      </c>
      <c r="G66" s="1228"/>
      <c r="H66" s="1228">
        <v>0.29174380950072859</v>
      </c>
      <c r="I66" s="1228"/>
      <c r="J66" s="1236">
        <v>0.34955802023860405</v>
      </c>
      <c r="K66" s="1236"/>
      <c r="L66" s="1234" t="s">
        <v>1811</v>
      </c>
      <c r="M66" s="1234"/>
      <c r="N66" s="1234"/>
      <c r="O66" s="1234"/>
      <c r="P66" s="89"/>
      <c r="Q66" s="89"/>
      <c r="R66" s="89"/>
      <c r="S66" s="89"/>
      <c r="T66" s="89"/>
      <c r="U66" s="89"/>
      <c r="V66" s="89"/>
      <c r="W66" s="89"/>
      <c r="X66" s="89"/>
      <c r="Y66" s="89"/>
      <c r="Z66" s="942"/>
      <c r="AA66" s="79"/>
    </row>
    <row r="67" spans="2:27" x14ac:dyDescent="0.25">
      <c r="B67" s="79"/>
      <c r="C67" s="89"/>
      <c r="D67" s="1233" t="s">
        <v>1814</v>
      </c>
      <c r="E67" s="1233"/>
      <c r="F67" s="1228">
        <v>0.30313036586976622</v>
      </c>
      <c r="G67" s="1228"/>
      <c r="H67" s="1228">
        <v>0.29287945050959358</v>
      </c>
      <c r="I67" s="1228"/>
      <c r="J67" s="1236">
        <v>0.31358095975698597</v>
      </c>
      <c r="K67" s="1236"/>
      <c r="L67" s="1233"/>
      <c r="M67" s="1233"/>
      <c r="N67" s="1233"/>
      <c r="O67" s="1233"/>
      <c r="P67" s="89"/>
      <c r="Q67" s="89"/>
      <c r="R67" s="89"/>
      <c r="S67" s="89"/>
      <c r="T67" s="89"/>
      <c r="U67" s="89"/>
      <c r="V67" s="89"/>
      <c r="W67" s="89"/>
      <c r="X67" s="89"/>
      <c r="Y67" s="89"/>
      <c r="Z67" s="942"/>
      <c r="AA67" s="79"/>
    </row>
    <row r="68" spans="2:27" x14ac:dyDescent="0.25">
      <c r="B68" s="79"/>
      <c r="C68" s="89"/>
      <c r="D68" s="90"/>
      <c r="E68" s="90"/>
      <c r="F68" s="90"/>
      <c r="G68" s="90"/>
      <c r="H68" s="90"/>
      <c r="I68" s="90"/>
      <c r="J68" s="90"/>
      <c r="K68" s="90"/>
      <c r="L68" s="90"/>
      <c r="M68" s="90"/>
      <c r="N68" s="90"/>
      <c r="O68" s="90"/>
      <c r="P68" s="89"/>
      <c r="Q68" s="89"/>
      <c r="R68" s="89"/>
      <c r="S68" s="89"/>
      <c r="T68" s="89"/>
      <c r="U68" s="89"/>
      <c r="V68" s="89"/>
      <c r="W68" s="89"/>
      <c r="X68" s="89"/>
      <c r="Y68" s="89"/>
      <c r="Z68" s="942"/>
      <c r="AA68" s="79"/>
    </row>
    <row r="69" spans="2:27" x14ac:dyDescent="0.25">
      <c r="B69" s="79"/>
      <c r="C69" s="89"/>
      <c r="D69" s="1232" t="s">
        <v>3178</v>
      </c>
      <c r="E69" s="1232"/>
      <c r="F69" s="1232"/>
      <c r="G69" s="1232"/>
      <c r="H69" s="1232"/>
      <c r="I69" s="1232"/>
      <c r="J69" s="1232"/>
      <c r="K69" s="1232"/>
      <c r="L69" s="1232"/>
      <c r="M69" s="1232"/>
      <c r="N69" s="1232"/>
      <c r="O69" s="1232"/>
      <c r="P69" s="1232"/>
      <c r="Q69" s="1232"/>
      <c r="R69" s="1232"/>
      <c r="S69" s="1232"/>
      <c r="T69" s="1232"/>
      <c r="U69" s="1232"/>
      <c r="V69" s="1232"/>
      <c r="W69" s="1232"/>
      <c r="X69" s="1232"/>
      <c r="Y69" s="1232"/>
      <c r="Z69" s="942"/>
      <c r="AA69" s="79"/>
    </row>
    <row r="70" spans="2:27" x14ac:dyDescent="0.25">
      <c r="B70" s="79"/>
      <c r="C70" s="89"/>
      <c r="D70" s="1232"/>
      <c r="E70" s="1232"/>
      <c r="F70" s="1232"/>
      <c r="G70" s="1232"/>
      <c r="H70" s="1232"/>
      <c r="I70" s="1232"/>
      <c r="J70" s="1232"/>
      <c r="K70" s="1232"/>
      <c r="L70" s="1232"/>
      <c r="M70" s="1232"/>
      <c r="N70" s="1232"/>
      <c r="O70" s="1232"/>
      <c r="P70" s="1232"/>
      <c r="Q70" s="1232"/>
      <c r="R70" s="1232"/>
      <c r="S70" s="1232"/>
      <c r="T70" s="1232"/>
      <c r="U70" s="1232"/>
      <c r="V70" s="1232"/>
      <c r="W70" s="1232"/>
      <c r="X70" s="1232"/>
      <c r="Y70" s="1232"/>
      <c r="Z70" s="942"/>
      <c r="AA70" s="79"/>
    </row>
    <row r="71" spans="2:27" x14ac:dyDescent="0.25">
      <c r="B71" s="79"/>
      <c r="C71" s="89"/>
      <c r="D71" s="1232"/>
      <c r="E71" s="1232"/>
      <c r="F71" s="1232"/>
      <c r="G71" s="1232"/>
      <c r="H71" s="1232"/>
      <c r="I71" s="1232"/>
      <c r="J71" s="1232"/>
      <c r="K71" s="1232"/>
      <c r="L71" s="1232"/>
      <c r="M71" s="1232"/>
      <c r="N71" s="1232"/>
      <c r="O71" s="1232"/>
      <c r="P71" s="1232"/>
      <c r="Q71" s="1232"/>
      <c r="R71" s="1232"/>
      <c r="S71" s="1232"/>
      <c r="T71" s="1232"/>
      <c r="U71" s="1232"/>
      <c r="V71" s="1232"/>
      <c r="W71" s="1232"/>
      <c r="X71" s="1232"/>
      <c r="Y71" s="1232"/>
      <c r="Z71" s="942"/>
      <c r="AA71" s="79"/>
    </row>
    <row r="72" spans="2:27" x14ac:dyDescent="0.25">
      <c r="B72" s="79"/>
      <c r="C72" s="89"/>
      <c r="D72" s="1232"/>
      <c r="E72" s="1232"/>
      <c r="F72" s="1232"/>
      <c r="G72" s="1232"/>
      <c r="H72" s="1232"/>
      <c r="I72" s="1232"/>
      <c r="J72" s="1232"/>
      <c r="K72" s="1232"/>
      <c r="L72" s="1232"/>
      <c r="M72" s="1232"/>
      <c r="N72" s="1232"/>
      <c r="O72" s="1232"/>
      <c r="P72" s="1232"/>
      <c r="Q72" s="1232"/>
      <c r="R72" s="1232"/>
      <c r="S72" s="1232"/>
      <c r="T72" s="1232"/>
      <c r="U72" s="1232"/>
      <c r="V72" s="1232"/>
      <c r="W72" s="1232"/>
      <c r="X72" s="1232"/>
      <c r="Y72" s="1232"/>
      <c r="Z72" s="942"/>
      <c r="AA72" s="79"/>
    </row>
    <row r="73" spans="2:27" x14ac:dyDescent="0.25">
      <c r="B73" s="79"/>
      <c r="C73" s="89"/>
      <c r="D73" s="1232"/>
      <c r="E73" s="1232"/>
      <c r="F73" s="1232"/>
      <c r="G73" s="1232"/>
      <c r="H73" s="1232"/>
      <c r="I73" s="1232"/>
      <c r="J73" s="1232"/>
      <c r="K73" s="1232"/>
      <c r="L73" s="1232"/>
      <c r="M73" s="1232"/>
      <c r="N73" s="1232"/>
      <c r="O73" s="1232"/>
      <c r="P73" s="1232"/>
      <c r="Q73" s="1232"/>
      <c r="R73" s="1232"/>
      <c r="S73" s="1232"/>
      <c r="T73" s="1232"/>
      <c r="U73" s="1232"/>
      <c r="V73" s="1232"/>
      <c r="W73" s="1232"/>
      <c r="X73" s="1232"/>
      <c r="Y73" s="1232"/>
      <c r="Z73" s="942"/>
      <c r="AA73" s="79"/>
    </row>
    <row r="74" spans="2:27" x14ac:dyDescent="0.25">
      <c r="B74" s="79"/>
      <c r="C74" s="89"/>
      <c r="D74" s="1232"/>
      <c r="E74" s="1232"/>
      <c r="F74" s="1232"/>
      <c r="G74" s="1232"/>
      <c r="H74" s="1232"/>
      <c r="I74" s="1232"/>
      <c r="J74" s="1232"/>
      <c r="K74" s="1232"/>
      <c r="L74" s="1232"/>
      <c r="M74" s="1232"/>
      <c r="N74" s="1232"/>
      <c r="O74" s="1232"/>
      <c r="P74" s="1232"/>
      <c r="Q74" s="1232"/>
      <c r="R74" s="1232"/>
      <c r="S74" s="1232"/>
      <c r="T74" s="1232"/>
      <c r="U74" s="1232"/>
      <c r="V74" s="1232"/>
      <c r="W74" s="1232"/>
      <c r="X74" s="1232"/>
      <c r="Y74" s="1232"/>
      <c r="Z74" s="942"/>
      <c r="AA74" s="79"/>
    </row>
    <row r="75" spans="2:27" x14ac:dyDescent="0.25">
      <c r="B75" s="79"/>
      <c r="C75" s="89"/>
      <c r="D75" s="1232"/>
      <c r="E75" s="1232"/>
      <c r="F75" s="1232"/>
      <c r="G75" s="1232"/>
      <c r="H75" s="1232"/>
      <c r="I75" s="1232"/>
      <c r="J75" s="1232"/>
      <c r="K75" s="1232"/>
      <c r="L75" s="1232"/>
      <c r="M75" s="1232"/>
      <c r="N75" s="1232"/>
      <c r="O75" s="1232"/>
      <c r="P75" s="1232"/>
      <c r="Q75" s="1232"/>
      <c r="R75" s="1232"/>
      <c r="S75" s="1232"/>
      <c r="T75" s="1232"/>
      <c r="U75" s="1232"/>
      <c r="V75" s="1232"/>
      <c r="W75" s="1232"/>
      <c r="X75" s="1232"/>
      <c r="Y75" s="1232"/>
      <c r="Z75" s="942"/>
      <c r="AA75" s="79"/>
    </row>
    <row r="76" spans="2:27" x14ac:dyDescent="0.25">
      <c r="B76" s="79"/>
      <c r="C76" s="89"/>
      <c r="D76" s="1232"/>
      <c r="E76" s="1232"/>
      <c r="F76" s="1232"/>
      <c r="G76" s="1232"/>
      <c r="H76" s="1232"/>
      <c r="I76" s="1232"/>
      <c r="J76" s="1232"/>
      <c r="K76" s="1232"/>
      <c r="L76" s="1232"/>
      <c r="M76" s="1232"/>
      <c r="N76" s="1232"/>
      <c r="O76" s="1232"/>
      <c r="P76" s="1232"/>
      <c r="Q76" s="1232"/>
      <c r="R76" s="1232"/>
      <c r="S76" s="1232"/>
      <c r="T76" s="1232"/>
      <c r="U76" s="1232"/>
      <c r="V76" s="1232"/>
      <c r="W76" s="1232"/>
      <c r="X76" s="1232"/>
      <c r="Y76" s="1232"/>
      <c r="Z76" s="942"/>
      <c r="AA76" s="79"/>
    </row>
    <row r="77" spans="2:27" x14ac:dyDescent="0.25">
      <c r="B77" s="79"/>
      <c r="C77" s="89"/>
      <c r="D77" s="1232"/>
      <c r="E77" s="1232"/>
      <c r="F77" s="1232"/>
      <c r="G77" s="1232"/>
      <c r="H77" s="1232"/>
      <c r="I77" s="1232"/>
      <c r="J77" s="1232"/>
      <c r="K77" s="1232"/>
      <c r="L77" s="1232"/>
      <c r="M77" s="1232"/>
      <c r="N77" s="1232"/>
      <c r="O77" s="1232"/>
      <c r="P77" s="1232"/>
      <c r="Q77" s="1232"/>
      <c r="R77" s="1232"/>
      <c r="S77" s="1232"/>
      <c r="T77" s="1232"/>
      <c r="U77" s="1232"/>
      <c r="V77" s="1232"/>
      <c r="W77" s="1232"/>
      <c r="X77" s="1232"/>
      <c r="Y77" s="1232"/>
      <c r="Z77" s="942"/>
      <c r="AA77" s="79"/>
    </row>
    <row r="78" spans="2:27" x14ac:dyDescent="0.25">
      <c r="B78" s="79"/>
      <c r="C78" s="89"/>
      <c r="D78" s="1232"/>
      <c r="E78" s="1232"/>
      <c r="F78" s="1232"/>
      <c r="G78" s="1232"/>
      <c r="H78" s="1232"/>
      <c r="I78" s="1232"/>
      <c r="J78" s="1232"/>
      <c r="K78" s="1232"/>
      <c r="L78" s="1232"/>
      <c r="M78" s="1232"/>
      <c r="N78" s="1232"/>
      <c r="O78" s="1232"/>
      <c r="P78" s="1232"/>
      <c r="Q78" s="1232"/>
      <c r="R78" s="1232"/>
      <c r="S78" s="1232"/>
      <c r="T78" s="1232"/>
      <c r="U78" s="1232"/>
      <c r="V78" s="1232"/>
      <c r="W78" s="1232"/>
      <c r="X78" s="1232"/>
      <c r="Y78" s="1232"/>
      <c r="Z78" s="942"/>
      <c r="AA78" s="79"/>
    </row>
    <row r="79" spans="2:27" x14ac:dyDescent="0.25">
      <c r="B79" s="79"/>
      <c r="C79" s="89"/>
      <c r="D79" s="1232"/>
      <c r="E79" s="1232"/>
      <c r="F79" s="1232"/>
      <c r="G79" s="1232"/>
      <c r="H79" s="1232"/>
      <c r="I79" s="1232"/>
      <c r="J79" s="1232"/>
      <c r="K79" s="1232"/>
      <c r="L79" s="1232"/>
      <c r="M79" s="1232"/>
      <c r="N79" s="1232"/>
      <c r="O79" s="1232"/>
      <c r="P79" s="1232"/>
      <c r="Q79" s="1232"/>
      <c r="R79" s="1232"/>
      <c r="S79" s="1232"/>
      <c r="T79" s="1232"/>
      <c r="U79" s="1232"/>
      <c r="V79" s="1232"/>
      <c r="W79" s="1232"/>
      <c r="X79" s="1232"/>
      <c r="Y79" s="1232"/>
      <c r="Z79" s="942"/>
      <c r="AA79" s="79"/>
    </row>
    <row r="80" spans="2:27" x14ac:dyDescent="0.25">
      <c r="B80" s="79"/>
      <c r="C80" s="89"/>
      <c r="D80" s="1232"/>
      <c r="E80" s="1232"/>
      <c r="F80" s="1232"/>
      <c r="G80" s="1232"/>
      <c r="H80" s="1232"/>
      <c r="I80" s="1232"/>
      <c r="J80" s="1232"/>
      <c r="K80" s="1232"/>
      <c r="L80" s="1232"/>
      <c r="M80" s="1232"/>
      <c r="N80" s="1232"/>
      <c r="O80" s="1232"/>
      <c r="P80" s="1232"/>
      <c r="Q80" s="1232"/>
      <c r="R80" s="1232"/>
      <c r="S80" s="1232"/>
      <c r="T80" s="1232"/>
      <c r="U80" s="1232"/>
      <c r="V80" s="1232"/>
      <c r="W80" s="1232"/>
      <c r="X80" s="1232"/>
      <c r="Y80" s="1232"/>
      <c r="Z80" s="942"/>
      <c r="AA80" s="79"/>
    </row>
    <row r="81" spans="2:27" x14ac:dyDescent="0.25">
      <c r="B81" s="79"/>
      <c r="C81" s="89"/>
      <c r="D81" s="1232"/>
      <c r="E81" s="1232"/>
      <c r="F81" s="1232"/>
      <c r="G81" s="1232"/>
      <c r="H81" s="1232"/>
      <c r="I81" s="1232"/>
      <c r="J81" s="1232"/>
      <c r="K81" s="1232"/>
      <c r="L81" s="1232"/>
      <c r="M81" s="1232"/>
      <c r="N81" s="1232"/>
      <c r="O81" s="1232"/>
      <c r="P81" s="1232"/>
      <c r="Q81" s="1232"/>
      <c r="R81" s="1232"/>
      <c r="S81" s="1232"/>
      <c r="T81" s="1232"/>
      <c r="U81" s="1232"/>
      <c r="V81" s="1232"/>
      <c r="W81" s="1232"/>
      <c r="X81" s="1232"/>
      <c r="Y81" s="1232"/>
      <c r="Z81" s="942"/>
      <c r="AA81" s="79"/>
    </row>
    <row r="82" spans="2:27" x14ac:dyDescent="0.25">
      <c r="B82" s="79"/>
      <c r="C82" s="89"/>
      <c r="D82" s="1232"/>
      <c r="E82" s="1232"/>
      <c r="F82" s="1232"/>
      <c r="G82" s="1232"/>
      <c r="H82" s="1232"/>
      <c r="I82" s="1232"/>
      <c r="J82" s="1232"/>
      <c r="K82" s="1232"/>
      <c r="L82" s="1232"/>
      <c r="M82" s="1232"/>
      <c r="N82" s="1232"/>
      <c r="O82" s="1232"/>
      <c r="P82" s="1232"/>
      <c r="Q82" s="1232"/>
      <c r="R82" s="1232"/>
      <c r="S82" s="1232"/>
      <c r="T82" s="1232"/>
      <c r="U82" s="1232"/>
      <c r="V82" s="1232"/>
      <c r="W82" s="1232"/>
      <c r="X82" s="1232"/>
      <c r="Y82" s="1232"/>
      <c r="Z82" s="942"/>
      <c r="AA82" s="79"/>
    </row>
    <row r="83" spans="2:27" x14ac:dyDescent="0.25">
      <c r="B83" s="79"/>
      <c r="C83" s="89"/>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942"/>
      <c r="AA83" s="79"/>
    </row>
    <row r="84" spans="2:27" x14ac:dyDescent="0.25">
      <c r="B84" s="79"/>
      <c r="C84" s="89"/>
      <c r="D84" s="1232"/>
      <c r="E84" s="1232"/>
      <c r="F84" s="1232"/>
      <c r="G84" s="1232"/>
      <c r="H84" s="1232"/>
      <c r="I84" s="1232"/>
      <c r="J84" s="1232"/>
      <c r="K84" s="1232"/>
      <c r="L84" s="1232"/>
      <c r="M84" s="1232"/>
      <c r="N84" s="1232"/>
      <c r="O84" s="1232"/>
      <c r="P84" s="1232"/>
      <c r="Q84" s="1232"/>
      <c r="R84" s="1232"/>
      <c r="S84" s="1232"/>
      <c r="T84" s="1232"/>
      <c r="U84" s="1232"/>
      <c r="V84" s="1232"/>
      <c r="W84" s="1232"/>
      <c r="X84" s="1232"/>
      <c r="Y84" s="1232"/>
      <c r="Z84" s="942"/>
      <c r="AA84" s="79"/>
    </row>
    <row r="85" spans="2:27" x14ac:dyDescent="0.25">
      <c r="B85" s="79"/>
      <c r="C85" s="89"/>
      <c r="D85" s="1232"/>
      <c r="E85" s="1232"/>
      <c r="F85" s="1232"/>
      <c r="G85" s="1232"/>
      <c r="H85" s="1232"/>
      <c r="I85" s="1232"/>
      <c r="J85" s="1232"/>
      <c r="K85" s="1232"/>
      <c r="L85" s="1232"/>
      <c r="M85" s="1232"/>
      <c r="N85" s="1232"/>
      <c r="O85" s="1232"/>
      <c r="P85" s="1232"/>
      <c r="Q85" s="1232"/>
      <c r="R85" s="1232"/>
      <c r="S85" s="1232"/>
      <c r="T85" s="1232"/>
      <c r="U85" s="1232"/>
      <c r="V85" s="1232"/>
      <c r="W85" s="1232"/>
      <c r="X85" s="1232"/>
      <c r="Y85" s="1232"/>
      <c r="Z85" s="942"/>
      <c r="AA85" s="79"/>
    </row>
    <row r="86" spans="2:27" x14ac:dyDescent="0.25">
      <c r="B86" s="79"/>
      <c r="C86" s="89"/>
      <c r="D86" s="1232"/>
      <c r="E86" s="1232"/>
      <c r="F86" s="1232"/>
      <c r="G86" s="1232"/>
      <c r="H86" s="1232"/>
      <c r="I86" s="1232"/>
      <c r="J86" s="1232"/>
      <c r="K86" s="1232"/>
      <c r="L86" s="1232"/>
      <c r="M86" s="1232"/>
      <c r="N86" s="1232"/>
      <c r="O86" s="1232"/>
      <c r="P86" s="1232"/>
      <c r="Q86" s="1232"/>
      <c r="R86" s="1232"/>
      <c r="S86" s="1232"/>
      <c r="T86" s="1232"/>
      <c r="U86" s="1232"/>
      <c r="V86" s="1232"/>
      <c r="W86" s="1232"/>
      <c r="X86" s="1232"/>
      <c r="Y86" s="1232"/>
      <c r="Z86" s="942"/>
      <c r="AA86" s="79"/>
    </row>
    <row r="87" spans="2:27" x14ac:dyDescent="0.25">
      <c r="B87" s="79"/>
      <c r="C87" s="89"/>
      <c r="D87" s="1232"/>
      <c r="E87" s="1232"/>
      <c r="F87" s="1232"/>
      <c r="G87" s="1232"/>
      <c r="H87" s="1232"/>
      <c r="I87" s="1232"/>
      <c r="J87" s="1232"/>
      <c r="K87" s="1232"/>
      <c r="L87" s="1232"/>
      <c r="M87" s="1232"/>
      <c r="N87" s="1232"/>
      <c r="O87" s="1232"/>
      <c r="P87" s="1232"/>
      <c r="Q87" s="1232"/>
      <c r="R87" s="1232"/>
      <c r="S87" s="1232"/>
      <c r="T87" s="1232"/>
      <c r="U87" s="1232"/>
      <c r="V87" s="1232"/>
      <c r="W87" s="1232"/>
      <c r="X87" s="1232"/>
      <c r="Y87" s="1232"/>
      <c r="Z87" s="942"/>
      <c r="AA87" s="79"/>
    </row>
    <row r="88" spans="2:27" x14ac:dyDescent="0.25">
      <c r="B88" s="79"/>
      <c r="C88" s="89"/>
      <c r="D88" s="89"/>
      <c r="E88" s="89"/>
      <c r="F88" s="89"/>
      <c r="G88" s="89"/>
      <c r="H88" s="89"/>
      <c r="I88" s="89"/>
      <c r="J88" s="89"/>
      <c r="K88" s="89"/>
      <c r="L88" s="89"/>
      <c r="M88" s="89"/>
      <c r="N88" s="89"/>
      <c r="O88" s="89"/>
      <c r="P88" s="89"/>
      <c r="Q88" s="89"/>
      <c r="R88" s="89"/>
      <c r="S88" s="89"/>
      <c r="T88" s="89"/>
      <c r="U88" s="89"/>
      <c r="V88" s="89"/>
      <c r="W88" s="89"/>
      <c r="X88" s="89"/>
      <c r="Y88" s="89"/>
      <c r="Z88" s="942"/>
      <c r="AA88" s="79"/>
    </row>
    <row r="89" spans="2:27" s="939" customFormat="1" x14ac:dyDescent="0.25">
      <c r="B89" s="79"/>
      <c r="C89" s="79"/>
      <c r="D89" s="176"/>
      <c r="E89" s="176"/>
      <c r="F89" s="176"/>
      <c r="G89" s="176"/>
      <c r="H89" s="176"/>
      <c r="I89" s="176"/>
      <c r="J89" s="176"/>
      <c r="K89" s="176"/>
      <c r="L89" s="176"/>
      <c r="M89" s="176"/>
      <c r="N89" s="176"/>
      <c r="O89" s="176"/>
      <c r="P89" s="176"/>
      <c r="Q89" s="176"/>
      <c r="R89" s="176"/>
      <c r="S89" s="176"/>
      <c r="T89" s="176"/>
      <c r="U89" s="176"/>
      <c r="V89" s="176"/>
      <c r="W89" s="176"/>
      <c r="X89" s="176"/>
      <c r="Y89" s="176"/>
      <c r="Z89" s="79"/>
      <c r="AA89" s="79"/>
    </row>
    <row r="90" spans="2:27" s="939" customFormat="1" x14ac:dyDescent="0.25">
      <c r="B90" s="79"/>
      <c r="C90" s="79"/>
      <c r="D90" s="176"/>
      <c r="E90" s="176"/>
      <c r="F90" s="176"/>
      <c r="G90" s="176"/>
      <c r="H90" s="176"/>
      <c r="I90" s="176"/>
      <c r="J90" s="176"/>
      <c r="K90" s="176"/>
      <c r="L90" s="176"/>
      <c r="M90" s="176"/>
      <c r="N90" s="176"/>
      <c r="O90" s="176"/>
      <c r="P90" s="176"/>
      <c r="Q90" s="176"/>
      <c r="R90" s="176"/>
      <c r="S90" s="176"/>
      <c r="T90" s="176"/>
      <c r="U90" s="176"/>
      <c r="V90" s="176"/>
      <c r="W90" s="176"/>
      <c r="X90" s="176"/>
      <c r="Y90" s="176"/>
      <c r="Z90" s="79"/>
      <c r="AA90" s="79"/>
    </row>
    <row r="91" spans="2:27" s="939" customFormat="1" x14ac:dyDescent="0.25">
      <c r="B91" s="79"/>
      <c r="C91" s="932"/>
      <c r="D91" s="932"/>
      <c r="E91" s="932"/>
      <c r="F91" s="932"/>
      <c r="G91" s="932"/>
      <c r="H91" s="932"/>
      <c r="I91" s="932"/>
      <c r="J91" s="932"/>
      <c r="K91" s="932"/>
      <c r="L91" s="932"/>
      <c r="M91" s="932"/>
      <c r="N91" s="932"/>
      <c r="O91" s="932"/>
      <c r="P91" s="932"/>
      <c r="Q91" s="932"/>
      <c r="R91" s="932"/>
      <c r="S91" s="932"/>
      <c r="T91" s="932"/>
      <c r="U91" s="932"/>
      <c r="V91" s="932"/>
      <c r="W91" s="932"/>
      <c r="X91" s="932"/>
      <c r="Y91" s="932"/>
      <c r="Z91" s="942"/>
      <c r="AA91" s="79"/>
    </row>
    <row r="92" spans="2:27" s="939" customFormat="1" ht="15" customHeight="1" x14ac:dyDescent="0.25">
      <c r="B92" s="79"/>
      <c r="C92" s="932"/>
      <c r="D92" s="1232" t="s">
        <v>3681</v>
      </c>
      <c r="E92" s="1232"/>
      <c r="F92" s="1232"/>
      <c r="G92" s="1232"/>
      <c r="H92" s="1232"/>
      <c r="I92" s="1232"/>
      <c r="J92" s="1232"/>
      <c r="K92" s="1232"/>
      <c r="L92" s="1232"/>
      <c r="M92" s="1232"/>
      <c r="N92" s="1232"/>
      <c r="O92" s="1232"/>
      <c r="P92" s="1232"/>
      <c r="Q92" s="1232"/>
      <c r="R92" s="1232"/>
      <c r="S92" s="1232"/>
      <c r="T92" s="1232"/>
      <c r="U92" s="1232"/>
      <c r="V92" s="1232"/>
      <c r="W92" s="1232"/>
      <c r="X92" s="1232"/>
      <c r="Y92" s="1232"/>
      <c r="Z92" s="942"/>
      <c r="AA92" s="79"/>
    </row>
    <row r="93" spans="2:27" s="939" customFormat="1" x14ac:dyDescent="0.25">
      <c r="B93" s="79"/>
      <c r="C93" s="932"/>
      <c r="D93" s="1232"/>
      <c r="E93" s="1232"/>
      <c r="F93" s="1232"/>
      <c r="G93" s="1232"/>
      <c r="H93" s="1232"/>
      <c r="I93" s="1232"/>
      <c r="J93" s="1232"/>
      <c r="K93" s="1232"/>
      <c r="L93" s="1232"/>
      <c r="M93" s="1232"/>
      <c r="N93" s="1232"/>
      <c r="O93" s="1232"/>
      <c r="P93" s="1232"/>
      <c r="Q93" s="1232"/>
      <c r="R93" s="1232"/>
      <c r="S93" s="1232"/>
      <c r="T93" s="1232"/>
      <c r="U93" s="1232"/>
      <c r="V93" s="1232"/>
      <c r="W93" s="1232"/>
      <c r="X93" s="1232"/>
      <c r="Y93" s="1232"/>
      <c r="Z93" s="942"/>
      <c r="AA93" s="79"/>
    </row>
    <row r="94" spans="2:27" s="939" customFormat="1" x14ac:dyDescent="0.25">
      <c r="B94" s="79"/>
      <c r="C94" s="932"/>
      <c r="D94" s="1232"/>
      <c r="E94" s="1232"/>
      <c r="F94" s="1232"/>
      <c r="G94" s="1232"/>
      <c r="H94" s="1232"/>
      <c r="I94" s="1232"/>
      <c r="J94" s="1232"/>
      <c r="K94" s="1232"/>
      <c r="L94" s="1232"/>
      <c r="M94" s="1232"/>
      <c r="N94" s="1232"/>
      <c r="O94" s="1232"/>
      <c r="P94" s="1232"/>
      <c r="Q94" s="1232"/>
      <c r="R94" s="1232"/>
      <c r="S94" s="1232"/>
      <c r="T94" s="1232"/>
      <c r="U94" s="1232"/>
      <c r="V94" s="1232"/>
      <c r="W94" s="1232"/>
      <c r="X94" s="1232"/>
      <c r="Y94" s="1232"/>
      <c r="Z94" s="942"/>
      <c r="AA94" s="79"/>
    </row>
    <row r="95" spans="2:27" s="939" customFormat="1" x14ac:dyDescent="0.25">
      <c r="B95" s="79"/>
      <c r="C95" s="932"/>
      <c r="D95" s="1232"/>
      <c r="E95" s="1232"/>
      <c r="F95" s="1232"/>
      <c r="G95" s="1232"/>
      <c r="H95" s="1232"/>
      <c r="I95" s="1232"/>
      <c r="J95" s="1232"/>
      <c r="K95" s="1232"/>
      <c r="L95" s="1232"/>
      <c r="M95" s="1232"/>
      <c r="N95" s="1232"/>
      <c r="O95" s="1232"/>
      <c r="P95" s="1232"/>
      <c r="Q95" s="1232"/>
      <c r="R95" s="1232"/>
      <c r="S95" s="1232"/>
      <c r="T95" s="1232"/>
      <c r="U95" s="1232"/>
      <c r="V95" s="1232"/>
      <c r="W95" s="1232"/>
      <c r="X95" s="1232"/>
      <c r="Y95" s="1232"/>
      <c r="Z95" s="942"/>
      <c r="AA95" s="79"/>
    </row>
    <row r="96" spans="2:27" s="939" customFormat="1" x14ac:dyDescent="0.25">
      <c r="B96" s="79"/>
      <c r="C96" s="932"/>
      <c r="D96" s="1232"/>
      <c r="E96" s="1232"/>
      <c r="F96" s="1232"/>
      <c r="G96" s="1232"/>
      <c r="H96" s="1232"/>
      <c r="I96" s="1232"/>
      <c r="J96" s="1232"/>
      <c r="K96" s="1232"/>
      <c r="L96" s="1232"/>
      <c r="M96" s="1232"/>
      <c r="N96" s="1232"/>
      <c r="O96" s="1232"/>
      <c r="P96" s="1232"/>
      <c r="Q96" s="1232"/>
      <c r="R96" s="1232"/>
      <c r="S96" s="1232"/>
      <c r="T96" s="1232"/>
      <c r="U96" s="1232"/>
      <c r="V96" s="1232"/>
      <c r="W96" s="1232"/>
      <c r="X96" s="1232"/>
      <c r="Y96" s="1232"/>
      <c r="Z96" s="942"/>
      <c r="AA96" s="79"/>
    </row>
    <row r="97" spans="2:29" s="939" customFormat="1" x14ac:dyDescent="0.25">
      <c r="B97" s="79"/>
      <c r="C97" s="932"/>
      <c r="D97" s="1232"/>
      <c r="E97" s="1232"/>
      <c r="F97" s="1232"/>
      <c r="G97" s="1232"/>
      <c r="H97" s="1232"/>
      <c r="I97" s="1232"/>
      <c r="J97" s="1232"/>
      <c r="K97" s="1232"/>
      <c r="L97" s="1232"/>
      <c r="M97" s="1232"/>
      <c r="N97" s="1232"/>
      <c r="O97" s="1232"/>
      <c r="P97" s="1232"/>
      <c r="Q97" s="1232"/>
      <c r="R97" s="1232"/>
      <c r="S97" s="1232"/>
      <c r="T97" s="1232"/>
      <c r="U97" s="1232"/>
      <c r="V97" s="1232"/>
      <c r="W97" s="1232"/>
      <c r="X97" s="1232"/>
      <c r="Y97" s="1232"/>
      <c r="Z97" s="942"/>
      <c r="AA97" s="79"/>
    </row>
    <row r="98" spans="2:29" s="939" customFormat="1" x14ac:dyDescent="0.25">
      <c r="B98" s="79"/>
      <c r="C98" s="932"/>
      <c r="D98" s="1232"/>
      <c r="E98" s="1232"/>
      <c r="F98" s="1232"/>
      <c r="G98" s="1232"/>
      <c r="H98" s="1232"/>
      <c r="I98" s="1232"/>
      <c r="J98" s="1232"/>
      <c r="K98" s="1232"/>
      <c r="L98" s="1232"/>
      <c r="M98" s="1232"/>
      <c r="N98" s="1232"/>
      <c r="O98" s="1232"/>
      <c r="P98" s="1232"/>
      <c r="Q98" s="1232"/>
      <c r="R98" s="1232"/>
      <c r="S98" s="1232"/>
      <c r="T98" s="1232"/>
      <c r="U98" s="1232"/>
      <c r="V98" s="1232"/>
      <c r="W98" s="1232"/>
      <c r="X98" s="1232"/>
      <c r="Y98" s="1232"/>
      <c r="Z98" s="942"/>
      <c r="AA98" s="79"/>
    </row>
    <row r="99" spans="2:29" s="939" customFormat="1" x14ac:dyDescent="0.25">
      <c r="B99" s="79"/>
      <c r="C99" s="932"/>
      <c r="D99" s="1232"/>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942"/>
      <c r="AA99" s="79"/>
    </row>
    <row r="100" spans="2:29" s="939" customFormat="1" x14ac:dyDescent="0.25">
      <c r="B100" s="79"/>
      <c r="C100" s="932"/>
      <c r="D100" s="1232"/>
      <c r="E100" s="1232"/>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942"/>
      <c r="AA100" s="79"/>
    </row>
    <row r="101" spans="2:29" s="939" customFormat="1" x14ac:dyDescent="0.25">
      <c r="B101" s="79"/>
      <c r="C101" s="932"/>
      <c r="D101" s="1232"/>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942"/>
      <c r="AA101" s="79"/>
    </row>
    <row r="102" spans="2:29" s="939" customFormat="1" x14ac:dyDescent="0.25">
      <c r="B102" s="79"/>
      <c r="C102" s="932"/>
      <c r="D102" s="1232"/>
      <c r="E102" s="1232"/>
      <c r="F102" s="1232"/>
      <c r="G102" s="1232"/>
      <c r="H102" s="1232"/>
      <c r="I102" s="1232"/>
      <c r="J102" s="1232"/>
      <c r="K102" s="1232"/>
      <c r="L102" s="1232"/>
      <c r="M102" s="1232"/>
      <c r="N102" s="1232"/>
      <c r="O102" s="1232"/>
      <c r="P102" s="1232"/>
      <c r="Q102" s="1232"/>
      <c r="R102" s="1232"/>
      <c r="S102" s="1232"/>
      <c r="T102" s="1232"/>
      <c r="U102" s="1232"/>
      <c r="V102" s="1232"/>
      <c r="W102" s="1232"/>
      <c r="X102" s="1232"/>
      <c r="Y102" s="1232"/>
      <c r="Z102" s="942"/>
      <c r="AA102" s="79"/>
    </row>
    <row r="103" spans="2:29" s="939" customFormat="1" x14ac:dyDescent="0.25">
      <c r="B103" s="79"/>
      <c r="C103" s="932"/>
      <c r="D103" s="1232"/>
      <c r="E103" s="1232"/>
      <c r="F103" s="1232"/>
      <c r="G103" s="1232"/>
      <c r="H103" s="1232"/>
      <c r="I103" s="1232"/>
      <c r="J103" s="1232"/>
      <c r="K103" s="1232"/>
      <c r="L103" s="1232"/>
      <c r="M103" s="1232"/>
      <c r="N103" s="1232"/>
      <c r="O103" s="1232"/>
      <c r="P103" s="1232"/>
      <c r="Q103" s="1232"/>
      <c r="R103" s="1232"/>
      <c r="S103" s="1232"/>
      <c r="T103" s="1232"/>
      <c r="U103" s="1232"/>
      <c r="V103" s="1232"/>
      <c r="W103" s="1232"/>
      <c r="X103" s="1232"/>
      <c r="Y103" s="1232"/>
      <c r="Z103" s="942"/>
      <c r="AA103" s="79"/>
    </row>
    <row r="104" spans="2:29" s="939" customFormat="1" x14ac:dyDescent="0.25">
      <c r="B104" s="79"/>
      <c r="C104" s="932"/>
      <c r="D104" s="1232"/>
      <c r="E104" s="1232"/>
      <c r="F104" s="1232"/>
      <c r="G104" s="1232"/>
      <c r="H104" s="1232"/>
      <c r="I104" s="1232"/>
      <c r="J104" s="1232"/>
      <c r="K104" s="1232"/>
      <c r="L104" s="1232"/>
      <c r="M104" s="1232"/>
      <c r="N104" s="1232"/>
      <c r="O104" s="1232"/>
      <c r="P104" s="1232"/>
      <c r="Q104" s="1232"/>
      <c r="R104" s="1232"/>
      <c r="S104" s="1232"/>
      <c r="T104" s="1232"/>
      <c r="U104" s="1232"/>
      <c r="V104" s="1232"/>
      <c r="W104" s="1232"/>
      <c r="X104" s="1232"/>
      <c r="Y104" s="1232"/>
      <c r="Z104" s="942"/>
      <c r="AA104" s="79"/>
    </row>
    <row r="105" spans="2:29" s="939" customFormat="1" ht="69.75" customHeight="1" x14ac:dyDescent="0.25">
      <c r="B105" s="79"/>
      <c r="C105" s="932"/>
      <c r="D105" s="1232"/>
      <c r="E105" s="1232"/>
      <c r="F105" s="1232"/>
      <c r="G105" s="1232"/>
      <c r="H105" s="1232"/>
      <c r="I105" s="1232"/>
      <c r="J105" s="1232"/>
      <c r="K105" s="1232"/>
      <c r="L105" s="1232"/>
      <c r="M105" s="1232"/>
      <c r="N105" s="1232"/>
      <c r="O105" s="1232"/>
      <c r="P105" s="1232"/>
      <c r="Q105" s="1232"/>
      <c r="R105" s="1232"/>
      <c r="S105" s="1232"/>
      <c r="T105" s="1232"/>
      <c r="U105" s="1232"/>
      <c r="V105" s="1232"/>
      <c r="W105" s="1232"/>
      <c r="X105" s="1232"/>
      <c r="Y105" s="1232"/>
      <c r="Z105" s="942"/>
      <c r="AA105" s="79"/>
    </row>
    <row r="106" spans="2:29" s="939" customFormat="1" x14ac:dyDescent="0.25">
      <c r="B106" s="79"/>
      <c r="C106" s="932"/>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c r="Z106" s="942"/>
      <c r="AA106" s="79"/>
    </row>
    <row r="107" spans="2:29" s="939" customFormat="1" ht="18.75" customHeight="1" x14ac:dyDescent="0.25">
      <c r="B107" s="79"/>
      <c r="C107" s="932"/>
      <c r="D107" s="1217" t="s">
        <v>3179</v>
      </c>
      <c r="E107" s="1217"/>
      <c r="F107" s="1217"/>
      <c r="G107" s="1217"/>
      <c r="H107" s="1217"/>
      <c r="I107" s="1217"/>
      <c r="J107" s="1217"/>
      <c r="K107" s="1217"/>
      <c r="L107" s="1217"/>
      <c r="M107" s="1217"/>
      <c r="N107" s="1217"/>
      <c r="O107" s="1217"/>
      <c r="P107" s="1217"/>
      <c r="Q107" s="1217"/>
      <c r="R107" s="1217"/>
      <c r="S107" s="1217"/>
      <c r="T107" s="1217"/>
      <c r="U107" s="1217"/>
      <c r="V107" s="1007"/>
      <c r="W107" s="1007"/>
      <c r="X107" s="1007"/>
      <c r="Y107" s="1007"/>
      <c r="Z107" s="942"/>
      <c r="AA107" s="79"/>
    </row>
    <row r="108" spans="2:29" s="939" customFormat="1" x14ac:dyDescent="0.25">
      <c r="B108" s="79"/>
      <c r="C108" s="932"/>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c r="Z108" s="942"/>
      <c r="AA108" s="79"/>
    </row>
    <row r="109" spans="2:29" x14ac:dyDescent="0.25">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c r="AA109" s="79"/>
    </row>
    <row r="110" spans="2:29" x14ac:dyDescent="0.25">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c r="AA110" s="79"/>
    </row>
    <row r="111" spans="2:29" x14ac:dyDescent="0.25">
      <c r="AC111" s="1175">
        <f ca="1">TODAY()</f>
        <v>43119</v>
      </c>
    </row>
  </sheetData>
  <sheetProtection password="DF53" sheet="1" objects="1" scenarios="1"/>
  <mergeCells count="121">
    <mergeCell ref="L67:O67"/>
    <mergeCell ref="H63:I63"/>
    <mergeCell ref="F64:G64"/>
    <mergeCell ref="J63:K63"/>
    <mergeCell ref="D92:Y105"/>
    <mergeCell ref="Q43:U43"/>
    <mergeCell ref="Q44:U44"/>
    <mergeCell ref="D33:G33"/>
    <mergeCell ref="F62:G62"/>
    <mergeCell ref="D38:G39"/>
    <mergeCell ref="M42:P42"/>
    <mergeCell ref="M43:P43"/>
    <mergeCell ref="M38:P38"/>
    <mergeCell ref="M39:P39"/>
    <mergeCell ref="M33:P34"/>
    <mergeCell ref="M35:P35"/>
    <mergeCell ref="H35:L35"/>
    <mergeCell ref="M36:P36"/>
    <mergeCell ref="M37:P37"/>
    <mergeCell ref="C49:Y49"/>
    <mergeCell ref="Q42:U42"/>
    <mergeCell ref="F67:G67"/>
    <mergeCell ref="D69:Y87"/>
    <mergeCell ref="D67:E67"/>
    <mergeCell ref="J67:K67"/>
    <mergeCell ref="F59:G59"/>
    <mergeCell ref="H67:I67"/>
    <mergeCell ref="J59:K59"/>
    <mergeCell ref="H66:I66"/>
    <mergeCell ref="M44:P44"/>
    <mergeCell ref="C50:Y51"/>
    <mergeCell ref="D53:O55"/>
    <mergeCell ref="H37:L37"/>
    <mergeCell ref="D64:E64"/>
    <mergeCell ref="D66:E66"/>
    <mergeCell ref="L66:O66"/>
    <mergeCell ref="L65:O65"/>
    <mergeCell ref="J65:K65"/>
    <mergeCell ref="J64:K64"/>
    <mergeCell ref="H65:I65"/>
    <mergeCell ref="H64:I64"/>
    <mergeCell ref="F66:G66"/>
    <mergeCell ref="D65:E65"/>
    <mergeCell ref="J66:K66"/>
    <mergeCell ref="L63:O63"/>
    <mergeCell ref="F65:G65"/>
    <mergeCell ref="L64:O64"/>
    <mergeCell ref="D63:E63"/>
    <mergeCell ref="D62:E62"/>
    <mergeCell ref="J62:K62"/>
    <mergeCell ref="J60:K60"/>
    <mergeCell ref="M31:P31"/>
    <mergeCell ref="V34:Y34"/>
    <mergeCell ref="V39:Y40"/>
    <mergeCell ref="H38:L38"/>
    <mergeCell ref="H40:L40"/>
    <mergeCell ref="D36:G36"/>
    <mergeCell ref="D37:G37"/>
    <mergeCell ref="L61:O61"/>
    <mergeCell ref="H32:L32"/>
    <mergeCell ref="H61:I61"/>
    <mergeCell ref="H41:L41"/>
    <mergeCell ref="H42:L42"/>
    <mergeCell ref="H36:L36"/>
    <mergeCell ref="D60:E60"/>
    <mergeCell ref="D61:E61"/>
    <mergeCell ref="J61:K61"/>
    <mergeCell ref="D59:E59"/>
    <mergeCell ref="H59:I59"/>
    <mergeCell ref="H60:I60"/>
    <mergeCell ref="L59:O59"/>
    <mergeCell ref="D57:O58"/>
    <mergeCell ref="L60:O60"/>
    <mergeCell ref="D30:G30"/>
    <mergeCell ref="F60:G60"/>
    <mergeCell ref="Q32:U32"/>
    <mergeCell ref="D107:U107"/>
    <mergeCell ref="Q46:U46"/>
    <mergeCell ref="Q40:U41"/>
    <mergeCell ref="V30:Y30"/>
    <mergeCell ref="V35:Y36"/>
    <mergeCell ref="Q35:U35"/>
    <mergeCell ref="Q33:U33"/>
    <mergeCell ref="Q34:U34"/>
    <mergeCell ref="Q45:U45"/>
    <mergeCell ref="V31:Y31"/>
    <mergeCell ref="V32:Y32"/>
    <mergeCell ref="V33:Y33"/>
    <mergeCell ref="V37:Y37"/>
    <mergeCell ref="V41:Y41"/>
    <mergeCell ref="V38:Y38"/>
    <mergeCell ref="V42:Y42"/>
    <mergeCell ref="V43:Y43"/>
    <mergeCell ref="V44:Y44"/>
    <mergeCell ref="Q31:U31"/>
    <mergeCell ref="H62:I62"/>
    <mergeCell ref="F61:G61"/>
    <mergeCell ref="M32:P32"/>
    <mergeCell ref="F63:G63"/>
    <mergeCell ref="Q36:U36"/>
    <mergeCell ref="L62:O62"/>
    <mergeCell ref="R9:X9"/>
    <mergeCell ref="R11:X11"/>
    <mergeCell ref="R13:X13"/>
    <mergeCell ref="C20:M21"/>
    <mergeCell ref="O17:Y21"/>
    <mergeCell ref="D31:G31"/>
    <mergeCell ref="D32:G32"/>
    <mergeCell ref="D34:G34"/>
    <mergeCell ref="H39:L39"/>
    <mergeCell ref="Q37:U37"/>
    <mergeCell ref="Q38:U38"/>
    <mergeCell ref="Q39:U39"/>
    <mergeCell ref="D35:G35"/>
    <mergeCell ref="H31:L31"/>
    <mergeCell ref="H30:L30"/>
    <mergeCell ref="M30:P30"/>
    <mergeCell ref="Q30:U30"/>
    <mergeCell ref="C10:M19"/>
    <mergeCell ref="H33:L33"/>
    <mergeCell ref="H34:L34"/>
  </mergeCells>
  <dataValidations count="2">
    <dataValidation type="list" allowBlank="1" showInputMessage="1" showErrorMessage="1" sqref="R11 R13">
      <formula1>INDIRECT($R$9)</formula1>
    </dataValidation>
    <dataValidation type="list" allowBlank="1" showInputMessage="1" showErrorMessage="1" sqref="R9:X9">
      <formula1>IF(AND(select1 ="",select2 =""),areas, INDIRECT("fakerange"))</formula1>
    </dataValidation>
  </dataValidations>
  <hyperlinks>
    <hyperlink ref="D33" location="Population!A90" display="Ethnic composition"/>
    <hyperlink ref="D34" location="Population!A112" display="Proficiency in English"/>
    <hyperlink ref="D35" location="Population!A128" display="Tenure"/>
    <hyperlink ref="D36" location="Population!A156" display="Family Composition"/>
    <hyperlink ref="D37" location="Population!A187" display="Lone Parent Families"/>
    <hyperlink ref="D38" location="Population!A201" display="Lone Parent Families on low income"/>
    <hyperlink ref="H31:L31" location="Deprivation!A9" display="Index of Multiple Deprivation"/>
    <hyperlink ref="H32:L32" location="Deprivation!A37" display="Income Deprivation Affecting Children"/>
    <hyperlink ref="H33:L33" location="Deprivation!A49" display="Children in poverty"/>
    <hyperlink ref="H34:L34" location="Deprivation!A83" display="Homelessness"/>
    <hyperlink ref="H35:L35" location="Deprivation!A118" display="Deprived households (census)"/>
    <hyperlink ref="H36:L36" location="Deprivation!A138" display="Children in out of work benefits households"/>
    <hyperlink ref="M31:P31" location="Births!A9" display="Births"/>
    <hyperlink ref="M32:P32" location="Births!A44" display="Teenage Conceptions"/>
    <hyperlink ref="M35:P35" location="Births!A125" display="Hospital births to women &lt; 18"/>
    <hyperlink ref="D32:G32" location="Population!A45" display="Population Projections"/>
    <hyperlink ref="D31:G31" location="Population!A9" display="Population Estimates"/>
    <hyperlink ref="D33:G33" location="Population!A90" display="Ethnic composition"/>
    <hyperlink ref="D34:G34" location="Population!A112" display="Proficiency in English"/>
    <hyperlink ref="D35:G35" location="Population!A128" display="Tenure"/>
    <hyperlink ref="D36:G36" location="Population!A156" display="Family Composition"/>
    <hyperlink ref="D37:G37" location="Population!A187" display="Lone Parent Families"/>
    <hyperlink ref="D38:G39" location="Population!A201" display="Lone Parent Families on low income"/>
    <hyperlink ref="M33:P34" location="Births!A102" display="Teenage conceptions resulting in abortion"/>
    <hyperlink ref="M40:P40" location="Births!A190" display="Low birth weight"/>
    <hyperlink ref="M41:P41" location="Births!A202" display="Sudden Infant Deaths"/>
    <hyperlink ref="Q31:U31" location="'Health and wellbeing'!A9" display="Breastfeeding"/>
    <hyperlink ref="Q32:U32" location="'Health and wellbeing'!A162" display="Postnatal depression"/>
    <hyperlink ref="Q33:U33" location="'Health and wellbeing'!A224" display="Admissions for mental health disorders"/>
    <hyperlink ref="Q34:U34" location="'Health and wellbeing'!A241" display="Emergency admissions for self harm"/>
    <hyperlink ref="Q35:U35" location="'Health and wellbeing'!A279" display="Emergency admissions for alcohol"/>
    <hyperlink ref="Q36:U36" location="'Health and wellbeing'!A317" display="Smoking"/>
    <hyperlink ref="Q37:U37" location="'Health and wellbeing'!A385" display="Immunisations"/>
    <hyperlink ref="Q38:U38" location="'Health and wellbeing'!A459" display="Childhood obesity"/>
    <hyperlink ref="Q39:U39" location="'Health and wellbeing'!A522" display="Oral health"/>
    <hyperlink ref="Q40:U41" location="'Health and wellbeing'!A603" display="Admissions for asthma, epilepsy and diabetes"/>
    <hyperlink ref="Q42:U42" location="'Health and wellbeing'!A619" display="What about YOUth survey"/>
    <hyperlink ref="Q43:U43" location="'Health and wellbeing'!A654" display="HPV Vaccine"/>
    <hyperlink ref="Q44:U44" location="'Health and wellbeing'!A680" display="Sexual health"/>
    <hyperlink ref="Q45:U45" location="'Health and wellbeing'!A719" display="Unintentional and deliberate injury"/>
    <hyperlink ref="Q46:U46" location="'Health and wellbeing'!A771" display="Road accidents"/>
    <hyperlink ref="V31:Y31" location="Education!A9" display="Number of schools"/>
    <hyperlink ref="V32:Y32" location="Education!A28" display="Free school meals"/>
    <hyperlink ref="V33:Y33" location="Education!A48" display="English as a second language"/>
    <hyperlink ref="V34:Y34" location="Education!A66" display="Pupil premium"/>
    <hyperlink ref="V35:Y36" location="Education!A85" display="Special educational needs and disability"/>
    <hyperlink ref="V37:Y37" location="Education!A103" display="Early years foundation stage"/>
    <hyperlink ref="V38:Y38" location="Education!A165" display="5 A*-C at GCSE"/>
    <hyperlink ref="V39:Y40" location="Education!A193" display="Higher education by free school meal status"/>
    <hyperlink ref="V41:Y41" location="Education!A214" display="Absence"/>
    <hyperlink ref="V42:Y42" location="Education!A247" display="Exclusions"/>
    <hyperlink ref="M36:P36" location="Births!A144" display="Births to women aged 35+"/>
    <hyperlink ref="M37:P37" location="Births!A174" display="Caesarean births"/>
    <hyperlink ref="M38:P38" location="Births!A192" display="Low birth weight"/>
    <hyperlink ref="M39:P39" location="Births!A208" display="Sudden Infant Deaths"/>
  </hyperlinks>
  <pageMargins left="0.25" right="0.25" top="0.75" bottom="0.75" header="0.3" footer="0.3"/>
  <pageSetup paperSize="9"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sheetPr>
  <dimension ref="A1:AC219"/>
  <sheetViews>
    <sheetView showGridLines="0" zoomScaleNormal="100" workbookViewId="0">
      <pane ySplit="7" topLeftCell="A8" activePane="bottomLeft" state="frozen"/>
      <selection pane="bottomLeft" activeCell="F19" sqref="F19:G19"/>
    </sheetView>
  </sheetViews>
  <sheetFormatPr defaultRowHeight="15" x14ac:dyDescent="0.25"/>
  <cols>
    <col min="1" max="3" width="1.5" style="91" customWidth="1"/>
    <col min="4" max="25" width="4.796875" style="91" customWidth="1"/>
    <col min="26" max="28" width="1.3984375" style="91" customWidth="1"/>
    <col min="29" max="29" width="10.19921875" style="91" bestFit="1" customWidth="1"/>
    <col min="30" max="16384" width="8.796875" style="91"/>
  </cols>
  <sheetData>
    <row r="1" spans="1:27" ht="9" customHeight="1" x14ac:dyDescent="0.25">
      <c r="A1" s="93"/>
    </row>
    <row r="7" spans="1:27" ht="7.5" customHeight="1" x14ac:dyDescent="0.25">
      <c r="B7" s="79"/>
      <c r="C7" s="79"/>
      <c r="D7" s="79"/>
      <c r="E7" s="79"/>
      <c r="F7" s="79"/>
      <c r="G7" s="79"/>
      <c r="H7" s="79"/>
      <c r="I7" s="79"/>
      <c r="J7" s="79"/>
      <c r="K7" s="79"/>
      <c r="L7" s="79"/>
      <c r="M7" s="79"/>
      <c r="N7" s="79"/>
      <c r="O7" s="79"/>
      <c r="P7" s="79"/>
      <c r="Q7" s="79"/>
      <c r="R7" s="79"/>
      <c r="S7" s="79"/>
      <c r="T7" s="79"/>
      <c r="U7" s="79"/>
      <c r="V7" s="79"/>
      <c r="W7" s="79"/>
      <c r="X7" s="79"/>
      <c r="Y7" s="79"/>
      <c r="Z7" s="79"/>
      <c r="AA7" s="79"/>
    </row>
    <row r="8" spans="1:27" ht="23.25" customHeight="1" x14ac:dyDescent="0.3">
      <c r="B8" s="79"/>
      <c r="C8" s="81"/>
      <c r="D8" s="79"/>
      <c r="E8" s="79"/>
      <c r="F8" s="79"/>
      <c r="G8" s="79"/>
      <c r="H8" s="79"/>
      <c r="I8" s="79"/>
      <c r="J8" s="79"/>
      <c r="K8" s="79"/>
      <c r="L8" s="79"/>
      <c r="M8" s="79"/>
      <c r="N8" s="79"/>
      <c r="O8" s="79"/>
      <c r="P8" s="79"/>
      <c r="Q8" s="97"/>
      <c r="R8" s="97"/>
      <c r="S8" s="97"/>
      <c r="T8" s="97"/>
      <c r="U8" s="97"/>
      <c r="V8" s="97"/>
      <c r="W8" s="97"/>
      <c r="X8" s="97"/>
      <c r="Y8" s="79"/>
      <c r="Z8" s="79"/>
      <c r="AA8" s="79"/>
    </row>
    <row r="9" spans="1:27" x14ac:dyDescent="0.25">
      <c r="B9" s="79"/>
      <c r="C9" s="79"/>
      <c r="D9" s="79"/>
      <c r="E9" s="79"/>
      <c r="F9" s="79"/>
      <c r="G9" s="79"/>
      <c r="H9" s="79"/>
      <c r="I9" s="79"/>
      <c r="J9" s="79"/>
      <c r="K9" s="79"/>
      <c r="L9" s="79"/>
      <c r="M9" s="79"/>
      <c r="N9" s="79"/>
      <c r="O9" s="87"/>
      <c r="P9" s="83"/>
      <c r="Q9" s="97"/>
      <c r="R9" s="96"/>
      <c r="S9" s="96"/>
      <c r="T9" s="96"/>
      <c r="U9" s="96"/>
      <c r="V9" s="96"/>
      <c r="W9" s="96"/>
      <c r="X9" s="96"/>
      <c r="Y9" s="79"/>
      <c r="Z9" s="79"/>
      <c r="AA9" s="79"/>
    </row>
    <row r="10" spans="1:27" ht="15" customHeight="1" x14ac:dyDescent="0.25">
      <c r="B10" s="79"/>
      <c r="C10" s="106"/>
      <c r="D10" s="106"/>
      <c r="E10" s="106"/>
      <c r="F10" s="106"/>
      <c r="G10" s="106"/>
      <c r="H10" s="106"/>
      <c r="I10" s="106"/>
      <c r="J10" s="106"/>
      <c r="K10" s="106"/>
      <c r="L10" s="106"/>
      <c r="M10" s="106"/>
      <c r="N10" s="11"/>
      <c r="O10" s="11"/>
      <c r="P10" s="11"/>
      <c r="Q10" s="12"/>
      <c r="R10" s="12"/>
      <c r="S10" s="12"/>
      <c r="T10" s="12"/>
      <c r="U10" s="12"/>
      <c r="V10" s="12"/>
      <c r="W10" s="12"/>
      <c r="X10" s="12"/>
      <c r="Y10" s="11"/>
      <c r="Z10" s="11"/>
      <c r="AA10" s="79"/>
    </row>
    <row r="11" spans="1:27" x14ac:dyDescent="0.25">
      <c r="B11" s="79"/>
      <c r="C11" s="106"/>
      <c r="D11" s="1271" t="s">
        <v>1830</v>
      </c>
      <c r="E11" s="1271"/>
      <c r="F11" s="1271"/>
      <c r="G11" s="1271"/>
      <c r="H11" s="1271"/>
      <c r="I11" s="1271"/>
      <c r="J11" s="1271"/>
      <c r="K11" s="1271"/>
      <c r="L11" s="1271"/>
      <c r="M11" s="1271"/>
      <c r="N11" s="1271"/>
      <c r="O11" s="103"/>
      <c r="P11" s="11"/>
      <c r="Q11" s="12"/>
      <c r="R11" s="53"/>
      <c r="S11" s="53"/>
      <c r="T11" s="53"/>
      <c r="U11" s="53"/>
      <c r="V11" s="53"/>
      <c r="W11" s="53"/>
      <c r="X11" s="53"/>
      <c r="Y11" s="11"/>
      <c r="Z11" s="11"/>
      <c r="AA11" s="79"/>
    </row>
    <row r="12" spans="1:27" x14ac:dyDescent="0.25">
      <c r="B12" s="79"/>
      <c r="C12" s="106"/>
      <c r="D12" s="1272" t="s">
        <v>3203</v>
      </c>
      <c r="E12" s="1272"/>
      <c r="F12" s="1272"/>
      <c r="G12" s="1272"/>
      <c r="H12" s="1272"/>
      <c r="I12" s="1272"/>
      <c r="J12" s="1272"/>
      <c r="K12" s="1272"/>
      <c r="L12" s="1272"/>
      <c r="M12" s="1272"/>
      <c r="N12" s="1272"/>
      <c r="O12" s="103"/>
      <c r="P12" s="11"/>
      <c r="Q12" s="12"/>
      <c r="R12" s="53"/>
      <c r="S12" s="53"/>
      <c r="T12" s="53"/>
      <c r="U12" s="53"/>
      <c r="V12" s="53"/>
      <c r="W12" s="53"/>
      <c r="X12" s="53"/>
      <c r="Y12" s="11"/>
      <c r="Z12" s="11"/>
      <c r="AA12" s="79"/>
    </row>
    <row r="13" spans="1:27" x14ac:dyDescent="0.25">
      <c r="B13" s="79"/>
      <c r="C13" s="106"/>
      <c r="D13" s="1273"/>
      <c r="E13" s="1273"/>
      <c r="F13" s="1273"/>
      <c r="G13" s="1273"/>
      <c r="H13" s="1273"/>
      <c r="I13" s="1273"/>
      <c r="J13" s="1273"/>
      <c r="K13" s="1273"/>
      <c r="L13" s="1273"/>
      <c r="M13" s="1273"/>
      <c r="N13" s="1273"/>
      <c r="O13" s="103"/>
      <c r="P13" s="11"/>
      <c r="Q13" s="12"/>
      <c r="R13" s="53"/>
      <c r="S13" s="53"/>
      <c r="T13" s="53"/>
      <c r="U13" s="53"/>
      <c r="V13" s="53"/>
      <c r="W13" s="53"/>
      <c r="X13" s="53"/>
      <c r="Y13" s="11"/>
      <c r="Z13" s="11"/>
      <c r="AA13" s="79"/>
    </row>
    <row r="14" spans="1:27" ht="29.25" customHeight="1" x14ac:dyDescent="0.25">
      <c r="B14" s="79"/>
      <c r="C14" s="106"/>
      <c r="D14" s="1272" t="s">
        <v>3515</v>
      </c>
      <c r="E14" s="1272"/>
      <c r="F14" s="1272"/>
      <c r="G14" s="1272"/>
      <c r="H14" s="1272"/>
      <c r="I14" s="1272"/>
      <c r="J14" s="1272"/>
      <c r="K14" s="1272"/>
      <c r="L14" s="1272"/>
      <c r="M14" s="1272"/>
      <c r="N14" s="1272"/>
      <c r="O14" s="11"/>
      <c r="P14" s="11"/>
      <c r="Q14" s="12"/>
      <c r="R14" s="12"/>
      <c r="S14" s="12"/>
      <c r="T14" s="12"/>
      <c r="U14" s="12"/>
      <c r="V14" s="12"/>
      <c r="W14" s="12"/>
      <c r="X14" s="12"/>
      <c r="Y14" s="11"/>
      <c r="Z14" s="11"/>
      <c r="AA14" s="79"/>
    </row>
    <row r="15" spans="1:27" x14ac:dyDescent="0.25">
      <c r="B15" s="79"/>
      <c r="C15" s="106"/>
      <c r="D15" s="106"/>
      <c r="E15" s="106"/>
      <c r="F15" s="106"/>
      <c r="G15" s="82"/>
      <c r="H15" s="106"/>
      <c r="I15" s="106"/>
      <c r="J15" s="106"/>
      <c r="K15" s="106"/>
      <c r="L15" s="106"/>
      <c r="M15" s="106"/>
      <c r="N15" s="11"/>
      <c r="O15" s="103"/>
      <c r="P15" s="11"/>
      <c r="Q15" s="12"/>
      <c r="R15" s="53"/>
      <c r="S15" s="53"/>
      <c r="T15" s="53"/>
      <c r="U15" s="53"/>
      <c r="V15" s="53"/>
      <c r="W15" s="53"/>
      <c r="X15" s="53"/>
      <c r="Y15" s="11"/>
      <c r="Z15" s="11"/>
      <c r="AA15" s="79"/>
    </row>
    <row r="16" spans="1:27" ht="15" customHeight="1" x14ac:dyDescent="0.25">
      <c r="B16" s="79"/>
      <c r="C16" s="106"/>
      <c r="D16" s="1260"/>
      <c r="E16" s="1260"/>
      <c r="F16" s="1259" t="s">
        <v>1829</v>
      </c>
      <c r="G16" s="1259"/>
      <c r="H16" s="1259"/>
      <c r="I16" s="1259"/>
      <c r="J16" s="1259"/>
      <c r="K16" s="1259"/>
      <c r="L16" s="1259"/>
      <c r="M16" s="1259"/>
      <c r="O16" s="98"/>
      <c r="P16" s="101"/>
      <c r="Q16" s="102"/>
      <c r="R16" s="102"/>
      <c r="S16" s="102"/>
      <c r="T16" s="102"/>
      <c r="U16" s="102"/>
      <c r="V16" s="102"/>
      <c r="W16" s="102"/>
      <c r="X16" s="102"/>
      <c r="Y16" s="101"/>
      <c r="Z16" s="101"/>
      <c r="AA16" s="79"/>
    </row>
    <row r="17" spans="2:29" ht="15" customHeight="1" x14ac:dyDescent="0.25">
      <c r="B17" s="79"/>
      <c r="C17" s="106"/>
      <c r="D17" s="1261"/>
      <c r="E17" s="1261"/>
      <c r="F17" s="1251" t="str">
        <f>IF(select1 = "", "please make a selection", select1)</f>
        <v>please make a selection</v>
      </c>
      <c r="G17" s="1251"/>
      <c r="H17" s="1253" t="str">
        <f>IF(select2 = "", "please make a selection", select2)</f>
        <v>please make a selection</v>
      </c>
      <c r="I17" s="1253"/>
      <c r="J17" s="1255" t="s">
        <v>790</v>
      </c>
      <c r="K17" s="1255"/>
      <c r="L17" s="1257" t="s">
        <v>1823</v>
      </c>
      <c r="M17" s="1257"/>
      <c r="O17" s="98"/>
      <c r="P17" s="62"/>
      <c r="Q17" s="62"/>
      <c r="R17" s="62"/>
      <c r="S17" s="99"/>
      <c r="T17" s="99"/>
      <c r="U17" s="99"/>
      <c r="V17" s="99"/>
      <c r="W17" s="99"/>
      <c r="X17" s="99"/>
      <c r="Y17" s="100"/>
      <c r="Z17" s="101"/>
      <c r="AA17" s="79"/>
    </row>
    <row r="18" spans="2:29" ht="21" customHeight="1" x14ac:dyDescent="0.25">
      <c r="B18" s="79"/>
      <c r="C18" s="107"/>
      <c r="D18" s="1262"/>
      <c r="E18" s="1262"/>
      <c r="F18" s="1252"/>
      <c r="G18" s="1252"/>
      <c r="H18" s="1254"/>
      <c r="I18" s="1254"/>
      <c r="J18" s="1256"/>
      <c r="K18" s="1256"/>
      <c r="L18" s="1258"/>
      <c r="M18" s="1258"/>
      <c r="O18" s="11"/>
      <c r="P18" s="62"/>
      <c r="Q18" s="62"/>
      <c r="R18" s="62"/>
      <c r="S18" s="100"/>
      <c r="T18" s="100"/>
      <c r="U18" s="100"/>
      <c r="V18" s="100"/>
      <c r="W18" s="100"/>
      <c r="X18" s="100"/>
      <c r="Y18" s="100"/>
      <c r="Z18" s="101"/>
      <c r="AA18" s="79"/>
    </row>
    <row r="19" spans="2:29" ht="15" customHeight="1" x14ac:dyDescent="0.25">
      <c r="B19" s="79"/>
      <c r="C19" s="105" t="s">
        <v>79</v>
      </c>
      <c r="D19" s="1267" t="s">
        <v>1824</v>
      </c>
      <c r="E19" s="1267"/>
      <c r="F19" s="1266" t="str">
        <f>IFERROR(IF(F$17="please make a selection","n/a",INDEX(data_all,MATCH(F$17,geog,0),MATCH($C19,head,0))/INDEX(data_all,MATCH(F$17,geog,0),MATCH($C$23,head,0))), "n/a")</f>
        <v>n/a</v>
      </c>
      <c r="G19" s="1266"/>
      <c r="H19" s="1266" t="str">
        <f>IFERROR(IF(H$17="please make a selection","n/a",INDEX(data_all,MATCH(H$17,geog,0),MATCH($C19,head,0))/INDEX(data_all,MATCH(H$17,geog,0),MATCH($C$23,head,0))), "n/a")</f>
        <v>n/a</v>
      </c>
      <c r="I19" s="1266"/>
      <c r="J19" s="1266">
        <f>IFERROR(IF(J$17="please make a selection","n/a",INDEX(data_all,MATCH(J$17,geog,0),MATCH($C19,head,0))/INDEX(data_all,MATCH(J$17,geog,0),MATCH($C$23,head,0))), "n/a")</f>
        <v>0.25214819509361219</v>
      </c>
      <c r="K19" s="1266"/>
      <c r="L19" s="1266">
        <f>IFERROR(IF(L$17="please make a selection","n/a",INDEX(data_all,MATCH(L$17,geog,0),MATCH($C19,head,0))/INDEX(data_all,MATCH(L$17,geog,0),MATCH($C$23,head,0))), "n/a")</f>
        <v>0.26161991904158516</v>
      </c>
      <c r="M19" s="1266"/>
      <c r="O19" s="100"/>
      <c r="P19" s="100"/>
      <c r="Q19" s="100"/>
      <c r="R19" s="100"/>
      <c r="S19" s="100"/>
      <c r="T19" s="100"/>
      <c r="U19" s="100"/>
      <c r="V19" s="100"/>
      <c r="W19" s="100"/>
      <c r="X19" s="100"/>
      <c r="Y19" s="100"/>
      <c r="Z19" s="101"/>
      <c r="AA19" s="79"/>
    </row>
    <row r="20" spans="2:29" ht="15" customHeight="1" x14ac:dyDescent="0.25">
      <c r="B20" s="79"/>
      <c r="C20" s="105" t="s">
        <v>80</v>
      </c>
      <c r="D20" s="1268" t="s">
        <v>1825</v>
      </c>
      <c r="E20" s="1268"/>
      <c r="F20" s="1263" t="str">
        <f>IFERROR(IF(F$17="please make a selection","n/a",INDEX(data_all,MATCH(F$17,geog,0),MATCH($C20,head,0))/INDEX(data_all,MATCH(F$17,geog,0),MATCH($C$23,head,0))), "n/a")</f>
        <v>n/a</v>
      </c>
      <c r="G20" s="1263"/>
      <c r="H20" s="1263" t="str">
        <f>IFERROR(IF(H$17="please make a selection","n/a",INDEX(data_all,MATCH(H$17,geog,0),MATCH($C20,head,0))/INDEX(data_all,MATCH(H$17,geog,0),MATCH($C$23,head,0))), "n/a")</f>
        <v>n/a</v>
      </c>
      <c r="I20" s="1263"/>
      <c r="J20" s="1263">
        <f>IFERROR(IF(J$17="please make a selection","n/a",INDEX(data_all,MATCH(J$17,geog,0),MATCH($C20,head,0))/INDEX(data_all,MATCH(J$17,geog,0),MATCH($C$23,head,0))), "n/a")</f>
        <v>0.26717895904301669</v>
      </c>
      <c r="K20" s="1263"/>
      <c r="L20" s="1263">
        <f>IFERROR(IF(L$17="please make a selection","n/a",INDEX(data_all,MATCH(L$17,geog,0),MATCH($C20,head,0))/INDEX(data_all,MATCH(L$17,geog,0),MATCH($C$23,head,0))), "n/a")</f>
        <v>0.26156040874721981</v>
      </c>
      <c r="M20" s="1263"/>
      <c r="O20" s="100"/>
      <c r="P20" s="100"/>
      <c r="Q20" s="100"/>
      <c r="R20" s="100"/>
      <c r="S20" s="100"/>
      <c r="T20" s="100"/>
      <c r="U20" s="100"/>
      <c r="V20" s="100"/>
      <c r="W20" s="100"/>
      <c r="X20" s="100"/>
      <c r="Y20" s="100"/>
      <c r="Z20" s="101"/>
      <c r="AA20" s="79"/>
    </row>
    <row r="21" spans="2:29" ht="15" customHeight="1" x14ac:dyDescent="0.25">
      <c r="B21" s="79"/>
      <c r="C21" s="105" t="s">
        <v>81</v>
      </c>
      <c r="D21" s="1268" t="s">
        <v>1826</v>
      </c>
      <c r="E21" s="1268"/>
      <c r="F21" s="1263" t="str">
        <f>IFERROR(IF(F$17="please make a selection","n/a",INDEX(data_all,MATCH(F$17,geog,0),MATCH($C21,head,0))/INDEX(data_all,MATCH(F$17,geog,0),MATCH($C$23,head,0))), "n/a")</f>
        <v>n/a</v>
      </c>
      <c r="G21" s="1263"/>
      <c r="H21" s="1263" t="str">
        <f>IFERROR(IF(H$17="please make a selection","n/a",INDEX(data_all,MATCH(H$17,geog,0),MATCH($C21,head,0))/INDEX(data_all,MATCH(H$17,geog,0),MATCH($C$23,head,0))), "n/a")</f>
        <v>n/a</v>
      </c>
      <c r="I21" s="1263"/>
      <c r="J21" s="1263">
        <f>IFERROR(IF(J$17="please make a selection","n/a",INDEX(data_all,MATCH(J$17,geog,0),MATCH($C21,head,0))/INDEX(data_all,MATCH(J$17,geog,0),MATCH($C$23,head,0))), "n/a")</f>
        <v>0.24180200163722307</v>
      </c>
      <c r="K21" s="1263"/>
      <c r="L21" s="1263">
        <f>IFERROR(IF(L$17="please make a selection","n/a",INDEX(data_all,MATCH(L$17,geog,0),MATCH($C21,head,0))/INDEX(data_all,MATCH(L$17,geog,0),MATCH($C$23,head,0))), "n/a")</f>
        <v>0.23424579399550285</v>
      </c>
      <c r="M21" s="1263"/>
      <c r="O21" s="100"/>
      <c r="P21" s="100"/>
      <c r="Q21" s="100"/>
      <c r="R21" s="100"/>
      <c r="S21" s="100"/>
      <c r="T21" s="100"/>
      <c r="U21" s="100"/>
      <c r="V21" s="100"/>
      <c r="W21" s="100"/>
      <c r="X21" s="100"/>
      <c r="Y21" s="100"/>
      <c r="Z21" s="101"/>
      <c r="AA21" s="79"/>
    </row>
    <row r="22" spans="2:29" ht="15" customHeight="1" x14ac:dyDescent="0.25">
      <c r="B22" s="79"/>
      <c r="C22" s="105" t="s">
        <v>82</v>
      </c>
      <c r="D22" s="1269" t="s">
        <v>1827</v>
      </c>
      <c r="E22" s="1269"/>
      <c r="F22" s="1264" t="str">
        <f>IFERROR(IF(F$17="please make a selection","n/a",INDEX(data_all,MATCH(F$17,geog,0),MATCH($C22,head,0))/INDEX(data_all,MATCH(F$17,geog,0),MATCH($C$23,head,0))), "n/a")</f>
        <v>n/a</v>
      </c>
      <c r="G22" s="1264"/>
      <c r="H22" s="1264" t="str">
        <f>IFERROR(IF(H$17="please make a selection","n/a",INDEX(data_all,MATCH(H$17,geog,0),MATCH($C22,head,0))/INDEX(data_all,MATCH(H$17,geog,0),MATCH($C$23,head,0))), "n/a")</f>
        <v>n/a</v>
      </c>
      <c r="I22" s="1264"/>
      <c r="J22" s="1264">
        <f>IFERROR(IF(J$17="please make a selection","n/a",INDEX(data_all,MATCH(J$17,geog,0),MATCH($C22,head,0))/INDEX(data_all,MATCH(J$17,geog,0),MATCH($C$23,head,0))), "n/a")</f>
        <v>0.23887084422614804</v>
      </c>
      <c r="K22" s="1264"/>
      <c r="L22" s="1264">
        <f>IFERROR(IF(L$17="please make a selection","n/a",INDEX(data_all,MATCH(L$17,geog,0),MATCH($C22,head,0))/INDEX(data_all,MATCH(L$17,geog,0),MATCH($C$23,head,0))), "n/a")</f>
        <v>0.24257387821569215</v>
      </c>
      <c r="M22" s="1264"/>
      <c r="O22" s="100"/>
      <c r="P22" s="100"/>
      <c r="Q22" s="100"/>
      <c r="R22" s="100"/>
      <c r="S22" s="100"/>
      <c r="T22" s="100"/>
      <c r="U22" s="100"/>
      <c r="V22" s="100"/>
      <c r="W22" s="100"/>
      <c r="X22" s="100"/>
      <c r="Y22" s="100"/>
      <c r="Z22" s="101"/>
      <c r="AA22" s="79"/>
    </row>
    <row r="23" spans="2:29" ht="15" customHeight="1" x14ac:dyDescent="0.25">
      <c r="B23" s="79"/>
      <c r="C23" s="105" t="s">
        <v>84</v>
      </c>
      <c r="D23" s="1270" t="s">
        <v>1828</v>
      </c>
      <c r="E23" s="1270"/>
      <c r="F23" s="1265" t="str">
        <f>IFERROR(IF(F$17="please make a selection","n/a",INDEX(data_all,MATCH(F$17,geog,0),MATCH($C23,head,0))/INDEX(data_all,MATCH(F$17,geog,0),MATCH($C$23,head,0))), "n/a")</f>
        <v>n/a</v>
      </c>
      <c r="G23" s="1265"/>
      <c r="H23" s="1265" t="str">
        <f>IFERROR(IF(H$17="please make a selection","n/a",INDEX(data_all,MATCH(H$17,geog,0),MATCH($C23,head,0))/INDEX(data_all,MATCH(H$17,geog,0),MATCH($C$23,head,0))), "n/a")</f>
        <v>n/a</v>
      </c>
      <c r="I23" s="1265"/>
      <c r="J23" s="1265">
        <f>IFERROR(IF(J$17="please make a selection","n/a",INDEX(data_all,MATCH(J$17,geog,0),MATCH($C23,head,0))/INDEX(data_all,MATCH(J$17,geog,0),MATCH($C$23,head,0))), "n/a")</f>
        <v>1</v>
      </c>
      <c r="K23" s="1265"/>
      <c r="L23" s="1265">
        <f>IFERROR(IF(L$17="please make a selection","n/a",INDEX(data_all,MATCH(L$17,geog,0),MATCH($C23,head,0))/INDEX(data_all,MATCH(L$17,geog,0),MATCH($C$23,head,0))), "n/a")</f>
        <v>1</v>
      </c>
      <c r="M23" s="1265"/>
      <c r="O23" s="100"/>
      <c r="P23" s="100"/>
      <c r="Q23" s="100"/>
      <c r="R23" s="100"/>
      <c r="S23" s="100"/>
      <c r="T23" s="100"/>
      <c r="U23" s="100"/>
      <c r="V23" s="100"/>
      <c r="W23" s="100"/>
      <c r="X23" s="100"/>
      <c r="Y23" s="100"/>
      <c r="Z23" s="101"/>
      <c r="AA23" s="79"/>
    </row>
    <row r="24" spans="2:29" ht="15" customHeight="1" x14ac:dyDescent="0.25">
      <c r="B24" s="79"/>
      <c r="C24" s="11"/>
      <c r="D24" s="105"/>
      <c r="E24" s="1273"/>
      <c r="F24" s="1273"/>
      <c r="G24" s="106"/>
      <c r="H24" s="106"/>
      <c r="I24" s="106"/>
      <c r="J24" s="106"/>
      <c r="K24" s="106"/>
      <c r="L24" s="106"/>
      <c r="M24" s="106"/>
      <c r="N24" s="100"/>
      <c r="O24" s="100"/>
      <c r="P24" s="100"/>
      <c r="Q24" s="100"/>
      <c r="R24" s="100"/>
      <c r="S24" s="100"/>
      <c r="T24" s="100"/>
      <c r="U24" s="100"/>
      <c r="V24" s="100"/>
      <c r="W24" s="100"/>
      <c r="X24" s="100"/>
      <c r="Y24" s="100"/>
      <c r="Z24" s="101"/>
      <c r="AA24" s="79"/>
    </row>
    <row r="25" spans="2:29" x14ac:dyDescent="0.25">
      <c r="B25" s="79"/>
      <c r="C25" s="106"/>
      <c r="D25" s="1274" t="s">
        <v>1831</v>
      </c>
      <c r="E25" s="1274"/>
      <c r="F25" s="1274"/>
      <c r="G25" s="1274"/>
      <c r="H25" s="1274"/>
      <c r="I25" s="1274"/>
      <c r="J25" s="1274"/>
      <c r="K25" s="1274"/>
      <c r="L25" s="1274"/>
      <c r="M25" s="1274"/>
      <c r="N25" s="1274"/>
      <c r="O25" s="100"/>
      <c r="P25" s="100"/>
      <c r="Q25" s="100"/>
      <c r="R25" s="100"/>
      <c r="S25" s="100"/>
      <c r="T25" s="100"/>
      <c r="U25" s="100"/>
      <c r="V25" s="100"/>
      <c r="W25" s="100"/>
      <c r="X25" s="100"/>
      <c r="Y25" s="100"/>
      <c r="Z25" s="101"/>
      <c r="AA25" s="79"/>
    </row>
    <row r="26" spans="2:29" x14ac:dyDescent="0.25">
      <c r="B26" s="79"/>
      <c r="C26" s="11"/>
      <c r="D26" s="11"/>
      <c r="E26" s="11"/>
      <c r="F26" s="11"/>
      <c r="G26" s="11"/>
      <c r="H26" s="11"/>
      <c r="I26" s="11"/>
      <c r="J26" s="11"/>
      <c r="K26" s="11"/>
      <c r="L26" s="11"/>
      <c r="M26" s="11"/>
      <c r="N26" s="101"/>
      <c r="O26" s="101"/>
      <c r="P26" s="101"/>
      <c r="Q26" s="101"/>
      <c r="R26" s="101"/>
      <c r="S26" s="101"/>
      <c r="T26" s="101"/>
      <c r="U26" s="101"/>
      <c r="V26" s="101"/>
      <c r="W26" s="101"/>
      <c r="X26" s="101"/>
      <c r="Y26" s="101"/>
      <c r="Z26" s="101"/>
      <c r="AA26" s="79"/>
    </row>
    <row r="27" spans="2:29" x14ac:dyDescent="0.25">
      <c r="B27" s="79"/>
      <c r="C27" s="11"/>
      <c r="D27" s="1275" t="s">
        <v>3198</v>
      </c>
      <c r="E27" s="1275"/>
      <c r="F27" s="1275"/>
      <c r="G27" s="1275"/>
      <c r="H27" s="1276" t="s">
        <v>1824</v>
      </c>
      <c r="I27" s="1277"/>
      <c r="J27" s="11"/>
      <c r="K27" s="11"/>
      <c r="L27" s="11"/>
      <c r="M27" s="11"/>
      <c r="N27" s="101"/>
      <c r="O27" s="101"/>
      <c r="P27" s="101"/>
      <c r="Q27" s="101"/>
      <c r="R27" s="101"/>
      <c r="S27" s="101"/>
      <c r="T27" s="101"/>
      <c r="U27" s="101"/>
      <c r="V27" s="101"/>
      <c r="W27" s="101"/>
      <c r="X27" s="101"/>
      <c r="Y27" s="101"/>
      <c r="Z27" s="101"/>
      <c r="AA27" s="79"/>
    </row>
    <row r="28" spans="2:29" x14ac:dyDescent="0.25">
      <c r="B28" s="79"/>
      <c r="C28" s="11"/>
      <c r="D28" s="11"/>
      <c r="E28" s="11"/>
      <c r="F28" s="11"/>
      <c r="G28" s="11"/>
      <c r="H28" s="11"/>
      <c r="I28" s="11"/>
      <c r="J28" s="11"/>
      <c r="K28" s="11"/>
      <c r="L28" s="11"/>
      <c r="M28" s="11"/>
      <c r="N28" s="11"/>
      <c r="O28" s="11"/>
      <c r="P28" s="11"/>
      <c r="Q28" s="11"/>
      <c r="R28" s="11"/>
      <c r="S28" s="11"/>
      <c r="T28" s="11"/>
      <c r="U28" s="11"/>
      <c r="V28" s="11"/>
      <c r="W28" s="11"/>
      <c r="X28" s="11"/>
      <c r="Y28" s="11"/>
      <c r="Z28" s="11"/>
      <c r="AA28" s="79"/>
    </row>
    <row r="29" spans="2:29" x14ac:dyDescent="0.25">
      <c r="B29" s="79"/>
      <c r="C29" s="11"/>
      <c r="D29" s="1283" t="s">
        <v>1832</v>
      </c>
      <c r="E29" s="1283"/>
      <c r="F29" s="1251" t="str">
        <f>IF(select1 = "", "please make a selection", select1)</f>
        <v>please make a selection</v>
      </c>
      <c r="G29" s="1251"/>
      <c r="H29" s="1253" t="str">
        <f>IF(select2 = "", "please make a selection", select2)</f>
        <v>please make a selection</v>
      </c>
      <c r="I29" s="1253"/>
      <c r="J29" s="1255" t="s">
        <v>790</v>
      </c>
      <c r="K29" s="1255"/>
      <c r="L29" s="1257" t="s">
        <v>1823</v>
      </c>
      <c r="M29" s="1257"/>
      <c r="N29" s="11"/>
      <c r="O29" s="11"/>
      <c r="P29" s="11"/>
      <c r="Q29" s="11" t="str">
        <f>F29</f>
        <v>please make a selection</v>
      </c>
      <c r="R29" s="11" t="str">
        <f>H29</f>
        <v>please make a selection</v>
      </c>
      <c r="S29" s="11"/>
      <c r="T29" s="11"/>
      <c r="U29" s="11"/>
      <c r="V29" s="11"/>
      <c r="W29" s="11"/>
      <c r="X29" s="11"/>
      <c r="Y29" s="11"/>
      <c r="Z29" s="11"/>
      <c r="AA29" s="79"/>
      <c r="AC29" s="946" t="s">
        <v>1824</v>
      </c>
    </row>
    <row r="30" spans="2:29" ht="21" customHeight="1" x14ac:dyDescent="0.25">
      <c r="B30" s="79"/>
      <c r="C30" s="11"/>
      <c r="D30" s="1284"/>
      <c r="E30" s="1284"/>
      <c r="F30" s="1278"/>
      <c r="G30" s="1278"/>
      <c r="H30" s="1279"/>
      <c r="I30" s="1279"/>
      <c r="J30" s="1280"/>
      <c r="K30" s="1280"/>
      <c r="L30" s="1281"/>
      <c r="M30" s="1281"/>
      <c r="N30" s="11"/>
      <c r="O30" s="11"/>
      <c r="P30" s="11">
        <f>D41</f>
        <v>2006</v>
      </c>
      <c r="Q30" s="277" t="str">
        <f>F41</f>
        <v>n/a</v>
      </c>
      <c r="R30" s="277" t="str">
        <f>H41</f>
        <v>n/a</v>
      </c>
      <c r="S30" s="11"/>
      <c r="T30" s="11"/>
      <c r="U30" s="11"/>
      <c r="V30" s="11"/>
      <c r="W30" s="11"/>
      <c r="X30" s="11"/>
      <c r="Y30" s="11"/>
      <c r="Z30" s="11"/>
      <c r="AA30" s="79"/>
      <c r="AC30" s="946" t="s">
        <v>1825</v>
      </c>
    </row>
    <row r="31" spans="2:29" x14ac:dyDescent="0.25">
      <c r="B31" s="79"/>
      <c r="C31" s="117"/>
      <c r="D31" s="1282">
        <v>2016</v>
      </c>
      <c r="E31" s="1282"/>
      <c r="F31" s="1241" t="str">
        <f t="shared" ref="F31:F41" si="0">IFERROR(IF(F$29="please make a selection","n/a",INDEX(data_all,MATCH(F$29,geog,0),MATCH(CONCATENATE($H$27, " MYE (", $D31,")"),head,0))), "n/a")</f>
        <v>n/a</v>
      </c>
      <c r="G31" s="1241"/>
      <c r="H31" s="1241" t="str">
        <f t="shared" ref="H31:H41" si="1">IFERROR(IF(H$29="please make a selection","n/a",INDEX(data_all,MATCH(H$29,geog,0),MATCH(CONCATENATE($H$27, " MYE (", $D31,")"),head,0))), "n/a")</f>
        <v>n/a</v>
      </c>
      <c r="I31" s="1241"/>
      <c r="J31" s="1241">
        <f t="shared" ref="J31:J41" si="2">IFERROR(IF(J$29="please make a selection","n/a",INDEX(data_all,MATCH(J$29,geog,0),MATCH(CONCATENATE($H$27, " MYE (", $D31,")"),head,0))), "n/a")</f>
        <v>47743</v>
      </c>
      <c r="K31" s="1241"/>
      <c r="L31" s="1241">
        <f t="shared" ref="L31:L41" si="3">IFERROR(IF(L$29="please make a selection","n/a",INDEX(data_all,MATCH(L$29,geog,0),MATCH(CONCATENATE($H$27, " MYE (", $D31,")"),head,0))), "n/a")</f>
        <v>3429046</v>
      </c>
      <c r="M31" s="1241"/>
      <c r="N31" s="11"/>
      <c r="O31" s="11"/>
      <c r="P31" s="11">
        <f>D40</f>
        <v>2007</v>
      </c>
      <c r="Q31" s="277" t="str">
        <f>F40</f>
        <v>n/a</v>
      </c>
      <c r="R31" s="277" t="str">
        <f>H40</f>
        <v>n/a</v>
      </c>
      <c r="S31" s="11"/>
      <c r="T31" s="11"/>
      <c r="U31" s="11"/>
      <c r="V31" s="11"/>
      <c r="W31" s="11"/>
      <c r="X31" s="11"/>
      <c r="Y31" s="11"/>
      <c r="Z31" s="11"/>
      <c r="AA31" s="79"/>
      <c r="AC31" s="946" t="s">
        <v>1826</v>
      </c>
    </row>
    <row r="32" spans="2:29" x14ac:dyDescent="0.25">
      <c r="B32" s="79"/>
      <c r="C32" s="116" t="s">
        <v>91</v>
      </c>
      <c r="D32" s="1246">
        <v>2015</v>
      </c>
      <c r="E32" s="1246"/>
      <c r="F32" s="1242" t="str">
        <f t="shared" si="0"/>
        <v>n/a</v>
      </c>
      <c r="G32" s="1242"/>
      <c r="H32" s="1242" t="str">
        <f t="shared" si="1"/>
        <v>n/a</v>
      </c>
      <c r="I32" s="1242"/>
      <c r="J32" s="1242">
        <f t="shared" si="2"/>
        <v>47919</v>
      </c>
      <c r="K32" s="1242"/>
      <c r="L32" s="1242">
        <f t="shared" si="3"/>
        <v>3434680</v>
      </c>
      <c r="M32" s="1242"/>
      <c r="N32" s="11"/>
      <c r="O32" s="11"/>
      <c r="P32" s="11">
        <f>D39</f>
        <v>2008</v>
      </c>
      <c r="Q32" s="277" t="str">
        <f>F39</f>
        <v>n/a</v>
      </c>
      <c r="R32" s="277" t="str">
        <f>H39</f>
        <v>n/a</v>
      </c>
      <c r="S32" s="11"/>
      <c r="T32" s="11"/>
      <c r="U32" s="11"/>
      <c r="V32" s="11"/>
      <c r="W32" s="11"/>
      <c r="X32" s="11"/>
      <c r="Y32" s="11"/>
      <c r="Z32" s="11"/>
      <c r="AA32" s="79"/>
      <c r="AC32" s="946" t="s">
        <v>1827</v>
      </c>
    </row>
    <row r="33" spans="2:29" s="115" customFormat="1" x14ac:dyDescent="0.25">
      <c r="B33" s="83"/>
      <c r="C33" s="116" t="s">
        <v>98</v>
      </c>
      <c r="D33" s="1246">
        <v>2014</v>
      </c>
      <c r="E33" s="1246"/>
      <c r="F33" s="1242" t="str">
        <f t="shared" si="0"/>
        <v>n/a</v>
      </c>
      <c r="G33" s="1242"/>
      <c r="H33" s="1242" t="str">
        <f t="shared" si="1"/>
        <v>n/a</v>
      </c>
      <c r="I33" s="1242"/>
      <c r="J33" s="1242">
        <f t="shared" si="2"/>
        <v>47981</v>
      </c>
      <c r="K33" s="1242"/>
      <c r="L33" s="1242">
        <f t="shared" si="3"/>
        <v>3430957</v>
      </c>
      <c r="M33" s="1242"/>
      <c r="N33" s="112"/>
      <c r="O33" s="112"/>
      <c r="P33" s="112">
        <f>D38</f>
        <v>2009</v>
      </c>
      <c r="Q33" s="276" t="str">
        <f>F38</f>
        <v>n/a</v>
      </c>
      <c r="R33" s="276" t="str">
        <f>H38</f>
        <v>n/a</v>
      </c>
      <c r="S33" s="112"/>
      <c r="T33" s="112"/>
      <c r="U33" s="112"/>
      <c r="V33" s="112"/>
      <c r="W33" s="112"/>
      <c r="X33" s="112"/>
      <c r="Y33" s="112"/>
      <c r="Z33" s="112"/>
      <c r="AA33" s="83"/>
      <c r="AC33" s="1020" t="s">
        <v>3199</v>
      </c>
    </row>
    <row r="34" spans="2:29" s="115" customFormat="1" x14ac:dyDescent="0.25">
      <c r="B34" s="83"/>
      <c r="C34" s="116" t="s">
        <v>105</v>
      </c>
      <c r="D34" s="1246">
        <v>2013</v>
      </c>
      <c r="E34" s="1246"/>
      <c r="F34" s="1242" t="str">
        <f t="shared" si="0"/>
        <v>n/a</v>
      </c>
      <c r="G34" s="1242"/>
      <c r="H34" s="1242" t="str">
        <f t="shared" si="1"/>
        <v>n/a</v>
      </c>
      <c r="I34" s="1242"/>
      <c r="J34" s="1242">
        <f t="shared" si="2"/>
        <v>47837</v>
      </c>
      <c r="K34" s="1242"/>
      <c r="L34" s="1242">
        <f t="shared" si="3"/>
        <v>3414130</v>
      </c>
      <c r="M34" s="1242"/>
      <c r="N34" s="112"/>
      <c r="O34" s="112"/>
      <c r="P34" s="112">
        <f>D37</f>
        <v>2010</v>
      </c>
      <c r="Q34" s="276" t="str">
        <f>F37</f>
        <v>n/a</v>
      </c>
      <c r="R34" s="276" t="str">
        <f>H37</f>
        <v>n/a</v>
      </c>
      <c r="S34" s="112"/>
      <c r="T34" s="112"/>
      <c r="U34" s="112"/>
      <c r="V34" s="112"/>
      <c r="W34" s="112"/>
      <c r="X34" s="112"/>
      <c r="Y34" s="112"/>
      <c r="Z34" s="112"/>
      <c r="AA34" s="83"/>
    </row>
    <row r="35" spans="2:29" s="115" customFormat="1" x14ac:dyDescent="0.25">
      <c r="B35" s="83"/>
      <c r="C35" s="116" t="s">
        <v>112</v>
      </c>
      <c r="D35" s="1246">
        <v>2012</v>
      </c>
      <c r="E35" s="1246"/>
      <c r="F35" s="1242" t="str">
        <f t="shared" si="0"/>
        <v>n/a</v>
      </c>
      <c r="G35" s="1242"/>
      <c r="H35" s="1242" t="str">
        <f t="shared" si="1"/>
        <v>n/a</v>
      </c>
      <c r="I35" s="1242"/>
      <c r="J35" s="1242">
        <f t="shared" si="2"/>
        <v>47668</v>
      </c>
      <c r="K35" s="1242"/>
      <c r="L35" s="1242">
        <f t="shared" si="3"/>
        <v>3393356</v>
      </c>
      <c r="M35" s="1242"/>
      <c r="N35" s="112"/>
      <c r="O35" s="112"/>
      <c r="P35" s="112">
        <f>D36</f>
        <v>2011</v>
      </c>
      <c r="Q35" s="276" t="str">
        <f>F36</f>
        <v>n/a</v>
      </c>
      <c r="R35" s="276" t="str">
        <f>H36</f>
        <v>n/a</v>
      </c>
      <c r="S35" s="112"/>
      <c r="T35" s="112"/>
      <c r="U35" s="112"/>
      <c r="V35" s="112"/>
      <c r="W35" s="112"/>
      <c r="X35" s="112"/>
      <c r="Y35" s="112"/>
      <c r="Z35" s="112"/>
      <c r="AA35" s="83"/>
    </row>
    <row r="36" spans="2:29" s="115" customFormat="1" x14ac:dyDescent="0.25">
      <c r="B36" s="83"/>
      <c r="C36" s="116" t="s">
        <v>119</v>
      </c>
      <c r="D36" s="1246">
        <v>2011</v>
      </c>
      <c r="E36" s="1246"/>
      <c r="F36" s="1242" t="str">
        <f t="shared" si="0"/>
        <v>n/a</v>
      </c>
      <c r="G36" s="1242"/>
      <c r="H36" s="1242" t="str">
        <f t="shared" si="1"/>
        <v>n/a</v>
      </c>
      <c r="I36" s="1242"/>
      <c r="J36" s="1242">
        <f t="shared" si="2"/>
        <v>46670</v>
      </c>
      <c r="K36" s="1242"/>
      <c r="L36" s="1242">
        <f t="shared" si="3"/>
        <v>3328746</v>
      </c>
      <c r="M36" s="1242"/>
      <c r="N36" s="112"/>
      <c r="O36" s="112"/>
      <c r="P36" s="112">
        <f>D35</f>
        <v>2012</v>
      </c>
      <c r="Q36" s="276" t="str">
        <f>F35</f>
        <v>n/a</v>
      </c>
      <c r="R36" s="276" t="str">
        <f>H35</f>
        <v>n/a</v>
      </c>
      <c r="S36" s="112"/>
      <c r="T36" s="112"/>
      <c r="U36" s="112"/>
      <c r="V36" s="112"/>
      <c r="W36" s="112"/>
      <c r="X36" s="112"/>
      <c r="Y36" s="112"/>
      <c r="Z36" s="112"/>
      <c r="AA36" s="83"/>
    </row>
    <row r="37" spans="2:29" s="115" customFormat="1" x14ac:dyDescent="0.25">
      <c r="B37" s="83"/>
      <c r="C37" s="116" t="s">
        <v>126</v>
      </c>
      <c r="D37" s="1246">
        <v>2010</v>
      </c>
      <c r="E37" s="1246"/>
      <c r="F37" s="1242" t="str">
        <f t="shared" si="0"/>
        <v>n/a</v>
      </c>
      <c r="G37" s="1242"/>
      <c r="H37" s="1242" t="str">
        <f t="shared" si="1"/>
        <v>n/a</v>
      </c>
      <c r="I37" s="1242"/>
      <c r="J37" s="1242">
        <f t="shared" si="2"/>
        <v>45668</v>
      </c>
      <c r="K37" s="1242"/>
      <c r="L37" s="1242">
        <f t="shared" si="3"/>
        <v>3280494</v>
      </c>
      <c r="M37" s="1242"/>
      <c r="N37" s="112"/>
      <c r="O37" s="112"/>
      <c r="P37" s="112">
        <f>D34</f>
        <v>2013</v>
      </c>
      <c r="Q37" s="276" t="str">
        <f>F34</f>
        <v>n/a</v>
      </c>
      <c r="R37" s="276" t="str">
        <f>H34</f>
        <v>n/a</v>
      </c>
      <c r="S37" s="112"/>
      <c r="T37" s="112"/>
      <c r="U37" s="112"/>
      <c r="V37" s="112"/>
      <c r="W37" s="112"/>
      <c r="X37" s="112"/>
      <c r="Y37" s="112"/>
      <c r="Z37" s="112"/>
      <c r="AA37" s="83"/>
    </row>
    <row r="38" spans="2:29" s="115" customFormat="1" x14ac:dyDescent="0.25">
      <c r="B38" s="83"/>
      <c r="C38" s="116" t="s">
        <v>133</v>
      </c>
      <c r="D38" s="1246">
        <v>2009</v>
      </c>
      <c r="E38" s="1246"/>
      <c r="F38" s="1242" t="str">
        <f t="shared" si="0"/>
        <v>n/a</v>
      </c>
      <c r="G38" s="1242"/>
      <c r="H38" s="1242" t="str">
        <f t="shared" si="1"/>
        <v>n/a</v>
      </c>
      <c r="I38" s="1242"/>
      <c r="J38" s="1242">
        <f t="shared" si="2"/>
        <v>44434</v>
      </c>
      <c r="K38" s="1242"/>
      <c r="L38" s="1242">
        <f t="shared" si="3"/>
        <v>3211905</v>
      </c>
      <c r="M38" s="1242"/>
      <c r="N38" s="112"/>
      <c r="O38" s="112"/>
      <c r="P38" s="112">
        <f>D33</f>
        <v>2014</v>
      </c>
      <c r="Q38" s="276" t="str">
        <f>F33</f>
        <v>n/a</v>
      </c>
      <c r="R38" s="276" t="str">
        <f>H33</f>
        <v>n/a</v>
      </c>
      <c r="S38" s="112"/>
      <c r="T38" s="112"/>
      <c r="U38" s="112"/>
      <c r="V38" s="112"/>
      <c r="W38" s="112"/>
      <c r="X38" s="112"/>
      <c r="Y38" s="112"/>
      <c r="Z38" s="112"/>
      <c r="AA38" s="83"/>
    </row>
    <row r="39" spans="2:29" s="115" customFormat="1" x14ac:dyDescent="0.25">
      <c r="B39" s="83"/>
      <c r="C39" s="116" t="s">
        <v>140</v>
      </c>
      <c r="D39" s="1246">
        <v>2008</v>
      </c>
      <c r="E39" s="1246"/>
      <c r="F39" s="1242" t="str">
        <f t="shared" si="0"/>
        <v>n/a</v>
      </c>
      <c r="G39" s="1242"/>
      <c r="H39" s="1242" t="str">
        <f t="shared" si="1"/>
        <v>n/a</v>
      </c>
      <c r="I39" s="1242"/>
      <c r="J39" s="1242">
        <f t="shared" si="2"/>
        <v>43662</v>
      </c>
      <c r="K39" s="1242"/>
      <c r="L39" s="1242">
        <f t="shared" si="3"/>
        <v>3142705</v>
      </c>
      <c r="M39" s="1242"/>
      <c r="N39" s="112"/>
      <c r="O39" s="112"/>
      <c r="P39" s="112">
        <f>D32</f>
        <v>2015</v>
      </c>
      <c r="Q39" s="276" t="str">
        <f>F32</f>
        <v>n/a</v>
      </c>
      <c r="R39" s="276" t="str">
        <f>H32</f>
        <v>n/a</v>
      </c>
      <c r="S39" s="112"/>
      <c r="T39" s="112"/>
      <c r="U39" s="112"/>
      <c r="V39" s="112"/>
      <c r="W39" s="112"/>
      <c r="X39" s="112"/>
      <c r="Y39" s="112"/>
      <c r="Z39" s="112"/>
      <c r="AA39" s="83"/>
    </row>
    <row r="40" spans="2:29" s="115" customFormat="1" x14ac:dyDescent="0.25">
      <c r="B40" s="83"/>
      <c r="C40" s="116" t="s">
        <v>147</v>
      </c>
      <c r="D40" s="1246">
        <v>2007</v>
      </c>
      <c r="E40" s="1246"/>
      <c r="F40" s="1242" t="str">
        <f t="shared" si="0"/>
        <v>n/a</v>
      </c>
      <c r="G40" s="1242"/>
      <c r="H40" s="1242" t="str">
        <f t="shared" si="1"/>
        <v>n/a</v>
      </c>
      <c r="I40" s="1242"/>
      <c r="J40" s="1242">
        <f t="shared" si="2"/>
        <v>42594</v>
      </c>
      <c r="K40" s="1242"/>
      <c r="L40" s="1242">
        <f t="shared" si="3"/>
        <v>3049020</v>
      </c>
      <c r="M40" s="1242"/>
      <c r="N40" s="112"/>
      <c r="O40" s="112"/>
      <c r="P40" s="112">
        <f>D31</f>
        <v>2016</v>
      </c>
      <c r="Q40" s="276" t="str">
        <f>F31</f>
        <v>n/a</v>
      </c>
      <c r="R40" s="276" t="str">
        <f>H31</f>
        <v>n/a</v>
      </c>
      <c r="S40" s="112"/>
      <c r="T40" s="112"/>
      <c r="U40" s="112"/>
      <c r="V40" s="112"/>
      <c r="W40" s="112"/>
      <c r="X40" s="112"/>
      <c r="Y40" s="112"/>
      <c r="Z40" s="112"/>
      <c r="AA40" s="83"/>
    </row>
    <row r="41" spans="2:29" s="115" customFormat="1" x14ac:dyDescent="0.25">
      <c r="B41" s="83"/>
      <c r="C41" s="116" t="s">
        <v>154</v>
      </c>
      <c r="D41" s="1248">
        <v>2006</v>
      </c>
      <c r="E41" s="1248"/>
      <c r="F41" s="1240" t="str">
        <f t="shared" si="0"/>
        <v>n/a</v>
      </c>
      <c r="G41" s="1240"/>
      <c r="H41" s="1240" t="str">
        <f t="shared" si="1"/>
        <v>n/a</v>
      </c>
      <c r="I41" s="1240"/>
      <c r="J41" s="1240">
        <f t="shared" si="2"/>
        <v>41309</v>
      </c>
      <c r="K41" s="1240"/>
      <c r="L41" s="1240">
        <f t="shared" si="3"/>
        <v>2963115</v>
      </c>
      <c r="M41" s="1240"/>
      <c r="N41" s="112"/>
      <c r="O41" s="112"/>
      <c r="P41" s="112"/>
      <c r="Q41" s="112"/>
      <c r="R41" s="112"/>
      <c r="S41" s="112"/>
      <c r="T41" s="112"/>
      <c r="U41" s="112"/>
      <c r="V41" s="112"/>
      <c r="W41" s="112"/>
      <c r="X41" s="112"/>
      <c r="Y41" s="112"/>
      <c r="Z41" s="112"/>
      <c r="AA41" s="83"/>
    </row>
    <row r="42" spans="2:29" s="115" customFormat="1" x14ac:dyDescent="0.25">
      <c r="B42" s="83"/>
      <c r="C42" s="11"/>
      <c r="F42" s="112"/>
      <c r="G42" s="112"/>
      <c r="H42" s="112"/>
      <c r="I42" s="112"/>
      <c r="J42" s="112"/>
      <c r="K42" s="112"/>
      <c r="L42" s="112"/>
      <c r="M42" s="112"/>
      <c r="N42" s="112"/>
      <c r="O42" s="112"/>
      <c r="P42" s="112"/>
      <c r="Q42" s="112"/>
      <c r="R42" s="112"/>
      <c r="S42" s="112"/>
      <c r="T42" s="112"/>
      <c r="U42" s="112"/>
      <c r="V42" s="112"/>
      <c r="W42" s="112"/>
      <c r="X42" s="112"/>
      <c r="Y42" s="112"/>
      <c r="Z42" s="112"/>
      <c r="AA42" s="83"/>
    </row>
    <row r="43" spans="2:29" x14ac:dyDescent="0.25">
      <c r="B43" s="79"/>
      <c r="D43" s="11"/>
      <c r="E43" s="11"/>
      <c r="F43" s="11"/>
      <c r="G43" s="11"/>
      <c r="H43" s="11"/>
      <c r="I43" s="11"/>
      <c r="J43" s="11"/>
      <c r="K43" s="11"/>
      <c r="L43" s="11"/>
      <c r="M43" s="11"/>
      <c r="N43" s="11"/>
      <c r="O43" s="11"/>
      <c r="P43" s="11"/>
      <c r="Q43" s="11"/>
      <c r="R43" s="11"/>
      <c r="S43" s="11"/>
      <c r="T43" s="11"/>
      <c r="U43" s="11"/>
      <c r="V43" s="11"/>
      <c r="W43" s="11"/>
      <c r="X43" s="11"/>
      <c r="Y43" s="11"/>
      <c r="Z43" s="11"/>
      <c r="AA43" s="79"/>
    </row>
    <row r="44" spans="2:29" s="114" customFormat="1" x14ac:dyDescent="0.25">
      <c r="B44" s="79"/>
      <c r="C44" s="79"/>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79"/>
    </row>
    <row r="45" spans="2:29" s="114" customFormat="1" x14ac:dyDescent="0.25">
      <c r="B45" s="79"/>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79"/>
    </row>
    <row r="46" spans="2:29" s="114" customFormat="1" x14ac:dyDescent="0.25">
      <c r="B46" s="79"/>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79"/>
    </row>
    <row r="47" spans="2:29" s="114" customFormat="1" x14ac:dyDescent="0.25">
      <c r="B47" s="79"/>
      <c r="D47" s="1298" t="s">
        <v>1835</v>
      </c>
      <c r="E47" s="1298"/>
      <c r="F47" s="1298"/>
      <c r="G47" s="1298"/>
      <c r="H47" s="1298"/>
      <c r="I47" s="1298"/>
      <c r="J47" s="1298"/>
      <c r="K47" s="1298"/>
      <c r="L47" s="1298"/>
      <c r="M47" s="1298"/>
      <c r="N47" s="1298"/>
      <c r="O47" s="1298"/>
      <c r="P47" s="1298"/>
      <c r="Q47" s="1298"/>
      <c r="R47" s="1298"/>
      <c r="S47" s="1298"/>
      <c r="T47" s="1298"/>
      <c r="U47" s="1298"/>
      <c r="V47" s="1298"/>
      <c r="W47" s="1298"/>
      <c r="X47" s="1298"/>
      <c r="Y47" s="1298"/>
      <c r="Z47" s="122"/>
      <c r="AA47" s="79"/>
    </row>
    <row r="48" spans="2:29" s="114" customFormat="1" x14ac:dyDescent="0.25">
      <c r="B48" s="79"/>
      <c r="D48" s="129"/>
      <c r="E48" s="129"/>
      <c r="F48" s="129"/>
      <c r="G48" s="129"/>
      <c r="H48" s="129"/>
      <c r="I48" s="129"/>
      <c r="J48" s="129"/>
      <c r="K48" s="129"/>
      <c r="L48" s="129"/>
      <c r="M48" s="129"/>
      <c r="N48" s="129"/>
      <c r="O48" s="129"/>
      <c r="P48" s="129"/>
      <c r="Q48" s="129"/>
      <c r="R48" s="129"/>
      <c r="S48" s="129"/>
      <c r="T48" s="129"/>
      <c r="U48" s="129"/>
      <c r="V48" s="129"/>
      <c r="W48" s="129"/>
      <c r="X48" s="129"/>
      <c r="Y48" s="129"/>
      <c r="Z48" s="122"/>
      <c r="AA48" s="79"/>
    </row>
    <row r="49" spans="2:27" s="131" customFormat="1" ht="49.5" customHeight="1" x14ac:dyDescent="0.2">
      <c r="B49" s="108"/>
      <c r="D49" s="1299" t="s">
        <v>3516</v>
      </c>
      <c r="E49" s="1299"/>
      <c r="F49" s="1299"/>
      <c r="G49" s="1299"/>
      <c r="H49" s="1299"/>
      <c r="I49" s="1299"/>
      <c r="J49" s="1299"/>
      <c r="K49" s="1299"/>
      <c r="L49" s="1299"/>
      <c r="M49" s="1299"/>
      <c r="N49" s="1299"/>
      <c r="O49" s="1299"/>
      <c r="P49" s="1299"/>
      <c r="Q49" s="1299"/>
      <c r="R49" s="1299"/>
      <c r="S49" s="1299"/>
      <c r="T49" s="1299"/>
      <c r="U49" s="1299"/>
      <c r="V49" s="1299"/>
      <c r="W49" s="1299"/>
      <c r="X49" s="1299"/>
      <c r="Y49" s="1299"/>
      <c r="Z49" s="133"/>
      <c r="AA49" s="108"/>
    </row>
    <row r="50" spans="2:27" s="114" customFormat="1" x14ac:dyDescent="0.25">
      <c r="B50" s="79"/>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79"/>
    </row>
    <row r="51" spans="2:27" s="114" customFormat="1" ht="29.25" customHeight="1" x14ac:dyDescent="0.25">
      <c r="B51" s="79"/>
      <c r="D51" s="1300" t="s">
        <v>3181</v>
      </c>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2"/>
      <c r="AA51" s="79"/>
    </row>
    <row r="52" spans="2:27" s="114" customFormat="1" x14ac:dyDescent="0.25">
      <c r="B52" s="79"/>
      <c r="D52" s="122"/>
      <c r="E52" s="122"/>
      <c r="F52" s="122"/>
      <c r="G52" s="122"/>
      <c r="H52" s="122"/>
      <c r="I52" s="122"/>
      <c r="J52" s="122"/>
      <c r="K52" s="122"/>
      <c r="L52" s="122"/>
      <c r="M52" s="122"/>
      <c r="N52" s="122"/>
      <c r="O52" s="123"/>
      <c r="P52" s="123"/>
      <c r="Q52" s="122"/>
      <c r="R52" s="122"/>
      <c r="S52" s="122"/>
      <c r="T52" s="122"/>
      <c r="U52" s="122"/>
      <c r="V52" s="122"/>
      <c r="W52" s="122"/>
      <c r="X52" s="122"/>
      <c r="Y52" s="122"/>
      <c r="Z52" s="122"/>
      <c r="AA52" s="79"/>
    </row>
    <row r="53" spans="2:27" s="114" customFormat="1" x14ac:dyDescent="0.25">
      <c r="B53" s="79"/>
      <c r="C53" s="145" t="s">
        <v>1824</v>
      </c>
      <c r="D53" s="122"/>
      <c r="E53" s="124" t="s">
        <v>1819</v>
      </c>
      <c r="F53" s="122"/>
      <c r="G53" s="1301" t="str">
        <f>IF(select1="", "please make a selection", select1)</f>
        <v>please make a selection</v>
      </c>
      <c r="H53" s="1301"/>
      <c r="I53" s="1301"/>
      <c r="J53" s="1301"/>
      <c r="K53" s="1301"/>
      <c r="L53" s="122"/>
      <c r="M53" s="122"/>
      <c r="N53" s="122"/>
      <c r="O53" s="128"/>
      <c r="P53" s="123"/>
      <c r="Q53" s="122"/>
      <c r="R53" s="122"/>
      <c r="S53" s="122"/>
      <c r="T53" s="122"/>
      <c r="U53" s="122"/>
      <c r="V53" s="122"/>
      <c r="W53" s="122"/>
      <c r="X53" s="122"/>
      <c r="Y53" s="122"/>
      <c r="Z53" s="122"/>
      <c r="AA53" s="79"/>
    </row>
    <row r="54" spans="2:27" s="114" customFormat="1" x14ac:dyDescent="0.25">
      <c r="B54" s="79"/>
      <c r="C54" s="145" t="s">
        <v>1825</v>
      </c>
      <c r="D54" s="113"/>
      <c r="E54" s="124" t="s">
        <v>1820</v>
      </c>
      <c r="F54" s="122"/>
      <c r="G54" s="1292" t="str">
        <f>IF(select2="", "please make a selection", select2)</f>
        <v>please make a selection</v>
      </c>
      <c r="H54" s="1292"/>
      <c r="I54" s="1292"/>
      <c r="J54" s="1292"/>
      <c r="K54" s="1292"/>
      <c r="L54" s="113"/>
      <c r="M54" s="113"/>
      <c r="N54" s="113"/>
      <c r="O54" s="113"/>
      <c r="P54" s="113"/>
      <c r="Q54" s="113"/>
      <c r="R54" s="113"/>
      <c r="S54" s="113"/>
      <c r="T54" s="113"/>
      <c r="U54" s="113"/>
      <c r="V54" s="113"/>
      <c r="W54" s="113"/>
      <c r="X54" s="113"/>
      <c r="Y54" s="113"/>
      <c r="Z54" s="113"/>
      <c r="AA54" s="79"/>
    </row>
    <row r="55" spans="2:27" s="140" customFormat="1" ht="15.75" thickBot="1" x14ac:dyDescent="0.3">
      <c r="B55" s="79"/>
      <c r="C55" s="145" t="s">
        <v>1826</v>
      </c>
      <c r="D55" s="139"/>
      <c r="E55" s="143"/>
      <c r="F55" s="141"/>
      <c r="G55" s="144"/>
      <c r="H55" s="144"/>
      <c r="I55" s="144"/>
      <c r="J55" s="144"/>
      <c r="K55" s="144"/>
      <c r="L55" s="139"/>
      <c r="M55" s="139"/>
      <c r="N55" s="139"/>
      <c r="O55" s="139"/>
      <c r="P55" s="139"/>
      <c r="Q55" s="139"/>
      <c r="R55" s="139"/>
      <c r="S55" s="139"/>
      <c r="T55" s="139"/>
      <c r="U55" s="139"/>
      <c r="V55" s="139"/>
      <c r="W55" s="139"/>
      <c r="X55" s="139"/>
      <c r="Y55" s="139"/>
      <c r="Z55" s="139"/>
      <c r="AA55" s="79"/>
    </row>
    <row r="56" spans="2:27" s="140" customFormat="1" ht="15.75" thickBot="1" x14ac:dyDescent="0.3">
      <c r="B56" s="79"/>
      <c r="C56" s="145" t="s">
        <v>1827</v>
      </c>
      <c r="D56" s="139"/>
      <c r="E56" s="1293" t="s">
        <v>1968</v>
      </c>
      <c r="F56" s="1293"/>
      <c r="G56" s="1293"/>
      <c r="H56" s="1294"/>
      <c r="I56" s="1286" t="s">
        <v>1824</v>
      </c>
      <c r="J56" s="1287"/>
      <c r="K56" s="1288"/>
      <c r="L56" s="139"/>
      <c r="M56" s="139"/>
      <c r="N56" s="139"/>
      <c r="O56" s="139"/>
      <c r="P56" s="139"/>
      <c r="Q56" s="139"/>
      <c r="R56" s="139"/>
      <c r="S56" s="139"/>
      <c r="T56" s="139"/>
      <c r="U56" s="139"/>
      <c r="V56" s="139"/>
      <c r="W56" s="139"/>
      <c r="X56" s="139"/>
      <c r="Y56" s="139"/>
      <c r="Z56" s="139"/>
      <c r="AA56" s="79"/>
    </row>
    <row r="57" spans="2:27" s="121" customFormat="1" x14ac:dyDescent="0.25">
      <c r="B57" s="79"/>
      <c r="C57" s="145" t="s">
        <v>1695</v>
      </c>
      <c r="D57" s="120"/>
      <c r="E57" s="124"/>
      <c r="F57" s="122"/>
      <c r="G57" s="125"/>
      <c r="H57" s="125"/>
      <c r="I57" s="125"/>
      <c r="J57" s="125"/>
      <c r="K57" s="125"/>
      <c r="L57" s="120"/>
      <c r="M57" s="120"/>
      <c r="N57" s="120"/>
      <c r="O57" s="120"/>
      <c r="P57" s="120"/>
      <c r="Q57" s="120"/>
      <c r="R57" s="120"/>
      <c r="S57" s="120"/>
      <c r="T57" s="120"/>
      <c r="U57" s="120"/>
      <c r="V57" s="120"/>
      <c r="W57" s="120"/>
      <c r="X57" s="120"/>
      <c r="Y57" s="120"/>
      <c r="Z57" s="120"/>
      <c r="AA57" s="79"/>
    </row>
    <row r="58" spans="2:27" s="121" customFormat="1" x14ac:dyDescent="0.25">
      <c r="B58" s="79"/>
      <c r="D58" s="1295"/>
      <c r="E58" s="1295"/>
      <c r="F58" s="1289" t="s">
        <v>1966</v>
      </c>
      <c r="G58" s="1289"/>
      <c r="H58" s="1289"/>
      <c r="I58" s="1289"/>
      <c r="J58" s="1289"/>
      <c r="K58" s="1289"/>
      <c r="L58" s="1289"/>
      <c r="M58" s="1289"/>
      <c r="N58" s="120"/>
      <c r="O58" s="120"/>
      <c r="P58" s="1295"/>
      <c r="Q58" s="1295"/>
      <c r="R58" s="1289" t="s">
        <v>1967</v>
      </c>
      <c r="S58" s="1289"/>
      <c r="T58" s="1289"/>
      <c r="U58" s="1289"/>
      <c r="V58" s="1289"/>
      <c r="W58" s="1289"/>
      <c r="X58" s="1289"/>
      <c r="Y58" s="1289"/>
      <c r="Z58" s="120"/>
      <c r="AA58" s="79"/>
    </row>
    <row r="59" spans="2:27" s="121" customFormat="1" ht="15" customHeight="1" x14ac:dyDescent="0.25">
      <c r="B59" s="79"/>
      <c r="D59" s="1296"/>
      <c r="E59" s="1296"/>
      <c r="F59" s="1251" t="str">
        <f>IFERROR(VLOOKUP($G$53, la.lookup,2,FALSE),"please make a selection")</f>
        <v>please make a selection</v>
      </c>
      <c r="G59" s="1251"/>
      <c r="H59" s="1253" t="str">
        <f>IFERROR(VLOOKUP($G$54, la.lookup,2,FALSE),"please make a selection")</f>
        <v>please make a selection</v>
      </c>
      <c r="I59" s="1253"/>
      <c r="J59" s="1255" t="s">
        <v>790</v>
      </c>
      <c r="K59" s="1255"/>
      <c r="L59" s="1257" t="s">
        <v>1823</v>
      </c>
      <c r="M59" s="1257"/>
      <c r="N59" s="120"/>
      <c r="O59" s="120"/>
      <c r="P59" s="1296"/>
      <c r="Q59" s="1296"/>
      <c r="R59" s="1251" t="str">
        <f>IFERROR(VLOOKUP($G$53, la.lookup,2,FALSE),"please make a selection")</f>
        <v>please make a selection</v>
      </c>
      <c r="S59" s="1251"/>
      <c r="T59" s="1253" t="str">
        <f>IFERROR(VLOOKUP($G$54, la.lookup,2,FALSE),"please make a selection")</f>
        <v>please make a selection</v>
      </c>
      <c r="U59" s="1253"/>
      <c r="V59" s="1255" t="s">
        <v>790</v>
      </c>
      <c r="W59" s="1255"/>
      <c r="X59" s="1257" t="s">
        <v>1823</v>
      </c>
      <c r="Y59" s="1257"/>
      <c r="Z59" s="120"/>
      <c r="AA59" s="79"/>
    </row>
    <row r="60" spans="2:27" s="121" customFormat="1" x14ac:dyDescent="0.25">
      <c r="B60" s="79"/>
      <c r="D60" s="1297"/>
      <c r="E60" s="1297"/>
      <c r="F60" s="1278"/>
      <c r="G60" s="1278"/>
      <c r="H60" s="1279"/>
      <c r="I60" s="1279"/>
      <c r="J60" s="1280"/>
      <c r="K60" s="1280"/>
      <c r="L60" s="1281"/>
      <c r="M60" s="1281"/>
      <c r="N60" s="120"/>
      <c r="O60" s="120"/>
      <c r="P60" s="1297"/>
      <c r="Q60" s="1297"/>
      <c r="R60" s="1278"/>
      <c r="S60" s="1278"/>
      <c r="T60" s="1279"/>
      <c r="U60" s="1279"/>
      <c r="V60" s="1280"/>
      <c r="W60" s="1280"/>
      <c r="X60" s="1281"/>
      <c r="Y60" s="1281"/>
      <c r="Z60" s="120"/>
      <c r="AA60" s="79"/>
    </row>
    <row r="61" spans="2:27" s="121" customFormat="1" ht="15" customHeight="1" x14ac:dyDescent="0.25">
      <c r="B61" s="79"/>
      <c r="C61" s="145" t="s">
        <v>98</v>
      </c>
      <c r="D61" s="1249" t="s">
        <v>1954</v>
      </c>
      <c r="E61" s="1249"/>
      <c r="F61" s="1285" t="str">
        <f>IFERROR(IF(F$59="please make a selection","n/a",INDEX(data_all,MATCH(F$59,geog,0),MATCH(CONCATENATE($I$56," ",$D$61),head,0))), "n/a")</f>
        <v>n/a</v>
      </c>
      <c r="G61" s="1285"/>
      <c r="H61" s="1285" t="str">
        <f>IFERROR(IF(H$59="please make a selection","n/a",INDEX(data_all,MATCH(H$59,geog,0),MATCH(CONCATENATE($I$56," ",$D$61),head,0))), "n/a")</f>
        <v>n/a</v>
      </c>
      <c r="I61" s="1285"/>
      <c r="J61" s="1285">
        <f>IFERROR(IF(J$59="please make a selection","n/a",INDEX(data_all,MATCH(J$59,geog,0),MATCH(CONCATENATE($I$56," ",$D$61),head,0))), "n/a")</f>
        <v>47981</v>
      </c>
      <c r="K61" s="1285"/>
      <c r="L61" s="1285">
        <f>IFERROR(IF(L$59="please make a selection","n/a",INDEX(data_all,MATCH(L$59,geog,0),MATCH(CONCATENATE($I$56," ",$D$61),head,0))), "n/a")</f>
        <v>3430957</v>
      </c>
      <c r="M61" s="1285"/>
      <c r="N61" s="120"/>
      <c r="O61" s="120"/>
      <c r="P61" s="1249" t="s">
        <v>1954</v>
      </c>
      <c r="Q61" s="1249"/>
      <c r="R61" s="1290" t="s">
        <v>576</v>
      </c>
      <c r="S61" s="1285"/>
      <c r="T61" s="1290" t="s">
        <v>576</v>
      </c>
      <c r="U61" s="1285"/>
      <c r="V61" s="1290" t="s">
        <v>576</v>
      </c>
      <c r="W61" s="1285"/>
      <c r="X61" s="1290" t="s">
        <v>576</v>
      </c>
      <c r="Y61" s="1285"/>
      <c r="Z61" s="120"/>
      <c r="AA61" s="79"/>
    </row>
    <row r="62" spans="2:27" s="121" customFormat="1" x14ac:dyDescent="0.25">
      <c r="B62" s="79"/>
      <c r="C62" s="142" t="s">
        <v>1943</v>
      </c>
      <c r="D62" s="1243" t="s">
        <v>1944</v>
      </c>
      <c r="E62" s="1244"/>
      <c r="F62" s="1242" t="str">
        <f t="shared" ref="F62:F71" si="4">IFERROR(IF(F$59="please make a selection","n/a",INDEX(la.data,MATCH(F$59,la.geog,0),MATCH(CONCATENATE($C62, $I$56," ",$D62),la.head,0))), "n/a")</f>
        <v>n/a</v>
      </c>
      <c r="G62" s="1242"/>
      <c r="H62" s="1250" t="str">
        <f t="shared" ref="H62:H71" si="5">IFERROR(IF(H$59="please make a selection","n/a",INDEX(la.data,MATCH(H$59,la.geog,0),MATCH(CONCATENATE($C62, $I$56," ",$D62),la.head,0))), "n/a")</f>
        <v>n/a</v>
      </c>
      <c r="I62" s="1250"/>
      <c r="J62" s="1250">
        <f t="shared" ref="J62:J71" si="6">IFERROR(IF(J$59="please make a selection","n/a",INDEX(la.data,MATCH(J$59,la.geog,0),MATCH(CONCATENATE($C62, $I$56," ",$D62),la.head,0))), "n/a")</f>
        <v>47600</v>
      </c>
      <c r="K62" s="1250"/>
      <c r="L62" s="1241">
        <f t="shared" ref="L62:L71" si="7">IFERROR(IF(L$59="please make a selection","n/a",INDEX(la.data,MATCH(L$59,la.geog,0),MATCH(CONCATENATE($C62, $I$56," ",$D62),la.head,0))), "n/a")</f>
        <v>3425800</v>
      </c>
      <c r="M62" s="1241"/>
      <c r="N62" s="120"/>
      <c r="O62" s="120"/>
      <c r="P62" s="1243" t="s">
        <v>1944</v>
      </c>
      <c r="Q62" s="1244"/>
      <c r="R62" s="1291" t="str">
        <f>IFERROR(((F62-F$61)/F$61),"n/a")</f>
        <v>n/a</v>
      </c>
      <c r="S62" s="1291"/>
      <c r="T62" s="1291" t="str">
        <f t="shared" ref="T62" si="8">IFERROR(((H62-H$61)/H$61),"n/a")</f>
        <v>n/a</v>
      </c>
      <c r="U62" s="1291"/>
      <c r="V62" s="1291">
        <f t="shared" ref="V62" si="9">IFERROR(((J62-J$61)/J$61),"n/a")</f>
        <v>-7.9406431712552884E-3</v>
      </c>
      <c r="W62" s="1291"/>
      <c r="X62" s="1291">
        <f t="shared" ref="X62" si="10">IFERROR(((L62-L$61)/L$61),"n/a")</f>
        <v>-1.5030791700391464E-3</v>
      </c>
      <c r="Y62" s="1291"/>
      <c r="Z62" s="120"/>
      <c r="AA62" s="79"/>
    </row>
    <row r="63" spans="2:27" s="121" customFormat="1" x14ac:dyDescent="0.25">
      <c r="B63" s="79"/>
      <c r="C63" s="142" t="s">
        <v>1943</v>
      </c>
      <c r="D63" s="1243" t="s">
        <v>1945</v>
      </c>
      <c r="E63" s="1244"/>
      <c r="F63" s="1242" t="str">
        <f t="shared" si="4"/>
        <v>n/a</v>
      </c>
      <c r="G63" s="1242"/>
      <c r="H63" s="1239" t="str">
        <f t="shared" si="5"/>
        <v>n/a</v>
      </c>
      <c r="I63" s="1239"/>
      <c r="J63" s="1239">
        <f t="shared" si="6"/>
        <v>47200</v>
      </c>
      <c r="K63" s="1239"/>
      <c r="L63" s="1242">
        <f t="shared" si="7"/>
        <v>3412100</v>
      </c>
      <c r="M63" s="1242"/>
      <c r="N63" s="120"/>
      <c r="O63" s="120"/>
      <c r="P63" s="1243" t="s">
        <v>1945</v>
      </c>
      <c r="Q63" s="1244"/>
      <c r="R63" s="1291" t="str">
        <f t="shared" ref="R63:R71" si="11">IFERROR(((F63-$F$61)/$F$61),"n/a")</f>
        <v>n/a</v>
      </c>
      <c r="S63" s="1291"/>
      <c r="T63" s="1291" t="str">
        <f t="shared" ref="T63:T71" si="12">IFERROR(((H63-H$61)/H$61),"n/a")</f>
        <v>n/a</v>
      </c>
      <c r="U63" s="1291"/>
      <c r="V63" s="1291">
        <f t="shared" ref="V63:V71" si="13">IFERROR(((J63-J$61)/J$61),"n/a")</f>
        <v>-1.6277276421917009E-2</v>
      </c>
      <c r="W63" s="1291"/>
      <c r="X63" s="1291">
        <f t="shared" ref="X63:X71" si="14">IFERROR(((L63-L$61)/L$61),"n/a")</f>
        <v>-5.4961341689796755E-3</v>
      </c>
      <c r="Y63" s="1291"/>
      <c r="Z63" s="120"/>
      <c r="AA63" s="79"/>
    </row>
    <row r="64" spans="2:27" s="121" customFormat="1" x14ac:dyDescent="0.25">
      <c r="B64" s="79"/>
      <c r="C64" s="142" t="s">
        <v>1943</v>
      </c>
      <c r="D64" s="1243" t="s">
        <v>1946</v>
      </c>
      <c r="E64" s="1244"/>
      <c r="F64" s="1242" t="str">
        <f t="shared" si="4"/>
        <v>n/a</v>
      </c>
      <c r="G64" s="1242"/>
      <c r="H64" s="1239" t="str">
        <f t="shared" si="5"/>
        <v>n/a</v>
      </c>
      <c r="I64" s="1239"/>
      <c r="J64" s="1239">
        <f t="shared" si="6"/>
        <v>46600</v>
      </c>
      <c r="K64" s="1239"/>
      <c r="L64" s="1242">
        <f t="shared" si="7"/>
        <v>3386800</v>
      </c>
      <c r="M64" s="1242"/>
      <c r="N64" s="120"/>
      <c r="O64" s="120"/>
      <c r="P64" s="1243" t="s">
        <v>1946</v>
      </c>
      <c r="Q64" s="1244"/>
      <c r="R64" s="1291" t="str">
        <f t="shared" si="11"/>
        <v>n/a</v>
      </c>
      <c r="S64" s="1291"/>
      <c r="T64" s="1291" t="str">
        <f t="shared" si="12"/>
        <v>n/a</v>
      </c>
      <c r="U64" s="1291"/>
      <c r="V64" s="1291">
        <f t="shared" si="13"/>
        <v>-2.878222629790959E-2</v>
      </c>
      <c r="W64" s="1291"/>
      <c r="X64" s="1291">
        <f t="shared" si="14"/>
        <v>-1.2870170042935542E-2</v>
      </c>
      <c r="Y64" s="1291"/>
      <c r="Z64" s="120"/>
      <c r="AA64" s="79"/>
    </row>
    <row r="65" spans="2:27" s="121" customFormat="1" x14ac:dyDescent="0.25">
      <c r="B65" s="79"/>
      <c r="C65" s="142" t="s">
        <v>1943</v>
      </c>
      <c r="D65" s="1243" t="s">
        <v>1947</v>
      </c>
      <c r="E65" s="1244"/>
      <c r="F65" s="1242" t="str">
        <f t="shared" si="4"/>
        <v>n/a</v>
      </c>
      <c r="G65" s="1242"/>
      <c r="H65" s="1239" t="str">
        <f t="shared" si="5"/>
        <v>n/a</v>
      </c>
      <c r="I65" s="1239"/>
      <c r="J65" s="1239">
        <f t="shared" si="6"/>
        <v>46600</v>
      </c>
      <c r="K65" s="1239"/>
      <c r="L65" s="1242">
        <f t="shared" si="7"/>
        <v>3387800</v>
      </c>
      <c r="M65" s="1242"/>
      <c r="N65" s="120"/>
      <c r="O65" s="120"/>
      <c r="P65" s="1243" t="s">
        <v>1947</v>
      </c>
      <c r="Q65" s="1244"/>
      <c r="R65" s="1291" t="str">
        <f t="shared" si="11"/>
        <v>n/a</v>
      </c>
      <c r="S65" s="1291"/>
      <c r="T65" s="1291" t="str">
        <f t="shared" si="12"/>
        <v>n/a</v>
      </c>
      <c r="U65" s="1291"/>
      <c r="V65" s="1291">
        <f t="shared" si="13"/>
        <v>-2.878222629790959E-2</v>
      </c>
      <c r="W65" s="1291"/>
      <c r="X65" s="1291">
        <f t="shared" si="14"/>
        <v>-1.2578706174399738E-2</v>
      </c>
      <c r="Y65" s="1291"/>
      <c r="Z65" s="120"/>
      <c r="AA65" s="79"/>
    </row>
    <row r="66" spans="2:27" s="121" customFormat="1" x14ac:dyDescent="0.25">
      <c r="B66" s="79"/>
      <c r="C66" s="142" t="s">
        <v>1943</v>
      </c>
      <c r="D66" s="1243" t="s">
        <v>1948</v>
      </c>
      <c r="E66" s="1244"/>
      <c r="F66" s="1242" t="str">
        <f t="shared" si="4"/>
        <v>n/a</v>
      </c>
      <c r="G66" s="1242"/>
      <c r="H66" s="1239" t="str">
        <f t="shared" si="5"/>
        <v>n/a</v>
      </c>
      <c r="I66" s="1239"/>
      <c r="J66" s="1239">
        <f t="shared" si="6"/>
        <v>46800</v>
      </c>
      <c r="K66" s="1239"/>
      <c r="L66" s="1242">
        <f t="shared" si="7"/>
        <v>3407500</v>
      </c>
      <c r="M66" s="1242"/>
      <c r="N66" s="120"/>
      <c r="O66" s="120"/>
      <c r="P66" s="1243" t="s">
        <v>1948</v>
      </c>
      <c r="Q66" s="1244"/>
      <c r="R66" s="1291" t="str">
        <f t="shared" si="11"/>
        <v>n/a</v>
      </c>
      <c r="S66" s="1291"/>
      <c r="T66" s="1291" t="str">
        <f t="shared" si="12"/>
        <v>n/a</v>
      </c>
      <c r="U66" s="1291"/>
      <c r="V66" s="1291">
        <f t="shared" si="13"/>
        <v>-2.4613909672578729E-2</v>
      </c>
      <c r="W66" s="1291"/>
      <c r="X66" s="1291">
        <f t="shared" si="14"/>
        <v>-6.8368679642443787E-3</v>
      </c>
      <c r="Y66" s="1291"/>
      <c r="Z66" s="120"/>
      <c r="AA66" s="79"/>
    </row>
    <row r="67" spans="2:27" s="121" customFormat="1" x14ac:dyDescent="0.25">
      <c r="B67" s="79"/>
      <c r="C67" s="142" t="s">
        <v>1943</v>
      </c>
      <c r="D67" s="1243" t="s">
        <v>1949</v>
      </c>
      <c r="E67" s="1244"/>
      <c r="F67" s="1242" t="str">
        <f t="shared" si="4"/>
        <v>n/a</v>
      </c>
      <c r="G67" s="1242"/>
      <c r="H67" s="1239" t="str">
        <f t="shared" si="5"/>
        <v>n/a</v>
      </c>
      <c r="I67" s="1239"/>
      <c r="J67" s="1239">
        <f t="shared" si="6"/>
        <v>47100</v>
      </c>
      <c r="K67" s="1239"/>
      <c r="L67" s="1242">
        <f t="shared" si="7"/>
        <v>3433400</v>
      </c>
      <c r="M67" s="1242"/>
      <c r="N67" s="120"/>
      <c r="O67" s="120"/>
      <c r="P67" s="1243" t="s">
        <v>1949</v>
      </c>
      <c r="Q67" s="1244"/>
      <c r="R67" s="1291" t="str">
        <f t="shared" si="11"/>
        <v>n/a</v>
      </c>
      <c r="S67" s="1291"/>
      <c r="T67" s="1291" t="str">
        <f t="shared" si="12"/>
        <v>n/a</v>
      </c>
      <c r="U67" s="1291"/>
      <c r="V67" s="1291">
        <f t="shared" si="13"/>
        <v>-1.8361434734582439E-2</v>
      </c>
      <c r="W67" s="1291"/>
      <c r="X67" s="1291">
        <f t="shared" si="14"/>
        <v>7.1204623083297169E-4</v>
      </c>
      <c r="Y67" s="1291"/>
      <c r="Z67" s="120"/>
      <c r="AA67" s="79"/>
    </row>
    <row r="68" spans="2:27" s="121" customFormat="1" x14ac:dyDescent="0.25">
      <c r="B68" s="79"/>
      <c r="C68" s="142" t="s">
        <v>1943</v>
      </c>
      <c r="D68" s="1243" t="s">
        <v>1950</v>
      </c>
      <c r="E68" s="1244"/>
      <c r="F68" s="1242" t="str">
        <f t="shared" si="4"/>
        <v>n/a</v>
      </c>
      <c r="G68" s="1242"/>
      <c r="H68" s="1239" t="str">
        <f t="shared" si="5"/>
        <v>n/a</v>
      </c>
      <c r="I68" s="1239"/>
      <c r="J68" s="1239">
        <f t="shared" si="6"/>
        <v>47300</v>
      </c>
      <c r="K68" s="1239"/>
      <c r="L68" s="1242">
        <f t="shared" si="7"/>
        <v>3453900</v>
      </c>
      <c r="M68" s="1242"/>
      <c r="N68" s="120"/>
      <c r="O68" s="120"/>
      <c r="P68" s="1243" t="s">
        <v>1950</v>
      </c>
      <c r="Q68" s="1244"/>
      <c r="R68" s="1291" t="str">
        <f t="shared" si="11"/>
        <v>n/a</v>
      </c>
      <c r="S68" s="1291"/>
      <c r="T68" s="1291" t="str">
        <f t="shared" si="12"/>
        <v>n/a</v>
      </c>
      <c r="U68" s="1291"/>
      <c r="V68" s="1291">
        <f t="shared" si="13"/>
        <v>-1.4193118109251579E-2</v>
      </c>
      <c r="W68" s="1291"/>
      <c r="X68" s="1291">
        <f t="shared" si="14"/>
        <v>6.6870555358169749E-3</v>
      </c>
      <c r="Y68" s="1291"/>
      <c r="Z68" s="120"/>
      <c r="AA68" s="79"/>
    </row>
    <row r="69" spans="2:27" s="121" customFormat="1" x14ac:dyDescent="0.25">
      <c r="B69" s="79"/>
      <c r="C69" s="142" t="s">
        <v>1943</v>
      </c>
      <c r="D69" s="1243" t="s">
        <v>1951</v>
      </c>
      <c r="E69" s="1244"/>
      <c r="F69" s="1242" t="str">
        <f t="shared" si="4"/>
        <v>n/a</v>
      </c>
      <c r="G69" s="1242"/>
      <c r="H69" s="1239" t="str">
        <f t="shared" si="5"/>
        <v>n/a</v>
      </c>
      <c r="I69" s="1239"/>
      <c r="J69" s="1239">
        <f t="shared" si="6"/>
        <v>47500</v>
      </c>
      <c r="K69" s="1239"/>
      <c r="L69" s="1242">
        <f t="shared" si="7"/>
        <v>3470100</v>
      </c>
      <c r="M69" s="1242"/>
      <c r="N69" s="120"/>
      <c r="O69" s="120"/>
      <c r="P69" s="1243" t="s">
        <v>1951</v>
      </c>
      <c r="Q69" s="1244"/>
      <c r="R69" s="1291" t="str">
        <f t="shared" si="11"/>
        <v>n/a</v>
      </c>
      <c r="S69" s="1291"/>
      <c r="T69" s="1291" t="str">
        <f t="shared" si="12"/>
        <v>n/a</v>
      </c>
      <c r="U69" s="1291"/>
      <c r="V69" s="1291">
        <f t="shared" si="13"/>
        <v>-1.0024801483920719E-2</v>
      </c>
      <c r="W69" s="1291"/>
      <c r="X69" s="1291">
        <f t="shared" si="14"/>
        <v>1.1408770206097017E-2</v>
      </c>
      <c r="Y69" s="1291"/>
      <c r="Z69" s="120"/>
      <c r="AA69" s="79"/>
    </row>
    <row r="70" spans="2:27" s="121" customFormat="1" x14ac:dyDescent="0.25">
      <c r="B70" s="79"/>
      <c r="C70" s="142" t="s">
        <v>1943</v>
      </c>
      <c r="D70" s="1245" t="s">
        <v>1952</v>
      </c>
      <c r="E70" s="1246"/>
      <c r="F70" s="1242" t="str">
        <f t="shared" si="4"/>
        <v>n/a</v>
      </c>
      <c r="G70" s="1242"/>
      <c r="H70" s="1239" t="str">
        <f t="shared" si="5"/>
        <v>n/a</v>
      </c>
      <c r="I70" s="1239"/>
      <c r="J70" s="1239">
        <f t="shared" si="6"/>
        <v>47700</v>
      </c>
      <c r="K70" s="1239"/>
      <c r="L70" s="1242">
        <f t="shared" si="7"/>
        <v>3482000</v>
      </c>
      <c r="M70" s="1242"/>
      <c r="N70" s="120"/>
      <c r="O70" s="120"/>
      <c r="P70" s="1245" t="s">
        <v>1952</v>
      </c>
      <c r="Q70" s="1246"/>
      <c r="R70" s="1291" t="str">
        <f t="shared" si="11"/>
        <v>n/a</v>
      </c>
      <c r="S70" s="1291"/>
      <c r="T70" s="1291" t="str">
        <f t="shared" si="12"/>
        <v>n/a</v>
      </c>
      <c r="U70" s="1291"/>
      <c r="V70" s="1291">
        <f t="shared" si="13"/>
        <v>-5.8564848585898584E-3</v>
      </c>
      <c r="W70" s="1291"/>
      <c r="X70" s="1291">
        <f t="shared" si="14"/>
        <v>1.4877190241673097E-2</v>
      </c>
      <c r="Y70" s="1291"/>
      <c r="Z70" s="120"/>
      <c r="AA70" s="79"/>
    </row>
    <row r="71" spans="2:27" x14ac:dyDescent="0.25">
      <c r="B71" s="79"/>
      <c r="C71" s="142" t="s">
        <v>1943</v>
      </c>
      <c r="D71" s="1247" t="s">
        <v>1953</v>
      </c>
      <c r="E71" s="1248"/>
      <c r="F71" s="1240" t="str">
        <f t="shared" si="4"/>
        <v>n/a</v>
      </c>
      <c r="G71" s="1240"/>
      <c r="H71" s="1240" t="str">
        <f t="shared" si="5"/>
        <v>n/a</v>
      </c>
      <c r="I71" s="1240"/>
      <c r="J71" s="1240">
        <f t="shared" si="6"/>
        <v>47800</v>
      </c>
      <c r="K71" s="1240"/>
      <c r="L71" s="1240">
        <f t="shared" si="7"/>
        <v>3489700</v>
      </c>
      <c r="M71" s="1240"/>
      <c r="N71" s="11"/>
      <c r="O71" s="11"/>
      <c r="P71" s="1247" t="s">
        <v>1953</v>
      </c>
      <c r="Q71" s="1248"/>
      <c r="R71" s="1305" t="str">
        <f t="shared" si="11"/>
        <v>n/a</v>
      </c>
      <c r="S71" s="1305"/>
      <c r="T71" s="1305" t="str">
        <f t="shared" si="12"/>
        <v>n/a</v>
      </c>
      <c r="U71" s="1305"/>
      <c r="V71" s="1305">
        <f t="shared" si="13"/>
        <v>-3.7723265459244284E-3</v>
      </c>
      <c r="W71" s="1305"/>
      <c r="X71" s="1305">
        <f t="shared" si="14"/>
        <v>1.7121462029398793E-2</v>
      </c>
      <c r="Y71" s="1305"/>
      <c r="Z71" s="11"/>
      <c r="AA71" s="79"/>
    </row>
    <row r="72" spans="2:27" s="140" customFormat="1" x14ac:dyDescent="0.25">
      <c r="B72" s="79"/>
      <c r="C72" s="142"/>
      <c r="D72" s="149"/>
      <c r="E72" s="144"/>
      <c r="F72" s="109"/>
      <c r="G72" s="109"/>
      <c r="H72" s="109"/>
      <c r="I72" s="109"/>
      <c r="J72" s="109"/>
      <c r="K72" s="109"/>
      <c r="L72" s="109"/>
      <c r="M72" s="109"/>
      <c r="N72" s="139"/>
      <c r="O72" s="139"/>
      <c r="P72" s="149"/>
      <c r="Q72" s="144"/>
      <c r="R72" s="43"/>
      <c r="S72" s="43"/>
      <c r="T72" s="43"/>
      <c r="U72" s="43"/>
      <c r="V72" s="43"/>
      <c r="W72" s="43"/>
      <c r="X72" s="43"/>
      <c r="Y72" s="43"/>
      <c r="Z72" s="139"/>
      <c r="AA72" s="79"/>
    </row>
    <row r="73" spans="2:27" s="140" customFormat="1" x14ac:dyDescent="0.25">
      <c r="B73" s="79"/>
      <c r="C73" s="142"/>
      <c r="D73" s="149"/>
      <c r="E73" s="144"/>
      <c r="F73" s="109"/>
      <c r="G73" s="109"/>
      <c r="H73" s="109"/>
      <c r="I73" s="109"/>
      <c r="J73" s="109"/>
      <c r="K73" s="109"/>
      <c r="L73" s="109"/>
      <c r="M73" s="109"/>
      <c r="N73" s="139"/>
      <c r="O73" s="139"/>
      <c r="P73" s="149"/>
      <c r="Q73" s="144"/>
      <c r="R73" s="43"/>
      <c r="S73" s="43"/>
      <c r="T73" s="43"/>
      <c r="U73" s="43"/>
      <c r="V73" s="43"/>
      <c r="W73" s="43"/>
      <c r="X73" s="43"/>
      <c r="Y73" s="43"/>
      <c r="Z73" s="139"/>
      <c r="AA73" s="79"/>
    </row>
    <row r="74" spans="2:27" s="140" customFormat="1" x14ac:dyDescent="0.25">
      <c r="B74" s="79"/>
      <c r="C74" s="142"/>
      <c r="D74" s="149"/>
      <c r="E74" s="144"/>
      <c r="F74" s="109"/>
      <c r="G74" s="109"/>
      <c r="H74" s="109"/>
      <c r="I74" s="109"/>
      <c r="J74" s="109"/>
      <c r="K74" s="109"/>
      <c r="L74" s="109"/>
      <c r="M74" s="109"/>
      <c r="N74" s="139"/>
      <c r="O74" s="139"/>
      <c r="P74" s="149"/>
      <c r="Q74" s="144"/>
      <c r="R74" s="43"/>
      <c r="S74" s="43"/>
      <c r="T74" s="43"/>
      <c r="U74" s="43"/>
      <c r="V74" s="43"/>
      <c r="W74" s="43"/>
      <c r="X74" s="43"/>
      <c r="Y74" s="43"/>
      <c r="Z74" s="139"/>
      <c r="AA74" s="79"/>
    </row>
    <row r="75" spans="2:27" s="140" customFormat="1" x14ac:dyDescent="0.25">
      <c r="B75" s="79"/>
      <c r="C75" s="142"/>
      <c r="D75" s="149"/>
      <c r="E75" s="144"/>
      <c r="F75" s="109"/>
      <c r="G75" s="109"/>
      <c r="H75" s="109"/>
      <c r="I75" s="109"/>
      <c r="J75" s="109"/>
      <c r="K75" s="109"/>
      <c r="L75" s="109"/>
      <c r="M75" s="109"/>
      <c r="N75" s="139"/>
      <c r="O75" s="139"/>
      <c r="P75" s="149"/>
      <c r="Q75" s="144"/>
      <c r="R75" s="43"/>
      <c r="S75" s="43"/>
      <c r="T75" s="43"/>
      <c r="U75" s="43"/>
      <c r="V75" s="43"/>
      <c r="W75" s="43"/>
      <c r="X75" s="43"/>
      <c r="Y75" s="43"/>
      <c r="Z75" s="139"/>
      <c r="AA75" s="79"/>
    </row>
    <row r="76" spans="2:27" s="140" customFormat="1" x14ac:dyDescent="0.25">
      <c r="B76" s="79"/>
      <c r="C76" s="142"/>
      <c r="D76" s="149"/>
      <c r="E76" s="144"/>
      <c r="F76" s="109"/>
      <c r="G76" s="109"/>
      <c r="H76" s="109"/>
      <c r="I76" s="109"/>
      <c r="J76" s="109"/>
      <c r="K76" s="109"/>
      <c r="L76" s="109"/>
      <c r="M76" s="109"/>
      <c r="N76" s="139"/>
      <c r="O76" s="139"/>
      <c r="P76" s="149"/>
      <c r="Q76" s="144"/>
      <c r="R76" s="43"/>
      <c r="S76" s="43"/>
      <c r="T76" s="43"/>
      <c r="U76" s="43"/>
      <c r="V76" s="43"/>
      <c r="W76" s="43"/>
      <c r="X76" s="43"/>
      <c r="Y76" s="43"/>
      <c r="Z76" s="139"/>
      <c r="AA76" s="79"/>
    </row>
    <row r="77" spans="2:27" s="140" customFormat="1" x14ac:dyDescent="0.25">
      <c r="B77" s="79"/>
      <c r="C77" s="142"/>
      <c r="D77" s="149"/>
      <c r="E77" s="144"/>
      <c r="F77" s="109"/>
      <c r="G77" s="109"/>
      <c r="H77" s="109"/>
      <c r="I77" s="109"/>
      <c r="J77" s="109"/>
      <c r="K77" s="109"/>
      <c r="L77" s="109"/>
      <c r="M77" s="109"/>
      <c r="N77" s="139"/>
      <c r="O77" s="139"/>
      <c r="P77" s="149"/>
      <c r="Q77" s="144"/>
      <c r="R77" s="43"/>
      <c r="S77" s="43"/>
      <c r="T77" s="43"/>
      <c r="U77" s="43"/>
      <c r="V77" s="43"/>
      <c r="W77" s="43"/>
      <c r="X77" s="43"/>
      <c r="Y77" s="43"/>
      <c r="Z77" s="139"/>
      <c r="AA77" s="79"/>
    </row>
    <row r="78" spans="2:27" s="140" customFormat="1" x14ac:dyDescent="0.25">
      <c r="B78" s="79"/>
      <c r="C78" s="142"/>
      <c r="D78" s="149"/>
      <c r="E78" s="144"/>
      <c r="F78" s="109"/>
      <c r="G78" s="109"/>
      <c r="H78" s="109"/>
      <c r="I78" s="109"/>
      <c r="J78" s="109"/>
      <c r="K78" s="109"/>
      <c r="L78" s="109"/>
      <c r="M78" s="109"/>
      <c r="N78" s="139"/>
      <c r="O78" s="139"/>
      <c r="P78" s="149"/>
      <c r="Q78" s="144"/>
      <c r="R78" s="43"/>
      <c r="S78" s="43"/>
      <c r="T78" s="43"/>
      <c r="U78" s="43"/>
      <c r="V78" s="43"/>
      <c r="W78" s="43"/>
      <c r="X78" s="43"/>
      <c r="Y78" s="43"/>
      <c r="Z78" s="139"/>
      <c r="AA78" s="79"/>
    </row>
    <row r="79" spans="2:27" s="140" customFormat="1" x14ac:dyDescent="0.25">
      <c r="B79" s="79"/>
      <c r="C79" s="142"/>
      <c r="D79" s="149"/>
      <c r="E79" s="144"/>
      <c r="F79" s="109"/>
      <c r="G79" s="109"/>
      <c r="H79" s="109"/>
      <c r="I79" s="109"/>
      <c r="J79" s="109"/>
      <c r="K79" s="109"/>
      <c r="L79" s="109"/>
      <c r="M79" s="109"/>
      <c r="N79" s="139"/>
      <c r="O79" s="139"/>
      <c r="P79" s="149"/>
      <c r="Q79" s="144"/>
      <c r="R79" s="43"/>
      <c r="S79" s="43"/>
      <c r="T79" s="43"/>
      <c r="U79" s="43"/>
      <c r="V79" s="43"/>
      <c r="W79" s="43"/>
      <c r="X79" s="43"/>
      <c r="Y79" s="43"/>
      <c r="Z79" s="139"/>
      <c r="AA79" s="79"/>
    </row>
    <row r="80" spans="2:27" s="140" customFormat="1" x14ac:dyDescent="0.25">
      <c r="B80" s="79"/>
      <c r="C80" s="142"/>
      <c r="D80" s="149"/>
      <c r="E80" s="144"/>
      <c r="F80" s="109"/>
      <c r="G80" s="109"/>
      <c r="H80" s="109"/>
      <c r="I80" s="109"/>
      <c r="J80" s="109"/>
      <c r="K80" s="109"/>
      <c r="L80" s="109"/>
      <c r="M80" s="109"/>
      <c r="N80" s="139"/>
      <c r="O80" s="139"/>
      <c r="P80" s="149"/>
      <c r="Q80" s="144"/>
      <c r="R80" s="43"/>
      <c r="S80" s="43"/>
      <c r="T80" s="43"/>
      <c r="U80" s="43"/>
      <c r="V80" s="43"/>
      <c r="W80" s="43"/>
      <c r="X80" s="43"/>
      <c r="Y80" s="43"/>
      <c r="Z80" s="139"/>
      <c r="AA80" s="79"/>
    </row>
    <row r="81" spans="2:29" s="140" customFormat="1" x14ac:dyDescent="0.25">
      <c r="B81" s="79"/>
      <c r="C81" s="142"/>
      <c r="D81" s="149"/>
      <c r="E81" s="144"/>
      <c r="F81" s="109"/>
      <c r="G81" s="109"/>
      <c r="H81" s="109"/>
      <c r="I81" s="109"/>
      <c r="J81" s="109"/>
      <c r="K81" s="109"/>
      <c r="L81" s="109"/>
      <c r="M81" s="109"/>
      <c r="N81" s="139"/>
      <c r="O81" s="139"/>
      <c r="P81" s="149"/>
      <c r="Q81" s="144"/>
      <c r="R81" s="43"/>
      <c r="S81" s="43"/>
      <c r="T81" s="43"/>
      <c r="U81" s="43"/>
      <c r="V81" s="43"/>
      <c r="W81" s="43"/>
      <c r="X81" s="43"/>
      <c r="Y81" s="43"/>
      <c r="Z81" s="139"/>
      <c r="AA81" s="79"/>
    </row>
    <row r="82" spans="2:29" s="140" customFormat="1" x14ac:dyDescent="0.25">
      <c r="B82" s="79"/>
      <c r="C82" s="142"/>
      <c r="D82" s="149"/>
      <c r="E82" s="144"/>
      <c r="F82" s="109"/>
      <c r="G82" s="109"/>
      <c r="H82" s="109"/>
      <c r="I82" s="109"/>
      <c r="J82" s="109"/>
      <c r="K82" s="109"/>
      <c r="L82" s="109"/>
      <c r="M82" s="109"/>
      <c r="N82" s="139"/>
      <c r="O82" s="139"/>
      <c r="P82" s="149"/>
      <c r="Q82" s="144"/>
      <c r="R82" s="43"/>
      <c r="S82" s="43"/>
      <c r="T82" s="43"/>
      <c r="U82" s="43"/>
      <c r="V82" s="43"/>
      <c r="W82" s="43"/>
      <c r="X82" s="43"/>
      <c r="Y82" s="43"/>
      <c r="Z82" s="139"/>
      <c r="AA82" s="79"/>
    </row>
    <row r="83" spans="2:29" s="140" customFormat="1" x14ac:dyDescent="0.25">
      <c r="B83" s="79"/>
      <c r="C83" s="142"/>
      <c r="D83" s="149"/>
      <c r="E83" s="144"/>
      <c r="F83" s="109"/>
      <c r="G83" s="109"/>
      <c r="H83" s="109"/>
      <c r="I83" s="109"/>
      <c r="J83" s="109"/>
      <c r="K83" s="109"/>
      <c r="L83" s="109"/>
      <c r="M83" s="109"/>
      <c r="N83" s="139"/>
      <c r="O83" s="139"/>
      <c r="P83" s="149"/>
      <c r="Q83" s="144"/>
      <c r="R83" s="43"/>
      <c r="S83" s="43"/>
      <c r="T83" s="43"/>
      <c r="U83" s="43"/>
      <c r="V83" s="43"/>
      <c r="W83" s="43"/>
      <c r="X83" s="43"/>
      <c r="Y83" s="43"/>
      <c r="Z83" s="139"/>
      <c r="AA83" s="79"/>
    </row>
    <row r="84" spans="2:29" s="140" customFormat="1" x14ac:dyDescent="0.25">
      <c r="B84" s="79"/>
      <c r="C84" s="142"/>
      <c r="D84" s="149"/>
      <c r="E84" s="144"/>
      <c r="F84" s="109"/>
      <c r="G84" s="109"/>
      <c r="H84" s="109"/>
      <c r="I84" s="109"/>
      <c r="J84" s="109"/>
      <c r="K84" s="109"/>
      <c r="L84" s="109"/>
      <c r="M84" s="109"/>
      <c r="N84" s="139"/>
      <c r="O84" s="139"/>
      <c r="P84" s="149"/>
      <c r="Q84" s="144"/>
      <c r="R84" s="43"/>
      <c r="S84" s="43"/>
      <c r="T84" s="43"/>
      <c r="U84" s="43"/>
      <c r="V84" s="43"/>
      <c r="W84" s="43"/>
      <c r="X84" s="43"/>
      <c r="Y84" s="43"/>
      <c r="Z84" s="139"/>
      <c r="AA84" s="79"/>
    </row>
    <row r="85" spans="2:29" s="140" customFormat="1" x14ac:dyDescent="0.25">
      <c r="B85" s="79"/>
      <c r="C85" s="142"/>
      <c r="D85" s="149"/>
      <c r="E85" s="144"/>
      <c r="F85" s="109"/>
      <c r="G85" s="109"/>
      <c r="H85" s="109"/>
      <c r="I85" s="109"/>
      <c r="J85" s="109"/>
      <c r="K85" s="109"/>
      <c r="L85" s="109"/>
      <c r="M85" s="109"/>
      <c r="N85" s="139"/>
      <c r="O85" s="139"/>
      <c r="P85" s="149"/>
      <c r="Q85" s="144"/>
      <c r="R85" s="43"/>
      <c r="S85" s="43"/>
      <c r="T85" s="43"/>
      <c r="U85" s="43"/>
      <c r="V85" s="43"/>
      <c r="W85" s="43"/>
      <c r="X85" s="43"/>
      <c r="Y85" s="43"/>
      <c r="Z85" s="139"/>
      <c r="AA85" s="79"/>
    </row>
    <row r="86" spans="2:29" s="140" customFormat="1" x14ac:dyDescent="0.25">
      <c r="B86" s="79"/>
      <c r="C86" s="142"/>
      <c r="D86" s="149"/>
      <c r="E86" s="144"/>
      <c r="F86" s="109"/>
      <c r="G86" s="109"/>
      <c r="H86" s="109"/>
      <c r="I86" s="109"/>
      <c r="J86" s="109"/>
      <c r="K86" s="109"/>
      <c r="L86" s="109"/>
      <c r="M86" s="109"/>
      <c r="N86" s="139"/>
      <c r="O86" s="139"/>
      <c r="P86" s="149"/>
      <c r="Q86" s="144"/>
      <c r="R86" s="43"/>
      <c r="S86" s="43"/>
      <c r="T86" s="43"/>
      <c r="U86" s="43"/>
      <c r="V86" s="43"/>
      <c r="W86" s="43"/>
      <c r="X86" s="43"/>
      <c r="Y86" s="43"/>
      <c r="Z86" s="139"/>
      <c r="AA86" s="79"/>
    </row>
    <row r="87" spans="2:29" s="140" customFormat="1" x14ac:dyDescent="0.25">
      <c r="B87" s="79"/>
      <c r="C87" s="142"/>
      <c r="D87" s="149"/>
      <c r="E87" s="144"/>
      <c r="F87" s="109"/>
      <c r="G87" s="109"/>
      <c r="H87" s="109"/>
      <c r="I87" s="109"/>
      <c r="J87" s="109"/>
      <c r="K87" s="109"/>
      <c r="L87" s="109"/>
      <c r="M87" s="109"/>
      <c r="N87" s="139"/>
      <c r="O87" s="139"/>
      <c r="P87" s="149"/>
      <c r="Q87" s="144"/>
      <c r="R87" s="43"/>
      <c r="S87" s="43"/>
      <c r="T87" s="43"/>
      <c r="U87" s="43"/>
      <c r="V87" s="43"/>
      <c r="W87" s="43"/>
      <c r="X87" s="43"/>
      <c r="Y87" s="43"/>
      <c r="Z87" s="139"/>
      <c r="AA87" s="79"/>
    </row>
    <row r="88" spans="2:29" s="140" customFormat="1" x14ac:dyDescent="0.25">
      <c r="B88" s="79"/>
      <c r="C88" s="142"/>
      <c r="D88" s="149"/>
      <c r="E88" s="144"/>
      <c r="F88" s="109"/>
      <c r="G88" s="109"/>
      <c r="H88" s="109"/>
      <c r="I88" s="109"/>
      <c r="J88" s="109"/>
      <c r="K88" s="109"/>
      <c r="L88" s="109"/>
      <c r="M88" s="109"/>
      <c r="N88" s="139"/>
      <c r="O88" s="139"/>
      <c r="P88" s="149"/>
      <c r="Q88" s="144"/>
      <c r="R88" s="43"/>
      <c r="S88" s="43"/>
      <c r="T88" s="43"/>
      <c r="U88" s="43"/>
      <c r="V88" s="43"/>
      <c r="W88" s="43"/>
      <c r="X88" s="43"/>
      <c r="Y88" s="43"/>
      <c r="Z88" s="139"/>
      <c r="AA88" s="79"/>
    </row>
    <row r="89" spans="2:29" s="140" customFormat="1" x14ac:dyDescent="0.25">
      <c r="B89" s="79"/>
      <c r="C89" s="142"/>
      <c r="D89" s="149"/>
      <c r="E89" s="144"/>
      <c r="F89" s="109"/>
      <c r="G89" s="109"/>
      <c r="H89" s="109"/>
      <c r="I89" s="109"/>
      <c r="J89" s="109"/>
      <c r="K89" s="109"/>
      <c r="L89" s="109"/>
      <c r="M89" s="109"/>
      <c r="N89" s="139"/>
      <c r="O89" s="139"/>
      <c r="P89" s="149"/>
      <c r="Q89" s="144"/>
      <c r="R89" s="43"/>
      <c r="S89" s="43"/>
      <c r="T89" s="43"/>
      <c r="U89" s="43"/>
      <c r="V89" s="43"/>
      <c r="W89" s="43"/>
      <c r="X89" s="43"/>
      <c r="Y89" s="43"/>
      <c r="Z89" s="139"/>
      <c r="AA89" s="79"/>
    </row>
    <row r="90" spans="2:29" s="140" customFormat="1" x14ac:dyDescent="0.25">
      <c r="B90" s="79"/>
      <c r="C90" s="142"/>
      <c r="D90" s="149"/>
      <c r="E90" s="144"/>
      <c r="F90" s="109"/>
      <c r="G90" s="109"/>
      <c r="H90" s="109"/>
      <c r="I90" s="109"/>
      <c r="J90" s="109"/>
      <c r="K90" s="109"/>
      <c r="L90" s="109"/>
      <c r="M90" s="109"/>
      <c r="N90" s="139"/>
      <c r="O90" s="139"/>
      <c r="P90" s="149"/>
      <c r="Q90" s="144"/>
      <c r="R90" s="43"/>
      <c r="S90" s="43"/>
      <c r="T90" s="43"/>
      <c r="U90" s="43"/>
      <c r="V90" s="43"/>
      <c r="W90" s="43"/>
      <c r="X90" s="43"/>
      <c r="Y90" s="43"/>
      <c r="Z90" s="139"/>
      <c r="AA90" s="79"/>
    </row>
    <row r="91" spans="2:29" s="140" customFormat="1" x14ac:dyDescent="0.25">
      <c r="B91" s="79"/>
      <c r="C91" s="142"/>
      <c r="D91" s="149"/>
      <c r="E91" s="144"/>
      <c r="F91" s="109"/>
      <c r="G91" s="109"/>
      <c r="H91" s="109"/>
      <c r="I91" s="109"/>
      <c r="J91" s="109"/>
      <c r="K91" s="109"/>
      <c r="L91" s="109"/>
      <c r="M91" s="109"/>
      <c r="N91" s="139"/>
      <c r="O91" s="139"/>
      <c r="P91" s="149"/>
      <c r="Q91" s="144"/>
      <c r="R91" s="43"/>
      <c r="S91" s="43"/>
      <c r="T91" s="43"/>
      <c r="U91" s="43"/>
      <c r="V91" s="43"/>
      <c r="W91" s="43"/>
      <c r="X91" s="43"/>
      <c r="Y91" s="43"/>
      <c r="Z91" s="139"/>
      <c r="AA91" s="79"/>
      <c r="AB91" s="145" t="s">
        <v>1824</v>
      </c>
      <c r="AC91" s="145"/>
    </row>
    <row r="92" spans="2:29" s="140" customFormat="1" ht="27.75" customHeight="1" x14ac:dyDescent="0.25">
      <c r="B92" s="79"/>
      <c r="C92" s="142"/>
      <c r="D92" s="1309" t="s">
        <v>3517</v>
      </c>
      <c r="E92" s="1309"/>
      <c r="F92" s="1309"/>
      <c r="G92" s="1309"/>
      <c r="H92" s="1309"/>
      <c r="I92" s="1309"/>
      <c r="J92" s="1309"/>
      <c r="K92" s="1309"/>
      <c r="L92" s="1309"/>
      <c r="M92" s="1309"/>
      <c r="N92" s="1309"/>
      <c r="O92" s="1309"/>
      <c r="P92" s="1309"/>
      <c r="Q92" s="1309"/>
      <c r="R92" s="1309"/>
      <c r="S92" s="1309"/>
      <c r="T92" s="1309"/>
      <c r="U92" s="1309"/>
      <c r="V92" s="1309"/>
      <c r="W92" s="1309"/>
      <c r="X92" s="1309"/>
      <c r="Y92" s="1309"/>
      <c r="Z92" s="139"/>
      <c r="AA92" s="79"/>
      <c r="AB92" s="145" t="s">
        <v>1973</v>
      </c>
      <c r="AC92" s="145"/>
    </row>
    <row r="93" spans="2:29" s="140" customFormat="1" ht="15.75" thickBot="1" x14ac:dyDescent="0.3">
      <c r="B93" s="79"/>
      <c r="C93" s="142"/>
      <c r="D93" s="149"/>
      <c r="E93" s="144"/>
      <c r="F93" s="109"/>
      <c r="G93" s="109"/>
      <c r="H93" s="109"/>
      <c r="I93" s="109"/>
      <c r="J93" s="109"/>
      <c r="K93" s="109"/>
      <c r="L93" s="109"/>
      <c r="M93" s="109"/>
      <c r="N93" s="139"/>
      <c r="O93" s="139"/>
      <c r="P93" s="149"/>
      <c r="Q93" s="144"/>
      <c r="R93" s="43"/>
      <c r="S93" s="43"/>
      <c r="T93" s="43"/>
      <c r="U93" s="43"/>
      <c r="V93" s="43"/>
      <c r="W93" s="43"/>
      <c r="X93" s="43"/>
      <c r="Y93" s="43"/>
      <c r="Z93" s="139"/>
      <c r="AA93" s="79"/>
      <c r="AB93" s="145" t="s">
        <v>1974</v>
      </c>
      <c r="AC93" s="145"/>
    </row>
    <row r="94" spans="2:29" s="140" customFormat="1" ht="15.75" thickBot="1" x14ac:dyDescent="0.3">
      <c r="B94" s="79"/>
      <c r="C94" s="142"/>
      <c r="D94" s="149"/>
      <c r="E94" s="144"/>
      <c r="F94" s="1293" t="s">
        <v>1968</v>
      </c>
      <c r="G94" s="1293"/>
      <c r="H94" s="1293"/>
      <c r="I94" s="1294"/>
      <c r="J94" s="1286" t="s">
        <v>1824</v>
      </c>
      <c r="K94" s="1287"/>
      <c r="L94" s="1288"/>
      <c r="M94" s="109"/>
      <c r="N94" s="139"/>
      <c r="O94" s="139"/>
      <c r="P94" s="149"/>
      <c r="Q94" s="144"/>
      <c r="R94" s="43"/>
      <c r="S94" s="43"/>
      <c r="T94" s="43"/>
      <c r="U94" s="43"/>
      <c r="V94" s="43"/>
      <c r="W94" s="43"/>
      <c r="X94" s="43"/>
      <c r="Y94" s="43"/>
      <c r="Z94" s="139"/>
      <c r="AA94" s="79"/>
      <c r="AB94" s="145" t="s">
        <v>1826</v>
      </c>
      <c r="AC94" s="145"/>
    </row>
    <row r="95" spans="2:29" s="140" customFormat="1" x14ac:dyDescent="0.25">
      <c r="B95" s="79"/>
      <c r="C95" s="142"/>
      <c r="D95" s="155" t="s">
        <v>1972</v>
      </c>
      <c r="E95" s="144"/>
      <c r="F95" s="109"/>
      <c r="G95" s="109"/>
      <c r="H95" s="109"/>
      <c r="I95" s="109"/>
      <c r="J95" s="109"/>
      <c r="K95" s="109"/>
      <c r="L95" s="109"/>
      <c r="M95" s="109"/>
      <c r="N95" s="139"/>
      <c r="O95" s="139"/>
      <c r="P95" s="149"/>
      <c r="Q95" s="144"/>
      <c r="R95" s="43"/>
      <c r="S95" s="43"/>
      <c r="T95" s="43"/>
      <c r="U95" s="152"/>
      <c r="V95" s="43"/>
      <c r="W95" s="43"/>
      <c r="X95" s="43"/>
      <c r="Y95" s="43"/>
      <c r="Z95" s="139"/>
      <c r="AA95" s="79"/>
      <c r="AB95" s="145" t="s">
        <v>1975</v>
      </c>
      <c r="AC95" s="145"/>
    </row>
    <row r="96" spans="2:29" s="140" customFormat="1" x14ac:dyDescent="0.25">
      <c r="B96" s="79"/>
      <c r="C96" s="142"/>
      <c r="D96" s="149"/>
      <c r="E96" s="144"/>
      <c r="F96" s="109"/>
      <c r="G96" s="109"/>
      <c r="H96" s="109"/>
      <c r="I96" s="109"/>
      <c r="J96" s="109"/>
      <c r="K96" s="109"/>
      <c r="L96" s="109"/>
      <c r="M96" s="109"/>
      <c r="N96" s="139"/>
      <c r="O96" s="139"/>
      <c r="P96" s="149"/>
      <c r="Q96" s="144"/>
      <c r="R96" s="43"/>
      <c r="S96" s="43"/>
      <c r="T96" s="43"/>
      <c r="U96" s="43"/>
      <c r="V96" s="43"/>
      <c r="W96" s="43"/>
      <c r="X96" s="43"/>
      <c r="Y96" s="43"/>
      <c r="Z96" s="139"/>
      <c r="AA96" s="79"/>
      <c r="AB96" s="145" t="s">
        <v>1976</v>
      </c>
      <c r="AC96" s="145"/>
    </row>
    <row r="97" spans="2:29" s="140" customFormat="1" ht="15" customHeight="1" x14ac:dyDescent="0.25">
      <c r="B97" s="79"/>
      <c r="C97" s="142"/>
      <c r="D97" s="1302" t="s">
        <v>1970</v>
      </c>
      <c r="E97" s="1302"/>
      <c r="F97" s="1302"/>
      <c r="G97" s="1302"/>
      <c r="H97" s="1302"/>
      <c r="I97" s="1302"/>
      <c r="J97" s="1302"/>
      <c r="K97" s="1289" t="s">
        <v>1969</v>
      </c>
      <c r="L97" s="1289"/>
      <c r="M97" s="1289"/>
      <c r="N97" s="1289"/>
      <c r="O97" s="1289"/>
      <c r="P97" s="1289"/>
      <c r="Q97" s="1289"/>
      <c r="R97" s="1289"/>
      <c r="S97" s="144"/>
      <c r="T97" s="43"/>
      <c r="U97" s="43"/>
      <c r="V97" s="43"/>
      <c r="W97" s="43"/>
      <c r="X97" s="43"/>
      <c r="Y97" s="43"/>
      <c r="Z97" s="139"/>
      <c r="AA97" s="79"/>
      <c r="AB97" s="145" t="s">
        <v>1977</v>
      </c>
      <c r="AC97" s="145"/>
    </row>
    <row r="98" spans="2:29" s="140" customFormat="1" ht="15" customHeight="1" x14ac:dyDescent="0.25">
      <c r="B98" s="79"/>
      <c r="C98" s="142"/>
      <c r="D98" s="1303"/>
      <c r="E98" s="1303"/>
      <c r="F98" s="1303"/>
      <c r="G98" s="1303"/>
      <c r="H98" s="1303"/>
      <c r="I98" s="1303"/>
      <c r="J98" s="1303"/>
      <c r="K98" s="1251" t="str">
        <f>IF(select1 = "", "please make a selection", select1)</f>
        <v>please make a selection</v>
      </c>
      <c r="L98" s="1251"/>
      <c r="M98" s="1253" t="str">
        <f>IF(select2 = "", "please make a selection", select2)</f>
        <v>please make a selection</v>
      </c>
      <c r="N98" s="1253"/>
      <c r="O98" s="1255" t="s">
        <v>790</v>
      </c>
      <c r="P98" s="1255"/>
      <c r="Q98" s="1257" t="s">
        <v>1823</v>
      </c>
      <c r="R98" s="1257"/>
      <c r="S98" s="144"/>
      <c r="T98" s="43"/>
      <c r="U98" s="43"/>
      <c r="V98" s="43"/>
      <c r="W98" s="43"/>
      <c r="X98" s="43"/>
      <c r="Y98" s="43"/>
      <c r="Z98" s="139"/>
      <c r="AA98" s="79"/>
      <c r="AB98" s="145" t="s">
        <v>1978</v>
      </c>
      <c r="AC98" s="145"/>
    </row>
    <row r="99" spans="2:29" s="140" customFormat="1" ht="19.5" customHeight="1" x14ac:dyDescent="0.25">
      <c r="B99" s="79"/>
      <c r="C99" s="142"/>
      <c r="D99" s="1304"/>
      <c r="E99" s="1304"/>
      <c r="F99" s="1304"/>
      <c r="G99" s="1304"/>
      <c r="H99" s="1304"/>
      <c r="I99" s="1304"/>
      <c r="J99" s="1304"/>
      <c r="K99" s="1278"/>
      <c r="L99" s="1278"/>
      <c r="M99" s="1279"/>
      <c r="N99" s="1279"/>
      <c r="O99" s="1256"/>
      <c r="P99" s="1256"/>
      <c r="Q99" s="1258"/>
      <c r="R99" s="1258"/>
      <c r="S99" s="144"/>
      <c r="T99" s="43"/>
      <c r="U99" s="43"/>
      <c r="V99" s="43"/>
      <c r="W99" s="43"/>
      <c r="X99" s="43"/>
      <c r="Y99" s="43"/>
      <c r="Z99" s="139"/>
      <c r="AA99" s="79"/>
      <c r="AB99" s="145" t="s">
        <v>1979</v>
      </c>
      <c r="AC99" s="145"/>
    </row>
    <row r="100" spans="2:29" s="140" customFormat="1" ht="15" customHeight="1" x14ac:dyDescent="0.25">
      <c r="B100" s="79"/>
      <c r="C100" s="142"/>
      <c r="D100" s="1306" t="s">
        <v>1980</v>
      </c>
      <c r="E100" s="1306"/>
      <c r="F100" s="1306"/>
      <c r="G100" s="1306"/>
      <c r="H100" s="1306"/>
      <c r="I100" s="1306"/>
      <c r="J100" s="1306"/>
      <c r="K100" s="1312" t="str">
        <f t="shared" ref="K100:K105" si="15">IFERROR(IF(K$98="please make a selection","n/a",INDEX(data_all,MATCH(K$98,geog,0),MATCH(CONCATENATE($D100,"- ",$J$94, $D$95),head,0))/INDEX(data_all,MATCH(K$98, geog,0), MATCH(CONCATENATE("Total - ",$J$94,$D$95),head,0))), "n/a")</f>
        <v>n/a</v>
      </c>
      <c r="L100" s="1312"/>
      <c r="M100" s="1312" t="str">
        <f t="shared" ref="M100:M105" si="16">IFERROR(IF(M$98="please make a selection","n/a",INDEX(data_all,MATCH(M$98,geog,0),MATCH(CONCATENATE($D100,"- ",$J$94, $D$95),head,0))/INDEX(data_all,MATCH(M$98, geog,0), MATCH(CONCATENATE("Total - ",$J$94,$D$95),head,0))), "n/a")</f>
        <v>n/a</v>
      </c>
      <c r="N100" s="1312"/>
      <c r="O100" s="1312">
        <f t="shared" ref="O100:O105" si="17">IFERROR(IF(O$98="please make a selection","n/a",INDEX(data_all,MATCH(O$98,geog,0),MATCH(CONCATENATE($D100,"- ",$J$94, $D$95),head,0))/INDEX(data_all,MATCH(O$98, geog,0), MATCH(CONCATENATE("Total - ",$J$94,$D$95),head,0))), "n/a")</f>
        <v>0.83558490728391344</v>
      </c>
      <c r="P100" s="1312"/>
      <c r="Q100" s="1312">
        <f t="shared" ref="Q100:Q105" si="18">IFERROR(IF(Q$98="please make a selection","n/a",INDEX(data_all,MATCH(Q$98,geog,0),MATCH(CONCATENATE($D100,"- ",$J$94, $D$95),head,0))/INDEX(data_all,MATCH(Q$98, geog,0), MATCH(CONCATENATE("Total - ",$J$94,$D$95),head,0))), "n/a")</f>
        <v>0.70716530523747689</v>
      </c>
      <c r="R100" s="1312"/>
      <c r="S100" s="43"/>
      <c r="T100" s="43"/>
      <c r="U100" s="43"/>
      <c r="V100" s="43"/>
      <c r="W100" s="43"/>
      <c r="X100" s="43"/>
      <c r="Y100" s="43"/>
      <c r="Z100" s="139"/>
      <c r="AA100" s="79"/>
      <c r="AB100" s="145"/>
      <c r="AC100" s="145"/>
    </row>
    <row r="101" spans="2:29" s="140" customFormat="1" ht="15" customHeight="1" x14ac:dyDescent="0.25">
      <c r="B101" s="79"/>
      <c r="C101" s="142"/>
      <c r="D101" s="1306" t="s">
        <v>1981</v>
      </c>
      <c r="E101" s="1306"/>
      <c r="F101" s="1306"/>
      <c r="G101" s="1306"/>
      <c r="H101" s="1306"/>
      <c r="I101" s="1306"/>
      <c r="J101" s="1306"/>
      <c r="K101" s="1311" t="str">
        <f t="shared" si="15"/>
        <v>n/a</v>
      </c>
      <c r="L101" s="1311"/>
      <c r="M101" s="1291" t="str">
        <f t="shared" si="16"/>
        <v>n/a</v>
      </c>
      <c r="N101" s="1291"/>
      <c r="O101" s="1315">
        <f t="shared" si="17"/>
        <v>4.450802392118057E-2</v>
      </c>
      <c r="P101" s="1315"/>
      <c r="Q101" s="1311">
        <f t="shared" si="18"/>
        <v>5.2382905387426473E-2</v>
      </c>
      <c r="R101" s="1311"/>
      <c r="S101" s="43"/>
      <c r="T101" s="43"/>
      <c r="U101" s="43"/>
      <c r="V101" s="43"/>
      <c r="W101" s="43"/>
      <c r="X101" s="43"/>
      <c r="Y101" s="43"/>
      <c r="Z101" s="139"/>
      <c r="AA101" s="79"/>
    </row>
    <row r="102" spans="2:29" s="140" customFormat="1" ht="15" customHeight="1" x14ac:dyDescent="0.25">
      <c r="B102" s="79"/>
      <c r="C102" s="142"/>
      <c r="D102" s="1306" t="s">
        <v>1982</v>
      </c>
      <c r="E102" s="1306"/>
      <c r="F102" s="1306"/>
      <c r="G102" s="1306"/>
      <c r="H102" s="1306"/>
      <c r="I102" s="1306"/>
      <c r="J102" s="1306"/>
      <c r="K102" s="1311" t="str">
        <f t="shared" si="15"/>
        <v>n/a</v>
      </c>
      <c r="L102" s="1311"/>
      <c r="M102" s="1291" t="str">
        <f t="shared" si="16"/>
        <v>n/a</v>
      </c>
      <c r="N102" s="1291"/>
      <c r="O102" s="1315">
        <f t="shared" si="17"/>
        <v>4.7390612227337266E-2</v>
      </c>
      <c r="P102" s="1315"/>
      <c r="Q102" s="1311">
        <f t="shared" si="18"/>
        <v>6.4863736040541825E-2</v>
      </c>
      <c r="R102" s="1311"/>
      <c r="S102" s="43"/>
      <c r="T102" s="43"/>
      <c r="U102" s="43"/>
      <c r="V102" s="43"/>
      <c r="W102" s="43"/>
      <c r="X102" s="43"/>
      <c r="Y102" s="43"/>
      <c r="Z102" s="139"/>
      <c r="AA102" s="79"/>
    </row>
    <row r="103" spans="2:29" s="140" customFormat="1" ht="15" customHeight="1" x14ac:dyDescent="0.25">
      <c r="B103" s="79"/>
      <c r="C103" s="142"/>
      <c r="D103" s="1306" t="s">
        <v>1983</v>
      </c>
      <c r="E103" s="1306"/>
      <c r="F103" s="1306"/>
      <c r="G103" s="1306"/>
      <c r="H103" s="1306"/>
      <c r="I103" s="1306"/>
      <c r="J103" s="1306"/>
      <c r="K103" s="1311" t="str">
        <f t="shared" si="15"/>
        <v>n/a</v>
      </c>
      <c r="L103" s="1311"/>
      <c r="M103" s="1291" t="str">
        <f t="shared" si="16"/>
        <v>n/a</v>
      </c>
      <c r="N103" s="1291"/>
      <c r="O103" s="1315">
        <f t="shared" si="17"/>
        <v>5.4855225229101232E-2</v>
      </c>
      <c r="P103" s="1315"/>
      <c r="Q103" s="1311">
        <f t="shared" si="18"/>
        <v>0.10811828055817642</v>
      </c>
      <c r="R103" s="1311"/>
      <c r="S103" s="43"/>
      <c r="T103" s="43"/>
      <c r="U103" s="43"/>
      <c r="V103" s="43"/>
      <c r="W103" s="43"/>
      <c r="X103" s="43"/>
      <c r="Y103" s="43"/>
      <c r="Z103" s="139"/>
      <c r="AA103" s="79"/>
    </row>
    <row r="104" spans="2:29" s="140" customFormat="1" ht="15" customHeight="1" x14ac:dyDescent="0.25">
      <c r="B104" s="79"/>
      <c r="C104" s="142"/>
      <c r="D104" s="1306" t="s">
        <v>1984</v>
      </c>
      <c r="E104" s="1306"/>
      <c r="F104" s="1306"/>
      <c r="G104" s="1306"/>
      <c r="H104" s="1306"/>
      <c r="I104" s="1306"/>
      <c r="J104" s="1306"/>
      <c r="K104" s="1311" t="str">
        <f t="shared" si="15"/>
        <v>n/a</v>
      </c>
      <c r="L104" s="1311"/>
      <c r="M104" s="1291" t="str">
        <f t="shared" si="16"/>
        <v>n/a</v>
      </c>
      <c r="N104" s="1291"/>
      <c r="O104" s="1315">
        <f t="shared" si="17"/>
        <v>1.2928623671643075E-2</v>
      </c>
      <c r="P104" s="1315"/>
      <c r="Q104" s="1311">
        <f t="shared" si="18"/>
        <v>5.2839745314753973E-2</v>
      </c>
      <c r="R104" s="1311"/>
      <c r="S104" s="43"/>
      <c r="T104" s="43"/>
      <c r="U104" s="43"/>
      <c r="V104" s="43"/>
      <c r="W104" s="43"/>
      <c r="X104" s="43"/>
      <c r="Y104" s="43"/>
      <c r="Z104" s="139"/>
      <c r="AA104" s="79"/>
    </row>
    <row r="105" spans="2:29" s="140" customFormat="1" ht="15" customHeight="1" x14ac:dyDescent="0.25">
      <c r="B105" s="79"/>
      <c r="C105" s="142"/>
      <c r="D105" s="1307" t="s">
        <v>1985</v>
      </c>
      <c r="E105" s="1307"/>
      <c r="F105" s="1307"/>
      <c r="G105" s="1307"/>
      <c r="H105" s="1307"/>
      <c r="I105" s="1307"/>
      <c r="J105" s="1307"/>
      <c r="K105" s="1310" t="str">
        <f t="shared" si="15"/>
        <v>n/a</v>
      </c>
      <c r="L105" s="1310"/>
      <c r="M105" s="1305" t="str">
        <f t="shared" si="16"/>
        <v>n/a</v>
      </c>
      <c r="N105" s="1305"/>
      <c r="O105" s="1313">
        <f t="shared" si="17"/>
        <v>4.7326076668244201E-3</v>
      </c>
      <c r="P105" s="1313"/>
      <c r="Q105" s="1310">
        <f t="shared" si="18"/>
        <v>1.4630027461624392E-2</v>
      </c>
      <c r="R105" s="1310"/>
      <c r="S105" s="43"/>
      <c r="T105" s="43"/>
      <c r="U105" s="43"/>
      <c r="V105" s="43"/>
      <c r="W105" s="43"/>
      <c r="X105" s="43"/>
      <c r="Y105" s="43"/>
      <c r="Z105" s="139"/>
      <c r="AA105" s="79"/>
    </row>
    <row r="106" spans="2:29" s="140" customFormat="1" ht="15" customHeight="1" x14ac:dyDescent="0.25">
      <c r="B106" s="79"/>
      <c r="C106" s="142"/>
      <c r="D106" s="1308" t="s">
        <v>1986</v>
      </c>
      <c r="E106" s="1308"/>
      <c r="F106" s="1308"/>
      <c r="G106" s="1308"/>
      <c r="H106" s="1308"/>
      <c r="I106" s="1308"/>
      <c r="J106" s="1308"/>
      <c r="K106" s="1310" t="str">
        <f>IFERROR(IF(K$98="please make a selection","n/a",INDEX(data_all,MATCH(K$98,geog,0),MATCH(CONCATENATE($D106,"- ",$J$94, $D$95),head,0))), "n/a")</f>
        <v>n/a</v>
      </c>
      <c r="L106" s="1310"/>
      <c r="M106" s="1310" t="str">
        <f>IFERROR(IF(M$98="please make a selection","n/a",INDEX(data_all,MATCH(M$98,geog,0),MATCH(CONCATENATE($D106,"- ",$J$94, $D$95),head,0))), "n/a")</f>
        <v>n/a</v>
      </c>
      <c r="N106" s="1310"/>
      <c r="O106" s="1314">
        <f>IFERROR(IF(O$98="please make a selection","n/a",INDEX(data_all,MATCH(O$98,geog,0),MATCH(CONCATENATE($D106,"- ",$J$94, $D$95),head,0))), "n/a")</f>
        <v>0.16441509271608656</v>
      </c>
      <c r="P106" s="1314"/>
      <c r="Q106" s="1314">
        <f>IFERROR(IF(Q$98="please make a selection","n/a",INDEX(data_all,MATCH(Q$98,geog,0),MATCH(CONCATENATE($D106,"- ",$J$94, $D$95),head,0))), "n/a")</f>
        <v>0.29283469476252311</v>
      </c>
      <c r="R106" s="1314"/>
      <c r="S106" s="43"/>
      <c r="T106" s="43"/>
      <c r="U106" s="43"/>
      <c r="V106" s="43"/>
      <c r="W106" s="43"/>
      <c r="X106" s="43"/>
      <c r="Y106" s="43"/>
      <c r="Z106" s="139"/>
      <c r="AA106" s="79"/>
    </row>
    <row r="107" spans="2:29" s="140" customFormat="1" x14ac:dyDescent="0.25">
      <c r="B107" s="79"/>
      <c r="C107" s="142"/>
      <c r="D107" s="153" t="s">
        <v>1987</v>
      </c>
      <c r="E107" s="144"/>
      <c r="F107" s="109"/>
      <c r="G107" s="109"/>
      <c r="H107" s="109"/>
      <c r="I107" s="109"/>
      <c r="J107" s="109"/>
      <c r="K107" s="109"/>
      <c r="L107" s="109"/>
      <c r="M107" s="109"/>
      <c r="N107" s="139"/>
      <c r="O107" s="139"/>
      <c r="P107" s="149"/>
      <c r="Q107" s="144"/>
      <c r="S107" s="43"/>
      <c r="T107" s="43"/>
      <c r="U107" s="43"/>
      <c r="V107" s="43"/>
      <c r="W107" s="43"/>
      <c r="X107" s="43"/>
      <c r="Y107" s="43"/>
      <c r="Z107" s="139"/>
      <c r="AA107" s="79"/>
    </row>
    <row r="108" spans="2:29" s="140" customFormat="1" x14ac:dyDescent="0.25">
      <c r="B108" s="79"/>
      <c r="C108" s="142"/>
      <c r="E108" s="144"/>
      <c r="F108" s="109"/>
      <c r="G108" s="109"/>
      <c r="H108" s="109"/>
      <c r="I108" s="109"/>
      <c r="J108" s="109"/>
      <c r="K108" s="109"/>
      <c r="L108" s="109"/>
      <c r="M108" s="109"/>
      <c r="N108" s="139"/>
      <c r="O108" s="139"/>
      <c r="P108" s="149"/>
      <c r="Q108" s="144"/>
      <c r="S108" s="43"/>
      <c r="T108" s="43"/>
      <c r="U108" s="43"/>
      <c r="V108" s="43"/>
      <c r="W108" s="43"/>
      <c r="X108" s="43"/>
      <c r="Y108" s="43"/>
      <c r="Z108" s="139"/>
      <c r="AA108" s="79"/>
    </row>
    <row r="109" spans="2:29" s="140" customFormat="1" x14ac:dyDescent="0.25">
      <c r="B109" s="79"/>
      <c r="C109" s="142"/>
      <c r="D109" s="149"/>
      <c r="E109" s="144"/>
      <c r="F109" s="109"/>
      <c r="G109" s="109"/>
      <c r="H109" s="109"/>
      <c r="I109" s="109"/>
      <c r="J109" s="109"/>
      <c r="K109" s="109"/>
      <c r="M109" s="109"/>
      <c r="N109" s="139"/>
      <c r="O109" s="139"/>
      <c r="P109" s="149"/>
      <c r="Q109" s="144"/>
      <c r="R109" s="43"/>
      <c r="S109" s="43"/>
      <c r="T109" s="43"/>
      <c r="U109" s="43"/>
      <c r="V109" s="43"/>
      <c r="W109" s="43"/>
      <c r="X109" s="43"/>
      <c r="Y109" s="43"/>
      <c r="Z109" s="139"/>
      <c r="AA109" s="79"/>
    </row>
    <row r="110" spans="2:29" s="140" customFormat="1" x14ac:dyDescent="0.25">
      <c r="B110" s="79"/>
      <c r="C110" s="142"/>
      <c r="D110" s="149"/>
      <c r="E110" s="144"/>
      <c r="F110" s="109"/>
      <c r="G110" s="109"/>
      <c r="H110" s="109"/>
      <c r="I110" s="109"/>
      <c r="J110" s="109"/>
      <c r="K110" s="109"/>
      <c r="L110" s="109"/>
      <c r="M110" s="109"/>
      <c r="N110" s="139"/>
      <c r="O110" s="139"/>
      <c r="P110" s="149"/>
      <c r="Q110" s="144"/>
      <c r="R110" s="43"/>
      <c r="S110" s="43"/>
      <c r="T110" s="43"/>
      <c r="U110" s="43"/>
      <c r="V110" s="43"/>
      <c r="W110" s="43"/>
      <c r="X110" s="43"/>
      <c r="Y110" s="43"/>
      <c r="Z110" s="139"/>
      <c r="AA110" s="79"/>
    </row>
    <row r="111" spans="2:29" s="140" customFormat="1" x14ac:dyDescent="0.25">
      <c r="B111" s="79"/>
      <c r="C111" s="156"/>
      <c r="D111" s="157"/>
      <c r="E111" s="158"/>
      <c r="F111" s="159"/>
      <c r="G111" s="159"/>
      <c r="H111" s="159"/>
      <c r="I111" s="159"/>
      <c r="J111" s="159"/>
      <c r="K111" s="159"/>
      <c r="L111" s="159"/>
      <c r="M111" s="159"/>
      <c r="N111" s="104"/>
      <c r="O111" s="104"/>
      <c r="P111" s="157"/>
      <c r="Q111" s="158"/>
      <c r="R111" s="160"/>
      <c r="S111" s="160"/>
      <c r="T111" s="160"/>
      <c r="U111" s="160"/>
      <c r="V111" s="160"/>
      <c r="W111" s="160"/>
      <c r="X111" s="160"/>
      <c r="Y111" s="160"/>
      <c r="Z111" s="104"/>
      <c r="AA111" s="79"/>
    </row>
    <row r="112" spans="2:29" x14ac:dyDescent="0.25">
      <c r="B112" s="79"/>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79"/>
    </row>
    <row r="113" spans="2:27" s="140" customFormat="1" x14ac:dyDescent="0.25">
      <c r="B113" s="7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79"/>
    </row>
    <row r="114" spans="2:27" s="140" customFormat="1" x14ac:dyDescent="0.25">
      <c r="B114" s="79"/>
      <c r="C114" s="139"/>
      <c r="D114" s="1320" t="s">
        <v>3518</v>
      </c>
      <c r="E114" s="1320"/>
      <c r="F114" s="1320"/>
      <c r="G114" s="1320"/>
      <c r="H114" s="1320"/>
      <c r="I114" s="1320"/>
      <c r="J114" s="1320"/>
      <c r="K114" s="1320"/>
      <c r="L114" s="1320"/>
      <c r="M114" s="1320"/>
      <c r="N114" s="1320"/>
      <c r="O114" s="1320"/>
      <c r="P114" s="1320"/>
      <c r="Q114" s="1320"/>
      <c r="R114" s="1320"/>
      <c r="S114" s="1320"/>
      <c r="T114" s="1320"/>
      <c r="U114" s="1320"/>
      <c r="V114" s="1320"/>
      <c r="W114" s="1320"/>
      <c r="X114" s="1320"/>
      <c r="Y114" s="1320"/>
      <c r="Z114" s="139"/>
      <c r="AA114" s="79"/>
    </row>
    <row r="115" spans="2:27" s="140" customFormat="1" x14ac:dyDescent="0.25">
      <c r="B115" s="79"/>
      <c r="C115" s="139"/>
      <c r="Z115" s="139"/>
      <c r="AA115" s="79"/>
    </row>
    <row r="116" spans="2:27" s="140" customFormat="1" ht="76.5" customHeight="1" x14ac:dyDescent="0.25">
      <c r="B116" s="79"/>
      <c r="C116" s="139"/>
      <c r="D116" s="1321" t="s">
        <v>3519</v>
      </c>
      <c r="E116" s="1321"/>
      <c r="F116" s="1321"/>
      <c r="G116" s="1321"/>
      <c r="H116" s="1321"/>
      <c r="I116" s="1321"/>
      <c r="J116" s="1321"/>
      <c r="K116" s="1321"/>
      <c r="L116" s="1321"/>
      <c r="M116" s="1321"/>
      <c r="N116" s="1321"/>
      <c r="O116" s="1321"/>
      <c r="P116" s="1321"/>
      <c r="Q116" s="1321"/>
      <c r="R116" s="1321"/>
      <c r="S116" s="1321"/>
      <c r="T116" s="1321"/>
      <c r="U116" s="1321"/>
      <c r="V116" s="1321"/>
      <c r="W116" s="1321"/>
      <c r="X116" s="1321"/>
      <c r="Y116" s="1321"/>
      <c r="Z116" s="139"/>
      <c r="AA116" s="79"/>
    </row>
    <row r="117" spans="2:27" s="140" customFormat="1" x14ac:dyDescent="0.25">
      <c r="B117" s="7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79"/>
    </row>
    <row r="118" spans="2:27" s="140" customFormat="1" x14ac:dyDescent="0.25">
      <c r="B118" s="79"/>
      <c r="C118" s="139"/>
      <c r="D118" s="1302" t="s">
        <v>1970</v>
      </c>
      <c r="E118" s="1302"/>
      <c r="F118" s="1302"/>
      <c r="G118" s="1302"/>
      <c r="H118" s="1302"/>
      <c r="I118" s="1302"/>
      <c r="J118" s="1302"/>
      <c r="K118" s="1289" t="s">
        <v>1435</v>
      </c>
      <c r="L118" s="1289"/>
      <c r="M118" s="1289"/>
      <c r="N118" s="1289"/>
      <c r="O118" s="1289"/>
      <c r="P118" s="1289"/>
      <c r="Q118" s="1289"/>
      <c r="R118" s="1289"/>
      <c r="S118" s="139"/>
      <c r="T118" s="139"/>
      <c r="U118" s="139"/>
      <c r="V118" s="139"/>
      <c r="W118" s="139"/>
      <c r="X118" s="139"/>
      <c r="Y118" s="139"/>
      <c r="Z118" s="139"/>
      <c r="AA118" s="79"/>
    </row>
    <row r="119" spans="2:27" s="140" customFormat="1" ht="15" customHeight="1" x14ac:dyDescent="0.25">
      <c r="B119" s="79"/>
      <c r="C119" s="139"/>
      <c r="D119" s="1303"/>
      <c r="E119" s="1303"/>
      <c r="F119" s="1303"/>
      <c r="G119" s="1303"/>
      <c r="H119" s="1303"/>
      <c r="I119" s="1303"/>
      <c r="J119" s="1303"/>
      <c r="K119" s="1251" t="str">
        <f>IF(select1 = "", "please make a selection", select1)</f>
        <v>please make a selection</v>
      </c>
      <c r="L119" s="1251"/>
      <c r="M119" s="1253" t="str">
        <f>IF(select2 = "", "please make a selection", select2)</f>
        <v>please make a selection</v>
      </c>
      <c r="N119" s="1253"/>
      <c r="O119" s="1255" t="s">
        <v>790</v>
      </c>
      <c r="P119" s="1255"/>
      <c r="Q119" s="1257" t="s">
        <v>1823</v>
      </c>
      <c r="R119" s="1257"/>
      <c r="S119" s="139"/>
      <c r="T119" s="139"/>
      <c r="U119" s="139"/>
      <c r="V119" s="139"/>
      <c r="W119" s="139"/>
      <c r="X119" s="139"/>
      <c r="Y119" s="139"/>
      <c r="Z119" s="139"/>
      <c r="AA119" s="79"/>
    </row>
    <row r="120" spans="2:27" s="140" customFormat="1" ht="23.25" customHeight="1" x14ac:dyDescent="0.25">
      <c r="B120" s="79"/>
      <c r="C120" s="139"/>
      <c r="D120" s="1304"/>
      <c r="E120" s="1304"/>
      <c r="F120" s="1304"/>
      <c r="G120" s="1304"/>
      <c r="H120" s="1304"/>
      <c r="I120" s="1304"/>
      <c r="J120" s="1304"/>
      <c r="K120" s="1278"/>
      <c r="L120" s="1278"/>
      <c r="M120" s="1279"/>
      <c r="N120" s="1279"/>
      <c r="O120" s="1256"/>
      <c r="P120" s="1256"/>
      <c r="Q120" s="1258"/>
      <c r="R120" s="1258"/>
      <c r="S120" s="139"/>
      <c r="T120" s="139"/>
      <c r="U120" s="139"/>
      <c r="V120" s="139"/>
      <c r="W120" s="139"/>
      <c r="X120" s="139"/>
      <c r="Y120" s="139"/>
      <c r="Z120" s="139"/>
      <c r="AA120" s="79"/>
    </row>
    <row r="121" spans="2:27" s="140" customFormat="1" x14ac:dyDescent="0.25">
      <c r="B121" s="79"/>
      <c r="C121" s="139"/>
      <c r="D121" s="1319" t="s">
        <v>1435</v>
      </c>
      <c r="E121" s="1319"/>
      <c r="F121" s="1319"/>
      <c r="G121" s="1319"/>
      <c r="H121" s="1319"/>
      <c r="I121" s="1319"/>
      <c r="J121" s="1319"/>
      <c r="K121" s="1241" t="str">
        <f>IFERROR(IF(K$98="please make a selection","n/a",INDEX(data_all,MATCH(K$119,geog,0),MATCH($D121,head,0))), "n/a")</f>
        <v>n/a</v>
      </c>
      <c r="L121" s="1241"/>
      <c r="M121" s="1241" t="str">
        <f>IFERROR(IF(M$98="please make a selection","n/a",INDEX(data_all,MATCH(M$119,geog,0),MATCH($D121,head,0))), "n/a")</f>
        <v>n/a</v>
      </c>
      <c r="N121" s="1241"/>
      <c r="O121" s="1241">
        <f>IFERROR(IF(O$98="please make a selection","n/a",INDEX(data_all,MATCH(O$119,geog,0),MATCH($D121,head,0))), "n/a")</f>
        <v>117072</v>
      </c>
      <c r="P121" s="1241"/>
      <c r="Q121" s="1241">
        <f>IFERROR(IF(Q$98="please make a selection","n/a",INDEX(data_all,MATCH(Q$119,geog,0),MATCH($D121,head,0))), "n/a")</f>
        <v>8015990</v>
      </c>
      <c r="R121" s="1241"/>
      <c r="S121" s="139"/>
      <c r="T121" s="139"/>
      <c r="U121" s="139"/>
      <c r="V121" s="139"/>
      <c r="W121" s="139"/>
      <c r="X121" s="139"/>
      <c r="Y121" s="139"/>
      <c r="Z121" s="139"/>
      <c r="AA121" s="79"/>
    </row>
    <row r="122" spans="2:27" s="140" customFormat="1" x14ac:dyDescent="0.25">
      <c r="B122" s="79"/>
      <c r="C122" s="139"/>
      <c r="D122" s="1306" t="s">
        <v>1436</v>
      </c>
      <c r="E122" s="1306"/>
      <c r="F122" s="1306"/>
      <c r="G122" s="1306"/>
      <c r="H122" s="1306"/>
      <c r="I122" s="1306"/>
      <c r="J122" s="1306"/>
      <c r="K122" s="1239" t="str">
        <f>IFERROR(IF(K$98="please make a selection","n/a",INDEX(data_all,MATCH(K$119,geog,0),MATCH($D122,head,0))), "n/a")</f>
        <v>n/a</v>
      </c>
      <c r="L122" s="1239"/>
      <c r="M122" s="1239" t="str">
        <f>IFERROR(IF(M$98="please make a selection","n/a",INDEX(data_all,MATCH(M$119,geog,0),MATCH($D122,head,0))), "n/a")</f>
        <v>n/a</v>
      </c>
      <c r="N122" s="1239"/>
      <c r="O122" s="1316">
        <f>IFERROR(IF(O$98="please make a selection","n/a",INDEX(data_all,MATCH(O$119,geog,0),MATCH($D122,head,0))), "n/a")</f>
        <v>113395</v>
      </c>
      <c r="P122" s="1316"/>
      <c r="Q122" s="1316">
        <f>IFERROR(IF(Q$98="please make a selection","n/a",INDEX(data_all,MATCH(Q$119,geog,0),MATCH($D122,head,0))), "n/a")</f>
        <v>7549840</v>
      </c>
      <c r="R122" s="1316"/>
      <c r="S122" s="139"/>
      <c r="T122" s="139"/>
      <c r="U122" s="139"/>
      <c r="V122" s="139"/>
      <c r="W122" s="139"/>
      <c r="X122" s="139"/>
      <c r="Y122" s="139"/>
      <c r="Z122" s="139"/>
      <c r="AA122" s="79"/>
    </row>
    <row r="123" spans="2:27" s="140" customFormat="1" x14ac:dyDescent="0.25">
      <c r="B123" s="79"/>
      <c r="C123" s="139"/>
      <c r="D123" s="1307" t="s">
        <v>1437</v>
      </c>
      <c r="E123" s="1307"/>
      <c r="F123" s="1307"/>
      <c r="G123" s="1307"/>
      <c r="H123" s="1307"/>
      <c r="I123" s="1307"/>
      <c r="J123" s="1307"/>
      <c r="K123" s="1317" t="str">
        <f>IFERROR(IF(K$98="please make a selection","n/a",INDEX(data_all,MATCH(K$119,geog,0),MATCH($D123,head,0))), "n/a")</f>
        <v>n/a</v>
      </c>
      <c r="L123" s="1317"/>
      <c r="M123" s="1317" t="str">
        <f>IFERROR(IF(M$98="please make a selection","n/a",INDEX(data_all,MATCH(M$119,geog,0),MATCH($D123,head,0))), "n/a")</f>
        <v>n/a</v>
      </c>
      <c r="N123" s="1317"/>
      <c r="O123" s="1318">
        <f>IFERROR(IF(O$98="please make a selection","n/a",INDEX(data_all,MATCH(O$119,geog,0),MATCH($D123,head,0))), "n/a")</f>
        <v>3677</v>
      </c>
      <c r="P123" s="1318"/>
      <c r="Q123" s="1318">
        <f>IFERROR(IF(Q$98="please make a selection","n/a",INDEX(data_all,MATCH(Q$119,geog,0),MATCH($D123,head,0))), "n/a")</f>
        <v>466150</v>
      </c>
      <c r="R123" s="1318"/>
      <c r="S123" s="139"/>
      <c r="T123" s="139"/>
      <c r="U123" s="139"/>
      <c r="V123" s="139"/>
      <c r="W123" s="139"/>
      <c r="X123" s="139"/>
      <c r="Y123" s="139"/>
      <c r="Z123" s="139"/>
      <c r="AA123" s="79"/>
    </row>
    <row r="124" spans="2:27" s="140" customFormat="1" x14ac:dyDescent="0.25">
      <c r="B124" s="79"/>
      <c r="C124" s="139"/>
      <c r="D124" s="1306" t="s">
        <v>1440</v>
      </c>
      <c r="E124" s="1306"/>
      <c r="F124" s="1306"/>
      <c r="G124" s="1306"/>
      <c r="H124" s="1306"/>
      <c r="I124" s="1306"/>
      <c r="J124" s="1306"/>
      <c r="K124" s="1311" t="str">
        <f>IFERROR(IF(K$98="please make a selection","n/a",INDEX(data_all,MATCH(K$119,geog,0),MATCH($D124,head,0))), "n/a")</f>
        <v>n/a</v>
      </c>
      <c r="L124" s="1311"/>
      <c r="M124" s="1311" t="str">
        <f>IFERROR(IF(M$98="please make a selection","n/a",INDEX(data_all,MATCH(M$119,geog,0),MATCH($D124,head,0))), "n/a")</f>
        <v>n/a</v>
      </c>
      <c r="N124" s="1311"/>
      <c r="O124" s="1323">
        <f>IFERROR(IF(O$98="please make a selection","n/a",INDEX(data_all,MATCH(O$119,geog,0),MATCH($D124,head,0))), "n/a")</f>
        <v>0.84063094914332337</v>
      </c>
      <c r="P124" s="1323"/>
      <c r="Q124" s="1323">
        <f>IFERROR(IF(Q$98="please make a selection","n/a",INDEX(data_all,MATCH(Q$119,geog,0),MATCH($D124,head,0))), "n/a")</f>
        <v>0.83676928027458974</v>
      </c>
      <c r="R124" s="1323"/>
      <c r="S124" s="139"/>
      <c r="T124" s="139"/>
      <c r="U124" s="139"/>
      <c r="V124" s="139"/>
      <c r="W124" s="139"/>
      <c r="X124" s="139"/>
      <c r="Y124" s="139"/>
      <c r="Z124" s="139"/>
      <c r="AA124" s="79"/>
    </row>
    <row r="125" spans="2:27" s="140" customFormat="1" ht="24.75" customHeight="1" x14ac:dyDescent="0.25">
      <c r="B125" s="79"/>
      <c r="C125" s="139"/>
      <c r="D125" s="1307" t="s">
        <v>1441</v>
      </c>
      <c r="E125" s="1307"/>
      <c r="F125" s="1307"/>
      <c r="G125" s="1307"/>
      <c r="H125" s="1307"/>
      <c r="I125" s="1307"/>
      <c r="J125" s="1307"/>
      <c r="K125" s="1310" t="str">
        <f>IFERROR(IF(K$98="please make a selection","n/a",INDEX(data_all,MATCH(K$119,geog,0),MATCH($D125,head,0))), "n/a")</f>
        <v>n/a</v>
      </c>
      <c r="L125" s="1310"/>
      <c r="M125" s="1310" t="str">
        <f>IFERROR(IF(M$98="please make a selection","n/a",INDEX(data_all,MATCH(M$119,geog,0),MATCH($D125,head,0))), "n/a")</f>
        <v>n/a</v>
      </c>
      <c r="N125" s="1310"/>
      <c r="O125" s="1314">
        <f>IFERROR(IF(O$98="please make a selection","n/a",INDEX(data_all,MATCH(O$119,geog,0),MATCH($D125,head,0))), "n/a")</f>
        <v>0.15936905085667663</v>
      </c>
      <c r="P125" s="1314"/>
      <c r="Q125" s="1314">
        <f>IFERROR(IF(Q$98="please make a selection","n/a",INDEX(data_all,MATCH(Q$119,geog,0),MATCH($D125,head,0))), "n/a")</f>
        <v>0.16323071972541028</v>
      </c>
      <c r="R125" s="1314"/>
      <c r="S125" s="139"/>
      <c r="T125" s="139"/>
      <c r="U125" s="139"/>
      <c r="V125" s="139"/>
      <c r="W125" s="139"/>
      <c r="X125" s="139"/>
      <c r="Y125" s="139"/>
      <c r="Z125" s="139"/>
      <c r="AA125" s="79"/>
    </row>
    <row r="126" spans="2:27" s="140" customFormat="1" x14ac:dyDescent="0.25">
      <c r="B126" s="7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79"/>
    </row>
    <row r="127" spans="2:27" s="140" customFormat="1" x14ac:dyDescent="0.25">
      <c r="B127" s="79"/>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79"/>
    </row>
    <row r="128" spans="2:27" s="140" customFormat="1" x14ac:dyDescent="0.25">
      <c r="B128" s="7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79"/>
    </row>
    <row r="129" spans="2:27" s="140" customFormat="1" x14ac:dyDescent="0.25">
      <c r="B129" s="7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79"/>
    </row>
    <row r="130" spans="2:27" s="140" customFormat="1" x14ac:dyDescent="0.25">
      <c r="B130" s="79"/>
      <c r="C130" s="139"/>
      <c r="D130" s="1274" t="s">
        <v>1989</v>
      </c>
      <c r="E130" s="1274"/>
      <c r="F130" s="1274"/>
      <c r="G130" s="1274"/>
      <c r="H130" s="1274"/>
      <c r="I130" s="1274"/>
      <c r="J130" s="1274"/>
      <c r="K130" s="1274"/>
      <c r="L130" s="1274"/>
      <c r="M130" s="1274"/>
      <c r="N130" s="1274"/>
      <c r="O130" s="1274"/>
      <c r="P130" s="1274"/>
      <c r="Q130" s="1274"/>
      <c r="R130" s="1274"/>
      <c r="S130" s="1274"/>
      <c r="T130" s="1274"/>
      <c r="U130" s="1274"/>
      <c r="V130" s="1274"/>
      <c r="W130" s="1274"/>
      <c r="X130" s="1274"/>
      <c r="Y130" s="1274"/>
      <c r="Z130" s="139"/>
      <c r="AA130" s="79"/>
    </row>
    <row r="131" spans="2:27" s="140" customFormat="1" x14ac:dyDescent="0.25">
      <c r="B131" s="79"/>
      <c r="C131" s="139"/>
      <c r="D131" s="1274"/>
      <c r="E131" s="1274"/>
      <c r="F131" s="1274"/>
      <c r="G131" s="1274"/>
      <c r="H131" s="1274"/>
      <c r="I131" s="1274"/>
      <c r="J131" s="1274"/>
      <c r="K131" s="1274"/>
      <c r="L131" s="1274"/>
      <c r="M131" s="1274"/>
      <c r="N131" s="1274"/>
      <c r="O131" s="1274"/>
      <c r="P131" s="1274"/>
      <c r="Q131" s="1274"/>
      <c r="R131" s="1274"/>
      <c r="S131" s="1274"/>
      <c r="T131" s="1274"/>
      <c r="U131" s="1274"/>
      <c r="V131" s="1274"/>
      <c r="W131" s="1274"/>
      <c r="X131" s="1274"/>
      <c r="Y131" s="1274"/>
      <c r="Z131" s="139"/>
      <c r="AA131" s="79"/>
    </row>
    <row r="132" spans="2:27" s="140" customFormat="1" x14ac:dyDescent="0.25">
      <c r="B132" s="79"/>
      <c r="C132" s="139"/>
      <c r="D132" s="1322" t="s">
        <v>1990</v>
      </c>
      <c r="E132" s="1322"/>
      <c r="F132" s="1322"/>
      <c r="G132" s="1322"/>
      <c r="H132" s="1322"/>
      <c r="I132" s="1322"/>
      <c r="J132" s="1322"/>
      <c r="K132" s="1322"/>
      <c r="L132" s="1322"/>
      <c r="M132" s="1322"/>
      <c r="N132" s="1322"/>
      <c r="O132" s="1322"/>
      <c r="P132" s="1322"/>
      <c r="Q132" s="1322"/>
      <c r="R132" s="1322"/>
      <c r="S132" s="1322"/>
      <c r="T132" s="1322"/>
      <c r="U132" s="1322"/>
      <c r="V132" s="1322"/>
      <c r="W132" s="1322"/>
      <c r="X132" s="1322"/>
      <c r="Y132" s="1322"/>
      <c r="Z132" s="139"/>
      <c r="AA132" s="79"/>
    </row>
    <row r="133" spans="2:27" s="140" customFormat="1" x14ac:dyDescent="0.25">
      <c r="B133" s="7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79"/>
    </row>
    <row r="134" spans="2:27" s="140" customFormat="1" x14ac:dyDescent="0.25">
      <c r="B134" s="79"/>
      <c r="C134" s="139"/>
      <c r="D134" s="1302" t="s">
        <v>1970</v>
      </c>
      <c r="E134" s="1302"/>
      <c r="F134" s="1302"/>
      <c r="G134" s="1302"/>
      <c r="H134" s="1302"/>
      <c r="I134" s="1302"/>
      <c r="J134" s="1302"/>
      <c r="K134" s="1289" t="s">
        <v>1693</v>
      </c>
      <c r="L134" s="1289"/>
      <c r="M134" s="1289"/>
      <c r="N134" s="1289"/>
      <c r="O134" s="1289"/>
      <c r="P134" s="1289"/>
      <c r="Q134" s="1289"/>
      <c r="R134" s="1289"/>
      <c r="S134" s="139"/>
      <c r="T134" s="139"/>
      <c r="U134" s="139"/>
      <c r="V134" s="139"/>
      <c r="W134" s="139"/>
      <c r="X134" s="139"/>
      <c r="Y134" s="139"/>
      <c r="Z134" s="139"/>
      <c r="AA134" s="79"/>
    </row>
    <row r="135" spans="2:27" s="140" customFormat="1" ht="15" customHeight="1" x14ac:dyDescent="0.25">
      <c r="B135" s="79"/>
      <c r="C135" s="139"/>
      <c r="D135" s="1303"/>
      <c r="E135" s="1303"/>
      <c r="F135" s="1303"/>
      <c r="G135" s="1303"/>
      <c r="H135" s="1303"/>
      <c r="I135" s="1303"/>
      <c r="J135" s="1303"/>
      <c r="K135" s="1251" t="str">
        <f>IF(select1 = "", "please make a selection", select1)</f>
        <v>please make a selection</v>
      </c>
      <c r="L135" s="1251"/>
      <c r="M135" s="1253" t="str">
        <f>IF(select2 = "", "please make a selection", select2)</f>
        <v>please make a selection</v>
      </c>
      <c r="N135" s="1253"/>
      <c r="O135" s="1255" t="s">
        <v>790</v>
      </c>
      <c r="P135" s="1255"/>
      <c r="Q135" s="1257" t="s">
        <v>1823</v>
      </c>
      <c r="R135" s="1257"/>
      <c r="S135" s="139"/>
      <c r="T135" s="139"/>
      <c r="U135" s="139"/>
      <c r="V135" s="139"/>
      <c r="W135" s="139"/>
      <c r="X135" s="139"/>
      <c r="Y135" s="139"/>
      <c r="Z135" s="139"/>
      <c r="AA135" s="79"/>
    </row>
    <row r="136" spans="2:27" s="140" customFormat="1" ht="23.25" customHeight="1" x14ac:dyDescent="0.25">
      <c r="B136" s="79"/>
      <c r="C136" s="139"/>
      <c r="D136" s="1304"/>
      <c r="E136" s="1304"/>
      <c r="F136" s="1304"/>
      <c r="G136" s="1304"/>
      <c r="H136" s="1304"/>
      <c r="I136" s="1304"/>
      <c r="J136" s="1304"/>
      <c r="K136" s="1278"/>
      <c r="L136" s="1278"/>
      <c r="M136" s="1279"/>
      <c r="N136" s="1279"/>
      <c r="O136" s="1256"/>
      <c r="P136" s="1256"/>
      <c r="Q136" s="1258"/>
      <c r="R136" s="1258"/>
      <c r="S136" s="139"/>
      <c r="T136" s="139"/>
      <c r="U136" s="139"/>
      <c r="V136" s="139"/>
      <c r="W136" s="139"/>
      <c r="X136" s="139"/>
      <c r="Y136" s="139"/>
      <c r="Z136" s="139"/>
      <c r="AA136" s="79"/>
    </row>
    <row r="137" spans="2:27" s="140" customFormat="1" x14ac:dyDescent="0.25">
      <c r="B137" s="79"/>
      <c r="C137" s="139"/>
      <c r="D137" s="1319" t="s">
        <v>1443</v>
      </c>
      <c r="E137" s="1319"/>
      <c r="F137" s="1319"/>
      <c r="G137" s="1319"/>
      <c r="H137" s="1319"/>
      <c r="I137" s="1319"/>
      <c r="J137" s="1319"/>
      <c r="K137" s="1312" t="str">
        <f>IFERROR(IF(K$98="please make a selection","n/a",INDEX(data_all,MATCH(K$119,geog,0),MATCH($D137,head,0))), "n/a")</f>
        <v>n/a</v>
      </c>
      <c r="L137" s="1312"/>
      <c r="M137" s="1312" t="str">
        <f>IFERROR(IF(M$98="please make a selection","n/a",INDEX(data_all,MATCH(M$119,geog,0),MATCH($D137,head,0))), "n/a")</f>
        <v>n/a</v>
      </c>
      <c r="N137" s="1312"/>
      <c r="O137" s="1312">
        <f>IFERROR(IF(O$98="please make a selection","n/a",INDEX(data_all,MATCH(O$119,geog,0),MATCH($D137,head,0))), "n/a")</f>
        <v>0.62169075757914261</v>
      </c>
      <c r="P137" s="1312"/>
      <c r="Q137" s="1312">
        <f>IFERROR(IF(Q$98="please make a selection","n/a",INDEX(data_all,MATCH(Q$119,geog,0),MATCH($D137,head,0))), "n/a")</f>
        <v>0.55249679011512953</v>
      </c>
      <c r="R137" s="1312"/>
      <c r="S137" s="139"/>
      <c r="T137" s="139"/>
      <c r="U137" s="139"/>
      <c r="V137" s="139"/>
      <c r="W137" s="139"/>
      <c r="X137" s="139"/>
      <c r="Y137" s="139"/>
      <c r="Z137" s="139"/>
      <c r="AA137" s="79"/>
    </row>
    <row r="138" spans="2:27" s="140" customFormat="1" x14ac:dyDescent="0.25">
      <c r="B138" s="79"/>
      <c r="C138" s="139"/>
      <c r="D138" s="1306" t="s">
        <v>1991</v>
      </c>
      <c r="E138" s="1306"/>
      <c r="F138" s="1306"/>
      <c r="G138" s="1306"/>
      <c r="H138" s="1306"/>
      <c r="I138" s="1306"/>
      <c r="J138" s="1306"/>
      <c r="K138" s="1311" t="str">
        <f>IFERROR(IF(K$98="please make a selection","n/a",INDEX(data_all,MATCH(K$119,geog,0),MATCH($D138,head,0))), "n/a")</f>
        <v>n/a</v>
      </c>
      <c r="L138" s="1311"/>
      <c r="M138" s="1311" t="str">
        <f>IFERROR(IF(M$98="please make a selection","n/a",INDEX(data_all,MATCH(M$119,geog,0),MATCH($D138,head,0))), "n/a")</f>
        <v>n/a</v>
      </c>
      <c r="N138" s="1311"/>
      <c r="O138" s="1323">
        <f>IFERROR(IF(O$98="please make a selection","n/a",INDEX(data_all,MATCH(O$119,geog,0),MATCH($D138,head,0))), "n/a")</f>
        <v>0.17295190009159758</v>
      </c>
      <c r="P138" s="1323"/>
      <c r="Q138" s="1323">
        <f>IFERROR(IF(Q$98="please make a selection","n/a",INDEX(data_all,MATCH(Q$119,geog,0),MATCH($D138,head,0))), "n/a")</f>
        <v>0.21446978397089048</v>
      </c>
      <c r="R138" s="1323"/>
      <c r="S138" s="139"/>
      <c r="T138" s="139"/>
      <c r="U138" s="139"/>
      <c r="V138" s="139"/>
      <c r="W138" s="139"/>
      <c r="X138" s="139"/>
      <c r="Y138" s="139"/>
      <c r="Z138" s="139"/>
      <c r="AA138" s="79"/>
    </row>
    <row r="139" spans="2:27" s="140" customFormat="1" x14ac:dyDescent="0.25">
      <c r="B139" s="79"/>
      <c r="C139" s="139"/>
      <c r="D139" s="1307" t="s">
        <v>1445</v>
      </c>
      <c r="E139" s="1307"/>
      <c r="F139" s="1307"/>
      <c r="G139" s="1307"/>
      <c r="H139" s="1307"/>
      <c r="I139" s="1307"/>
      <c r="J139" s="1307"/>
      <c r="K139" s="1310" t="str">
        <f>IFERROR(IF(K$98="please make a selection","n/a",INDEX(data_all,MATCH(K$119,geog,0),MATCH($D139,head,0))), "n/a")</f>
        <v>n/a</v>
      </c>
      <c r="L139" s="1310"/>
      <c r="M139" s="1310" t="str">
        <f>IFERROR(IF(M$98="please make a selection","n/a",INDEX(data_all,MATCH(M$119,geog,0),MATCH($D139,head,0))), "n/a")</f>
        <v>n/a</v>
      </c>
      <c r="N139" s="1310"/>
      <c r="O139" s="1314">
        <f>IFERROR(IF(O$98="please make a selection","n/a",INDEX(data_all,MATCH(O$119,geog,0),MATCH($D139,head,0))), "n/a")</f>
        <v>0.20535734232925984</v>
      </c>
      <c r="P139" s="1314"/>
      <c r="Q139" s="1314">
        <f>IFERROR(IF(Q$98="please make a selection","n/a",INDEX(data_all,MATCH(Q$119,geog,0),MATCH($D139,head,0))), "n/a")</f>
        <v>0.23303342591398002</v>
      </c>
      <c r="R139" s="1314"/>
      <c r="S139" s="139"/>
      <c r="T139" s="139"/>
      <c r="U139" s="139"/>
      <c r="V139" s="139"/>
      <c r="W139" s="139"/>
      <c r="X139" s="139"/>
      <c r="Y139" s="139"/>
      <c r="Z139" s="139"/>
      <c r="AA139" s="79"/>
    </row>
    <row r="140" spans="2:27" s="140" customFormat="1" x14ac:dyDescent="0.25">
      <c r="B140" s="79"/>
      <c r="C140" s="139"/>
      <c r="D140" s="1307" t="s">
        <v>1442</v>
      </c>
      <c r="E140" s="1307"/>
      <c r="F140" s="1307"/>
      <c r="G140" s="1307"/>
      <c r="H140" s="1307"/>
      <c r="I140" s="1307"/>
      <c r="J140" s="1307"/>
      <c r="K140" s="1317" t="str">
        <f>IFERROR(IF(K$98="please make a selection","n/a",INDEX(data_all,MATCH(K$119,geog,0),MATCH($D140,head,0))), "n/a")</f>
        <v>n/a</v>
      </c>
      <c r="L140" s="1317"/>
      <c r="M140" s="1317" t="str">
        <f>IFERROR(IF(M$98="please make a selection","n/a",INDEX(data_all,MATCH(M$119,geog,0),MATCH($D140,head,0))), "n/a")</f>
        <v>n/a</v>
      </c>
      <c r="N140" s="1317"/>
      <c r="O140" s="1318">
        <f>IFERROR(IF(O$98="please make a selection","n/a",INDEX(data_all,MATCH(O$119,geog,0),MATCH($D140,head,0))), "n/a")</f>
        <v>89522</v>
      </c>
      <c r="P140" s="1318"/>
      <c r="Q140" s="1318">
        <f>IFERROR(IF(Q$98="please make a selection","n/a",INDEX(data_all,MATCH(Q$119,geog,0),MATCH($D140,head,0))), "n/a")</f>
        <v>6286051</v>
      </c>
      <c r="R140" s="1318"/>
      <c r="S140" s="139"/>
      <c r="T140" s="139"/>
      <c r="U140" s="139"/>
      <c r="V140" s="139"/>
      <c r="W140" s="139"/>
      <c r="X140" s="139"/>
      <c r="Y140" s="139"/>
      <c r="Z140" s="139"/>
      <c r="AA140" s="79"/>
    </row>
    <row r="141" spans="2:27" s="140" customFormat="1" x14ac:dyDescent="0.25">
      <c r="B141" s="7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c r="AA141" s="79"/>
    </row>
    <row r="142" spans="2:27" s="140" customFormat="1" x14ac:dyDescent="0.25">
      <c r="B142" s="7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79"/>
    </row>
    <row r="143" spans="2:27" s="140" customFormat="1" x14ac:dyDescent="0.25">
      <c r="B143" s="7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79"/>
    </row>
    <row r="144" spans="2:27" s="140" customFormat="1" x14ac:dyDescent="0.25">
      <c r="B144" s="7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79"/>
    </row>
    <row r="145" spans="2:27" s="140" customFormat="1" x14ac:dyDescent="0.25">
      <c r="B145" s="7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79"/>
    </row>
    <row r="146" spans="2:27" s="140" customFormat="1" x14ac:dyDescent="0.25">
      <c r="B146" s="7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79"/>
    </row>
    <row r="147" spans="2:27" s="140" customFormat="1" x14ac:dyDescent="0.25">
      <c r="B147" s="7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79"/>
    </row>
    <row r="148" spans="2:27" s="140" customFormat="1" x14ac:dyDescent="0.25">
      <c r="B148" s="7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79"/>
    </row>
    <row r="149" spans="2:27" s="140" customFormat="1" x14ac:dyDescent="0.25">
      <c r="B149" s="7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79"/>
    </row>
    <row r="150" spans="2:27" s="140" customFormat="1" x14ac:dyDescent="0.25">
      <c r="B150" s="7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79"/>
    </row>
    <row r="151" spans="2:27" s="140" customFormat="1" x14ac:dyDescent="0.25">
      <c r="B151" s="7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79"/>
    </row>
    <row r="152" spans="2:27" s="140" customFormat="1" x14ac:dyDescent="0.25">
      <c r="B152" s="7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79"/>
    </row>
    <row r="153" spans="2:27" s="140" customFormat="1" x14ac:dyDescent="0.25">
      <c r="B153" s="7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79"/>
    </row>
    <row r="154" spans="2:27" s="140" customFormat="1" x14ac:dyDescent="0.25">
      <c r="B154" s="7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79"/>
    </row>
    <row r="155" spans="2:27" s="140" customFormat="1" x14ac:dyDescent="0.25">
      <c r="B155" s="79"/>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79"/>
    </row>
    <row r="156" spans="2:27" s="140" customFormat="1" x14ac:dyDescent="0.25">
      <c r="B156" s="7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79"/>
    </row>
    <row r="157" spans="2:27" s="140" customFormat="1" x14ac:dyDescent="0.25">
      <c r="B157" s="7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79"/>
    </row>
    <row r="158" spans="2:27" s="140" customFormat="1" x14ac:dyDescent="0.25">
      <c r="B158" s="79"/>
      <c r="C158" s="139"/>
      <c r="D158" s="1325" t="s">
        <v>1989</v>
      </c>
      <c r="E158" s="1325"/>
      <c r="F158" s="1325"/>
      <c r="G158" s="1325"/>
      <c r="H158" s="1325"/>
      <c r="I158" s="1325"/>
      <c r="J158" s="1325"/>
      <c r="K158" s="1325"/>
      <c r="L158" s="1325"/>
      <c r="M158" s="1325"/>
      <c r="N158" s="1325"/>
      <c r="O158" s="1325"/>
      <c r="P158" s="1325"/>
      <c r="Q158" s="1325"/>
      <c r="R158" s="1325"/>
      <c r="S158" s="1325"/>
      <c r="T158" s="1325"/>
      <c r="U158" s="1325"/>
      <c r="V158" s="1325"/>
      <c r="W158" s="1325"/>
      <c r="X158" s="1325"/>
      <c r="Y158" s="1325"/>
      <c r="Z158" s="139"/>
      <c r="AA158" s="79"/>
    </row>
    <row r="159" spans="2:27" s="140" customFormat="1" x14ac:dyDescent="0.25">
      <c r="B159" s="79"/>
      <c r="C159" s="139"/>
      <c r="Z159" s="139"/>
      <c r="AA159" s="79"/>
    </row>
    <row r="160" spans="2:27" s="140" customFormat="1" ht="122.25" customHeight="1" x14ac:dyDescent="0.25">
      <c r="B160" s="79"/>
      <c r="C160" s="139"/>
      <c r="D160" s="1326" t="s">
        <v>3182</v>
      </c>
      <c r="E160" s="1327"/>
      <c r="F160" s="1327"/>
      <c r="G160" s="1327"/>
      <c r="H160" s="1327"/>
      <c r="I160" s="1327"/>
      <c r="J160" s="1327"/>
      <c r="K160" s="1327"/>
      <c r="L160" s="1327"/>
      <c r="M160" s="1327"/>
      <c r="N160" s="1327"/>
      <c r="O160" s="1327"/>
      <c r="P160" s="1327"/>
      <c r="Q160" s="1327"/>
      <c r="R160" s="1327"/>
      <c r="S160" s="1327"/>
      <c r="T160" s="1327"/>
      <c r="U160" s="1327"/>
      <c r="V160" s="1327"/>
      <c r="W160" s="1327"/>
      <c r="X160" s="1327"/>
      <c r="Y160" s="1327"/>
      <c r="Z160" s="139"/>
      <c r="AA160" s="79"/>
    </row>
    <row r="161" spans="2:27" s="140" customFormat="1" ht="15.75" thickBot="1" x14ac:dyDescent="0.3">
      <c r="B161" s="7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03" t="s">
        <v>2004</v>
      </c>
      <c r="Y161" s="139"/>
      <c r="Z161" s="139"/>
      <c r="AA161" s="79"/>
    </row>
    <row r="162" spans="2:27" s="140" customFormat="1" ht="15.75" thickBot="1" x14ac:dyDescent="0.3">
      <c r="B162" s="79"/>
      <c r="C162" s="139"/>
      <c r="D162" s="103" t="s">
        <v>1972</v>
      </c>
      <c r="E162" s="139"/>
      <c r="G162" s="1275" t="s">
        <v>2009</v>
      </c>
      <c r="H162" s="1275"/>
      <c r="I162" s="1275"/>
      <c r="J162" s="1332"/>
      <c r="K162" s="1328" t="s">
        <v>2004</v>
      </c>
      <c r="L162" s="1329"/>
      <c r="M162" s="1330"/>
      <c r="N162" s="139"/>
      <c r="O162" s="139"/>
      <c r="P162" s="139"/>
      <c r="Q162" s="139"/>
      <c r="R162" s="139"/>
      <c r="S162" s="139"/>
      <c r="T162" s="139"/>
      <c r="U162" s="139"/>
      <c r="V162" s="139"/>
      <c r="W162" s="139"/>
      <c r="X162" s="103" t="s">
        <v>2005</v>
      </c>
      <c r="Y162" s="139"/>
      <c r="Z162" s="139"/>
      <c r="AA162" s="79"/>
    </row>
    <row r="163" spans="2:27" s="140" customFormat="1" x14ac:dyDescent="0.25">
      <c r="B163" s="7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03" t="s">
        <v>2006</v>
      </c>
      <c r="Y163" s="139"/>
      <c r="Z163" s="139"/>
      <c r="AA163" s="79"/>
    </row>
    <row r="164" spans="2:27" s="140" customFormat="1" x14ac:dyDescent="0.25">
      <c r="B164" s="79"/>
      <c r="C164" s="139"/>
      <c r="E164" s="139"/>
      <c r="F164" s="162"/>
      <c r="G164" s="150"/>
      <c r="H164" s="139"/>
      <c r="I164" s="139"/>
      <c r="J164" s="139"/>
      <c r="K164" s="139"/>
      <c r="L164" s="139"/>
      <c r="M164" s="139"/>
      <c r="N164" s="139"/>
      <c r="O164" s="139"/>
      <c r="P164" s="139"/>
      <c r="Q164" s="139"/>
      <c r="R164" s="139"/>
      <c r="S164" s="139"/>
      <c r="T164" s="139"/>
      <c r="U164" s="139"/>
      <c r="V164" s="139"/>
      <c r="W164" s="139"/>
      <c r="X164" s="139"/>
      <c r="Y164" s="139"/>
      <c r="Z164" s="139"/>
      <c r="AA164" s="79"/>
    </row>
    <row r="165" spans="2:27" s="140" customFormat="1" ht="15" customHeight="1" x14ac:dyDescent="0.25">
      <c r="B165" s="79"/>
      <c r="C165" s="139"/>
      <c r="D165" s="1302" t="s">
        <v>1970</v>
      </c>
      <c r="E165" s="1302"/>
      <c r="F165" s="1302"/>
      <c r="G165" s="1302"/>
      <c r="H165" s="1302"/>
      <c r="I165" s="1302"/>
      <c r="J165" s="1302"/>
      <c r="K165" s="1302"/>
      <c r="L165" s="1289" t="s">
        <v>1694</v>
      </c>
      <c r="M165" s="1289"/>
      <c r="N165" s="1289"/>
      <c r="O165" s="1289"/>
      <c r="P165" s="1289"/>
      <c r="Q165" s="1289"/>
      <c r="R165" s="1289"/>
      <c r="S165" s="1289"/>
      <c r="T165" s="139"/>
      <c r="U165" s="139"/>
      <c r="V165" s="139"/>
      <c r="W165" s="139"/>
      <c r="X165" s="139"/>
      <c r="Y165" s="139"/>
      <c r="Z165" s="139"/>
      <c r="AA165" s="79"/>
    </row>
    <row r="166" spans="2:27" s="140" customFormat="1" ht="15" customHeight="1" x14ac:dyDescent="0.25">
      <c r="B166" s="79"/>
      <c r="C166" s="139"/>
      <c r="D166" s="1303"/>
      <c r="E166" s="1303"/>
      <c r="F166" s="1303"/>
      <c r="G166" s="1303"/>
      <c r="H166" s="1303"/>
      <c r="I166" s="1303"/>
      <c r="J166" s="1303"/>
      <c r="K166" s="1303"/>
      <c r="L166" s="1251" t="str">
        <f>IF(select1 = "", "please make a selection", select1)</f>
        <v>please make a selection</v>
      </c>
      <c r="M166" s="1251"/>
      <c r="N166" s="1253" t="str">
        <f>IF(select2 = "", "please make a selection", select2)</f>
        <v>please make a selection</v>
      </c>
      <c r="O166" s="1253"/>
      <c r="P166" s="1255" t="s">
        <v>790</v>
      </c>
      <c r="Q166" s="1255"/>
      <c r="R166" s="1257" t="s">
        <v>1823</v>
      </c>
      <c r="S166" s="1257"/>
      <c r="T166" s="139"/>
      <c r="U166" s="139"/>
      <c r="V166" s="139"/>
      <c r="W166" s="139"/>
      <c r="X166" s="139"/>
      <c r="Y166" s="139"/>
      <c r="Z166" s="139"/>
      <c r="AA166" s="79"/>
    </row>
    <row r="167" spans="2:27" s="140" customFormat="1" ht="21" customHeight="1" x14ac:dyDescent="0.25">
      <c r="B167" s="79"/>
      <c r="C167" s="139"/>
      <c r="D167" s="1304"/>
      <c r="E167" s="1304"/>
      <c r="F167" s="1304"/>
      <c r="G167" s="1304"/>
      <c r="H167" s="1304"/>
      <c r="I167" s="1304"/>
      <c r="J167" s="1304"/>
      <c r="K167" s="1304"/>
      <c r="L167" s="1278"/>
      <c r="M167" s="1278"/>
      <c r="N167" s="1279"/>
      <c r="O167" s="1279"/>
      <c r="P167" s="1256"/>
      <c r="Q167" s="1256"/>
      <c r="R167" s="1258"/>
      <c r="S167" s="1258"/>
      <c r="T167" s="139"/>
      <c r="U167" s="139"/>
      <c r="V167" s="139"/>
      <c r="W167" s="139"/>
      <c r="X167" s="139"/>
      <c r="Y167" s="139"/>
      <c r="Z167" s="139"/>
      <c r="AA167" s="79"/>
    </row>
    <row r="168" spans="2:27" s="140" customFormat="1" x14ac:dyDescent="0.25">
      <c r="B168" s="79"/>
      <c r="C168" s="139"/>
      <c r="D168" s="1333" t="s">
        <v>2008</v>
      </c>
      <c r="E168" s="1333"/>
      <c r="F168" s="1333"/>
      <c r="G168" s="1333"/>
      <c r="H168" s="1333"/>
      <c r="I168" s="1333"/>
      <c r="J168" s="1333"/>
      <c r="K168" s="1333"/>
      <c r="L168" s="1285" t="str">
        <f>IFERROR(IF($L$166="please make a selection","n/a",INDEX(data_all,MATCH(L$166,geog,0),MATCH(CONCATENATE($D168,$D$162),head,0))), "n/a")</f>
        <v>n/a</v>
      </c>
      <c r="M168" s="1285"/>
      <c r="N168" s="1285" t="str">
        <f>IFERROR(IF($L$166="please make a selection","n/a",INDEX(data_all,MATCH(N$166,geog,0),MATCH(CONCATENATE($D168,$D$162),head,0))), "n/a")</f>
        <v>n/a</v>
      </c>
      <c r="O168" s="1285"/>
      <c r="P168" s="1336">
        <f>IFERROR(IF($P$166="please make a selection","n/a",INDEX(data_all,MATCH(P$166,geog,0),MATCH(CONCATENATE($D168,$D$162),head,0))), "n/a")</f>
        <v>92663</v>
      </c>
      <c r="Q168" s="1336"/>
      <c r="R168" s="1336">
        <f>IFERROR(IF($R$166="please make a selection","n/a",INDEX(data_all,MATCH(R$166,geog,0),MATCH(CONCATENATE($D168,$D$162),head,0))), "n/a")</f>
        <v>6408564</v>
      </c>
      <c r="S168" s="1336"/>
      <c r="T168" s="103"/>
      <c r="U168" s="103" t="str">
        <f>L166</f>
        <v>please make a selection</v>
      </c>
      <c r="V168" s="103" t="str">
        <f>N166</f>
        <v>please make a selection</v>
      </c>
      <c r="W168" s="103" t="str">
        <f>P166</f>
        <v>County - West Sussex</v>
      </c>
      <c r="X168" s="103" t="str">
        <f>R166</f>
        <v>England</v>
      </c>
      <c r="Y168" s="139"/>
      <c r="Z168" s="139"/>
      <c r="AA168" s="79"/>
    </row>
    <row r="169" spans="2:27" s="140" customFormat="1" ht="15" customHeight="1" x14ac:dyDescent="0.25">
      <c r="B169" s="79"/>
      <c r="C169" s="139"/>
      <c r="D169" s="1334" t="str">
        <f>CONCATENATE("One dependent child in family aged ",$K$162)</f>
        <v>One dependent child in family aged 0 to 4</v>
      </c>
      <c r="E169" s="1334"/>
      <c r="F169" s="1334"/>
      <c r="G169" s="1334"/>
      <c r="H169" s="1334"/>
      <c r="I169" s="1334"/>
      <c r="J169" s="1334"/>
      <c r="K169" s="1334"/>
      <c r="L169" s="1241" t="str">
        <f>IFERROR(IF($L$166="please make a selection","n/a",INDEX(data_all,MATCH(L$166,geog,0),MATCH(CONCATENATE($D169,$D$162),head,0))), "n/a")</f>
        <v>n/a</v>
      </c>
      <c r="M169" s="1241"/>
      <c r="N169" s="1241" t="str">
        <f>IFERROR(IF($L$166="please make a selection","n/a",INDEX(data_all,MATCH(N$166,geog,0),MATCH(CONCATENATE($D169,$D$162),head,0))), "n/a")</f>
        <v>n/a</v>
      </c>
      <c r="O169" s="1241"/>
      <c r="P169" s="1337">
        <f>IFERROR(IF($P$166="please make a selection","n/a",INDEX(data_all,MATCH(P$166,geog,0),MATCH(CONCATENATE($D169,$D$162),head,0))), "n/a")</f>
        <v>14471</v>
      </c>
      <c r="Q169" s="1337"/>
      <c r="R169" s="1337">
        <f>IFERROR(IF($R$166="please make a selection","n/a",INDEX(data_all,MATCH(R$166,geog,0),MATCH(CONCATENATE($D169,$D$162),head,0))), "n/a")</f>
        <v>1064130</v>
      </c>
      <c r="S169" s="1337"/>
      <c r="T169" s="103" t="str">
        <f>D169</f>
        <v>One dependent child in family aged 0 to 4</v>
      </c>
      <c r="U169" s="166" t="str">
        <f>IFERROR(L169/$L$168, "")</f>
        <v/>
      </c>
      <c r="V169" s="166" t="str">
        <f>IFERROR(N169/$N$168,"")</f>
        <v/>
      </c>
      <c r="W169" s="166">
        <f>P169/$P$168</f>
        <v>0.15616804981492075</v>
      </c>
      <c r="X169" s="166">
        <f>R169/$R$168</f>
        <v>0.16604811936028102</v>
      </c>
      <c r="Y169" s="139"/>
      <c r="Z169" s="139"/>
      <c r="AA169" s="79"/>
    </row>
    <row r="170" spans="2:27" s="140" customFormat="1" ht="15" customHeight="1" x14ac:dyDescent="0.25">
      <c r="B170" s="79"/>
      <c r="C170" s="139"/>
      <c r="D170" s="1334" t="str">
        <f>CONCATENATE("Two dependent children in family; youngest aged ", $K$162)</f>
        <v>Two dependent children in family; youngest aged 0 to 4</v>
      </c>
      <c r="E170" s="1334"/>
      <c r="F170" s="1334"/>
      <c r="G170" s="1334"/>
      <c r="H170" s="1334"/>
      <c r="I170" s="1334"/>
      <c r="J170" s="1334"/>
      <c r="K170" s="1334"/>
      <c r="L170" s="1242" t="str">
        <f>IFERROR(IF($L$166="please make a selection","n/a",INDEX(data_all,MATCH(L$166,geog,0),MATCH(CONCATENATE($D170,$D$162),head,0))), "n/a")</f>
        <v>n/a</v>
      </c>
      <c r="M170" s="1242"/>
      <c r="N170" s="1242" t="str">
        <f>IFERROR(IF($L$166="please make a selection","n/a",INDEX(data_all,MATCH(N$166,geog,0),MATCH(CONCATENATE($D170,$D$162),head,0))), "n/a")</f>
        <v>n/a</v>
      </c>
      <c r="O170" s="1242"/>
      <c r="P170" s="1324">
        <f>IFERROR(IF($P$166="please make a selection","n/a",INDEX(data_all,MATCH(P$166,geog,0),MATCH(CONCATENATE($D170,$D$162),head,0))), "n/a")</f>
        <v>14675</v>
      </c>
      <c r="Q170" s="1324"/>
      <c r="R170" s="1324">
        <f>IFERROR(IF($R$166="please make a selection","n/a",INDEX(data_all,MATCH(R$166,geog,0),MATCH(CONCATENATE($D170,$D$162),head,0))), "n/a")</f>
        <v>957255</v>
      </c>
      <c r="S170" s="1324"/>
      <c r="T170" s="103" t="str">
        <f>D170</f>
        <v>Two dependent children in family; youngest aged 0 to 4</v>
      </c>
      <c r="U170" s="166" t="str">
        <f>IFERROR(L170/$L$168,"")</f>
        <v/>
      </c>
      <c r="V170" s="166" t="str">
        <f>IFERROR(N170/$N$168,"")</f>
        <v/>
      </c>
      <c r="W170" s="166">
        <f t="shared" ref="W170:W171" si="19">P170/$P$168</f>
        <v>0.158369575774581</v>
      </c>
      <c r="X170" s="166">
        <f>R170/$R$168</f>
        <v>0.14937121639106671</v>
      </c>
      <c r="Y170" s="139"/>
      <c r="Z170" s="139"/>
      <c r="AA170" s="79"/>
    </row>
    <row r="171" spans="2:27" s="92" customFormat="1" ht="15" customHeight="1" x14ac:dyDescent="0.2">
      <c r="B171" s="164"/>
      <c r="C171" s="165"/>
      <c r="D171" s="1335" t="str">
        <f>CONCATENATE("Three or more dependent children in family; youngest aged ",$K$162)</f>
        <v>Three or more dependent children in family; youngest aged 0 to 4</v>
      </c>
      <c r="E171" s="1335"/>
      <c r="F171" s="1335"/>
      <c r="G171" s="1335"/>
      <c r="H171" s="1335"/>
      <c r="I171" s="1335"/>
      <c r="J171" s="1335"/>
      <c r="K171" s="1335"/>
      <c r="L171" s="1240" t="str">
        <f>IFERROR(IF($L$166="please make a selection","n/a",INDEX(data_all,MATCH(L$166,geog,0),MATCH(CONCATENATE($D171,$D$162),head,0))), "n/a")</f>
        <v>n/a</v>
      </c>
      <c r="M171" s="1240"/>
      <c r="N171" s="1240" t="str">
        <f>IFERROR(IF($L$166="please make a selection","n/a",INDEX(data_all,MATCH(N$166,geog,0),MATCH(CONCATENATE($D171,$D$162),head,0))), "n/a")</f>
        <v>n/a</v>
      </c>
      <c r="O171" s="1240"/>
      <c r="P171" s="1331">
        <f>IFERROR(IF($P$166="please make a selection","n/a",INDEX(data_all,MATCH(P$166,geog,0),MATCH(CONCATENATE($D171,$D$162),head,0))), "n/a")</f>
        <v>7032</v>
      </c>
      <c r="Q171" s="1331"/>
      <c r="R171" s="1331">
        <f>IFERROR(IF($R$166="please make a selection","n/a",INDEX(data_all,MATCH(R$166,geog,0),MATCH(CONCATENATE($D171,$D$162),head,0))), "n/a")</f>
        <v>566275</v>
      </c>
      <c r="S171" s="1331"/>
      <c r="T171" s="167" t="str">
        <f>D171</f>
        <v>Three or more dependent children in family; youngest aged 0 to 4</v>
      </c>
      <c r="U171" s="166" t="str">
        <f>IFERROR(L171/$L$168,"")</f>
        <v/>
      </c>
      <c r="V171" s="166" t="str">
        <f>IFERROR(N171/$N$168,"")</f>
        <v/>
      </c>
      <c r="W171" s="166">
        <f t="shared" si="19"/>
        <v>7.5887894844760051E-2</v>
      </c>
      <c r="X171" s="166">
        <f>R171/$R$168</f>
        <v>8.8362229042262819E-2</v>
      </c>
      <c r="Y171" s="165"/>
      <c r="Z171" s="165"/>
      <c r="AA171" s="164"/>
    </row>
    <row r="172" spans="2:27" s="140" customFormat="1" x14ac:dyDescent="0.25">
      <c r="B172" s="7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c r="AA172" s="79"/>
    </row>
    <row r="173" spans="2:27" s="140" customFormat="1" x14ac:dyDescent="0.25">
      <c r="B173" s="7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79"/>
    </row>
    <row r="174" spans="2:27" s="140" customFormat="1" x14ac:dyDescent="0.25">
      <c r="B174" s="7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c r="AA174" s="79"/>
    </row>
    <row r="175" spans="2:27" s="140" customFormat="1" x14ac:dyDescent="0.25">
      <c r="B175" s="7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79"/>
    </row>
    <row r="176" spans="2:27" s="140" customFormat="1" x14ac:dyDescent="0.25">
      <c r="B176" s="7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79"/>
    </row>
    <row r="177" spans="2:27" s="140" customFormat="1" x14ac:dyDescent="0.25">
      <c r="B177" s="7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79"/>
    </row>
    <row r="178" spans="2:27" s="140" customFormat="1" x14ac:dyDescent="0.25">
      <c r="B178" s="7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79"/>
    </row>
    <row r="179" spans="2:27" s="140" customFormat="1" x14ac:dyDescent="0.25">
      <c r="B179" s="7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79"/>
    </row>
    <row r="180" spans="2:27" s="140" customFormat="1" x14ac:dyDescent="0.25">
      <c r="B180" s="7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79"/>
    </row>
    <row r="181" spans="2:27" s="140" customFormat="1" x14ac:dyDescent="0.25">
      <c r="B181" s="7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79"/>
    </row>
    <row r="182" spans="2:27" s="140" customFormat="1" x14ac:dyDescent="0.25">
      <c r="B182" s="7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79"/>
    </row>
    <row r="183" spans="2:27" s="140" customFormat="1" x14ac:dyDescent="0.25">
      <c r="B183" s="7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79"/>
    </row>
    <row r="184" spans="2:27" s="140" customFormat="1" x14ac:dyDescent="0.25">
      <c r="B184" s="7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79"/>
    </row>
    <row r="185" spans="2:27" s="140" customFormat="1" x14ac:dyDescent="0.25">
      <c r="B185" s="7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79"/>
    </row>
    <row r="186" spans="2:27" s="140" customFormat="1" x14ac:dyDescent="0.25">
      <c r="B186" s="79"/>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79"/>
    </row>
    <row r="187" spans="2:27" s="140" customFormat="1" x14ac:dyDescent="0.25">
      <c r="B187" s="7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79"/>
    </row>
    <row r="188" spans="2:27" s="140" customFormat="1" x14ac:dyDescent="0.25">
      <c r="B188" s="7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79"/>
    </row>
    <row r="189" spans="2:27" s="140" customFormat="1" x14ac:dyDescent="0.25">
      <c r="B189" s="79"/>
      <c r="C189" s="139"/>
      <c r="D189" s="1325" t="s">
        <v>1989</v>
      </c>
      <c r="E189" s="1325"/>
      <c r="F189" s="1325"/>
      <c r="G189" s="1325"/>
      <c r="H189" s="1325"/>
      <c r="I189" s="1325"/>
      <c r="J189" s="1325"/>
      <c r="K189" s="1325"/>
      <c r="L189" s="1325"/>
      <c r="M189" s="1325"/>
      <c r="N189" s="1325"/>
      <c r="O189" s="1325"/>
      <c r="P189" s="1325"/>
      <c r="Q189" s="1325"/>
      <c r="R189" s="1325"/>
      <c r="S189" s="1325"/>
      <c r="T189" s="1325"/>
      <c r="U189" s="1325"/>
      <c r="V189" s="1325"/>
      <c r="W189" s="1325"/>
      <c r="X189" s="1325"/>
      <c r="Y189" s="1325"/>
      <c r="Z189" s="139"/>
      <c r="AA189" s="79"/>
    </row>
    <row r="190" spans="2:27" s="168" customFormat="1" x14ac:dyDescent="0.25">
      <c r="B190" s="79"/>
      <c r="C190" s="139"/>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39"/>
      <c r="AA190" s="79"/>
    </row>
    <row r="191" spans="2:27" s="168" customFormat="1" ht="46.5" customHeight="1" x14ac:dyDescent="0.25">
      <c r="B191" s="79"/>
      <c r="C191" s="139"/>
      <c r="D191" s="1340" t="s">
        <v>2011</v>
      </c>
      <c r="E191" s="1340"/>
      <c r="F191" s="1340"/>
      <c r="G191" s="1340"/>
      <c r="H191" s="1340"/>
      <c r="I191" s="1340"/>
      <c r="J191" s="1340"/>
      <c r="K191" s="1340"/>
      <c r="L191" s="1340"/>
      <c r="M191" s="1340"/>
      <c r="N191" s="1340"/>
      <c r="O191" s="1340"/>
      <c r="P191" s="1340"/>
      <c r="Q191" s="1340"/>
      <c r="R191" s="1340"/>
      <c r="S191" s="1340"/>
      <c r="T191" s="1340"/>
      <c r="U191" s="1340"/>
      <c r="V191" s="1340"/>
      <c r="W191" s="1340"/>
      <c r="X191" s="1340"/>
      <c r="Y191" s="1340"/>
      <c r="Z191" s="139"/>
      <c r="AA191" s="79"/>
    </row>
    <row r="192" spans="2:27" s="140" customFormat="1" x14ac:dyDescent="0.25">
      <c r="B192" s="7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79"/>
    </row>
    <row r="193" spans="2:27" s="140" customFormat="1" x14ac:dyDescent="0.25">
      <c r="B193" s="79"/>
      <c r="C193" s="139"/>
      <c r="D193" s="1338" t="s">
        <v>1988</v>
      </c>
      <c r="E193" s="1338"/>
      <c r="F193" s="1338"/>
      <c r="G193" s="1338"/>
      <c r="H193" s="1338"/>
      <c r="I193" s="1338"/>
      <c r="J193" s="1289" t="s">
        <v>2010</v>
      </c>
      <c r="K193" s="1289"/>
      <c r="L193" s="1289"/>
      <c r="M193" s="1289"/>
      <c r="N193" s="1289"/>
      <c r="O193" s="1289"/>
      <c r="P193" s="1289"/>
      <c r="Q193" s="1289"/>
      <c r="R193" s="139"/>
      <c r="S193" s="139"/>
      <c r="T193" s="139"/>
      <c r="U193" s="139"/>
      <c r="V193" s="139"/>
      <c r="W193" s="139"/>
      <c r="X193" s="139"/>
      <c r="Y193" s="139"/>
      <c r="Z193" s="139"/>
      <c r="AA193" s="79"/>
    </row>
    <row r="194" spans="2:27" s="140" customFormat="1" ht="15" customHeight="1" x14ac:dyDescent="0.25">
      <c r="B194" s="79"/>
      <c r="C194" s="139"/>
      <c r="D194" s="1339"/>
      <c r="E194" s="1339"/>
      <c r="F194" s="1339"/>
      <c r="G194" s="1339"/>
      <c r="H194" s="1339"/>
      <c r="I194" s="1339"/>
      <c r="J194" s="1278" t="str">
        <f>IF(select1 = "", "please make a selection", select1)</f>
        <v>please make a selection</v>
      </c>
      <c r="K194" s="1278"/>
      <c r="L194" s="1279" t="str">
        <f>IF(select2 = "", "please make a selection", select2)</f>
        <v>please make a selection</v>
      </c>
      <c r="M194" s="1279"/>
      <c r="N194" s="1280" t="s">
        <v>790</v>
      </c>
      <c r="O194" s="1280"/>
      <c r="P194" s="1281" t="s">
        <v>1823</v>
      </c>
      <c r="Q194" s="1281"/>
      <c r="R194" s="139"/>
      <c r="S194" s="139"/>
      <c r="T194" s="139"/>
      <c r="U194" s="139"/>
      <c r="V194" s="139"/>
      <c r="W194" s="139"/>
      <c r="X194" s="139"/>
      <c r="Y194" s="139"/>
      <c r="Z194" s="139"/>
      <c r="AA194" s="79"/>
    </row>
    <row r="195" spans="2:27" s="140" customFormat="1" ht="19.5" customHeight="1" x14ac:dyDescent="0.25">
      <c r="B195" s="79"/>
      <c r="C195" s="139"/>
      <c r="D195" s="1339"/>
      <c r="E195" s="1339"/>
      <c r="F195" s="1339"/>
      <c r="G195" s="1339"/>
      <c r="H195" s="1339"/>
      <c r="I195" s="1339"/>
      <c r="J195" s="1278"/>
      <c r="K195" s="1278"/>
      <c r="L195" s="1279"/>
      <c r="M195" s="1279"/>
      <c r="N195" s="1280"/>
      <c r="O195" s="1280"/>
      <c r="P195" s="1281"/>
      <c r="Q195" s="1281"/>
      <c r="R195" s="139"/>
      <c r="S195" s="139"/>
      <c r="T195" s="139"/>
      <c r="U195" s="139"/>
      <c r="V195" s="139"/>
      <c r="W195" s="139"/>
      <c r="X195" s="139"/>
      <c r="Y195" s="139"/>
      <c r="Z195" s="139"/>
      <c r="AA195" s="79"/>
    </row>
    <row r="196" spans="2:27" s="140" customFormat="1" ht="15" customHeight="1" x14ac:dyDescent="0.25">
      <c r="B196" s="79"/>
      <c r="C196" s="139"/>
      <c r="D196" s="1341" t="s">
        <v>1471</v>
      </c>
      <c r="E196" s="1341"/>
      <c r="F196" s="1341"/>
      <c r="G196" s="1341"/>
      <c r="H196" s="1341"/>
      <c r="I196" s="1341"/>
      <c r="J196" s="1241" t="str">
        <f>IFERROR(IF(J$194="please make a selection","n/a",INDEX(data_all,MATCH(J$194,geog,0),MATCH($D196,head,0))), "n/a")</f>
        <v>n/a</v>
      </c>
      <c r="K196" s="1241"/>
      <c r="L196" s="1241" t="str">
        <f>IFERROR(IF(L$194="please make a selection","n/a",INDEX(data_all,MATCH(L$194,geog,0),MATCH($D196,head,0))), "n/a")</f>
        <v>n/a</v>
      </c>
      <c r="M196" s="1241"/>
      <c r="N196" s="1241" t="str">
        <f>IFERROR(IF(N$194="please make a selection","n/a",INDEX(data_all,MATCH(N$194,geog,0),MATCH($D196,head,0))), "n/a")</f>
        <v>n/a</v>
      </c>
      <c r="O196" s="1241"/>
      <c r="P196" s="1241" t="str">
        <f>IFERROR(IF(P$194="please make a selection","n/a",INDEX(data_all,MATCH(P$194,geog,0),MATCH($D196,head,0))), "n/a")</f>
        <v>n/a</v>
      </c>
      <c r="Q196" s="1241"/>
      <c r="R196" s="139"/>
      <c r="S196" s="139"/>
      <c r="T196" s="139"/>
      <c r="U196" s="139"/>
      <c r="V196" s="139"/>
      <c r="W196" s="139"/>
      <c r="X196" s="139"/>
      <c r="Y196" s="139"/>
      <c r="Z196" s="139"/>
      <c r="AA196" s="79"/>
    </row>
    <row r="197" spans="2:27" s="140" customFormat="1" ht="15" customHeight="1" x14ac:dyDescent="0.25">
      <c r="B197" s="79"/>
      <c r="C197" s="139"/>
      <c r="D197" s="1342" t="s">
        <v>1472</v>
      </c>
      <c r="E197" s="1342"/>
      <c r="F197" s="1342"/>
      <c r="G197" s="1342"/>
      <c r="H197" s="1342"/>
      <c r="I197" s="1342"/>
      <c r="J197" s="1242" t="str">
        <f>IFERROR(IF(J$194="please make a selection","n/a",INDEX(data_all,MATCH(J$194,geog,0),MATCH($D197,head,0))), "n/a")</f>
        <v>n/a</v>
      </c>
      <c r="K197" s="1242"/>
      <c r="L197" s="1242" t="str">
        <f>IFERROR(IF(L$194="please make a selection","n/a",INDEX(data_all,MATCH(L$194,geog,0),MATCH($D197,head,0))), "n/a")</f>
        <v>n/a</v>
      </c>
      <c r="M197" s="1242"/>
      <c r="N197" s="1242" t="str">
        <f>IFERROR(IF(N$194="please make a selection","n/a",INDEX(data_all,MATCH(N$194,geog,0),MATCH($D197,head,0))), "n/a")</f>
        <v>n/a</v>
      </c>
      <c r="O197" s="1242"/>
      <c r="P197" s="1242" t="str">
        <f>IFERROR(IF(P$194="please make a selection","n/a",INDEX(data_all,MATCH(P$194,geog,0),MATCH($D197,head,0))), "n/a")</f>
        <v>n/a</v>
      </c>
      <c r="Q197" s="1242"/>
      <c r="R197" s="139"/>
      <c r="S197" s="139"/>
      <c r="T197" s="139"/>
      <c r="U197" s="139"/>
      <c r="V197" s="139"/>
      <c r="W197" s="139"/>
      <c r="X197" s="139"/>
      <c r="Y197" s="139"/>
      <c r="Z197" s="139"/>
      <c r="AA197" s="79"/>
    </row>
    <row r="198" spans="2:27" s="140" customFormat="1" ht="15" customHeight="1" x14ac:dyDescent="0.25">
      <c r="B198" s="79"/>
      <c r="C198" s="139"/>
      <c r="D198" s="1342" t="s">
        <v>1473</v>
      </c>
      <c r="E198" s="1342"/>
      <c r="F198" s="1342"/>
      <c r="G198" s="1342"/>
      <c r="H198" s="1342"/>
      <c r="I198" s="1342"/>
      <c r="J198" s="1291" t="str">
        <f>IFERROR(IF(J$194="please make a selection","n/a",INDEX(data_all,MATCH(J$194,geog,0),MATCH($D198,head,0))), "n/a")</f>
        <v>n/a</v>
      </c>
      <c r="K198" s="1291"/>
      <c r="L198" s="1291" t="str">
        <f>IFERROR(IF(L$194="please make a selection","n/a",INDEX(data_all,MATCH(L$194,geog,0),MATCH($D198,head,0))), "n/a")</f>
        <v>n/a</v>
      </c>
      <c r="M198" s="1291"/>
      <c r="N198" s="1291">
        <f>IFERROR(IF(N$194="please make a selection","n/a",INDEX(data_all,MATCH(N$194,geog,0),MATCH($D198,head,0))), "n/a")</f>
        <v>0.33691044696034772</v>
      </c>
      <c r="O198" s="1291"/>
      <c r="P198" s="1291">
        <f>IFERROR(IF(P$194="please make a selection","n/a",INDEX(data_all,MATCH(P$194,geog,0),MATCH($D198,head,0))), "n/a")</f>
        <v>0.40520655648020265</v>
      </c>
      <c r="Q198" s="1291"/>
      <c r="R198" s="139"/>
      <c r="S198" s="139"/>
      <c r="T198" s="139"/>
      <c r="U198" s="139"/>
      <c r="V198" s="139"/>
      <c r="W198" s="139"/>
      <c r="X198" s="139"/>
      <c r="Y198" s="139"/>
      <c r="Z198" s="139"/>
      <c r="AA198" s="79"/>
    </row>
    <row r="199" spans="2:27" s="140" customFormat="1" ht="15" customHeight="1" x14ac:dyDescent="0.25">
      <c r="B199" s="79"/>
      <c r="C199" s="139"/>
      <c r="D199" s="1346" t="s">
        <v>1474</v>
      </c>
      <c r="E199" s="1346"/>
      <c r="F199" s="1346"/>
      <c r="G199" s="1346"/>
      <c r="H199" s="1346"/>
      <c r="I199" s="1346"/>
      <c r="J199" s="1240" t="str">
        <f>IFERROR(IF(J$194="please make a selection","n/a",INDEX(data_all,MATCH(J$194,geog,0),MATCH($D199,head,0))), "n/a")</f>
        <v>n/a</v>
      </c>
      <c r="K199" s="1240"/>
      <c r="L199" s="1240" t="str">
        <f>IFERROR(IF(L$194="please make a selection","n/a",INDEX(data_all,MATCH(L$194,geog,0),MATCH($D199,head,0))), "n/a")</f>
        <v>n/a</v>
      </c>
      <c r="M199" s="1240"/>
      <c r="N199" s="1240">
        <f>IFERROR(IF(N$194="please make a selection","n/a",INDEX(data_all,MATCH(N$194,geog,0),MATCH($D199,head,0))), "n/a")</f>
        <v>1695</v>
      </c>
      <c r="O199" s="1240"/>
      <c r="P199" s="1240">
        <f>IFERROR(IF(P$194="please make a selection","n/a",INDEX(data_all,MATCH(P$194,geog,0),MATCH($D199,head,0))), "n/a")</f>
        <v>151744</v>
      </c>
      <c r="Q199" s="1240"/>
      <c r="R199" s="139"/>
      <c r="S199" s="139"/>
      <c r="T199" s="139"/>
      <c r="U199" s="139"/>
      <c r="V199" s="139"/>
      <c r="W199" s="139"/>
      <c r="X199" s="139"/>
      <c r="Y199" s="139"/>
      <c r="Z199" s="139"/>
      <c r="AA199" s="79"/>
    </row>
    <row r="200" spans="2:27" s="140" customFormat="1" x14ac:dyDescent="0.25">
      <c r="B200" s="7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c r="AA200" s="79"/>
    </row>
    <row r="201" spans="2:27" s="140" customFormat="1" x14ac:dyDescent="0.25">
      <c r="B201" s="7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79"/>
    </row>
    <row r="202" spans="2:27" s="140" customFormat="1" x14ac:dyDescent="0.25">
      <c r="B202" s="7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79"/>
    </row>
    <row r="203" spans="2:27" s="140" customFormat="1" x14ac:dyDescent="0.25">
      <c r="B203" s="79"/>
      <c r="C203" s="139"/>
      <c r="D203" s="1325" t="s">
        <v>2012</v>
      </c>
      <c r="E203" s="1325"/>
      <c r="F203" s="1325"/>
      <c r="G203" s="1325"/>
      <c r="H203" s="1325"/>
      <c r="I203" s="1325"/>
      <c r="J203" s="1325"/>
      <c r="K203" s="1325"/>
      <c r="L203" s="1325"/>
      <c r="M203" s="1325"/>
      <c r="N203" s="1325"/>
      <c r="O203" s="1325"/>
      <c r="P203" s="1325"/>
      <c r="Q203" s="1325"/>
      <c r="R203" s="1325"/>
      <c r="S203" s="1325"/>
      <c r="T203" s="1325"/>
      <c r="U203" s="1325"/>
      <c r="V203" s="1325"/>
      <c r="W203" s="1325"/>
      <c r="X203" s="1325"/>
      <c r="Y203" s="1325"/>
      <c r="Z203" s="139"/>
      <c r="AA203" s="79"/>
    </row>
    <row r="204" spans="2:27" s="140" customFormat="1" x14ac:dyDescent="0.25">
      <c r="B204" s="7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79"/>
    </row>
    <row r="205" spans="2:27" s="140" customFormat="1" ht="33" customHeight="1" x14ac:dyDescent="0.25">
      <c r="B205" s="79"/>
      <c r="C205" s="139"/>
      <c r="D205" s="1345" t="s">
        <v>2014</v>
      </c>
      <c r="E205" s="1345"/>
      <c r="F205" s="1345"/>
      <c r="G205" s="1345"/>
      <c r="H205" s="1345"/>
      <c r="I205" s="1345"/>
      <c r="J205" s="1345"/>
      <c r="K205" s="1345"/>
      <c r="L205" s="1345"/>
      <c r="M205" s="1345"/>
      <c r="N205" s="1345"/>
      <c r="O205" s="1345"/>
      <c r="P205" s="1345"/>
      <c r="Q205" s="1345"/>
      <c r="R205" s="1345"/>
      <c r="S205" s="1345"/>
      <c r="T205" s="1345"/>
      <c r="U205" s="1345"/>
      <c r="V205" s="1345"/>
      <c r="W205" s="1345"/>
      <c r="X205" s="1345"/>
      <c r="Y205" s="1345"/>
      <c r="Z205" s="139"/>
      <c r="AA205" s="79"/>
    </row>
    <row r="206" spans="2:27" s="174" customFormat="1" ht="33" customHeight="1" x14ac:dyDescent="0.25">
      <c r="B206" s="79"/>
      <c r="C206" s="139"/>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39"/>
      <c r="AA206" s="79"/>
    </row>
    <row r="207" spans="2:27" s="140" customFormat="1" x14ac:dyDescent="0.25">
      <c r="B207" s="79"/>
      <c r="C207" s="139"/>
      <c r="D207" s="1338" t="s">
        <v>1988</v>
      </c>
      <c r="E207" s="1338"/>
      <c r="F207" s="1338"/>
      <c r="G207" s="1338"/>
      <c r="H207" s="1289" t="s">
        <v>2013</v>
      </c>
      <c r="I207" s="1289"/>
      <c r="J207" s="1289"/>
      <c r="K207" s="1289"/>
      <c r="L207" s="1289"/>
      <c r="M207" s="1289"/>
      <c r="N207" s="1289"/>
      <c r="O207" s="1289"/>
      <c r="S207" s="139"/>
      <c r="T207" s="139"/>
      <c r="U207" s="139"/>
      <c r="V207" s="139"/>
      <c r="W207" s="139"/>
      <c r="X207" s="139"/>
      <c r="Y207" s="139"/>
      <c r="Z207" s="139"/>
      <c r="AA207" s="79"/>
    </row>
    <row r="208" spans="2:27" s="174" customFormat="1" ht="15" customHeight="1" x14ac:dyDescent="0.25">
      <c r="B208" s="79"/>
      <c r="C208" s="139"/>
      <c r="D208" s="1339"/>
      <c r="E208" s="1339"/>
      <c r="F208" s="1339"/>
      <c r="G208" s="1339"/>
      <c r="H208" s="1278" t="str">
        <f>IF(select1 = "", "please make a selection", select1)</f>
        <v>please make a selection</v>
      </c>
      <c r="I208" s="1278"/>
      <c r="J208" s="1279" t="str">
        <f>IF(select2 = "", "please make a selection", select2)</f>
        <v>please make a selection</v>
      </c>
      <c r="K208" s="1279"/>
      <c r="L208" s="1255" t="s">
        <v>790</v>
      </c>
      <c r="M208" s="1255"/>
      <c r="N208" s="1257" t="s">
        <v>1823</v>
      </c>
      <c r="O208" s="1257"/>
      <c r="S208" s="139"/>
      <c r="T208" s="139"/>
      <c r="U208" s="139"/>
      <c r="V208" s="139"/>
      <c r="W208" s="139"/>
      <c r="X208" s="139"/>
      <c r="Y208" s="139"/>
      <c r="Z208" s="139"/>
      <c r="AA208" s="79"/>
    </row>
    <row r="209" spans="2:29" s="140" customFormat="1" ht="21.75" customHeight="1" x14ac:dyDescent="0.25">
      <c r="B209" s="79"/>
      <c r="C209" s="139"/>
      <c r="D209" s="1344"/>
      <c r="E209" s="1344"/>
      <c r="F209" s="1344"/>
      <c r="G209" s="1344"/>
      <c r="H209" s="1278"/>
      <c r="I209" s="1278"/>
      <c r="J209" s="1279"/>
      <c r="K209" s="1279"/>
      <c r="L209" s="1256"/>
      <c r="M209" s="1256"/>
      <c r="N209" s="1258"/>
      <c r="O209" s="1258"/>
      <c r="S209" s="139"/>
      <c r="T209" s="139"/>
      <c r="U209" s="139"/>
      <c r="V209" s="139"/>
      <c r="W209" s="139"/>
      <c r="X209" s="139"/>
      <c r="Y209" s="139"/>
      <c r="Z209" s="139"/>
      <c r="AA209" s="79"/>
    </row>
    <row r="210" spans="2:29" s="140" customFormat="1" x14ac:dyDescent="0.25">
      <c r="B210" s="79"/>
      <c r="C210" s="139"/>
      <c r="D210" s="1295">
        <v>2011</v>
      </c>
      <c r="E210" s="1295"/>
      <c r="F210" s="1295"/>
      <c r="G210" s="1295"/>
      <c r="H210" s="1242" t="str">
        <f t="shared" ref="H210:H216" si="20">IFERROR(IF(H$208="please make a selection","n/a",INDEX(data_all,MATCH(H$208,geog,0),MATCH(CONCATENATE($H$207,"(",$D210,")"),head,0))), "n/a")</f>
        <v>n/a</v>
      </c>
      <c r="I210" s="1242"/>
      <c r="J210" s="1242" t="str">
        <f t="shared" ref="J210:J216" si="21">IFERROR(IF(J$208="please make a selection","n/a",INDEX(data_all,MATCH(J$208,geog,0),MATCH(CONCATENATE($H$207,"(",$D210,")"),head,0))), "n/a")</f>
        <v>n/a</v>
      </c>
      <c r="K210" s="1242"/>
      <c r="L210" s="1324">
        <f t="shared" ref="L210:L216" si="22">IFERROR(IF(L$208="please make a selection","n/a",INDEX(data_all,MATCH(L$208,geog,0),MATCH(CONCATENATE($H$207,"(",$D210,")"),head,0))), "n/a")</f>
        <v>5395</v>
      </c>
      <c r="M210" s="1324"/>
      <c r="N210" s="1324">
        <f t="shared" ref="N210:N216" si="23">IFERROR(IF(N$208="please make a selection","n/a",INDEX(data_all,MATCH(N$208,geog,0),MATCH(CONCATENATE($H$207,"(",$D210,")"),head,0))), "n/a")</f>
        <v>532700</v>
      </c>
      <c r="O210" s="1324"/>
      <c r="P210" s="139"/>
      <c r="Q210" s="139"/>
      <c r="R210" s="139"/>
      <c r="S210" s="139"/>
      <c r="T210" s="139"/>
      <c r="U210" s="139"/>
      <c r="V210" s="139"/>
      <c r="W210" s="139"/>
      <c r="X210" s="139"/>
      <c r="Y210" s="139"/>
      <c r="Z210" s="139"/>
      <c r="AA210" s="79"/>
    </row>
    <row r="211" spans="2:29" s="140" customFormat="1" x14ac:dyDescent="0.25">
      <c r="B211" s="79"/>
      <c r="C211" s="139"/>
      <c r="D211" s="1296">
        <v>2012</v>
      </c>
      <c r="E211" s="1296"/>
      <c r="F211" s="1296"/>
      <c r="G211" s="1296"/>
      <c r="H211" s="1242" t="str">
        <f t="shared" si="20"/>
        <v>n/a</v>
      </c>
      <c r="I211" s="1242"/>
      <c r="J211" s="1242" t="str">
        <f t="shared" si="21"/>
        <v>n/a</v>
      </c>
      <c r="K211" s="1242"/>
      <c r="L211" s="1324">
        <f t="shared" si="22"/>
        <v>4895</v>
      </c>
      <c r="M211" s="1324"/>
      <c r="N211" s="1324">
        <f t="shared" si="23"/>
        <v>506980</v>
      </c>
      <c r="O211" s="1324"/>
      <c r="P211" s="139"/>
      <c r="Q211" s="139"/>
      <c r="R211" s="139"/>
      <c r="S211" s="139"/>
      <c r="T211" s="139"/>
      <c r="U211" s="139"/>
      <c r="V211" s="139"/>
      <c r="W211" s="139"/>
      <c r="X211" s="139"/>
      <c r="Y211" s="139"/>
      <c r="Z211" s="139"/>
      <c r="AA211" s="79"/>
    </row>
    <row r="212" spans="2:29" s="140" customFormat="1" x14ac:dyDescent="0.25">
      <c r="B212" s="79"/>
      <c r="C212" s="139"/>
      <c r="D212" s="1296">
        <v>2013</v>
      </c>
      <c r="E212" s="1296"/>
      <c r="F212" s="1296"/>
      <c r="G212" s="1296"/>
      <c r="H212" s="1242" t="str">
        <f t="shared" si="20"/>
        <v>n/a</v>
      </c>
      <c r="I212" s="1242"/>
      <c r="J212" s="1242" t="str">
        <f t="shared" si="21"/>
        <v>n/a</v>
      </c>
      <c r="K212" s="1242"/>
      <c r="L212" s="1324">
        <f t="shared" si="22"/>
        <v>4255</v>
      </c>
      <c r="M212" s="1324"/>
      <c r="N212" s="1324">
        <f t="shared" si="23"/>
        <v>438170</v>
      </c>
      <c r="O212" s="1324"/>
      <c r="S212" s="139"/>
      <c r="T212" s="139"/>
      <c r="U212" s="139"/>
      <c r="V212" s="139"/>
      <c r="W212" s="139"/>
      <c r="X212" s="139"/>
      <c r="Y212" s="139"/>
      <c r="Z212" s="139"/>
      <c r="AA212" s="79"/>
    </row>
    <row r="213" spans="2:29" s="140" customFormat="1" x14ac:dyDescent="0.25">
      <c r="B213" s="79"/>
      <c r="C213" s="139"/>
      <c r="D213" s="1296">
        <v>2014</v>
      </c>
      <c r="E213" s="1296"/>
      <c r="F213" s="1296"/>
      <c r="G213" s="1296"/>
      <c r="H213" s="1242" t="str">
        <f t="shared" si="20"/>
        <v>n/a</v>
      </c>
      <c r="I213" s="1242"/>
      <c r="J213" s="1242" t="str">
        <f t="shared" si="21"/>
        <v>n/a</v>
      </c>
      <c r="K213" s="1242"/>
      <c r="L213" s="1324">
        <f t="shared" si="22"/>
        <v>4135</v>
      </c>
      <c r="M213" s="1324"/>
      <c r="N213" s="1324">
        <f t="shared" si="23"/>
        <v>415710</v>
      </c>
      <c r="O213" s="1324"/>
      <c r="S213" s="139"/>
      <c r="T213" s="139"/>
      <c r="U213" s="139"/>
      <c r="V213" s="139"/>
      <c r="W213" s="139"/>
      <c r="X213" s="139"/>
      <c r="Y213" s="139"/>
      <c r="Z213" s="139"/>
      <c r="AA213" s="79"/>
    </row>
    <row r="214" spans="2:29" s="140" customFormat="1" x14ac:dyDescent="0.25">
      <c r="B214" s="79"/>
      <c r="C214" s="139"/>
      <c r="D214" s="1296">
        <v>2015</v>
      </c>
      <c r="E214" s="1296"/>
      <c r="F214" s="1296"/>
      <c r="G214" s="1296"/>
      <c r="H214" s="1242" t="str">
        <f t="shared" si="20"/>
        <v>n/a</v>
      </c>
      <c r="I214" s="1242"/>
      <c r="J214" s="1242" t="str">
        <f t="shared" si="21"/>
        <v>n/a</v>
      </c>
      <c r="K214" s="1242"/>
      <c r="L214" s="1324">
        <f t="shared" si="22"/>
        <v>3900</v>
      </c>
      <c r="M214" s="1324"/>
      <c r="N214" s="1324">
        <f t="shared" si="23"/>
        <v>387480</v>
      </c>
      <c r="O214" s="1324"/>
      <c r="S214" s="139"/>
      <c r="T214" s="139"/>
      <c r="U214" s="139"/>
      <c r="V214" s="139"/>
      <c r="W214" s="139"/>
      <c r="X214" s="139"/>
      <c r="Y214" s="139"/>
      <c r="Z214" s="139"/>
      <c r="AA214" s="79"/>
    </row>
    <row r="215" spans="2:29" s="140" customFormat="1" x14ac:dyDescent="0.25">
      <c r="B215" s="79"/>
      <c r="C215" s="139"/>
      <c r="D215" s="1296">
        <v>2016</v>
      </c>
      <c r="E215" s="1296"/>
      <c r="F215" s="1296"/>
      <c r="G215" s="1296"/>
      <c r="H215" s="1242" t="str">
        <f t="shared" si="20"/>
        <v>n/a</v>
      </c>
      <c r="I215" s="1242"/>
      <c r="J215" s="1242" t="str">
        <f t="shared" si="21"/>
        <v>n/a</v>
      </c>
      <c r="K215" s="1242"/>
      <c r="L215" s="1324">
        <f t="shared" si="22"/>
        <v>3555</v>
      </c>
      <c r="M215" s="1324"/>
      <c r="N215" s="1324">
        <f t="shared" si="23"/>
        <v>363220</v>
      </c>
      <c r="O215" s="1324"/>
      <c r="P215" s="139"/>
      <c r="Q215" s="139"/>
      <c r="R215" s="139"/>
      <c r="S215" s="139"/>
      <c r="T215" s="139"/>
      <c r="U215" s="139"/>
      <c r="V215" s="139"/>
      <c r="W215" s="139"/>
      <c r="X215" s="139"/>
      <c r="Y215" s="139"/>
      <c r="Z215" s="139"/>
      <c r="AA215" s="79"/>
    </row>
    <row r="216" spans="2:29" s="140" customFormat="1" x14ac:dyDescent="0.25">
      <c r="B216" s="79"/>
      <c r="C216" s="139"/>
      <c r="D216" s="1297">
        <v>2017</v>
      </c>
      <c r="E216" s="1297"/>
      <c r="F216" s="1297"/>
      <c r="G216" s="1297"/>
      <c r="H216" s="1240" t="str">
        <f t="shared" si="20"/>
        <v>n/a</v>
      </c>
      <c r="I216" s="1240"/>
      <c r="J216" s="1240" t="str">
        <f t="shared" si="21"/>
        <v>n/a</v>
      </c>
      <c r="K216" s="1240"/>
      <c r="L216" s="1343">
        <f t="shared" si="22"/>
        <v>3320</v>
      </c>
      <c r="M216" s="1343"/>
      <c r="N216" s="1343">
        <f t="shared" si="23"/>
        <v>340500</v>
      </c>
      <c r="O216" s="1343"/>
      <c r="P216" s="139"/>
      <c r="Q216" s="139"/>
      <c r="R216" s="139"/>
      <c r="S216" s="139"/>
      <c r="T216" s="139"/>
      <c r="U216" s="139"/>
      <c r="V216" s="139"/>
      <c r="W216" s="139"/>
      <c r="X216" s="139"/>
      <c r="Y216" s="139"/>
      <c r="Z216" s="139"/>
      <c r="AA216" s="79"/>
    </row>
    <row r="217" spans="2:29" s="140" customFormat="1" x14ac:dyDescent="0.25">
      <c r="B217" s="7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79"/>
    </row>
    <row r="218" spans="2:29" x14ac:dyDescent="0.25">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row>
    <row r="219" spans="2:29" x14ac:dyDescent="0.25">
      <c r="AC219" s="1175">
        <f ca="1">TODAY()</f>
        <v>43119</v>
      </c>
    </row>
  </sheetData>
  <sheetProtection password="DAEB" sheet="1" objects="1" scenarios="1"/>
  <mergeCells count="435">
    <mergeCell ref="D214:G214"/>
    <mergeCell ref="D215:G215"/>
    <mergeCell ref="D216:G216"/>
    <mergeCell ref="J214:K214"/>
    <mergeCell ref="L214:M214"/>
    <mergeCell ref="H212:I212"/>
    <mergeCell ref="H213:I213"/>
    <mergeCell ref="H214:I214"/>
    <mergeCell ref="H215:I215"/>
    <mergeCell ref="H216:I216"/>
    <mergeCell ref="L212:M212"/>
    <mergeCell ref="J216:K216"/>
    <mergeCell ref="L216:M216"/>
    <mergeCell ref="J213:K213"/>
    <mergeCell ref="L213:M213"/>
    <mergeCell ref="N213:O213"/>
    <mergeCell ref="H210:I210"/>
    <mergeCell ref="H211:I211"/>
    <mergeCell ref="D212:G212"/>
    <mergeCell ref="D213:G213"/>
    <mergeCell ref="J211:K211"/>
    <mergeCell ref="L211:M211"/>
    <mergeCell ref="N211:O211"/>
    <mergeCell ref="J212:K212"/>
    <mergeCell ref="N216:O216"/>
    <mergeCell ref="D207:G209"/>
    <mergeCell ref="D210:G210"/>
    <mergeCell ref="D211:G211"/>
    <mergeCell ref="J199:K199"/>
    <mergeCell ref="L199:M199"/>
    <mergeCell ref="N199:O199"/>
    <mergeCell ref="D205:Y205"/>
    <mergeCell ref="H207:O207"/>
    <mergeCell ref="H208:I209"/>
    <mergeCell ref="J208:K209"/>
    <mergeCell ref="L208:M209"/>
    <mergeCell ref="N208:O209"/>
    <mergeCell ref="J210:K210"/>
    <mergeCell ref="L210:M210"/>
    <mergeCell ref="N210:O210"/>
    <mergeCell ref="N214:O214"/>
    <mergeCell ref="J215:K215"/>
    <mergeCell ref="L215:M215"/>
    <mergeCell ref="N215:O215"/>
    <mergeCell ref="P199:Q199"/>
    <mergeCell ref="D203:Y203"/>
    <mergeCell ref="D199:I199"/>
    <mergeCell ref="N212:O212"/>
    <mergeCell ref="J197:K197"/>
    <mergeCell ref="L197:M197"/>
    <mergeCell ref="N197:O197"/>
    <mergeCell ref="P197:Q197"/>
    <mergeCell ref="J198:K198"/>
    <mergeCell ref="L198:M198"/>
    <mergeCell ref="N198:O198"/>
    <mergeCell ref="P198:Q198"/>
    <mergeCell ref="D197:I197"/>
    <mergeCell ref="D198:I198"/>
    <mergeCell ref="D193:I195"/>
    <mergeCell ref="D189:Y189"/>
    <mergeCell ref="D191:Y191"/>
    <mergeCell ref="J196:K196"/>
    <mergeCell ref="L196:M196"/>
    <mergeCell ref="N196:O196"/>
    <mergeCell ref="P196:Q196"/>
    <mergeCell ref="J193:Q193"/>
    <mergeCell ref="J194:K195"/>
    <mergeCell ref="L194:M195"/>
    <mergeCell ref="N194:O195"/>
    <mergeCell ref="P194:Q195"/>
    <mergeCell ref="D196:I196"/>
    <mergeCell ref="N171:O171"/>
    <mergeCell ref="P171:Q171"/>
    <mergeCell ref="R171:S171"/>
    <mergeCell ref="G162:J162"/>
    <mergeCell ref="D168:K168"/>
    <mergeCell ref="D169:K169"/>
    <mergeCell ref="D170:K170"/>
    <mergeCell ref="D171:K171"/>
    <mergeCell ref="D165:K167"/>
    <mergeCell ref="L165:S165"/>
    <mergeCell ref="L166:M167"/>
    <mergeCell ref="N166:O167"/>
    <mergeCell ref="P166:Q167"/>
    <mergeCell ref="R166:S167"/>
    <mergeCell ref="L168:M168"/>
    <mergeCell ref="L169:M169"/>
    <mergeCell ref="L170:M170"/>
    <mergeCell ref="L171:M171"/>
    <mergeCell ref="N168:O168"/>
    <mergeCell ref="P168:Q168"/>
    <mergeCell ref="R168:S168"/>
    <mergeCell ref="N169:O169"/>
    <mergeCell ref="P169:Q169"/>
    <mergeCell ref="R169:S169"/>
    <mergeCell ref="N170:O170"/>
    <mergeCell ref="P170:Q170"/>
    <mergeCell ref="R170:S170"/>
    <mergeCell ref="D140:J140"/>
    <mergeCell ref="K140:L140"/>
    <mergeCell ref="M140:N140"/>
    <mergeCell ref="O140:P140"/>
    <mergeCell ref="Q140:R140"/>
    <mergeCell ref="D158:Y158"/>
    <mergeCell ref="D160:Y160"/>
    <mergeCell ref="K162:M162"/>
    <mergeCell ref="D139:J139"/>
    <mergeCell ref="K139:L139"/>
    <mergeCell ref="M139:N139"/>
    <mergeCell ref="O139:P139"/>
    <mergeCell ref="Q139:R139"/>
    <mergeCell ref="D137:J137"/>
    <mergeCell ref="K137:L137"/>
    <mergeCell ref="M137:N137"/>
    <mergeCell ref="O137:P137"/>
    <mergeCell ref="Q137:R137"/>
    <mergeCell ref="D138:J138"/>
    <mergeCell ref="K138:L138"/>
    <mergeCell ref="M138:N138"/>
    <mergeCell ref="O138:P138"/>
    <mergeCell ref="Q138:R138"/>
    <mergeCell ref="D114:Y114"/>
    <mergeCell ref="D116:Y116"/>
    <mergeCell ref="D130:Y130"/>
    <mergeCell ref="D131:Y131"/>
    <mergeCell ref="D132:Y132"/>
    <mergeCell ref="D134:J136"/>
    <mergeCell ref="K134:R134"/>
    <mergeCell ref="K135:L136"/>
    <mergeCell ref="M135:N136"/>
    <mergeCell ref="O135:P136"/>
    <mergeCell ref="Q135:R136"/>
    <mergeCell ref="D124:J124"/>
    <mergeCell ref="K124:L124"/>
    <mergeCell ref="M124:N124"/>
    <mergeCell ref="O124:P124"/>
    <mergeCell ref="Q124:R124"/>
    <mergeCell ref="D125:J125"/>
    <mergeCell ref="K125:L125"/>
    <mergeCell ref="M125:N125"/>
    <mergeCell ref="O125:P125"/>
    <mergeCell ref="Q125:R125"/>
    <mergeCell ref="D122:J122"/>
    <mergeCell ref="K122:L122"/>
    <mergeCell ref="M122:N122"/>
    <mergeCell ref="O122:P122"/>
    <mergeCell ref="Q122:R122"/>
    <mergeCell ref="D123:J123"/>
    <mergeCell ref="K123:L123"/>
    <mergeCell ref="M123:N123"/>
    <mergeCell ref="O123:P123"/>
    <mergeCell ref="Q123:R123"/>
    <mergeCell ref="D118:J120"/>
    <mergeCell ref="K118:R118"/>
    <mergeCell ref="K119:L120"/>
    <mergeCell ref="M119:N120"/>
    <mergeCell ref="O119:P120"/>
    <mergeCell ref="Q119:R120"/>
    <mergeCell ref="D121:J121"/>
    <mergeCell ref="K121:L121"/>
    <mergeCell ref="M121:N121"/>
    <mergeCell ref="O121:P121"/>
    <mergeCell ref="Q121:R121"/>
    <mergeCell ref="O105:P105"/>
    <mergeCell ref="Q101:R101"/>
    <mergeCell ref="Q102:R102"/>
    <mergeCell ref="Q103:R103"/>
    <mergeCell ref="Q104:R104"/>
    <mergeCell ref="Q105:R105"/>
    <mergeCell ref="O106:P106"/>
    <mergeCell ref="Q106:R106"/>
    <mergeCell ref="K97:R97"/>
    <mergeCell ref="O98:P99"/>
    <mergeCell ref="Q98:R99"/>
    <mergeCell ref="O100:P100"/>
    <mergeCell ref="Q100:R100"/>
    <mergeCell ref="K101:L101"/>
    <mergeCell ref="O101:P101"/>
    <mergeCell ref="O102:P102"/>
    <mergeCell ref="O103:P103"/>
    <mergeCell ref="O104:P104"/>
    <mergeCell ref="M100:N100"/>
    <mergeCell ref="D100:J100"/>
    <mergeCell ref="D101:J101"/>
    <mergeCell ref="D102:J102"/>
    <mergeCell ref="D103:J103"/>
    <mergeCell ref="D104:J104"/>
    <mergeCell ref="D105:J105"/>
    <mergeCell ref="D106:J106"/>
    <mergeCell ref="D92:Y92"/>
    <mergeCell ref="F94:I94"/>
    <mergeCell ref="J94:L94"/>
    <mergeCell ref="K105:L105"/>
    <mergeCell ref="M105:N105"/>
    <mergeCell ref="K106:L106"/>
    <mergeCell ref="M106:N106"/>
    <mergeCell ref="K103:L103"/>
    <mergeCell ref="M103:N103"/>
    <mergeCell ref="K104:L104"/>
    <mergeCell ref="M104:N104"/>
    <mergeCell ref="K100:L100"/>
    <mergeCell ref="M101:N101"/>
    <mergeCell ref="K102:L102"/>
    <mergeCell ref="M102:N102"/>
    <mergeCell ref="K98:L99"/>
    <mergeCell ref="M98:N99"/>
    <mergeCell ref="D97:J99"/>
    <mergeCell ref="P70:Q70"/>
    <mergeCell ref="R70:S70"/>
    <mergeCell ref="T70:U70"/>
    <mergeCell ref="V70:W70"/>
    <mergeCell ref="X70:Y70"/>
    <mergeCell ref="P71:Q71"/>
    <mergeCell ref="R71:S71"/>
    <mergeCell ref="T71:U71"/>
    <mergeCell ref="V71:W71"/>
    <mergeCell ref="X71:Y71"/>
    <mergeCell ref="P68:Q68"/>
    <mergeCell ref="R68:S68"/>
    <mergeCell ref="T68:U68"/>
    <mergeCell ref="V68:W68"/>
    <mergeCell ref="X68:Y68"/>
    <mergeCell ref="P69:Q69"/>
    <mergeCell ref="R69:S69"/>
    <mergeCell ref="T69:U69"/>
    <mergeCell ref="V69:W69"/>
    <mergeCell ref="X69:Y69"/>
    <mergeCell ref="P66:Q66"/>
    <mergeCell ref="R66:S66"/>
    <mergeCell ref="T66:U66"/>
    <mergeCell ref="V66:W66"/>
    <mergeCell ref="X66:Y66"/>
    <mergeCell ref="P67:Q67"/>
    <mergeCell ref="R67:S67"/>
    <mergeCell ref="T67:U67"/>
    <mergeCell ref="V67:W67"/>
    <mergeCell ref="X67:Y67"/>
    <mergeCell ref="T63:U63"/>
    <mergeCell ref="V63:W63"/>
    <mergeCell ref="X63:Y63"/>
    <mergeCell ref="P64:Q64"/>
    <mergeCell ref="R64:S64"/>
    <mergeCell ref="T64:U64"/>
    <mergeCell ref="V64:W64"/>
    <mergeCell ref="X64:Y64"/>
    <mergeCell ref="P65:Q65"/>
    <mergeCell ref="R65:S65"/>
    <mergeCell ref="T65:U65"/>
    <mergeCell ref="V65:W65"/>
    <mergeCell ref="X65:Y65"/>
    <mergeCell ref="J40:K40"/>
    <mergeCell ref="J41:K41"/>
    <mergeCell ref="G54:K54"/>
    <mergeCell ref="E56:H56"/>
    <mergeCell ref="H41:I41"/>
    <mergeCell ref="P58:Q60"/>
    <mergeCell ref="R58:Y58"/>
    <mergeCell ref="R59:S60"/>
    <mergeCell ref="T59:U60"/>
    <mergeCell ref="V59:W60"/>
    <mergeCell ref="X59:Y60"/>
    <mergeCell ref="D47:Y47"/>
    <mergeCell ref="D49:Y49"/>
    <mergeCell ref="D51:Y51"/>
    <mergeCell ref="G53:K53"/>
    <mergeCell ref="L59:M60"/>
    <mergeCell ref="D58:E60"/>
    <mergeCell ref="L61:M61"/>
    <mergeCell ref="I56:K56"/>
    <mergeCell ref="F58:M58"/>
    <mergeCell ref="P61:Q61"/>
    <mergeCell ref="R61:S61"/>
    <mergeCell ref="T61:U61"/>
    <mergeCell ref="V61:W61"/>
    <mergeCell ref="X61:Y61"/>
    <mergeCell ref="F63:G63"/>
    <mergeCell ref="H63:I63"/>
    <mergeCell ref="J63:K63"/>
    <mergeCell ref="F61:G61"/>
    <mergeCell ref="H61:I61"/>
    <mergeCell ref="J61:K61"/>
    <mergeCell ref="F59:G60"/>
    <mergeCell ref="H59:I60"/>
    <mergeCell ref="J59:K60"/>
    <mergeCell ref="P62:Q62"/>
    <mergeCell ref="R62:S62"/>
    <mergeCell ref="T62:U62"/>
    <mergeCell ref="V62:W62"/>
    <mergeCell ref="X62:Y62"/>
    <mergeCell ref="P63:Q63"/>
    <mergeCell ref="R63:S63"/>
    <mergeCell ref="E24:F24"/>
    <mergeCell ref="D38:E38"/>
    <mergeCell ref="D39:E39"/>
    <mergeCell ref="D40:E40"/>
    <mergeCell ref="D41:E41"/>
    <mergeCell ref="F38:G38"/>
    <mergeCell ref="F39:G39"/>
    <mergeCell ref="F40:G40"/>
    <mergeCell ref="F41:G41"/>
    <mergeCell ref="D25:N25"/>
    <mergeCell ref="D27:G27"/>
    <mergeCell ref="H27:I27"/>
    <mergeCell ref="L38:M38"/>
    <mergeCell ref="L39:M39"/>
    <mergeCell ref="L40:M40"/>
    <mergeCell ref="L41:M41"/>
    <mergeCell ref="F29:G30"/>
    <mergeCell ref="H29:I30"/>
    <mergeCell ref="J29:K30"/>
    <mergeCell ref="L29:M30"/>
    <mergeCell ref="D32:E32"/>
    <mergeCell ref="D31:E31"/>
    <mergeCell ref="D29:E30"/>
    <mergeCell ref="F31:G31"/>
    <mergeCell ref="D11:N11"/>
    <mergeCell ref="D12:N12"/>
    <mergeCell ref="D13:N13"/>
    <mergeCell ref="D14:N14"/>
    <mergeCell ref="D35:E35"/>
    <mergeCell ref="D36:E36"/>
    <mergeCell ref="D37:E37"/>
    <mergeCell ref="F35:G35"/>
    <mergeCell ref="F36:G36"/>
    <mergeCell ref="F37:G37"/>
    <mergeCell ref="H35:I35"/>
    <mergeCell ref="H36:I36"/>
    <mergeCell ref="H37:I37"/>
    <mergeCell ref="J35:K35"/>
    <mergeCell ref="J36:K36"/>
    <mergeCell ref="J37:K37"/>
    <mergeCell ref="L35:M35"/>
    <mergeCell ref="L36:M36"/>
    <mergeCell ref="L37:M37"/>
    <mergeCell ref="H19:I19"/>
    <mergeCell ref="H20:I20"/>
    <mergeCell ref="H21:I21"/>
    <mergeCell ref="H22:I22"/>
    <mergeCell ref="H23:I23"/>
    <mergeCell ref="L21:M21"/>
    <mergeCell ref="L22:M22"/>
    <mergeCell ref="L23:M23"/>
    <mergeCell ref="D19:E19"/>
    <mergeCell ref="D20:E20"/>
    <mergeCell ref="D21:E21"/>
    <mergeCell ref="D22:E22"/>
    <mergeCell ref="D23:E23"/>
    <mergeCell ref="F19:G19"/>
    <mergeCell ref="F20:G20"/>
    <mergeCell ref="F21:G21"/>
    <mergeCell ref="F22:G22"/>
    <mergeCell ref="F23:G23"/>
    <mergeCell ref="J19:K19"/>
    <mergeCell ref="F17:G18"/>
    <mergeCell ref="H17:I18"/>
    <mergeCell ref="J17:K18"/>
    <mergeCell ref="L17:M18"/>
    <mergeCell ref="F16:M16"/>
    <mergeCell ref="D16:E18"/>
    <mergeCell ref="D33:E33"/>
    <mergeCell ref="D34:E34"/>
    <mergeCell ref="F33:G33"/>
    <mergeCell ref="F34:G34"/>
    <mergeCell ref="H33:I33"/>
    <mergeCell ref="H34:I34"/>
    <mergeCell ref="J33:K33"/>
    <mergeCell ref="J34:K34"/>
    <mergeCell ref="L31:M31"/>
    <mergeCell ref="L32:M32"/>
    <mergeCell ref="L33:M33"/>
    <mergeCell ref="L34:M34"/>
    <mergeCell ref="J20:K20"/>
    <mergeCell ref="J21:K21"/>
    <mergeCell ref="J22:K22"/>
    <mergeCell ref="J23:K23"/>
    <mergeCell ref="L19:M19"/>
    <mergeCell ref="L20:M20"/>
    <mergeCell ref="F32:G32"/>
    <mergeCell ref="H31:I31"/>
    <mergeCell ref="H32:I32"/>
    <mergeCell ref="J31:K31"/>
    <mergeCell ref="J32:K32"/>
    <mergeCell ref="H38:I38"/>
    <mergeCell ref="H39:I39"/>
    <mergeCell ref="H40:I40"/>
    <mergeCell ref="D67:E67"/>
    <mergeCell ref="F66:G66"/>
    <mergeCell ref="F67:G67"/>
    <mergeCell ref="J66:K66"/>
    <mergeCell ref="J67:K67"/>
    <mergeCell ref="J38:K38"/>
    <mergeCell ref="J39:K39"/>
    <mergeCell ref="F64:G64"/>
    <mergeCell ref="H64:I64"/>
    <mergeCell ref="J64:K64"/>
    <mergeCell ref="F65:G65"/>
    <mergeCell ref="H65:I65"/>
    <mergeCell ref="J65:K65"/>
    <mergeCell ref="F62:G62"/>
    <mergeCell ref="H62:I62"/>
    <mergeCell ref="J62:K62"/>
    <mergeCell ref="D68:E68"/>
    <mergeCell ref="D66:E66"/>
    <mergeCell ref="D69:E69"/>
    <mergeCell ref="D64:E64"/>
    <mergeCell ref="D65:E65"/>
    <mergeCell ref="D70:E70"/>
    <mergeCell ref="D71:E71"/>
    <mergeCell ref="D61:E61"/>
    <mergeCell ref="D62:E62"/>
    <mergeCell ref="D63:E63"/>
    <mergeCell ref="F68:G68"/>
    <mergeCell ref="F69:G69"/>
    <mergeCell ref="F70:G70"/>
    <mergeCell ref="F71:G71"/>
    <mergeCell ref="H66:I66"/>
    <mergeCell ref="H67:I67"/>
    <mergeCell ref="H68:I68"/>
    <mergeCell ref="H69:I69"/>
    <mergeCell ref="H70:I70"/>
    <mergeCell ref="H71:I71"/>
    <mergeCell ref="J68:K68"/>
    <mergeCell ref="J69:K69"/>
    <mergeCell ref="J70:K70"/>
    <mergeCell ref="J71:K71"/>
    <mergeCell ref="L62:M62"/>
    <mergeCell ref="L63:M63"/>
    <mergeCell ref="L64:M64"/>
    <mergeCell ref="L65:M65"/>
    <mergeCell ref="L66:M66"/>
    <mergeCell ref="L67:M67"/>
    <mergeCell ref="L68:M68"/>
    <mergeCell ref="L69:M69"/>
    <mergeCell ref="L70:M70"/>
    <mergeCell ref="L71:M71"/>
  </mergeCells>
  <dataValidations disablePrompts="1" count="4">
    <dataValidation type="list" allowBlank="1" showInputMessage="1" showErrorMessage="1" sqref="I56:K56">
      <formula1>$C$53:$C$57</formula1>
    </dataValidation>
    <dataValidation type="list" allowBlank="1" showInputMessage="1" showErrorMessage="1" sqref="J94:L94">
      <formula1>$AB$91:$AB$99</formula1>
    </dataValidation>
    <dataValidation type="list" allowBlank="1" showInputMessage="1" showErrorMessage="1" sqref="K162:M162">
      <formula1>$X$161:$X$163</formula1>
    </dataValidation>
    <dataValidation type="list" allowBlank="1" showInputMessage="1" showErrorMessage="1" sqref="H27:I27">
      <formula1>$AC$29:$AC$33</formula1>
    </dataValidation>
  </dataValidations>
  <hyperlinks>
    <hyperlink ref="D11:N11" r:id="rId1" display="Mid-Year Population Estimates"/>
    <hyperlink ref="D47:Y47" r:id="rId2" display="Source: ONS Population Projections"/>
    <hyperlink ref="D114:Y114" r:id="rId3" display="Source: 2011 Census"/>
  </hyperlinks>
  <pageMargins left="0.25" right="0.25" top="0.75" bottom="0.75" header="0.3" footer="0.3"/>
  <pageSetup paperSize="9" orientation="landscape" verticalDpi="0" r:id="rId4"/>
  <ignoredErrors>
    <ignoredError sqref="D62:E71 P62:Q71" numberStoredAsText="1"/>
  </ignoredError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AC168"/>
  <sheetViews>
    <sheetView showGridLines="0" zoomScaleNormal="100" workbookViewId="0">
      <pane ySplit="7" topLeftCell="A8" activePane="bottomLeft" state="frozen"/>
      <selection pane="bottomLeft"/>
    </sheetView>
  </sheetViews>
  <sheetFormatPr defaultRowHeight="15" x14ac:dyDescent="0.25"/>
  <cols>
    <col min="1" max="3" width="1.5" style="91" customWidth="1"/>
    <col min="4" max="25" width="4.796875" style="91" customWidth="1"/>
    <col min="26" max="28" width="1.3984375" style="91" customWidth="1"/>
    <col min="29" max="29" width="10.19921875" style="91" bestFit="1" customWidth="1"/>
    <col min="30" max="16384" width="8.796875" style="91"/>
  </cols>
  <sheetData>
    <row r="1" spans="1:27" ht="9" customHeight="1" x14ac:dyDescent="0.25">
      <c r="A1" s="93"/>
    </row>
    <row r="7" spans="1:27" ht="7.5" customHeight="1" x14ac:dyDescent="0.25">
      <c r="B7" s="79"/>
      <c r="C7" s="79"/>
      <c r="D7" s="79"/>
      <c r="E7" s="79"/>
      <c r="F7" s="79"/>
      <c r="G7" s="79"/>
      <c r="H7" s="79"/>
      <c r="I7" s="79"/>
      <c r="J7" s="79"/>
      <c r="K7" s="79"/>
      <c r="L7" s="79"/>
      <c r="M7" s="79"/>
      <c r="N7" s="79"/>
      <c r="O7" s="79"/>
      <c r="P7" s="79"/>
      <c r="Q7" s="79"/>
      <c r="R7" s="79"/>
      <c r="S7" s="79"/>
      <c r="T7" s="79"/>
      <c r="U7" s="79"/>
      <c r="V7" s="79"/>
      <c r="W7" s="79"/>
      <c r="X7" s="79"/>
      <c r="Y7" s="79"/>
      <c r="Z7" s="79"/>
      <c r="AA7" s="79"/>
    </row>
    <row r="8" spans="1:27" ht="23.25" customHeight="1" x14ac:dyDescent="0.3">
      <c r="B8" s="79"/>
      <c r="C8" s="81"/>
      <c r="D8" s="79"/>
      <c r="E8" s="79"/>
      <c r="F8" s="79"/>
      <c r="G8" s="79"/>
      <c r="H8" s="79"/>
      <c r="I8" s="79"/>
      <c r="J8" s="79"/>
      <c r="K8" s="79"/>
      <c r="L8" s="79"/>
      <c r="M8" s="79"/>
      <c r="N8" s="79"/>
      <c r="O8" s="79"/>
      <c r="P8" s="79"/>
      <c r="Q8" s="97"/>
      <c r="R8" s="97"/>
      <c r="S8" s="97"/>
      <c r="T8" s="97"/>
      <c r="U8" s="97"/>
      <c r="V8" s="97"/>
      <c r="W8" s="97"/>
      <c r="X8" s="97"/>
      <c r="Y8" s="79"/>
      <c r="Z8" s="79"/>
      <c r="AA8" s="79"/>
    </row>
    <row r="9" spans="1:27" x14ac:dyDescent="0.25">
      <c r="B9" s="79"/>
      <c r="C9" s="79"/>
      <c r="D9" s="79"/>
      <c r="E9" s="79"/>
      <c r="F9" s="79"/>
      <c r="G9" s="79"/>
      <c r="H9" s="79"/>
      <c r="I9" s="79"/>
      <c r="J9" s="79"/>
      <c r="K9" s="79"/>
      <c r="L9" s="79"/>
      <c r="M9" s="79"/>
      <c r="N9" s="79"/>
      <c r="O9" s="87"/>
      <c r="P9" s="83"/>
      <c r="Q9" s="97"/>
      <c r="R9" s="96"/>
      <c r="S9" s="96"/>
      <c r="T9" s="96"/>
      <c r="U9" s="96"/>
      <c r="V9" s="96"/>
      <c r="W9" s="96"/>
      <c r="X9" s="96"/>
      <c r="Y9" s="79"/>
      <c r="Z9" s="79"/>
      <c r="AA9" s="79"/>
    </row>
    <row r="10" spans="1:27" ht="15" customHeight="1" x14ac:dyDescent="0.25">
      <c r="B10" s="79"/>
      <c r="C10" s="173"/>
      <c r="D10" s="173"/>
      <c r="E10" s="173"/>
      <c r="F10" s="173"/>
      <c r="G10" s="173"/>
      <c r="H10" s="173"/>
      <c r="I10" s="173"/>
      <c r="J10" s="173"/>
      <c r="K10" s="173"/>
      <c r="L10" s="173"/>
      <c r="M10" s="173"/>
      <c r="N10" s="82"/>
      <c r="O10" s="82"/>
      <c r="P10" s="82"/>
      <c r="Q10" s="171"/>
      <c r="R10" s="171"/>
      <c r="S10" s="171"/>
      <c r="T10" s="171"/>
      <c r="U10" s="171"/>
      <c r="V10" s="171"/>
      <c r="W10" s="171"/>
      <c r="X10" s="171"/>
      <c r="Y10" s="82"/>
      <c r="Z10" s="82"/>
      <c r="AA10" s="79"/>
    </row>
    <row r="11" spans="1:27" x14ac:dyDescent="0.25">
      <c r="B11" s="79"/>
      <c r="C11" s="173"/>
      <c r="D11" s="1359" t="s">
        <v>3201</v>
      </c>
      <c r="E11" s="1359"/>
      <c r="F11" s="1359"/>
      <c r="G11" s="1359"/>
      <c r="H11" s="1359"/>
      <c r="I11" s="1359"/>
      <c r="J11" s="1359"/>
      <c r="K11" s="1359"/>
      <c r="L11" s="1359"/>
      <c r="M11" s="1359"/>
      <c r="N11" s="1359"/>
      <c r="O11" s="1359"/>
      <c r="P11" s="1359"/>
      <c r="Q11" s="1359"/>
      <c r="R11" s="1359"/>
      <c r="S11" s="1359"/>
      <c r="T11" s="1359"/>
      <c r="U11" s="1359"/>
      <c r="V11" s="1359"/>
      <c r="W11" s="1359"/>
      <c r="X11" s="1359"/>
      <c r="Y11" s="1359"/>
      <c r="Z11" s="1359"/>
      <c r="AA11" s="79"/>
    </row>
    <row r="12" spans="1:27" x14ac:dyDescent="0.25">
      <c r="B12" s="79"/>
      <c r="C12" s="173"/>
      <c r="D12" s="1360"/>
      <c r="E12" s="1360"/>
      <c r="F12" s="1360"/>
      <c r="G12" s="1360"/>
      <c r="H12" s="1360"/>
      <c r="I12" s="1360"/>
      <c r="J12" s="1360"/>
      <c r="K12" s="1360"/>
      <c r="L12" s="1360"/>
      <c r="M12" s="1360"/>
      <c r="N12" s="1360"/>
      <c r="O12" s="1360"/>
      <c r="P12" s="1360"/>
      <c r="Q12" s="1360"/>
      <c r="R12" s="1360"/>
      <c r="S12" s="1360"/>
      <c r="T12" s="1360"/>
      <c r="U12" s="1360"/>
      <c r="V12" s="1360"/>
      <c r="W12" s="1360"/>
      <c r="X12" s="1360"/>
      <c r="Y12" s="1360"/>
      <c r="Z12" s="1360"/>
      <c r="AA12" s="79"/>
    </row>
    <row r="13" spans="1:27" ht="30" customHeight="1" x14ac:dyDescent="0.25">
      <c r="B13" s="79"/>
      <c r="C13" s="173"/>
      <c r="D13" s="1358" t="s">
        <v>3183</v>
      </c>
      <c r="E13" s="1358"/>
      <c r="F13" s="1358"/>
      <c r="G13" s="1358"/>
      <c r="H13" s="1358"/>
      <c r="I13" s="1358"/>
      <c r="J13" s="1358"/>
      <c r="K13" s="1358"/>
      <c r="L13" s="1358"/>
      <c r="M13" s="1358"/>
      <c r="N13" s="1358"/>
      <c r="O13" s="1358"/>
      <c r="P13" s="1358"/>
      <c r="Q13" s="1358"/>
      <c r="R13" s="1358"/>
      <c r="S13" s="1358"/>
      <c r="T13" s="1358"/>
      <c r="U13" s="1358"/>
      <c r="V13" s="1358"/>
      <c r="W13" s="1358"/>
      <c r="X13" s="1358"/>
      <c r="Y13" s="1358"/>
      <c r="Z13" s="187"/>
      <c r="AA13" s="79"/>
    </row>
    <row r="14" spans="1:27" ht="15" customHeight="1" x14ac:dyDescent="0.25">
      <c r="B14" s="79"/>
      <c r="C14" s="173"/>
      <c r="D14" s="1358"/>
      <c r="E14" s="1358"/>
      <c r="F14" s="1358"/>
      <c r="G14" s="1358"/>
      <c r="H14" s="1358"/>
      <c r="I14" s="1358"/>
      <c r="J14" s="1358"/>
      <c r="K14" s="1358"/>
      <c r="L14" s="1358"/>
      <c r="M14" s="1358"/>
      <c r="N14" s="1358"/>
      <c r="O14" s="1358"/>
      <c r="P14" s="1358"/>
      <c r="Q14" s="1358"/>
      <c r="R14" s="1358"/>
      <c r="S14" s="1358"/>
      <c r="T14" s="1358"/>
      <c r="U14" s="1358"/>
      <c r="V14" s="1358"/>
      <c r="W14" s="1358"/>
      <c r="X14" s="1358"/>
      <c r="Y14" s="1358"/>
      <c r="Z14" s="1358"/>
      <c r="AA14" s="79"/>
    </row>
    <row r="15" spans="1:27" ht="15" customHeight="1" x14ac:dyDescent="0.25">
      <c r="B15" s="79"/>
      <c r="C15" s="173"/>
      <c r="D15" s="1358" t="s">
        <v>2019</v>
      </c>
      <c r="E15" s="1358"/>
      <c r="F15" s="1358"/>
      <c r="G15" s="1358"/>
      <c r="H15" s="1358"/>
      <c r="I15" s="1358"/>
      <c r="J15" s="1358"/>
      <c r="K15" s="1358"/>
      <c r="L15" s="1358"/>
      <c r="M15" s="1358"/>
      <c r="N15" s="1358"/>
      <c r="O15" s="1358"/>
      <c r="P15" s="1358"/>
      <c r="Q15" s="1358"/>
      <c r="R15" s="1358"/>
      <c r="S15" s="1358"/>
      <c r="T15" s="1358"/>
      <c r="U15" s="1358"/>
      <c r="V15" s="1358"/>
      <c r="W15" s="1358"/>
      <c r="X15" s="1358"/>
      <c r="Y15" s="1358"/>
      <c r="Z15" s="1358"/>
      <c r="AA15" s="79"/>
    </row>
    <row r="16" spans="1:27" ht="15" customHeight="1" x14ac:dyDescent="0.25">
      <c r="B16" s="79"/>
      <c r="C16" s="173"/>
      <c r="D16" s="1358" t="s">
        <v>2020</v>
      </c>
      <c r="E16" s="1358"/>
      <c r="F16" s="1358"/>
      <c r="G16" s="1358"/>
      <c r="H16" s="1358"/>
      <c r="I16" s="1358"/>
      <c r="J16" s="1358"/>
      <c r="K16" s="1358"/>
      <c r="L16" s="1358"/>
      <c r="M16" s="1358"/>
      <c r="N16" s="1358"/>
      <c r="O16" s="1358"/>
      <c r="P16" s="1358"/>
      <c r="Q16" s="1358"/>
      <c r="R16" s="1358"/>
      <c r="S16" s="1358"/>
      <c r="T16" s="1358"/>
      <c r="U16" s="1358"/>
      <c r="V16" s="1358"/>
      <c r="W16" s="1358"/>
      <c r="X16" s="1358"/>
      <c r="Y16" s="1358"/>
      <c r="Z16" s="1358"/>
      <c r="AA16" s="79"/>
    </row>
    <row r="17" spans="2:27" x14ac:dyDescent="0.25">
      <c r="B17" s="79"/>
      <c r="C17" s="173"/>
      <c r="D17" s="1358" t="s">
        <v>2021</v>
      </c>
      <c r="E17" s="1358"/>
      <c r="F17" s="1358"/>
      <c r="G17" s="1358"/>
      <c r="H17" s="1358"/>
      <c r="I17" s="1358"/>
      <c r="J17" s="1358"/>
      <c r="K17" s="1358"/>
      <c r="L17" s="1358"/>
      <c r="M17" s="1358"/>
      <c r="N17" s="1358"/>
      <c r="O17" s="1358"/>
      <c r="P17" s="1358"/>
      <c r="Q17" s="1358"/>
      <c r="R17" s="1358"/>
      <c r="S17" s="1358"/>
      <c r="T17" s="1358"/>
      <c r="U17" s="1358"/>
      <c r="V17" s="1358"/>
      <c r="W17" s="1358"/>
      <c r="X17" s="1358"/>
      <c r="Y17" s="1358"/>
      <c r="Z17" s="1358"/>
      <c r="AA17" s="79"/>
    </row>
    <row r="18" spans="2:27" x14ac:dyDescent="0.25">
      <c r="B18" s="79"/>
      <c r="C18" s="173"/>
      <c r="D18" s="1356" t="s">
        <v>2022</v>
      </c>
      <c r="E18" s="1356"/>
      <c r="F18" s="1356"/>
      <c r="G18" s="1356"/>
      <c r="H18" s="1356"/>
      <c r="I18" s="1356"/>
      <c r="J18" s="1356"/>
      <c r="K18" s="1356"/>
      <c r="L18" s="1356"/>
      <c r="M18" s="1356"/>
      <c r="N18" s="1356"/>
      <c r="O18" s="1356"/>
      <c r="P18" s="1356"/>
      <c r="Q18" s="1356"/>
      <c r="R18" s="1356"/>
      <c r="S18" s="1356"/>
      <c r="T18" s="1356"/>
      <c r="U18" s="1356"/>
      <c r="V18" s="1356"/>
      <c r="W18" s="1356"/>
      <c r="X18" s="1356"/>
      <c r="Y18" s="1356"/>
      <c r="Z18" s="1356"/>
      <c r="AA18" s="79"/>
    </row>
    <row r="19" spans="2:27" ht="15" customHeight="1" x14ac:dyDescent="0.25">
      <c r="B19" s="79"/>
      <c r="C19" s="173"/>
      <c r="D19" s="1356" t="s">
        <v>2023</v>
      </c>
      <c r="E19" s="1356"/>
      <c r="F19" s="1356"/>
      <c r="G19" s="1356"/>
      <c r="H19" s="1356"/>
      <c r="I19" s="1356"/>
      <c r="J19" s="1356"/>
      <c r="K19" s="1356"/>
      <c r="L19" s="1356"/>
      <c r="M19" s="1356"/>
      <c r="N19" s="1356"/>
      <c r="O19" s="1356"/>
      <c r="P19" s="1356"/>
      <c r="Q19" s="1356"/>
      <c r="R19" s="1356"/>
      <c r="S19" s="1356"/>
      <c r="T19" s="1356"/>
      <c r="U19" s="1356"/>
      <c r="V19" s="1356"/>
      <c r="W19" s="1356"/>
      <c r="X19" s="1356"/>
      <c r="Y19" s="1356"/>
      <c r="Z19" s="1356"/>
      <c r="AA19" s="79"/>
    </row>
    <row r="20" spans="2:27" x14ac:dyDescent="0.25">
      <c r="B20" s="79"/>
      <c r="C20" s="173"/>
      <c r="D20" s="1356" t="s">
        <v>2024</v>
      </c>
      <c r="E20" s="1356"/>
      <c r="F20" s="1356"/>
      <c r="G20" s="1356"/>
      <c r="H20" s="1356"/>
      <c r="I20" s="1356"/>
      <c r="J20" s="1356"/>
      <c r="K20" s="1356"/>
      <c r="L20" s="1356"/>
      <c r="M20" s="1356"/>
      <c r="N20" s="1356"/>
      <c r="O20" s="1356"/>
      <c r="P20" s="1356"/>
      <c r="Q20" s="1356"/>
      <c r="R20" s="1356"/>
      <c r="S20" s="1356"/>
      <c r="T20" s="1356"/>
      <c r="U20" s="1356"/>
      <c r="V20" s="1356"/>
      <c r="W20" s="1356"/>
      <c r="X20" s="1356"/>
      <c r="Y20" s="1356"/>
      <c r="Z20" s="1356"/>
      <c r="AA20" s="79"/>
    </row>
    <row r="21" spans="2:27" x14ac:dyDescent="0.25">
      <c r="B21" s="79"/>
      <c r="C21" s="82"/>
      <c r="D21" s="1356" t="s">
        <v>3200</v>
      </c>
      <c r="E21" s="1356"/>
      <c r="F21" s="1356"/>
      <c r="G21" s="1356"/>
      <c r="H21" s="1356"/>
      <c r="I21" s="1356"/>
      <c r="J21" s="1356"/>
      <c r="K21" s="1356"/>
      <c r="L21" s="1356"/>
      <c r="M21" s="1356"/>
      <c r="N21" s="1356"/>
      <c r="O21" s="1356"/>
      <c r="P21" s="1356"/>
      <c r="Q21" s="1356"/>
      <c r="R21" s="1356"/>
      <c r="S21" s="1356"/>
      <c r="T21" s="1356"/>
      <c r="U21" s="1356"/>
      <c r="V21" s="1356"/>
      <c r="W21" s="1356"/>
      <c r="X21" s="1356"/>
      <c r="Y21" s="1356"/>
      <c r="Z21" s="1356"/>
      <c r="AA21" s="79"/>
    </row>
    <row r="22" spans="2:27" x14ac:dyDescent="0.25">
      <c r="B22" s="79"/>
      <c r="C22" s="173"/>
      <c r="D22" s="1358"/>
      <c r="E22" s="1358"/>
      <c r="F22" s="1358"/>
      <c r="G22" s="1358"/>
      <c r="H22" s="1358"/>
      <c r="I22" s="1358"/>
      <c r="J22" s="1358"/>
      <c r="K22" s="1358"/>
      <c r="L22" s="1358"/>
      <c r="M22" s="1358"/>
      <c r="N22" s="1358"/>
      <c r="O22" s="1358"/>
      <c r="P22" s="1358"/>
      <c r="Q22" s="1358"/>
      <c r="R22" s="1358"/>
      <c r="S22" s="1358"/>
      <c r="T22" s="1358"/>
      <c r="U22" s="1358"/>
      <c r="V22" s="1358"/>
      <c r="W22" s="1358"/>
      <c r="X22" s="1358"/>
      <c r="Y22" s="1358"/>
      <c r="Z22" s="1358"/>
      <c r="AA22" s="79"/>
    </row>
    <row r="23" spans="2:27" ht="45" customHeight="1" x14ac:dyDescent="0.25">
      <c r="B23" s="79"/>
      <c r="C23" s="186"/>
      <c r="D23" s="1358" t="s">
        <v>2025</v>
      </c>
      <c r="E23" s="1358"/>
      <c r="F23" s="1358"/>
      <c r="G23" s="1358"/>
      <c r="H23" s="1358"/>
      <c r="I23" s="1358"/>
      <c r="J23" s="1358"/>
      <c r="K23" s="1358"/>
      <c r="L23" s="1358"/>
      <c r="M23" s="1358"/>
      <c r="N23" s="1358"/>
      <c r="O23" s="1358"/>
      <c r="P23" s="1358"/>
      <c r="Q23" s="1358"/>
      <c r="R23" s="1358"/>
      <c r="S23" s="1358"/>
      <c r="T23" s="1358"/>
      <c r="U23" s="1358"/>
      <c r="V23" s="1358"/>
      <c r="W23" s="1358"/>
      <c r="X23" s="1358"/>
      <c r="Y23" s="1358"/>
      <c r="Z23" s="187"/>
      <c r="AA23" s="79"/>
    </row>
    <row r="24" spans="2:27" x14ac:dyDescent="0.25">
      <c r="B24" s="79"/>
      <c r="C24" s="186"/>
      <c r="D24" s="1347"/>
      <c r="E24" s="1347"/>
      <c r="F24" s="1347"/>
      <c r="G24" s="1347"/>
      <c r="H24" s="1347"/>
      <c r="I24" s="1347"/>
      <c r="J24" s="1347"/>
      <c r="K24" s="1347"/>
      <c r="L24" s="1347"/>
      <c r="M24" s="1347"/>
      <c r="N24" s="1347"/>
      <c r="O24" s="1347"/>
      <c r="P24" s="1347"/>
      <c r="Q24" s="1347"/>
      <c r="R24" s="1347"/>
      <c r="S24" s="1347"/>
      <c r="T24" s="1347"/>
      <c r="U24" s="1347"/>
      <c r="V24" s="1347"/>
      <c r="W24" s="1347"/>
      <c r="X24" s="1347"/>
      <c r="Y24" s="1347"/>
      <c r="Z24" s="1347"/>
      <c r="AA24" s="79"/>
    </row>
    <row r="25" spans="2:27" ht="31.5" customHeight="1" x14ac:dyDescent="0.25">
      <c r="B25" s="79"/>
      <c r="C25" s="186"/>
      <c r="D25" s="1347" t="s">
        <v>2026</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77"/>
      <c r="AA25" s="79"/>
    </row>
    <row r="26" spans="2:27" x14ac:dyDescent="0.25">
      <c r="B26" s="79"/>
      <c r="C26" s="186"/>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79"/>
    </row>
    <row r="27" spans="2:27" ht="60.75" customHeight="1" x14ac:dyDescent="0.25">
      <c r="B27" s="79"/>
      <c r="C27" s="186"/>
      <c r="D27" s="1347" t="s">
        <v>2027</v>
      </c>
      <c r="E27" s="1347"/>
      <c r="F27" s="1347"/>
      <c r="G27" s="1347"/>
      <c r="H27" s="1347"/>
      <c r="I27" s="1347"/>
      <c r="J27" s="1347"/>
      <c r="K27" s="1347"/>
      <c r="L27" s="1347"/>
      <c r="M27" s="1347"/>
      <c r="N27" s="1347"/>
      <c r="O27" s="1347"/>
      <c r="P27" s="1347"/>
      <c r="Q27" s="1347"/>
      <c r="R27" s="1347"/>
      <c r="S27" s="1347"/>
      <c r="T27" s="1347"/>
      <c r="U27" s="1347"/>
      <c r="V27" s="1347"/>
      <c r="W27" s="1347"/>
      <c r="X27" s="1347"/>
      <c r="Y27" s="1347"/>
      <c r="Z27" s="177"/>
      <c r="AA27" s="79"/>
    </row>
    <row r="28" spans="2:27" x14ac:dyDescent="0.25">
      <c r="B28" s="79"/>
      <c r="C28" s="186"/>
      <c r="D28" s="177"/>
      <c r="E28" s="177"/>
      <c r="F28" s="177"/>
      <c r="G28" s="177"/>
      <c r="H28" s="177"/>
      <c r="I28" s="177"/>
      <c r="J28" s="177"/>
      <c r="K28" s="177"/>
      <c r="L28" s="196"/>
      <c r="M28" s="196"/>
      <c r="N28" s="196"/>
      <c r="O28" s="177"/>
      <c r="P28" s="177"/>
      <c r="Q28" s="177"/>
      <c r="R28" s="177"/>
      <c r="S28" s="177"/>
      <c r="T28" s="177"/>
      <c r="U28" s="177"/>
      <c r="V28" s="177"/>
      <c r="W28" s="177"/>
      <c r="X28" s="177"/>
      <c r="Y28" s="177"/>
      <c r="Z28" s="177"/>
      <c r="AA28" s="79"/>
    </row>
    <row r="29" spans="2:27" x14ac:dyDescent="0.25">
      <c r="B29" s="79"/>
      <c r="C29" s="82"/>
      <c r="D29" s="191" t="s">
        <v>2028</v>
      </c>
      <c r="E29" s="185"/>
      <c r="F29" s="185"/>
      <c r="G29" s="185"/>
      <c r="H29" s="185"/>
      <c r="I29" s="185"/>
      <c r="J29" s="185"/>
      <c r="K29" s="185"/>
      <c r="L29" s="185"/>
      <c r="M29" s="185"/>
      <c r="N29" s="185"/>
      <c r="O29" s="185"/>
      <c r="P29" s="185"/>
      <c r="Q29" s="185"/>
      <c r="R29" s="185"/>
      <c r="S29" s="185"/>
      <c r="T29" s="185"/>
      <c r="U29" s="185"/>
      <c r="V29" s="185"/>
      <c r="W29" s="185"/>
      <c r="X29" s="185"/>
      <c r="Y29" s="185"/>
      <c r="Z29" s="185"/>
      <c r="AA29" s="79"/>
    </row>
    <row r="30" spans="2:27" x14ac:dyDescent="0.25">
      <c r="B30" s="79"/>
      <c r="C30" s="82"/>
      <c r="D30" s="181"/>
      <c r="E30" s="190"/>
      <c r="F30" s="181"/>
      <c r="G30" s="181"/>
      <c r="H30" s="181"/>
      <c r="I30" s="181"/>
      <c r="J30" s="181"/>
      <c r="K30" s="181"/>
      <c r="L30" s="181"/>
      <c r="M30" s="181"/>
      <c r="N30" s="181"/>
      <c r="O30" s="181"/>
      <c r="P30" s="181"/>
      <c r="Q30" s="181"/>
      <c r="R30" s="194"/>
      <c r="S30" s="194"/>
      <c r="T30" s="181"/>
      <c r="U30" s="181"/>
      <c r="V30" s="181"/>
      <c r="W30" s="181"/>
      <c r="X30" s="181"/>
      <c r="Y30" s="181"/>
      <c r="Z30" s="181"/>
      <c r="AA30" s="79"/>
    </row>
    <row r="31" spans="2:27" ht="28.5" customHeight="1" x14ac:dyDescent="0.25">
      <c r="B31" s="79"/>
      <c r="C31" s="82"/>
      <c r="D31" s="178"/>
      <c r="E31" s="178"/>
      <c r="F31" s="178"/>
      <c r="G31" s="178"/>
      <c r="H31" s="178"/>
      <c r="I31" s="178"/>
      <c r="J31" s="178"/>
      <c r="K31" s="178"/>
      <c r="L31" s="1348" t="str">
        <f>IF(select1 = "", "please make a selection", select1)</f>
        <v>please make a selection</v>
      </c>
      <c r="M31" s="1348"/>
      <c r="N31" s="1348"/>
      <c r="O31" s="1253" t="str">
        <f>IF(select2 = "", "please make a selection", select2)</f>
        <v>please make a selection</v>
      </c>
      <c r="P31" s="1253"/>
      <c r="Q31" s="1253"/>
      <c r="R31" s="180"/>
      <c r="S31" s="180"/>
      <c r="U31" s="181"/>
      <c r="V31" s="181"/>
      <c r="W31" s="181"/>
      <c r="X31" s="181"/>
      <c r="Y31" s="181"/>
      <c r="Z31" s="181"/>
      <c r="AA31" s="79"/>
    </row>
    <row r="32" spans="2:27" ht="15" customHeight="1" x14ac:dyDescent="0.25">
      <c r="B32" s="79"/>
      <c r="C32" s="82"/>
      <c r="D32" s="1364" t="s">
        <v>1739</v>
      </c>
      <c r="E32" s="1364"/>
      <c r="F32" s="1364"/>
      <c r="G32" s="1364"/>
      <c r="H32" s="1364"/>
      <c r="I32" s="1364"/>
      <c r="J32" s="1364"/>
      <c r="K32" s="1364"/>
      <c r="L32" s="1361" t="str">
        <f>IFERROR(IF(L$31="please make a selection","n/a",INDEX(data_all,MATCH(L$31,geog,0),MATCH($D32,head,0))), "n/a")</f>
        <v>n/a</v>
      </c>
      <c r="M32" s="1361"/>
      <c r="N32" s="1361"/>
      <c r="O32" s="1361" t="str">
        <f>IFERROR(IF(O$31="please make a selection","n/a",INDEX(data_all,MATCH(O$31,geog,0),MATCH($D32,head,0))), "n/a")</f>
        <v>n/a</v>
      </c>
      <c r="P32" s="1361"/>
      <c r="Q32" s="1361"/>
      <c r="R32" s="179"/>
      <c r="S32" s="179"/>
      <c r="U32" s="181"/>
      <c r="V32" s="189"/>
      <c r="W32" s="181"/>
      <c r="X32" s="181"/>
      <c r="Y32" s="181"/>
      <c r="Z32" s="181"/>
      <c r="AA32" s="79"/>
    </row>
    <row r="33" spans="2:27" ht="15" customHeight="1" x14ac:dyDescent="0.25">
      <c r="B33" s="79"/>
      <c r="C33" s="82"/>
      <c r="D33" s="1365" t="s">
        <v>2029</v>
      </c>
      <c r="E33" s="1365"/>
      <c r="F33" s="1365"/>
      <c r="G33" s="1365"/>
      <c r="H33" s="1365"/>
      <c r="I33" s="1365"/>
      <c r="J33" s="1365"/>
      <c r="K33" s="1365"/>
      <c r="L33" s="1362" t="str">
        <f>IFERROR(IF(L$31="please make a selection","n/a",INDEX(data_all,MATCH(L$31,geog,0),MATCH(CONCATENATE($D33," (IMD 2015)"),head,0))), "n/a")</f>
        <v>n/a</v>
      </c>
      <c r="M33" s="1362"/>
      <c r="N33" s="1362"/>
      <c r="O33" s="1362" t="str">
        <f>IFERROR(IF(O$31="please make a selection","n/a",INDEX(data_all,MATCH(O$31,geog,0),MATCH(CONCATENATE($D33," (IMD 2015)"),head,0))), "n/a")</f>
        <v>n/a</v>
      </c>
      <c r="P33" s="1362"/>
      <c r="Q33" s="1362"/>
      <c r="R33" s="188"/>
      <c r="S33" s="188"/>
      <c r="U33" s="181"/>
      <c r="V33" s="181"/>
      <c r="W33" s="181"/>
      <c r="X33" s="181"/>
      <c r="Y33" s="181"/>
      <c r="Z33" s="181"/>
      <c r="AA33" s="79"/>
    </row>
    <row r="34" spans="2:27" ht="15" customHeight="1" x14ac:dyDescent="0.25">
      <c r="B34" s="79"/>
      <c r="C34" s="82"/>
      <c r="D34" s="1366" t="s">
        <v>2030</v>
      </c>
      <c r="E34" s="1366"/>
      <c r="F34" s="1366"/>
      <c r="G34" s="1366"/>
      <c r="H34" s="1366"/>
      <c r="I34" s="1366"/>
      <c r="J34" s="1366"/>
      <c r="K34" s="1366"/>
      <c r="L34" s="1363" t="str">
        <f>IFERROR(IF(L$31="please make a selection","n/a",INDEX(data_all,MATCH(L$31,geog,0),MATCH(CONCATENATE($D34," (IMD 2015)"),head,0))), "n/a")</f>
        <v>n/a</v>
      </c>
      <c r="M34" s="1363"/>
      <c r="N34" s="1363"/>
      <c r="O34" s="1363" t="str">
        <f>IFERROR(IF(O$31="please make a selection","n/a",INDEX(data_all,MATCH(O$31,geog,0),MATCH(CONCATENATE($D34," (IMD 2015)"),head,0))), "n/a")</f>
        <v>n/a</v>
      </c>
      <c r="P34" s="1363"/>
      <c r="Q34" s="1363"/>
      <c r="R34" s="192"/>
      <c r="S34" s="192"/>
      <c r="U34" s="181"/>
      <c r="V34" s="181"/>
      <c r="W34" s="181"/>
      <c r="X34" s="181"/>
      <c r="Y34" s="181"/>
      <c r="Z34" s="181"/>
      <c r="AA34" s="79"/>
    </row>
    <row r="35" spans="2:27" x14ac:dyDescent="0.25">
      <c r="B35" s="79"/>
      <c r="C35" s="82"/>
      <c r="D35" s="82"/>
      <c r="E35" s="82"/>
      <c r="F35" s="82"/>
      <c r="G35" s="82"/>
      <c r="H35" s="82"/>
      <c r="I35" s="82"/>
      <c r="J35" s="82"/>
      <c r="K35" s="82"/>
      <c r="L35" s="82"/>
      <c r="M35" s="82"/>
      <c r="N35" s="82"/>
      <c r="O35" s="82"/>
      <c r="P35" s="82"/>
      <c r="Q35" s="82"/>
      <c r="R35" s="184"/>
      <c r="S35" s="184"/>
      <c r="T35" s="82"/>
      <c r="U35" s="82"/>
      <c r="V35" s="82"/>
      <c r="W35" s="82"/>
      <c r="X35" s="82"/>
      <c r="Y35" s="82"/>
      <c r="Z35" s="82"/>
      <c r="AA35" s="79"/>
    </row>
    <row r="36" spans="2:27" s="183" customFormat="1" x14ac:dyDescent="0.25">
      <c r="B36" s="79"/>
      <c r="C36" s="79"/>
      <c r="D36" s="79"/>
      <c r="E36" s="79"/>
      <c r="F36" s="79"/>
      <c r="G36" s="79"/>
      <c r="H36" s="79"/>
      <c r="I36" s="79"/>
      <c r="J36" s="79"/>
      <c r="K36" s="79"/>
      <c r="L36" s="79"/>
      <c r="M36" s="79"/>
      <c r="N36" s="79"/>
      <c r="O36" s="79"/>
      <c r="P36" s="79"/>
      <c r="Q36" s="79"/>
      <c r="R36" s="97"/>
      <c r="S36" s="97"/>
      <c r="T36" s="79"/>
      <c r="U36" s="79"/>
      <c r="V36" s="79"/>
      <c r="W36" s="79"/>
      <c r="X36" s="79"/>
      <c r="Y36" s="79"/>
      <c r="Z36" s="79"/>
      <c r="AA36" s="79"/>
    </row>
    <row r="37" spans="2:27" s="183" customFormat="1" x14ac:dyDescent="0.25">
      <c r="B37" s="79"/>
      <c r="C37" s="79"/>
      <c r="D37" s="79"/>
      <c r="E37" s="79"/>
      <c r="F37" s="79"/>
      <c r="G37" s="79"/>
      <c r="H37" s="79"/>
      <c r="I37" s="79"/>
      <c r="J37" s="79"/>
      <c r="K37" s="79"/>
      <c r="L37" s="79"/>
      <c r="M37" s="79"/>
      <c r="N37" s="79"/>
      <c r="O37" s="79"/>
      <c r="P37" s="79"/>
      <c r="Q37" s="79"/>
      <c r="R37" s="97"/>
      <c r="S37" s="97"/>
      <c r="T37" s="79"/>
      <c r="U37" s="79"/>
      <c r="V37" s="79"/>
      <c r="W37" s="79"/>
      <c r="X37" s="79"/>
      <c r="Y37" s="79"/>
      <c r="Z37" s="79"/>
      <c r="AA37" s="79"/>
    </row>
    <row r="38" spans="2:27" x14ac:dyDescent="0.25">
      <c r="B38" s="79"/>
      <c r="C38" s="82"/>
      <c r="D38" s="82"/>
      <c r="E38" s="82"/>
      <c r="F38" s="82"/>
      <c r="G38" s="82"/>
      <c r="H38" s="82"/>
      <c r="I38" s="82"/>
      <c r="J38" s="82"/>
      <c r="K38" s="82"/>
      <c r="L38" s="82"/>
      <c r="M38" s="82"/>
      <c r="N38" s="82"/>
      <c r="O38" s="82"/>
      <c r="P38" s="82"/>
      <c r="Q38" s="82"/>
      <c r="R38" s="82"/>
      <c r="S38" s="82"/>
      <c r="T38" s="82"/>
      <c r="U38" s="82"/>
      <c r="V38" s="82"/>
      <c r="W38" s="82"/>
      <c r="X38" s="82"/>
      <c r="Y38" s="82"/>
      <c r="Z38" s="82"/>
      <c r="AA38" s="79"/>
    </row>
    <row r="39" spans="2:27" ht="48.75" customHeight="1" x14ac:dyDescent="0.25">
      <c r="B39" s="79"/>
      <c r="C39" s="82"/>
      <c r="D39" s="1357" t="s">
        <v>2031</v>
      </c>
      <c r="E39" s="1357"/>
      <c r="F39" s="1357"/>
      <c r="G39" s="1357"/>
      <c r="H39" s="1357"/>
      <c r="I39" s="1357"/>
      <c r="J39" s="1357"/>
      <c r="K39" s="1357"/>
      <c r="L39" s="1357"/>
      <c r="M39" s="1357"/>
      <c r="N39" s="1357"/>
      <c r="O39" s="1357"/>
      <c r="P39" s="1357"/>
      <c r="Q39" s="1357"/>
      <c r="R39" s="1357"/>
      <c r="S39" s="1357"/>
      <c r="T39" s="1357"/>
      <c r="U39" s="1357"/>
      <c r="V39" s="1357"/>
      <c r="W39" s="1357"/>
      <c r="X39" s="1357"/>
      <c r="Y39" s="1357"/>
      <c r="Z39" s="1357"/>
      <c r="AA39" s="79"/>
    </row>
    <row r="40" spans="2:27" x14ac:dyDescent="0.25">
      <c r="B40" s="79"/>
      <c r="C40" s="82"/>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79"/>
    </row>
    <row r="41" spans="2:27" x14ac:dyDescent="0.25">
      <c r="B41" s="79"/>
      <c r="C41" s="82"/>
      <c r="D41" s="191" t="s">
        <v>2032</v>
      </c>
      <c r="E41" s="181"/>
      <c r="F41" s="181"/>
      <c r="G41" s="181"/>
      <c r="H41" s="181"/>
      <c r="I41" s="181"/>
      <c r="J41" s="181"/>
      <c r="K41" s="181"/>
      <c r="L41" s="181"/>
      <c r="M41" s="181"/>
      <c r="N41" s="181"/>
      <c r="O41" s="181"/>
      <c r="P41" s="181"/>
      <c r="Q41" s="181"/>
      <c r="R41" s="181"/>
      <c r="S41" s="181"/>
      <c r="T41" s="181"/>
      <c r="U41" s="181"/>
      <c r="V41" s="181"/>
      <c r="W41" s="181"/>
      <c r="X41" s="181"/>
      <c r="Y41" s="181"/>
      <c r="Z41" s="181"/>
      <c r="AA41" s="79"/>
    </row>
    <row r="42" spans="2:27" x14ac:dyDescent="0.25">
      <c r="B42" s="79"/>
      <c r="C42" s="82"/>
      <c r="D42" s="181"/>
      <c r="E42" s="197"/>
      <c r="F42" s="193"/>
      <c r="G42" s="193"/>
      <c r="H42" s="193"/>
      <c r="I42" s="193"/>
      <c r="J42" s="193"/>
      <c r="K42" s="193"/>
      <c r="L42" s="193"/>
      <c r="M42" s="193"/>
      <c r="N42" s="193"/>
      <c r="O42" s="193"/>
      <c r="P42" s="193"/>
      <c r="Q42" s="193"/>
      <c r="R42" s="193"/>
      <c r="S42" s="193"/>
      <c r="T42" s="193"/>
      <c r="U42" s="193"/>
      <c r="V42" s="181"/>
      <c r="W42" s="181"/>
      <c r="X42" s="181"/>
      <c r="Y42" s="181"/>
      <c r="Z42" s="181"/>
      <c r="AA42" s="79"/>
    </row>
    <row r="43" spans="2:27" ht="28.5" customHeight="1" x14ac:dyDescent="0.25">
      <c r="B43" s="79"/>
      <c r="C43" s="82"/>
      <c r="D43" s="178"/>
      <c r="E43" s="178"/>
      <c r="F43" s="178"/>
      <c r="G43" s="178"/>
      <c r="H43" s="178"/>
      <c r="I43" s="178"/>
      <c r="J43" s="178"/>
      <c r="K43" s="178"/>
      <c r="L43" s="1348" t="str">
        <f>IF(select1 = "", "please make a selection", select1)</f>
        <v>please make a selection</v>
      </c>
      <c r="M43" s="1348"/>
      <c r="N43" s="1348"/>
      <c r="O43" s="1253" t="str">
        <f>IF(select2 = "", "please make a selection", select2)</f>
        <v>please make a selection</v>
      </c>
      <c r="P43" s="1253"/>
      <c r="Q43" s="1253"/>
      <c r="R43" s="180"/>
      <c r="S43" s="180"/>
      <c r="T43" s="150"/>
      <c r="U43" s="193"/>
      <c r="V43" s="181"/>
      <c r="W43" s="181"/>
      <c r="X43" s="181"/>
      <c r="Y43" s="181"/>
      <c r="Z43" s="181"/>
      <c r="AA43" s="79"/>
    </row>
    <row r="44" spans="2:27" x14ac:dyDescent="0.25">
      <c r="B44" s="79"/>
      <c r="C44" s="82"/>
      <c r="D44" s="1364" t="s">
        <v>1740</v>
      </c>
      <c r="E44" s="1364"/>
      <c r="F44" s="1364"/>
      <c r="G44" s="1364"/>
      <c r="H44" s="1364"/>
      <c r="I44" s="1364"/>
      <c r="J44" s="1364"/>
      <c r="K44" s="1364"/>
      <c r="L44" s="1382" t="str">
        <f>IFERROR(IF(L$43="please make a selection","n/a",INDEX(data_all,MATCH(L$43,geog,0),MATCH($D44,head,0))), "n/a")</f>
        <v>n/a</v>
      </c>
      <c r="M44" s="1382"/>
      <c r="N44" s="1382"/>
      <c r="O44" s="1382" t="str">
        <f>IFERROR(IF(O$43="please make a selection","n/a",INDEX(data_all,MATCH(O$43,geog,0),MATCH($D44,head,0))), "n/a")</f>
        <v>n/a</v>
      </c>
      <c r="P44" s="1382"/>
      <c r="Q44" s="1382"/>
      <c r="R44" s="195"/>
      <c r="S44" s="195"/>
      <c r="T44" s="198"/>
      <c r="U44" s="193"/>
      <c r="V44" s="181"/>
      <c r="W44" s="181"/>
      <c r="X44" s="181"/>
      <c r="Y44" s="181"/>
      <c r="Z44" s="181"/>
      <c r="AA44" s="79"/>
    </row>
    <row r="45" spans="2:27" x14ac:dyDescent="0.25">
      <c r="B45" s="79"/>
      <c r="C45" s="186"/>
      <c r="D45" s="1365" t="s">
        <v>2029</v>
      </c>
      <c r="E45" s="1365"/>
      <c r="F45" s="1365"/>
      <c r="G45" s="1365"/>
      <c r="H45" s="1365"/>
      <c r="I45" s="1365"/>
      <c r="J45" s="1365"/>
      <c r="K45" s="1365"/>
      <c r="L45" s="1362" t="str">
        <f>IFERROR(IF(L$43="please make a selection","n/a",INDEX(data_all,MATCH(L$43,geog,0),MATCH(CONCATENATE($D45, " (IDACI 2015)"),head,0))), "n/a")</f>
        <v>n/a</v>
      </c>
      <c r="M45" s="1362"/>
      <c r="N45" s="1362"/>
      <c r="O45" s="1362" t="str">
        <f>IFERROR(IF(O$43="please make a selection","n/a",INDEX(data_all,MATCH(O$43,geog,0),MATCH(CONCATENATE($D45, " (IDACI 2015)"),head,0))), "n/a")</f>
        <v>n/a</v>
      </c>
      <c r="P45" s="1362"/>
      <c r="Q45" s="1362"/>
      <c r="R45" s="195"/>
      <c r="S45" s="195"/>
      <c r="T45" s="198"/>
      <c r="U45" s="187"/>
      <c r="V45" s="177"/>
      <c r="W45" s="177"/>
      <c r="X45" s="177"/>
      <c r="Y45" s="177"/>
      <c r="Z45" s="177"/>
      <c r="AA45" s="79"/>
    </row>
    <row r="46" spans="2:27" x14ac:dyDescent="0.25">
      <c r="B46" s="79"/>
      <c r="C46" s="186"/>
      <c r="D46" s="1366" t="s">
        <v>2030</v>
      </c>
      <c r="E46" s="1366"/>
      <c r="F46" s="1366"/>
      <c r="G46" s="1366"/>
      <c r="H46" s="1366"/>
      <c r="I46" s="1366"/>
      <c r="J46" s="1366"/>
      <c r="K46" s="1366"/>
      <c r="L46" s="1363" t="str">
        <f>IFERROR(IF(L$43="please make a selection","n/a",INDEX(data_all,MATCH(L$43,geog,0),MATCH(CONCATENATE($D46, " (IDACI 2015)"),head,0))), "n/a")</f>
        <v>n/a</v>
      </c>
      <c r="M46" s="1363"/>
      <c r="N46" s="1363"/>
      <c r="O46" s="1363" t="str">
        <f>IFERROR(IF(O$43="please make a selection","n/a",INDEX(data_all,MATCH(O$43,geog,0),MATCH(CONCATENATE($D46, " (IDACI 2015)"),head,0))), "n/a")</f>
        <v>n/a</v>
      </c>
      <c r="P46" s="1363"/>
      <c r="Q46" s="1363"/>
      <c r="R46" s="195"/>
      <c r="S46" s="195"/>
      <c r="T46" s="195"/>
      <c r="U46" s="187"/>
      <c r="V46" s="177"/>
      <c r="W46" s="177"/>
      <c r="X46" s="177"/>
      <c r="Y46" s="177"/>
      <c r="Z46" s="177"/>
      <c r="AA46" s="79"/>
    </row>
    <row r="47" spans="2:27" x14ac:dyDescent="0.25">
      <c r="B47" s="79"/>
      <c r="C47" s="186"/>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79"/>
    </row>
    <row r="48" spans="2:27" x14ac:dyDescent="0.25">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row>
    <row r="49" spans="2:27" x14ac:dyDescent="0.25">
      <c r="B49" s="79"/>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79"/>
    </row>
    <row r="50" spans="2:27" x14ac:dyDescent="0.25">
      <c r="B50" s="79"/>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79"/>
    </row>
    <row r="51" spans="2:27" ht="15.75" x14ac:dyDescent="0.25">
      <c r="B51" s="79"/>
      <c r="C51" s="186"/>
      <c r="D51" s="1369" t="s">
        <v>2033</v>
      </c>
      <c r="E51" s="1369"/>
      <c r="F51" s="1369"/>
      <c r="G51" s="1369"/>
      <c r="H51" s="1369"/>
      <c r="I51" s="1369"/>
      <c r="J51" s="1369"/>
      <c r="K51" s="1369"/>
      <c r="L51" s="1369"/>
      <c r="M51" s="1369"/>
      <c r="N51" s="1369"/>
      <c r="O51" s="1369"/>
      <c r="P51" s="1369"/>
      <c r="Q51" s="1369"/>
      <c r="R51" s="1369"/>
      <c r="S51" s="1369"/>
      <c r="T51" s="1369"/>
      <c r="U51" s="1369"/>
      <c r="V51" s="1369"/>
      <c r="W51" s="1369"/>
      <c r="X51" s="1369"/>
      <c r="Y51" s="1369"/>
      <c r="Z51" s="202"/>
      <c r="AA51" s="79"/>
    </row>
    <row r="52" spans="2:27" x14ac:dyDescent="0.25">
      <c r="B52" s="79"/>
      <c r="C52" s="186"/>
      <c r="D52" s="1370"/>
      <c r="E52" s="1370"/>
      <c r="F52" s="1370"/>
      <c r="G52" s="1370"/>
      <c r="H52" s="1370"/>
      <c r="I52" s="1370"/>
      <c r="J52" s="1370"/>
      <c r="K52" s="1370"/>
      <c r="L52" s="1370"/>
      <c r="M52" s="1370"/>
      <c r="N52" s="1370"/>
      <c r="O52" s="1370"/>
      <c r="P52" s="1370"/>
      <c r="Q52" s="1370"/>
      <c r="R52" s="1370"/>
      <c r="S52" s="1370"/>
      <c r="T52" s="1370"/>
      <c r="U52" s="1370"/>
      <c r="V52" s="1370"/>
      <c r="W52" s="1370"/>
      <c r="X52" s="1370"/>
      <c r="Y52" s="1370"/>
      <c r="Z52" s="202"/>
      <c r="AA52" s="79"/>
    </row>
    <row r="53" spans="2:27" ht="30.75" customHeight="1" x14ac:dyDescent="0.25">
      <c r="B53" s="79"/>
      <c r="C53" s="186"/>
      <c r="D53" s="1371" t="s">
        <v>2038</v>
      </c>
      <c r="E53" s="1371"/>
      <c r="F53" s="1371"/>
      <c r="G53" s="1371"/>
      <c r="H53" s="1371"/>
      <c r="I53" s="1371"/>
      <c r="J53" s="1371"/>
      <c r="K53" s="1371"/>
      <c r="L53" s="1371"/>
      <c r="M53" s="1371"/>
      <c r="N53" s="1371"/>
      <c r="O53" s="1371"/>
      <c r="P53" s="1371"/>
      <c r="Q53" s="1371"/>
      <c r="R53" s="1371"/>
      <c r="S53" s="1371"/>
      <c r="T53" s="1371"/>
      <c r="U53" s="1371"/>
      <c r="V53" s="1371"/>
      <c r="W53" s="1371"/>
      <c r="X53" s="1371"/>
      <c r="Y53" s="1371"/>
      <c r="Z53" s="207"/>
      <c r="AA53" s="79"/>
    </row>
    <row r="54" spans="2:27" x14ac:dyDescent="0.25">
      <c r="B54" s="79"/>
      <c r="C54" s="186"/>
      <c r="D54" s="1370"/>
      <c r="E54" s="1370"/>
      <c r="F54" s="1370"/>
      <c r="G54" s="1370"/>
      <c r="H54" s="1370"/>
      <c r="I54" s="1370"/>
      <c r="J54" s="1370"/>
      <c r="K54" s="1370"/>
      <c r="L54" s="1370"/>
      <c r="M54" s="1370"/>
      <c r="N54" s="1370"/>
      <c r="O54" s="1370"/>
      <c r="P54" s="1370"/>
      <c r="Q54" s="1370"/>
      <c r="R54" s="1370"/>
      <c r="S54" s="1370"/>
      <c r="T54" s="1370"/>
      <c r="U54" s="1370"/>
      <c r="V54" s="1370"/>
      <c r="W54" s="1370"/>
      <c r="X54" s="1370"/>
      <c r="Y54" s="1370"/>
      <c r="Z54" s="202"/>
      <c r="AA54" s="79"/>
    </row>
    <row r="55" spans="2:27" ht="120.75" customHeight="1" x14ac:dyDescent="0.25">
      <c r="B55" s="79"/>
      <c r="C55" s="186"/>
      <c r="D55" s="1371" t="s">
        <v>3520</v>
      </c>
      <c r="E55" s="1371"/>
      <c r="F55" s="1371"/>
      <c r="G55" s="1371"/>
      <c r="H55" s="1371"/>
      <c r="I55" s="1371"/>
      <c r="J55" s="1371"/>
      <c r="K55" s="1371"/>
      <c r="L55" s="1371"/>
      <c r="M55" s="1371"/>
      <c r="N55" s="1371"/>
      <c r="O55" s="1371"/>
      <c r="P55" s="1371"/>
      <c r="Q55" s="1371"/>
      <c r="R55" s="1371"/>
      <c r="S55" s="1371"/>
      <c r="T55" s="1371"/>
      <c r="U55" s="1371"/>
      <c r="V55" s="1371"/>
      <c r="W55" s="1371"/>
      <c r="X55" s="1371"/>
      <c r="Y55" s="1371"/>
      <c r="Z55" s="207"/>
      <c r="AA55" s="79"/>
    </row>
    <row r="56" spans="2:27" x14ac:dyDescent="0.25">
      <c r="B56" s="79"/>
      <c r="C56" s="206"/>
      <c r="D56" s="1372"/>
      <c r="E56" s="1372"/>
      <c r="F56" s="1372"/>
      <c r="G56" s="1372"/>
      <c r="H56" s="1372"/>
      <c r="I56" s="1372"/>
      <c r="J56" s="1372"/>
      <c r="K56" s="1372"/>
      <c r="L56" s="1372"/>
      <c r="M56" s="1372"/>
      <c r="N56" s="1372"/>
      <c r="O56" s="1372"/>
      <c r="P56" s="1372"/>
      <c r="Q56" s="1372"/>
      <c r="R56" s="1372"/>
      <c r="S56" s="1372"/>
      <c r="T56" s="1372"/>
      <c r="U56" s="1372"/>
      <c r="V56" s="1372"/>
      <c r="W56" s="1372"/>
      <c r="X56" s="1372"/>
      <c r="Y56" s="1372"/>
      <c r="Z56" s="203"/>
      <c r="AA56" s="79"/>
    </row>
    <row r="57" spans="2:27" x14ac:dyDescent="0.25">
      <c r="B57" s="79"/>
      <c r="C57" s="206"/>
      <c r="D57" s="1373" t="s">
        <v>2043</v>
      </c>
      <c r="E57" s="1373"/>
      <c r="F57" s="1373"/>
      <c r="G57" s="1373"/>
      <c r="H57" s="1373"/>
      <c r="I57" s="1373"/>
      <c r="J57" s="1373"/>
      <c r="K57" s="1373"/>
      <c r="L57" s="1373"/>
      <c r="M57" s="1373"/>
      <c r="N57" s="1373"/>
      <c r="O57" s="1373"/>
      <c r="P57" s="1373"/>
      <c r="Q57" s="1373"/>
      <c r="R57" s="1373"/>
      <c r="S57" s="1373"/>
      <c r="T57" s="1373"/>
      <c r="U57" s="1373"/>
      <c r="V57" s="1373"/>
      <c r="W57" s="1373"/>
      <c r="X57" s="1373"/>
      <c r="Y57" s="1373"/>
      <c r="Z57" s="203"/>
      <c r="AA57" s="79"/>
    </row>
    <row r="58" spans="2:27" s="204" customFormat="1" x14ac:dyDescent="0.25">
      <c r="B58" s="79"/>
      <c r="C58" s="206"/>
      <c r="D58" s="200"/>
      <c r="E58" s="200"/>
      <c r="F58" s="200"/>
      <c r="G58" s="200"/>
      <c r="H58" s="200"/>
      <c r="I58" s="200"/>
      <c r="J58" s="200"/>
      <c r="K58" s="200"/>
      <c r="L58" s="200"/>
      <c r="M58" s="200"/>
      <c r="N58" s="200"/>
      <c r="O58" s="200"/>
      <c r="P58" s="200"/>
      <c r="Q58" s="200"/>
      <c r="R58" s="200"/>
      <c r="S58" s="200"/>
      <c r="T58" s="200"/>
      <c r="U58" s="200"/>
      <c r="V58" s="200"/>
      <c r="W58" s="200"/>
      <c r="X58" s="200"/>
      <c r="Y58" s="200"/>
      <c r="Z58" s="203"/>
      <c r="AA58" s="79"/>
    </row>
    <row r="59" spans="2:27" s="204" customFormat="1" x14ac:dyDescent="0.25">
      <c r="B59" s="79"/>
      <c r="C59" s="206"/>
      <c r="D59" s="1283" t="s">
        <v>1832</v>
      </c>
      <c r="E59" s="1283"/>
      <c r="F59" s="1376" t="str">
        <f>IF(select1 = "", "please make a selection", select1)</f>
        <v>please make a selection</v>
      </c>
      <c r="G59" s="1376"/>
      <c r="H59" s="1376"/>
      <c r="I59" s="1376"/>
      <c r="J59" s="1376"/>
      <c r="K59" s="1376"/>
      <c r="L59" s="1378" t="str">
        <f>IF(select2 = "", "please make a selection", select2)</f>
        <v>please make a selection</v>
      </c>
      <c r="M59" s="1378"/>
      <c r="N59" s="1378"/>
      <c r="O59" s="1378"/>
      <c r="P59" s="1378"/>
      <c r="Q59" s="1378"/>
      <c r="R59" s="1379" t="s">
        <v>1823</v>
      </c>
      <c r="S59" s="1379"/>
      <c r="T59" s="1379"/>
      <c r="U59" s="1379"/>
      <c r="V59" s="1379"/>
      <c r="W59" s="1379"/>
      <c r="X59" s="200"/>
      <c r="Y59" s="200"/>
      <c r="Z59" s="203"/>
      <c r="AA59" s="79"/>
    </row>
    <row r="60" spans="2:27" s="204" customFormat="1" ht="13.5" customHeight="1" x14ac:dyDescent="0.25">
      <c r="B60" s="79"/>
      <c r="C60" s="206"/>
      <c r="D60" s="1354"/>
      <c r="E60" s="1354"/>
      <c r="F60" s="1375" t="s">
        <v>2034</v>
      </c>
      <c r="G60" s="1375"/>
      <c r="H60" s="1375"/>
      <c r="I60" s="1375"/>
      <c r="J60" s="1375"/>
      <c r="K60" s="1375"/>
      <c r="L60" s="1377" t="s">
        <v>2034</v>
      </c>
      <c r="M60" s="1377"/>
      <c r="N60" s="1377"/>
      <c r="O60" s="1377"/>
      <c r="P60" s="1377"/>
      <c r="Q60" s="1377"/>
      <c r="R60" s="1380" t="s">
        <v>2034</v>
      </c>
      <c r="S60" s="1380"/>
      <c r="T60" s="1380"/>
      <c r="U60" s="1380"/>
      <c r="V60" s="1380"/>
      <c r="W60" s="1380"/>
      <c r="X60" s="205"/>
      <c r="Y60" s="205"/>
      <c r="Z60" s="203"/>
      <c r="AA60" s="79"/>
    </row>
    <row r="61" spans="2:27" s="204" customFormat="1" ht="15.75" customHeight="1" x14ac:dyDescent="0.25">
      <c r="B61" s="79"/>
      <c r="C61" s="172"/>
      <c r="D61" s="1284"/>
      <c r="E61" s="1284"/>
      <c r="F61" s="1374" t="s">
        <v>2037</v>
      </c>
      <c r="G61" s="1374"/>
      <c r="H61" s="212" t="s">
        <v>2035</v>
      </c>
      <c r="I61" s="213" t="s">
        <v>571</v>
      </c>
      <c r="J61" s="213" t="s">
        <v>2036</v>
      </c>
      <c r="K61" s="213" t="s">
        <v>572</v>
      </c>
      <c r="L61" s="1367" t="s">
        <v>2037</v>
      </c>
      <c r="M61" s="1367"/>
      <c r="N61" s="210" t="s">
        <v>2035</v>
      </c>
      <c r="O61" s="211" t="s">
        <v>571</v>
      </c>
      <c r="P61" s="211" t="s">
        <v>2036</v>
      </c>
      <c r="Q61" s="211" t="s">
        <v>572</v>
      </c>
      <c r="R61" s="1381" t="s">
        <v>2037</v>
      </c>
      <c r="S61" s="1381"/>
      <c r="T61" s="215" t="s">
        <v>2035</v>
      </c>
      <c r="U61" s="216" t="s">
        <v>571</v>
      </c>
      <c r="V61" s="216" t="s">
        <v>2036</v>
      </c>
      <c r="W61" s="216" t="s">
        <v>572</v>
      </c>
      <c r="X61" s="205"/>
      <c r="Y61" s="205"/>
      <c r="Z61" s="203"/>
      <c r="AA61" s="79"/>
    </row>
    <row r="62" spans="2:27" s="204" customFormat="1" x14ac:dyDescent="0.25">
      <c r="B62" s="79"/>
      <c r="C62" s="172" t="s">
        <v>2039</v>
      </c>
      <c r="D62" s="1283">
        <v>2014</v>
      </c>
      <c r="E62" s="1283"/>
      <c r="F62" s="1368" t="str">
        <f>IFERROR(IF($F$59="please make a selection","n/a",INDEX(data_all,MATCH($F$59,geog,0),MATCH(CONCATENATE($C$62,"(",D62,")"),head,0))), "n/a")</f>
        <v>n/a</v>
      </c>
      <c r="G62" s="1368"/>
      <c r="H62" s="219" t="str">
        <f>IFERROR(IF($F$59="please make a selection","n/a",INDEX(data_all,MATCH($F$59,geog,0),MATCH(CONCATENATE($C$63,"(",D62,")"),head,0))), "n/a")</f>
        <v>n/a</v>
      </c>
      <c r="I62" s="219" t="str">
        <f>IFERROR(IF($F$59="please make a selection","n/a",INDEX(data_all,MATCH($F$59,geog,0),MATCH(CONCATENATE($C$64,"(",$D62,")"),head,0))), "n/a")</f>
        <v>n/a</v>
      </c>
      <c r="J62" s="110" t="s">
        <v>2036</v>
      </c>
      <c r="K62" s="219" t="str">
        <f>IFERROR(IF($F$59="please make a selection","n/a",INDEX(data_all,MATCH($F$59,geog,0),MATCH(CONCATENATE($C$65,"(",$D62,")"),head,0))), "n/a")</f>
        <v>n/a</v>
      </c>
      <c r="L62" s="1355" t="str">
        <f>IFERROR(IF($L$59="please make a selection","n/a",INDEX(data_all,MATCH($L$59,geog,0),MATCH(CONCATENATE($C$62,"(",$D62,")"),head,0))), "n/a")</f>
        <v>n/a</v>
      </c>
      <c r="M62" s="1355"/>
      <c r="N62" s="219" t="str">
        <f>IFERROR(IF($L$59="please make a selection","n/a",INDEX(data_all,MATCH($L$59,geog,0),MATCH(CONCATENATE($C$63,"(",$D62,")"),head,0))), "n/a")</f>
        <v>n/a</v>
      </c>
      <c r="O62" s="219" t="str">
        <f>IFERROR(IF($L$59="please make a selection","n/a",INDEX(data_all,MATCH($L$59,geog,0),MATCH(CONCATENATE($C$64,"(",$D62,")"),head,0))), "n/a")</f>
        <v>n/a</v>
      </c>
      <c r="P62" s="110" t="s">
        <v>2036</v>
      </c>
      <c r="Q62" s="219" t="str">
        <f>IFERROR(IF($L$59="please make a selection","n/a",INDEX(data_all,MATCH($L$59,geog,0),MATCH(CONCATENATE($C$65,"(",$D62,")"),head,0))), "n/a")</f>
        <v>n/a</v>
      </c>
      <c r="R62" s="1355">
        <f>IFERROR(IF($R$59="please make a selection","n/a",INDEX(data_all,MATCH($R$59,geog,0),MATCH(CONCATENATE($C$62,"(",$D62,")"),head,0))), "n/a")</f>
        <v>2003060</v>
      </c>
      <c r="S62" s="1355"/>
      <c r="T62" s="209">
        <f>IFERROR(IF($R$59="please make a selection","n/a",INDEX(data_all,MATCH($R$59,geog,0),MATCH(CONCATENATE($C$63,"(",$D62,")"),head,0))), "n/a")</f>
        <v>0.20119063522307587</v>
      </c>
      <c r="U62" s="219">
        <f>IFERROR(IF($R$59="please make a selection","n/a",INDEX(data_all,MATCH($R$59,geog,0),MATCH(CONCATENATE($C$64,"(",$D62,")"),head,0))), "n/a")</f>
        <v>0.20094173270586882</v>
      </c>
      <c r="V62" s="110" t="s">
        <v>2036</v>
      </c>
      <c r="W62" s="219">
        <f>IFERROR(IF($R$59="please make a selection","n/a",INDEX(data_all,MATCH($R$59,geog,0),MATCH(CONCATENATE($C$65,"(",$D62,")"),head,0))), "n/a")</f>
        <v>0.20143976832685753</v>
      </c>
      <c r="X62" s="199"/>
      <c r="Y62" s="199"/>
      <c r="Z62" s="203"/>
      <c r="AA62" s="79"/>
    </row>
    <row r="63" spans="2:27" s="204" customFormat="1" x14ac:dyDescent="0.25">
      <c r="B63" s="79"/>
      <c r="C63" s="172" t="s">
        <v>2040</v>
      </c>
      <c r="D63" s="1354">
        <v>2013</v>
      </c>
      <c r="E63" s="1354"/>
      <c r="F63" s="1388" t="str">
        <f>IFERROR(IF($F$59="please make a selection","n/a",INDEX(data_all,MATCH($F$59,geog,0),MATCH(CONCATENATE($C$62,"(",D63,")"),head,0))), "n/a")</f>
        <v>n/a</v>
      </c>
      <c r="G63" s="1388"/>
      <c r="H63" s="208" t="str">
        <f>IFERROR(IF($F$59="please make a selection","n/a",INDEX(data_all,MATCH($F$59,geog,0),MATCH(CONCATENATE($C$63,"(",D63,")"),head,0))), "n/a")</f>
        <v>n/a</v>
      </c>
      <c r="I63" s="209" t="str">
        <f>IFERROR(IF($F$59="please make a selection","n/a",INDEX(data_all,MATCH($F$59,geog,0),MATCH(CONCATENATE($C$64,"(",$D63,")"),head,0))), "n/a")</f>
        <v>n/a</v>
      </c>
      <c r="J63" s="220" t="s">
        <v>2036</v>
      </c>
      <c r="K63" s="209" t="str">
        <f>IFERROR(IF($F$59="please make a selection","n/a",INDEX(data_all,MATCH($F$59,geog,0),MATCH(CONCATENATE($C$65,"(",$D63,")"),head,0))), "n/a")</f>
        <v>n/a</v>
      </c>
      <c r="L63" s="1383" t="str">
        <f>IFERROR(IF($L$59="please make a selection","n/a",INDEX(data_all,MATCH($L$59,geog,0),MATCH(CONCATENATE($C$62,"(",$D63,")"),head,0))), "n/a")</f>
        <v>n/a</v>
      </c>
      <c r="M63" s="1383"/>
      <c r="N63" s="209" t="str">
        <f>IFERROR(IF($L$59="please make a selection","n/a",INDEX(data_all,MATCH($L$59,geog,0),MATCH(CONCATENATE($C$63,"(",$D63,")"),head,0))), "n/a")</f>
        <v>n/a</v>
      </c>
      <c r="O63" s="209" t="str">
        <f>IFERROR(IF($L$59="please make a selection","n/a",INDEX(data_all,MATCH($L$59,geog,0),MATCH(CONCATENATE($C$64,"(",$D63,")"),head,0))), "n/a")</f>
        <v>n/a</v>
      </c>
      <c r="P63" s="220" t="s">
        <v>2036</v>
      </c>
      <c r="Q63" s="209" t="str">
        <f>IFERROR(IF($L$59="please make a selection","n/a",INDEX(data_all,MATCH($L$59,geog,0),MATCH(CONCATENATE($C$65,"(",$D63,")"),head,0))), "n/a")</f>
        <v>n/a</v>
      </c>
      <c r="R63" s="1383">
        <f>IFERROR(IF($R$59="please make a selection","n/a",INDEX(data_all,MATCH($R$59,geog,0),MATCH(CONCATENATE($C$62,"(",$D63,")"),head,0))), "n/a")</f>
        <v>1854005</v>
      </c>
      <c r="S63" s="1383"/>
      <c r="T63" s="209">
        <f>IFERROR(IF($R$59="please make a selection","n/a",INDEX(data_all,MATCH($R$59,geog,0),MATCH(CONCATENATE($C$63,"(",$D63,")"),head,0))), "n/a")</f>
        <v>0.18618798207016576</v>
      </c>
      <c r="U63" s="209">
        <f>IFERROR(IF($R$59="please make a selection","n/a",INDEX(data_all,MATCH($R$59,geog,0),MATCH(CONCATENATE($C$64,"(",$D63,")"),head,0))), "n/a")</f>
        <v>0.18594633096329602</v>
      </c>
      <c r="V63" s="220" t="s">
        <v>2036</v>
      </c>
      <c r="W63" s="209">
        <f>IFERROR(IF($R$59="please make a selection","n/a",INDEX(data_all,MATCH($R$59,geog,0),MATCH(CONCATENATE($C$65,"(",$D63,")"),head,0))), "n/a")</f>
        <v>0.18642987530019128</v>
      </c>
      <c r="X63" s="199"/>
      <c r="Y63" s="199"/>
      <c r="Z63" s="203"/>
      <c r="AA63" s="79"/>
    </row>
    <row r="64" spans="2:27" s="204" customFormat="1" x14ac:dyDescent="0.25">
      <c r="B64" s="79"/>
      <c r="C64" s="172" t="s">
        <v>2041</v>
      </c>
      <c r="D64" s="1354">
        <v>2012</v>
      </c>
      <c r="E64" s="1354"/>
      <c r="F64" s="1389" t="str">
        <f>IFERROR(IF($F$59="please make a selection","n/a",INDEX(data_all,MATCH($F$59,geog,0),MATCH(CONCATENATE($C$62,"(",D64,")"),head,0))), "n/a")</f>
        <v>n/a</v>
      </c>
      <c r="G64" s="1389"/>
      <c r="H64" s="209" t="str">
        <f>IFERROR(IF($F$59="please make a selection","n/a",INDEX(data_all,MATCH($F$59,geog,0),MATCH(CONCATENATE($C$63,"(",D64,")"),head,0))), "n/a")</f>
        <v>n/a</v>
      </c>
      <c r="I64" s="209" t="str">
        <f>IFERROR(IF($F$59="please make a selection","n/a",INDEX(data_all,MATCH($F$59,geog,0),MATCH(CONCATENATE($C$64,"(",$D64,")"),head,0))), "n/a")</f>
        <v>n/a</v>
      </c>
      <c r="J64" s="220" t="s">
        <v>2036</v>
      </c>
      <c r="K64" s="209" t="str">
        <f>IFERROR(IF($F$59="please make a selection","n/a",INDEX(data_all,MATCH($F$59,geog,0),MATCH(CONCATENATE($C$65,"(",$D64,")"),head,0))), "n/a")</f>
        <v>n/a</v>
      </c>
      <c r="L64" s="1383" t="str">
        <f>IFERROR(IF($L$59="please make a selection","n/a",INDEX(data_all,MATCH($L$59,geog,0),MATCH(CONCATENATE($C$62,"(",$D64,")"),head,0))), "n/a")</f>
        <v>n/a</v>
      </c>
      <c r="M64" s="1383"/>
      <c r="N64" s="209" t="str">
        <f>IFERROR(IF($L$59="please make a selection","n/a",INDEX(data_all,MATCH($L$59,geog,0),MATCH(CONCATENATE($C$63,"(",$D64,")"),head,0))), "n/a")</f>
        <v>n/a</v>
      </c>
      <c r="O64" s="209" t="str">
        <f>IFERROR(IF($L$59="please make a selection","n/a",INDEX(data_all,MATCH($L$59,geog,0),MATCH(CONCATENATE($C$64,"(",$D64,")"),head,0))), "n/a")</f>
        <v>n/a</v>
      </c>
      <c r="P64" s="220" t="s">
        <v>2036</v>
      </c>
      <c r="Q64" s="209" t="str">
        <f>IFERROR(IF($L$59="please make a selection","n/a",INDEX(data_all,MATCH($L$59,geog,0),MATCH(CONCATENATE($C$65,"(",$D64,")"),head,0))), "n/a")</f>
        <v>n/a</v>
      </c>
      <c r="R64" s="1383">
        <f>IFERROR(IF($R$59="please make a selection","n/a",INDEX(data_all,MATCH($R$59,geog,0),MATCH(CONCATENATE($C$62,"(",$D64,")"),head,0))), "n/a")</f>
        <v>1912310</v>
      </c>
      <c r="S64" s="1383"/>
      <c r="T64" s="209">
        <f>IFERROR(IF($R$59="please make a selection","n/a",INDEX(data_all,MATCH($R$59,geog,0),MATCH(CONCATENATE($C$63,"(",$D64,")"),head,0))), "n/a")</f>
        <v>0.19245423914399926</v>
      </c>
      <c r="U64" s="209">
        <f>IFERROR(IF($R$59="please make a selection","n/a",INDEX(data_all,MATCH($R$59,geog,0),MATCH(CONCATENATE($C$64,"(",$D64,")"),head,0))), "n/a")</f>
        <v>0.19220923735654932</v>
      </c>
      <c r="V64" s="220" t="s">
        <v>2036</v>
      </c>
      <c r="W64" s="209">
        <f>IFERROR(IF($R$59="please make a selection","n/a",INDEX(data_all,MATCH($R$59,geog,0),MATCH(CONCATENATE($C$65,"(",$D64,")"),head,0))), "n/a")</f>
        <v>0.1926994787276658</v>
      </c>
      <c r="X64" s="199"/>
      <c r="Y64" s="199"/>
      <c r="Z64" s="203"/>
      <c r="AA64" s="79"/>
    </row>
    <row r="65" spans="2:27" s="204" customFormat="1" x14ac:dyDescent="0.25">
      <c r="B65" s="79"/>
      <c r="C65" s="172" t="s">
        <v>2042</v>
      </c>
      <c r="D65" s="1284">
        <v>2011</v>
      </c>
      <c r="E65" s="1284"/>
      <c r="F65" s="1390" t="str">
        <f>IFERROR(IF($F$59="please make a selection","n/a",INDEX(data_all,MATCH($F$59,geog,0),MATCH(CONCATENATE($C$62,"(",D65,")"),head,0))), "n/a")</f>
        <v>n/a</v>
      </c>
      <c r="G65" s="1390"/>
      <c r="H65" s="218" t="str">
        <f>IFERROR(IF($F$59="please make a selection","n/a",INDEX(data_all,MATCH($F$59,geog,0),MATCH(CONCATENATE($C$63,"(",D65,")"),head,0))), "n/a")</f>
        <v>n/a</v>
      </c>
      <c r="I65" s="218" t="str">
        <f>IFERROR(IF($F$59="please make a selection","n/a",INDEX(data_all,MATCH($F$59,geog,0),MATCH(CONCATENATE($C$64,"(",$D65,")"),head,0))), "n/a")</f>
        <v>n/a</v>
      </c>
      <c r="J65" s="111" t="s">
        <v>2036</v>
      </c>
      <c r="K65" s="218" t="str">
        <f>IFERROR(IF($F$59="please make a selection","n/a",INDEX(data_all,MATCH($F$59,geog,0),MATCH(CONCATENATE($C$65,"(",$D65,")"),head,0))), "n/a")</f>
        <v>n/a</v>
      </c>
      <c r="L65" s="1384" t="str">
        <f>IFERROR(IF($L$59="please make a selection","n/a",INDEX(data_all,MATCH($L$59,geog,0),MATCH(CONCATENATE($C$62,"(",$D65,")"),head,0))), "n/a")</f>
        <v>n/a</v>
      </c>
      <c r="M65" s="1384"/>
      <c r="N65" s="218" t="str">
        <f>IFERROR(IF($L$59="please make a selection","n/a",INDEX(data_all,MATCH($L$59,geog,0),MATCH(CONCATENATE($C$63,"(",$D65,")"),head,0))), "n/a")</f>
        <v>n/a</v>
      </c>
      <c r="O65" s="218" t="str">
        <f>IFERROR(IF($L$59="please make a selection","n/a",INDEX(data_all,MATCH($L$59,geog,0),MATCH(CONCATENATE($C$64,"(",$D65,")"),head,0))), "n/a")</f>
        <v>n/a</v>
      </c>
      <c r="P65" s="111" t="s">
        <v>2036</v>
      </c>
      <c r="Q65" s="218" t="str">
        <f>IFERROR(IF($L$59="please make a selection","n/a",INDEX(data_all,MATCH($L$59,geog,0),MATCH(CONCATENATE($C$65,"(",$D65,")"),head,0))), "n/a")</f>
        <v>n/a</v>
      </c>
      <c r="R65" s="1384">
        <f>IFERROR(IF($R$59="please make a selection","n/a",INDEX(data_all,MATCH($R$59,geog,0),MATCH(CONCATENATE($C$62,"(",$D65,")"),head,0))), "n/a")</f>
        <v>2026465</v>
      </c>
      <c r="S65" s="1384"/>
      <c r="T65" s="218">
        <f>IFERROR(IF($R$59="please make a selection","n/a",INDEX(data_all,MATCH($R$59,geog,0),MATCH(CONCATENATE($C$63,"(",$D65,")"),head,0))), "n/a")</f>
        <v>0.20561079077053887</v>
      </c>
      <c r="U65" s="218">
        <f>IFERROR(IF($R$59="please make a selection","n/a",INDEX(data_all,MATCH($R$59,geog,0),MATCH(CONCATENATE($C$64,"(",$D65,")"),head,0))), "n/a")</f>
        <v>0.20535859167552634</v>
      </c>
      <c r="V65" s="111" t="s">
        <v>2036</v>
      </c>
      <c r="W65" s="218">
        <f>IFERROR(IF($R$59="please make a selection","n/a",INDEX(data_all,MATCH($R$59,geog,0),MATCH(CONCATENATE($C$65,"(",$D65,")"),head,0))), "n/a")</f>
        <v>0.20586321935075635</v>
      </c>
      <c r="X65" s="199"/>
      <c r="Y65" s="199"/>
      <c r="Z65" s="203"/>
      <c r="AA65" s="79"/>
    </row>
    <row r="66" spans="2:27" s="204" customFormat="1" x14ac:dyDescent="0.25">
      <c r="B66" s="79"/>
      <c r="C66" s="206"/>
      <c r="D66" s="200"/>
      <c r="E66" s="280"/>
      <c r="F66" s="280"/>
      <c r="G66" s="280"/>
      <c r="H66" s="280"/>
      <c r="I66" s="280"/>
      <c r="J66" s="280"/>
      <c r="K66" s="280"/>
      <c r="L66" s="280"/>
      <c r="M66" s="280"/>
      <c r="N66" s="280"/>
      <c r="O66" s="280"/>
      <c r="P66" s="280"/>
      <c r="Q66" s="280"/>
      <c r="R66" s="280"/>
      <c r="S66" s="280"/>
      <c r="T66" s="280"/>
      <c r="U66" s="200"/>
      <c r="V66" s="200"/>
      <c r="W66" s="200"/>
      <c r="X66" s="200"/>
      <c r="Y66" s="200"/>
      <c r="Z66" s="203"/>
      <c r="AA66" s="79"/>
    </row>
    <row r="67" spans="2:27" s="204" customFormat="1" x14ac:dyDescent="0.25">
      <c r="B67" s="79"/>
      <c r="C67" s="206"/>
      <c r="D67" s="200"/>
      <c r="E67" s="280"/>
      <c r="F67" s="280"/>
      <c r="G67" s="283"/>
      <c r="H67" s="283" t="str">
        <f>F59</f>
        <v>please make a selection</v>
      </c>
      <c r="I67" s="283" t="str">
        <f>L59</f>
        <v>please make a selection</v>
      </c>
      <c r="J67" s="283" t="str">
        <f>R59</f>
        <v>England</v>
      </c>
      <c r="K67" s="283"/>
      <c r="L67" s="283"/>
      <c r="M67" s="283"/>
      <c r="N67" s="283"/>
      <c r="O67" s="283"/>
      <c r="P67" s="283"/>
      <c r="Q67" s="283"/>
      <c r="R67" s="283"/>
      <c r="S67" s="283"/>
      <c r="T67" s="283"/>
      <c r="U67" s="200"/>
      <c r="V67" s="200"/>
      <c r="W67" s="200"/>
      <c r="X67" s="200"/>
      <c r="Y67" s="200"/>
      <c r="Z67" s="203"/>
      <c r="AA67" s="79"/>
    </row>
    <row r="68" spans="2:27" s="204" customFormat="1" x14ac:dyDescent="0.25">
      <c r="B68" s="79"/>
      <c r="C68" s="206"/>
      <c r="D68" s="200"/>
      <c r="E68" s="280"/>
      <c r="F68" s="280"/>
      <c r="G68" s="283">
        <f>D65</f>
        <v>2011</v>
      </c>
      <c r="H68" s="279" t="str">
        <f>H65</f>
        <v>n/a</v>
      </c>
      <c r="I68" s="279" t="str">
        <f>N65</f>
        <v>n/a</v>
      </c>
      <c r="J68" s="279">
        <f>T65</f>
        <v>0.20561079077053887</v>
      </c>
      <c r="K68" s="283"/>
      <c r="L68" s="279" t="e">
        <f>H65-I65</f>
        <v>#VALUE!</v>
      </c>
      <c r="M68" s="279" t="e">
        <f>K65-H65</f>
        <v>#VALUE!</v>
      </c>
      <c r="N68" s="283"/>
      <c r="O68" s="279" t="e">
        <f>N65-O65</f>
        <v>#VALUE!</v>
      </c>
      <c r="P68" s="279" t="e">
        <f>Q65-N65</f>
        <v>#VALUE!</v>
      </c>
      <c r="Q68" s="283"/>
      <c r="R68" s="279">
        <f>T65-U65</f>
        <v>2.5219909501253412E-4</v>
      </c>
      <c r="S68" s="279">
        <f>W65-U65</f>
        <v>5.0462767523001828E-4</v>
      </c>
      <c r="T68" s="283"/>
      <c r="U68" s="200"/>
      <c r="V68" s="200"/>
      <c r="W68" s="200"/>
      <c r="X68" s="200"/>
      <c r="Y68" s="200"/>
      <c r="Z68" s="203"/>
      <c r="AA68" s="79"/>
    </row>
    <row r="69" spans="2:27" s="204" customFormat="1" x14ac:dyDescent="0.25">
      <c r="B69" s="79"/>
      <c r="C69" s="206"/>
      <c r="D69" s="200"/>
      <c r="E69" s="280"/>
      <c r="F69" s="280"/>
      <c r="G69" s="283">
        <f>D64</f>
        <v>2012</v>
      </c>
      <c r="H69" s="279" t="str">
        <f>H64</f>
        <v>n/a</v>
      </c>
      <c r="I69" s="279" t="str">
        <f>N64</f>
        <v>n/a</v>
      </c>
      <c r="J69" s="279">
        <f>T64</f>
        <v>0.19245423914399926</v>
      </c>
      <c r="K69" s="283"/>
      <c r="L69" s="279" t="e">
        <f>H64-I64</f>
        <v>#VALUE!</v>
      </c>
      <c r="M69" s="279" t="e">
        <f>K64-H64</f>
        <v>#VALUE!</v>
      </c>
      <c r="N69" s="283"/>
      <c r="O69" s="279" t="e">
        <f>N64-O64</f>
        <v>#VALUE!</v>
      </c>
      <c r="P69" s="279" t="e">
        <f>Q64-N64</f>
        <v>#VALUE!</v>
      </c>
      <c r="Q69" s="283"/>
      <c r="R69" s="279">
        <f>T64-U64</f>
        <v>2.4500178744993328E-4</v>
      </c>
      <c r="S69" s="279">
        <f>W64-U64</f>
        <v>4.9024137111647326E-4</v>
      </c>
      <c r="T69" s="283"/>
      <c r="U69" s="200"/>
      <c r="V69" s="200"/>
      <c r="W69" s="200"/>
      <c r="X69" s="200"/>
      <c r="Y69" s="200"/>
      <c r="Z69" s="203"/>
      <c r="AA69" s="79"/>
    </row>
    <row r="70" spans="2:27" s="204" customFormat="1" x14ac:dyDescent="0.25">
      <c r="B70" s="79"/>
      <c r="C70" s="206"/>
      <c r="D70" s="200"/>
      <c r="E70" s="280"/>
      <c r="F70" s="280"/>
      <c r="G70" s="283">
        <f>D63</f>
        <v>2013</v>
      </c>
      <c r="H70" s="279" t="str">
        <f>H63</f>
        <v>n/a</v>
      </c>
      <c r="I70" s="279" t="str">
        <f>N63</f>
        <v>n/a</v>
      </c>
      <c r="J70" s="279">
        <f>T63</f>
        <v>0.18618798207016576</v>
      </c>
      <c r="K70" s="283"/>
      <c r="L70" s="279" t="e">
        <f>H63-I63</f>
        <v>#VALUE!</v>
      </c>
      <c r="M70" s="279" t="e">
        <f>K63-H63</f>
        <v>#VALUE!</v>
      </c>
      <c r="N70" s="283"/>
      <c r="O70" s="279" t="e">
        <f>N63-O63</f>
        <v>#VALUE!</v>
      </c>
      <c r="P70" s="279" t="e">
        <f>Q63-N63</f>
        <v>#VALUE!</v>
      </c>
      <c r="Q70" s="283"/>
      <c r="R70" s="279">
        <f>T63-U63</f>
        <v>2.4165110686974467E-4</v>
      </c>
      <c r="S70" s="279">
        <f>W63-U63</f>
        <v>4.835443368952641E-4</v>
      </c>
      <c r="T70" s="283"/>
      <c r="U70" s="200"/>
      <c r="V70" s="200"/>
      <c r="W70" s="200"/>
      <c r="X70" s="200"/>
      <c r="Y70" s="200"/>
      <c r="Z70" s="203"/>
      <c r="AA70" s="79"/>
    </row>
    <row r="71" spans="2:27" s="204" customFormat="1" x14ac:dyDescent="0.25">
      <c r="B71" s="79"/>
      <c r="C71" s="206"/>
      <c r="D71" s="200"/>
      <c r="E71" s="198"/>
      <c r="F71" s="280"/>
      <c r="G71" s="283">
        <f>D62</f>
        <v>2014</v>
      </c>
      <c r="H71" s="279" t="str">
        <f>H62</f>
        <v>n/a</v>
      </c>
      <c r="I71" s="279" t="str">
        <f>N62</f>
        <v>n/a</v>
      </c>
      <c r="J71" s="279">
        <f>T62</f>
        <v>0.20119063522307587</v>
      </c>
      <c r="K71" s="283"/>
      <c r="L71" s="279" t="e">
        <f>H62-I62</f>
        <v>#VALUE!</v>
      </c>
      <c r="M71" s="279" t="e">
        <f>K62-H62</f>
        <v>#VALUE!</v>
      </c>
      <c r="N71" s="283"/>
      <c r="O71" s="279" t="e">
        <f>N62-O62</f>
        <v>#VALUE!</v>
      </c>
      <c r="P71" s="279" t="e">
        <f>Q62-N62</f>
        <v>#VALUE!</v>
      </c>
      <c r="Q71" s="283"/>
      <c r="R71" s="279">
        <f>T62-U62</f>
        <v>2.4890251720705026E-4</v>
      </c>
      <c r="S71" s="279">
        <f>W62-U62</f>
        <v>4.9803562098871268E-4</v>
      </c>
      <c r="T71" s="283"/>
      <c r="U71" s="200"/>
      <c r="V71" s="200"/>
      <c r="W71" s="200"/>
      <c r="X71" s="200"/>
      <c r="Y71" s="200"/>
      <c r="Z71" s="203"/>
      <c r="AA71" s="79"/>
    </row>
    <row r="72" spans="2:27" s="204" customFormat="1" x14ac:dyDescent="0.25">
      <c r="B72" s="79"/>
      <c r="C72" s="206"/>
      <c r="D72" s="200"/>
      <c r="E72" s="198"/>
      <c r="F72" s="280"/>
      <c r="T72" s="283"/>
      <c r="U72" s="200"/>
      <c r="V72" s="200"/>
      <c r="W72" s="200"/>
      <c r="X72" s="200"/>
      <c r="Y72" s="200"/>
      <c r="Z72" s="203"/>
      <c r="AA72" s="79"/>
    </row>
    <row r="73" spans="2:27" s="204" customFormat="1" x14ac:dyDescent="0.25">
      <c r="B73" s="79"/>
      <c r="C73" s="206"/>
      <c r="D73" s="200"/>
      <c r="E73" s="198"/>
      <c r="F73" s="280"/>
      <c r="G73" s="280"/>
      <c r="H73" s="280"/>
      <c r="I73" s="280"/>
      <c r="J73" s="280"/>
      <c r="K73" s="280"/>
      <c r="L73" s="280"/>
      <c r="M73" s="280"/>
      <c r="N73" s="280"/>
      <c r="O73" s="280"/>
      <c r="P73" s="280"/>
      <c r="Q73" s="280"/>
      <c r="R73" s="280"/>
      <c r="S73" s="280"/>
      <c r="T73" s="280"/>
      <c r="U73" s="200"/>
      <c r="V73" s="200"/>
      <c r="W73" s="200"/>
      <c r="X73" s="200"/>
      <c r="Y73" s="200"/>
      <c r="Z73" s="203"/>
      <c r="AA73" s="79"/>
    </row>
    <row r="74" spans="2:27" s="204" customFormat="1" x14ac:dyDescent="0.25">
      <c r="B74" s="79"/>
      <c r="C74" s="206"/>
      <c r="D74" s="200"/>
      <c r="E74" s="198"/>
      <c r="F74" s="200"/>
      <c r="T74" s="200"/>
      <c r="U74" s="200"/>
      <c r="V74" s="200"/>
      <c r="W74" s="200"/>
      <c r="X74" s="200"/>
      <c r="Y74" s="200"/>
      <c r="Z74" s="203"/>
      <c r="AA74" s="79"/>
    </row>
    <row r="75" spans="2:27" s="204" customFormat="1" x14ac:dyDescent="0.25">
      <c r="B75" s="79"/>
      <c r="C75" s="206"/>
      <c r="D75" s="200"/>
      <c r="E75" s="151"/>
      <c r="F75" s="200"/>
      <c r="G75" s="200"/>
      <c r="H75" s="200"/>
      <c r="I75" s="200"/>
      <c r="J75" s="200"/>
      <c r="K75" s="200"/>
      <c r="L75" s="200"/>
      <c r="M75" s="200"/>
      <c r="N75" s="200"/>
      <c r="O75" s="200"/>
      <c r="P75" s="200"/>
      <c r="Q75" s="200"/>
      <c r="R75" s="200"/>
      <c r="S75" s="200"/>
      <c r="T75" s="200"/>
      <c r="U75" s="200"/>
      <c r="V75" s="200"/>
      <c r="W75" s="200"/>
      <c r="X75" s="200"/>
      <c r="Y75" s="200"/>
      <c r="Z75" s="203"/>
      <c r="AA75" s="79"/>
    </row>
    <row r="76" spans="2:27" s="204" customFormat="1" x14ac:dyDescent="0.25">
      <c r="B76" s="79"/>
      <c r="C76" s="206"/>
      <c r="D76" s="200"/>
      <c r="E76" s="151"/>
      <c r="F76" s="200"/>
      <c r="G76" s="200"/>
      <c r="H76" s="200"/>
      <c r="I76" s="200"/>
      <c r="J76" s="200"/>
      <c r="K76" s="200"/>
      <c r="L76" s="200"/>
      <c r="M76" s="200"/>
      <c r="N76" s="200"/>
      <c r="O76" s="200"/>
      <c r="P76" s="200"/>
      <c r="Q76" s="200"/>
      <c r="R76" s="200"/>
      <c r="S76" s="200"/>
      <c r="T76" s="200"/>
      <c r="U76" s="200"/>
      <c r="V76" s="200"/>
      <c r="W76" s="200"/>
      <c r="X76" s="200"/>
      <c r="Y76" s="200"/>
      <c r="Z76" s="203"/>
      <c r="AA76" s="79"/>
    </row>
    <row r="77" spans="2:27" s="204" customFormat="1" x14ac:dyDescent="0.25">
      <c r="B77" s="79"/>
      <c r="C77" s="206"/>
      <c r="D77" s="200"/>
      <c r="E77" s="151"/>
      <c r="F77" s="200"/>
      <c r="G77" s="200"/>
      <c r="H77" s="200"/>
      <c r="I77" s="200"/>
      <c r="J77" s="200"/>
      <c r="K77" s="200"/>
      <c r="L77" s="200"/>
      <c r="M77" s="200"/>
      <c r="N77" s="200"/>
      <c r="O77" s="200"/>
      <c r="P77" s="200"/>
      <c r="Q77" s="200"/>
      <c r="R77" s="200"/>
      <c r="S77" s="200"/>
      <c r="T77" s="200"/>
      <c r="U77" s="200"/>
      <c r="V77" s="200"/>
      <c r="W77" s="200"/>
      <c r="X77" s="200"/>
      <c r="Y77" s="200"/>
      <c r="Z77" s="203"/>
      <c r="AA77" s="79"/>
    </row>
    <row r="78" spans="2:27" s="204" customFormat="1" x14ac:dyDescent="0.25">
      <c r="B78" s="79"/>
      <c r="C78" s="206"/>
      <c r="D78" s="200"/>
      <c r="E78" s="151"/>
      <c r="F78" s="200"/>
      <c r="G78" s="200"/>
      <c r="H78" s="200"/>
      <c r="I78" s="200"/>
      <c r="J78" s="200"/>
      <c r="K78" s="200"/>
      <c r="L78" s="200"/>
      <c r="M78" s="200"/>
      <c r="N78" s="200"/>
      <c r="O78" s="200"/>
      <c r="P78" s="200"/>
      <c r="Q78" s="200"/>
      <c r="R78" s="200"/>
      <c r="S78" s="200"/>
      <c r="T78" s="200"/>
      <c r="U78" s="200"/>
      <c r="V78" s="200"/>
      <c r="W78" s="200"/>
      <c r="X78" s="200"/>
      <c r="Y78" s="200"/>
      <c r="Z78" s="203"/>
      <c r="AA78" s="79"/>
    </row>
    <row r="79" spans="2:27" s="204" customFormat="1" x14ac:dyDescent="0.25">
      <c r="B79" s="79"/>
      <c r="C79" s="206"/>
      <c r="D79" s="200"/>
      <c r="E79" s="151"/>
      <c r="F79" s="200"/>
      <c r="G79" s="200"/>
      <c r="H79" s="200"/>
      <c r="I79" s="200"/>
      <c r="J79" s="200"/>
      <c r="K79" s="200"/>
      <c r="L79" s="200"/>
      <c r="M79" s="200"/>
      <c r="N79" s="200"/>
      <c r="O79" s="200"/>
      <c r="P79" s="200"/>
      <c r="Q79" s="200"/>
      <c r="R79" s="200"/>
      <c r="S79" s="200"/>
      <c r="T79" s="200"/>
      <c r="U79" s="200"/>
      <c r="V79" s="200"/>
      <c r="W79" s="200"/>
      <c r="X79" s="200"/>
      <c r="Y79" s="200"/>
      <c r="Z79" s="203"/>
      <c r="AA79" s="79"/>
    </row>
    <row r="80" spans="2:27" s="204" customFormat="1" x14ac:dyDescent="0.25">
      <c r="B80" s="79"/>
      <c r="C80" s="206"/>
      <c r="D80" s="200"/>
      <c r="E80" s="151"/>
      <c r="F80" s="200"/>
      <c r="G80" s="200"/>
      <c r="H80" s="200"/>
      <c r="I80" s="200"/>
      <c r="J80" s="200"/>
      <c r="K80" s="200"/>
      <c r="L80" s="200"/>
      <c r="M80" s="200"/>
      <c r="N80" s="200"/>
      <c r="O80" s="200"/>
      <c r="P80" s="200"/>
      <c r="Q80" s="200"/>
      <c r="R80" s="200"/>
      <c r="S80" s="200"/>
      <c r="T80" s="200"/>
      <c r="U80" s="200"/>
      <c r="V80" s="200"/>
      <c r="W80" s="200"/>
      <c r="X80" s="200"/>
      <c r="Y80" s="200"/>
      <c r="Z80" s="203"/>
      <c r="AA80" s="79"/>
    </row>
    <row r="81" spans="2:27" s="204" customFormat="1" x14ac:dyDescent="0.25">
      <c r="B81" s="79"/>
      <c r="C81" s="206"/>
      <c r="D81" s="200"/>
      <c r="E81" s="200"/>
      <c r="F81" s="200"/>
      <c r="G81" s="200"/>
      <c r="H81" s="200"/>
      <c r="I81" s="200"/>
      <c r="J81" s="200"/>
      <c r="K81" s="200"/>
      <c r="L81" s="200"/>
      <c r="M81" s="200"/>
      <c r="N81" s="200"/>
      <c r="O81" s="200"/>
      <c r="P81" s="200"/>
      <c r="Q81" s="200"/>
      <c r="R81" s="200"/>
      <c r="S81" s="200"/>
      <c r="T81" s="200"/>
      <c r="U81" s="200"/>
      <c r="V81" s="200"/>
      <c r="W81" s="200"/>
      <c r="X81" s="200"/>
      <c r="Y81" s="200"/>
      <c r="Z81" s="203"/>
      <c r="AA81" s="79"/>
    </row>
    <row r="82" spans="2:27" s="204" customFormat="1" x14ac:dyDescent="0.25">
      <c r="B82" s="79"/>
      <c r="C82" s="79"/>
      <c r="D82" s="221"/>
      <c r="E82" s="221"/>
      <c r="F82" s="221"/>
      <c r="G82" s="221"/>
      <c r="H82" s="221"/>
      <c r="I82" s="221"/>
      <c r="J82" s="221"/>
      <c r="K82" s="221"/>
      <c r="L82" s="221"/>
      <c r="M82" s="221"/>
      <c r="N82" s="221"/>
      <c r="O82" s="221"/>
      <c r="P82" s="221"/>
      <c r="Q82" s="221"/>
      <c r="R82" s="221"/>
      <c r="S82" s="221"/>
      <c r="T82" s="221"/>
      <c r="U82" s="221"/>
      <c r="V82" s="221"/>
      <c r="W82" s="221"/>
      <c r="X82" s="221"/>
      <c r="Y82" s="221"/>
      <c r="Z82" s="176"/>
      <c r="AA82" s="79"/>
    </row>
    <row r="83" spans="2:27" s="204" customFormat="1" x14ac:dyDescent="0.25">
      <c r="B83" s="79"/>
      <c r="C83" s="206"/>
      <c r="D83" s="200"/>
      <c r="E83" s="200"/>
      <c r="F83" s="200"/>
      <c r="G83" s="200"/>
      <c r="H83" s="200"/>
      <c r="I83" s="200"/>
      <c r="J83" s="200"/>
      <c r="K83" s="200"/>
      <c r="L83" s="200"/>
      <c r="M83" s="200"/>
      <c r="N83" s="200"/>
      <c r="O83" s="200"/>
      <c r="P83" s="200"/>
      <c r="Q83" s="200"/>
      <c r="R83" s="200"/>
      <c r="S83" s="200"/>
      <c r="T83" s="200"/>
      <c r="U83" s="200"/>
      <c r="V83" s="200"/>
      <c r="W83" s="200"/>
      <c r="X83" s="200"/>
      <c r="Y83" s="200"/>
      <c r="Z83" s="203"/>
      <c r="AA83" s="79"/>
    </row>
    <row r="84" spans="2:27" s="204" customFormat="1" x14ac:dyDescent="0.25">
      <c r="B84" s="79"/>
      <c r="C84" s="206"/>
      <c r="D84" s="200"/>
      <c r="E84" s="200"/>
      <c r="F84" s="200"/>
      <c r="G84" s="200"/>
      <c r="H84" s="200"/>
      <c r="I84" s="200"/>
      <c r="J84" s="200"/>
      <c r="K84" s="200"/>
      <c r="L84" s="200"/>
      <c r="M84" s="200"/>
      <c r="N84" s="200"/>
      <c r="O84" s="200"/>
      <c r="P84" s="200"/>
      <c r="Q84" s="200"/>
      <c r="R84" s="200"/>
      <c r="S84" s="200"/>
      <c r="T84" s="200"/>
      <c r="U84" s="200"/>
      <c r="V84" s="200"/>
      <c r="W84" s="200"/>
      <c r="X84" s="200"/>
      <c r="Y84" s="200"/>
      <c r="Z84" s="203"/>
      <c r="AA84" s="79"/>
    </row>
    <row r="85" spans="2:27" s="204" customFormat="1" x14ac:dyDescent="0.25">
      <c r="B85" s="79"/>
      <c r="C85" s="206"/>
      <c r="D85" s="1386" t="s">
        <v>3521</v>
      </c>
      <c r="E85" s="1386"/>
      <c r="F85" s="1386"/>
      <c r="G85" s="1386"/>
      <c r="H85" s="1386"/>
      <c r="I85" s="1386"/>
      <c r="J85" s="1386"/>
      <c r="K85" s="1386"/>
      <c r="L85" s="1386"/>
      <c r="M85" s="1386"/>
      <c r="N85" s="1386"/>
      <c r="O85" s="1386"/>
      <c r="P85" s="1386"/>
      <c r="Q85" s="1386"/>
      <c r="R85" s="1386"/>
      <c r="S85" s="1386"/>
      <c r="T85" s="1386"/>
      <c r="U85" s="1386"/>
      <c r="V85" s="1386"/>
      <c r="W85" s="1386"/>
      <c r="X85" s="1386"/>
      <c r="Y85" s="1386"/>
      <c r="Z85" s="228"/>
      <c r="AA85" s="79"/>
    </row>
    <row r="86" spans="2:27" s="204" customFormat="1" x14ac:dyDescent="0.25">
      <c r="B86" s="79"/>
      <c r="C86" s="206"/>
      <c r="D86" s="1391" t="s">
        <v>3522</v>
      </c>
      <c r="E86" s="1391"/>
      <c r="F86" s="1391"/>
      <c r="G86" s="1391"/>
      <c r="H86" s="1391"/>
      <c r="I86" s="1391"/>
      <c r="J86" s="1391"/>
      <c r="K86" s="1391"/>
      <c r="L86" s="1391"/>
      <c r="M86" s="1391"/>
      <c r="N86" s="1391"/>
      <c r="O86" s="1391"/>
      <c r="P86" s="1391"/>
      <c r="Q86" s="1391"/>
      <c r="R86" s="1391"/>
      <c r="S86" s="1391"/>
      <c r="T86" s="1391"/>
      <c r="U86" s="1391"/>
      <c r="V86" s="1391"/>
      <c r="W86" s="1391"/>
      <c r="X86" s="1391"/>
      <c r="Y86" s="1391"/>
      <c r="Z86" s="228"/>
      <c r="AA86" s="79"/>
    </row>
    <row r="87" spans="2:27" s="1096" customFormat="1" x14ac:dyDescent="0.25">
      <c r="B87" s="79"/>
      <c r="C87" s="1097"/>
      <c r="D87" s="1176"/>
      <c r="E87" s="1176"/>
      <c r="F87" s="1176"/>
      <c r="G87" s="1176"/>
      <c r="H87" s="1176"/>
      <c r="I87" s="1176"/>
      <c r="J87" s="1176"/>
      <c r="K87" s="1176"/>
      <c r="L87" s="1176"/>
      <c r="M87" s="1176"/>
      <c r="N87" s="1176"/>
      <c r="O87" s="1176"/>
      <c r="P87" s="1176"/>
      <c r="Q87" s="1176"/>
      <c r="R87" s="1176"/>
      <c r="S87" s="1176"/>
      <c r="T87" s="1176"/>
      <c r="U87" s="1176"/>
      <c r="V87" s="1176"/>
      <c r="W87" s="1176"/>
      <c r="X87" s="1176"/>
      <c r="Y87" s="1176"/>
      <c r="Z87" s="1100"/>
      <c r="AA87" s="79"/>
    </row>
    <row r="88" spans="2:27" s="204" customFormat="1" ht="60.75" customHeight="1" x14ac:dyDescent="0.25">
      <c r="B88" s="79"/>
      <c r="C88" s="206"/>
      <c r="D88" s="1387" t="s">
        <v>2044</v>
      </c>
      <c r="E88" s="1387"/>
      <c r="F88" s="1387"/>
      <c r="G88" s="1387"/>
      <c r="H88" s="1387"/>
      <c r="I88" s="1387"/>
      <c r="J88" s="1387"/>
      <c r="K88" s="1387"/>
      <c r="L88" s="1387"/>
      <c r="M88" s="1387"/>
      <c r="N88" s="1387"/>
      <c r="O88" s="1387"/>
      <c r="P88" s="1387"/>
      <c r="Q88" s="1387"/>
      <c r="R88" s="1387"/>
      <c r="S88" s="1387"/>
      <c r="T88" s="1387"/>
      <c r="U88" s="1387"/>
      <c r="V88" s="1387"/>
      <c r="W88" s="1387"/>
      <c r="X88" s="1387"/>
      <c r="Y88" s="1387"/>
      <c r="Z88" s="238"/>
      <c r="AA88" s="79"/>
    </row>
    <row r="89" spans="2:27" s="204" customFormat="1" x14ac:dyDescent="0.25">
      <c r="B89" s="79"/>
      <c r="C89" s="206"/>
      <c r="D89" s="1370"/>
      <c r="E89" s="1370"/>
      <c r="F89" s="1370"/>
      <c r="G89" s="1370"/>
      <c r="H89" s="1370"/>
      <c r="I89" s="1370"/>
      <c r="J89" s="1370"/>
      <c r="K89" s="1370"/>
      <c r="L89" s="1370"/>
      <c r="M89" s="1370"/>
      <c r="N89" s="1370"/>
      <c r="O89" s="1370"/>
      <c r="P89" s="1370"/>
      <c r="Q89" s="1370"/>
      <c r="R89" s="1370"/>
      <c r="S89" s="1370"/>
      <c r="T89" s="1370"/>
      <c r="U89" s="1370"/>
      <c r="V89" s="1370"/>
      <c r="W89" s="1370"/>
      <c r="X89" s="1370"/>
      <c r="Y89" s="1370"/>
      <c r="Z89" s="228"/>
      <c r="AA89" s="79"/>
    </row>
    <row r="90" spans="2:27" s="204" customFormat="1" x14ac:dyDescent="0.25">
      <c r="B90" s="79"/>
      <c r="C90" s="206"/>
      <c r="D90" s="1385" t="s">
        <v>2045</v>
      </c>
      <c r="E90" s="1385"/>
      <c r="F90" s="1385"/>
      <c r="G90" s="1385"/>
      <c r="H90" s="1385"/>
      <c r="I90" s="1385"/>
      <c r="J90" s="1385"/>
      <c r="K90" s="1385"/>
      <c r="L90" s="1385"/>
      <c r="M90" s="1385"/>
      <c r="N90" s="1385"/>
      <c r="O90" s="1385"/>
      <c r="P90" s="1385"/>
      <c r="Q90" s="1385"/>
      <c r="R90" s="1385"/>
      <c r="S90" s="1385"/>
      <c r="T90" s="1385"/>
      <c r="U90" s="1385"/>
      <c r="V90" s="1385"/>
      <c r="W90" s="1385"/>
      <c r="X90" s="1385"/>
      <c r="Y90" s="1385"/>
      <c r="Z90" s="228"/>
      <c r="AA90" s="79"/>
    </row>
    <row r="91" spans="2:27" s="204" customFormat="1" x14ac:dyDescent="0.25">
      <c r="B91" s="79"/>
      <c r="C91" s="206"/>
      <c r="D91" s="1373"/>
      <c r="E91" s="1373"/>
      <c r="F91" s="1373"/>
      <c r="G91" s="1373"/>
      <c r="H91" s="1373"/>
      <c r="I91" s="1373"/>
      <c r="J91" s="1373"/>
      <c r="K91" s="1373"/>
      <c r="L91" s="1373"/>
      <c r="M91" s="1373"/>
      <c r="N91" s="1373"/>
      <c r="O91" s="1373"/>
      <c r="P91" s="1373"/>
      <c r="Q91" s="1373"/>
      <c r="R91" s="1373"/>
      <c r="S91" s="1373"/>
      <c r="T91" s="1373"/>
      <c r="U91" s="1373"/>
      <c r="V91" s="1373"/>
      <c r="W91" s="1373"/>
      <c r="X91" s="1373"/>
      <c r="Y91" s="1373"/>
      <c r="Z91" s="229"/>
      <c r="AA91" s="79"/>
    </row>
    <row r="92" spans="2:27" s="204" customFormat="1" ht="27.75" customHeight="1" x14ac:dyDescent="0.25">
      <c r="B92" s="79"/>
      <c r="C92" s="228"/>
      <c r="D92" s="1371" t="s">
        <v>2046</v>
      </c>
      <c r="E92" s="1371"/>
      <c r="F92" s="1371"/>
      <c r="G92" s="1371"/>
      <c r="H92" s="1371"/>
      <c r="I92" s="1371"/>
      <c r="J92" s="1371"/>
      <c r="K92" s="1371"/>
      <c r="L92" s="1371"/>
      <c r="M92" s="1371"/>
      <c r="N92" s="1371"/>
      <c r="O92" s="1371"/>
      <c r="P92" s="1371"/>
      <c r="Q92" s="1371"/>
      <c r="R92" s="1371"/>
      <c r="S92" s="1371"/>
      <c r="T92" s="1371"/>
      <c r="U92" s="1371"/>
      <c r="V92" s="1371"/>
      <c r="W92" s="1371"/>
      <c r="X92" s="1371"/>
      <c r="Y92" s="1371"/>
      <c r="Z92" s="235"/>
      <c r="AA92" s="79"/>
    </row>
    <row r="93" spans="2:27" s="204" customFormat="1" x14ac:dyDescent="0.25">
      <c r="B93" s="79"/>
      <c r="C93" s="206"/>
      <c r="D93" s="1373"/>
      <c r="E93" s="1373"/>
      <c r="F93" s="1373"/>
      <c r="G93" s="1373"/>
      <c r="H93" s="1373"/>
      <c r="I93" s="1373"/>
      <c r="J93" s="1373"/>
      <c r="K93" s="1373"/>
      <c r="L93" s="1373"/>
      <c r="M93" s="1373"/>
      <c r="N93" s="1373"/>
      <c r="O93" s="1373"/>
      <c r="P93" s="1373"/>
      <c r="Q93" s="1373"/>
      <c r="R93" s="1373"/>
      <c r="S93" s="1373"/>
      <c r="T93" s="1373"/>
      <c r="U93" s="1373"/>
      <c r="V93" s="1373"/>
      <c r="W93" s="1373"/>
      <c r="X93" s="1373"/>
      <c r="Y93" s="1373"/>
      <c r="Z93" s="229"/>
      <c r="AA93" s="79"/>
    </row>
    <row r="94" spans="2:27" s="204" customFormat="1" x14ac:dyDescent="0.25">
      <c r="B94" s="79"/>
      <c r="C94" s="206"/>
      <c r="D94" s="200"/>
      <c r="E94" s="234" t="s">
        <v>1819</v>
      </c>
      <c r="F94" s="232"/>
      <c r="G94" s="1301" t="str">
        <f>IF(select1="", "please make a selection", select1)</f>
        <v>please make a selection</v>
      </c>
      <c r="H94" s="1301"/>
      <c r="I94" s="1301"/>
      <c r="J94" s="1301"/>
      <c r="K94" s="1301"/>
      <c r="L94" s="200"/>
      <c r="M94" s="200"/>
      <c r="N94" s="200"/>
      <c r="O94" s="200"/>
      <c r="P94" s="200"/>
      <c r="Q94" s="200"/>
      <c r="R94" s="200"/>
      <c r="S94" s="200"/>
      <c r="T94" s="200"/>
      <c r="U94" s="200"/>
      <c r="V94" s="200"/>
      <c r="W94" s="200"/>
      <c r="X94" s="200"/>
      <c r="Y94" s="200"/>
      <c r="Z94" s="203"/>
      <c r="AA94" s="79"/>
    </row>
    <row r="95" spans="2:27" s="204" customFormat="1" x14ac:dyDescent="0.25">
      <c r="B95" s="79"/>
      <c r="C95" s="206"/>
      <c r="D95" s="200"/>
      <c r="E95" s="234" t="s">
        <v>1820</v>
      </c>
      <c r="F95" s="232"/>
      <c r="G95" s="1292" t="str">
        <f>IF(select2="", "please make a selection", select2)</f>
        <v>please make a selection</v>
      </c>
      <c r="H95" s="1292"/>
      <c r="I95" s="1292"/>
      <c r="J95" s="1292"/>
      <c r="K95" s="1292"/>
      <c r="L95" s="200"/>
      <c r="M95" s="200"/>
      <c r="N95" s="200"/>
      <c r="O95" s="200"/>
      <c r="P95" s="200"/>
      <c r="Q95" s="200"/>
      <c r="R95" s="200"/>
      <c r="S95" s="200"/>
      <c r="T95" s="200"/>
      <c r="U95" s="200"/>
      <c r="V95" s="200"/>
      <c r="W95" s="200"/>
      <c r="X95" s="200"/>
      <c r="Y95" s="200"/>
      <c r="Z95" s="203"/>
      <c r="AA95" s="79"/>
    </row>
    <row r="96" spans="2:27" s="204" customFormat="1" x14ac:dyDescent="0.25">
      <c r="B96" s="79"/>
      <c r="C96" s="206"/>
      <c r="D96" s="200"/>
      <c r="E96" s="200"/>
      <c r="F96" s="200"/>
      <c r="G96" s="200"/>
      <c r="H96" s="200"/>
      <c r="I96" s="200"/>
      <c r="J96" s="200"/>
      <c r="K96" s="200"/>
      <c r="L96" s="200"/>
      <c r="M96" s="200"/>
      <c r="N96" s="200"/>
      <c r="O96" s="200"/>
      <c r="P96" s="200"/>
      <c r="Q96" s="200"/>
      <c r="R96" s="200"/>
      <c r="S96" s="200"/>
      <c r="T96" s="200"/>
      <c r="U96" s="200"/>
      <c r="V96" s="200"/>
      <c r="W96" s="200"/>
      <c r="X96" s="200"/>
      <c r="Y96" s="200"/>
      <c r="Z96" s="203"/>
      <c r="AA96" s="79"/>
    </row>
    <row r="97" spans="2:27" s="204" customFormat="1" x14ac:dyDescent="0.25">
      <c r="B97" s="79"/>
      <c r="C97" s="206"/>
      <c r="D97" s="1283" t="s">
        <v>1832</v>
      </c>
      <c r="E97" s="1283"/>
      <c r="F97" s="1393" t="str">
        <f>IFERROR(VLOOKUP($G$94, la.lookup,2,FALSE),"please make a selection")</f>
        <v>please make a selection</v>
      </c>
      <c r="G97" s="1393"/>
      <c r="H97" s="1393"/>
      <c r="I97" s="1393"/>
      <c r="J97" s="1393"/>
      <c r="K97" s="1393"/>
      <c r="L97" s="1394" t="str">
        <f>IFERROR(VLOOKUP($G$95, la.lookup,2,FALSE),"please make a selection")</f>
        <v>please make a selection</v>
      </c>
      <c r="M97" s="1394"/>
      <c r="N97" s="1394"/>
      <c r="O97" s="1394"/>
      <c r="P97" s="1394"/>
      <c r="Q97" s="1394"/>
      <c r="R97" s="1396" t="s">
        <v>790</v>
      </c>
      <c r="S97" s="1396"/>
      <c r="T97" s="1396"/>
      <c r="U97" s="1396"/>
      <c r="V97" s="1397" t="s">
        <v>1823</v>
      </c>
      <c r="W97" s="1397"/>
      <c r="X97" s="1397"/>
      <c r="Y97" s="1397"/>
      <c r="Z97" s="203"/>
      <c r="AA97" s="79"/>
    </row>
    <row r="98" spans="2:27" s="204" customFormat="1" x14ac:dyDescent="0.25">
      <c r="B98" s="79"/>
      <c r="C98" s="206"/>
      <c r="D98" s="1284"/>
      <c r="E98" s="1284"/>
      <c r="F98" s="1392" t="s">
        <v>2037</v>
      </c>
      <c r="G98" s="1392"/>
      <c r="H98" s="233" t="s">
        <v>2052</v>
      </c>
      <c r="I98" s="233" t="s">
        <v>571</v>
      </c>
      <c r="J98" s="233" t="s">
        <v>2036</v>
      </c>
      <c r="K98" s="233" t="s">
        <v>572</v>
      </c>
      <c r="L98" s="1395" t="s">
        <v>2037</v>
      </c>
      <c r="M98" s="1395"/>
      <c r="N98" s="236" t="s">
        <v>2052</v>
      </c>
      <c r="O98" s="236" t="s">
        <v>571</v>
      </c>
      <c r="P98" s="236" t="s">
        <v>2036</v>
      </c>
      <c r="Q98" s="236" t="s">
        <v>572</v>
      </c>
      <c r="R98" s="226" t="s">
        <v>2052</v>
      </c>
      <c r="S98" s="226" t="s">
        <v>571</v>
      </c>
      <c r="T98" s="226" t="s">
        <v>2036</v>
      </c>
      <c r="U98" s="226" t="s">
        <v>572</v>
      </c>
      <c r="V98" s="225" t="s">
        <v>2052</v>
      </c>
      <c r="W98" s="225" t="s">
        <v>571</v>
      </c>
      <c r="X98" s="225" t="s">
        <v>2036</v>
      </c>
      <c r="Y98" s="225" t="s">
        <v>572</v>
      </c>
      <c r="Z98" s="203"/>
      <c r="AA98" s="79"/>
    </row>
    <row r="99" spans="2:27" s="204" customFormat="1" x14ac:dyDescent="0.25">
      <c r="B99" s="79"/>
      <c r="C99" s="172" t="s">
        <v>2060</v>
      </c>
      <c r="D99" s="1283" t="s">
        <v>2047</v>
      </c>
      <c r="E99" s="1283"/>
      <c r="F99" s="1389" t="str">
        <f>IFERROR(IF($F$97="please make a selection","n/a",INDEX(la.data,MATCH($F$97,la.geog,0),MATCH(CONCATENATE($C$99,"(",$D99,")"),la.head,0))), "n/a")</f>
        <v>n/a</v>
      </c>
      <c r="G99" s="1389"/>
      <c r="H99" s="224" t="str">
        <f>IFERROR(IF($F$97="please make a selection","n/a",INDEX(la.data,MATCH($F$97,la.geog,0),MATCH(CONCATENATE($C$100,"(",$D99,")"),la.head,0))), "n/a")</f>
        <v>n/a</v>
      </c>
      <c r="I99" s="224" t="str">
        <f>IFERROR(IF($F$97="please make a selection","n/a",INDEX(la.data,MATCH($F$97,la.geog,0),MATCH(CONCATENATE($C$101,"(",$D99,")"),la.head,0))), "n/a")</f>
        <v>n/a</v>
      </c>
      <c r="J99" s="239" t="s">
        <v>2036</v>
      </c>
      <c r="K99" s="224" t="str">
        <f>IFERROR(IF($F$97="please make a selection","n/a",INDEX(la.data,MATCH($F$97,la.geog,0),MATCH(CONCATENATE($C$102,"(",$D99,")"),la.head,0))), "n/a")</f>
        <v>n/a</v>
      </c>
      <c r="L99" s="1368" t="str">
        <f>IFERROR(IF($L$97="please make a selection","n/a",INDEX(la.data,MATCH($L$97,la.geog,0),MATCH(CONCATENATE($C$99,"(",$D99,")"),la.head,0))), "n/a")</f>
        <v>n/a</v>
      </c>
      <c r="M99" s="1368"/>
      <c r="N99" s="224" t="str">
        <f>IFERROR(IF($L$97="please make a selection","n/a",INDEX(la.data,MATCH($L$97,la.geog,0),MATCH(CONCATENATE($C$100,"(",$D99,")"),la.head,0))), "n/a")</f>
        <v>n/a</v>
      </c>
      <c r="O99" s="224" t="str">
        <f>IFERROR(IF($L$97="please make a selection","n/a",INDEX(la.data,MATCH($L$97,la.geog,0),MATCH(CONCATENATE($C$101,"(",$D99,")"),la.head,0))), "n/a")</f>
        <v>n/a</v>
      </c>
      <c r="P99" s="239" t="s">
        <v>2036</v>
      </c>
      <c r="Q99" s="224" t="str">
        <f>IFERROR(IF($L$97="please make a selection","n/a",INDEX(la.data,MATCH($L$97,la.geog,0),MATCH(CONCATENATE($C$102,"(",$D99,")"),la.head,0))), "n/a")</f>
        <v>n/a</v>
      </c>
      <c r="R99" s="224">
        <f>IFERROR(IF($R$97="please make a selection","n/a",INDEX(la.data,MATCH($R$97,la.geog,0),MATCH(CONCATENATE($C$100,"(",$D99,")"),la.head,0))), "n/a")</f>
        <v>1.8022464308588899</v>
      </c>
      <c r="S99" s="224">
        <f>IFERROR(IF($R$97="please make a selection","n/a",INDEX(la.data,MATCH($R$97,la.geog,0),MATCH(CONCATENATE($C$101,"(",$D99,")"),la.head,0))), "n/a")</f>
        <v>1.6663394780421501</v>
      </c>
      <c r="T99" s="239" t="s">
        <v>2036</v>
      </c>
      <c r="U99" s="224">
        <f>IFERROR(IF($R$97="please make a selection","n/a",INDEX(la.data,MATCH($R$97,la.geog,0),MATCH(CONCATENATE($C$102,"(",$D99,")"),la.head,0))), "n/a")</f>
        <v>1.94628403908946</v>
      </c>
      <c r="V99" s="224">
        <f>IFERROR(IF($V$97="please make a selection","n/a",INDEX(la.data,MATCH($V$97,la.geog,0),MATCH(CONCATENATE($C$100,"(",$D99,")"),la.head,0))), "n/a")</f>
        <v>2.5174340481320301</v>
      </c>
      <c r="W99" s="224">
        <f>IFERROR(IF($V$97="please make a selection","n/a",INDEX(la.data,MATCH($V$97,la.geog,0),MATCH(CONCATENATE($C$101,"(",$D99,")"),la.head,0))), "n/a")</f>
        <v>2.4969434146802501</v>
      </c>
      <c r="X99" s="239" t="s">
        <v>2036</v>
      </c>
      <c r="Y99" s="224">
        <f>IFERROR(IF($V$97="please make a selection","n/a",INDEX(la.data,MATCH($V$97,la.geog,0),MATCH(CONCATENATE($C$102,"(",$D99,")"),la.head,0))), "n/a")</f>
        <v>2.53805102757409</v>
      </c>
      <c r="Z99" s="203"/>
      <c r="AA99" s="79"/>
    </row>
    <row r="100" spans="2:27" s="230" customFormat="1" x14ac:dyDescent="0.25">
      <c r="B100" s="79"/>
      <c r="C100" s="172" t="s">
        <v>2053</v>
      </c>
      <c r="D100" s="1354" t="s">
        <v>2048</v>
      </c>
      <c r="E100" s="1354"/>
      <c r="F100" s="1389" t="str">
        <f>IFERROR(IF($F$97="please make a selection","n/a",INDEX(la.data,MATCH($F$97,la.geog,0),MATCH(CONCATENATE($C$99,"(",$D100,")"),la.head,0))), "n/a")</f>
        <v>n/a</v>
      </c>
      <c r="G100" s="1389"/>
      <c r="H100" s="223" t="str">
        <f>IFERROR(IF($F$97="please make a selection","n/a",INDEX(la.data,MATCH($F$97,la.geog,0),MATCH(CONCATENATE($C$100,"(",$D100,")"),la.head,0))), "n/a")</f>
        <v>n/a</v>
      </c>
      <c r="I100" s="223" t="str">
        <f>IFERROR(IF($F$97="please make a selection","n/a",INDEX(la.data,MATCH($F$97,la.geog,0),MATCH(CONCATENATE($C$101,"(",$D100,")"),la.head,0))), "n/a")</f>
        <v>n/a</v>
      </c>
      <c r="J100" s="220" t="s">
        <v>2036</v>
      </c>
      <c r="K100" s="223" t="str">
        <f>IFERROR(IF($F$97="please make a selection","n/a",INDEX(la.data,MATCH($F$97,la.geog,0),MATCH(CONCATENATE($C$102,"(",$D100,")"),la.head,0))), "n/a")</f>
        <v>n/a</v>
      </c>
      <c r="L100" s="1389" t="str">
        <f>IFERROR(IF($L$97="please make a selection","n/a",INDEX(la.data,MATCH($L$97,la.geog,0),MATCH(CONCATENATE($C$99,"(",$D100,")"),la.head,0))), "n/a")</f>
        <v>n/a</v>
      </c>
      <c r="M100" s="1389"/>
      <c r="N100" s="223" t="str">
        <f>IFERROR(IF($L$97="please make a selection","n/a",INDEX(la.data,MATCH($L$97,la.geog,0),MATCH(CONCATENATE($C$100,"(",$D100,")"),la.head,0))), "n/a")</f>
        <v>n/a</v>
      </c>
      <c r="O100" s="223" t="str">
        <f>IFERROR(IF($L$97="please make a selection","n/a",INDEX(la.data,MATCH($L$97,la.geog,0),MATCH(CONCATENATE($C$101,"(",$D100,")"),la.head,0))), "n/a")</f>
        <v>n/a</v>
      </c>
      <c r="P100" s="220" t="s">
        <v>2036</v>
      </c>
      <c r="Q100" s="223" t="str">
        <f>IFERROR(IF($L$97="please make a selection","n/a",INDEX(la.data,MATCH($L$97,la.geog,0),MATCH(CONCATENATE($C$102,"(",$D100,")"),la.head,0))), "n/a")</f>
        <v>n/a</v>
      </c>
      <c r="R100" s="1354" t="str">
        <f>IFERROR(IF($R$97="please make a selection","n/a",INDEX(la.data,MATCH($R$97,la.geog,0),MATCH(CONCATENATE($C$100,"(",$D100,")"),la.head,0))), "n/a")</f>
        <v>Value suppressed</v>
      </c>
      <c r="S100" s="1354"/>
      <c r="T100" s="1354"/>
      <c r="U100" s="1354"/>
      <c r="V100" s="240">
        <f>IFERROR(IF($V$97="please make a selection","n/a",INDEX(la.data,MATCH($V$97,la.geog,0),MATCH(CONCATENATE($C$100,"(",$D100,")"),la.head,0))), "n/a")</f>
        <v>2.39588940560418</v>
      </c>
      <c r="W100" s="240">
        <f>IFERROR(IF($V$97="please make a selection","n/a",INDEX(la.data,MATCH($V$97,la.geog,0),MATCH(CONCATENATE($C$101,"(",$D100,")"),la.head,0))), "n/a")</f>
        <v>2.3758033552962199</v>
      </c>
      <c r="X100" s="220" t="s">
        <v>2036</v>
      </c>
      <c r="Y100" s="240">
        <f>IFERROR(IF($V$97="please make a selection","n/a",INDEX(la.data,MATCH($V$97,la.geog,0),MATCH(CONCATENATE($C$102,"(",$D100,")"),la.head,0))), "n/a")</f>
        <v>2.4161030416439999</v>
      </c>
      <c r="Z100" s="229"/>
      <c r="AA100" s="79"/>
    </row>
    <row r="101" spans="2:27" s="230" customFormat="1" x14ac:dyDescent="0.25">
      <c r="B101" s="79"/>
      <c r="C101" s="172" t="s">
        <v>2055</v>
      </c>
      <c r="D101" s="1354" t="s">
        <v>2049</v>
      </c>
      <c r="E101" s="1354"/>
      <c r="F101" s="1389" t="str">
        <f>IFERROR(IF($F$97="please make a selection","n/a",INDEX(la.data,MATCH($F$97,la.geog,0),MATCH(CONCATENATE($C$99,"(",$D101,")"),la.head,0))), "n/a")</f>
        <v>n/a</v>
      </c>
      <c r="G101" s="1389"/>
      <c r="H101" s="223" t="str">
        <f>IFERROR(IF($F$97="please make a selection","n/a",INDEX(la.data,MATCH($F$97,la.geog,0),MATCH(CONCATENATE($C$100,"(",$D101,")"),la.head,0))), "n/a")</f>
        <v>n/a</v>
      </c>
      <c r="I101" s="223" t="str">
        <f>IFERROR(IF($F$97="please make a selection","n/a",INDEX(la.data,MATCH($F$97,la.geog,0),MATCH(CONCATENATE($C$101,"(",$D101,")"),la.head,0))), "n/a")</f>
        <v>n/a</v>
      </c>
      <c r="J101" s="220" t="s">
        <v>2036</v>
      </c>
      <c r="K101" s="223" t="str">
        <f>IFERROR(IF($F$97="please make a selection","n/a",INDEX(la.data,MATCH($F$97,la.geog,0),MATCH(CONCATENATE($C$102,"(",$D101,")"),la.head,0))), "n/a")</f>
        <v>n/a</v>
      </c>
      <c r="L101" s="1389" t="str">
        <f>IFERROR(IF($L$97="please make a selection","n/a",INDEX(la.data,MATCH($L$97,la.geog,0),MATCH(CONCATENATE($C$99,"(",$D101,")"),la.head,0))), "n/a")</f>
        <v>n/a</v>
      </c>
      <c r="M101" s="1389"/>
      <c r="N101" s="223" t="str">
        <f>IFERROR(IF($L$97="please make a selection","n/a",INDEX(la.data,MATCH($L$97,la.geog,0),MATCH(CONCATENATE($C$100,"(",$D101,")"),la.head,0))), "n/a")</f>
        <v>n/a</v>
      </c>
      <c r="O101" s="223" t="str">
        <f>IFERROR(IF($L$97="please make a selection","n/a",INDEX(la.data,MATCH($L$97,la.geog,0),MATCH(CONCATENATE($C$101,"(",$D101,")"),la.head,0))), "n/a")</f>
        <v>n/a</v>
      </c>
      <c r="P101" s="220" t="s">
        <v>2036</v>
      </c>
      <c r="Q101" s="223" t="str">
        <f>IFERROR(IF($L$97="please make a selection","n/a",INDEX(la.data,MATCH($L$97,la.geog,0),MATCH(CONCATENATE($C$102,"(",$D101,")"),la.head,0))), "n/a")</f>
        <v>n/a</v>
      </c>
      <c r="R101" s="240">
        <f>IFERROR(IF($R$97="please make a selection","n/a",INDEX(la.data,MATCH($R$97,la.geog,0),MATCH(CONCATENATE($C$100,"(",$D101,")"),la.head,0))), "n/a")</f>
        <v>1.4110741096122399</v>
      </c>
      <c r="S101" s="240">
        <f>IFERROR(IF($R$97="please make a selection","n/a",INDEX(la.data,MATCH($R$97,la.geog,0),MATCH(CONCATENATE($C$101,"(",$D101,")"),la.head,0))), "n/a")</f>
        <v>1.29008246516811</v>
      </c>
      <c r="T101" s="220" t="s">
        <v>2036</v>
      </c>
      <c r="U101" s="217">
        <f>IFERROR(IF($R$97="please make a selection","n/a",INDEX(la.data,MATCH($R$97,la.geog,0),MATCH(CONCATENATE($C$102,"(",$D101,")"),la.head,0))), "n/a")</f>
        <v>1.5403563691692199</v>
      </c>
      <c r="V101" s="240">
        <f>IFERROR(IF($V$97="please make a selection","n/a",INDEX(la.data,MATCH($V$97,la.geog,0),MATCH(CONCATENATE($C$100,"(",$D101,")"),la.head,0))), "n/a")</f>
        <v>2.3186898333368999</v>
      </c>
      <c r="W101" s="240">
        <f>IFERROR(IF($V$97="please make a selection","n/a",INDEX(la.data,MATCH($V$97,la.geog,0),MATCH(CONCATENATE($C$101,"(",$D101,")"),la.head,0))), "n/a")</f>
        <v>2.29885425396593</v>
      </c>
      <c r="X101" s="220" t="s">
        <v>2036</v>
      </c>
      <c r="Y101" s="240">
        <f>IFERROR(IF($V$97="please make a selection","n/a",INDEX(la.data,MATCH($V$97,la.geog,0),MATCH(CONCATENATE($C$102,"(",$D101,")"),la.head,0))), "n/a")</f>
        <v>2.3386539936733102</v>
      </c>
      <c r="Z101" s="229"/>
      <c r="AA101" s="79"/>
    </row>
    <row r="102" spans="2:27" s="230" customFormat="1" x14ac:dyDescent="0.25">
      <c r="B102" s="79"/>
      <c r="C102" s="172" t="s">
        <v>2054</v>
      </c>
      <c r="D102" s="1354" t="s">
        <v>2050</v>
      </c>
      <c r="E102" s="1354"/>
      <c r="F102" s="1389" t="str">
        <f>IFERROR(IF($F$97="please make a selection","n/a",INDEX(la.data,MATCH($F$97,la.geog,0),MATCH(CONCATENATE($C$99,"(",$D102,")"),la.head,0))), "n/a")</f>
        <v>n/a</v>
      </c>
      <c r="G102" s="1389"/>
      <c r="H102" s="223" t="str">
        <f>IFERROR(IF($F$97="please make a selection","n/a",INDEX(la.data,MATCH($F$97,la.geog,0),MATCH(CONCATENATE($C$100,"(",$D102,")"),la.head,0))), "n/a")</f>
        <v>n/a</v>
      </c>
      <c r="I102" s="223" t="str">
        <f>IFERROR(IF($F$97="please make a selection","n/a",INDEX(la.data,MATCH($F$97,la.geog,0),MATCH(CONCATENATE($C$101,"(",$D102,")"),la.head,0))), "n/a")</f>
        <v>n/a</v>
      </c>
      <c r="J102" s="220" t="s">
        <v>2036</v>
      </c>
      <c r="K102" s="223" t="str">
        <f>IFERROR(IF($F$97="please make a selection","n/a",INDEX(la.data,MATCH($F$97,la.geog,0),MATCH(CONCATENATE($C$102,"(",$D102,")"),la.head,0))), "n/a")</f>
        <v>n/a</v>
      </c>
      <c r="L102" s="1389" t="str">
        <f>IFERROR(IF($L$97="please make a selection","n/a",INDEX(la.data,MATCH($L$97,la.geog,0),MATCH(CONCATENATE($C$99,"(",$D102,")"),la.head,0))), "n/a")</f>
        <v>n/a</v>
      </c>
      <c r="M102" s="1389"/>
      <c r="N102" s="223" t="str">
        <f>IFERROR(IF($L$97="please make a selection","n/a",INDEX(la.data,MATCH($L$97,la.geog,0),MATCH(CONCATENATE($C$100,"(",$D102,")"),la.head,0))), "n/a")</f>
        <v>n/a</v>
      </c>
      <c r="O102" s="223" t="str">
        <f>IFERROR(IF($L$97="please make a selection","n/a",INDEX(la.data,MATCH($L$97,la.geog,0),MATCH(CONCATENATE($C$101,"(",$D102,")"),la.head,0))), "n/a")</f>
        <v>n/a</v>
      </c>
      <c r="P102" s="220" t="s">
        <v>2036</v>
      </c>
      <c r="Q102" s="223" t="str">
        <f>IFERROR(IF($L$97="please make a selection","n/a",INDEX(la.data,MATCH($L$97,la.geog,0),MATCH(CONCATENATE($C$102,"(",$D102,")"),la.head,0))), "n/a")</f>
        <v>n/a</v>
      </c>
      <c r="R102" s="240">
        <f>IFERROR(IF($R$97="please make a selection","n/a",INDEX(la.data,MATCH($R$97,la.geog,0),MATCH(CONCATENATE($C$100,"(",$D102,")"),la.head,0))), "n/a")</f>
        <v>1.5449438202247201</v>
      </c>
      <c r="S102" s="240">
        <f>IFERROR(IF($R$97="please make a selection","n/a",INDEX(la.data,MATCH($R$97,la.geog,0),MATCH(CONCATENATE($C$101,"(",$D102,")"),la.head,0))), "n/a")</f>
        <v>1.4185067731544401</v>
      </c>
      <c r="T102" s="220" t="s">
        <v>2036</v>
      </c>
      <c r="U102" s="217">
        <f>IFERROR(IF($R$97="please make a selection","n/a",INDEX(la.data,MATCH($R$97,la.geog,0),MATCH(CONCATENATE($C$102,"(",$D102,")"),la.head,0))), "n/a")</f>
        <v>1.67962720770817</v>
      </c>
      <c r="V102" s="240">
        <f>IFERROR(IF($V$97="please make a selection","n/a",INDEX(la.data,MATCH($V$97,la.geog,0),MATCH(CONCATENATE($C$100,"(",$D102,")"),la.head,0))), "n/a")</f>
        <v>2.3663278833407002</v>
      </c>
      <c r="W102" s="240">
        <f>IFERROR(IF($V$97="please make a selection","n/a",INDEX(la.data,MATCH($V$97,la.geog,0),MATCH(CONCATENATE($C$101,"(",$D102,")"),la.head,0))), "n/a")</f>
        <v>2.34632766473442</v>
      </c>
      <c r="X102" s="220" t="s">
        <v>2036</v>
      </c>
      <c r="Y102" s="240">
        <f>IFERROR(IF($V$97="please make a selection","n/a",INDEX(la.data,MATCH($V$97,la.geog,0),MATCH(CONCATENATE($C$102,"(",$D102,")"),la.head,0))), "n/a")</f>
        <v>2.3864561857644699</v>
      </c>
      <c r="Z102" s="229"/>
      <c r="AA102" s="79"/>
    </row>
    <row r="103" spans="2:27" s="230" customFormat="1" x14ac:dyDescent="0.25">
      <c r="B103" s="79"/>
      <c r="C103" s="231"/>
      <c r="D103" s="1284" t="s">
        <v>2051</v>
      </c>
      <c r="E103" s="1284"/>
      <c r="F103" s="1390" t="str">
        <f>IFERROR(IF($F$97="please make a selection","n/a",INDEX(la.data,MATCH($F$97,la.geog,0),MATCH(CONCATENATE($C$99,"(",$D103,")"),la.head,0))), "n/a")</f>
        <v>n/a</v>
      </c>
      <c r="G103" s="1390"/>
      <c r="H103" s="222" t="str">
        <f>IFERROR(IF($F$97="please make a selection","n/a",INDEX(la.data,MATCH($F$97,la.geog,0),MATCH(CONCATENATE($C$100,"(",$D103,")"),la.head,0))), "n/a")</f>
        <v>n/a</v>
      </c>
      <c r="I103" s="222" t="str">
        <f>IFERROR(IF($F$97="please make a selection","n/a",INDEX(la.data,MATCH($F$97,la.geog,0),MATCH(CONCATENATE($C$101,"(",$D103,")"),la.head,0))), "n/a")</f>
        <v>n/a</v>
      </c>
      <c r="J103" s="111" t="s">
        <v>2036</v>
      </c>
      <c r="K103" s="222" t="str">
        <f>IFERROR(IF($F$97="please make a selection","n/a",INDEX(la.data,MATCH($F$97,la.geog,0),MATCH(CONCATENATE($C$102,"(",$D103,")"),la.head,0))), "n/a")</f>
        <v>n/a</v>
      </c>
      <c r="L103" s="1390" t="str">
        <f>IFERROR(IF($L$97="please make a selection","n/a",INDEX(la.data,MATCH($L$97,la.geog,0),MATCH(CONCATENATE($C$99,"(",$D103,")"),la.head,0))), "n/a")</f>
        <v>n/a</v>
      </c>
      <c r="M103" s="1390"/>
      <c r="N103" s="222" t="str">
        <f>IFERROR(IF($L$97="please make a selection","n/a",INDEX(la.data,MATCH($L$97,la.geog,0),MATCH(CONCATENATE($C$100,"(",$D103,")"),la.head,0))), "n/a")</f>
        <v>n/a</v>
      </c>
      <c r="O103" s="222" t="str">
        <f>IFERROR(IF($L$97="please make a selection","n/a",INDEX(la.data,MATCH($L$97,la.geog,0),MATCH(CONCATENATE($C$101,"(",$D103,")"),la.head,0))), "n/a")</f>
        <v>n/a</v>
      </c>
      <c r="P103" s="111" t="s">
        <v>2036</v>
      </c>
      <c r="Q103" s="222" t="str">
        <f>IFERROR(IF($L$97="please make a selection","n/a",INDEX(la.data,MATCH($L$97,la.geog,0),MATCH(CONCATENATE($C$102,"(",$D103,")"),la.head,0))), "n/a")</f>
        <v>n/a</v>
      </c>
      <c r="R103" s="241">
        <f>IFERROR(IF($R$97="please make a selection","n/a",INDEX(la.data,MATCH($R$97,la.geog,0),MATCH(CONCATENATE($C$100,"(",$D103,")"),la.head,0))), "n/a")</f>
        <v>1.8768328445747799</v>
      </c>
      <c r="S103" s="241">
        <f>IFERROR(IF($R$97="please make a selection","n/a",INDEX(la.data,MATCH($R$97,la.geog,0),MATCH(CONCATENATE($C$101,"(",$D103,")"),la.head,0))), "n/a")</f>
        <v>1.7342216369093999</v>
      </c>
      <c r="T103" s="111" t="s">
        <v>2036</v>
      </c>
      <c r="U103" s="201">
        <f>IFERROR(IF($R$97="please make a selection","n/a",INDEX(la.data,MATCH($R$97,la.geog,0),MATCH(CONCATENATE($C$102,"(",$D103,")"),la.head,0))), "n/a")</f>
        <v>2.0280443576861802</v>
      </c>
      <c r="V103" s="241">
        <f>IFERROR(IF($V$97="please make a selection","n/a",INDEX(la.data,MATCH($V$97,la.geog,0),MATCH(CONCATENATE($C$100,"(",$D103,")"),la.head,0))), "n/a")</f>
        <v>2.3142055128618102</v>
      </c>
      <c r="W103" s="241">
        <f>IFERROR(IF($V$97="please make a selection","n/a",INDEX(la.data,MATCH($V$97,la.geog,0),MATCH(CONCATENATE($C$101,"(",$D103,")"),la.head,0))), "n/a")</f>
        <v>2.2940231677860199</v>
      </c>
      <c r="X103" s="111" t="s">
        <v>2036</v>
      </c>
      <c r="Y103" s="241">
        <f>IFERROR(IF($V$97="please make a selection","n/a",INDEX(la.data,MATCH($V$97,la.geog,0),MATCH(CONCATENATE($C$102,"(",$D103,")"),la.head,0))), "n/a")</f>
        <v>2.3345212467203802</v>
      </c>
      <c r="Z103" s="229"/>
      <c r="AA103" s="79"/>
    </row>
    <row r="104" spans="2:27" s="230" customFormat="1" x14ac:dyDescent="0.25">
      <c r="B104" s="79"/>
      <c r="C104" s="231"/>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9"/>
      <c r="AA104" s="79"/>
    </row>
    <row r="105" spans="2:27" s="230" customFormat="1" x14ac:dyDescent="0.25">
      <c r="B105" s="79"/>
      <c r="C105" s="231"/>
      <c r="D105" s="1385" t="s">
        <v>2084</v>
      </c>
      <c r="E105" s="1385"/>
      <c r="F105" s="1385"/>
      <c r="G105" s="1385"/>
      <c r="H105" s="1385"/>
      <c r="I105" s="1385"/>
      <c r="J105" s="1385"/>
      <c r="K105" s="1385"/>
      <c r="L105" s="1385"/>
      <c r="M105" s="1385"/>
      <c r="N105" s="1385"/>
      <c r="O105" s="1385"/>
      <c r="P105" s="1385"/>
      <c r="Q105" s="1385"/>
      <c r="R105" s="1385"/>
      <c r="S105" s="1385"/>
      <c r="T105" s="1385"/>
      <c r="U105" s="1385"/>
      <c r="V105" s="1385"/>
      <c r="W105" s="1385"/>
      <c r="X105" s="1385"/>
      <c r="Y105" s="1385"/>
      <c r="Z105" s="229"/>
      <c r="AA105" s="79"/>
    </row>
    <row r="106" spans="2:27" s="230" customFormat="1" x14ac:dyDescent="0.25">
      <c r="B106" s="79"/>
      <c r="C106" s="231"/>
      <c r="D106" s="227"/>
      <c r="E106" s="237"/>
      <c r="F106" s="227"/>
      <c r="G106" s="227"/>
      <c r="H106" s="227"/>
      <c r="I106" s="227"/>
      <c r="J106" s="227"/>
      <c r="K106" s="227"/>
      <c r="L106" s="227"/>
      <c r="M106" s="227"/>
      <c r="N106" s="237"/>
      <c r="O106" s="227"/>
      <c r="P106" s="227"/>
      <c r="Q106" s="227"/>
      <c r="R106" s="227"/>
      <c r="S106" s="227"/>
      <c r="T106" s="227"/>
      <c r="U106" s="227"/>
      <c r="V106" s="227"/>
      <c r="W106" s="227"/>
      <c r="X106" s="227"/>
      <c r="Y106" s="227"/>
      <c r="Z106" s="229"/>
      <c r="AA106" s="79"/>
    </row>
    <row r="107" spans="2:27" s="230" customFormat="1" x14ac:dyDescent="0.25">
      <c r="B107" s="79"/>
      <c r="C107" s="231"/>
      <c r="D107" s="1398" t="s">
        <v>2085</v>
      </c>
      <c r="E107" s="1398"/>
      <c r="F107" s="1398"/>
      <c r="G107" s="1398"/>
      <c r="H107" s="1398"/>
      <c r="I107" s="1398"/>
      <c r="J107" s="1398"/>
      <c r="K107" s="1398"/>
      <c r="L107" s="1398"/>
      <c r="M107" s="1398"/>
      <c r="N107" s="1398"/>
      <c r="O107" s="1398"/>
      <c r="P107" s="1398"/>
      <c r="Q107" s="1398"/>
      <c r="R107" s="1398"/>
      <c r="S107" s="1398"/>
      <c r="T107" s="1398"/>
      <c r="U107" s="1398"/>
      <c r="V107" s="1398"/>
      <c r="W107" s="1398"/>
      <c r="X107" s="1398"/>
      <c r="Y107" s="1398"/>
      <c r="Z107" s="229"/>
      <c r="AA107" s="79"/>
    </row>
    <row r="108" spans="2:27" s="230" customFormat="1" x14ac:dyDescent="0.25">
      <c r="B108" s="79"/>
      <c r="C108" s="231"/>
      <c r="D108" s="227"/>
      <c r="E108" s="237"/>
      <c r="F108" s="227"/>
      <c r="G108" s="227"/>
      <c r="H108" s="227"/>
      <c r="I108" s="227"/>
      <c r="J108" s="227"/>
      <c r="K108" s="227"/>
      <c r="L108" s="227"/>
      <c r="M108" s="227"/>
      <c r="N108" s="237"/>
      <c r="O108" s="227"/>
      <c r="P108" s="227"/>
      <c r="Q108" s="227"/>
      <c r="R108" s="227"/>
      <c r="S108" s="227"/>
      <c r="T108" s="227"/>
      <c r="U108" s="227"/>
      <c r="V108" s="227"/>
      <c r="W108" s="227"/>
      <c r="X108" s="227"/>
      <c r="Y108" s="227"/>
      <c r="Z108" s="229"/>
      <c r="AA108" s="79"/>
    </row>
    <row r="109" spans="2:27" s="230" customFormat="1" x14ac:dyDescent="0.25">
      <c r="B109" s="79"/>
      <c r="C109" s="231"/>
      <c r="D109" s="1283" t="s">
        <v>1832</v>
      </c>
      <c r="E109" s="1283"/>
      <c r="F109" s="1393" t="str">
        <f>IFERROR(VLOOKUP($G$94, la.lookup,2,FALSE),"please make a selection")</f>
        <v>please make a selection</v>
      </c>
      <c r="G109" s="1393"/>
      <c r="H109" s="1393"/>
      <c r="I109" s="1393"/>
      <c r="J109" s="1393"/>
      <c r="K109" s="1393"/>
      <c r="L109" s="1394" t="str">
        <f>IFERROR(VLOOKUP($G$95, la.lookup,2,FALSE),"please make a selection")</f>
        <v>please make a selection</v>
      </c>
      <c r="M109" s="1394"/>
      <c r="N109" s="1394"/>
      <c r="O109" s="1394"/>
      <c r="P109" s="1394"/>
      <c r="Q109" s="1394"/>
      <c r="R109" s="1396" t="s">
        <v>790</v>
      </c>
      <c r="S109" s="1396"/>
      <c r="T109" s="1396"/>
      <c r="U109" s="1396"/>
      <c r="V109" s="1397" t="s">
        <v>1823</v>
      </c>
      <c r="W109" s="1397"/>
      <c r="X109" s="1397"/>
      <c r="Y109" s="1397"/>
      <c r="Z109" s="229"/>
      <c r="AA109" s="79"/>
    </row>
    <row r="110" spans="2:27" s="230" customFormat="1" x14ac:dyDescent="0.25">
      <c r="B110" s="79"/>
      <c r="C110" s="172"/>
      <c r="D110" s="1284"/>
      <c r="E110" s="1284"/>
      <c r="F110" s="1392" t="s">
        <v>2037</v>
      </c>
      <c r="G110" s="1392"/>
      <c r="H110" s="249" t="s">
        <v>2052</v>
      </c>
      <c r="I110" s="249" t="s">
        <v>571</v>
      </c>
      <c r="J110" s="249" t="s">
        <v>2036</v>
      </c>
      <c r="K110" s="249" t="s">
        <v>572</v>
      </c>
      <c r="L110" s="1395" t="s">
        <v>2037</v>
      </c>
      <c r="M110" s="1395"/>
      <c r="N110" s="250" t="s">
        <v>2052</v>
      </c>
      <c r="O110" s="250" t="s">
        <v>571</v>
      </c>
      <c r="P110" s="250" t="s">
        <v>2036</v>
      </c>
      <c r="Q110" s="250" t="s">
        <v>572</v>
      </c>
      <c r="R110" s="226" t="s">
        <v>2052</v>
      </c>
      <c r="S110" s="226" t="s">
        <v>571</v>
      </c>
      <c r="T110" s="226" t="s">
        <v>2036</v>
      </c>
      <c r="U110" s="226" t="s">
        <v>572</v>
      </c>
      <c r="V110" s="225" t="s">
        <v>2052</v>
      </c>
      <c r="W110" s="225" t="s">
        <v>571</v>
      </c>
      <c r="X110" s="225" t="s">
        <v>2036</v>
      </c>
      <c r="Y110" s="225" t="s">
        <v>572</v>
      </c>
      <c r="Z110" s="229"/>
      <c r="AA110" s="79"/>
    </row>
    <row r="111" spans="2:27" s="230" customFormat="1" x14ac:dyDescent="0.25">
      <c r="B111" s="79"/>
      <c r="C111" s="172" t="s">
        <v>2087</v>
      </c>
      <c r="D111" s="1283" t="s">
        <v>2047</v>
      </c>
      <c r="E111" s="1283"/>
      <c r="F111" s="1389" t="str">
        <f>IFERROR(IF($F$109="please make a selection","n/a",INDEX(la.data,MATCH($F$109,la.geog,0),MATCH(CONCATENATE($C$111,"(",$D111,")"),la.head,0))), "n/a")</f>
        <v>n/a</v>
      </c>
      <c r="G111" s="1389"/>
      <c r="H111" s="224" t="str">
        <f>IFERROR(IF($F$109="please make a selection","n/a",INDEX(la.data,MATCH($F$109,la.geog,0),MATCH(CONCATENATE($C$112,"(",$D111,")"),la.head,0))), "n/a")</f>
        <v>n/a</v>
      </c>
      <c r="I111" s="224" t="str">
        <f>IFERROR(IF($F$109="please make a selection","n/a",INDEX(la.data,MATCH($F$109,la.geog,0),MATCH(CONCATENATE($C$113,"(",$D111,")"),la.head,0))), "n/a")</f>
        <v>n/a</v>
      </c>
      <c r="J111" s="239" t="s">
        <v>2036</v>
      </c>
      <c r="K111" s="224" t="str">
        <f>IFERROR(IF($F$109="please make a selection","n/a",INDEX(la.data,MATCH($F$109,la.geog,0),MATCH(CONCATENATE($C$114,"(",$D111,")"),la.head,0))), "n/a")</f>
        <v>n/a</v>
      </c>
      <c r="L111" s="1368" t="str">
        <f>IFERROR(IF($L$109="please make a selection","n/a",INDEX(la.data,MATCH($L$109,la.geog,0),MATCH(CONCATENATE($C$111,"(",$D111,")"),la.head,0))), "n/a")</f>
        <v>n/a</v>
      </c>
      <c r="M111" s="1368"/>
      <c r="N111" s="224" t="str">
        <f>IFERROR(IF($L$109="please make a selection","n/a",INDEX(la.data,MATCH($L$109,la.geog,0),MATCH(CONCATENATE($C$112,"(",$D111,")"),la.head,0))), "n/a")</f>
        <v>n/a</v>
      </c>
      <c r="O111" s="224" t="str">
        <f>IFERROR(IF($L$109="please make a selection","n/a",INDEX(la.data,MATCH($L$109,la.geog,0),MATCH(CONCATENATE($C$113,"(",$D111,")"),la.head,0))), "n/a")</f>
        <v>n/a</v>
      </c>
      <c r="P111" s="239" t="s">
        <v>2036</v>
      </c>
      <c r="Q111" s="224" t="str">
        <f>IFERROR(IF($L$109="please make a selection","n/a",INDEX(la.data,MATCH($L$109,la.geog,0),MATCH(CONCATENATE($C$114,"(",$D111,")"),la.head,0))), "n/a")</f>
        <v>n/a</v>
      </c>
      <c r="R111" s="224">
        <f>IFERROR(IF($R$109="please make a selection","n/a",INDEX(la.data,MATCH($R$109,la.geog,0),MATCH(CONCATENATE($C$112,"(",$D111,")"),la.head,0))), "n/a")</f>
        <v>1.5637953646221801</v>
      </c>
      <c r="S111" s="224">
        <f>IFERROR(IF($R$109="please make a selection","n/a",INDEX(la.data,MATCH($R$109,la.geog,0),MATCH(CONCATENATE($C$113,"(",$D111,")"),la.head,0))), "n/a")</f>
        <v>1.4373802456164599</v>
      </c>
      <c r="T111" s="239" t="s">
        <v>2036</v>
      </c>
      <c r="U111" s="224">
        <f>IFERROR(IF($R$109="please make a selection","n/a",INDEX(la.data,MATCH($R$109,la.geog,0),MATCH(CONCATENATE($C$114,"(",$D111,")"),la.head,0))), "n/a")</f>
        <v>1.6983488331057099</v>
      </c>
      <c r="V111" s="224">
        <f>IFERROR(IF($V$109="please make a selection","n/a",INDEX(la.data,MATCH($V$109,la.geog,0),MATCH(CONCATENATE($C$112,"(",$D111,")"),la.head,0))), "n/a")</f>
        <v>3.11856678447386</v>
      </c>
      <c r="W111" s="224">
        <f>IFERROR(IF($V$109="please make a selection","n/a",INDEX(la.data,MATCH($V$109,la.geog,0),MATCH(CONCATENATE($C$113,"(",$D111,")"),la.head,0))), "n/a")</f>
        <v>3.0957558636674598</v>
      </c>
      <c r="X111" s="239" t="s">
        <v>2036</v>
      </c>
      <c r="Y111" s="224">
        <f>IFERROR(IF($V$109="please make a selection","n/a",INDEX(la.data,MATCH($V$109,la.geog,0),MATCH(CONCATENATE($C$114,"(",$D111,")"),la.head,0))), "n/a")</f>
        <v>3.1415040332520001</v>
      </c>
      <c r="Z111" s="229"/>
      <c r="AA111" s="79"/>
    </row>
    <row r="112" spans="2:27" s="230" customFormat="1" x14ac:dyDescent="0.25">
      <c r="B112" s="79"/>
      <c r="C112" s="172" t="s">
        <v>2086</v>
      </c>
      <c r="D112" s="1354" t="s">
        <v>2048</v>
      </c>
      <c r="E112" s="1354"/>
      <c r="F112" s="1389" t="str">
        <f>IFERROR(IF($F$109="please make a selection","n/a",INDEX(la.data,MATCH($F$109,la.geog,0),MATCH(CONCATENATE($C$111,"(",$D112,")"),la.head,0))), "n/a")</f>
        <v>n/a</v>
      </c>
      <c r="G112" s="1389"/>
      <c r="H112" s="223" t="str">
        <f>IFERROR(IF($F$109="please make a selection","n/a",INDEX(la.data,MATCH($F$109,la.geog,0),MATCH(CONCATENATE($C$112,"(",$D112,")"),la.head,0))), "n/a")</f>
        <v>n/a</v>
      </c>
      <c r="I112" s="223" t="str">
        <f>IFERROR(IF($F$109="please make a selection","n/a",INDEX(la.data,MATCH($F$109,la.geog,0),MATCH(CONCATENATE($C$113,"(",$D112,")"),la.head,0))), "n/a")</f>
        <v>n/a</v>
      </c>
      <c r="J112" s="220" t="s">
        <v>2036</v>
      </c>
      <c r="K112" s="223" t="str">
        <f>IFERROR(IF($F$109="please make a selection","n/a",INDEX(la.data,MATCH($F$109,la.geog,0),MATCH(CONCATENATE($C$114,"(",$D112,")"),la.head,0))), "n/a")</f>
        <v>n/a</v>
      </c>
      <c r="L112" s="1389" t="str">
        <f>IFERROR(IF($L$109="please make a selection","n/a",INDEX(la.data,MATCH($L$109,la.geog,0),MATCH(CONCATENATE($C$111,"(",$D112,")"),la.head,0))), "n/a")</f>
        <v>n/a</v>
      </c>
      <c r="M112" s="1389"/>
      <c r="N112" s="223" t="str">
        <f>IFERROR(IF($L$109="please make a selection","n/a",INDEX(la.data,MATCH($L$109,la.geog,0),MATCH(CONCATENATE($C$112,"(",$D112,")"),la.head,0))), "n/a")</f>
        <v>n/a</v>
      </c>
      <c r="O112" s="223" t="str">
        <f>IFERROR(IF($L$109="please make a selection","n/a",INDEX(la.data,MATCH($L$109,la.geog,0),MATCH(CONCATENATE($C$113,"(",$D112,")"),la.head,0))), "n/a")</f>
        <v>n/a</v>
      </c>
      <c r="P112" s="220" t="s">
        <v>2036</v>
      </c>
      <c r="Q112" s="223" t="str">
        <f>IFERROR(IF($L$109="please make a selection","n/a",INDEX(la.data,MATCH($L$109,la.geog,0),MATCH(CONCATENATE($C$114,"(",$D112,")"),la.head,0))), "n/a")</f>
        <v>n/a</v>
      </c>
      <c r="R112" s="240">
        <f>IFERROR(IF($R$109="please make a selection","n/a",INDEX(la.data,MATCH($R$109,la.geog,0),MATCH(CONCATENATE($C$112,"(",$D112,")"),la.head,0))), "n/a")</f>
        <v>1.4038922281535</v>
      </c>
      <c r="S112" s="240">
        <f>IFERROR(IF($R$109="please make a selection","n/a",INDEX(la.data,MATCH($R$109,la.geog,0),MATCH(CONCATENATE($C$113,"(",$D112,")"),la.head,0))), "n/a")</f>
        <v>1.28363389489438</v>
      </c>
      <c r="T112" s="220" t="s">
        <v>2036</v>
      </c>
      <c r="U112" s="240">
        <f>IFERROR(IF($R$109="please make a selection","n/a",INDEX(la.data,MATCH($R$109,la.geog,0),MATCH(CONCATENATE($C$114,"(",$D112,")"),la.head,0))), "n/a")</f>
        <v>1.53238239608898</v>
      </c>
      <c r="V112" s="240">
        <f>IFERROR(IF($V$109="please make a selection","n/a",INDEX(la.data,MATCH($V$109,la.geog,0),MATCH(CONCATENATE($C$112,"(",$D112,")"),la.head,0))), "n/a")</f>
        <v>2.84839249378369</v>
      </c>
      <c r="W112" s="240">
        <f>IFERROR(IF($V$109="please make a selection","n/a",INDEX(la.data,MATCH($V$109,la.geog,0),MATCH(CONCATENATE($C$113,"(",$D112,")"),la.head,0))), "n/a")</f>
        <v>2.8264878663303898</v>
      </c>
      <c r="X112" s="220" t="s">
        <v>2036</v>
      </c>
      <c r="Y112" s="240">
        <f>IFERROR(IF($V$109="please make a selection","n/a",INDEX(la.data,MATCH($V$109,la.geog,0),MATCH(CONCATENATE($C$114,"(",$D112,")"),la.head,0))), "n/a")</f>
        <v>2.8704246916747098</v>
      </c>
      <c r="Z112" s="229"/>
      <c r="AA112" s="79"/>
    </row>
    <row r="113" spans="2:27" s="230" customFormat="1" x14ac:dyDescent="0.25">
      <c r="B113" s="79"/>
      <c r="C113" s="172" t="s">
        <v>2089</v>
      </c>
      <c r="D113" s="1354" t="s">
        <v>2049</v>
      </c>
      <c r="E113" s="1354"/>
      <c r="F113" s="1389" t="str">
        <f>IFERROR(IF($F$109="please make a selection","n/a",INDEX(la.data,MATCH($F$109,la.geog,0),MATCH(CONCATENATE($C$111,"(",$D113,")"),la.head,0))), "n/a")</f>
        <v>n/a</v>
      </c>
      <c r="G113" s="1389"/>
      <c r="H113" s="223" t="str">
        <f>IFERROR(IF($F$109="please make a selection","n/a",INDEX(la.data,MATCH($F$109,la.geog,0),MATCH(CONCATENATE($C$112,"(",$D113,")"),la.head,0))), "n/a")</f>
        <v>n/a</v>
      </c>
      <c r="I113" s="223" t="str">
        <f>IFERROR(IF($F$109="please make a selection","n/a",INDEX(la.data,MATCH($F$109,la.geog,0),MATCH(CONCATENATE($C$113,"(",$D113,")"),la.head,0))), "n/a")</f>
        <v>n/a</v>
      </c>
      <c r="J113" s="220" t="s">
        <v>2036</v>
      </c>
      <c r="K113" s="223" t="str">
        <f>IFERROR(IF($F$109="please make a selection","n/a",INDEX(la.data,MATCH($F$109,la.geog,0),MATCH(CONCATENATE($C$114,"(",$D113,")"),la.head,0))), "n/a")</f>
        <v>n/a</v>
      </c>
      <c r="L113" s="1389" t="str">
        <f>IFERROR(IF($L$109="please make a selection","n/a",INDEX(la.data,MATCH($L$109,la.geog,0),MATCH(CONCATENATE($C$111,"(",$D113,")"),la.head,0))), "n/a")</f>
        <v>n/a</v>
      </c>
      <c r="M113" s="1389"/>
      <c r="N113" s="223" t="str">
        <f>IFERROR(IF($L$109="please make a selection","n/a",INDEX(la.data,MATCH($L$109,la.geog,0),MATCH(CONCATENATE($C$112,"(",$D113,")"),la.head,0))), "n/a")</f>
        <v>n/a</v>
      </c>
      <c r="O113" s="223" t="str">
        <f>IFERROR(IF($L$109="please make a selection","n/a",INDEX(la.data,MATCH($L$109,la.geog,0),MATCH(CONCATENATE($C$113,"(",$D113,")"),la.head,0))), "n/a")</f>
        <v>n/a</v>
      </c>
      <c r="P113" s="220" t="s">
        <v>2036</v>
      </c>
      <c r="Q113" s="223" t="str">
        <f>IFERROR(IF($L$109="please make a selection","n/a",INDEX(la.data,MATCH($L$109,la.geog,0),MATCH(CONCATENATE($C$114,"(",$D113,")"),la.head,0))), "n/a")</f>
        <v>n/a</v>
      </c>
      <c r="R113" s="240">
        <f>IFERROR(IF($R$109="please make a selection","n/a",INDEX(la.data,MATCH($R$109,la.geog,0),MATCH(CONCATENATE($C$112,"(",$D113,")"),la.head,0))), "n/a")</f>
        <v>1.4392955918044801</v>
      </c>
      <c r="S113" s="240">
        <f>IFERROR(IF($R$109="please make a selection","n/a",INDEX(la.data,MATCH($R$109,la.geog,0),MATCH(CONCATENATE($C$113,"(",$D113,")"),la.head,0))), "n/a")</f>
        <v>1.3170730491924201</v>
      </c>
      <c r="T113" s="220" t="s">
        <v>2036</v>
      </c>
      <c r="U113" s="240">
        <f>IFERROR(IF($R$109="please make a selection","n/a",INDEX(la.data,MATCH($R$109,la.geog,0),MATCH(CONCATENATE($C$114,"(",$D113,")"),la.head,0))), "n/a")</f>
        <v>1.56980755541967</v>
      </c>
      <c r="V113" s="240">
        <f>IFERROR(IF($V$109="please make a selection","n/a",INDEX(la.data,MATCH($V$109,la.geog,0),MATCH(CONCATENATE($C$112,"(",$D113,")"),la.head,0))), "n/a")</f>
        <v>2.5923901637690601</v>
      </c>
      <c r="W113" s="240">
        <f>IFERROR(IF($V$109="please make a selection","n/a",INDEX(la.data,MATCH($V$109,la.geog,0),MATCH(CONCATENATE($C$113,"(",$D113,")"),la.head,0))), "n/a")</f>
        <v>2.5714141129323602</v>
      </c>
      <c r="X113" s="220" t="s">
        <v>2036</v>
      </c>
      <c r="Y113" s="240">
        <f>IFERROR(IF($V$109="please make a selection","n/a",INDEX(la.data,MATCH($V$109,la.geog,0),MATCH(CONCATENATE($C$114,"(",$D113,")"),la.head,0))), "n/a")</f>
        <v>2.6134947852726902</v>
      </c>
      <c r="Z113" s="229"/>
      <c r="AA113" s="79"/>
    </row>
    <row r="114" spans="2:27" s="230" customFormat="1" x14ac:dyDescent="0.25">
      <c r="B114" s="79"/>
      <c r="C114" s="172" t="s">
        <v>2088</v>
      </c>
      <c r="D114" s="1354" t="s">
        <v>2050</v>
      </c>
      <c r="E114" s="1354"/>
      <c r="F114" s="1389" t="str">
        <f>IFERROR(IF($F$109="please make a selection","n/a",INDEX(la.data,MATCH($F$109,la.geog,0),MATCH(CONCATENATE($C$111,"(",$D114,")"),la.head,0))), "n/a")</f>
        <v>n/a</v>
      </c>
      <c r="G114" s="1389"/>
      <c r="H114" s="223" t="str">
        <f>IFERROR(IF($F$109="please make a selection","n/a",INDEX(la.data,MATCH($F$109,la.geog,0),MATCH(CONCATENATE($C$112,"(",$D114,")"),la.head,0))), "n/a")</f>
        <v>n/a</v>
      </c>
      <c r="I114" s="223" t="str">
        <f>IFERROR(IF($F$109="please make a selection","n/a",INDEX(la.data,MATCH($F$109,la.geog,0),MATCH(CONCATENATE($C$113,"(",$D114,")"),la.head,0))), "n/a")</f>
        <v>n/a</v>
      </c>
      <c r="J114" s="220" t="s">
        <v>2036</v>
      </c>
      <c r="K114" s="223" t="str">
        <f>IFERROR(IF($F$109="please make a selection","n/a",INDEX(la.data,MATCH($F$109,la.geog,0),MATCH(CONCATENATE($C$114,"(",$D114,")"),la.head,0))), "n/a")</f>
        <v>n/a</v>
      </c>
      <c r="L114" s="1389" t="str">
        <f>IFERROR(IF($L$109="please make a selection","n/a",INDEX(la.data,MATCH($L$109,la.geog,0),MATCH(CONCATENATE($C$111,"(",$D114,")"),la.head,0))), "n/a")</f>
        <v>n/a</v>
      </c>
      <c r="M114" s="1389"/>
      <c r="N114" s="223" t="str">
        <f>IFERROR(IF($L$109="please make a selection","n/a",INDEX(la.data,MATCH($L$109,la.geog,0),MATCH(CONCATENATE($C$112,"(",$D114,")"),la.head,0))), "n/a")</f>
        <v>n/a</v>
      </c>
      <c r="O114" s="223" t="str">
        <f>IFERROR(IF($L$109="please make a selection","n/a",INDEX(la.data,MATCH($L$109,la.geog,0),MATCH(CONCATENATE($C$113,"(",$D114,")"),la.head,0))), "n/a")</f>
        <v>n/a</v>
      </c>
      <c r="P114" s="220" t="s">
        <v>2036</v>
      </c>
      <c r="Q114" s="223" t="str">
        <f>IFERROR(IF($L$109="please make a selection","n/a",INDEX(la.data,MATCH($L$109,la.geog,0),MATCH(CONCATENATE($C$114,"(",$D114,")"),la.head,0))), "n/a")</f>
        <v>n/a</v>
      </c>
      <c r="R114" s="240">
        <f>IFERROR(IF($R$109="please make a selection","n/a",INDEX(la.data,MATCH($R$109,la.geog,0),MATCH(CONCATENATE($C$112,"(",$D114,")"),la.head,0))), "n/a")</f>
        <v>1.68539325842697</v>
      </c>
      <c r="S114" s="240">
        <f>IFERROR(IF($R$109="please make a selection","n/a",INDEX(la.data,MATCH($R$109,la.geog,0),MATCH(CONCATENATE($C$113,"(",$D114,")"),la.head,0))), "n/a")</f>
        <v>1.55321420230362</v>
      </c>
      <c r="T114" s="220" t="s">
        <v>2036</v>
      </c>
      <c r="U114" s="240">
        <f>IFERROR(IF($R$109="please make a selection","n/a",INDEX(la.data,MATCH($R$109,la.geog,0),MATCH(CONCATENATE($C$114,"(",$D114,")"),la.head,0))), "n/a")</f>
        <v>1.8258137517094299</v>
      </c>
      <c r="V114" s="240">
        <f>IFERROR(IF($V$109="please make a selection","n/a",INDEX(la.data,MATCH($V$109,la.geog,0),MATCH(CONCATENATE($C$112,"(",$D114,")"),la.head,0))), "n/a")</f>
        <v>2.4436588599204598</v>
      </c>
      <c r="W114" s="240">
        <f>IFERROR(IF($V$109="please make a selection","n/a",INDEX(la.data,MATCH($V$109,la.geog,0),MATCH(CONCATENATE($C$113,"(",$D114,")"),la.head,0))), "n/a")</f>
        <v>2.42333378819679</v>
      </c>
      <c r="X114" s="220" t="s">
        <v>2036</v>
      </c>
      <c r="Y114" s="240">
        <f>IFERROR(IF($V$109="please make a selection","n/a",INDEX(la.data,MATCH($V$109,la.geog,0),MATCH(CONCATENATE($C$114,"(",$D114,")"),la.head,0))), "n/a")</f>
        <v>2.4641120124823499</v>
      </c>
      <c r="Z114" s="229"/>
      <c r="AA114" s="79"/>
    </row>
    <row r="115" spans="2:27" s="230" customFormat="1" x14ac:dyDescent="0.25">
      <c r="B115" s="79"/>
      <c r="C115" s="172"/>
      <c r="D115" s="1284" t="s">
        <v>2051</v>
      </c>
      <c r="E115" s="1284"/>
      <c r="F115" s="1390" t="str">
        <f>IFERROR(IF($F$109="please make a selection","n/a",INDEX(la.data,MATCH($F$109,la.geog,0),MATCH(CONCATENATE($C$111,"(",$D115,")"),la.head,0))), "n/a")</f>
        <v>n/a</v>
      </c>
      <c r="G115" s="1390"/>
      <c r="H115" s="222" t="str">
        <f>IFERROR(IF($F$109="please make a selection","n/a",INDEX(la.data,MATCH($F$109,la.geog,0),MATCH(CONCATENATE($C$112,"(",$D115,")"),la.head,0))), "n/a")</f>
        <v>n/a</v>
      </c>
      <c r="I115" s="222" t="str">
        <f>IFERROR(IF($F$109="please make a selection","n/a",INDEX(la.data,MATCH($F$109,la.geog,0),MATCH(CONCATENATE($C$113,"(",$D115,")"),la.head,0))), "n/a")</f>
        <v>n/a</v>
      </c>
      <c r="J115" s="111" t="s">
        <v>2036</v>
      </c>
      <c r="K115" s="222" t="str">
        <f>IFERROR(IF($F$109="please make a selection","n/a",INDEX(la.data,MATCH($F$109,la.geog,0),MATCH(CONCATENATE($C$114,"(",$D115,")"),la.head,0))), "n/a")</f>
        <v>n/a</v>
      </c>
      <c r="L115" s="1390" t="str">
        <f>IFERROR(IF($L$109="please make a selection","n/a",INDEX(la.data,MATCH($L$109,la.geog,0),MATCH(CONCATENATE($C$111,"(",$D115,")"),la.head,0))), "n/a")</f>
        <v>n/a</v>
      </c>
      <c r="M115" s="1390"/>
      <c r="N115" s="222" t="str">
        <f>IFERROR(IF($L$109="please make a selection","n/a",INDEX(la.data,MATCH($L$109,la.geog,0),MATCH(CONCATENATE($C$112,"(",$D115,")"),la.head,0))), "n/a")</f>
        <v>n/a</v>
      </c>
      <c r="O115" s="222" t="str">
        <f>IFERROR(IF($L$109="please make a selection","n/a",INDEX(la.data,MATCH($L$109,la.geog,0),MATCH(CONCATENATE($C$113,"(",$D115,")"),la.head,0))), "n/a")</f>
        <v>n/a</v>
      </c>
      <c r="P115" s="111" t="s">
        <v>2036</v>
      </c>
      <c r="Q115" s="222" t="str">
        <f>IFERROR(IF($L$109="please make a selection","n/a",INDEX(la.data,MATCH($L$109,la.geog,0),MATCH(CONCATENATE($C$114,"(",$D115,")"),la.head,0))), "n/a")</f>
        <v>n/a</v>
      </c>
      <c r="R115" s="241">
        <f>IFERROR(IF($R$109="please make a selection","n/a",INDEX(la.data,MATCH($R$109,la.geog,0),MATCH(CONCATENATE($C$112,"(",$D115,")"),la.head,0))), "n/a")</f>
        <v>1.61290322580645</v>
      </c>
      <c r="S115" s="241">
        <f>IFERROR(IF($R$109="please make a selection","n/a",INDEX(la.data,MATCH($R$109,la.geog,0),MATCH(CONCATENATE($C$113,"(",$D115,")"),la.head,0))), "n/a")</f>
        <v>1.4809044317975999</v>
      </c>
      <c r="T115" s="111" t="s">
        <v>2036</v>
      </c>
      <c r="U115" s="241">
        <f>IFERROR(IF($R$109="please make a selection","n/a",INDEX(la.data,MATCH($R$109,la.geog,0),MATCH(CONCATENATE($C$114,"(",$D115,")"),la.head,0))), "n/a")</f>
        <v>1.7535111024754</v>
      </c>
      <c r="V115" s="241">
        <f>IFERROR(IF($V$109="please make a selection","n/a",INDEX(la.data,MATCH($V$109,la.geog,0),MATCH(CONCATENATE($C$112,"(",$D115,")"),la.head,0))), "n/a")</f>
        <v>2.3206479223229501</v>
      </c>
      <c r="W115" s="241">
        <f>IFERROR(IF($V$109="please make a selection","n/a",INDEX(la.data,MATCH($V$109,la.geog,0),MATCH(CONCATENATE($C$113,"(",$D115,")"),la.head,0))), "n/a")</f>
        <v>2.3004374437093298</v>
      </c>
      <c r="X115" s="111" t="s">
        <v>2036</v>
      </c>
      <c r="Y115" s="241">
        <f>IFERROR(IF($V$109="please make a selection","n/a",INDEX(la.data,MATCH($V$109,la.geog,0),MATCH(CONCATENATE($C$114,"(",$D115,")"),la.head,0))), "n/a")</f>
        <v>2.3409917894405599</v>
      </c>
      <c r="Z115" s="229"/>
      <c r="AA115" s="79"/>
    </row>
    <row r="116" spans="2:27" s="230" customFormat="1" x14ac:dyDescent="0.25">
      <c r="B116" s="79"/>
      <c r="C116" s="231"/>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29"/>
      <c r="AA116" s="79"/>
    </row>
    <row r="117" spans="2:27" s="230" customFormat="1" x14ac:dyDescent="0.25">
      <c r="B117" s="79"/>
      <c r="C117" s="79"/>
      <c r="D117" s="244"/>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176"/>
      <c r="AA117" s="79"/>
    </row>
    <row r="118" spans="2:27" s="204" customFormat="1" x14ac:dyDescent="0.25">
      <c r="B118" s="79"/>
      <c r="C118" s="206"/>
      <c r="D118" s="251"/>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3"/>
      <c r="AA118" s="79"/>
    </row>
    <row r="119" spans="2:27" s="204" customFormat="1" x14ac:dyDescent="0.25">
      <c r="B119" s="79"/>
      <c r="C119" s="206"/>
      <c r="D119" s="251"/>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3"/>
      <c r="AA119" s="79"/>
    </row>
    <row r="120" spans="2:27" x14ac:dyDescent="0.25">
      <c r="B120" s="79"/>
      <c r="C120" s="206"/>
      <c r="D120" s="1399" t="s">
        <v>2090</v>
      </c>
      <c r="E120" s="1399"/>
      <c r="F120" s="1399"/>
      <c r="G120" s="1399"/>
      <c r="H120" s="1399"/>
      <c r="I120" s="1399"/>
      <c r="J120" s="1399"/>
      <c r="K120" s="1399"/>
      <c r="L120" s="1399"/>
      <c r="M120" s="1399"/>
      <c r="N120" s="1399"/>
      <c r="O120" s="1399"/>
      <c r="P120" s="1399"/>
      <c r="Q120" s="1399"/>
      <c r="R120" s="1399"/>
      <c r="S120" s="1399"/>
      <c r="T120" s="1399"/>
      <c r="U120" s="1399"/>
      <c r="V120" s="1399"/>
      <c r="W120" s="1399"/>
      <c r="X120" s="1399"/>
      <c r="Y120" s="1399"/>
      <c r="Z120" s="206"/>
      <c r="AA120" s="79"/>
    </row>
    <row r="121" spans="2:27" s="247" customFormat="1" x14ac:dyDescent="0.25">
      <c r="B121" s="79"/>
      <c r="C121" s="248"/>
      <c r="D121" s="1399"/>
      <c r="E121" s="1399"/>
      <c r="F121" s="1399"/>
      <c r="G121" s="1399"/>
      <c r="H121" s="1399"/>
      <c r="I121" s="1399"/>
      <c r="J121" s="1399"/>
      <c r="K121" s="1399"/>
      <c r="L121" s="1399"/>
      <c r="M121" s="1399"/>
      <c r="N121" s="1399"/>
      <c r="O121" s="1399"/>
      <c r="P121" s="1399"/>
      <c r="Q121" s="1399"/>
      <c r="R121" s="1399"/>
      <c r="S121" s="1399"/>
      <c r="T121" s="1399"/>
      <c r="U121" s="1399"/>
      <c r="V121" s="1399"/>
      <c r="W121" s="1399"/>
      <c r="X121" s="1399"/>
      <c r="Y121" s="1399"/>
      <c r="Z121" s="248"/>
      <c r="AA121" s="79"/>
    </row>
    <row r="122" spans="2:27" s="247" customFormat="1" x14ac:dyDescent="0.25">
      <c r="B122" s="79"/>
      <c r="C122" s="248"/>
      <c r="D122" s="1399" t="s">
        <v>2091</v>
      </c>
      <c r="E122" s="1399"/>
      <c r="F122" s="1399"/>
      <c r="G122" s="1399"/>
      <c r="H122" s="1399"/>
      <c r="I122" s="1399"/>
      <c r="J122" s="1399"/>
      <c r="K122" s="1399"/>
      <c r="L122" s="1399"/>
      <c r="M122" s="1399"/>
      <c r="N122" s="1399"/>
      <c r="O122" s="1399"/>
      <c r="P122" s="1399"/>
      <c r="Q122" s="1399"/>
      <c r="R122" s="1399"/>
      <c r="S122" s="1399"/>
      <c r="T122" s="1399"/>
      <c r="U122" s="1399"/>
      <c r="V122" s="1399"/>
      <c r="W122" s="1399"/>
      <c r="X122" s="1399"/>
      <c r="Y122" s="1399"/>
      <c r="Z122" s="248"/>
      <c r="AA122" s="79"/>
    </row>
    <row r="123" spans="2:27" s="247" customFormat="1" x14ac:dyDescent="0.25">
      <c r="B123" s="79"/>
      <c r="C123" s="248"/>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8"/>
      <c r="AA123" s="79"/>
    </row>
    <row r="124" spans="2:27" s="247" customFormat="1" ht="27" customHeight="1" x14ac:dyDescent="0.25">
      <c r="B124" s="79"/>
      <c r="C124" s="248"/>
      <c r="D124" s="1400" t="s">
        <v>3184</v>
      </c>
      <c r="E124" s="1400"/>
      <c r="F124" s="1400"/>
      <c r="G124" s="1400"/>
      <c r="H124" s="1400"/>
      <c r="I124" s="1400"/>
      <c r="J124" s="1400"/>
      <c r="K124" s="1400"/>
      <c r="L124" s="1400"/>
      <c r="M124" s="1400"/>
      <c r="N124" s="1400"/>
      <c r="O124" s="1400"/>
      <c r="P124" s="1400"/>
      <c r="Q124" s="1400"/>
      <c r="R124" s="1400"/>
      <c r="S124" s="1400"/>
      <c r="T124" s="1400"/>
      <c r="U124" s="1400"/>
      <c r="V124" s="1400"/>
      <c r="W124" s="1400"/>
      <c r="X124" s="1400"/>
      <c r="Y124" s="1400"/>
      <c r="Z124" s="248"/>
      <c r="AA124" s="79"/>
    </row>
    <row r="125" spans="2:27" s="247" customFormat="1" x14ac:dyDescent="0.25">
      <c r="B125" s="79"/>
      <c r="C125" s="248"/>
      <c r="D125" s="1400" t="s">
        <v>2092</v>
      </c>
      <c r="E125" s="1400"/>
      <c r="F125" s="1400"/>
      <c r="G125" s="1400"/>
      <c r="H125" s="1400"/>
      <c r="I125" s="1400"/>
      <c r="J125" s="1400"/>
      <c r="K125" s="1400"/>
      <c r="L125" s="1400"/>
      <c r="M125" s="1400"/>
      <c r="N125" s="1400"/>
      <c r="O125" s="1400"/>
      <c r="P125" s="1400"/>
      <c r="Q125" s="1400"/>
      <c r="R125" s="1400"/>
      <c r="S125" s="1400"/>
      <c r="T125" s="1400"/>
      <c r="U125" s="1400"/>
      <c r="V125" s="1400"/>
      <c r="W125" s="1400"/>
      <c r="X125" s="1400"/>
      <c r="Y125" s="1400"/>
      <c r="Z125" s="248"/>
      <c r="AA125" s="79"/>
    </row>
    <row r="126" spans="2:27" s="247" customFormat="1" ht="28.5" customHeight="1" x14ac:dyDescent="0.25">
      <c r="B126" s="79"/>
      <c r="C126" s="248"/>
      <c r="D126" s="1400" t="s">
        <v>2093</v>
      </c>
      <c r="E126" s="1400"/>
      <c r="F126" s="1400"/>
      <c r="G126" s="1400"/>
      <c r="H126" s="1400"/>
      <c r="I126" s="1400"/>
      <c r="J126" s="1400"/>
      <c r="K126" s="1400"/>
      <c r="L126" s="1400"/>
      <c r="M126" s="1400"/>
      <c r="N126" s="1400"/>
      <c r="O126" s="1400"/>
      <c r="P126" s="1400"/>
      <c r="Q126" s="1400"/>
      <c r="R126" s="1400"/>
      <c r="S126" s="1400"/>
      <c r="T126" s="1400"/>
      <c r="U126" s="1400"/>
      <c r="V126" s="1400"/>
      <c r="W126" s="1400"/>
      <c r="X126" s="1400"/>
      <c r="Y126" s="1400"/>
      <c r="Z126" s="248"/>
      <c r="AA126" s="79"/>
    </row>
    <row r="127" spans="2:27" s="247" customFormat="1" ht="31.5" customHeight="1" x14ac:dyDescent="0.25">
      <c r="B127" s="79"/>
      <c r="C127" s="248"/>
      <c r="D127" s="1400" t="s">
        <v>2094</v>
      </c>
      <c r="E127" s="1400"/>
      <c r="F127" s="1400"/>
      <c r="G127" s="1400"/>
      <c r="H127" s="1400"/>
      <c r="I127" s="1400"/>
      <c r="J127" s="1400"/>
      <c r="K127" s="1400"/>
      <c r="L127" s="1400"/>
      <c r="M127" s="1400"/>
      <c r="N127" s="1400"/>
      <c r="O127" s="1400"/>
      <c r="P127" s="1400"/>
      <c r="Q127" s="1400"/>
      <c r="R127" s="1400"/>
      <c r="S127" s="1400"/>
      <c r="T127" s="1400"/>
      <c r="U127" s="1400"/>
      <c r="V127" s="1400"/>
      <c r="W127" s="1400"/>
      <c r="X127" s="1400"/>
      <c r="Y127" s="1400"/>
      <c r="Z127" s="248"/>
      <c r="AA127" s="79"/>
    </row>
    <row r="128" spans="2:27" s="247" customFormat="1" x14ac:dyDescent="0.25">
      <c r="B128" s="79"/>
      <c r="C128" s="248"/>
      <c r="D128" s="243"/>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8"/>
      <c r="AA128" s="79"/>
    </row>
    <row r="129" spans="2:27" s="247" customFormat="1" ht="29.25" customHeight="1" x14ac:dyDescent="0.25">
      <c r="B129" s="79"/>
      <c r="C129" s="248"/>
      <c r="D129" s="1401" t="s">
        <v>2095</v>
      </c>
      <c r="E129" s="1401"/>
      <c r="F129" s="1401"/>
      <c r="G129" s="1401"/>
      <c r="H129" s="1401"/>
      <c r="I129" s="1401"/>
      <c r="J129" s="1401"/>
      <c r="K129" s="1401"/>
      <c r="L129" s="1401"/>
      <c r="M129" s="1401"/>
      <c r="N129" s="1401"/>
      <c r="O129" s="1401"/>
      <c r="P129" s="1401"/>
      <c r="Q129" s="1401"/>
      <c r="R129" s="1401"/>
      <c r="S129" s="1401"/>
      <c r="T129" s="1401"/>
      <c r="U129" s="1401"/>
      <c r="V129" s="1401"/>
      <c r="W129" s="1401"/>
      <c r="X129" s="1401"/>
      <c r="Y129" s="1401"/>
      <c r="Z129" s="248"/>
      <c r="AA129" s="79"/>
    </row>
    <row r="130" spans="2:27" s="247" customFormat="1" x14ac:dyDescent="0.25">
      <c r="B130" s="79"/>
      <c r="C130" s="248"/>
      <c r="D130" s="243"/>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8"/>
      <c r="AA130" s="79"/>
    </row>
    <row r="131" spans="2:27" s="247" customFormat="1" x14ac:dyDescent="0.25">
      <c r="B131" s="79"/>
      <c r="C131" s="248"/>
      <c r="D131" s="1402" t="s">
        <v>2096</v>
      </c>
      <c r="E131" s="1402"/>
      <c r="F131" s="1402"/>
      <c r="G131" s="1402"/>
      <c r="H131" s="1402"/>
      <c r="I131" s="1402"/>
      <c r="J131" s="1402"/>
      <c r="K131" s="1402"/>
      <c r="L131" s="1402"/>
      <c r="M131" s="1402"/>
      <c r="N131" s="1402"/>
      <c r="O131" s="1402"/>
      <c r="P131" s="1402"/>
      <c r="Q131" s="1402"/>
      <c r="R131" s="1402"/>
      <c r="S131" s="1402"/>
      <c r="T131" s="1402"/>
      <c r="U131" s="1402"/>
      <c r="V131" s="1402"/>
      <c r="W131" s="1402"/>
      <c r="X131" s="1402"/>
      <c r="Y131" s="1402"/>
      <c r="Z131" s="248"/>
      <c r="AA131" s="79"/>
    </row>
    <row r="132" spans="2:27" s="247" customFormat="1" x14ac:dyDescent="0.25">
      <c r="B132" s="79"/>
      <c r="C132" s="248"/>
      <c r="D132" s="251"/>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79"/>
    </row>
    <row r="133" spans="2:27" s="247" customFormat="1" ht="28.5" customHeight="1" x14ac:dyDescent="0.25">
      <c r="B133" s="79"/>
      <c r="C133" s="248"/>
      <c r="D133" s="1282"/>
      <c r="E133" s="1282"/>
      <c r="F133" s="1282"/>
      <c r="G133" s="1282"/>
      <c r="H133" s="1282"/>
      <c r="I133" s="1282"/>
      <c r="J133" s="1251" t="str">
        <f>IF(select1 = "", "please make a selection", select1)</f>
        <v>please make a selection</v>
      </c>
      <c r="K133" s="1251"/>
      <c r="L133" s="1251"/>
      <c r="M133" s="1253" t="str">
        <f>IF(select2 = "", "please make a selection", select2)</f>
        <v>please make a selection</v>
      </c>
      <c r="N133" s="1253"/>
      <c r="O133" s="1253"/>
      <c r="P133" s="1403" t="s">
        <v>790</v>
      </c>
      <c r="Q133" s="1403"/>
      <c r="R133" s="1403"/>
      <c r="S133" s="1379" t="s">
        <v>1823</v>
      </c>
      <c r="T133" s="1379"/>
      <c r="U133" s="1379"/>
      <c r="V133" s="248"/>
      <c r="W133" s="248"/>
      <c r="X133" s="248"/>
      <c r="Y133" s="248"/>
      <c r="Z133" s="248"/>
      <c r="AA133" s="79"/>
    </row>
    <row r="134" spans="2:27" s="247" customFormat="1" ht="24.75" customHeight="1" x14ac:dyDescent="0.25">
      <c r="B134" s="79"/>
      <c r="C134" s="248"/>
      <c r="D134" s="1404" t="s">
        <v>1475</v>
      </c>
      <c r="E134" s="1404"/>
      <c r="F134" s="1404"/>
      <c r="G134" s="1404"/>
      <c r="H134" s="1404"/>
      <c r="I134" s="1404"/>
      <c r="J134" s="1406" t="str">
        <f>IFERROR(IF(J$133="please make a selection","n/a",INDEX(data_all,MATCH(J$133,geog,0),MATCH($D134,head,0))), "n/a")</f>
        <v>n/a</v>
      </c>
      <c r="K134" s="1406"/>
      <c r="L134" s="1406"/>
      <c r="M134" s="1406" t="str">
        <f>IFERROR(IF(M$133="please make a selection","n/a",INDEX(data_all,MATCH(M$133,geog,0),MATCH($D134,head,0))), "n/a")</f>
        <v>n/a</v>
      </c>
      <c r="N134" s="1406"/>
      <c r="O134" s="1406"/>
      <c r="P134" s="1408">
        <f>IFERROR(IF(P$133="please make a selection","n/a",INDEX(data_all,MATCH(P$133,geog,0),MATCH($D134,head,0))), "n/a")</f>
        <v>12972</v>
      </c>
      <c r="Q134" s="1408"/>
      <c r="R134" s="1408"/>
      <c r="S134" s="1408">
        <f>IFERROR(IF(S$133="please make a selection","n/a",INDEX(data_all,MATCH(S$133,geog,0),MATCH($D134,head,0))), "n/a")</f>
        <v>1249557</v>
      </c>
      <c r="T134" s="1408"/>
      <c r="U134" s="1408"/>
      <c r="V134" s="248"/>
      <c r="W134" s="248"/>
      <c r="X134" s="248"/>
      <c r="Y134" s="248"/>
      <c r="Z134" s="248"/>
      <c r="AA134" s="79"/>
    </row>
    <row r="135" spans="2:27" s="247" customFormat="1" ht="22.5" customHeight="1" x14ac:dyDescent="0.25">
      <c r="B135" s="79"/>
      <c r="C135" s="248"/>
      <c r="D135" s="1405" t="s">
        <v>1476</v>
      </c>
      <c r="E135" s="1405"/>
      <c r="F135" s="1405"/>
      <c r="G135" s="1405"/>
      <c r="H135" s="1405"/>
      <c r="I135" s="1405"/>
      <c r="J135" s="1407" t="str">
        <f>IFERROR(IF(J$133="please make a selection","n/a",INDEX(data_all,MATCH(J$133,geog,0),MATCH($D135,head,0))), "n/a")</f>
        <v>n/a</v>
      </c>
      <c r="K135" s="1407"/>
      <c r="L135" s="1407"/>
      <c r="M135" s="1407" t="str">
        <f>IFERROR(IF(M$133="please make a selection","n/a",INDEX(data_all,MATCH(M$133,geog,0),MATCH($D135,head,0))), "n/a")</f>
        <v>n/a</v>
      </c>
      <c r="N135" s="1407"/>
      <c r="O135" s="1407"/>
      <c r="P135" s="1409">
        <f>IFERROR(IF(P$133="please make a selection","n/a",INDEX(data_all,MATCH(P$133,geog,0),MATCH($D135,head,0))), "n/a")</f>
        <v>3.7533201780020488E-2</v>
      </c>
      <c r="Q135" s="1409"/>
      <c r="R135" s="1409"/>
      <c r="S135" s="1409">
        <f>IFERROR(IF(S$133="please make a selection","n/a",INDEX(data_all,MATCH(S$133,geog,0),MATCH($D135,head,0))), "n/a")</f>
        <v>5.6634916301083318E-2</v>
      </c>
      <c r="T135" s="1409"/>
      <c r="U135" s="1409"/>
      <c r="V135" s="248"/>
      <c r="W135" s="248"/>
      <c r="X135" s="248"/>
      <c r="Y135" s="248"/>
      <c r="Z135" s="248"/>
      <c r="AA135" s="79"/>
    </row>
    <row r="136" spans="2:27" s="247" customFormat="1" x14ac:dyDescent="0.25">
      <c r="B136" s="79"/>
      <c r="C136" s="248"/>
      <c r="D136" s="251"/>
      <c r="E136" s="246"/>
      <c r="F136" s="246"/>
      <c r="G136" s="246"/>
      <c r="H136" s="246"/>
      <c r="I136" s="246"/>
      <c r="J136" s="246"/>
      <c r="K136" s="246"/>
      <c r="L136" s="246"/>
      <c r="M136" s="246"/>
      <c r="N136" s="246"/>
      <c r="O136" s="246"/>
      <c r="P136" s="246"/>
      <c r="Q136" s="246"/>
      <c r="R136" s="246"/>
      <c r="S136" s="246"/>
      <c r="T136" s="246"/>
      <c r="U136" s="246"/>
      <c r="V136" s="248"/>
      <c r="W136" s="248"/>
      <c r="X136" s="248"/>
      <c r="Y136" s="248"/>
      <c r="Z136" s="248"/>
      <c r="AA136" s="79"/>
    </row>
    <row r="137" spans="2:27" s="247" customFormat="1" x14ac:dyDescent="0.25">
      <c r="B137" s="79"/>
      <c r="C137" s="79"/>
      <c r="D137" s="244"/>
      <c r="E137" s="104"/>
      <c r="F137" s="104"/>
      <c r="G137" s="104"/>
      <c r="H137" s="104"/>
      <c r="I137" s="104"/>
      <c r="J137" s="104"/>
      <c r="K137" s="104"/>
      <c r="L137" s="104"/>
      <c r="M137" s="104"/>
      <c r="N137" s="104"/>
      <c r="O137" s="104"/>
      <c r="P137" s="104"/>
      <c r="Q137" s="104"/>
      <c r="R137" s="104"/>
      <c r="S137" s="104"/>
      <c r="T137" s="104"/>
      <c r="U137" s="104"/>
      <c r="V137" s="79"/>
      <c r="W137" s="79"/>
      <c r="X137" s="79"/>
      <c r="Y137" s="79"/>
      <c r="Z137" s="79"/>
      <c r="AA137" s="79"/>
    </row>
    <row r="138" spans="2:27" s="247" customFormat="1" x14ac:dyDescent="0.25">
      <c r="B138" s="79"/>
      <c r="C138" s="248"/>
      <c r="D138" s="251"/>
      <c r="E138" s="246"/>
      <c r="F138" s="246"/>
      <c r="G138" s="246"/>
      <c r="H138" s="246"/>
      <c r="I138" s="246"/>
      <c r="J138" s="246"/>
      <c r="K138" s="246"/>
      <c r="L138" s="246"/>
      <c r="M138" s="246"/>
      <c r="N138" s="246"/>
      <c r="O138" s="246"/>
      <c r="P138" s="246"/>
      <c r="Q138" s="246"/>
      <c r="R138" s="246"/>
      <c r="S138" s="246"/>
      <c r="T138" s="246"/>
      <c r="U138" s="246"/>
      <c r="V138" s="248"/>
      <c r="W138" s="248"/>
      <c r="X138" s="248"/>
      <c r="Y138" s="248"/>
      <c r="Z138" s="248"/>
      <c r="AA138" s="79"/>
    </row>
    <row r="139" spans="2:27" s="247" customFormat="1" x14ac:dyDescent="0.25">
      <c r="B139" s="79"/>
      <c r="C139" s="248"/>
      <c r="D139" s="251"/>
      <c r="E139" s="248"/>
      <c r="F139" s="248"/>
      <c r="G139" s="248"/>
      <c r="H139" s="248"/>
      <c r="I139" s="248"/>
      <c r="J139" s="248"/>
      <c r="K139" s="248"/>
      <c r="L139" s="248"/>
      <c r="M139" s="248"/>
      <c r="N139" s="248"/>
      <c r="O139" s="248"/>
      <c r="P139" s="248"/>
      <c r="Q139" s="248"/>
      <c r="R139" s="248"/>
      <c r="S139" s="248"/>
      <c r="T139" s="248"/>
      <c r="U139" s="248"/>
      <c r="V139" s="248"/>
      <c r="W139" s="248"/>
      <c r="X139" s="248"/>
      <c r="Y139" s="248"/>
      <c r="Z139" s="248"/>
      <c r="AA139" s="79"/>
    </row>
    <row r="140" spans="2:27" s="247" customFormat="1" x14ac:dyDescent="0.25">
      <c r="B140" s="79"/>
      <c r="C140" s="248"/>
      <c r="D140" s="252" t="s">
        <v>2097</v>
      </c>
      <c r="E140" s="253"/>
      <c r="F140" s="253"/>
      <c r="G140" s="253"/>
      <c r="H140" s="253"/>
      <c r="I140" s="253"/>
      <c r="J140" s="253"/>
      <c r="K140" s="253"/>
      <c r="L140" s="253"/>
      <c r="M140" s="253"/>
      <c r="N140" s="253"/>
      <c r="O140" s="253"/>
      <c r="P140" s="253"/>
      <c r="Q140" s="253"/>
      <c r="R140" s="253"/>
      <c r="S140" s="253"/>
      <c r="T140" s="253"/>
      <c r="U140" s="253"/>
      <c r="V140" s="253"/>
      <c r="W140" s="253"/>
      <c r="X140" s="253"/>
      <c r="Y140" s="254"/>
      <c r="Z140" s="248"/>
      <c r="AA140" s="79"/>
    </row>
    <row r="141" spans="2:27" s="247" customFormat="1" ht="34.5" customHeight="1" x14ac:dyDescent="0.25">
      <c r="B141" s="79"/>
      <c r="C141" s="248"/>
      <c r="D141" s="1411" t="s">
        <v>2099</v>
      </c>
      <c r="E141" s="1412"/>
      <c r="F141" s="1412"/>
      <c r="G141" s="1412"/>
      <c r="H141" s="1412"/>
      <c r="I141" s="1412"/>
      <c r="J141" s="1412"/>
      <c r="K141" s="1412"/>
      <c r="L141" s="1412"/>
      <c r="M141" s="1412"/>
      <c r="N141" s="1412"/>
      <c r="O141" s="1412"/>
      <c r="P141" s="1412"/>
      <c r="Q141" s="1412"/>
      <c r="R141" s="1412"/>
      <c r="S141" s="1412"/>
      <c r="T141" s="1412"/>
      <c r="U141" s="1412"/>
      <c r="V141" s="1412"/>
      <c r="W141" s="1412"/>
      <c r="X141" s="1412"/>
      <c r="Y141" s="1413"/>
      <c r="Z141" s="248"/>
      <c r="AA141" s="79"/>
    </row>
    <row r="142" spans="2:27" s="247" customFormat="1" x14ac:dyDescent="0.25">
      <c r="B142" s="79"/>
      <c r="C142" s="248"/>
      <c r="D142" s="255"/>
      <c r="E142" s="256"/>
      <c r="F142" s="256"/>
      <c r="G142" s="256"/>
      <c r="H142" s="256"/>
      <c r="I142" s="256"/>
      <c r="J142" s="256"/>
      <c r="K142" s="256"/>
      <c r="L142" s="256"/>
      <c r="M142" s="256"/>
      <c r="N142" s="256"/>
      <c r="O142" s="256"/>
      <c r="P142" s="256"/>
      <c r="Q142" s="256"/>
      <c r="R142" s="256"/>
      <c r="S142" s="256"/>
      <c r="T142" s="256"/>
      <c r="U142" s="256"/>
      <c r="V142" s="256"/>
      <c r="W142" s="256"/>
      <c r="X142" s="256"/>
      <c r="Y142" s="257"/>
      <c r="Z142" s="248"/>
      <c r="AA142" s="79"/>
    </row>
    <row r="143" spans="2:27" s="247" customFormat="1" x14ac:dyDescent="0.25">
      <c r="B143" s="79"/>
      <c r="C143" s="248"/>
      <c r="D143" s="1414" t="s">
        <v>2098</v>
      </c>
      <c r="E143" s="1415"/>
      <c r="F143" s="1415"/>
      <c r="G143" s="1415"/>
      <c r="H143" s="1415"/>
      <c r="I143" s="1415"/>
      <c r="J143" s="1415"/>
      <c r="K143" s="1415"/>
      <c r="L143" s="1415"/>
      <c r="M143" s="1415"/>
      <c r="N143" s="1415"/>
      <c r="O143" s="1415"/>
      <c r="P143" s="1415"/>
      <c r="Q143" s="1415"/>
      <c r="R143" s="1415"/>
      <c r="S143" s="1415"/>
      <c r="T143" s="1415"/>
      <c r="U143" s="1415"/>
      <c r="V143" s="1415"/>
      <c r="W143" s="1415"/>
      <c r="X143" s="1415"/>
      <c r="Y143" s="1416"/>
      <c r="Z143" s="248"/>
      <c r="AA143" s="79"/>
    </row>
    <row r="144" spans="2:27" s="247" customFormat="1" x14ac:dyDescent="0.25">
      <c r="B144" s="79"/>
      <c r="C144" s="248"/>
      <c r="D144" s="258"/>
      <c r="E144" s="259"/>
      <c r="F144" s="259"/>
      <c r="G144" s="259"/>
      <c r="H144" s="259"/>
      <c r="I144" s="259"/>
      <c r="J144" s="259"/>
      <c r="K144" s="259"/>
      <c r="L144" s="259"/>
      <c r="M144" s="259"/>
      <c r="N144" s="259"/>
      <c r="O144" s="259"/>
      <c r="P144" s="259"/>
      <c r="Q144" s="259"/>
      <c r="R144" s="259"/>
      <c r="S144" s="259"/>
      <c r="T144" s="259"/>
      <c r="U144" s="259"/>
      <c r="V144" s="259"/>
      <c r="W144" s="259"/>
      <c r="X144" s="259"/>
      <c r="Y144" s="260"/>
      <c r="Z144" s="248"/>
      <c r="AA144" s="79"/>
    </row>
    <row r="145" spans="2:28" s="247" customFormat="1" x14ac:dyDescent="0.25">
      <c r="B145" s="79"/>
      <c r="C145" s="248"/>
      <c r="D145" s="251"/>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79"/>
    </row>
    <row r="146" spans="2:28" s="281" customFormat="1" x14ac:dyDescent="0.25">
      <c r="B146" s="79"/>
      <c r="C146" s="248"/>
      <c r="D146" s="1417" t="s">
        <v>2141</v>
      </c>
      <c r="E146" s="1417"/>
      <c r="F146" s="1417"/>
      <c r="G146" s="1417"/>
      <c r="H146" s="1417"/>
      <c r="I146" s="1417"/>
      <c r="J146" s="1417"/>
      <c r="K146" s="1417"/>
      <c r="L146" s="1417"/>
      <c r="M146" s="1417"/>
      <c r="N146" s="1417"/>
      <c r="O146" s="1417"/>
      <c r="P146" s="1417"/>
      <c r="Q146" s="1417"/>
      <c r="R146" s="1417"/>
      <c r="S146" s="1417"/>
      <c r="T146" s="1417"/>
      <c r="U146" s="1417"/>
      <c r="V146" s="1417"/>
      <c r="W146" s="1417"/>
      <c r="X146" s="1417"/>
      <c r="Y146" s="1417"/>
      <c r="Z146" s="248"/>
      <c r="AA146" s="79"/>
    </row>
    <row r="147" spans="2:28" s="281" customFormat="1" x14ac:dyDescent="0.25">
      <c r="B147" s="79"/>
      <c r="C147" s="248"/>
      <c r="D147" s="282"/>
      <c r="E147" s="248"/>
      <c r="F147" s="248"/>
      <c r="G147" s="248"/>
      <c r="H147" s="248"/>
      <c r="I147" s="248"/>
      <c r="J147" s="248"/>
      <c r="K147" s="248"/>
      <c r="L147" s="248"/>
      <c r="M147" s="248"/>
      <c r="N147" s="248"/>
      <c r="O147" s="248"/>
      <c r="P147" s="248"/>
      <c r="Q147" s="248"/>
      <c r="R147" s="248"/>
      <c r="S147" s="248"/>
      <c r="T147" s="248"/>
      <c r="U147" s="248"/>
      <c r="V147" s="248"/>
      <c r="W147" s="248"/>
      <c r="X147" s="248"/>
      <c r="Y147" s="248"/>
      <c r="Z147" s="248"/>
      <c r="AA147" s="79"/>
    </row>
    <row r="148" spans="2:28" s="281" customFormat="1" ht="15" customHeight="1" x14ac:dyDescent="0.25">
      <c r="B148" s="79"/>
      <c r="C148" s="248"/>
      <c r="D148" s="1410" t="s">
        <v>2142</v>
      </c>
      <c r="E148" s="1410"/>
      <c r="F148" s="1410"/>
      <c r="G148" s="1410"/>
      <c r="H148" s="1410"/>
      <c r="I148" s="1410"/>
      <c r="J148" s="1410"/>
      <c r="K148" s="1410"/>
      <c r="L148" s="1410"/>
      <c r="M148" s="1410"/>
      <c r="N148" s="1410"/>
      <c r="O148" s="1410"/>
      <c r="P148" s="1410"/>
      <c r="Q148" s="1410"/>
      <c r="R148" s="1410"/>
      <c r="S148" s="1410"/>
      <c r="T148" s="1410"/>
      <c r="U148" s="1410"/>
      <c r="V148" s="1410"/>
      <c r="W148" s="1410"/>
      <c r="X148" s="1410"/>
      <c r="Y148" s="1410"/>
      <c r="Z148" s="248"/>
      <c r="AA148" s="79"/>
    </row>
    <row r="149" spans="2:28" s="247" customFormat="1" x14ac:dyDescent="0.25">
      <c r="B149" s="79"/>
      <c r="C149" s="248"/>
      <c r="D149" s="1410"/>
      <c r="E149" s="1410"/>
      <c r="F149" s="1410"/>
      <c r="G149" s="1410"/>
      <c r="H149" s="1410"/>
      <c r="I149" s="1410"/>
      <c r="J149" s="1410"/>
      <c r="K149" s="1410"/>
      <c r="L149" s="1410"/>
      <c r="M149" s="1410"/>
      <c r="N149" s="1410"/>
      <c r="O149" s="1410"/>
      <c r="P149" s="1410"/>
      <c r="Q149" s="1410"/>
      <c r="R149" s="1410"/>
      <c r="S149" s="1410"/>
      <c r="T149" s="1410"/>
      <c r="U149" s="1410"/>
      <c r="V149" s="1410"/>
      <c r="W149" s="1410"/>
      <c r="X149" s="1410"/>
      <c r="Y149" s="1410"/>
      <c r="Z149" s="248"/>
      <c r="AA149" s="79"/>
    </row>
    <row r="150" spans="2:28" s="281" customFormat="1" ht="46.5" customHeight="1" x14ac:dyDescent="0.25">
      <c r="B150" s="79"/>
      <c r="C150" s="248"/>
      <c r="D150" s="1410"/>
      <c r="E150" s="1410"/>
      <c r="F150" s="1410"/>
      <c r="G150" s="1410"/>
      <c r="H150" s="1410"/>
      <c r="I150" s="1410"/>
      <c r="J150" s="1410"/>
      <c r="K150" s="1410"/>
      <c r="L150" s="1410"/>
      <c r="M150" s="1410"/>
      <c r="N150" s="1410"/>
      <c r="O150" s="1410"/>
      <c r="P150" s="1410"/>
      <c r="Q150" s="1410"/>
      <c r="R150" s="1410"/>
      <c r="S150" s="1410"/>
      <c r="T150" s="1410"/>
      <c r="U150" s="1410"/>
      <c r="V150" s="1410"/>
      <c r="W150" s="1410"/>
      <c r="X150" s="1410"/>
      <c r="Y150" s="1410"/>
      <c r="Z150" s="248"/>
      <c r="AA150" s="79"/>
    </row>
    <row r="151" spans="2:28" s="281" customFormat="1" ht="15.75" thickBot="1" x14ac:dyDescent="0.3">
      <c r="B151" s="79"/>
      <c r="C151" s="248"/>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48"/>
      <c r="AA151" s="79"/>
    </row>
    <row r="152" spans="2:28" s="281" customFormat="1" ht="15.75" thickBot="1" x14ac:dyDescent="0.3">
      <c r="B152" s="79"/>
      <c r="C152" s="248"/>
      <c r="D152" s="1293" t="s">
        <v>1968</v>
      </c>
      <c r="E152" s="1293"/>
      <c r="F152" s="1293"/>
      <c r="G152" s="1294"/>
      <c r="H152" s="1286" t="s">
        <v>1824</v>
      </c>
      <c r="I152" s="1287"/>
      <c r="J152" s="1288"/>
      <c r="K152" s="261"/>
      <c r="L152" s="261"/>
      <c r="M152" s="261"/>
      <c r="N152" s="261"/>
      <c r="O152" s="261"/>
      <c r="P152" s="261"/>
      <c r="Q152" s="261"/>
      <c r="R152" s="261"/>
      <c r="S152" s="261"/>
      <c r="T152" s="261"/>
      <c r="U152" s="261"/>
      <c r="V152" s="261"/>
      <c r="W152" s="261"/>
      <c r="X152" s="261"/>
      <c r="Y152" s="261"/>
      <c r="Z152" s="248"/>
      <c r="AA152" s="79"/>
    </row>
    <row r="153" spans="2:28" s="247" customFormat="1" x14ac:dyDescent="0.25">
      <c r="B153" s="79"/>
      <c r="C153" s="248"/>
      <c r="D153" s="251"/>
      <c r="E153" s="248"/>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79"/>
    </row>
    <row r="154" spans="2:28" s="247" customFormat="1" x14ac:dyDescent="0.25">
      <c r="B154" s="79"/>
      <c r="C154" s="248"/>
      <c r="D154" s="1418" t="s">
        <v>1832</v>
      </c>
      <c r="E154" s="1418"/>
      <c r="F154" s="1289" t="s">
        <v>2135</v>
      </c>
      <c r="G154" s="1289"/>
      <c r="H154" s="1289"/>
      <c r="I154" s="1289"/>
      <c r="J154" s="1289"/>
      <c r="K154" s="1289"/>
      <c r="L154" s="1289"/>
      <c r="M154" s="1289"/>
      <c r="N154" s="248"/>
      <c r="O154" s="248"/>
      <c r="P154" s="248"/>
      <c r="Q154" s="248"/>
      <c r="R154" s="248"/>
      <c r="S154" s="248"/>
      <c r="T154" s="248"/>
      <c r="U154" s="248"/>
      <c r="V154" s="248"/>
      <c r="W154" s="248"/>
      <c r="X154" s="248"/>
      <c r="Y154" s="248"/>
      <c r="Z154" s="248"/>
      <c r="AA154" s="79"/>
      <c r="AB154" s="145" t="s">
        <v>1824</v>
      </c>
    </row>
    <row r="155" spans="2:28" s="247" customFormat="1" x14ac:dyDescent="0.25">
      <c r="B155" s="79"/>
      <c r="C155" s="248"/>
      <c r="D155" s="1419"/>
      <c r="E155" s="1419"/>
      <c r="F155" s="1251" t="str">
        <f>IF(select1 = "", "please make a selection", select1)</f>
        <v>please make a selection</v>
      </c>
      <c r="G155" s="1251"/>
      <c r="H155" s="1253" t="str">
        <f>IF(select2 = "", "please make a selection", select2)</f>
        <v>please make a selection</v>
      </c>
      <c r="I155" s="1253"/>
      <c r="J155" s="1255" t="s">
        <v>790</v>
      </c>
      <c r="K155" s="1255"/>
      <c r="L155" s="1257" t="s">
        <v>1823</v>
      </c>
      <c r="M155" s="1257"/>
      <c r="N155" s="248"/>
      <c r="O155" s="248"/>
      <c r="P155" s="248"/>
      <c r="Q155" s="248"/>
      <c r="R155" s="248"/>
      <c r="S155" s="248"/>
      <c r="T155" s="248"/>
      <c r="U155" s="248"/>
      <c r="V155" s="248"/>
      <c r="W155" s="248"/>
      <c r="X155" s="248"/>
      <c r="Y155" s="248"/>
      <c r="Z155" s="248"/>
      <c r="AA155" s="79"/>
      <c r="AB155" s="145" t="s">
        <v>2136</v>
      </c>
    </row>
    <row r="156" spans="2:28" s="247" customFormat="1" ht="22.5" customHeight="1" x14ac:dyDescent="0.25">
      <c r="B156" s="79"/>
      <c r="C156" s="248"/>
      <c r="D156" s="1420"/>
      <c r="E156" s="1420"/>
      <c r="F156" s="1252"/>
      <c r="G156" s="1252"/>
      <c r="H156" s="1254"/>
      <c r="I156" s="1254"/>
      <c r="J156" s="1256"/>
      <c r="K156" s="1256"/>
      <c r="L156" s="1258"/>
      <c r="M156" s="1258"/>
      <c r="N156" s="248"/>
      <c r="O156" s="248"/>
      <c r="P156" s="248"/>
      <c r="Q156" s="248" t="str">
        <f>F155</f>
        <v>please make a selection</v>
      </c>
      <c r="R156" s="248" t="str">
        <f>H155</f>
        <v>please make a selection</v>
      </c>
      <c r="S156" s="248"/>
      <c r="T156" s="248"/>
      <c r="U156" s="248"/>
      <c r="V156" s="248"/>
      <c r="W156" s="248"/>
      <c r="X156" s="248"/>
      <c r="Y156" s="248"/>
      <c r="Z156" s="248"/>
      <c r="AA156" s="79"/>
      <c r="AB156" s="145" t="s">
        <v>2137</v>
      </c>
    </row>
    <row r="157" spans="2:28" s="1096" customFormat="1" x14ac:dyDescent="0.25">
      <c r="B157" s="79"/>
      <c r="C157" s="1097"/>
      <c r="D157" s="1349">
        <v>2016</v>
      </c>
      <c r="E157" s="1349"/>
      <c r="F157" s="1351" t="str">
        <f t="shared" ref="F157:F162" si="0">IFERROR(IF(F$155="please make a selection","n/a",INDEX(data_all,MATCH(F$155,geog,0),MATCH(CONCATENATE($F$154, " - ", $H$152, " (",$D157, ")"),head,0))), "n/a")</f>
        <v>n/a</v>
      </c>
      <c r="G157" s="1351"/>
      <c r="H157" s="1351" t="str">
        <f t="shared" ref="H157:H162" si="1">IFERROR(IF(H$155="please make a selection","n/a",INDEX(data_all,MATCH(H$155,geog,0),MATCH(CONCATENATE($F$154, " - ", $H$152, " (",$D157, ")"),head,0))), "n/a")</f>
        <v>n/a</v>
      </c>
      <c r="I157" s="1351"/>
      <c r="J157" s="1353">
        <f t="shared" ref="J157:J162" si="2">IFERROR(IF(J$155="please make a selection","n/a",INDEX(data_all,MATCH(J$155,geog,0),MATCH(CONCATENATE($F$154, " - ", $H$152, " (",$D157, ")"),head,0))), "n/a")</f>
        <v>5240</v>
      </c>
      <c r="K157" s="1353"/>
      <c r="L157" s="1353">
        <f t="shared" ref="L157:L162" si="3">IFERROR(IF(L$155="please make a selection","n/a",INDEX(data_all,MATCH(L$155,geog,0),MATCH(CONCATENATE($F$154, " - ", $H$152, " (",$D157, ")"),head,0))), "n/a")</f>
        <v>550670</v>
      </c>
      <c r="M157" s="1353"/>
      <c r="N157" s="1097"/>
      <c r="O157" s="1097"/>
      <c r="P157" s="1097"/>
      <c r="Q157" s="1097"/>
      <c r="R157" s="1097"/>
      <c r="S157" s="1097"/>
      <c r="T157" s="1097"/>
      <c r="U157" s="1097"/>
      <c r="V157" s="1097"/>
      <c r="W157" s="1097"/>
      <c r="X157" s="1097"/>
      <c r="Y157" s="1097"/>
      <c r="Z157" s="1097"/>
      <c r="AA157" s="79"/>
      <c r="AB157" s="946"/>
    </row>
    <row r="158" spans="2:28" s="247" customFormat="1" x14ac:dyDescent="0.25">
      <c r="B158" s="79"/>
      <c r="C158" s="248"/>
      <c r="D158" s="1349">
        <v>2015</v>
      </c>
      <c r="E158" s="1349"/>
      <c r="F158" s="1351" t="str">
        <f t="shared" si="0"/>
        <v>n/a</v>
      </c>
      <c r="G158" s="1351"/>
      <c r="H158" s="1351" t="str">
        <f t="shared" si="1"/>
        <v>n/a</v>
      </c>
      <c r="I158" s="1351"/>
      <c r="J158" s="1353">
        <f t="shared" si="2"/>
        <v>5635</v>
      </c>
      <c r="K158" s="1353"/>
      <c r="L158" s="1353">
        <f t="shared" si="3"/>
        <v>578850</v>
      </c>
      <c r="M158" s="1353"/>
      <c r="N158" s="248"/>
      <c r="O158" s="248"/>
      <c r="P158" s="248">
        <f>D162</f>
        <v>2011</v>
      </c>
      <c r="Q158" s="278" t="str">
        <f>F162</f>
        <v>n/a</v>
      </c>
      <c r="R158" s="278" t="str">
        <f>H162</f>
        <v>n/a</v>
      </c>
      <c r="S158" s="248"/>
      <c r="T158" s="248"/>
      <c r="U158" s="248"/>
      <c r="V158" s="248"/>
      <c r="W158" s="248"/>
      <c r="X158" s="248"/>
      <c r="Y158" s="248"/>
      <c r="Z158" s="248"/>
      <c r="AA158" s="79"/>
      <c r="AB158" s="145" t="s">
        <v>2138</v>
      </c>
    </row>
    <row r="159" spans="2:28" s="247" customFormat="1" x14ac:dyDescent="0.25">
      <c r="B159" s="79"/>
      <c r="C159" s="248"/>
      <c r="D159" s="1349">
        <v>2014</v>
      </c>
      <c r="E159" s="1349"/>
      <c r="F159" s="1351" t="str">
        <f t="shared" si="0"/>
        <v>n/a</v>
      </c>
      <c r="G159" s="1351"/>
      <c r="H159" s="1351" t="str">
        <f t="shared" si="1"/>
        <v>n/a</v>
      </c>
      <c r="I159" s="1351"/>
      <c r="J159" s="1353">
        <f t="shared" si="2"/>
        <v>6200</v>
      </c>
      <c r="K159" s="1353"/>
      <c r="L159" s="1353">
        <f t="shared" si="3"/>
        <v>637860</v>
      </c>
      <c r="M159" s="1353"/>
      <c r="N159" s="248"/>
      <c r="O159" s="248"/>
      <c r="P159" s="248">
        <f>D161</f>
        <v>2012</v>
      </c>
      <c r="Q159" s="278" t="str">
        <f>F161</f>
        <v>n/a</v>
      </c>
      <c r="R159" s="278" t="str">
        <f>H161</f>
        <v>n/a</v>
      </c>
      <c r="S159" s="248"/>
      <c r="T159" s="248"/>
      <c r="U159" s="248"/>
      <c r="V159" s="248"/>
      <c r="W159" s="248"/>
      <c r="X159" s="248"/>
      <c r="Y159" s="248"/>
      <c r="Z159" s="248"/>
      <c r="AA159" s="79"/>
      <c r="AB159" s="145" t="s">
        <v>2139</v>
      </c>
    </row>
    <row r="160" spans="2:28" s="247" customFormat="1" x14ac:dyDescent="0.25">
      <c r="B160" s="79"/>
      <c r="C160" s="248"/>
      <c r="D160" s="1349">
        <v>2013</v>
      </c>
      <c r="E160" s="1349"/>
      <c r="F160" s="1351" t="str">
        <f t="shared" si="0"/>
        <v>n/a</v>
      </c>
      <c r="G160" s="1351"/>
      <c r="H160" s="1351" t="str">
        <f t="shared" si="1"/>
        <v>n/a</v>
      </c>
      <c r="I160" s="1351"/>
      <c r="J160" s="1353">
        <f t="shared" si="2"/>
        <v>6780</v>
      </c>
      <c r="K160" s="1353"/>
      <c r="L160" s="1353">
        <f t="shared" si="3"/>
        <v>700500</v>
      </c>
      <c r="M160" s="1353"/>
      <c r="N160" s="248"/>
      <c r="O160" s="248"/>
      <c r="P160" s="248">
        <f>D160</f>
        <v>2013</v>
      </c>
      <c r="Q160" s="278" t="str">
        <f>F160</f>
        <v>n/a</v>
      </c>
      <c r="R160" s="278" t="str">
        <f>H160</f>
        <v>n/a</v>
      </c>
      <c r="S160" s="248"/>
      <c r="T160" s="248"/>
      <c r="U160" s="248"/>
      <c r="V160" s="248"/>
      <c r="W160" s="248"/>
      <c r="X160" s="248"/>
      <c r="Y160" s="248"/>
      <c r="Z160" s="248"/>
      <c r="AA160" s="79"/>
      <c r="AB160" s="145" t="s">
        <v>2140</v>
      </c>
    </row>
    <row r="161" spans="2:29" s="247" customFormat="1" x14ac:dyDescent="0.25">
      <c r="B161" s="79"/>
      <c r="C161" s="248"/>
      <c r="D161" s="1349">
        <v>2012</v>
      </c>
      <c r="E161" s="1349"/>
      <c r="F161" s="1351" t="str">
        <f t="shared" si="0"/>
        <v>n/a</v>
      </c>
      <c r="G161" s="1351"/>
      <c r="H161" s="1351" t="str">
        <f t="shared" si="1"/>
        <v>n/a</v>
      </c>
      <c r="I161" s="1351"/>
      <c r="J161" s="1353">
        <f t="shared" si="2"/>
        <v>7270</v>
      </c>
      <c r="K161" s="1353"/>
      <c r="L161" s="1353">
        <f t="shared" si="3"/>
        <v>731680</v>
      </c>
      <c r="M161" s="1353"/>
      <c r="N161" s="248"/>
      <c r="O161" s="248"/>
      <c r="P161" s="248">
        <f>D159</f>
        <v>2014</v>
      </c>
      <c r="Q161" s="278" t="str">
        <f>F159</f>
        <v>n/a</v>
      </c>
      <c r="R161" s="278" t="str">
        <f>H159</f>
        <v>n/a</v>
      </c>
      <c r="S161" s="248"/>
      <c r="T161" s="248"/>
      <c r="U161" s="248"/>
      <c r="V161" s="248"/>
      <c r="W161" s="248"/>
      <c r="X161" s="248"/>
      <c r="Y161" s="248"/>
      <c r="Z161" s="248"/>
      <c r="AA161" s="79"/>
    </row>
    <row r="162" spans="2:29" s="247" customFormat="1" x14ac:dyDescent="0.25">
      <c r="B162" s="79"/>
      <c r="C162" s="248"/>
      <c r="D162" s="1350">
        <v>2011</v>
      </c>
      <c r="E162" s="1350"/>
      <c r="F162" s="1240" t="str">
        <f t="shared" si="0"/>
        <v>n/a</v>
      </c>
      <c r="G162" s="1240"/>
      <c r="H162" s="1240" t="str">
        <f t="shared" si="1"/>
        <v>n/a</v>
      </c>
      <c r="I162" s="1240"/>
      <c r="J162" s="1352">
        <f t="shared" si="2"/>
        <v>7205</v>
      </c>
      <c r="K162" s="1352"/>
      <c r="L162" s="1352">
        <f t="shared" si="3"/>
        <v>721690</v>
      </c>
      <c r="M162" s="1352"/>
      <c r="N162" s="248"/>
      <c r="O162" s="248"/>
      <c r="P162" s="248">
        <f>D158</f>
        <v>2015</v>
      </c>
      <c r="Q162" s="278" t="str">
        <f>F158</f>
        <v>n/a</v>
      </c>
      <c r="R162" s="278" t="str">
        <f>H158</f>
        <v>n/a</v>
      </c>
      <c r="S162" s="248"/>
      <c r="T162" s="248"/>
      <c r="U162" s="248"/>
      <c r="V162" s="248"/>
      <c r="W162" s="248"/>
      <c r="X162" s="248"/>
      <c r="Y162" s="248"/>
      <c r="Z162" s="248"/>
      <c r="AA162" s="79"/>
    </row>
    <row r="163" spans="2:29" s="247" customFormat="1" x14ac:dyDescent="0.25">
      <c r="B163" s="79"/>
      <c r="C163" s="248"/>
      <c r="D163" s="251"/>
      <c r="E163" s="248"/>
      <c r="F163" s="248"/>
      <c r="G163" s="248"/>
      <c r="H163" s="248"/>
      <c r="I163" s="248"/>
      <c r="J163" s="248"/>
      <c r="K163" s="248"/>
      <c r="L163" s="248"/>
      <c r="M163" s="248"/>
      <c r="N163" s="248"/>
      <c r="O163" s="248"/>
      <c r="P163" s="248">
        <f>D157</f>
        <v>2016</v>
      </c>
      <c r="Q163" s="278" t="str">
        <f>F157</f>
        <v>n/a</v>
      </c>
      <c r="R163" s="278" t="str">
        <f>H157</f>
        <v>n/a</v>
      </c>
      <c r="S163" s="248"/>
      <c r="T163" s="248"/>
      <c r="U163" s="248"/>
      <c r="V163" s="248"/>
      <c r="W163" s="248"/>
      <c r="X163" s="248"/>
      <c r="Y163" s="248"/>
      <c r="Z163" s="248"/>
      <c r="AA163" s="79"/>
    </row>
    <row r="164" spans="2:29" s="247" customFormat="1" ht="15" customHeight="1" x14ac:dyDescent="0.25">
      <c r="B164" s="79"/>
      <c r="C164" s="248"/>
      <c r="E164" s="285"/>
      <c r="F164" s="285"/>
      <c r="G164" s="285"/>
      <c r="H164" s="285"/>
      <c r="I164" s="285"/>
      <c r="J164" s="285"/>
      <c r="K164" s="285"/>
      <c r="L164" s="285"/>
      <c r="M164" s="285"/>
      <c r="N164" s="285"/>
      <c r="O164" s="248"/>
      <c r="P164" s="248"/>
      <c r="Q164" s="248"/>
      <c r="R164" s="248"/>
      <c r="S164" s="248"/>
      <c r="T164" s="248"/>
      <c r="U164" s="248"/>
      <c r="V164" s="248"/>
      <c r="W164" s="248"/>
      <c r="X164" s="248"/>
      <c r="Y164" s="248"/>
      <c r="Z164" s="248"/>
      <c r="AA164" s="79"/>
    </row>
    <row r="165" spans="2:29" s="247" customFormat="1" x14ac:dyDescent="0.25">
      <c r="B165" s="79"/>
      <c r="C165" s="248"/>
      <c r="D165" s="285"/>
      <c r="E165" s="285"/>
      <c r="F165" s="285"/>
      <c r="G165" s="285"/>
      <c r="H165" s="285"/>
      <c r="I165" s="285"/>
      <c r="J165" s="285"/>
      <c r="K165" s="285"/>
      <c r="L165" s="285"/>
      <c r="M165" s="285"/>
      <c r="N165" s="285"/>
      <c r="O165" s="248"/>
      <c r="P165" s="248"/>
      <c r="Q165" s="248"/>
      <c r="R165" s="248"/>
      <c r="S165" s="248"/>
      <c r="T165" s="248"/>
      <c r="U165" s="248"/>
      <c r="V165" s="248"/>
      <c r="W165" s="248"/>
      <c r="X165" s="248"/>
      <c r="Y165" s="248"/>
      <c r="Z165" s="248"/>
      <c r="AA165" s="79"/>
    </row>
    <row r="166" spans="2:29" s="204" customFormat="1" x14ac:dyDescent="0.25">
      <c r="B166" s="79"/>
      <c r="C166" s="206"/>
      <c r="D166" s="285"/>
      <c r="E166" s="285"/>
      <c r="F166" s="285"/>
      <c r="G166" s="285"/>
      <c r="H166" s="285"/>
      <c r="I166" s="285"/>
      <c r="J166" s="285"/>
      <c r="K166" s="285"/>
      <c r="L166" s="285"/>
      <c r="M166" s="285"/>
      <c r="N166" s="285"/>
      <c r="O166" s="206"/>
      <c r="P166" s="206"/>
      <c r="Q166" s="206"/>
      <c r="R166" s="206"/>
      <c r="S166" s="206"/>
      <c r="T166" s="206"/>
      <c r="U166" s="206"/>
      <c r="V166" s="206"/>
      <c r="W166" s="206"/>
      <c r="X166" s="206"/>
      <c r="Y166" s="206"/>
      <c r="Z166" s="206"/>
      <c r="AA166" s="79"/>
    </row>
    <row r="167" spans="2:29" ht="15.75" customHeight="1" x14ac:dyDescent="0.25">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row>
    <row r="168" spans="2:29" x14ac:dyDescent="0.25">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C168" s="1175">
        <f ca="1">TODAY()</f>
        <v>43119</v>
      </c>
    </row>
  </sheetData>
  <sheetProtection password="C7B0" sheet="1" objects="1" scenarios="1"/>
  <mergeCells count="195">
    <mergeCell ref="H158:I158"/>
    <mergeCell ref="J158:K158"/>
    <mergeCell ref="L158:M158"/>
    <mergeCell ref="D148:Y150"/>
    <mergeCell ref="D141:Y141"/>
    <mergeCell ref="D143:Y143"/>
    <mergeCell ref="D146:Y146"/>
    <mergeCell ref="D154:E156"/>
    <mergeCell ref="F154:M154"/>
    <mergeCell ref="F155:G156"/>
    <mergeCell ref="H155:I156"/>
    <mergeCell ref="J155:K156"/>
    <mergeCell ref="L155:M156"/>
    <mergeCell ref="D152:G152"/>
    <mergeCell ref="H152:J152"/>
    <mergeCell ref="D157:E157"/>
    <mergeCell ref="F157:G157"/>
    <mergeCell ref="H157:I157"/>
    <mergeCell ref="J157:K157"/>
    <mergeCell ref="L157:M157"/>
    <mergeCell ref="D134:I134"/>
    <mergeCell ref="D135:I135"/>
    <mergeCell ref="D133:I133"/>
    <mergeCell ref="J134:L134"/>
    <mergeCell ref="J135:L135"/>
    <mergeCell ref="M134:O134"/>
    <mergeCell ref="P134:R134"/>
    <mergeCell ref="S134:U134"/>
    <mergeCell ref="M135:O135"/>
    <mergeCell ref="P135:R135"/>
    <mergeCell ref="S135:U135"/>
    <mergeCell ref="D124:Y124"/>
    <mergeCell ref="D125:Y125"/>
    <mergeCell ref="D126:Y126"/>
    <mergeCell ref="D127:Y127"/>
    <mergeCell ref="D129:Y129"/>
    <mergeCell ref="D131:Y131"/>
    <mergeCell ref="J133:L133"/>
    <mergeCell ref="M133:O133"/>
    <mergeCell ref="P133:R133"/>
    <mergeCell ref="S133:U133"/>
    <mergeCell ref="D114:E114"/>
    <mergeCell ref="F114:G114"/>
    <mergeCell ref="L114:M114"/>
    <mergeCell ref="D115:E115"/>
    <mergeCell ref="F115:G115"/>
    <mergeCell ref="L115:M115"/>
    <mergeCell ref="D120:Y120"/>
    <mergeCell ref="D121:Y121"/>
    <mergeCell ref="D122:Y122"/>
    <mergeCell ref="D111:E111"/>
    <mergeCell ref="F111:G111"/>
    <mergeCell ref="L111:M111"/>
    <mergeCell ref="D112:E112"/>
    <mergeCell ref="F112:G112"/>
    <mergeCell ref="L112:M112"/>
    <mergeCell ref="D113:E113"/>
    <mergeCell ref="F113:G113"/>
    <mergeCell ref="L113:M113"/>
    <mergeCell ref="L103:M103"/>
    <mergeCell ref="R100:U100"/>
    <mergeCell ref="D105:Y105"/>
    <mergeCell ref="D107:Y107"/>
    <mergeCell ref="D109:E110"/>
    <mergeCell ref="F109:K109"/>
    <mergeCell ref="L109:Q109"/>
    <mergeCell ref="R109:U109"/>
    <mergeCell ref="V109:Y109"/>
    <mergeCell ref="F110:G110"/>
    <mergeCell ref="L110:M110"/>
    <mergeCell ref="L97:Q97"/>
    <mergeCell ref="L98:M98"/>
    <mergeCell ref="R97:U97"/>
    <mergeCell ref="V97:Y97"/>
    <mergeCell ref="D97:E98"/>
    <mergeCell ref="F99:G99"/>
    <mergeCell ref="F100:G100"/>
    <mergeCell ref="F101:G101"/>
    <mergeCell ref="F102:G102"/>
    <mergeCell ref="L99:M99"/>
    <mergeCell ref="L100:M100"/>
    <mergeCell ref="L101:M101"/>
    <mergeCell ref="L102:M102"/>
    <mergeCell ref="G94:K94"/>
    <mergeCell ref="G95:K95"/>
    <mergeCell ref="D99:E99"/>
    <mergeCell ref="D100:E100"/>
    <mergeCell ref="D101:E101"/>
    <mergeCell ref="D102:E102"/>
    <mergeCell ref="D103:E103"/>
    <mergeCell ref="F98:G98"/>
    <mergeCell ref="F97:K97"/>
    <mergeCell ref="F103:G103"/>
    <mergeCell ref="R63:S63"/>
    <mergeCell ref="R64:S64"/>
    <mergeCell ref="R65:S65"/>
    <mergeCell ref="D90:Y90"/>
    <mergeCell ref="D85:Y85"/>
    <mergeCell ref="D88:Y88"/>
    <mergeCell ref="D89:Y89"/>
    <mergeCell ref="D91:Y91"/>
    <mergeCell ref="D93:Y93"/>
    <mergeCell ref="D92:Y92"/>
    <mergeCell ref="D63:E63"/>
    <mergeCell ref="D64:E64"/>
    <mergeCell ref="D65:E65"/>
    <mergeCell ref="F63:G63"/>
    <mergeCell ref="F64:G64"/>
    <mergeCell ref="F65:G65"/>
    <mergeCell ref="L63:M63"/>
    <mergeCell ref="L64:M64"/>
    <mergeCell ref="L65:M65"/>
    <mergeCell ref="D86:Y86"/>
    <mergeCell ref="L43:N43"/>
    <mergeCell ref="D46:K46"/>
    <mergeCell ref="L46:N46"/>
    <mergeCell ref="O43:Q43"/>
    <mergeCell ref="D44:K44"/>
    <mergeCell ref="L44:N44"/>
    <mergeCell ref="O44:Q44"/>
    <mergeCell ref="D45:K45"/>
    <mergeCell ref="L45:N45"/>
    <mergeCell ref="O45:Q45"/>
    <mergeCell ref="L61:M61"/>
    <mergeCell ref="F62:G62"/>
    <mergeCell ref="O31:Q31"/>
    <mergeCell ref="L32:N32"/>
    <mergeCell ref="L33:N33"/>
    <mergeCell ref="L34:N34"/>
    <mergeCell ref="O46:Q46"/>
    <mergeCell ref="R62:S62"/>
    <mergeCell ref="D51:Y51"/>
    <mergeCell ref="D52:Y52"/>
    <mergeCell ref="D53:Y53"/>
    <mergeCell ref="D54:Y54"/>
    <mergeCell ref="D55:Y55"/>
    <mergeCell ref="D56:Y56"/>
    <mergeCell ref="D57:Y57"/>
    <mergeCell ref="D62:E62"/>
    <mergeCell ref="F61:G61"/>
    <mergeCell ref="F60:K60"/>
    <mergeCell ref="F59:K59"/>
    <mergeCell ref="L60:Q60"/>
    <mergeCell ref="L59:Q59"/>
    <mergeCell ref="R59:W59"/>
    <mergeCell ref="R60:W60"/>
    <mergeCell ref="R61:S61"/>
    <mergeCell ref="D59:E61"/>
    <mergeCell ref="L62:M62"/>
    <mergeCell ref="D20:Z20"/>
    <mergeCell ref="D21:Z21"/>
    <mergeCell ref="D39:Z39"/>
    <mergeCell ref="D22:Z22"/>
    <mergeCell ref="D24:Z24"/>
    <mergeCell ref="D19:Z19"/>
    <mergeCell ref="D11:Z11"/>
    <mergeCell ref="D12:Z12"/>
    <mergeCell ref="D14:Z14"/>
    <mergeCell ref="D15:Z15"/>
    <mergeCell ref="D16:Z16"/>
    <mergeCell ref="D17:Z17"/>
    <mergeCell ref="D18:Z18"/>
    <mergeCell ref="D13:Y13"/>
    <mergeCell ref="O32:Q32"/>
    <mergeCell ref="O33:Q33"/>
    <mergeCell ref="O34:Q34"/>
    <mergeCell ref="D32:K32"/>
    <mergeCell ref="D33:K33"/>
    <mergeCell ref="D34:K34"/>
    <mergeCell ref="D23:Y23"/>
    <mergeCell ref="D25:Y25"/>
    <mergeCell ref="D27:Y27"/>
    <mergeCell ref="L31:N31"/>
    <mergeCell ref="D159:E159"/>
    <mergeCell ref="D160:E160"/>
    <mergeCell ref="D161:E161"/>
    <mergeCell ref="D162:E162"/>
    <mergeCell ref="F158:G158"/>
    <mergeCell ref="F159:G159"/>
    <mergeCell ref="F160:G160"/>
    <mergeCell ref="F161:G161"/>
    <mergeCell ref="F162:G162"/>
    <mergeCell ref="D158:E158"/>
    <mergeCell ref="H162:I162"/>
    <mergeCell ref="J162:K162"/>
    <mergeCell ref="L162:M162"/>
    <mergeCell ref="H159:I159"/>
    <mergeCell ref="J159:K159"/>
    <mergeCell ref="L159:M159"/>
    <mergeCell ref="H160:I160"/>
    <mergeCell ref="J160:K160"/>
    <mergeCell ref="L160:M160"/>
    <mergeCell ref="H161:I161"/>
    <mergeCell ref="J161:K161"/>
    <mergeCell ref="L161:M161"/>
  </mergeCells>
  <dataValidations disablePrompts="1" count="1">
    <dataValidation type="list" allowBlank="1" showInputMessage="1" showErrorMessage="1" sqref="H152:J152">
      <formula1>$AB$154:$AB$160</formula1>
    </dataValidation>
  </dataValidations>
  <hyperlinks>
    <hyperlink ref="D11:Z11" r:id="rId1" display="Source: Index of Multiple Deprivation (2015), DCLG"/>
    <hyperlink ref="D51" r:id="rId2"/>
    <hyperlink ref="D85" r:id="rId3" display="Source: Shelter DataBank"/>
    <hyperlink ref="D143:Y143" r:id="rId4" display="See  the government report by the Department for Work and Pensions on Child Poverty for further information. "/>
    <hyperlink ref="D146:Y146" r:id="rId5" display="Source: Department for Work and Pensions"/>
    <hyperlink ref="D86" r:id="rId6" display="Source: Public Health England Profiles (statutory homelessness rate per 1,000 households)"/>
  </hyperlinks>
  <pageMargins left="0.25" right="0.25" top="0.75" bottom="0.75" header="0.3" footer="0.3"/>
  <pageSetup paperSize="9" orientation="landscape" verticalDpi="0"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00000"/>
  </sheetPr>
  <dimension ref="A1:AD240"/>
  <sheetViews>
    <sheetView showGridLines="0" zoomScaleNormal="100" workbookViewId="0">
      <pane ySplit="7" topLeftCell="A8" activePane="bottomLeft" state="frozen"/>
      <selection pane="bottomLeft"/>
    </sheetView>
  </sheetViews>
  <sheetFormatPr defaultRowHeight="15" x14ac:dyDescent="0.25"/>
  <cols>
    <col min="1" max="3" width="1.5" style="91" customWidth="1"/>
    <col min="4" max="25" width="4.796875" style="91" customWidth="1"/>
    <col min="26" max="28" width="1.3984375" style="91" customWidth="1"/>
    <col min="29" max="29" width="10.19921875" style="91" bestFit="1" customWidth="1"/>
    <col min="30" max="16384" width="8.796875" style="91"/>
  </cols>
  <sheetData>
    <row r="1" spans="1:27" ht="9" customHeight="1" x14ac:dyDescent="0.25">
      <c r="A1" s="93"/>
    </row>
    <row r="7" spans="1:27" ht="7.5" customHeight="1" x14ac:dyDescent="0.25">
      <c r="B7" s="79"/>
      <c r="C7" s="79"/>
      <c r="D7" s="79"/>
      <c r="E7" s="79"/>
      <c r="F7" s="79"/>
      <c r="G7" s="79"/>
      <c r="H7" s="79"/>
      <c r="I7" s="79"/>
      <c r="J7" s="79"/>
      <c r="K7" s="79"/>
      <c r="L7" s="79"/>
      <c r="M7" s="79"/>
      <c r="N7" s="79"/>
      <c r="O7" s="79"/>
      <c r="P7" s="79"/>
      <c r="Q7" s="79"/>
      <c r="R7" s="79"/>
      <c r="S7" s="79"/>
      <c r="T7" s="79"/>
      <c r="U7" s="79"/>
      <c r="V7" s="79"/>
      <c r="W7" s="79"/>
      <c r="X7" s="79"/>
      <c r="Y7" s="79"/>
      <c r="Z7" s="79"/>
      <c r="AA7" s="79"/>
    </row>
    <row r="8" spans="1:27" ht="23.25" customHeight="1" x14ac:dyDescent="0.3">
      <c r="B8" s="79"/>
      <c r="C8" s="81"/>
      <c r="D8" s="79"/>
      <c r="E8" s="79"/>
      <c r="F8" s="79"/>
      <c r="G8" s="79"/>
      <c r="H8" s="79"/>
      <c r="I8" s="79"/>
      <c r="J8" s="79"/>
      <c r="K8" s="79"/>
      <c r="L8" s="79"/>
      <c r="M8" s="79"/>
      <c r="N8" s="79"/>
      <c r="O8" s="79"/>
      <c r="P8" s="79"/>
      <c r="Q8" s="97"/>
      <c r="R8" s="97"/>
      <c r="S8" s="97"/>
      <c r="T8" s="97"/>
      <c r="U8" s="97"/>
      <c r="V8" s="97"/>
      <c r="W8" s="97"/>
      <c r="X8" s="97"/>
      <c r="Y8" s="79"/>
      <c r="Z8" s="79"/>
      <c r="AA8" s="79"/>
    </row>
    <row r="9" spans="1:27" x14ac:dyDescent="0.25">
      <c r="B9" s="79"/>
      <c r="C9" s="79"/>
      <c r="D9" s="79"/>
      <c r="E9" s="79"/>
      <c r="F9" s="79"/>
      <c r="G9" s="79"/>
      <c r="H9" s="79"/>
      <c r="I9" s="79"/>
      <c r="J9" s="79"/>
      <c r="K9" s="79"/>
      <c r="L9" s="79"/>
      <c r="M9" s="79"/>
      <c r="N9" s="79"/>
      <c r="O9" s="87"/>
      <c r="P9" s="83"/>
      <c r="Q9" s="97"/>
      <c r="R9" s="96"/>
      <c r="S9" s="96"/>
      <c r="T9" s="96"/>
      <c r="U9" s="96"/>
      <c r="V9" s="96"/>
      <c r="W9" s="96"/>
      <c r="X9" s="96"/>
      <c r="Y9" s="79"/>
      <c r="Z9" s="79"/>
      <c r="AA9" s="79"/>
    </row>
    <row r="10" spans="1:27" ht="15" customHeight="1" x14ac:dyDescent="0.25">
      <c r="B10" s="79"/>
      <c r="C10" s="173"/>
      <c r="D10" s="173"/>
      <c r="E10" s="173"/>
      <c r="F10" s="173"/>
      <c r="G10" s="173"/>
      <c r="H10" s="173"/>
      <c r="I10" s="173"/>
      <c r="J10" s="173"/>
      <c r="K10" s="173"/>
      <c r="L10" s="173"/>
      <c r="M10" s="173"/>
      <c r="N10" s="82"/>
      <c r="O10" s="82"/>
      <c r="P10" s="82"/>
      <c r="Q10" s="171"/>
      <c r="R10" s="171"/>
      <c r="S10" s="171"/>
      <c r="T10" s="171"/>
      <c r="U10" s="171"/>
      <c r="V10" s="171"/>
      <c r="W10" s="171"/>
      <c r="X10" s="171"/>
      <c r="Y10" s="82"/>
      <c r="Z10" s="82"/>
      <c r="AA10" s="79"/>
    </row>
    <row r="11" spans="1:27" x14ac:dyDescent="0.25">
      <c r="B11" s="79"/>
      <c r="C11" s="173"/>
      <c r="D11" s="1497" t="s">
        <v>2148</v>
      </c>
      <c r="E11" s="1498"/>
      <c r="F11" s="1498"/>
      <c r="G11" s="1498"/>
      <c r="H11" s="1498"/>
      <c r="I11" s="1498"/>
      <c r="J11" s="1498"/>
      <c r="K11" s="1498"/>
      <c r="L11" s="1498"/>
      <c r="M11" s="1498"/>
      <c r="N11" s="1498"/>
      <c r="O11" s="1498"/>
      <c r="P11" s="1498"/>
      <c r="Q11" s="1498"/>
      <c r="R11" s="1498"/>
      <c r="S11" s="1498"/>
      <c r="T11" s="1498"/>
      <c r="U11" s="1498"/>
      <c r="V11" s="1498"/>
      <c r="W11" s="1498"/>
      <c r="X11" s="1498"/>
      <c r="Y11" s="1499"/>
      <c r="Z11" s="82"/>
      <c r="AA11" s="79"/>
    </row>
    <row r="12" spans="1:27" ht="21.75" customHeight="1" x14ac:dyDescent="0.25">
      <c r="B12" s="79"/>
      <c r="C12" s="173"/>
      <c r="D12" s="1500"/>
      <c r="E12" s="1501"/>
      <c r="F12" s="1501"/>
      <c r="G12" s="1501"/>
      <c r="H12" s="1501"/>
      <c r="I12" s="1501"/>
      <c r="J12" s="1501"/>
      <c r="K12" s="1501"/>
      <c r="L12" s="1501"/>
      <c r="M12" s="1501"/>
      <c r="N12" s="1501"/>
      <c r="O12" s="1501"/>
      <c r="P12" s="1501"/>
      <c r="Q12" s="1501"/>
      <c r="R12" s="1501"/>
      <c r="S12" s="1501"/>
      <c r="T12" s="1501"/>
      <c r="U12" s="1501"/>
      <c r="V12" s="1501"/>
      <c r="W12" s="1501"/>
      <c r="X12" s="1501"/>
      <c r="Y12" s="1502"/>
      <c r="Z12" s="82"/>
      <c r="AA12" s="79"/>
    </row>
    <row r="13" spans="1:27" x14ac:dyDescent="0.25">
      <c r="B13" s="79"/>
      <c r="C13" s="173"/>
      <c r="D13" s="173"/>
      <c r="E13" s="173"/>
      <c r="F13" s="173"/>
      <c r="G13" s="173"/>
      <c r="H13" s="173"/>
      <c r="I13" s="173"/>
      <c r="J13" s="173"/>
      <c r="K13" s="173"/>
      <c r="L13" s="173"/>
      <c r="M13" s="173"/>
      <c r="N13" s="82"/>
      <c r="O13" s="172"/>
      <c r="P13" s="82"/>
      <c r="Q13" s="171"/>
      <c r="R13" s="46"/>
      <c r="S13" s="46"/>
      <c r="T13" s="46"/>
      <c r="U13" s="46"/>
      <c r="V13" s="46"/>
      <c r="W13" s="46"/>
      <c r="X13" s="46"/>
      <c r="Y13" s="82"/>
      <c r="Z13" s="82"/>
      <c r="AA13" s="79"/>
    </row>
    <row r="14" spans="1:27" x14ac:dyDescent="0.25">
      <c r="B14" s="79"/>
      <c r="C14" s="173"/>
      <c r="D14" s="1503" t="s">
        <v>3248</v>
      </c>
      <c r="E14" s="1503"/>
      <c r="F14" s="1503"/>
      <c r="G14" s="1503"/>
      <c r="H14" s="1503"/>
      <c r="I14" s="1503"/>
      <c r="J14" s="1503"/>
      <c r="K14" s="1503"/>
      <c r="L14" s="1503"/>
      <c r="M14" s="1503"/>
      <c r="N14" s="1503"/>
      <c r="O14" s="1503"/>
      <c r="P14" s="1503"/>
      <c r="Q14" s="1503"/>
      <c r="R14" s="1503"/>
      <c r="S14" s="1503"/>
      <c r="T14" s="1503"/>
      <c r="U14" s="1503"/>
      <c r="V14" s="1503"/>
      <c r="W14" s="1503"/>
      <c r="X14" s="1503"/>
      <c r="Y14" s="1503"/>
      <c r="Z14" s="82"/>
      <c r="AA14" s="79"/>
    </row>
    <row r="15" spans="1:27" ht="15" customHeight="1" x14ac:dyDescent="0.25">
      <c r="B15" s="79"/>
      <c r="C15" s="173"/>
      <c r="D15" s="173"/>
      <c r="E15" s="173"/>
      <c r="F15" s="173"/>
      <c r="G15" s="173"/>
      <c r="H15" s="173"/>
      <c r="I15" s="173"/>
      <c r="J15" s="173"/>
      <c r="K15" s="173"/>
      <c r="L15" s="173"/>
      <c r="M15" s="173"/>
      <c r="N15" s="82"/>
      <c r="O15" s="169"/>
      <c r="P15" s="173"/>
      <c r="Q15" s="170"/>
      <c r="R15" s="170"/>
      <c r="S15" s="170"/>
      <c r="T15" s="170"/>
      <c r="U15" s="170"/>
      <c r="V15" s="170"/>
      <c r="W15" s="170"/>
      <c r="X15" s="170"/>
      <c r="Y15" s="173"/>
      <c r="Z15" s="82"/>
      <c r="AA15" s="79"/>
    </row>
    <row r="16" spans="1:27" ht="15" customHeight="1" x14ac:dyDescent="0.25">
      <c r="B16" s="79"/>
      <c r="C16" s="173"/>
      <c r="D16" s="1504" t="s">
        <v>3249</v>
      </c>
      <c r="E16" s="1504"/>
      <c r="F16" s="1504"/>
      <c r="G16" s="1504"/>
      <c r="H16" s="1504"/>
      <c r="I16" s="1504"/>
      <c r="J16" s="1504"/>
      <c r="K16" s="1504"/>
      <c r="L16" s="1504"/>
      <c r="M16" s="1504"/>
      <c r="N16" s="1504"/>
      <c r="O16" s="1504"/>
      <c r="P16" s="1504"/>
      <c r="Q16" s="1504"/>
      <c r="R16" s="1504"/>
      <c r="S16" s="1504"/>
      <c r="T16" s="1504"/>
      <c r="U16" s="1504"/>
      <c r="V16" s="1504"/>
      <c r="W16" s="1504"/>
      <c r="X16" s="1504"/>
      <c r="Y16" s="1504"/>
      <c r="Z16" s="82"/>
      <c r="AA16" s="79"/>
    </row>
    <row r="17" spans="2:27" ht="15" customHeight="1" x14ac:dyDescent="0.25">
      <c r="B17" s="79"/>
      <c r="C17" s="173"/>
      <c r="D17" s="1504"/>
      <c r="E17" s="1504"/>
      <c r="F17" s="1504"/>
      <c r="G17" s="1504"/>
      <c r="H17" s="1504"/>
      <c r="I17" s="1504"/>
      <c r="J17" s="1504"/>
      <c r="K17" s="1504"/>
      <c r="L17" s="1504"/>
      <c r="M17" s="1504"/>
      <c r="N17" s="1504"/>
      <c r="O17" s="1504"/>
      <c r="P17" s="1504"/>
      <c r="Q17" s="1504"/>
      <c r="R17" s="1504"/>
      <c r="S17" s="1504"/>
      <c r="T17" s="1504"/>
      <c r="U17" s="1504"/>
      <c r="V17" s="1504"/>
      <c r="W17" s="1504"/>
      <c r="X17" s="1504"/>
      <c r="Y17" s="1504"/>
      <c r="Z17" s="82"/>
      <c r="AA17" s="79"/>
    </row>
    <row r="18" spans="2:27" x14ac:dyDescent="0.25">
      <c r="B18" s="79"/>
      <c r="C18" s="173"/>
      <c r="D18" s="1504"/>
      <c r="E18" s="1504"/>
      <c r="F18" s="1504"/>
      <c r="G18" s="1504"/>
      <c r="H18" s="1504"/>
      <c r="I18" s="1504"/>
      <c r="J18" s="1504"/>
      <c r="K18" s="1504"/>
      <c r="L18" s="1504"/>
      <c r="M18" s="1504"/>
      <c r="N18" s="1504"/>
      <c r="O18" s="1504"/>
      <c r="P18" s="1504"/>
      <c r="Q18" s="1504"/>
      <c r="R18" s="1504"/>
      <c r="S18" s="1504"/>
      <c r="T18" s="1504"/>
      <c r="U18" s="1504"/>
      <c r="V18" s="1504"/>
      <c r="W18" s="1504"/>
      <c r="X18" s="1504"/>
      <c r="Y18" s="1504"/>
      <c r="Z18" s="82"/>
      <c r="AA18" s="79"/>
    </row>
    <row r="19" spans="2:27" x14ac:dyDescent="0.25">
      <c r="B19" s="79"/>
      <c r="C19" s="173"/>
      <c r="D19" s="1504"/>
      <c r="E19" s="1504"/>
      <c r="F19" s="1504"/>
      <c r="G19" s="1504"/>
      <c r="H19" s="1504"/>
      <c r="I19" s="1504"/>
      <c r="J19" s="1504"/>
      <c r="K19" s="1504"/>
      <c r="L19" s="1504"/>
      <c r="M19" s="1504"/>
      <c r="N19" s="1504"/>
      <c r="O19" s="1504"/>
      <c r="P19" s="1504"/>
      <c r="Q19" s="1504"/>
      <c r="R19" s="1504"/>
      <c r="S19" s="1504"/>
      <c r="T19" s="1504"/>
      <c r="U19" s="1504"/>
      <c r="V19" s="1504"/>
      <c r="W19" s="1504"/>
      <c r="X19" s="1504"/>
      <c r="Y19" s="1504"/>
      <c r="Z19" s="82"/>
      <c r="AA19" s="79"/>
    </row>
    <row r="20" spans="2:27" ht="15" customHeight="1" x14ac:dyDescent="0.25">
      <c r="B20" s="79"/>
      <c r="C20" s="173"/>
      <c r="D20" s="1504"/>
      <c r="E20" s="1504"/>
      <c r="F20" s="1504"/>
      <c r="G20" s="1504"/>
      <c r="H20" s="1504"/>
      <c r="I20" s="1504"/>
      <c r="J20" s="1504"/>
      <c r="K20" s="1504"/>
      <c r="L20" s="1504"/>
      <c r="M20" s="1504"/>
      <c r="N20" s="1504"/>
      <c r="O20" s="1504"/>
      <c r="P20" s="1504"/>
      <c r="Q20" s="1504"/>
      <c r="R20" s="1504"/>
      <c r="S20" s="1504"/>
      <c r="T20" s="1504"/>
      <c r="U20" s="1504"/>
      <c r="V20" s="1504"/>
      <c r="W20" s="1504"/>
      <c r="X20" s="1504"/>
      <c r="Y20" s="1504"/>
      <c r="Z20" s="82"/>
      <c r="AA20" s="79"/>
    </row>
    <row r="21" spans="2:27" ht="31.5" customHeight="1" x14ac:dyDescent="0.25">
      <c r="B21" s="79"/>
      <c r="C21" s="173"/>
      <c r="D21" s="1504"/>
      <c r="E21" s="1504"/>
      <c r="F21" s="1504"/>
      <c r="G21" s="1504"/>
      <c r="H21" s="1504"/>
      <c r="I21" s="1504"/>
      <c r="J21" s="1504"/>
      <c r="K21" s="1504"/>
      <c r="L21" s="1504"/>
      <c r="M21" s="1504"/>
      <c r="N21" s="1504"/>
      <c r="O21" s="1504"/>
      <c r="P21" s="1504"/>
      <c r="Q21" s="1504"/>
      <c r="R21" s="1504"/>
      <c r="S21" s="1504"/>
      <c r="T21" s="1504"/>
      <c r="U21" s="1504"/>
      <c r="V21" s="1504"/>
      <c r="W21" s="1504"/>
      <c r="X21" s="1504"/>
      <c r="Y21" s="1504"/>
      <c r="Z21" s="82"/>
      <c r="AA21" s="79"/>
    </row>
    <row r="22" spans="2:27" ht="15" customHeight="1" x14ac:dyDescent="0.25">
      <c r="B22" s="79"/>
      <c r="C22" s="82"/>
      <c r="D22" s="1504"/>
      <c r="E22" s="1504"/>
      <c r="F22" s="1504"/>
      <c r="G22" s="1504"/>
      <c r="H22" s="1504"/>
      <c r="I22" s="1504"/>
      <c r="J22" s="1504"/>
      <c r="K22" s="1504"/>
      <c r="L22" s="1504"/>
      <c r="M22" s="1504"/>
      <c r="N22" s="1504"/>
      <c r="O22" s="1504"/>
      <c r="P22" s="1504"/>
      <c r="Q22" s="1504"/>
      <c r="R22" s="1504"/>
      <c r="S22" s="1504"/>
      <c r="T22" s="1504"/>
      <c r="U22" s="1504"/>
      <c r="V22" s="1504"/>
      <c r="W22" s="1504"/>
      <c r="X22" s="1504"/>
      <c r="Y22" s="1504"/>
      <c r="Z22" s="82"/>
      <c r="AA22" s="79"/>
    </row>
    <row r="23" spans="2:27" x14ac:dyDescent="0.25">
      <c r="B23" s="79"/>
      <c r="C23" s="173"/>
      <c r="D23" s="1504"/>
      <c r="E23" s="1504"/>
      <c r="F23" s="1504"/>
      <c r="G23" s="1504"/>
      <c r="H23" s="1504"/>
      <c r="I23" s="1504"/>
      <c r="J23" s="1504"/>
      <c r="K23" s="1504"/>
      <c r="L23" s="1504"/>
      <c r="M23" s="1504"/>
      <c r="N23" s="1504"/>
      <c r="O23" s="1504"/>
      <c r="P23" s="1504"/>
      <c r="Q23" s="1504"/>
      <c r="R23" s="1504"/>
      <c r="S23" s="1504"/>
      <c r="T23" s="1504"/>
      <c r="U23" s="1504"/>
      <c r="V23" s="1504"/>
      <c r="W23" s="1504"/>
      <c r="X23" s="1504"/>
      <c r="Y23" s="1504"/>
      <c r="Z23" s="82"/>
      <c r="AA23" s="79"/>
    </row>
    <row r="24" spans="2:27" s="292" customFormat="1" x14ac:dyDescent="0.25">
      <c r="B24" s="79"/>
      <c r="C24" s="173"/>
      <c r="D24" s="1504"/>
      <c r="E24" s="1504"/>
      <c r="F24" s="1504"/>
      <c r="G24" s="1504"/>
      <c r="H24" s="1504"/>
      <c r="I24" s="1504"/>
      <c r="J24" s="1504"/>
      <c r="K24" s="1504"/>
      <c r="L24" s="1504"/>
      <c r="M24" s="1504"/>
      <c r="N24" s="1504"/>
      <c r="O24" s="1504"/>
      <c r="P24" s="1504"/>
      <c r="Q24" s="1504"/>
      <c r="R24" s="1504"/>
      <c r="S24" s="1504"/>
      <c r="T24" s="1504"/>
      <c r="U24" s="1504"/>
      <c r="V24" s="1504"/>
      <c r="W24" s="1504"/>
      <c r="X24" s="1504"/>
      <c r="Y24" s="1504"/>
      <c r="Z24" s="248"/>
      <c r="AA24" s="79"/>
    </row>
    <row r="25" spans="2:27" s="292" customFormat="1" x14ac:dyDescent="0.25">
      <c r="B25" s="79"/>
      <c r="C25" s="173"/>
      <c r="D25" s="1504"/>
      <c r="E25" s="1504"/>
      <c r="F25" s="1504"/>
      <c r="G25" s="1504"/>
      <c r="H25" s="1504"/>
      <c r="I25" s="1504"/>
      <c r="J25" s="1504"/>
      <c r="K25" s="1504"/>
      <c r="L25" s="1504"/>
      <c r="M25" s="1504"/>
      <c r="N25" s="1504"/>
      <c r="O25" s="1504"/>
      <c r="P25" s="1504"/>
      <c r="Q25" s="1504"/>
      <c r="R25" s="1504"/>
      <c r="S25" s="1504"/>
      <c r="T25" s="1504"/>
      <c r="U25" s="1504"/>
      <c r="V25" s="1504"/>
      <c r="W25" s="1504"/>
      <c r="X25" s="1504"/>
      <c r="Y25" s="1504"/>
      <c r="Z25" s="248"/>
      <c r="AA25" s="79"/>
    </row>
    <row r="26" spans="2:27" s="292" customFormat="1" x14ac:dyDescent="0.25">
      <c r="B26" s="79"/>
      <c r="C26" s="173"/>
      <c r="D26" s="1504"/>
      <c r="E26" s="1504"/>
      <c r="F26" s="1504"/>
      <c r="G26" s="1504"/>
      <c r="H26" s="1504"/>
      <c r="I26" s="1504"/>
      <c r="J26" s="1504"/>
      <c r="K26" s="1504"/>
      <c r="L26" s="1504"/>
      <c r="M26" s="1504"/>
      <c r="N26" s="1504"/>
      <c r="O26" s="1504"/>
      <c r="P26" s="1504"/>
      <c r="Q26" s="1504"/>
      <c r="R26" s="1504"/>
      <c r="S26" s="1504"/>
      <c r="T26" s="1504"/>
      <c r="U26" s="1504"/>
      <c r="V26" s="1504"/>
      <c r="W26" s="1504"/>
      <c r="X26" s="1504"/>
      <c r="Y26" s="1504"/>
      <c r="Z26" s="248"/>
      <c r="AA26" s="79"/>
    </row>
    <row r="27" spans="2:27" s="292" customFormat="1" x14ac:dyDescent="0.25">
      <c r="B27" s="79"/>
      <c r="C27" s="173"/>
      <c r="D27" s="1504"/>
      <c r="E27" s="1504"/>
      <c r="F27" s="1504"/>
      <c r="G27" s="1504"/>
      <c r="H27" s="1504"/>
      <c r="I27" s="1504"/>
      <c r="J27" s="1504"/>
      <c r="K27" s="1504"/>
      <c r="L27" s="1504"/>
      <c r="M27" s="1504"/>
      <c r="N27" s="1504"/>
      <c r="O27" s="1504"/>
      <c r="P27" s="1504"/>
      <c r="Q27" s="1504"/>
      <c r="R27" s="1504"/>
      <c r="S27" s="1504"/>
      <c r="T27" s="1504"/>
      <c r="U27" s="1504"/>
      <c r="V27" s="1504"/>
      <c r="W27" s="1504"/>
      <c r="X27" s="1504"/>
      <c r="Y27" s="1504"/>
      <c r="Z27" s="248"/>
      <c r="AA27" s="79"/>
    </row>
    <row r="28" spans="2:27" s="292" customFormat="1" ht="42" customHeight="1" x14ac:dyDescent="0.25">
      <c r="B28" s="79"/>
      <c r="C28" s="173"/>
      <c r="D28" s="1504"/>
      <c r="E28" s="1504"/>
      <c r="F28" s="1504"/>
      <c r="G28" s="1504"/>
      <c r="H28" s="1504"/>
      <c r="I28" s="1504"/>
      <c r="J28" s="1504"/>
      <c r="K28" s="1504"/>
      <c r="L28" s="1504"/>
      <c r="M28" s="1504"/>
      <c r="N28" s="1504"/>
      <c r="O28" s="1504"/>
      <c r="P28" s="1504"/>
      <c r="Q28" s="1504"/>
      <c r="R28" s="1504"/>
      <c r="S28" s="1504"/>
      <c r="T28" s="1504"/>
      <c r="U28" s="1504"/>
      <c r="V28" s="1504"/>
      <c r="W28" s="1504"/>
      <c r="X28" s="1504"/>
      <c r="Y28" s="1504"/>
      <c r="Z28" s="248"/>
      <c r="AA28" s="79"/>
    </row>
    <row r="29" spans="2:27" s="292" customFormat="1" x14ac:dyDescent="0.25">
      <c r="B29" s="79"/>
      <c r="C29" s="173"/>
      <c r="D29" s="1505" t="s">
        <v>2149</v>
      </c>
      <c r="E29" s="1505"/>
      <c r="F29" s="1505"/>
      <c r="G29" s="1505"/>
      <c r="H29" s="1505"/>
      <c r="I29" s="1505"/>
      <c r="J29" s="1505"/>
      <c r="K29" s="1505"/>
      <c r="L29" s="1505"/>
      <c r="M29" s="1505"/>
      <c r="N29" s="1505"/>
      <c r="O29" s="1505"/>
      <c r="P29" s="1505"/>
      <c r="Q29" s="1505"/>
      <c r="R29" s="1505"/>
      <c r="S29" s="1505"/>
      <c r="T29" s="1505"/>
      <c r="U29" s="1505"/>
      <c r="V29" s="1505"/>
      <c r="W29" s="1505"/>
      <c r="X29" s="1505"/>
      <c r="Y29" s="1505"/>
      <c r="Z29" s="248"/>
      <c r="AA29" s="79"/>
    </row>
    <row r="30" spans="2:27" s="292" customFormat="1" x14ac:dyDescent="0.25">
      <c r="B30" s="79"/>
      <c r="C30" s="173"/>
      <c r="D30" s="290"/>
      <c r="E30" s="290"/>
      <c r="F30" s="290"/>
      <c r="G30" s="290"/>
      <c r="H30" s="290"/>
      <c r="I30" s="290"/>
      <c r="J30" s="290"/>
      <c r="K30" s="290"/>
      <c r="L30" s="290"/>
      <c r="M30" s="290"/>
      <c r="N30" s="290"/>
      <c r="O30" s="290"/>
      <c r="P30" s="290"/>
      <c r="Q30" s="290"/>
      <c r="R30" s="290"/>
      <c r="S30" s="290"/>
      <c r="T30" s="290"/>
      <c r="U30" s="290"/>
      <c r="V30" s="290"/>
      <c r="W30" s="290"/>
      <c r="X30" s="290"/>
      <c r="Y30" s="290"/>
      <c r="Z30" s="248"/>
      <c r="AA30" s="79"/>
    </row>
    <row r="31" spans="2:27" s="292" customFormat="1" x14ac:dyDescent="0.25">
      <c r="B31" s="79"/>
      <c r="C31" s="173"/>
      <c r="D31" s="1418" t="s">
        <v>1832</v>
      </c>
      <c r="E31" s="1418"/>
      <c r="F31" s="1289" t="s">
        <v>18</v>
      </c>
      <c r="G31" s="1289"/>
      <c r="H31" s="1289"/>
      <c r="I31" s="1289"/>
      <c r="J31" s="1289"/>
      <c r="K31" s="1289"/>
      <c r="L31" s="1289"/>
      <c r="M31" s="1289"/>
      <c r="N31" s="290"/>
      <c r="O31" s="290"/>
      <c r="P31" s="290"/>
      <c r="Q31" s="290"/>
      <c r="R31" s="290"/>
      <c r="S31" s="290"/>
      <c r="T31" s="290"/>
      <c r="U31" s="290"/>
      <c r="V31" s="290"/>
      <c r="W31" s="290"/>
      <c r="X31" s="290"/>
      <c r="Y31" s="290"/>
      <c r="Z31" s="248"/>
      <c r="AA31" s="79"/>
    </row>
    <row r="32" spans="2:27" s="292" customFormat="1" x14ac:dyDescent="0.25">
      <c r="B32" s="79"/>
      <c r="C32" s="173"/>
      <c r="D32" s="1419"/>
      <c r="E32" s="1419"/>
      <c r="F32" s="1251" t="str">
        <f>IF(select1 = "", "please make a selection", select1)</f>
        <v>please make a selection</v>
      </c>
      <c r="G32" s="1251"/>
      <c r="H32" s="1253" t="str">
        <f>IF(select2 = "", "please make a selection", select2)</f>
        <v>please make a selection</v>
      </c>
      <c r="I32" s="1253"/>
      <c r="J32" s="1255" t="s">
        <v>790</v>
      </c>
      <c r="K32" s="1255"/>
      <c r="L32" s="1257" t="s">
        <v>1823</v>
      </c>
      <c r="M32" s="1257"/>
      <c r="N32" s="290"/>
      <c r="O32" s="290"/>
      <c r="P32" s="290"/>
      <c r="Q32" s="290"/>
      <c r="R32" s="290"/>
      <c r="S32" s="290"/>
      <c r="T32" s="290"/>
      <c r="U32" s="290"/>
      <c r="V32" s="290"/>
      <c r="W32" s="290"/>
      <c r="X32" s="290"/>
      <c r="Y32" s="290"/>
      <c r="Z32" s="248"/>
      <c r="AA32" s="79"/>
    </row>
    <row r="33" spans="2:27" s="292" customFormat="1" ht="24.75" customHeight="1" x14ac:dyDescent="0.25">
      <c r="B33" s="79"/>
      <c r="C33" s="173"/>
      <c r="D33" s="1419"/>
      <c r="E33" s="1419"/>
      <c r="F33" s="1278"/>
      <c r="G33" s="1278"/>
      <c r="H33" s="1279"/>
      <c r="I33" s="1279"/>
      <c r="J33" s="1280"/>
      <c r="K33" s="1280"/>
      <c r="L33" s="1281"/>
      <c r="M33" s="1281"/>
      <c r="N33" s="290"/>
      <c r="O33" s="290"/>
      <c r="P33" s="290"/>
      <c r="Q33" s="290"/>
      <c r="R33" s="290"/>
      <c r="S33" s="290"/>
      <c r="T33" s="290"/>
      <c r="U33" s="290"/>
      <c r="V33" s="290"/>
      <c r="W33" s="290"/>
      <c r="X33" s="290"/>
      <c r="Y33" s="290"/>
      <c r="Z33" s="248"/>
      <c r="AA33" s="79"/>
    </row>
    <row r="34" spans="2:27" s="292" customFormat="1" x14ac:dyDescent="0.25">
      <c r="B34" s="79"/>
      <c r="C34" s="173"/>
      <c r="D34" s="1302">
        <v>2016</v>
      </c>
      <c r="E34" s="1302"/>
      <c r="F34" s="1496" t="str">
        <f t="shared" ref="F34:F41" si="0">IFERROR(IF(F$32="please make a selection","n/a",INDEX(data_all,MATCH(F$32,geog,0),MATCH(CONCATENATE("Births (",$D34, ")"),head,0))), "n/a")</f>
        <v>n/a</v>
      </c>
      <c r="G34" s="1496"/>
      <c r="H34" s="1496" t="str">
        <f t="shared" ref="H34:H41" si="1">IFERROR(IF(H$32="please make a selection","n/a",INDEX(data_all,MATCH(H$32,geog,0),MATCH(CONCATENATE("Births (",$D34, ")"),head,0))), "n/a")</f>
        <v>n/a</v>
      </c>
      <c r="I34" s="1496"/>
      <c r="J34" s="1496">
        <f t="shared" ref="J34:J41" si="2">IFERROR(IF(J$32="please make a selection","n/a",INDEX(data_all,MATCH(J$32,geog,0),MATCH(CONCATENATE("Births (",$D34, ")"),head,0))), "n/a")</f>
        <v>8795</v>
      </c>
      <c r="K34" s="1496"/>
      <c r="L34" s="1496">
        <f t="shared" ref="L34:L41" si="3">IFERROR(IF(L$32="please make a selection","n/a",INDEX(data_all,MATCH(L$32,geog,0),MATCH(CONCATENATE("Births (",$D34, ")"),head,0))), "n/a")</f>
        <v>663157</v>
      </c>
      <c r="M34" s="1496"/>
      <c r="N34" s="290"/>
      <c r="O34" s="290"/>
      <c r="P34" s="290"/>
      <c r="Q34" s="290"/>
      <c r="R34" s="289"/>
      <c r="S34" s="289"/>
      <c r="T34" s="290"/>
      <c r="U34" s="290"/>
      <c r="V34" s="290"/>
      <c r="W34" s="290"/>
      <c r="X34" s="290"/>
      <c r="Y34" s="290"/>
      <c r="Z34" s="248"/>
      <c r="AA34" s="79"/>
    </row>
    <row r="35" spans="2:27" s="292" customFormat="1" x14ac:dyDescent="0.25">
      <c r="B35" s="79"/>
      <c r="C35" s="173"/>
      <c r="D35" s="1303">
        <v>2015</v>
      </c>
      <c r="E35" s="1303"/>
      <c r="F35" s="1495" t="str">
        <f t="shared" si="0"/>
        <v>n/a</v>
      </c>
      <c r="G35" s="1495"/>
      <c r="H35" s="1495" t="str">
        <f t="shared" si="1"/>
        <v>n/a</v>
      </c>
      <c r="I35" s="1495"/>
      <c r="J35" s="1495" t="str">
        <f t="shared" si="2"/>
        <v>n/a</v>
      </c>
      <c r="K35" s="1495"/>
      <c r="L35" s="1495" t="str">
        <f t="shared" si="3"/>
        <v>n/a</v>
      </c>
      <c r="M35" s="1495"/>
      <c r="N35" s="290"/>
      <c r="O35" s="290"/>
      <c r="P35" s="290"/>
      <c r="Q35" s="290"/>
      <c r="R35" s="289"/>
      <c r="S35" s="289"/>
      <c r="T35" s="290"/>
      <c r="U35" s="290"/>
      <c r="V35" s="290"/>
      <c r="W35" s="290"/>
      <c r="X35" s="290"/>
      <c r="Y35" s="290"/>
      <c r="Z35" s="248"/>
      <c r="AA35" s="79"/>
    </row>
    <row r="36" spans="2:27" s="292" customFormat="1" x14ac:dyDescent="0.25">
      <c r="B36" s="79"/>
      <c r="C36" s="173"/>
      <c r="D36" s="1303">
        <v>2014</v>
      </c>
      <c r="E36" s="1303"/>
      <c r="F36" s="1495" t="str">
        <f t="shared" si="0"/>
        <v>n/a</v>
      </c>
      <c r="G36" s="1495"/>
      <c r="H36" s="1495" t="str">
        <f t="shared" si="1"/>
        <v>n/a</v>
      </c>
      <c r="I36" s="1495"/>
      <c r="J36" s="1495">
        <f t="shared" si="2"/>
        <v>8719</v>
      </c>
      <c r="K36" s="1495"/>
      <c r="L36" s="1495">
        <f t="shared" si="3"/>
        <v>661496</v>
      </c>
      <c r="M36" s="1495"/>
      <c r="N36" s="290"/>
      <c r="O36" s="290"/>
      <c r="P36" s="290"/>
      <c r="Q36" s="290"/>
      <c r="R36" s="289"/>
      <c r="S36" s="289"/>
      <c r="T36" s="290"/>
      <c r="U36" s="290"/>
      <c r="V36" s="290"/>
      <c r="W36" s="290"/>
      <c r="X36" s="290"/>
      <c r="Y36" s="290"/>
      <c r="Z36" s="248"/>
      <c r="AA36" s="79"/>
    </row>
    <row r="37" spans="2:27" s="292" customFormat="1" x14ac:dyDescent="0.25">
      <c r="B37" s="79"/>
      <c r="C37" s="173"/>
      <c r="D37" s="1303">
        <v>2013</v>
      </c>
      <c r="E37" s="1303"/>
      <c r="F37" s="1495" t="str">
        <f t="shared" si="0"/>
        <v>n/a</v>
      </c>
      <c r="G37" s="1495"/>
      <c r="H37" s="1495" t="str">
        <f t="shared" si="1"/>
        <v>n/a</v>
      </c>
      <c r="I37" s="1495"/>
      <c r="J37" s="1495">
        <f t="shared" si="2"/>
        <v>8835</v>
      </c>
      <c r="K37" s="1495"/>
      <c r="L37" s="1495">
        <f t="shared" si="3"/>
        <v>664517</v>
      </c>
      <c r="M37" s="1495"/>
      <c r="N37" s="290"/>
      <c r="O37" s="290"/>
      <c r="P37" s="290"/>
      <c r="Q37" s="290"/>
      <c r="R37" s="289"/>
      <c r="S37" s="289"/>
      <c r="T37" s="290"/>
      <c r="U37" s="290"/>
      <c r="V37" s="290"/>
      <c r="W37" s="290"/>
      <c r="X37" s="290"/>
      <c r="Y37" s="290"/>
      <c r="Z37" s="248"/>
      <c r="AA37" s="79"/>
    </row>
    <row r="38" spans="2:27" s="292" customFormat="1" x14ac:dyDescent="0.25">
      <c r="B38" s="79"/>
      <c r="C38" s="173"/>
      <c r="D38" s="1303">
        <v>2012</v>
      </c>
      <c r="E38" s="1303"/>
      <c r="F38" s="1495" t="str">
        <f t="shared" si="0"/>
        <v>n/a</v>
      </c>
      <c r="G38" s="1495"/>
      <c r="H38" s="1495" t="str">
        <f t="shared" si="1"/>
        <v>n/a</v>
      </c>
      <c r="I38" s="1495"/>
      <c r="J38" s="1495">
        <f t="shared" si="2"/>
        <v>9207</v>
      </c>
      <c r="K38" s="1495"/>
      <c r="L38" s="1495">
        <f t="shared" si="3"/>
        <v>694241</v>
      </c>
      <c r="M38" s="1495"/>
      <c r="N38" s="290"/>
      <c r="O38" s="290"/>
      <c r="P38" s="290"/>
      <c r="Q38" s="290"/>
      <c r="R38" s="289"/>
      <c r="S38" s="289"/>
      <c r="T38" s="290"/>
      <c r="U38" s="290"/>
      <c r="V38" s="290"/>
      <c r="W38" s="290"/>
      <c r="X38" s="290"/>
      <c r="Y38" s="290"/>
      <c r="Z38" s="248"/>
      <c r="AA38" s="79"/>
    </row>
    <row r="39" spans="2:27" s="292" customFormat="1" x14ac:dyDescent="0.25">
      <c r="B39" s="79"/>
      <c r="C39" s="173"/>
      <c r="D39" s="1303">
        <v>2011</v>
      </c>
      <c r="E39" s="1303"/>
      <c r="F39" s="1495" t="str">
        <f t="shared" si="0"/>
        <v>n/a</v>
      </c>
      <c r="G39" s="1495"/>
      <c r="H39" s="1495" t="str">
        <f t="shared" si="1"/>
        <v>n/a</v>
      </c>
      <c r="I39" s="1495"/>
      <c r="J39" s="1495">
        <f t="shared" si="2"/>
        <v>9198</v>
      </c>
      <c r="K39" s="1495"/>
      <c r="L39" s="1495">
        <f t="shared" si="3"/>
        <v>688120</v>
      </c>
      <c r="M39" s="1495"/>
      <c r="N39" s="290"/>
      <c r="O39" s="290"/>
      <c r="P39" s="290"/>
      <c r="Q39" s="290"/>
      <c r="R39" s="289"/>
      <c r="S39" s="289"/>
      <c r="T39" s="290"/>
      <c r="U39" s="290"/>
      <c r="V39" s="290"/>
      <c r="W39" s="290"/>
      <c r="X39" s="290"/>
      <c r="Y39" s="290"/>
      <c r="Z39" s="248"/>
      <c r="AA39" s="79"/>
    </row>
    <row r="40" spans="2:27" s="292" customFormat="1" x14ac:dyDescent="0.25">
      <c r="B40" s="79"/>
      <c r="C40" s="173"/>
      <c r="D40" s="1303">
        <v>2010</v>
      </c>
      <c r="E40" s="1303"/>
      <c r="F40" s="1495" t="str">
        <f t="shared" si="0"/>
        <v>n/a</v>
      </c>
      <c r="G40" s="1495"/>
      <c r="H40" s="1495" t="str">
        <f t="shared" si="1"/>
        <v>n/a</v>
      </c>
      <c r="I40" s="1495"/>
      <c r="J40" s="1495">
        <f t="shared" si="2"/>
        <v>9024</v>
      </c>
      <c r="K40" s="1495"/>
      <c r="L40" s="1495">
        <f t="shared" si="3"/>
        <v>687007</v>
      </c>
      <c r="M40" s="1495"/>
      <c r="N40" s="290"/>
      <c r="O40" s="290"/>
      <c r="P40" s="290"/>
      <c r="Q40" s="290"/>
      <c r="R40" s="289"/>
      <c r="S40" s="289"/>
      <c r="T40" s="290"/>
      <c r="U40" s="290"/>
      <c r="V40" s="290"/>
      <c r="W40" s="290"/>
      <c r="X40" s="290"/>
      <c r="Y40" s="290"/>
      <c r="Z40" s="248"/>
      <c r="AA40" s="79"/>
    </row>
    <row r="41" spans="2:27" x14ac:dyDescent="0.25">
      <c r="B41" s="79"/>
      <c r="C41" s="82"/>
      <c r="D41" s="1420">
        <v>2009</v>
      </c>
      <c r="E41" s="1420"/>
      <c r="F41" s="1479" t="str">
        <f t="shared" si="0"/>
        <v>n/a</v>
      </c>
      <c r="G41" s="1479"/>
      <c r="H41" s="1479" t="str">
        <f t="shared" si="1"/>
        <v>n/a</v>
      </c>
      <c r="I41" s="1479"/>
      <c r="J41" s="1479">
        <f t="shared" si="2"/>
        <v>8927</v>
      </c>
      <c r="K41" s="1479"/>
      <c r="L41" s="1479">
        <f t="shared" si="3"/>
        <v>671058</v>
      </c>
      <c r="M41" s="1479"/>
      <c r="N41" s="82"/>
      <c r="O41" s="82"/>
      <c r="P41" s="82"/>
      <c r="Q41" s="82"/>
      <c r="R41" s="278"/>
      <c r="S41" s="278"/>
      <c r="T41" s="82"/>
      <c r="U41" s="82"/>
      <c r="V41" s="82"/>
      <c r="W41" s="82"/>
      <c r="X41" s="82"/>
      <c r="Y41" s="82"/>
      <c r="Z41" s="82"/>
      <c r="AA41" s="79"/>
    </row>
    <row r="42" spans="2:27" x14ac:dyDescent="0.25">
      <c r="B42" s="79"/>
      <c r="C42" s="248"/>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79"/>
    </row>
    <row r="43" spans="2:27" x14ac:dyDescent="0.25">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row>
    <row r="44" spans="2:27" x14ac:dyDescent="0.25">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row>
    <row r="45" spans="2:27" x14ac:dyDescent="0.25">
      <c r="B45" s="79"/>
      <c r="C45" s="82"/>
      <c r="D45" s="82"/>
      <c r="E45" s="82"/>
      <c r="F45" s="82"/>
      <c r="G45" s="82"/>
      <c r="H45" s="82"/>
      <c r="I45" s="82"/>
      <c r="J45" s="82"/>
      <c r="K45" s="82"/>
      <c r="L45" s="82"/>
      <c r="M45" s="82"/>
      <c r="N45" s="82"/>
      <c r="O45" s="82"/>
      <c r="P45" s="82"/>
      <c r="Q45" s="82"/>
      <c r="R45" s="82"/>
      <c r="S45" s="82"/>
      <c r="T45" s="82"/>
      <c r="U45" s="82"/>
      <c r="V45" s="82"/>
      <c r="W45" s="82"/>
      <c r="X45" s="82"/>
      <c r="Y45" s="82"/>
      <c r="Z45" s="82"/>
      <c r="AA45" s="79"/>
    </row>
    <row r="46" spans="2:27" s="399" customFormat="1" x14ac:dyDescent="0.25">
      <c r="B46" s="79"/>
      <c r="C46" s="366"/>
      <c r="D46" s="1481" t="s">
        <v>3186</v>
      </c>
      <c r="E46" s="1482"/>
      <c r="F46" s="1482"/>
      <c r="G46" s="1482"/>
      <c r="H46" s="1482"/>
      <c r="I46" s="1482"/>
      <c r="J46" s="1482"/>
      <c r="K46" s="1482"/>
      <c r="L46" s="1482"/>
      <c r="M46" s="1482"/>
      <c r="N46" s="1482"/>
      <c r="O46" s="1482"/>
      <c r="P46" s="1482"/>
      <c r="Q46" s="1482"/>
      <c r="R46" s="1482"/>
      <c r="S46" s="1482"/>
      <c r="T46" s="1482"/>
      <c r="U46" s="1482"/>
      <c r="V46" s="1482"/>
      <c r="W46" s="1482"/>
      <c r="X46" s="1482"/>
      <c r="Y46" s="1483"/>
      <c r="Z46" s="366"/>
      <c r="AA46" s="79"/>
    </row>
    <row r="47" spans="2:27" s="399" customFormat="1" x14ac:dyDescent="0.25">
      <c r="B47" s="79"/>
      <c r="C47" s="366"/>
      <c r="D47" s="1484"/>
      <c r="E47" s="1485"/>
      <c r="F47" s="1485"/>
      <c r="G47" s="1485"/>
      <c r="H47" s="1485"/>
      <c r="I47" s="1485"/>
      <c r="J47" s="1485"/>
      <c r="K47" s="1485"/>
      <c r="L47" s="1485"/>
      <c r="M47" s="1485"/>
      <c r="N47" s="1485"/>
      <c r="O47" s="1485"/>
      <c r="P47" s="1485"/>
      <c r="Q47" s="1485"/>
      <c r="R47" s="1485"/>
      <c r="S47" s="1485"/>
      <c r="T47" s="1485"/>
      <c r="U47" s="1485"/>
      <c r="V47" s="1485"/>
      <c r="W47" s="1485"/>
      <c r="X47" s="1485"/>
      <c r="Y47" s="1486"/>
      <c r="Z47" s="366"/>
      <c r="AA47" s="79"/>
    </row>
    <row r="48" spans="2:27" s="399" customFormat="1" x14ac:dyDescent="0.25">
      <c r="B48" s="79"/>
      <c r="C48" s="366"/>
      <c r="D48" s="1484"/>
      <c r="E48" s="1485"/>
      <c r="F48" s="1485"/>
      <c r="G48" s="1485"/>
      <c r="H48" s="1485"/>
      <c r="I48" s="1485"/>
      <c r="J48" s="1485"/>
      <c r="K48" s="1485"/>
      <c r="L48" s="1485"/>
      <c r="M48" s="1485"/>
      <c r="N48" s="1485"/>
      <c r="O48" s="1485"/>
      <c r="P48" s="1485"/>
      <c r="Q48" s="1485"/>
      <c r="R48" s="1485"/>
      <c r="S48" s="1485"/>
      <c r="T48" s="1485"/>
      <c r="U48" s="1485"/>
      <c r="V48" s="1485"/>
      <c r="W48" s="1485"/>
      <c r="X48" s="1485"/>
      <c r="Y48" s="1486"/>
      <c r="Z48" s="366"/>
      <c r="AA48" s="79"/>
    </row>
    <row r="49" spans="2:27" s="399" customFormat="1" x14ac:dyDescent="0.25">
      <c r="B49" s="79"/>
      <c r="C49" s="366"/>
      <c r="D49" s="1484"/>
      <c r="E49" s="1485"/>
      <c r="F49" s="1485"/>
      <c r="G49" s="1485"/>
      <c r="H49" s="1485"/>
      <c r="I49" s="1485"/>
      <c r="J49" s="1485"/>
      <c r="K49" s="1485"/>
      <c r="L49" s="1485"/>
      <c r="M49" s="1485"/>
      <c r="N49" s="1485"/>
      <c r="O49" s="1485"/>
      <c r="P49" s="1485"/>
      <c r="Q49" s="1485"/>
      <c r="R49" s="1485"/>
      <c r="S49" s="1485"/>
      <c r="T49" s="1485"/>
      <c r="U49" s="1485"/>
      <c r="V49" s="1485"/>
      <c r="W49" s="1485"/>
      <c r="X49" s="1485"/>
      <c r="Y49" s="1486"/>
      <c r="Z49" s="366"/>
      <c r="AA49" s="79"/>
    </row>
    <row r="50" spans="2:27" s="399" customFormat="1" x14ac:dyDescent="0.25">
      <c r="B50" s="79"/>
      <c r="C50" s="366"/>
      <c r="D50" s="1484"/>
      <c r="E50" s="1485"/>
      <c r="F50" s="1485"/>
      <c r="G50" s="1485"/>
      <c r="H50" s="1485"/>
      <c r="I50" s="1485"/>
      <c r="J50" s="1485"/>
      <c r="K50" s="1485"/>
      <c r="L50" s="1485"/>
      <c r="M50" s="1485"/>
      <c r="N50" s="1485"/>
      <c r="O50" s="1485"/>
      <c r="P50" s="1485"/>
      <c r="Q50" s="1485"/>
      <c r="R50" s="1485"/>
      <c r="S50" s="1485"/>
      <c r="T50" s="1485"/>
      <c r="U50" s="1485"/>
      <c r="V50" s="1485"/>
      <c r="W50" s="1485"/>
      <c r="X50" s="1485"/>
      <c r="Y50" s="1486"/>
      <c r="Z50" s="366"/>
      <c r="AA50" s="79"/>
    </row>
    <row r="51" spans="2:27" s="399" customFormat="1" x14ac:dyDescent="0.25">
      <c r="B51" s="79"/>
      <c r="C51" s="366"/>
      <c r="D51" s="1484"/>
      <c r="E51" s="1485"/>
      <c r="F51" s="1485"/>
      <c r="G51" s="1485"/>
      <c r="H51" s="1485"/>
      <c r="I51" s="1485"/>
      <c r="J51" s="1485"/>
      <c r="K51" s="1485"/>
      <c r="L51" s="1485"/>
      <c r="M51" s="1485"/>
      <c r="N51" s="1485"/>
      <c r="O51" s="1485"/>
      <c r="P51" s="1485"/>
      <c r="Q51" s="1485"/>
      <c r="R51" s="1485"/>
      <c r="S51" s="1485"/>
      <c r="T51" s="1485"/>
      <c r="U51" s="1485"/>
      <c r="V51" s="1485"/>
      <c r="W51" s="1485"/>
      <c r="X51" s="1485"/>
      <c r="Y51" s="1486"/>
      <c r="Z51" s="366"/>
      <c r="AA51" s="79"/>
    </row>
    <row r="52" spans="2:27" s="399" customFormat="1" x14ac:dyDescent="0.25">
      <c r="B52" s="79"/>
      <c r="C52" s="366"/>
      <c r="D52" s="1484"/>
      <c r="E52" s="1485"/>
      <c r="F52" s="1485"/>
      <c r="G52" s="1485"/>
      <c r="H52" s="1485"/>
      <c r="I52" s="1485"/>
      <c r="J52" s="1485"/>
      <c r="K52" s="1485"/>
      <c r="L52" s="1485"/>
      <c r="M52" s="1485"/>
      <c r="N52" s="1485"/>
      <c r="O52" s="1485"/>
      <c r="P52" s="1485"/>
      <c r="Q52" s="1485"/>
      <c r="R52" s="1485"/>
      <c r="S52" s="1485"/>
      <c r="T52" s="1485"/>
      <c r="U52" s="1485"/>
      <c r="V52" s="1485"/>
      <c r="W52" s="1485"/>
      <c r="X52" s="1485"/>
      <c r="Y52" s="1486"/>
      <c r="Z52" s="366"/>
      <c r="AA52" s="79"/>
    </row>
    <row r="53" spans="2:27" s="399" customFormat="1" x14ac:dyDescent="0.25">
      <c r="B53" s="79"/>
      <c r="C53" s="366"/>
      <c r="D53" s="1484"/>
      <c r="E53" s="1485"/>
      <c r="F53" s="1485"/>
      <c r="G53" s="1485"/>
      <c r="H53" s="1485"/>
      <c r="I53" s="1485"/>
      <c r="J53" s="1485"/>
      <c r="K53" s="1485"/>
      <c r="L53" s="1485"/>
      <c r="M53" s="1485"/>
      <c r="N53" s="1485"/>
      <c r="O53" s="1485"/>
      <c r="P53" s="1485"/>
      <c r="Q53" s="1485"/>
      <c r="R53" s="1485"/>
      <c r="S53" s="1485"/>
      <c r="T53" s="1485"/>
      <c r="U53" s="1485"/>
      <c r="V53" s="1485"/>
      <c r="W53" s="1485"/>
      <c r="X53" s="1485"/>
      <c r="Y53" s="1486"/>
      <c r="Z53" s="366"/>
      <c r="AA53" s="79"/>
    </row>
    <row r="54" spans="2:27" s="399" customFormat="1" x14ac:dyDescent="0.25">
      <c r="B54" s="79"/>
      <c r="C54" s="366"/>
      <c r="D54" s="1484"/>
      <c r="E54" s="1485"/>
      <c r="F54" s="1485"/>
      <c r="G54" s="1485"/>
      <c r="H54" s="1485"/>
      <c r="I54" s="1485"/>
      <c r="J54" s="1485"/>
      <c r="K54" s="1485"/>
      <c r="L54" s="1485"/>
      <c r="M54" s="1485"/>
      <c r="N54" s="1485"/>
      <c r="O54" s="1485"/>
      <c r="P54" s="1485"/>
      <c r="Q54" s="1485"/>
      <c r="R54" s="1485"/>
      <c r="S54" s="1485"/>
      <c r="T54" s="1485"/>
      <c r="U54" s="1485"/>
      <c r="V54" s="1485"/>
      <c r="W54" s="1485"/>
      <c r="X54" s="1485"/>
      <c r="Y54" s="1486"/>
      <c r="Z54" s="366"/>
      <c r="AA54" s="79"/>
    </row>
    <row r="55" spans="2:27" s="399" customFormat="1" x14ac:dyDescent="0.25">
      <c r="B55" s="79"/>
      <c r="C55" s="366"/>
      <c r="D55" s="1484"/>
      <c r="E55" s="1485"/>
      <c r="F55" s="1485"/>
      <c r="G55" s="1485"/>
      <c r="H55" s="1485"/>
      <c r="I55" s="1485"/>
      <c r="J55" s="1485"/>
      <c r="K55" s="1485"/>
      <c r="L55" s="1485"/>
      <c r="M55" s="1485"/>
      <c r="N55" s="1485"/>
      <c r="O55" s="1485"/>
      <c r="P55" s="1485"/>
      <c r="Q55" s="1485"/>
      <c r="R55" s="1485"/>
      <c r="S55" s="1485"/>
      <c r="T55" s="1485"/>
      <c r="U55" s="1485"/>
      <c r="V55" s="1485"/>
      <c r="W55" s="1485"/>
      <c r="X55" s="1485"/>
      <c r="Y55" s="1486"/>
      <c r="Z55" s="366"/>
      <c r="AA55" s="79"/>
    </row>
    <row r="56" spans="2:27" s="399" customFormat="1" x14ac:dyDescent="0.25">
      <c r="B56" s="79"/>
      <c r="C56" s="366"/>
      <c r="D56" s="1484"/>
      <c r="E56" s="1485"/>
      <c r="F56" s="1485"/>
      <c r="G56" s="1485"/>
      <c r="H56" s="1485"/>
      <c r="I56" s="1485"/>
      <c r="J56" s="1485"/>
      <c r="K56" s="1485"/>
      <c r="L56" s="1485"/>
      <c r="M56" s="1485"/>
      <c r="N56" s="1485"/>
      <c r="O56" s="1485"/>
      <c r="P56" s="1485"/>
      <c r="Q56" s="1485"/>
      <c r="R56" s="1485"/>
      <c r="S56" s="1485"/>
      <c r="T56" s="1485"/>
      <c r="U56" s="1485"/>
      <c r="V56" s="1485"/>
      <c r="W56" s="1485"/>
      <c r="X56" s="1485"/>
      <c r="Y56" s="1486"/>
      <c r="Z56" s="366"/>
      <c r="AA56" s="79"/>
    </row>
    <row r="57" spans="2:27" s="399" customFormat="1" x14ac:dyDescent="0.25">
      <c r="B57" s="79"/>
      <c r="C57" s="366"/>
      <c r="D57" s="1484"/>
      <c r="E57" s="1485"/>
      <c r="F57" s="1485"/>
      <c r="G57" s="1485"/>
      <c r="H57" s="1485"/>
      <c r="I57" s="1485"/>
      <c r="J57" s="1485"/>
      <c r="K57" s="1485"/>
      <c r="L57" s="1485"/>
      <c r="M57" s="1485"/>
      <c r="N57" s="1485"/>
      <c r="O57" s="1485"/>
      <c r="P57" s="1485"/>
      <c r="Q57" s="1485"/>
      <c r="R57" s="1485"/>
      <c r="S57" s="1485"/>
      <c r="T57" s="1485"/>
      <c r="U57" s="1485"/>
      <c r="V57" s="1485"/>
      <c r="W57" s="1485"/>
      <c r="X57" s="1485"/>
      <c r="Y57" s="1486"/>
      <c r="Z57" s="366"/>
      <c r="AA57" s="79"/>
    </row>
    <row r="58" spans="2:27" s="399" customFormat="1" x14ac:dyDescent="0.25">
      <c r="B58" s="79"/>
      <c r="C58" s="366"/>
      <c r="D58" s="1484"/>
      <c r="E58" s="1485"/>
      <c r="F58" s="1485"/>
      <c r="G58" s="1485"/>
      <c r="H58" s="1485"/>
      <c r="I58" s="1485"/>
      <c r="J58" s="1485"/>
      <c r="K58" s="1485"/>
      <c r="L58" s="1485"/>
      <c r="M58" s="1485"/>
      <c r="N58" s="1485"/>
      <c r="O58" s="1485"/>
      <c r="P58" s="1485"/>
      <c r="Q58" s="1485"/>
      <c r="R58" s="1485"/>
      <c r="S58" s="1485"/>
      <c r="T58" s="1485"/>
      <c r="U58" s="1485"/>
      <c r="V58" s="1485"/>
      <c r="W58" s="1485"/>
      <c r="X58" s="1485"/>
      <c r="Y58" s="1486"/>
      <c r="Z58" s="366"/>
      <c r="AA58" s="79"/>
    </row>
    <row r="59" spans="2:27" s="399" customFormat="1" x14ac:dyDescent="0.25">
      <c r="B59" s="79"/>
      <c r="C59" s="366"/>
      <c r="D59" s="1484"/>
      <c r="E59" s="1485"/>
      <c r="F59" s="1485"/>
      <c r="G59" s="1485"/>
      <c r="H59" s="1485"/>
      <c r="I59" s="1485"/>
      <c r="J59" s="1485"/>
      <c r="K59" s="1485"/>
      <c r="L59" s="1485"/>
      <c r="M59" s="1485"/>
      <c r="N59" s="1485"/>
      <c r="O59" s="1485"/>
      <c r="P59" s="1485"/>
      <c r="Q59" s="1485"/>
      <c r="R59" s="1485"/>
      <c r="S59" s="1485"/>
      <c r="T59" s="1485"/>
      <c r="U59" s="1485"/>
      <c r="V59" s="1485"/>
      <c r="W59" s="1485"/>
      <c r="X59" s="1485"/>
      <c r="Y59" s="1486"/>
      <c r="Z59" s="366"/>
      <c r="AA59" s="79"/>
    </row>
    <row r="60" spans="2:27" s="399" customFormat="1" x14ac:dyDescent="0.25">
      <c r="B60" s="79"/>
      <c r="C60" s="366"/>
      <c r="D60" s="1484"/>
      <c r="E60" s="1485"/>
      <c r="F60" s="1485"/>
      <c r="G60" s="1485"/>
      <c r="H60" s="1485"/>
      <c r="I60" s="1485"/>
      <c r="J60" s="1485"/>
      <c r="K60" s="1485"/>
      <c r="L60" s="1485"/>
      <c r="M60" s="1485"/>
      <c r="N60" s="1485"/>
      <c r="O60" s="1485"/>
      <c r="P60" s="1485"/>
      <c r="Q60" s="1485"/>
      <c r="R60" s="1485"/>
      <c r="S60" s="1485"/>
      <c r="T60" s="1485"/>
      <c r="U60" s="1485"/>
      <c r="V60" s="1485"/>
      <c r="W60" s="1485"/>
      <c r="X60" s="1485"/>
      <c r="Y60" s="1486"/>
      <c r="Z60" s="366"/>
      <c r="AA60" s="79"/>
    </row>
    <row r="61" spans="2:27" s="399" customFormat="1" x14ac:dyDescent="0.25">
      <c r="B61" s="79"/>
      <c r="C61" s="366"/>
      <c r="D61" s="1484"/>
      <c r="E61" s="1485"/>
      <c r="F61" s="1485"/>
      <c r="G61" s="1485"/>
      <c r="H61" s="1485"/>
      <c r="I61" s="1485"/>
      <c r="J61" s="1485"/>
      <c r="K61" s="1485"/>
      <c r="L61" s="1485"/>
      <c r="M61" s="1485"/>
      <c r="N61" s="1485"/>
      <c r="O61" s="1485"/>
      <c r="P61" s="1485"/>
      <c r="Q61" s="1485"/>
      <c r="R61" s="1485"/>
      <c r="S61" s="1485"/>
      <c r="T61" s="1485"/>
      <c r="U61" s="1485"/>
      <c r="V61" s="1485"/>
      <c r="W61" s="1485"/>
      <c r="X61" s="1485"/>
      <c r="Y61" s="1486"/>
      <c r="Z61" s="366"/>
      <c r="AA61" s="79"/>
    </row>
    <row r="62" spans="2:27" s="399" customFormat="1" x14ac:dyDescent="0.25">
      <c r="B62" s="79"/>
      <c r="C62" s="366"/>
      <c r="D62" s="1484"/>
      <c r="E62" s="1485"/>
      <c r="F62" s="1485"/>
      <c r="G62" s="1485"/>
      <c r="H62" s="1485"/>
      <c r="I62" s="1485"/>
      <c r="J62" s="1485"/>
      <c r="K62" s="1485"/>
      <c r="L62" s="1485"/>
      <c r="M62" s="1485"/>
      <c r="N62" s="1485"/>
      <c r="O62" s="1485"/>
      <c r="P62" s="1485"/>
      <c r="Q62" s="1485"/>
      <c r="R62" s="1485"/>
      <c r="S62" s="1485"/>
      <c r="T62" s="1485"/>
      <c r="U62" s="1485"/>
      <c r="V62" s="1485"/>
      <c r="W62" s="1485"/>
      <c r="X62" s="1485"/>
      <c r="Y62" s="1486"/>
      <c r="Z62" s="366"/>
      <c r="AA62" s="79"/>
    </row>
    <row r="63" spans="2:27" s="399" customFormat="1" x14ac:dyDescent="0.25">
      <c r="B63" s="79"/>
      <c r="C63" s="366"/>
      <c r="D63" s="1484"/>
      <c r="E63" s="1485"/>
      <c r="F63" s="1485"/>
      <c r="G63" s="1485"/>
      <c r="H63" s="1485"/>
      <c r="I63" s="1485"/>
      <c r="J63" s="1485"/>
      <c r="K63" s="1485"/>
      <c r="L63" s="1485"/>
      <c r="M63" s="1485"/>
      <c r="N63" s="1485"/>
      <c r="O63" s="1485"/>
      <c r="P63" s="1485"/>
      <c r="Q63" s="1485"/>
      <c r="R63" s="1485"/>
      <c r="S63" s="1485"/>
      <c r="T63" s="1485"/>
      <c r="U63" s="1485"/>
      <c r="V63" s="1485"/>
      <c r="W63" s="1485"/>
      <c r="X63" s="1485"/>
      <c r="Y63" s="1486"/>
      <c r="Z63" s="366"/>
      <c r="AA63" s="79"/>
    </row>
    <row r="64" spans="2:27" s="399" customFormat="1" x14ac:dyDescent="0.25">
      <c r="B64" s="79"/>
      <c r="C64" s="366"/>
      <c r="D64" s="1484"/>
      <c r="E64" s="1485"/>
      <c r="F64" s="1485"/>
      <c r="G64" s="1485"/>
      <c r="H64" s="1485"/>
      <c r="I64" s="1485"/>
      <c r="J64" s="1485"/>
      <c r="K64" s="1485"/>
      <c r="L64" s="1485"/>
      <c r="M64" s="1485"/>
      <c r="N64" s="1485"/>
      <c r="O64" s="1485"/>
      <c r="P64" s="1485"/>
      <c r="Q64" s="1485"/>
      <c r="R64" s="1485"/>
      <c r="S64" s="1485"/>
      <c r="T64" s="1485"/>
      <c r="U64" s="1485"/>
      <c r="V64" s="1485"/>
      <c r="W64" s="1485"/>
      <c r="X64" s="1485"/>
      <c r="Y64" s="1486"/>
      <c r="Z64" s="366"/>
      <c r="AA64" s="79"/>
    </row>
    <row r="65" spans="2:30" s="399" customFormat="1" ht="30" customHeight="1" x14ac:dyDescent="0.25">
      <c r="B65" s="79"/>
      <c r="C65" s="366"/>
      <c r="D65" s="1487"/>
      <c r="E65" s="1488"/>
      <c r="F65" s="1488"/>
      <c r="G65" s="1488"/>
      <c r="H65" s="1488"/>
      <c r="I65" s="1488"/>
      <c r="J65" s="1488"/>
      <c r="K65" s="1488"/>
      <c r="L65" s="1488"/>
      <c r="M65" s="1488"/>
      <c r="N65" s="1488"/>
      <c r="O65" s="1488"/>
      <c r="P65" s="1488"/>
      <c r="Q65" s="1488"/>
      <c r="R65" s="1488"/>
      <c r="S65" s="1488"/>
      <c r="T65" s="1488"/>
      <c r="U65" s="1488"/>
      <c r="V65" s="1488"/>
      <c r="W65" s="1488"/>
      <c r="X65" s="1488"/>
      <c r="Y65" s="1489"/>
      <c r="Z65" s="366"/>
      <c r="AA65" s="79"/>
    </row>
    <row r="66" spans="2:30" ht="15.75" x14ac:dyDescent="0.25">
      <c r="B66" s="79"/>
      <c r="C66" s="82"/>
      <c r="D66" s="309" t="s">
        <v>1701</v>
      </c>
      <c r="E66" s="296"/>
      <c r="F66" s="306"/>
      <c r="G66" s="304"/>
      <c r="H66" s="307"/>
      <c r="I66" s="307"/>
      <c r="J66" s="296"/>
      <c r="K66" s="296"/>
      <c r="L66" s="296"/>
      <c r="M66" s="296"/>
      <c r="N66" s="296"/>
      <c r="O66" s="296"/>
      <c r="P66" s="296"/>
      <c r="Q66" s="296"/>
      <c r="R66" s="296"/>
      <c r="S66" s="296"/>
      <c r="T66" s="296"/>
      <c r="U66" s="296"/>
      <c r="V66" s="296"/>
      <c r="W66" s="296"/>
      <c r="X66" s="296"/>
      <c r="Y66" s="296"/>
      <c r="Z66" s="296"/>
      <c r="AA66" s="79"/>
    </row>
    <row r="67" spans="2:30" ht="15" customHeight="1" x14ac:dyDescent="0.25">
      <c r="B67" s="79"/>
      <c r="C67" s="82"/>
      <c r="D67" s="303" t="s">
        <v>2151</v>
      </c>
      <c r="E67" s="1480" t="s">
        <v>2152</v>
      </c>
      <c r="F67" s="1480"/>
      <c r="G67" s="1480"/>
      <c r="H67" s="1480"/>
      <c r="I67" s="1480"/>
      <c r="J67" s="1480"/>
      <c r="K67" s="1480"/>
      <c r="L67" s="1480"/>
      <c r="M67" s="1480"/>
      <c r="N67" s="1480"/>
      <c r="O67" s="1480"/>
      <c r="P67" s="1480"/>
      <c r="Q67" s="1480"/>
      <c r="R67" s="1480"/>
      <c r="S67" s="1480"/>
      <c r="T67" s="1480"/>
      <c r="U67" s="1480"/>
      <c r="V67" s="1480"/>
      <c r="W67" s="1480"/>
      <c r="X67" s="1480"/>
      <c r="Z67" s="296"/>
      <c r="AA67" s="79"/>
    </row>
    <row r="68" spans="2:30" x14ac:dyDescent="0.25">
      <c r="B68" s="79"/>
      <c r="C68" s="82"/>
      <c r="D68" s="296"/>
      <c r="E68" s="306"/>
      <c r="F68" s="306"/>
      <c r="G68" s="304"/>
      <c r="H68" s="307"/>
      <c r="I68" s="307"/>
      <c r="J68" s="296"/>
      <c r="K68" s="296"/>
      <c r="L68" s="296"/>
      <c r="M68" s="296"/>
      <c r="N68" s="296"/>
      <c r="O68" s="296"/>
      <c r="P68" s="296"/>
      <c r="Q68" s="296"/>
      <c r="R68" s="296"/>
      <c r="S68" s="296"/>
      <c r="T68" s="296"/>
      <c r="U68" s="296"/>
      <c r="V68" s="296"/>
      <c r="W68" s="296"/>
      <c r="X68" s="296"/>
      <c r="Y68" s="296"/>
      <c r="Z68" s="296"/>
      <c r="AA68" s="79"/>
    </row>
    <row r="69" spans="2:30" x14ac:dyDescent="0.25">
      <c r="B69" s="79"/>
      <c r="C69" s="82"/>
      <c r="D69" s="1371" t="s">
        <v>3185</v>
      </c>
      <c r="E69" s="1371"/>
      <c r="F69" s="1371"/>
      <c r="G69" s="1371"/>
      <c r="H69" s="1371"/>
      <c r="I69" s="1371"/>
      <c r="J69" s="1371"/>
      <c r="K69" s="1371"/>
      <c r="L69" s="1371"/>
      <c r="M69" s="1371"/>
      <c r="N69" s="1371"/>
      <c r="O69" s="1371"/>
      <c r="P69" s="1371"/>
      <c r="Q69" s="1371"/>
      <c r="R69" s="1371"/>
      <c r="S69" s="1371"/>
      <c r="T69" s="1371"/>
      <c r="U69" s="1371"/>
      <c r="V69" s="1371"/>
      <c r="W69" s="1371"/>
      <c r="X69" s="1371"/>
      <c r="Y69" s="1371"/>
      <c r="Z69" s="308"/>
      <c r="AA69" s="79"/>
    </row>
    <row r="70" spans="2:30" x14ac:dyDescent="0.25">
      <c r="B70" s="79"/>
      <c r="C70" s="82"/>
      <c r="D70" s="1370"/>
      <c r="E70" s="1370"/>
      <c r="F70" s="1370"/>
      <c r="G70" s="1370"/>
      <c r="H70" s="1370"/>
      <c r="I70" s="1370"/>
      <c r="J70" s="1370"/>
      <c r="K70" s="1370"/>
      <c r="L70" s="1370"/>
      <c r="M70" s="1370"/>
      <c r="N70" s="1370"/>
      <c r="O70" s="1370"/>
      <c r="P70" s="1370"/>
      <c r="Q70" s="1370"/>
      <c r="R70" s="1370"/>
      <c r="S70" s="1370"/>
      <c r="T70" s="1370"/>
      <c r="U70" s="1370"/>
      <c r="V70" s="1370"/>
      <c r="W70" s="1370"/>
      <c r="X70" s="1370"/>
      <c r="Y70" s="1370"/>
      <c r="Z70" s="296"/>
      <c r="AA70" s="79"/>
    </row>
    <row r="71" spans="2:30" ht="15" customHeight="1" x14ac:dyDescent="0.25">
      <c r="B71" s="79"/>
      <c r="C71" s="82"/>
      <c r="D71" s="1371" t="s">
        <v>3187</v>
      </c>
      <c r="E71" s="1371"/>
      <c r="F71" s="1371"/>
      <c r="G71" s="1371"/>
      <c r="H71" s="1371"/>
      <c r="I71" s="1371"/>
      <c r="J71" s="1371"/>
      <c r="K71" s="1371"/>
      <c r="L71" s="1371"/>
      <c r="M71" s="1371"/>
      <c r="N71" s="1371"/>
      <c r="O71" s="1371"/>
      <c r="P71" s="1371"/>
      <c r="Q71" s="1371"/>
      <c r="R71" s="1371"/>
      <c r="S71" s="1371"/>
      <c r="T71" s="1371"/>
      <c r="U71" s="1371"/>
      <c r="V71" s="1371"/>
      <c r="W71" s="1371"/>
      <c r="X71" s="1371"/>
      <c r="Y71" s="1371"/>
      <c r="Z71" s="308"/>
      <c r="AA71" s="79"/>
    </row>
    <row r="72" spans="2:30" s="292" customFormat="1" x14ac:dyDescent="0.25">
      <c r="B72" s="79"/>
      <c r="C72" s="248"/>
      <c r="D72" s="295"/>
      <c r="E72" s="295"/>
      <c r="F72" s="295"/>
      <c r="G72" s="295"/>
      <c r="H72" s="295"/>
      <c r="I72" s="295"/>
      <c r="J72" s="295"/>
      <c r="K72" s="295"/>
      <c r="L72" s="295"/>
      <c r="M72" s="295"/>
      <c r="N72" s="295"/>
      <c r="O72" s="295"/>
      <c r="P72" s="295"/>
      <c r="Q72" s="295"/>
      <c r="R72" s="295"/>
      <c r="S72" s="295"/>
      <c r="T72" s="295"/>
      <c r="U72" s="295"/>
      <c r="V72" s="295"/>
      <c r="W72" s="295"/>
      <c r="X72" s="295"/>
      <c r="Y72" s="295"/>
      <c r="Z72" s="248"/>
      <c r="AA72" s="79"/>
    </row>
    <row r="73" spans="2:30" s="292" customFormat="1" x14ac:dyDescent="0.25">
      <c r="B73" s="79"/>
      <c r="C73" s="248"/>
      <c r="D73" s="305" t="s">
        <v>1819</v>
      </c>
      <c r="E73" s="303"/>
      <c r="F73" s="1301" t="str">
        <f>IF(select1="", "please make a selection", select1)</f>
        <v>please make a selection</v>
      </c>
      <c r="G73" s="1301"/>
      <c r="H73" s="1301"/>
      <c r="I73" s="1301"/>
      <c r="J73" s="1301"/>
      <c r="K73" s="295"/>
      <c r="L73" s="295"/>
      <c r="M73" s="295"/>
      <c r="N73" s="295"/>
      <c r="O73" s="295"/>
      <c r="P73" s="295"/>
      <c r="Q73" s="295"/>
      <c r="R73" s="295"/>
      <c r="S73" s="295"/>
      <c r="T73" s="295"/>
      <c r="U73" s="295"/>
      <c r="V73" s="295"/>
      <c r="W73" s="295"/>
      <c r="X73" s="295"/>
      <c r="Y73" s="295"/>
      <c r="Z73" s="248"/>
      <c r="AA73" s="79"/>
    </row>
    <row r="74" spans="2:30" s="292" customFormat="1" x14ac:dyDescent="0.25">
      <c r="B74" s="79"/>
      <c r="C74" s="248"/>
      <c r="D74" s="305" t="s">
        <v>1820</v>
      </c>
      <c r="E74" s="303"/>
      <c r="F74" s="1292" t="str">
        <f>IF(select2="", "please make a selection", select2)</f>
        <v>please make a selection</v>
      </c>
      <c r="G74" s="1292"/>
      <c r="H74" s="1292"/>
      <c r="I74" s="1292"/>
      <c r="J74" s="1292"/>
      <c r="K74" s="295"/>
      <c r="L74" s="295"/>
      <c r="M74" s="295"/>
      <c r="N74" s="295"/>
      <c r="O74" s="295"/>
      <c r="P74" s="295"/>
      <c r="Q74" s="295"/>
      <c r="R74" s="295"/>
      <c r="S74" s="295"/>
      <c r="T74" s="295"/>
      <c r="U74" s="295"/>
      <c r="V74" s="295"/>
      <c r="W74" s="295"/>
      <c r="X74" s="295"/>
      <c r="Y74" s="295"/>
      <c r="Z74" s="248"/>
      <c r="AA74" s="79"/>
    </row>
    <row r="75" spans="2:30" s="292" customFormat="1" x14ac:dyDescent="0.25">
      <c r="B75" s="79"/>
      <c r="C75" s="248"/>
      <c r="D75" s="248"/>
      <c r="E75" s="248"/>
      <c r="F75" s="248"/>
      <c r="G75" s="248"/>
      <c r="H75" s="248"/>
      <c r="I75" s="248"/>
      <c r="J75" s="248"/>
      <c r="K75" s="248"/>
      <c r="L75" s="248"/>
      <c r="M75" s="248"/>
      <c r="N75" s="248"/>
      <c r="O75" s="248"/>
      <c r="P75" s="248"/>
      <c r="Q75" s="248"/>
      <c r="R75" s="248"/>
      <c r="S75" s="248"/>
      <c r="T75" s="248"/>
      <c r="U75" s="248"/>
      <c r="V75" s="248"/>
      <c r="W75" s="248"/>
      <c r="X75" s="248"/>
      <c r="Y75" s="248"/>
      <c r="Z75" s="248"/>
      <c r="AA75" s="79"/>
    </row>
    <row r="76" spans="2:30" s="292" customFormat="1" x14ac:dyDescent="0.25">
      <c r="B76" s="79"/>
      <c r="C76" s="248"/>
      <c r="D76" s="1283" t="s">
        <v>1832</v>
      </c>
      <c r="E76" s="1393" t="str">
        <f>IFERROR(VLOOKUP($F$73, la.lookup,2,FALSE),"please make a selection")</f>
        <v>please make a selection</v>
      </c>
      <c r="F76" s="1393"/>
      <c r="G76" s="1393"/>
      <c r="H76" s="1393"/>
      <c r="I76" s="1393"/>
      <c r="J76" s="1393"/>
      <c r="K76" s="1394" t="str">
        <f>IFERROR(VLOOKUP($F$74, la.lookup,2,FALSE),"please make a selection")</f>
        <v>please make a selection</v>
      </c>
      <c r="L76" s="1394"/>
      <c r="M76" s="1394"/>
      <c r="N76" s="1394"/>
      <c r="O76" s="1394"/>
      <c r="P76" s="1394"/>
      <c r="Q76" s="1396" t="s">
        <v>790</v>
      </c>
      <c r="R76" s="1396"/>
      <c r="S76" s="1396"/>
      <c r="T76" s="1396"/>
      <c r="U76" s="1396"/>
      <c r="V76" s="1396"/>
      <c r="W76" s="1493" t="s">
        <v>1823</v>
      </c>
      <c r="X76" s="1493"/>
      <c r="Y76" s="1493"/>
      <c r="Z76" s="248"/>
      <c r="AA76" s="79"/>
      <c r="AB76" s="315" t="s">
        <v>2156</v>
      </c>
      <c r="AD76" s="316"/>
    </row>
    <row r="77" spans="2:30" s="292" customFormat="1" ht="29.25" customHeight="1" x14ac:dyDescent="0.25">
      <c r="B77" s="79"/>
      <c r="C77" s="248"/>
      <c r="D77" s="1284"/>
      <c r="E77" s="1392" t="s">
        <v>2037</v>
      </c>
      <c r="F77" s="1392"/>
      <c r="G77" s="242" t="s">
        <v>2052</v>
      </c>
      <c r="H77" s="242" t="s">
        <v>571</v>
      </c>
      <c r="I77" s="242" t="s">
        <v>572</v>
      </c>
      <c r="J77" s="293" t="s">
        <v>2153</v>
      </c>
      <c r="K77" s="1494" t="s">
        <v>2037</v>
      </c>
      <c r="L77" s="1494"/>
      <c r="M77" s="286" t="s">
        <v>2052</v>
      </c>
      <c r="N77" s="286" t="s">
        <v>571</v>
      </c>
      <c r="O77" s="286" t="s">
        <v>572</v>
      </c>
      <c r="P77" s="287" t="s">
        <v>2153</v>
      </c>
      <c r="Q77" s="1423" t="s">
        <v>2037</v>
      </c>
      <c r="R77" s="1423"/>
      <c r="S77" s="317" t="s">
        <v>2052</v>
      </c>
      <c r="T77" s="317" t="s">
        <v>571</v>
      </c>
      <c r="U77" s="317" t="s">
        <v>572</v>
      </c>
      <c r="V77" s="318" t="s">
        <v>2153</v>
      </c>
      <c r="W77" s="1492" t="s">
        <v>2037</v>
      </c>
      <c r="X77" s="1492"/>
      <c r="Y77" s="449" t="s">
        <v>2052</v>
      </c>
      <c r="Z77" s="248"/>
      <c r="AA77" s="79"/>
      <c r="AB77" s="315" t="s">
        <v>2157</v>
      </c>
      <c r="AD77" s="316"/>
    </row>
    <row r="78" spans="2:30" s="292" customFormat="1" x14ac:dyDescent="0.25">
      <c r="B78" s="79"/>
      <c r="C78" s="248"/>
      <c r="D78" s="220">
        <v>2015</v>
      </c>
      <c r="E78" s="1490" t="str">
        <f t="shared" ref="E78:E84" si="4">IFERROR(IF($E$76="please make a selection","n/a",INDEX(la.data,MATCH($E$76,la.geog,0),MATCH(CONCATENATE($AB$76,"  (",$D78,")"),la.head,0))), "n/a")</f>
        <v>n/a</v>
      </c>
      <c r="F78" s="1490"/>
      <c r="G78" s="294" t="str">
        <f t="shared" ref="G78:G84" si="5">IFERROR(IF($E$76="please make a selection","n/a",INDEX(la.data,MATCH($E$76,la.geog,0),MATCH(CONCATENATE($AB$77,"  (",$D78,")"),la.head,0))), "n/a")</f>
        <v>n/a</v>
      </c>
      <c r="H78" s="294" t="str">
        <f t="shared" ref="H78:H84" si="6">IFERROR(IF($E$76="please make a selection","n/a",INDEX(la.data,MATCH($E$76,la.geog,0),MATCH(CONCATENATE($AB$78,"  (",$D78,")"),la.head,0))), "n/a")</f>
        <v>n/a</v>
      </c>
      <c r="I78" s="294" t="str">
        <f t="shared" ref="I78:I84" si="7">IFERROR(IF($E$76="please make a selection","n/a",INDEX(la.data,MATCH($E$76,la.geog,0),MATCH(CONCATENATE($AB$79,"  (",$D78,")"),la.head,0))), "n/a")</f>
        <v>n/a</v>
      </c>
      <c r="J78" s="325" t="str">
        <f t="shared" ref="J78:J84" si="8">IFERROR(IF($E$76="please make a selection","n/a",INDEX(la.data,MATCH($E$76,la.geog,0),MATCH(CONCATENATE($AB$80,"  (",$D78,")"),la.head,0))), "n/a")</f>
        <v>n/a</v>
      </c>
      <c r="K78" s="1471" t="str">
        <f t="shared" ref="K78:K84" si="9">IFERROR(IF($K$76="please make a selection","n/a",INDEX(la.data,MATCH($K$76,la.geog,0),MATCH(CONCATENATE($AB$76,"  (",$D78,")"),la.head,0))), "n/a")</f>
        <v>n/a</v>
      </c>
      <c r="L78" s="1471"/>
      <c r="M78" s="294" t="str">
        <f t="shared" ref="M78:M84" si="10">IFERROR(IF($K$76="please make a selection","n/a",INDEX(la.data,MATCH($K$76,la.geog,0),MATCH(CONCATENATE($AB$77,"  (",$D78,")"),la.head,0))), "n/a")</f>
        <v>n/a</v>
      </c>
      <c r="N78" s="294" t="str">
        <f t="shared" ref="N78:N84" si="11">IFERROR(IF($K$76="please make a selection","n/a",INDEX(la.data,MATCH($K$76,la.geog,0),MATCH(CONCATENATE($AB$78,"  (",$D78,")"),la.head,0))), "n/a")</f>
        <v>n/a</v>
      </c>
      <c r="O78" s="294" t="str">
        <f t="shared" ref="O78:O84" si="12">IFERROR(IF($K$76="please make a selection","n/a",INDEX(la.data,MATCH($K$76,la.geog,0),MATCH(CONCATENATE($AB$79,"  (",$D78,")"),la.head,0))), "n/a")</f>
        <v>n/a</v>
      </c>
      <c r="P78" s="325" t="str">
        <f t="shared" ref="P78:P84" si="13">IFERROR(IF($K$76="please make a selection","n/a",INDEX(la.data,MATCH($K$76,la.geog,0),MATCH(CONCATENATE($AB$80,"  (",$D78,")"),la.head,0))), "n/a")</f>
        <v>n/a</v>
      </c>
      <c r="Q78" s="1471">
        <f t="shared" ref="Q78:Q84" si="14">IFERROR(IF($Q$76="please make a selection","n/a",INDEX(la.data,MATCH($Q$76,la.geog,0),MATCH(CONCATENATE($AB$76,"  (",$D78,")"),la.head,0))), "n/a")</f>
        <v>221</v>
      </c>
      <c r="R78" s="1471"/>
      <c r="S78" s="294">
        <f t="shared" ref="S78:S84" si="15">IFERROR(IF($Q$76="please make a selection","n/a",INDEX(la.data,MATCH($Q$76,la.geog,0),MATCH(CONCATENATE($AB$77,"  (",$D78,")"),la.head,0))), "n/a")</f>
        <v>16.183362624487401</v>
      </c>
      <c r="T78" s="294">
        <f t="shared" ref="T78:T84" si="16">IFERROR(IF($Q$76="please make a selection","n/a",INDEX(la.data,MATCH($Q$76,la.geog,0),MATCH(CONCATENATE($AB$78,"  (",$D78,")"),la.head,0))), "n/a")</f>
        <v>14.1199064047916</v>
      </c>
      <c r="U78" s="294">
        <f t="shared" ref="U78:U84" si="17">IFERROR(IF($Q$76="please make a selection","n/a",INDEX(la.data,MATCH($Q$76,la.geog,0),MATCH(CONCATENATE($AB$79,"  (",$D78,")"),la.head,0))), "n/a")</f>
        <v>18.463541333850198</v>
      </c>
      <c r="V78" s="325" t="str">
        <f t="shared" ref="V78:V84" si="18">IFERROR(IF($Q$76="please make a selection","n/a",INDEX(la.data,MATCH($Q$76,la.geog,0),MATCH(CONCATENATE($AB$80,"  (",$D78,")"),la.head,0))), "n/a")</f>
        <v>lower</v>
      </c>
      <c r="W78" s="1471">
        <f t="shared" ref="W78:W84" si="19">IFERROR(IF($W$76="please make a selection","n/a",INDEX(la.data,MATCH($W$76,la.geog,0),MATCH(CONCATENATE($AB$76,"  (",$D78,")"),la.head,0))), "n/a")</f>
        <v>19080</v>
      </c>
      <c r="X78" s="1471"/>
      <c r="Y78" s="294">
        <f t="shared" ref="Y78:Y84" si="20">IFERROR(IF($W$76="please make a selection","n/a",INDEX(la.data,MATCH($W$76,la.geog,0),MATCH(CONCATENATE($AB$77,"  (",$D78,")"),la.head,0))), "n/a")</f>
        <v>20.7840646789635</v>
      </c>
      <c r="Z78" s="248"/>
      <c r="AA78" s="79"/>
      <c r="AB78" s="315" t="s">
        <v>2158</v>
      </c>
      <c r="AD78" s="319"/>
    </row>
    <row r="79" spans="2:30" s="292" customFormat="1" x14ac:dyDescent="0.25">
      <c r="B79" s="79"/>
      <c r="C79" s="248"/>
      <c r="D79" s="220">
        <v>2014</v>
      </c>
      <c r="E79" s="1490" t="str">
        <f t="shared" si="4"/>
        <v>n/a</v>
      </c>
      <c r="F79" s="1490"/>
      <c r="G79" s="294" t="str">
        <f t="shared" si="5"/>
        <v>n/a</v>
      </c>
      <c r="H79" s="294" t="str">
        <f t="shared" si="6"/>
        <v>n/a</v>
      </c>
      <c r="I79" s="294" t="str">
        <f t="shared" si="7"/>
        <v>n/a</v>
      </c>
      <c r="J79" s="220" t="str">
        <f t="shared" si="8"/>
        <v>n/a</v>
      </c>
      <c r="K79" s="1471" t="str">
        <f t="shared" si="9"/>
        <v>n/a</v>
      </c>
      <c r="L79" s="1471"/>
      <c r="M79" s="310" t="str">
        <f t="shared" si="10"/>
        <v>n/a</v>
      </c>
      <c r="N79" s="944" t="str">
        <f t="shared" si="11"/>
        <v>n/a</v>
      </c>
      <c r="O79" s="944" t="str">
        <f t="shared" si="12"/>
        <v>n/a</v>
      </c>
      <c r="P79" s="220" t="str">
        <f t="shared" si="13"/>
        <v>n/a</v>
      </c>
      <c r="Q79" s="1477">
        <f t="shared" si="14"/>
        <v>249</v>
      </c>
      <c r="R79" s="1477"/>
      <c r="S79" s="299">
        <f t="shared" si="15"/>
        <v>18.2</v>
      </c>
      <c r="T79" s="944">
        <f t="shared" si="16"/>
        <v>16</v>
      </c>
      <c r="U79" s="716">
        <f t="shared" si="17"/>
        <v>20.6</v>
      </c>
      <c r="V79" s="220" t="str">
        <f t="shared" si="18"/>
        <v>lower</v>
      </c>
      <c r="W79" s="1471">
        <f t="shared" si="19"/>
        <v>21282</v>
      </c>
      <c r="X79" s="1471"/>
      <c r="Y79" s="294">
        <f t="shared" si="20"/>
        <v>22.8</v>
      </c>
      <c r="Z79" s="248"/>
      <c r="AA79" s="79"/>
      <c r="AB79" s="315" t="s">
        <v>2159</v>
      </c>
      <c r="AD79" s="319"/>
    </row>
    <row r="80" spans="2:30" s="301" customFormat="1" x14ac:dyDescent="0.25">
      <c r="B80" s="79"/>
      <c r="C80" s="302"/>
      <c r="D80" s="220">
        <v>2013</v>
      </c>
      <c r="E80" s="1490" t="str">
        <f t="shared" si="4"/>
        <v>n/a</v>
      </c>
      <c r="F80" s="1490"/>
      <c r="G80" s="294" t="str">
        <f t="shared" si="5"/>
        <v>n/a</v>
      </c>
      <c r="H80" s="294" t="str">
        <f t="shared" si="6"/>
        <v>n/a</v>
      </c>
      <c r="I80" s="294" t="str">
        <f t="shared" si="7"/>
        <v>n/a</v>
      </c>
      <c r="J80" s="220" t="str">
        <f t="shared" si="8"/>
        <v>n/a</v>
      </c>
      <c r="K80" s="1471" t="str">
        <f t="shared" si="9"/>
        <v>n/a</v>
      </c>
      <c r="L80" s="1471"/>
      <c r="M80" s="310" t="str">
        <f t="shared" si="10"/>
        <v>n/a</v>
      </c>
      <c r="N80" s="944" t="str">
        <f t="shared" si="11"/>
        <v>n/a</v>
      </c>
      <c r="O80" s="944" t="str">
        <f t="shared" si="12"/>
        <v>n/a</v>
      </c>
      <c r="P80" s="220" t="str">
        <f t="shared" si="13"/>
        <v>n/a</v>
      </c>
      <c r="Q80" s="1477">
        <f t="shared" si="14"/>
        <v>260</v>
      </c>
      <c r="R80" s="1477"/>
      <c r="S80" s="299">
        <f t="shared" si="15"/>
        <v>18.899999999999999</v>
      </c>
      <c r="T80" s="944">
        <f t="shared" si="16"/>
        <v>16.7</v>
      </c>
      <c r="U80" s="716">
        <f t="shared" si="17"/>
        <v>21.3</v>
      </c>
      <c r="V80" s="220" t="str">
        <f t="shared" si="18"/>
        <v>lower</v>
      </c>
      <c r="W80" s="1471">
        <f t="shared" si="19"/>
        <v>22830</v>
      </c>
      <c r="X80" s="1471"/>
      <c r="Y80" s="294">
        <f t="shared" si="20"/>
        <v>24.3</v>
      </c>
      <c r="Z80" s="302"/>
      <c r="AA80" s="79"/>
      <c r="AB80" s="315" t="s">
        <v>2160</v>
      </c>
      <c r="AD80" s="319"/>
    </row>
    <row r="81" spans="2:28" s="301" customFormat="1" x14ac:dyDescent="0.25">
      <c r="B81" s="79"/>
      <c r="C81" s="302"/>
      <c r="D81" s="220">
        <v>2012</v>
      </c>
      <c r="E81" s="1490" t="str">
        <f t="shared" si="4"/>
        <v>n/a</v>
      </c>
      <c r="F81" s="1490"/>
      <c r="G81" s="294" t="str">
        <f t="shared" si="5"/>
        <v>n/a</v>
      </c>
      <c r="H81" s="294" t="str">
        <f t="shared" si="6"/>
        <v>n/a</v>
      </c>
      <c r="I81" s="294" t="str">
        <f t="shared" si="7"/>
        <v>n/a</v>
      </c>
      <c r="J81" s="220" t="str">
        <f t="shared" si="8"/>
        <v>n/a</v>
      </c>
      <c r="K81" s="1471" t="str">
        <f t="shared" si="9"/>
        <v>n/a</v>
      </c>
      <c r="L81" s="1471"/>
      <c r="M81" s="310" t="str">
        <f t="shared" si="10"/>
        <v>n/a</v>
      </c>
      <c r="N81" s="944" t="str">
        <f t="shared" si="11"/>
        <v>n/a</v>
      </c>
      <c r="O81" s="944" t="str">
        <f t="shared" si="12"/>
        <v>n/a</v>
      </c>
      <c r="P81" s="220" t="str">
        <f t="shared" si="13"/>
        <v>n/a</v>
      </c>
      <c r="Q81" s="1477">
        <f t="shared" si="14"/>
        <v>308</v>
      </c>
      <c r="R81" s="1477"/>
      <c r="S81" s="299">
        <f t="shared" si="15"/>
        <v>22.6</v>
      </c>
      <c r="T81" s="944">
        <f t="shared" si="16"/>
        <v>20.100000000000001</v>
      </c>
      <c r="U81" s="716">
        <f t="shared" si="17"/>
        <v>25.21</v>
      </c>
      <c r="V81" s="220" t="str">
        <f t="shared" si="18"/>
        <v>lower</v>
      </c>
      <c r="W81" s="1471">
        <f t="shared" si="19"/>
        <v>26157</v>
      </c>
      <c r="X81" s="1471"/>
      <c r="Y81" s="294">
        <f t="shared" si="20"/>
        <v>27.8</v>
      </c>
      <c r="Z81" s="302"/>
      <c r="AA81" s="79"/>
      <c r="AB81" s="315"/>
    </row>
    <row r="82" spans="2:28" s="292" customFormat="1" x14ac:dyDescent="0.25">
      <c r="B82" s="79"/>
      <c r="C82" s="248"/>
      <c r="D82" s="220">
        <v>2011</v>
      </c>
      <c r="E82" s="1490" t="str">
        <f t="shared" si="4"/>
        <v>n/a</v>
      </c>
      <c r="F82" s="1490"/>
      <c r="G82" s="294" t="str">
        <f t="shared" si="5"/>
        <v>n/a</v>
      </c>
      <c r="H82" s="294" t="str">
        <f t="shared" si="6"/>
        <v>n/a</v>
      </c>
      <c r="I82" s="294" t="str">
        <f t="shared" si="7"/>
        <v>n/a</v>
      </c>
      <c r="J82" s="220" t="str">
        <f t="shared" si="8"/>
        <v>n/a</v>
      </c>
      <c r="K82" s="1471" t="str">
        <f t="shared" si="9"/>
        <v>n/a</v>
      </c>
      <c r="L82" s="1471"/>
      <c r="M82" s="310" t="str">
        <f t="shared" si="10"/>
        <v>n/a</v>
      </c>
      <c r="N82" s="944" t="str">
        <f t="shared" si="11"/>
        <v>n/a</v>
      </c>
      <c r="O82" s="944" t="str">
        <f t="shared" si="12"/>
        <v>n/a</v>
      </c>
      <c r="P82" s="220" t="str">
        <f t="shared" si="13"/>
        <v>n/a</v>
      </c>
      <c r="Q82" s="1477">
        <f t="shared" si="14"/>
        <v>338</v>
      </c>
      <c r="R82" s="1477"/>
      <c r="S82" s="299">
        <f t="shared" si="15"/>
        <v>24.6</v>
      </c>
      <c r="T82" s="944">
        <f t="shared" si="16"/>
        <v>22</v>
      </c>
      <c r="U82" s="716">
        <f t="shared" si="17"/>
        <v>27.3</v>
      </c>
      <c r="V82" s="220" t="str">
        <f t="shared" si="18"/>
        <v>lower</v>
      </c>
      <c r="W82" s="1471">
        <f t="shared" si="19"/>
        <v>29166</v>
      </c>
      <c r="X82" s="1471"/>
      <c r="Y82" s="294">
        <f t="shared" si="20"/>
        <v>30.7</v>
      </c>
      <c r="Z82" s="248"/>
      <c r="AA82" s="79"/>
    </row>
    <row r="83" spans="2:28" s="292" customFormat="1" x14ac:dyDescent="0.25">
      <c r="B83" s="79"/>
      <c r="C83" s="248"/>
      <c r="D83" s="220">
        <v>2010</v>
      </c>
      <c r="E83" s="1490" t="str">
        <f t="shared" si="4"/>
        <v>n/a</v>
      </c>
      <c r="F83" s="1490"/>
      <c r="G83" s="294" t="str">
        <f t="shared" si="5"/>
        <v>n/a</v>
      </c>
      <c r="H83" s="294" t="str">
        <f t="shared" si="6"/>
        <v>n/a</v>
      </c>
      <c r="I83" s="294" t="str">
        <f t="shared" si="7"/>
        <v>n/a</v>
      </c>
      <c r="J83" s="220" t="str">
        <f t="shared" si="8"/>
        <v>n/a</v>
      </c>
      <c r="K83" s="1471" t="str">
        <f t="shared" si="9"/>
        <v>n/a</v>
      </c>
      <c r="L83" s="1471"/>
      <c r="M83" s="310" t="str">
        <f t="shared" si="10"/>
        <v>n/a</v>
      </c>
      <c r="N83" s="944" t="str">
        <f t="shared" si="11"/>
        <v>n/a</v>
      </c>
      <c r="O83" s="944" t="str">
        <f t="shared" si="12"/>
        <v>n/a</v>
      </c>
      <c r="P83" s="220" t="str">
        <f t="shared" si="13"/>
        <v>n/a</v>
      </c>
      <c r="Q83" s="1477">
        <f t="shared" si="14"/>
        <v>370</v>
      </c>
      <c r="R83" s="1477"/>
      <c r="S83" s="299">
        <f t="shared" si="15"/>
        <v>26.8</v>
      </c>
      <c r="T83" s="944">
        <f t="shared" si="16"/>
        <v>24.2</v>
      </c>
      <c r="U83" s="716">
        <f t="shared" si="17"/>
        <v>29.7</v>
      </c>
      <c r="V83" s="220" t="str">
        <f t="shared" si="18"/>
        <v>lower</v>
      </c>
      <c r="W83" s="1471">
        <f t="shared" si="19"/>
        <v>32552</v>
      </c>
      <c r="X83" s="1471"/>
      <c r="Y83" s="294">
        <f t="shared" si="20"/>
        <v>34.200000000000003</v>
      </c>
      <c r="Z83" s="248"/>
      <c r="AA83" s="79"/>
    </row>
    <row r="84" spans="2:28" s="292" customFormat="1" x14ac:dyDescent="0.25">
      <c r="B84" s="79"/>
      <c r="C84" s="248"/>
      <c r="D84" s="146">
        <v>2009</v>
      </c>
      <c r="E84" s="1491" t="str">
        <f t="shared" si="4"/>
        <v>n/a</v>
      </c>
      <c r="F84" s="1491"/>
      <c r="G84" s="288" t="str">
        <f t="shared" si="5"/>
        <v>n/a</v>
      </c>
      <c r="H84" s="288" t="str">
        <f t="shared" si="6"/>
        <v>n/a</v>
      </c>
      <c r="I84" s="288" t="str">
        <f t="shared" si="7"/>
        <v>n/a</v>
      </c>
      <c r="J84" s="146" t="str">
        <f t="shared" si="8"/>
        <v>n/a</v>
      </c>
      <c r="K84" s="1472" t="str">
        <f t="shared" si="9"/>
        <v>n/a</v>
      </c>
      <c r="L84" s="1472"/>
      <c r="M84" s="320" t="str">
        <f t="shared" si="10"/>
        <v>n/a</v>
      </c>
      <c r="N84" s="788" t="str">
        <f t="shared" si="11"/>
        <v>n/a</v>
      </c>
      <c r="O84" s="788" t="str">
        <f t="shared" si="12"/>
        <v>n/a</v>
      </c>
      <c r="P84" s="146" t="str">
        <f t="shared" si="13"/>
        <v>n/a</v>
      </c>
      <c r="Q84" s="1478">
        <f t="shared" si="14"/>
        <v>412</v>
      </c>
      <c r="R84" s="1478"/>
      <c r="S84" s="291">
        <f t="shared" si="15"/>
        <v>29.4</v>
      </c>
      <c r="T84" s="788">
        <f t="shared" si="16"/>
        <v>26.7</v>
      </c>
      <c r="U84" s="788">
        <f t="shared" si="17"/>
        <v>32.4</v>
      </c>
      <c r="V84" s="146" t="str">
        <f t="shared" si="18"/>
        <v>lower</v>
      </c>
      <c r="W84" s="1472">
        <f t="shared" si="19"/>
        <v>35966</v>
      </c>
      <c r="X84" s="1472"/>
      <c r="Y84" s="288">
        <f t="shared" si="20"/>
        <v>37.1</v>
      </c>
      <c r="Z84" s="248"/>
      <c r="AA84" s="79"/>
    </row>
    <row r="85" spans="2:28" s="292" customFormat="1" x14ac:dyDescent="0.25">
      <c r="B85" s="79"/>
      <c r="C85" s="248"/>
      <c r="D85" s="302"/>
      <c r="E85" s="302"/>
      <c r="F85" s="248"/>
      <c r="G85" s="248"/>
      <c r="H85" s="248"/>
      <c r="I85" s="248"/>
      <c r="J85" s="248"/>
      <c r="K85" s="248"/>
      <c r="L85" s="248"/>
      <c r="M85" s="248"/>
      <c r="N85" s="248"/>
      <c r="O85" s="248"/>
      <c r="P85" s="248"/>
      <c r="Q85" s="248"/>
      <c r="R85" s="248"/>
      <c r="S85" s="248"/>
      <c r="T85" s="248"/>
      <c r="U85" s="248"/>
      <c r="V85" s="248"/>
      <c r="W85" s="248"/>
      <c r="X85" s="248"/>
      <c r="Y85" s="248"/>
      <c r="Z85" s="248"/>
      <c r="AA85" s="79"/>
    </row>
    <row r="86" spans="2:28" s="292" customFormat="1" x14ac:dyDescent="0.25">
      <c r="B86" s="79"/>
      <c r="C86" s="248"/>
      <c r="D86" s="248"/>
      <c r="E86" s="172"/>
      <c r="F86" s="172"/>
      <c r="G86" s="172" t="str">
        <f>E76</f>
        <v>please make a selection</v>
      </c>
      <c r="H86" s="172" t="str">
        <f>K76</f>
        <v>please make a selection</v>
      </c>
      <c r="I86" s="172" t="str">
        <f>Q76</f>
        <v>County - West Sussex</v>
      </c>
      <c r="J86" s="172" t="str">
        <f>W76</f>
        <v>England</v>
      </c>
      <c r="K86" s="172"/>
      <c r="L86" s="172"/>
      <c r="M86" s="172"/>
      <c r="N86" s="172"/>
      <c r="O86" s="172"/>
      <c r="P86" s="172"/>
      <c r="Q86" s="172"/>
      <c r="R86" s="172"/>
      <c r="S86" s="172"/>
      <c r="T86" s="172"/>
      <c r="U86" s="172"/>
      <c r="V86" s="172"/>
      <c r="W86" s="315"/>
      <c r="X86" s="315"/>
      <c r="Y86" s="248"/>
      <c r="Z86" s="248"/>
      <c r="AA86" s="79"/>
    </row>
    <row r="87" spans="2:28" s="292" customFormat="1" x14ac:dyDescent="0.25">
      <c r="B87" s="79"/>
      <c r="C87" s="248"/>
      <c r="D87" s="248"/>
      <c r="E87" s="172"/>
      <c r="F87" s="172">
        <f>D84</f>
        <v>2009</v>
      </c>
      <c r="G87" s="321" t="str">
        <f>G84</f>
        <v>n/a</v>
      </c>
      <c r="H87" s="322" t="str">
        <f>M84</f>
        <v>n/a</v>
      </c>
      <c r="I87" s="315">
        <f>S84</f>
        <v>29.4</v>
      </c>
      <c r="J87" s="321">
        <f>Y84</f>
        <v>37.1</v>
      </c>
      <c r="K87" s="172"/>
      <c r="L87" s="321" t="e">
        <f>G84-H84</f>
        <v>#VALUE!</v>
      </c>
      <c r="M87" s="322" t="e">
        <f>M84-N84</f>
        <v>#VALUE!</v>
      </c>
      <c r="N87" s="172">
        <f>S84-T84</f>
        <v>2.6999999999999993</v>
      </c>
      <c r="O87" s="321">
        <f>Y84-W94</f>
        <v>0.39999999999999858</v>
      </c>
      <c r="P87" s="172"/>
      <c r="Q87" s="321" t="e">
        <f>I84-G84</f>
        <v>#VALUE!</v>
      </c>
      <c r="R87" s="322" t="e">
        <f>O84-M84</f>
        <v>#VALUE!</v>
      </c>
      <c r="S87" s="315">
        <f>U84-S84</f>
        <v>3</v>
      </c>
      <c r="T87" s="321">
        <f>X94-Y84</f>
        <v>0.39999999999999858</v>
      </c>
      <c r="U87" s="172"/>
      <c r="V87" s="172"/>
      <c r="W87" s="315" t="s">
        <v>571</v>
      </c>
      <c r="X87" s="315" t="s">
        <v>572</v>
      </c>
      <c r="Y87" s="248"/>
      <c r="Z87" s="248"/>
      <c r="AA87" s="79"/>
    </row>
    <row r="88" spans="2:28" s="292" customFormat="1" x14ac:dyDescent="0.25">
      <c r="B88" s="79"/>
      <c r="C88" s="248"/>
      <c r="D88" s="248"/>
      <c r="E88" s="172"/>
      <c r="F88" s="172">
        <f>D83</f>
        <v>2010</v>
      </c>
      <c r="G88" s="321" t="str">
        <f>G83</f>
        <v>n/a</v>
      </c>
      <c r="H88" s="322" t="str">
        <f>M83</f>
        <v>n/a</v>
      </c>
      <c r="I88" s="315">
        <f>S83</f>
        <v>26.8</v>
      </c>
      <c r="J88" s="321">
        <f>Y83</f>
        <v>34.200000000000003</v>
      </c>
      <c r="K88" s="172"/>
      <c r="L88" s="321" t="e">
        <f>G83-H83</f>
        <v>#VALUE!</v>
      </c>
      <c r="M88" s="322" t="e">
        <f>M83-N83</f>
        <v>#VALUE!</v>
      </c>
      <c r="N88" s="172">
        <f>S83-T83</f>
        <v>2.6000000000000014</v>
      </c>
      <c r="O88" s="321">
        <f>Y83-W93</f>
        <v>0.40000000000000568</v>
      </c>
      <c r="P88" s="172"/>
      <c r="Q88" s="321" t="e">
        <f>I83-G83</f>
        <v>#VALUE!</v>
      </c>
      <c r="R88" s="322" t="e">
        <f>O83-M83</f>
        <v>#VALUE!</v>
      </c>
      <c r="S88" s="315">
        <f>U83-S83</f>
        <v>2.8999999999999986</v>
      </c>
      <c r="T88" s="321">
        <f>X93-Y83</f>
        <v>0.39999999999999858</v>
      </c>
      <c r="U88" s="172"/>
      <c r="V88" s="172"/>
      <c r="W88" s="323">
        <f t="shared" ref="W88:W94" si="21">IFERROR(IF($W$76="please make a selection","n/a",INDEX(la.data,MATCH($W$76,la.geog,0),MATCH(CONCATENATE($AB$78,"  (",$D78,")"),la.head,0))), "n/a")</f>
        <v>20.490187726668701</v>
      </c>
      <c r="X88" s="323">
        <f t="shared" ref="X88:X94" si="22">IFERROR(IF($W$76="please make a selection","n/a",INDEX(la.data,MATCH($W$76,la.geog,0),MATCH(CONCATENATE($AB$79,"  (",$D78,")"),la.head,0))), "n/a")</f>
        <v>21.081102148291802</v>
      </c>
      <c r="Y88" s="248"/>
      <c r="Z88" s="248"/>
      <c r="AA88" s="79"/>
    </row>
    <row r="89" spans="2:28" s="292" customFormat="1" x14ac:dyDescent="0.25">
      <c r="B89" s="79"/>
      <c r="C89" s="248"/>
      <c r="D89" s="248"/>
      <c r="E89" s="172"/>
      <c r="F89" s="172">
        <f>D82</f>
        <v>2011</v>
      </c>
      <c r="G89" s="321" t="str">
        <f>G82</f>
        <v>n/a</v>
      </c>
      <c r="H89" s="322" t="str">
        <f>M82</f>
        <v>n/a</v>
      </c>
      <c r="I89" s="315">
        <f>S82</f>
        <v>24.6</v>
      </c>
      <c r="J89" s="321">
        <f>Y82</f>
        <v>30.7</v>
      </c>
      <c r="K89" s="172"/>
      <c r="L89" s="321" t="e">
        <f>G82-H82</f>
        <v>#VALUE!</v>
      </c>
      <c r="M89" s="322" t="e">
        <f>M82-N82</f>
        <v>#VALUE!</v>
      </c>
      <c r="N89" s="172">
        <f>S82-T82</f>
        <v>2.6000000000000014</v>
      </c>
      <c r="O89" s="321">
        <f>Y82-W92</f>
        <v>0.30000000000000071</v>
      </c>
      <c r="P89" s="172"/>
      <c r="Q89" s="321" t="e">
        <f>I82-G82</f>
        <v>#VALUE!</v>
      </c>
      <c r="R89" s="322" t="e">
        <f>O82-M82</f>
        <v>#VALUE!</v>
      </c>
      <c r="S89" s="315">
        <f>U82-S82</f>
        <v>2.6999999999999993</v>
      </c>
      <c r="T89" s="321">
        <f>X92-Y82</f>
        <v>0.40000000000000213</v>
      </c>
      <c r="U89" s="172"/>
      <c r="V89" s="172"/>
      <c r="W89" s="323">
        <f t="shared" si="21"/>
        <v>22.5</v>
      </c>
      <c r="X89" s="323">
        <f t="shared" si="22"/>
        <v>23.1</v>
      </c>
      <c r="Y89" s="248"/>
      <c r="Z89" s="248"/>
      <c r="AA89" s="79"/>
    </row>
    <row r="90" spans="2:28" s="292" customFormat="1" x14ac:dyDescent="0.25">
      <c r="B90" s="79"/>
      <c r="C90" s="248"/>
      <c r="D90" s="248"/>
      <c r="E90" s="172"/>
      <c r="F90" s="172">
        <f>D81</f>
        <v>2012</v>
      </c>
      <c r="G90" s="321" t="str">
        <f>G81</f>
        <v>n/a</v>
      </c>
      <c r="H90" s="322" t="str">
        <f>M81</f>
        <v>n/a</v>
      </c>
      <c r="I90" s="315">
        <f>S81</f>
        <v>22.6</v>
      </c>
      <c r="J90" s="321">
        <f>Y81</f>
        <v>27.8</v>
      </c>
      <c r="K90" s="172"/>
      <c r="L90" s="321" t="e">
        <f>G81-H81</f>
        <v>#VALUE!</v>
      </c>
      <c r="M90" s="322" t="e">
        <f>M81-N81</f>
        <v>#VALUE!</v>
      </c>
      <c r="N90" s="172">
        <f>S81-T81</f>
        <v>2.5</v>
      </c>
      <c r="O90" s="321">
        <f>Y81-W91</f>
        <v>0.39000000000000057</v>
      </c>
      <c r="P90" s="172"/>
      <c r="Q90" s="321" t="e">
        <f>I81-G81</f>
        <v>#VALUE!</v>
      </c>
      <c r="R90" s="322" t="e">
        <f>O81-M81</f>
        <v>#VALUE!</v>
      </c>
      <c r="S90" s="315">
        <f>U81-S81</f>
        <v>2.6099999999999994</v>
      </c>
      <c r="T90" s="321">
        <f>X91-Y81</f>
        <v>0.27999999999999758</v>
      </c>
      <c r="U90" s="172"/>
      <c r="V90" s="172"/>
      <c r="W90" s="323">
        <f t="shared" si="21"/>
        <v>24</v>
      </c>
      <c r="X90" s="323">
        <f t="shared" si="22"/>
        <v>24.7</v>
      </c>
      <c r="Y90" s="248"/>
      <c r="Z90" s="248"/>
      <c r="AA90" s="79"/>
    </row>
    <row r="91" spans="2:28" s="292" customFormat="1" x14ac:dyDescent="0.25">
      <c r="B91" s="79"/>
      <c r="C91" s="248"/>
      <c r="D91" s="248"/>
      <c r="E91" s="172"/>
      <c r="F91" s="172">
        <f>D80</f>
        <v>2013</v>
      </c>
      <c r="G91" s="321" t="str">
        <f>G80</f>
        <v>n/a</v>
      </c>
      <c r="H91" s="322" t="str">
        <f>M80</f>
        <v>n/a</v>
      </c>
      <c r="I91" s="315">
        <f>S80</f>
        <v>18.899999999999999</v>
      </c>
      <c r="J91" s="321">
        <f>Y80</f>
        <v>24.3</v>
      </c>
      <c r="K91" s="172"/>
      <c r="L91" s="321" t="e">
        <f>G80-H80</f>
        <v>#VALUE!</v>
      </c>
      <c r="M91" s="322" t="e">
        <f>M80-N80</f>
        <v>#VALUE!</v>
      </c>
      <c r="N91" s="172">
        <f>S80-T80</f>
        <v>2.1999999999999993</v>
      </c>
      <c r="O91" s="321">
        <f>Y80-W90</f>
        <v>0.30000000000000071</v>
      </c>
      <c r="P91" s="172"/>
      <c r="Q91" s="321" t="e">
        <f>I80-G80</f>
        <v>#VALUE!</v>
      </c>
      <c r="R91" s="322" t="e">
        <f>O80-M80</f>
        <v>#VALUE!</v>
      </c>
      <c r="S91" s="315">
        <f>U80-S80</f>
        <v>2.4000000000000021</v>
      </c>
      <c r="T91" s="321">
        <f>X90-Y80</f>
        <v>0.39999999999999858</v>
      </c>
      <c r="U91" s="172"/>
      <c r="V91" s="172"/>
      <c r="W91" s="323">
        <f t="shared" si="21"/>
        <v>27.41</v>
      </c>
      <c r="X91" s="323">
        <f t="shared" si="22"/>
        <v>28.08</v>
      </c>
      <c r="Y91" s="248"/>
      <c r="Z91" s="248"/>
      <c r="AA91" s="79"/>
    </row>
    <row r="92" spans="2:28" s="292" customFormat="1" x14ac:dyDescent="0.25">
      <c r="B92" s="79"/>
      <c r="C92" s="248"/>
      <c r="D92" s="248"/>
      <c r="E92" s="172"/>
      <c r="F92" s="172">
        <f>D79</f>
        <v>2014</v>
      </c>
      <c r="G92" s="321" t="str">
        <f>G79</f>
        <v>n/a</v>
      </c>
      <c r="H92" s="322" t="str">
        <f>M79</f>
        <v>n/a</v>
      </c>
      <c r="I92" s="315">
        <f>S79</f>
        <v>18.2</v>
      </c>
      <c r="J92" s="321">
        <f>Y79</f>
        <v>22.8</v>
      </c>
      <c r="K92" s="172"/>
      <c r="L92" s="321" t="e">
        <f>G79-H79</f>
        <v>#VALUE!</v>
      </c>
      <c r="M92" s="322" t="e">
        <f>M79-N79</f>
        <v>#VALUE!</v>
      </c>
      <c r="N92" s="172">
        <f>S79-T79</f>
        <v>2.1999999999999993</v>
      </c>
      <c r="O92" s="321">
        <f>Y79-W89</f>
        <v>0.30000000000000071</v>
      </c>
      <c r="P92" s="172"/>
      <c r="Q92" s="321" t="e">
        <f>I79-G79</f>
        <v>#VALUE!</v>
      </c>
      <c r="R92" s="322" t="e">
        <f>O79-M79</f>
        <v>#VALUE!</v>
      </c>
      <c r="S92" s="315">
        <f>U79-S79</f>
        <v>2.4000000000000021</v>
      </c>
      <c r="T92" s="321">
        <f>X89-Y79</f>
        <v>0.30000000000000071</v>
      </c>
      <c r="U92" s="172"/>
      <c r="V92" s="172"/>
      <c r="W92" s="323">
        <f t="shared" si="21"/>
        <v>30.4</v>
      </c>
      <c r="X92" s="323">
        <f t="shared" si="22"/>
        <v>31.1</v>
      </c>
      <c r="Y92" s="248"/>
      <c r="Z92" s="248"/>
      <c r="AA92" s="79"/>
    </row>
    <row r="93" spans="2:28" s="292" customFormat="1" x14ac:dyDescent="0.25">
      <c r="B93" s="79"/>
      <c r="C93" s="248"/>
      <c r="D93" s="248"/>
      <c r="E93" s="172"/>
      <c r="F93" s="172">
        <f>D78</f>
        <v>2015</v>
      </c>
      <c r="G93" s="321" t="str">
        <f>G78</f>
        <v>n/a</v>
      </c>
      <c r="H93" s="322" t="str">
        <f>M78</f>
        <v>n/a</v>
      </c>
      <c r="I93" s="322">
        <f>S78</f>
        <v>16.183362624487401</v>
      </c>
      <c r="J93" s="321">
        <f>Y78</f>
        <v>20.7840646789635</v>
      </c>
      <c r="K93" s="172"/>
      <c r="L93" s="321" t="e">
        <f>G78-H78</f>
        <v>#VALUE!</v>
      </c>
      <c r="M93" s="322" t="e">
        <f>M78-N78</f>
        <v>#VALUE!</v>
      </c>
      <c r="N93" s="321">
        <f>S78-T78</f>
        <v>2.0634562196958015</v>
      </c>
      <c r="O93" s="321">
        <f>Y78-W88</f>
        <v>0.2938769522947986</v>
      </c>
      <c r="P93" s="172"/>
      <c r="Q93" s="321" t="e">
        <f>I78-G78</f>
        <v>#VALUE!</v>
      </c>
      <c r="R93" s="322" t="e">
        <f>O78-M78</f>
        <v>#VALUE!</v>
      </c>
      <c r="S93" s="322">
        <f>U78-S78</f>
        <v>2.2801787093627972</v>
      </c>
      <c r="T93" s="321">
        <f>X88-Y78</f>
        <v>0.297037469328302</v>
      </c>
      <c r="U93" s="172"/>
      <c r="V93" s="172"/>
      <c r="W93" s="323">
        <f t="shared" si="21"/>
        <v>33.799999999999997</v>
      </c>
      <c r="X93" s="323">
        <f t="shared" si="22"/>
        <v>34.6</v>
      </c>
      <c r="Y93" s="248"/>
      <c r="Z93" s="248"/>
      <c r="AA93" s="79"/>
    </row>
    <row r="94" spans="2:28" s="292" customFormat="1" x14ac:dyDescent="0.25">
      <c r="B94" s="79"/>
      <c r="C94" s="248"/>
      <c r="D94" s="248"/>
      <c r="E94" s="172"/>
      <c r="F94" s="172"/>
      <c r="G94" s="172"/>
      <c r="H94" s="172"/>
      <c r="I94" s="172"/>
      <c r="J94" s="172"/>
      <c r="K94" s="172"/>
      <c r="L94" s="172"/>
      <c r="M94" s="172"/>
      <c r="N94" s="172"/>
      <c r="O94" s="172"/>
      <c r="P94" s="172"/>
      <c r="Q94" s="172"/>
      <c r="R94" s="172"/>
      <c r="S94" s="172"/>
      <c r="T94" s="172"/>
      <c r="U94" s="172"/>
      <c r="V94" s="172"/>
      <c r="W94" s="323">
        <f t="shared" si="21"/>
        <v>36.700000000000003</v>
      </c>
      <c r="X94" s="323">
        <f t="shared" si="22"/>
        <v>37.5</v>
      </c>
      <c r="Y94" s="248"/>
      <c r="Z94" s="248"/>
      <c r="AA94" s="79"/>
    </row>
    <row r="95" spans="2:28" s="292" customFormat="1" x14ac:dyDescent="0.25">
      <c r="B95" s="79"/>
      <c r="C95" s="248"/>
      <c r="D95" s="248"/>
      <c r="E95" s="248"/>
      <c r="F95" s="248"/>
      <c r="G95" s="248"/>
      <c r="H95" s="248"/>
      <c r="I95" s="248"/>
      <c r="J95" s="248"/>
      <c r="K95" s="248"/>
      <c r="L95" s="248"/>
      <c r="M95" s="248"/>
      <c r="N95" s="248"/>
      <c r="O95" s="248"/>
      <c r="P95" s="248"/>
      <c r="Q95" s="248"/>
      <c r="R95" s="248"/>
      <c r="S95" s="248"/>
      <c r="T95" s="248"/>
      <c r="U95" s="248"/>
      <c r="V95" s="248"/>
      <c r="W95" s="248"/>
      <c r="X95" s="248"/>
      <c r="Y95" s="248"/>
      <c r="Z95" s="248"/>
      <c r="AA95" s="79"/>
    </row>
    <row r="96" spans="2:28" s="292" customFormat="1" x14ac:dyDescent="0.25">
      <c r="B96" s="79"/>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79"/>
    </row>
    <row r="97" spans="2:27" s="292" customFormat="1" x14ac:dyDescent="0.25">
      <c r="B97" s="79"/>
      <c r="C97" s="248"/>
      <c r="D97" s="248"/>
      <c r="E97" s="248"/>
      <c r="F97" s="248"/>
      <c r="G97" s="248"/>
      <c r="H97" s="248"/>
      <c r="I97" s="248"/>
      <c r="J97" s="248"/>
      <c r="K97" s="248"/>
      <c r="L97" s="248"/>
      <c r="M97" s="248"/>
      <c r="N97" s="248"/>
      <c r="O97" s="248"/>
      <c r="P97" s="248"/>
      <c r="Q97" s="248"/>
      <c r="R97" s="248"/>
      <c r="S97" s="248"/>
      <c r="T97" s="248"/>
      <c r="U97" s="248"/>
      <c r="V97" s="248"/>
      <c r="W97" s="248"/>
      <c r="X97" s="248"/>
      <c r="Y97" s="248"/>
      <c r="Z97" s="248"/>
      <c r="AA97" s="79"/>
    </row>
    <row r="98" spans="2:27" s="292" customFormat="1" x14ac:dyDescent="0.25">
      <c r="B98" s="79"/>
      <c r="C98" s="248"/>
      <c r="D98" s="248"/>
      <c r="E98" s="248"/>
      <c r="F98" s="248"/>
      <c r="G98" s="248"/>
      <c r="H98" s="248"/>
      <c r="I98" s="248"/>
      <c r="J98" s="248"/>
      <c r="K98" s="248"/>
      <c r="L98" s="248"/>
      <c r="M98" s="248"/>
      <c r="N98" s="248"/>
      <c r="O98" s="248"/>
      <c r="P98" s="248"/>
      <c r="Q98" s="248"/>
      <c r="R98" s="248"/>
      <c r="S98" s="248"/>
      <c r="T98" s="248"/>
      <c r="U98" s="248"/>
      <c r="V98" s="248"/>
      <c r="W98" s="248"/>
      <c r="X98" s="248"/>
      <c r="Y98" s="248"/>
      <c r="Z98" s="248"/>
      <c r="AA98" s="79"/>
    </row>
    <row r="99" spans="2:27" s="292" customFormat="1" x14ac:dyDescent="0.25">
      <c r="B99" s="79"/>
      <c r="C99" s="248"/>
      <c r="D99" s="248"/>
      <c r="E99" s="248"/>
      <c r="F99" s="248"/>
      <c r="G99" s="248"/>
      <c r="H99" s="248"/>
      <c r="I99" s="248"/>
      <c r="J99" s="248"/>
      <c r="K99" s="248"/>
      <c r="L99" s="248"/>
      <c r="M99" s="248"/>
      <c r="N99" s="248"/>
      <c r="O99" s="248"/>
      <c r="P99" s="248"/>
      <c r="Q99" s="248"/>
      <c r="R99" s="248"/>
      <c r="S99" s="248"/>
      <c r="T99" s="248"/>
      <c r="U99" s="248"/>
      <c r="V99" s="248"/>
      <c r="W99" s="248"/>
      <c r="X99" s="248"/>
      <c r="Y99" s="248"/>
      <c r="Z99" s="248"/>
      <c r="AA99" s="79"/>
    </row>
    <row r="100" spans="2:27" s="292" customFormat="1" x14ac:dyDescent="0.25">
      <c r="B100" s="79"/>
      <c r="C100" s="248"/>
      <c r="D100" s="248"/>
      <c r="E100" s="248"/>
      <c r="F100" s="248"/>
      <c r="G100" s="248"/>
      <c r="H100" s="248"/>
      <c r="I100" s="248"/>
      <c r="J100" s="248"/>
      <c r="K100" s="248"/>
      <c r="L100" s="248"/>
      <c r="M100" s="248"/>
      <c r="N100" s="248"/>
      <c r="O100" s="248"/>
      <c r="P100" s="248"/>
      <c r="Q100" s="248"/>
      <c r="R100" s="248"/>
      <c r="S100" s="248"/>
      <c r="T100" s="248"/>
      <c r="U100" s="248"/>
      <c r="V100" s="248"/>
      <c r="W100" s="248"/>
      <c r="X100" s="248"/>
      <c r="Y100" s="248"/>
      <c r="Z100" s="248"/>
      <c r="AA100" s="79"/>
    </row>
    <row r="101" spans="2:27" s="329" customFormat="1" x14ac:dyDescent="0.25">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c r="AA101" s="79"/>
    </row>
    <row r="102" spans="2:27" s="329" customFormat="1" x14ac:dyDescent="0.25">
      <c r="B102" s="79"/>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79"/>
    </row>
    <row r="103" spans="2:27" s="329" customFormat="1" x14ac:dyDescent="0.25">
      <c r="B103" s="79"/>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79"/>
    </row>
    <row r="104" spans="2:27" s="329" customFormat="1" x14ac:dyDescent="0.25">
      <c r="B104" s="79"/>
      <c r="C104" s="330"/>
      <c r="D104" s="1473" t="s">
        <v>2175</v>
      </c>
      <c r="E104" s="1473"/>
      <c r="F104" s="1473"/>
      <c r="G104" s="1473"/>
      <c r="H104" s="1473"/>
      <c r="I104" s="1473"/>
      <c r="J104" s="1473"/>
      <c r="K104" s="1473"/>
      <c r="L104" s="1473"/>
      <c r="M104" s="1473"/>
      <c r="N104" s="1473"/>
      <c r="O104" s="1473"/>
      <c r="P104" s="1473"/>
      <c r="Q104" s="1473"/>
      <c r="R104" s="1473"/>
      <c r="S104" s="1473"/>
      <c r="T104" s="1473"/>
      <c r="U104" s="1473"/>
      <c r="V104" s="1473"/>
      <c r="W104" s="1473"/>
      <c r="X104" s="1473"/>
      <c r="Y104" s="1473"/>
      <c r="Z104" s="330"/>
      <c r="AA104" s="79"/>
    </row>
    <row r="105" spans="2:27" s="329" customFormat="1" x14ac:dyDescent="0.25">
      <c r="B105" s="79"/>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79"/>
    </row>
    <row r="106" spans="2:27" s="329" customFormat="1" x14ac:dyDescent="0.25">
      <c r="B106" s="79"/>
      <c r="C106" s="330"/>
      <c r="D106" s="1274" t="s">
        <v>2176</v>
      </c>
      <c r="E106" s="1274"/>
      <c r="F106" s="1274"/>
      <c r="G106" s="1274"/>
      <c r="H106" s="1274"/>
      <c r="I106" s="1274"/>
      <c r="J106" s="1274"/>
      <c r="K106" s="1274"/>
      <c r="L106" s="1274"/>
      <c r="M106" s="1274"/>
      <c r="N106" s="1274"/>
      <c r="O106" s="1274"/>
      <c r="P106" s="1274"/>
      <c r="Q106" s="1274"/>
      <c r="R106" s="1274"/>
      <c r="S106" s="1274"/>
      <c r="T106" s="1274"/>
      <c r="U106" s="1274"/>
      <c r="V106" s="1274"/>
      <c r="W106" s="1274"/>
      <c r="X106" s="1274"/>
      <c r="Y106" s="1274"/>
      <c r="Z106" s="330"/>
      <c r="AA106" s="79"/>
    </row>
    <row r="107" spans="2:27" s="329" customFormat="1" x14ac:dyDescent="0.25">
      <c r="B107" s="79"/>
      <c r="C107" s="330"/>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330"/>
      <c r="AA107" s="79"/>
    </row>
    <row r="108" spans="2:27" s="329" customFormat="1" ht="30.75" customHeight="1" x14ac:dyDescent="0.25">
      <c r="B108" s="79"/>
      <c r="C108" s="330"/>
      <c r="D108" s="1347" t="s">
        <v>3523</v>
      </c>
      <c r="E108" s="1474"/>
      <c r="F108" s="1474"/>
      <c r="G108" s="1474"/>
      <c r="H108" s="1474"/>
      <c r="I108" s="1474"/>
      <c r="J108" s="1474"/>
      <c r="K108" s="1474"/>
      <c r="L108" s="1474"/>
      <c r="M108" s="1474"/>
      <c r="N108" s="1474"/>
      <c r="O108" s="1474"/>
      <c r="P108" s="1474"/>
      <c r="Q108" s="1474"/>
      <c r="R108" s="1474"/>
      <c r="S108" s="1474"/>
      <c r="T108" s="1474"/>
      <c r="U108" s="1474"/>
      <c r="V108" s="1474"/>
      <c r="W108" s="1474"/>
      <c r="X108" s="1474"/>
      <c r="Y108" s="1474"/>
      <c r="Z108" s="330"/>
      <c r="AA108" s="79"/>
    </row>
    <row r="109" spans="2:27" s="329" customFormat="1" x14ac:dyDescent="0.25">
      <c r="B109" s="79"/>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79"/>
    </row>
    <row r="110" spans="2:27" s="329" customFormat="1" x14ac:dyDescent="0.25">
      <c r="B110" s="79"/>
      <c r="C110" s="330"/>
      <c r="D110" s="333" t="s">
        <v>1819</v>
      </c>
      <c r="E110" s="331"/>
      <c r="F110" s="1301" t="str">
        <f>IF(select1="", "please make a selection", select1)</f>
        <v>please make a selection</v>
      </c>
      <c r="G110" s="1301"/>
      <c r="H110" s="1301"/>
      <c r="I110" s="1301"/>
      <c r="J110" s="1301"/>
      <c r="K110" s="330"/>
      <c r="L110" s="330"/>
      <c r="M110" s="330"/>
      <c r="N110" s="330"/>
      <c r="O110" s="330"/>
      <c r="P110" s="330"/>
      <c r="Q110" s="330"/>
      <c r="R110" s="330"/>
      <c r="S110" s="330"/>
      <c r="T110" s="330"/>
      <c r="U110" s="330"/>
      <c r="V110" s="330"/>
      <c r="W110" s="330"/>
      <c r="X110" s="330"/>
      <c r="Y110" s="330"/>
      <c r="Z110" s="330"/>
      <c r="AA110" s="79"/>
    </row>
    <row r="111" spans="2:27" s="329" customFormat="1" x14ac:dyDescent="0.25">
      <c r="B111" s="79"/>
      <c r="C111" s="330"/>
      <c r="D111" s="333" t="s">
        <v>1820</v>
      </c>
      <c r="E111" s="331"/>
      <c r="F111" s="1292" t="str">
        <f>IF(select2="", "please make a selection", select2)</f>
        <v>please make a selection</v>
      </c>
      <c r="G111" s="1292"/>
      <c r="H111" s="1292"/>
      <c r="I111" s="1292"/>
      <c r="J111" s="1292"/>
      <c r="K111" s="330"/>
      <c r="L111" s="330"/>
      <c r="M111" s="330"/>
      <c r="N111" s="330"/>
      <c r="O111" s="330"/>
      <c r="P111" s="330"/>
      <c r="Q111" s="330"/>
      <c r="R111" s="330"/>
      <c r="S111" s="330"/>
      <c r="T111" s="330"/>
      <c r="U111" s="330"/>
      <c r="V111" s="330"/>
      <c r="W111" s="330"/>
      <c r="X111" s="330"/>
      <c r="Y111" s="330"/>
      <c r="Z111" s="330"/>
      <c r="AA111" s="79"/>
    </row>
    <row r="112" spans="2:27" s="329" customFormat="1" x14ac:dyDescent="0.25">
      <c r="B112" s="79"/>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79"/>
    </row>
    <row r="113" spans="2:29" s="329" customFormat="1" x14ac:dyDescent="0.25">
      <c r="B113" s="79"/>
      <c r="C113" s="330"/>
      <c r="D113" s="1354" t="s">
        <v>1832</v>
      </c>
      <c r="E113" s="1447" t="s">
        <v>2172</v>
      </c>
      <c r="F113" s="1447"/>
      <c r="G113" s="1447"/>
      <c r="H113" s="1447"/>
      <c r="I113" s="1447"/>
      <c r="J113" s="1447"/>
      <c r="K113" s="1447"/>
      <c r="L113" s="1447"/>
      <c r="M113" s="1447"/>
      <c r="N113" s="1447"/>
      <c r="O113" s="1447"/>
      <c r="P113" s="1447"/>
      <c r="Q113" s="1447"/>
      <c r="R113" s="1447"/>
      <c r="S113" s="1447"/>
      <c r="T113" s="1447"/>
      <c r="U113" s="1447"/>
      <c r="V113" s="1447"/>
      <c r="W113" s="1447"/>
      <c r="X113" s="1447"/>
      <c r="Y113" s="330"/>
      <c r="Z113" s="330"/>
      <c r="AA113" s="79"/>
    </row>
    <row r="114" spans="2:29" s="329" customFormat="1" x14ac:dyDescent="0.25">
      <c r="B114" s="79"/>
      <c r="C114" s="330"/>
      <c r="D114" s="1354"/>
      <c r="E114" s="1393" t="str">
        <f>IFERROR(VLOOKUP($F$110, la.lookup,2,FALSE),"please make a selection")</f>
        <v>please make a selection</v>
      </c>
      <c r="F114" s="1393"/>
      <c r="G114" s="1393"/>
      <c r="H114" s="1393"/>
      <c r="I114" s="1393"/>
      <c r="J114" s="1394" t="str">
        <f>IFERROR(VLOOKUP($F$111, la.lookup,2,FALSE),"please make a selection")</f>
        <v>please make a selection</v>
      </c>
      <c r="K114" s="1394"/>
      <c r="L114" s="1394"/>
      <c r="M114" s="1394"/>
      <c r="N114" s="1394"/>
      <c r="O114" s="1396" t="s">
        <v>790</v>
      </c>
      <c r="P114" s="1396"/>
      <c r="Q114" s="1396"/>
      <c r="R114" s="1396"/>
      <c r="S114" s="1396"/>
      <c r="T114" s="1463" t="s">
        <v>1823</v>
      </c>
      <c r="U114" s="1463"/>
      <c r="V114" s="1463"/>
      <c r="W114" s="1463"/>
      <c r="X114" s="1463"/>
      <c r="Y114" s="330"/>
      <c r="Z114" s="330"/>
      <c r="AA114" s="79"/>
    </row>
    <row r="115" spans="2:29" s="329" customFormat="1" x14ac:dyDescent="0.25">
      <c r="B115" s="79"/>
      <c r="C115" s="330"/>
      <c r="D115" s="1284"/>
      <c r="E115" s="1392" t="s">
        <v>2171</v>
      </c>
      <c r="F115" s="1392"/>
      <c r="G115" s="242" t="s">
        <v>571</v>
      </c>
      <c r="H115" s="242" t="s">
        <v>2036</v>
      </c>
      <c r="I115" s="242" t="s">
        <v>572</v>
      </c>
      <c r="J115" s="1464" t="s">
        <v>2171</v>
      </c>
      <c r="K115" s="1464"/>
      <c r="L115" s="347" t="s">
        <v>571</v>
      </c>
      <c r="M115" s="347" t="s">
        <v>2036</v>
      </c>
      <c r="N115" s="347" t="s">
        <v>572</v>
      </c>
      <c r="O115" s="1423" t="s">
        <v>2171</v>
      </c>
      <c r="P115" s="1423"/>
      <c r="Q115" s="317" t="s">
        <v>571</v>
      </c>
      <c r="R115" s="317" t="s">
        <v>2036</v>
      </c>
      <c r="S115" s="317" t="s">
        <v>572</v>
      </c>
      <c r="T115" s="1381" t="s">
        <v>2171</v>
      </c>
      <c r="U115" s="1381"/>
      <c r="V115" s="214" t="s">
        <v>571</v>
      </c>
      <c r="W115" s="214" t="s">
        <v>2036</v>
      </c>
      <c r="X115" s="214" t="s">
        <v>572</v>
      </c>
      <c r="Y115" s="330"/>
      <c r="Z115" s="330"/>
      <c r="AA115" s="79"/>
    </row>
    <row r="116" spans="2:29" s="329" customFormat="1" x14ac:dyDescent="0.25">
      <c r="B116" s="79"/>
      <c r="C116" s="330"/>
      <c r="D116" s="220">
        <v>2015</v>
      </c>
      <c r="E116" s="1467" t="str">
        <f t="shared" ref="E116:E122" si="23">IFERROR(IF($E$114="please make a selection","n/a",INDEX(la.data,MATCH($E$114,la.geog,0),MATCH(CONCATENATE($E$113," (",$D116,")"),la.head,0))), "n/a")</f>
        <v>n/a</v>
      </c>
      <c r="F116" s="1467"/>
      <c r="G116" s="952" t="str">
        <f t="shared" ref="G116:G122" si="24">IFERROR(IF($E$114="please make a selection","n/a",INDEX(la.data,MATCH($E$114,la.geog,0),MATCH(CONCATENATE($AB$116," (",$D116,")"),la.head,0))), "n/a")</f>
        <v>n/a</v>
      </c>
      <c r="H116" s="344" t="s">
        <v>2036</v>
      </c>
      <c r="I116" s="952" t="str">
        <f t="shared" ref="I116:I122" si="25">IFERROR(IF($E$114="please make a selection","n/a",INDEX(la.data,MATCH($E$114,la.geog,0),MATCH(CONCATENATE($AB$117," (",$D116,")"),la.head,0))), "n/a")</f>
        <v>n/a</v>
      </c>
      <c r="J116" s="1467" t="str">
        <f t="shared" ref="J116:J122" si="26">IFERROR(IF($J$114="please make a selection","n/a",INDEX(la.data,MATCH($J$114,la.geog,0),MATCH(CONCATENATE($E$113," (",$D116,")"),la.head,0))), "n/a")</f>
        <v>n/a</v>
      </c>
      <c r="K116" s="1467"/>
      <c r="L116" s="952" t="str">
        <f t="shared" ref="L116:L122" si="27">IFERROR(IF($J$114="please make a selection","n/a",INDEX(la.data,MATCH($J$114,la.geog,0),MATCH(CONCATENATE($AB$116," (",$D116,")"),la.head,0))), "n/a")</f>
        <v>n/a</v>
      </c>
      <c r="M116" s="344" t="s">
        <v>2036</v>
      </c>
      <c r="N116" s="952" t="str">
        <f t="shared" ref="N116:N122" si="28">IFERROR(IF($J$114="please make a selection","n/a",INDEX(la.data,MATCH($J$114,la.geog,0),MATCH(CONCATENATE($AB$117," (",$D116,")"),la.head,0))), "n/a")</f>
        <v>n/a</v>
      </c>
      <c r="O116" s="1467">
        <f t="shared" ref="O116:O122" si="29">IFERROR(IF($O$114="please make a selection","n/a",INDEX(la.data,MATCH($O$114,la.geog,0),MATCH(CONCATENATE($E$113," (",$D116,")"),la.head,0))), "n/a")</f>
        <v>0.59699999999999998</v>
      </c>
      <c r="P116" s="1467"/>
      <c r="Q116" s="345">
        <f t="shared" ref="Q116:Q122" si="30">IFERROR(IF($O$114="please make a selection","n/a",INDEX(la.data,MATCH($O$114,la.geog,0),MATCH(CONCATENATE($AB$116," (",$D116,")"),la.head,0))), "n/a")</f>
        <v>0.53149525564840505</v>
      </c>
      <c r="R116" s="344" t="s">
        <v>2036</v>
      </c>
      <c r="S116" s="349">
        <f t="shared" ref="S116:S122" si="31">IFERROR(IF($O$114="please make a selection","n/a",INDEX(la.data,MATCH($O$114,la.geog,0),MATCH(CONCATENATE($AB$117," (",$D116,")"),la.head,0))), "n/a")</f>
        <v>0.65975061255373801</v>
      </c>
      <c r="T116" s="1470">
        <f t="shared" ref="T116:T122" si="32">IFERROR(IF($T$114="please make a selection","n/a",INDEX(la.data,MATCH($T$114,la.geog,0),MATCH(CONCATENATE($E$113," (",$D116,")"),la.head,0))), "n/a")</f>
        <v>0.51200000000000001</v>
      </c>
      <c r="U116" s="1470"/>
      <c r="V116" s="349">
        <f t="shared" ref="V116:V122" si="33">IFERROR(IF($T$114="please make a selection","n/a",INDEX(la.data,MATCH($T$114,la.geog,0),MATCH(CONCATENATE($AB$116," (",$D116,")"),la.head,0))), "n/a")</f>
        <v>0.50490782195214701</v>
      </c>
      <c r="W116" s="344" t="s">
        <v>2036</v>
      </c>
      <c r="X116" s="349">
        <f t="shared" ref="X116:X122" si="34">IFERROR(IF($T$114="please make a selection","n/a",INDEX(la.data,MATCH($T$114,la.geog,0),MATCH(CONCATENATE($AB$117," (",$D116,")"),la.head,0))), "n/a")</f>
        <v>0.51909153902495297</v>
      </c>
      <c r="Z116" s="330"/>
      <c r="AA116" s="79"/>
      <c r="AB116" s="172" t="s">
        <v>2173</v>
      </c>
      <c r="AC116" s="341"/>
    </row>
    <row r="117" spans="2:29" s="329" customFormat="1" x14ac:dyDescent="0.25">
      <c r="B117" s="79"/>
      <c r="C117" s="330"/>
      <c r="D117" s="220">
        <v>2014</v>
      </c>
      <c r="E117" s="1475" t="str">
        <f t="shared" si="23"/>
        <v>n/a</v>
      </c>
      <c r="F117" s="1475"/>
      <c r="G117" s="952" t="str">
        <f t="shared" si="24"/>
        <v>n/a</v>
      </c>
      <c r="H117" s="344" t="s">
        <v>2036</v>
      </c>
      <c r="I117" s="948" t="str">
        <f t="shared" si="25"/>
        <v>n/a</v>
      </c>
      <c r="J117" s="1467" t="str">
        <f t="shared" si="26"/>
        <v>n/a</v>
      </c>
      <c r="K117" s="1467"/>
      <c r="L117" s="948" t="str">
        <f t="shared" si="27"/>
        <v>n/a</v>
      </c>
      <c r="M117" s="344" t="s">
        <v>2036</v>
      </c>
      <c r="N117" s="935" t="str">
        <f t="shared" si="28"/>
        <v>n/a</v>
      </c>
      <c r="O117" s="1467">
        <f t="shared" si="29"/>
        <v>0.58199999999999996</v>
      </c>
      <c r="P117" s="1467"/>
      <c r="Q117" s="342">
        <f t="shared" si="30"/>
        <v>0.52</v>
      </c>
      <c r="R117" s="344" t="s">
        <v>2036</v>
      </c>
      <c r="S117" s="338">
        <f t="shared" si="31"/>
        <v>0.64200000000000002</v>
      </c>
      <c r="T117" s="1315">
        <f t="shared" si="32"/>
        <v>0.51100000000000001</v>
      </c>
      <c r="U117" s="1315"/>
      <c r="V117" s="328">
        <f t="shared" si="33"/>
        <v>0.504</v>
      </c>
      <c r="W117" s="147" t="s">
        <v>2036</v>
      </c>
      <c r="X117" s="346">
        <f t="shared" si="34"/>
        <v>0.51800000000000002</v>
      </c>
      <c r="Z117" s="330"/>
      <c r="AA117" s="79"/>
      <c r="AB117" s="172" t="s">
        <v>2174</v>
      </c>
      <c r="AC117" s="341"/>
    </row>
    <row r="118" spans="2:29" s="329" customFormat="1" x14ac:dyDescent="0.25">
      <c r="B118" s="79"/>
      <c r="C118" s="330"/>
      <c r="D118" s="220">
        <v>2013</v>
      </c>
      <c r="E118" s="1475" t="str">
        <f t="shared" si="23"/>
        <v>n/a</v>
      </c>
      <c r="F118" s="1475"/>
      <c r="G118" s="952" t="str">
        <f t="shared" si="24"/>
        <v>n/a</v>
      </c>
      <c r="H118" s="344" t="s">
        <v>2036</v>
      </c>
      <c r="I118" s="948" t="str">
        <f t="shared" si="25"/>
        <v>n/a</v>
      </c>
      <c r="J118" s="1467" t="str">
        <f t="shared" si="26"/>
        <v>n/a</v>
      </c>
      <c r="K118" s="1467"/>
      <c r="L118" s="948" t="str">
        <f t="shared" si="27"/>
        <v>n/a</v>
      </c>
      <c r="M118" s="344" t="s">
        <v>2036</v>
      </c>
      <c r="N118" s="935" t="str">
        <f t="shared" si="28"/>
        <v>n/a</v>
      </c>
      <c r="O118" s="1467">
        <f t="shared" si="29"/>
        <v>0.58846153846153793</v>
      </c>
      <c r="P118" s="1467"/>
      <c r="Q118" s="342">
        <f t="shared" si="30"/>
        <v>0.52777950947191499</v>
      </c>
      <c r="R118" s="344" t="s">
        <v>2036</v>
      </c>
      <c r="S118" s="338">
        <f t="shared" si="31"/>
        <v>0.64656761628159098</v>
      </c>
      <c r="T118" s="1315">
        <f t="shared" si="32"/>
        <v>0.51099430573806404</v>
      </c>
      <c r="U118" s="1315"/>
      <c r="V118" s="328">
        <f t="shared" si="33"/>
        <v>0.50450874573737003</v>
      </c>
      <c r="W118" s="147" t="s">
        <v>2036</v>
      </c>
      <c r="X118" s="346">
        <f t="shared" si="34"/>
        <v>0.51747616647748107</v>
      </c>
      <c r="Y118" s="330"/>
      <c r="Z118" s="330"/>
      <c r="AA118" s="79"/>
      <c r="AB118" s="341"/>
      <c r="AC118" s="341"/>
    </row>
    <row r="119" spans="2:29" s="329" customFormat="1" x14ac:dyDescent="0.25">
      <c r="B119" s="79"/>
      <c r="C119" s="330"/>
      <c r="D119" s="220">
        <v>2012</v>
      </c>
      <c r="E119" s="1475" t="str">
        <f t="shared" si="23"/>
        <v>n/a</v>
      </c>
      <c r="F119" s="1475"/>
      <c r="G119" s="952" t="str">
        <f t="shared" si="24"/>
        <v>n/a</v>
      </c>
      <c r="H119" s="344" t="s">
        <v>2036</v>
      </c>
      <c r="I119" s="948" t="str">
        <f t="shared" si="25"/>
        <v>n/a</v>
      </c>
      <c r="J119" s="1467" t="str">
        <f t="shared" si="26"/>
        <v>n/a</v>
      </c>
      <c r="K119" s="1467"/>
      <c r="L119" s="948" t="str">
        <f t="shared" si="27"/>
        <v>n/a</v>
      </c>
      <c r="M119" s="344" t="s">
        <v>2036</v>
      </c>
      <c r="N119" s="935" t="str">
        <f t="shared" si="28"/>
        <v>n/a</v>
      </c>
      <c r="O119" s="1467">
        <f t="shared" si="29"/>
        <v>0.53246753246753198</v>
      </c>
      <c r="P119" s="1467"/>
      <c r="Q119" s="342">
        <f t="shared" si="30"/>
        <v>0.47668859803886399</v>
      </c>
      <c r="R119" s="344" t="s">
        <v>2036</v>
      </c>
      <c r="S119" s="338">
        <f t="shared" si="31"/>
        <v>0.58744655600907802</v>
      </c>
      <c r="T119" s="1315">
        <f t="shared" si="32"/>
        <v>0.49084375119470897</v>
      </c>
      <c r="U119" s="1315"/>
      <c r="V119" s="328">
        <f t="shared" si="33"/>
        <v>0.484787233086863</v>
      </c>
      <c r="W119" s="147" t="s">
        <v>2036</v>
      </c>
      <c r="X119" s="346">
        <f t="shared" si="34"/>
        <v>0.49690295831030601</v>
      </c>
      <c r="Y119" s="330"/>
      <c r="Z119" s="330"/>
      <c r="AA119" s="79"/>
    </row>
    <row r="120" spans="2:29" s="329" customFormat="1" x14ac:dyDescent="0.25">
      <c r="B120" s="79"/>
      <c r="C120" s="330"/>
      <c r="D120" s="220">
        <v>2011</v>
      </c>
      <c r="E120" s="1475" t="str">
        <f t="shared" si="23"/>
        <v>n/a</v>
      </c>
      <c r="F120" s="1475"/>
      <c r="G120" s="952" t="str">
        <f t="shared" si="24"/>
        <v>n/a</v>
      </c>
      <c r="H120" s="344" t="s">
        <v>2036</v>
      </c>
      <c r="I120" s="948" t="str">
        <f t="shared" si="25"/>
        <v>n/a</v>
      </c>
      <c r="J120" s="1467" t="str">
        <f t="shared" si="26"/>
        <v>n/a</v>
      </c>
      <c r="K120" s="1467"/>
      <c r="L120" s="948" t="str">
        <f t="shared" si="27"/>
        <v>n/a</v>
      </c>
      <c r="M120" s="344" t="s">
        <v>2036</v>
      </c>
      <c r="N120" s="935" t="str">
        <f t="shared" si="28"/>
        <v>n/a</v>
      </c>
      <c r="O120" s="1467">
        <f t="shared" si="29"/>
        <v>0.54142011834319492</v>
      </c>
      <c r="P120" s="1467"/>
      <c r="Q120" s="342">
        <f t="shared" si="30"/>
        <v>0.48813114505210103</v>
      </c>
      <c r="R120" s="344" t="s">
        <v>2036</v>
      </c>
      <c r="S120" s="338">
        <f t="shared" si="31"/>
        <v>0.59377817073597294</v>
      </c>
      <c r="T120" s="1315">
        <f t="shared" si="32"/>
        <v>0.49252554344099303</v>
      </c>
      <c r="U120" s="1315"/>
      <c r="V120" s="328">
        <f t="shared" si="33"/>
        <v>0.48678929413502703</v>
      </c>
      <c r="W120" s="147" t="s">
        <v>2036</v>
      </c>
      <c r="X120" s="346">
        <f t="shared" si="34"/>
        <v>0.49826376141155498</v>
      </c>
      <c r="Y120" s="330"/>
      <c r="Z120" s="330"/>
      <c r="AA120" s="79"/>
    </row>
    <row r="121" spans="2:29" s="329" customFormat="1" x14ac:dyDescent="0.25">
      <c r="B121" s="79"/>
      <c r="C121" s="330"/>
      <c r="D121" s="220">
        <v>2010</v>
      </c>
      <c r="E121" s="1475" t="str">
        <f t="shared" si="23"/>
        <v>n/a</v>
      </c>
      <c r="F121" s="1475"/>
      <c r="G121" s="952" t="str">
        <f t="shared" si="24"/>
        <v>n/a</v>
      </c>
      <c r="H121" s="344" t="s">
        <v>2036</v>
      </c>
      <c r="I121" s="948" t="str">
        <f t="shared" si="25"/>
        <v>n/a</v>
      </c>
      <c r="J121" s="1467" t="str">
        <f t="shared" si="26"/>
        <v>n/a</v>
      </c>
      <c r="K121" s="1467"/>
      <c r="L121" s="948" t="str">
        <f t="shared" si="27"/>
        <v>n/a</v>
      </c>
      <c r="M121" s="344" t="s">
        <v>2036</v>
      </c>
      <c r="N121" s="935" t="str">
        <f t="shared" si="28"/>
        <v>n/a</v>
      </c>
      <c r="O121" s="1467">
        <f t="shared" si="29"/>
        <v>0.58918918918918894</v>
      </c>
      <c r="P121" s="1467"/>
      <c r="Q121" s="342">
        <f t="shared" si="30"/>
        <v>0.53839276513134005</v>
      </c>
      <c r="R121" s="344" t="s">
        <v>2036</v>
      </c>
      <c r="S121" s="338">
        <f t="shared" si="31"/>
        <v>0.63815266192803699</v>
      </c>
      <c r="T121" s="1315">
        <f t="shared" si="32"/>
        <v>0.502856967313836</v>
      </c>
      <c r="U121" s="1315"/>
      <c r="V121" s="328">
        <f t="shared" si="33"/>
        <v>0.49742542084478003</v>
      </c>
      <c r="W121" s="147" t="s">
        <v>2036</v>
      </c>
      <c r="X121" s="346">
        <f t="shared" si="34"/>
        <v>0.50828783956150603</v>
      </c>
      <c r="Y121" s="330"/>
      <c r="Z121" s="330"/>
      <c r="AA121" s="79"/>
    </row>
    <row r="122" spans="2:29" s="329" customFormat="1" x14ac:dyDescent="0.25">
      <c r="B122" s="79"/>
      <c r="C122" s="330"/>
      <c r="D122" s="146">
        <v>2009</v>
      </c>
      <c r="E122" s="1449" t="str">
        <f t="shared" si="23"/>
        <v>n/a</v>
      </c>
      <c r="F122" s="1449"/>
      <c r="G122" s="786" t="str">
        <f t="shared" si="24"/>
        <v>n/a</v>
      </c>
      <c r="H122" s="348" t="s">
        <v>2036</v>
      </c>
      <c r="I122" s="350" t="str">
        <f t="shared" si="25"/>
        <v>n/a</v>
      </c>
      <c r="J122" s="1468" t="str">
        <f t="shared" si="26"/>
        <v>n/a</v>
      </c>
      <c r="K122" s="1468"/>
      <c r="L122" s="350" t="str">
        <f t="shared" si="27"/>
        <v>n/a</v>
      </c>
      <c r="M122" s="348" t="s">
        <v>2036</v>
      </c>
      <c r="N122" s="350" t="str">
        <f t="shared" si="28"/>
        <v>n/a</v>
      </c>
      <c r="O122" s="1468">
        <f t="shared" si="29"/>
        <v>0.58495145631068002</v>
      </c>
      <c r="P122" s="1468"/>
      <c r="Q122" s="350">
        <f t="shared" si="30"/>
        <v>0.536802167962108</v>
      </c>
      <c r="R122" s="348" t="s">
        <v>2036</v>
      </c>
      <c r="S122" s="284">
        <f t="shared" si="31"/>
        <v>0.631531216108149</v>
      </c>
      <c r="T122" s="1313">
        <f t="shared" si="32"/>
        <v>0.49085247177890201</v>
      </c>
      <c r="U122" s="1313"/>
      <c r="V122" s="154">
        <f t="shared" si="33"/>
        <v>0.48568719002402294</v>
      </c>
      <c r="W122" s="148" t="s">
        <v>2036</v>
      </c>
      <c r="X122" s="154">
        <f t="shared" si="34"/>
        <v>0.49601970738464901</v>
      </c>
      <c r="Y122" s="330"/>
      <c r="Z122" s="330"/>
      <c r="AA122" s="79"/>
    </row>
    <row r="123" spans="2:29" s="329" customFormat="1" x14ac:dyDescent="0.25">
      <c r="B123" s="79"/>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79"/>
    </row>
    <row r="124" spans="2:29" x14ac:dyDescent="0.25">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row>
    <row r="125" spans="2:29" x14ac:dyDescent="0.25">
      <c r="B125" s="79"/>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79"/>
    </row>
    <row r="126" spans="2:29" x14ac:dyDescent="0.25">
      <c r="B126" s="79"/>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79"/>
    </row>
    <row r="127" spans="2:29" ht="15.75" customHeight="1" x14ac:dyDescent="0.25">
      <c r="B127" s="79"/>
      <c r="C127" s="82"/>
      <c r="D127" s="1445" t="s">
        <v>3532</v>
      </c>
      <c r="E127" s="1445"/>
      <c r="F127" s="1445"/>
      <c r="G127" s="1445"/>
      <c r="H127" s="1445"/>
      <c r="I127" s="1445"/>
      <c r="J127" s="1445"/>
      <c r="K127" s="1445"/>
      <c r="L127" s="1445"/>
      <c r="M127" s="1445"/>
      <c r="N127" s="1445"/>
      <c r="O127" s="1445"/>
      <c r="P127" s="1445"/>
      <c r="Q127" s="1445"/>
      <c r="R127" s="1445"/>
      <c r="S127" s="1445"/>
      <c r="T127" s="1445"/>
      <c r="U127" s="1445"/>
      <c r="V127" s="1445"/>
      <c r="W127" s="1445"/>
      <c r="X127" s="1445"/>
      <c r="Y127" s="1445"/>
      <c r="Z127" s="326"/>
      <c r="AA127" s="79"/>
    </row>
    <row r="128" spans="2:29" s="301" customFormat="1" ht="15" customHeight="1" x14ac:dyDescent="0.25">
      <c r="B128" s="79"/>
      <c r="C128" s="302"/>
      <c r="D128" s="339" t="s">
        <v>2168</v>
      </c>
      <c r="E128" s="1446" t="s">
        <v>3533</v>
      </c>
      <c r="F128" s="1446"/>
      <c r="G128" s="1446"/>
      <c r="H128" s="1446"/>
      <c r="I128" s="1446"/>
      <c r="J128" s="1446"/>
      <c r="K128" s="1446"/>
      <c r="L128" s="1446"/>
      <c r="M128" s="1446"/>
      <c r="N128" s="1446"/>
      <c r="O128" s="1446"/>
      <c r="P128" s="1446"/>
      <c r="Q128" s="1446"/>
      <c r="R128" s="1446"/>
      <c r="S128" s="1446"/>
      <c r="T128" s="1446"/>
      <c r="U128" s="1446"/>
      <c r="V128" s="1446"/>
      <c r="W128" s="1446"/>
      <c r="X128" s="1446"/>
      <c r="Y128" s="1446"/>
      <c r="Z128" s="337"/>
      <c r="AA128" s="79"/>
    </row>
    <row r="129" spans="2:30" s="301" customFormat="1" x14ac:dyDescent="0.25">
      <c r="B129" s="79"/>
      <c r="C129" s="302"/>
      <c r="D129" s="327"/>
      <c r="E129" s="334"/>
      <c r="F129" s="334"/>
      <c r="G129" s="332"/>
      <c r="H129" s="335"/>
      <c r="I129" s="335"/>
      <c r="J129" s="327"/>
      <c r="K129" s="327"/>
      <c r="L129" s="327"/>
      <c r="M129" s="327"/>
      <c r="N129" s="327"/>
      <c r="O129" s="327"/>
      <c r="P129" s="327"/>
      <c r="Q129" s="327"/>
      <c r="R129" s="327"/>
      <c r="S129" s="327"/>
      <c r="T129" s="327"/>
      <c r="U129" s="327"/>
      <c r="V129" s="327"/>
      <c r="W129" s="327"/>
      <c r="X129" s="327"/>
      <c r="Y129" s="327"/>
      <c r="Z129" s="327"/>
      <c r="AA129" s="79"/>
    </row>
    <row r="130" spans="2:30" s="301" customFormat="1" ht="58.5" customHeight="1" x14ac:dyDescent="0.25">
      <c r="B130" s="79"/>
      <c r="C130" s="302"/>
      <c r="D130" s="1371" t="s">
        <v>3534</v>
      </c>
      <c r="E130" s="1371"/>
      <c r="F130" s="1371"/>
      <c r="G130" s="1371"/>
      <c r="H130" s="1371"/>
      <c r="I130" s="1371"/>
      <c r="J130" s="1371"/>
      <c r="K130" s="1371"/>
      <c r="L130" s="1371"/>
      <c r="M130" s="1371"/>
      <c r="N130" s="1371"/>
      <c r="O130" s="1371"/>
      <c r="P130" s="1371"/>
      <c r="Q130" s="1371"/>
      <c r="R130" s="1371"/>
      <c r="S130" s="1371"/>
      <c r="T130" s="1371"/>
      <c r="U130" s="1371"/>
      <c r="V130" s="1371"/>
      <c r="W130" s="1371"/>
      <c r="X130" s="1371"/>
      <c r="Y130" s="1371"/>
      <c r="Z130" s="336"/>
      <c r="AA130" s="79"/>
    </row>
    <row r="131" spans="2:30" s="301" customFormat="1" x14ac:dyDescent="0.25">
      <c r="B131" s="79"/>
      <c r="C131" s="302"/>
      <c r="D131" s="1469"/>
      <c r="E131" s="1469"/>
      <c r="F131" s="1469"/>
      <c r="G131" s="1469"/>
      <c r="H131" s="1469"/>
      <c r="I131" s="1469"/>
      <c r="J131" s="1469"/>
      <c r="K131" s="1469"/>
      <c r="L131" s="1469"/>
      <c r="M131" s="1469"/>
      <c r="N131" s="1469"/>
      <c r="O131" s="1469"/>
      <c r="P131" s="1469"/>
      <c r="Q131" s="1469"/>
      <c r="R131" s="1469"/>
      <c r="S131" s="1469"/>
      <c r="T131" s="1469"/>
      <c r="U131" s="1469"/>
      <c r="V131" s="1469"/>
      <c r="W131" s="1469"/>
      <c r="X131" s="1469"/>
      <c r="Y131" s="1469"/>
      <c r="Z131" s="327"/>
      <c r="AA131" s="79"/>
    </row>
    <row r="132" spans="2:30" s="301" customFormat="1" ht="31.5" customHeight="1" x14ac:dyDescent="0.25">
      <c r="B132" s="79"/>
      <c r="C132" s="302"/>
      <c r="D132" s="1371" t="s">
        <v>3535</v>
      </c>
      <c r="E132" s="1371"/>
      <c r="F132" s="1371"/>
      <c r="G132" s="1371"/>
      <c r="H132" s="1371"/>
      <c r="I132" s="1371"/>
      <c r="J132" s="1371"/>
      <c r="K132" s="1371"/>
      <c r="L132" s="1371"/>
      <c r="M132" s="1371"/>
      <c r="N132" s="1371"/>
      <c r="O132" s="1371"/>
      <c r="P132" s="1371"/>
      <c r="Q132" s="1371"/>
      <c r="R132" s="1371"/>
      <c r="S132" s="1371"/>
      <c r="T132" s="1371"/>
      <c r="U132" s="1371"/>
      <c r="V132" s="1371"/>
      <c r="W132" s="1371"/>
      <c r="X132" s="1371"/>
      <c r="Y132" s="1371"/>
      <c r="Z132" s="336"/>
      <c r="AA132" s="79"/>
    </row>
    <row r="133" spans="2:30" s="301" customFormat="1" x14ac:dyDescent="0.25">
      <c r="B133" s="79"/>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79"/>
    </row>
    <row r="134" spans="2:30" s="301" customFormat="1" x14ac:dyDescent="0.25">
      <c r="B134" s="79"/>
      <c r="C134" s="302"/>
      <c r="D134" s="333" t="s">
        <v>1819</v>
      </c>
      <c r="E134" s="331"/>
      <c r="F134" s="1301" t="str">
        <f>IF(select1="", "please make a selection", select1)</f>
        <v>please make a selection</v>
      </c>
      <c r="G134" s="1301"/>
      <c r="H134" s="1301"/>
      <c r="I134" s="1301"/>
      <c r="J134" s="1301"/>
      <c r="K134" s="295"/>
      <c r="L134" s="295"/>
      <c r="M134" s="295"/>
      <c r="N134" s="1476"/>
      <c r="O134" s="1476"/>
      <c r="P134" s="1476"/>
      <c r="Q134" s="1476"/>
      <c r="R134" s="1476"/>
      <c r="S134" s="295"/>
      <c r="T134" s="295"/>
      <c r="U134" s="295"/>
      <c r="V134" s="295"/>
      <c r="W134" s="302"/>
      <c r="X134" s="302"/>
      <c r="Y134" s="302"/>
      <c r="Z134" s="302"/>
      <c r="AA134" s="79"/>
    </row>
    <row r="135" spans="2:30" s="301" customFormat="1" x14ac:dyDescent="0.25">
      <c r="B135" s="79"/>
      <c r="C135" s="302"/>
      <c r="D135" s="333" t="s">
        <v>1820</v>
      </c>
      <c r="E135" s="331"/>
      <c r="F135" s="1292" t="str">
        <f>IF(select2="","please make a selection", select2)</f>
        <v>please make a selection</v>
      </c>
      <c r="G135" s="1292"/>
      <c r="H135" s="1292"/>
      <c r="I135" s="1292"/>
      <c r="J135" s="1292"/>
      <c r="K135" s="295"/>
      <c r="L135" s="295"/>
      <c r="M135" s="295"/>
      <c r="N135" s="295"/>
      <c r="O135" s="295"/>
      <c r="P135" s="295"/>
      <c r="Q135" s="295"/>
      <c r="R135" s="295"/>
      <c r="S135" s="295"/>
      <c r="T135" s="295"/>
      <c r="U135" s="295"/>
      <c r="V135" s="295"/>
      <c r="W135" s="302"/>
      <c r="X135" s="302"/>
      <c r="Y135" s="302"/>
      <c r="Z135" s="302"/>
      <c r="AA135" s="79"/>
      <c r="AC135" s="1157"/>
      <c r="AD135" s="1157"/>
    </row>
    <row r="136" spans="2:30" s="301" customFormat="1" x14ac:dyDescent="0.25">
      <c r="B136" s="79"/>
      <c r="C136" s="302"/>
      <c r="D136" s="330"/>
      <c r="E136" s="330"/>
      <c r="F136" s="330"/>
      <c r="G136" s="330"/>
      <c r="H136" s="330"/>
      <c r="I136" s="330"/>
      <c r="J136" s="330"/>
      <c r="K136" s="330"/>
      <c r="L136" s="330"/>
      <c r="M136" s="330"/>
      <c r="N136" s="330"/>
      <c r="O136" s="330"/>
      <c r="P136" s="330"/>
      <c r="Q136" s="330"/>
      <c r="R136" s="330"/>
      <c r="S136" s="330"/>
      <c r="T136" s="330"/>
      <c r="U136" s="330"/>
      <c r="V136" s="330"/>
      <c r="W136" s="302"/>
      <c r="X136" s="302"/>
      <c r="Y136" s="302"/>
      <c r="Z136" s="302"/>
      <c r="AA136" s="79"/>
    </row>
    <row r="137" spans="2:30" s="301" customFormat="1" x14ac:dyDescent="0.25">
      <c r="B137" s="79"/>
      <c r="C137" s="302"/>
      <c r="D137" s="1283" t="s">
        <v>1832</v>
      </c>
      <c r="E137" s="1283"/>
      <c r="F137" s="1393" t="str">
        <f>IFERROR(VLOOKUP($F$73, la.lookup,2,FALSE),"please make a selection")</f>
        <v>please make a selection</v>
      </c>
      <c r="G137" s="1393"/>
      <c r="H137" s="1393"/>
      <c r="I137" s="1393"/>
      <c r="J137" s="1393"/>
      <c r="K137" s="1393"/>
      <c r="L137" s="1394" t="str">
        <f>IFERROR(VLOOKUP($F$74, la.lookup,2,FALSE),"please make a selection")</f>
        <v>please make a selection</v>
      </c>
      <c r="M137" s="1394"/>
      <c r="N137" s="1394"/>
      <c r="O137" s="1394"/>
      <c r="P137" s="1394"/>
      <c r="Q137" s="1394"/>
      <c r="R137" s="1396" t="s">
        <v>790</v>
      </c>
      <c r="S137" s="1396"/>
      <c r="T137" s="1396"/>
      <c r="U137" s="1396"/>
      <c r="V137" s="1396"/>
      <c r="W137" s="1396"/>
      <c r="X137" s="302"/>
      <c r="Y137" s="302"/>
      <c r="Z137" s="302"/>
      <c r="AA137" s="79"/>
      <c r="AB137" s="324" t="s">
        <v>3526</v>
      </c>
      <c r="AC137" s="946" t="s">
        <v>3527</v>
      </c>
    </row>
    <row r="138" spans="2:30" s="301" customFormat="1" x14ac:dyDescent="0.25">
      <c r="B138" s="79"/>
      <c r="C138" s="302"/>
      <c r="D138" s="1354"/>
      <c r="E138" s="1354"/>
      <c r="F138" s="1392" t="s">
        <v>2037</v>
      </c>
      <c r="G138" s="1392"/>
      <c r="H138" s="1392"/>
      <c r="I138" s="1392" t="s">
        <v>3536</v>
      </c>
      <c r="J138" s="1392"/>
      <c r="K138" s="1392"/>
      <c r="L138" s="1464" t="s">
        <v>2037</v>
      </c>
      <c r="M138" s="1464"/>
      <c r="N138" s="1464"/>
      <c r="O138" s="1464" t="s">
        <v>3536</v>
      </c>
      <c r="P138" s="1464"/>
      <c r="Q138" s="1464"/>
      <c r="R138" s="1423" t="s">
        <v>2037</v>
      </c>
      <c r="S138" s="1423"/>
      <c r="T138" s="1423"/>
      <c r="U138" s="1423" t="s">
        <v>3536</v>
      </c>
      <c r="V138" s="1423"/>
      <c r="W138" s="1423"/>
      <c r="X138" s="302"/>
      <c r="Y138" s="302"/>
      <c r="Z138" s="302"/>
      <c r="AA138" s="79"/>
      <c r="AB138" s="324" t="s">
        <v>3528</v>
      </c>
      <c r="AC138" s="946" t="s">
        <v>3529</v>
      </c>
    </row>
    <row r="139" spans="2:30" s="1141" customFormat="1" x14ac:dyDescent="0.25">
      <c r="B139" s="79"/>
      <c r="C139" s="1140"/>
      <c r="D139" s="1283">
        <v>2016</v>
      </c>
      <c r="E139" s="1283"/>
      <c r="F139" s="1368" t="str">
        <f>IFERROR(IF($F$137="please make a selection","n/a",INDEX(la.data,MATCH($F$137,la.geog,0),MATCH($AB$139,la.head,0))), "n/a")</f>
        <v>n/a</v>
      </c>
      <c r="G139" s="1368"/>
      <c r="H139" s="1368"/>
      <c r="I139" s="1424" t="str">
        <f>IFERROR(IF($F$137="please make a selection","n/a",INDEX(la.data,MATCH($F$137,la.geog,0),MATCH($AC$139,la.head,0))), "n/a")</f>
        <v>n/a</v>
      </c>
      <c r="J139" s="1424"/>
      <c r="K139" s="1424"/>
      <c r="L139" s="1368" t="str">
        <f>IFERROR(IF($L$137="please make a selection","n/a",INDEX(la.data,MATCH($L$137,la.geog,0),MATCH($AB$139,la.head,0))), "n/a")</f>
        <v>n/a</v>
      </c>
      <c r="M139" s="1368"/>
      <c r="N139" s="1368"/>
      <c r="O139" s="1424" t="str">
        <f>IFERROR(IF($L$137="please make a selection","n/a",INDEX(la.data,MATCH($L$137,la.geog,0),MATCH($AC$139,la.head,0))), "n/a")</f>
        <v>n/a</v>
      </c>
      <c r="P139" s="1424"/>
      <c r="Q139" s="1424"/>
      <c r="R139" s="1368">
        <f>IFERROR(IF($R$137="please make a selection","n/a",INDEX(la.data,MATCH($R$137,la.geog,0),MATCH($AB$139,la.head,0))), "n/a")</f>
        <v>48</v>
      </c>
      <c r="S139" s="1368"/>
      <c r="T139" s="1368"/>
      <c r="U139" s="1424">
        <f>IFERROR(IF($R$137="please make a selection","n/a",INDEX(la.data,MATCH($R$137,la.geog,0),MATCH($AC$139,la.head,0))), "n/a")</f>
        <v>3.6</v>
      </c>
      <c r="V139" s="1424"/>
      <c r="W139" s="1424"/>
      <c r="X139" s="1140"/>
      <c r="Y139" s="1140"/>
      <c r="Z139" s="1140"/>
      <c r="AA139" s="79"/>
      <c r="AB139" s="324" t="s">
        <v>3524</v>
      </c>
      <c r="AC139" s="946" t="s">
        <v>3525</v>
      </c>
    </row>
    <row r="140" spans="2:30" s="1141" customFormat="1" x14ac:dyDescent="0.25">
      <c r="B140" s="79"/>
      <c r="C140" s="1140"/>
      <c r="D140" s="1354">
        <v>2015</v>
      </c>
      <c r="E140" s="1354"/>
      <c r="F140" s="1389" t="str">
        <f>IFERROR(IF($F$137="please make a selection","n/a",INDEX(la.data,MATCH($F$137,la.geog,0),MATCH($AB$138,la.head,0))), "n/a")</f>
        <v>n/a</v>
      </c>
      <c r="G140" s="1389"/>
      <c r="H140" s="1389"/>
      <c r="I140" s="1425" t="str">
        <f>IFERROR(IF($F$137="please make a selection","n/a",INDEX(la.data,MATCH($F$137,la.geog,0),MATCH($AC$138,la.head,0))), "n/a")</f>
        <v>n/a</v>
      </c>
      <c r="J140" s="1425"/>
      <c r="K140" s="1425"/>
      <c r="L140" s="1389" t="str">
        <f>IFERROR(IF($L$137="please make a selection","n/a",INDEX(la.data,MATCH($L$137,la.geog,0),MATCH($AB$138,la.head,0))), "n/a")</f>
        <v>n/a</v>
      </c>
      <c r="M140" s="1389"/>
      <c r="N140" s="1389"/>
      <c r="O140" s="1425" t="str">
        <f>IFERROR(IF($L$137="please make a selection","n/a",INDEX(la.data,MATCH($L$137,la.geog,0),MATCH($AC$138,la.head,0))), "n/a")</f>
        <v>n/a</v>
      </c>
      <c r="P140" s="1425"/>
      <c r="Q140" s="1425"/>
      <c r="R140" s="1389">
        <f>IFERROR(IF($R$137="please make a selection","n/a",INDEX(la.data,MATCH($R$137,la.geog,0),MATCH($AB$138,la.head,0))), "n/a")</f>
        <v>55</v>
      </c>
      <c r="S140" s="1389"/>
      <c r="T140" s="1389"/>
      <c r="U140" s="1425">
        <f>IFERROR(IF($R$137="please make a selection","n/a",INDEX(la.data,MATCH($R$137,la.geog,0),MATCH($AC$138,la.head,0))), "n/a")</f>
        <v>4</v>
      </c>
      <c r="V140" s="1425"/>
      <c r="W140" s="1425"/>
      <c r="X140" s="1140"/>
      <c r="Y140" s="1140"/>
      <c r="Z140" s="1140"/>
      <c r="AA140" s="79"/>
      <c r="AB140" s="324"/>
    </row>
    <row r="141" spans="2:30" s="301" customFormat="1" x14ac:dyDescent="0.25">
      <c r="B141" s="79"/>
      <c r="C141" s="302"/>
      <c r="D141" s="1466">
        <v>2014</v>
      </c>
      <c r="E141" s="1466"/>
      <c r="F141" s="1421" t="str">
        <f>IFERROR(IF($F$137="please make a selection","n/a",INDEX(la.data,MATCH($F$137,la.geog,0),MATCH($AB$137,la.head,0))), "n/a")</f>
        <v>n/a</v>
      </c>
      <c r="G141" s="1421"/>
      <c r="H141" s="1421"/>
      <c r="I141" s="1422" t="str">
        <f>IFERROR(IF($F$137="please make a selection","n/a",INDEX(la.data,MATCH($F$137,la.geog,0),MATCH($AC$137,la.head,0))), "n/a")</f>
        <v>n/a</v>
      </c>
      <c r="J141" s="1422"/>
      <c r="K141" s="1422"/>
      <c r="L141" s="1421" t="str">
        <f>IFERROR(IF($L$137="please make a selection","n/a",INDEX(la.data,MATCH($L$137,la.geog,0),MATCH($AB$137,la.head,0))), "n/a")</f>
        <v>n/a</v>
      </c>
      <c r="M141" s="1421"/>
      <c r="N141" s="1421"/>
      <c r="O141" s="1422" t="str">
        <f>IFERROR(IF($L$137="please make a selection","n/a",INDEX(la.data,MATCH($L$137,la.geog,0),MATCH($AC$137,la.head,0))), "n/a")</f>
        <v>n/a</v>
      </c>
      <c r="P141" s="1422"/>
      <c r="Q141" s="1422"/>
      <c r="R141" s="1421">
        <f>IFERROR(IF($R$137="please make a selection","n/a",INDEX(la.data,MATCH($R$137,la.geog,0),MATCH($AB$137,la.head,0))), "n/a")</f>
        <v>56</v>
      </c>
      <c r="S141" s="1421"/>
      <c r="T141" s="1421"/>
      <c r="U141" s="1422">
        <f>IFERROR(IF($R$137="please make a selection","n/a",INDEX(la.data,MATCH($R$137,la.geog,0),MATCH($AC$137,la.head,0))), "n/a")</f>
        <v>4.0999999999999996</v>
      </c>
      <c r="V141" s="1422"/>
      <c r="W141" s="1422"/>
      <c r="X141" s="302"/>
      <c r="Y141" s="302"/>
      <c r="Z141" s="302"/>
      <c r="AA141" s="79"/>
      <c r="AB141" s="324" t="s">
        <v>2170</v>
      </c>
    </row>
    <row r="142" spans="2:30" s="329" customFormat="1" ht="16.5" customHeight="1" x14ac:dyDescent="0.25">
      <c r="B142" s="79"/>
      <c r="C142" s="330"/>
      <c r="D142" s="351"/>
      <c r="E142" s="351"/>
      <c r="F142" s="340"/>
      <c r="G142" s="340"/>
      <c r="H142" s="340"/>
      <c r="I142" s="340"/>
      <c r="J142" s="343"/>
      <c r="K142" s="343"/>
      <c r="L142" s="340"/>
      <c r="M142" s="340"/>
      <c r="N142" s="340"/>
      <c r="O142" s="340"/>
      <c r="P142" s="343"/>
      <c r="Q142" s="343"/>
      <c r="R142" s="340"/>
      <c r="S142" s="340"/>
      <c r="T142" s="340"/>
      <c r="U142" s="340"/>
      <c r="V142" s="343"/>
      <c r="W142" s="343"/>
      <c r="X142" s="330"/>
      <c r="Y142" s="330"/>
      <c r="Z142" s="330"/>
      <c r="AA142" s="79"/>
      <c r="AB142" s="324"/>
    </row>
    <row r="143" spans="2:30" s="301" customFormat="1" x14ac:dyDescent="0.25">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row>
    <row r="144" spans="2:30" s="301" customFormat="1" x14ac:dyDescent="0.25">
      <c r="B144" s="79"/>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79"/>
    </row>
    <row r="145" spans="2:29" s="329" customFormat="1" x14ac:dyDescent="0.25">
      <c r="B145" s="79"/>
      <c r="C145" s="330"/>
      <c r="D145" s="330"/>
      <c r="E145" s="330"/>
      <c r="F145" s="330"/>
      <c r="G145" s="330"/>
      <c r="H145" s="330"/>
      <c r="I145" s="330"/>
      <c r="J145" s="330"/>
      <c r="K145" s="330"/>
      <c r="L145" s="330"/>
      <c r="M145" s="330"/>
      <c r="N145" s="330"/>
      <c r="O145" s="330"/>
      <c r="P145" s="330"/>
      <c r="Q145" s="330"/>
      <c r="R145" s="330"/>
      <c r="S145" s="330"/>
      <c r="T145" s="330"/>
      <c r="U145" s="330"/>
      <c r="V145" s="330"/>
      <c r="W145" s="330"/>
      <c r="X145" s="330"/>
      <c r="Y145" s="330"/>
      <c r="Z145" s="330"/>
      <c r="AA145" s="79"/>
    </row>
    <row r="146" spans="2:29" s="329" customFormat="1" ht="15.75" x14ac:dyDescent="0.25">
      <c r="B146" s="79"/>
      <c r="C146" s="330"/>
      <c r="D146" s="1445" t="s">
        <v>2177</v>
      </c>
      <c r="E146" s="1445"/>
      <c r="F146" s="1445"/>
      <c r="G146" s="1445"/>
      <c r="H146" s="1445"/>
      <c r="I146" s="1445"/>
      <c r="J146" s="1445"/>
      <c r="K146" s="1445"/>
      <c r="L146" s="1445"/>
      <c r="M146" s="1445"/>
      <c r="N146" s="1445"/>
      <c r="O146" s="1445"/>
      <c r="P146" s="1445"/>
      <c r="Q146" s="1445"/>
      <c r="R146" s="1445"/>
      <c r="S146" s="1445"/>
      <c r="T146" s="1445"/>
      <c r="U146" s="1445"/>
      <c r="V146" s="1445"/>
      <c r="W146" s="1445"/>
      <c r="X146" s="1445"/>
      <c r="Y146" s="1445"/>
      <c r="Z146" s="330"/>
      <c r="AA146" s="79"/>
    </row>
    <row r="147" spans="2:29" s="329" customFormat="1" x14ac:dyDescent="0.25">
      <c r="B147" s="79"/>
      <c r="C147" s="330"/>
      <c r="D147" s="339" t="s">
        <v>2168</v>
      </c>
      <c r="E147" s="1446" t="s">
        <v>2178</v>
      </c>
      <c r="F147" s="1446"/>
      <c r="G147" s="1446"/>
      <c r="H147" s="1446"/>
      <c r="I147" s="1446"/>
      <c r="J147" s="1446"/>
      <c r="K147" s="1446"/>
      <c r="L147" s="1446"/>
      <c r="M147" s="1446"/>
      <c r="N147" s="1446"/>
      <c r="O147" s="1446"/>
      <c r="P147" s="1446"/>
      <c r="Q147" s="1446"/>
      <c r="R147" s="1446"/>
      <c r="S147" s="1446"/>
      <c r="T147" s="1446"/>
      <c r="U147" s="1446"/>
      <c r="V147" s="1446"/>
      <c r="W147" s="1446"/>
      <c r="X147" s="1446"/>
      <c r="Y147" s="1446"/>
      <c r="Z147" s="330"/>
      <c r="AA147" s="79"/>
    </row>
    <row r="148" spans="2:29" s="329" customFormat="1" x14ac:dyDescent="0.25">
      <c r="B148" s="79"/>
      <c r="C148" s="330"/>
      <c r="D148" s="330"/>
      <c r="E148" s="330"/>
      <c r="F148" s="330"/>
      <c r="G148" s="330"/>
      <c r="H148" s="330"/>
      <c r="I148" s="330"/>
      <c r="J148" s="330"/>
      <c r="K148" s="330"/>
      <c r="L148" s="330"/>
      <c r="M148" s="330"/>
      <c r="N148" s="330"/>
      <c r="O148" s="330"/>
      <c r="P148" s="330"/>
      <c r="Q148" s="330"/>
      <c r="R148" s="330"/>
      <c r="S148" s="330"/>
      <c r="T148" s="330"/>
      <c r="U148" s="330"/>
      <c r="V148" s="330"/>
      <c r="W148" s="330"/>
      <c r="X148" s="330"/>
      <c r="Y148" s="330"/>
      <c r="Z148" s="330"/>
      <c r="AA148" s="79"/>
    </row>
    <row r="149" spans="2:29" s="329" customFormat="1" ht="29.25" customHeight="1" x14ac:dyDescent="0.25">
      <c r="B149" s="79"/>
      <c r="C149" s="330"/>
      <c r="D149" s="1371" t="s">
        <v>2204</v>
      </c>
      <c r="E149" s="1371"/>
      <c r="F149" s="1371"/>
      <c r="G149" s="1371"/>
      <c r="H149" s="1371"/>
      <c r="I149" s="1371"/>
      <c r="J149" s="1371"/>
      <c r="K149" s="1371"/>
      <c r="L149" s="1371"/>
      <c r="M149" s="1371"/>
      <c r="N149" s="1371"/>
      <c r="O149" s="1371"/>
      <c r="P149" s="1371"/>
      <c r="Q149" s="1371"/>
      <c r="R149" s="1371"/>
      <c r="S149" s="1371"/>
      <c r="T149" s="1371"/>
      <c r="U149" s="1371"/>
      <c r="V149" s="1371"/>
      <c r="W149" s="1371"/>
      <c r="X149" s="1371"/>
      <c r="Y149" s="1371"/>
      <c r="Z149" s="369"/>
      <c r="AA149" s="79"/>
    </row>
    <row r="150" spans="2:29" s="329" customFormat="1" x14ac:dyDescent="0.25">
      <c r="B150" s="79"/>
      <c r="C150" s="330"/>
      <c r="D150" s="1322"/>
      <c r="E150" s="1322"/>
      <c r="F150" s="1322"/>
      <c r="G150" s="1322"/>
      <c r="H150" s="1322"/>
      <c r="I150" s="1322"/>
      <c r="J150" s="1322"/>
      <c r="K150" s="1322"/>
      <c r="L150" s="1322"/>
      <c r="M150" s="1322"/>
      <c r="N150" s="1322"/>
      <c r="O150" s="1322"/>
      <c r="P150" s="1322"/>
      <c r="Q150" s="1322"/>
      <c r="R150" s="1322"/>
      <c r="S150" s="1322"/>
      <c r="T150" s="1322"/>
      <c r="U150" s="1322"/>
      <c r="V150" s="1322"/>
      <c r="W150" s="1322"/>
      <c r="X150" s="1322"/>
      <c r="Y150" s="1322"/>
      <c r="Z150" s="330"/>
      <c r="AA150" s="79"/>
    </row>
    <row r="151" spans="2:29" s="329" customFormat="1" x14ac:dyDescent="0.25">
      <c r="B151" s="79"/>
      <c r="C151" s="330"/>
      <c r="D151" s="368" t="s">
        <v>1819</v>
      </c>
      <c r="E151" s="367"/>
      <c r="F151" s="1301" t="str">
        <f>IF(select1="","please make a selection", select1)</f>
        <v>please make a selection</v>
      </c>
      <c r="G151" s="1301"/>
      <c r="H151" s="1301"/>
      <c r="I151" s="1301"/>
      <c r="J151" s="1301"/>
      <c r="K151" s="330"/>
      <c r="L151" s="330"/>
      <c r="M151" s="330"/>
      <c r="N151" s="330"/>
      <c r="O151" s="330"/>
      <c r="P151" s="330"/>
      <c r="Q151" s="330"/>
      <c r="R151" s="330"/>
      <c r="S151" s="330"/>
      <c r="T151" s="330"/>
      <c r="U151" s="330"/>
      <c r="V151" s="330"/>
      <c r="W151" s="330"/>
      <c r="X151" s="330"/>
      <c r="Y151" s="330"/>
      <c r="Z151" s="330"/>
      <c r="AA151" s="79"/>
    </row>
    <row r="152" spans="2:29" s="329" customFormat="1" x14ac:dyDescent="0.25">
      <c r="B152" s="79"/>
      <c r="C152" s="330"/>
      <c r="D152" s="368" t="s">
        <v>1820</v>
      </c>
      <c r="E152" s="367"/>
      <c r="F152" s="1292" t="str">
        <f>IF(select2="", "please make a selection", select2)</f>
        <v>please make a selection</v>
      </c>
      <c r="G152" s="1292"/>
      <c r="H152" s="1292"/>
      <c r="I152" s="1292"/>
      <c r="J152" s="1292"/>
      <c r="K152" s="330"/>
      <c r="L152" s="330"/>
      <c r="M152" s="330"/>
      <c r="N152" s="330"/>
      <c r="O152" s="330"/>
      <c r="P152" s="330"/>
      <c r="Q152" s="330"/>
      <c r="R152" s="330"/>
      <c r="S152" s="330"/>
      <c r="T152" s="330"/>
      <c r="U152" s="330"/>
      <c r="V152" s="330"/>
      <c r="W152" s="330"/>
      <c r="X152" s="330"/>
      <c r="Y152" s="330"/>
      <c r="Z152" s="330"/>
      <c r="AA152" s="79"/>
    </row>
    <row r="153" spans="2:29" s="329" customFormat="1" x14ac:dyDescent="0.25">
      <c r="B153" s="79"/>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79"/>
      <c r="AC153" s="374" t="s">
        <v>2197</v>
      </c>
    </row>
    <row r="154" spans="2:29" s="329" customFormat="1" x14ac:dyDescent="0.25">
      <c r="B154" s="79"/>
      <c r="C154" s="330"/>
      <c r="D154" s="1283" t="s">
        <v>1832</v>
      </c>
      <c r="E154" s="1447" t="s">
        <v>2194</v>
      </c>
      <c r="F154" s="1447"/>
      <c r="G154" s="1447"/>
      <c r="H154" s="1447"/>
      <c r="I154" s="1447"/>
      <c r="J154" s="1447"/>
      <c r="K154" s="1447"/>
      <c r="L154" s="1447"/>
      <c r="M154" s="1447"/>
      <c r="N154" s="1447"/>
      <c r="O154" s="1447"/>
      <c r="P154" s="1447"/>
      <c r="Q154" s="1447"/>
      <c r="R154" s="1447"/>
      <c r="S154" s="1447"/>
      <c r="T154" s="1447"/>
      <c r="U154" s="1447"/>
      <c r="V154" s="1447"/>
      <c r="W154" s="1447"/>
      <c r="X154" s="1447"/>
      <c r="Y154" s="330"/>
      <c r="Z154" s="330"/>
      <c r="AA154" s="79"/>
      <c r="AC154" s="374" t="s">
        <v>2198</v>
      </c>
    </row>
    <row r="155" spans="2:29" s="329" customFormat="1" x14ac:dyDescent="0.25">
      <c r="B155" s="79"/>
      <c r="C155" s="330"/>
      <c r="D155" s="1354"/>
      <c r="E155" s="1393" t="str">
        <f>IFERROR(VLOOKUP($F$151, la.lookup,2,FALSE),"please make a selection")</f>
        <v>please make a selection</v>
      </c>
      <c r="F155" s="1393"/>
      <c r="G155" s="1393"/>
      <c r="H155" s="1393"/>
      <c r="I155" s="1393"/>
      <c r="J155" s="1394" t="str">
        <f>IFERROR(VLOOKUP($F$152, la.lookup,2,FALSE),"please make a selection")</f>
        <v>please make a selection</v>
      </c>
      <c r="K155" s="1394"/>
      <c r="L155" s="1394"/>
      <c r="M155" s="1394"/>
      <c r="N155" s="1394"/>
      <c r="O155" s="1396" t="s">
        <v>790</v>
      </c>
      <c r="P155" s="1396"/>
      <c r="Q155" s="1396"/>
      <c r="R155" s="1396"/>
      <c r="S155" s="1396"/>
      <c r="T155" s="1463" t="s">
        <v>1823</v>
      </c>
      <c r="U155" s="1463"/>
      <c r="V155" s="1463"/>
      <c r="W155" s="1463"/>
      <c r="X155" s="1463"/>
      <c r="Y155" s="330"/>
      <c r="Z155" s="330"/>
      <c r="AA155" s="79"/>
      <c r="AC155" s="374" t="s">
        <v>2199</v>
      </c>
    </row>
    <row r="156" spans="2:29" s="329" customFormat="1" x14ac:dyDescent="0.25">
      <c r="B156" s="79"/>
      <c r="C156" s="330"/>
      <c r="D156" s="1284"/>
      <c r="E156" s="1392" t="s">
        <v>2037</v>
      </c>
      <c r="F156" s="1392"/>
      <c r="G156" s="242" t="s">
        <v>2035</v>
      </c>
      <c r="H156" s="242" t="s">
        <v>571</v>
      </c>
      <c r="I156" s="242" t="s">
        <v>572</v>
      </c>
      <c r="J156" s="1464" t="s">
        <v>2037</v>
      </c>
      <c r="K156" s="1464"/>
      <c r="L156" s="347" t="s">
        <v>2035</v>
      </c>
      <c r="M156" s="347" t="s">
        <v>571</v>
      </c>
      <c r="N156" s="347" t="s">
        <v>572</v>
      </c>
      <c r="O156" s="1423" t="s">
        <v>2037</v>
      </c>
      <c r="P156" s="1423"/>
      <c r="Q156" s="317" t="s">
        <v>2195</v>
      </c>
      <c r="R156" s="317" t="s">
        <v>571</v>
      </c>
      <c r="S156" s="317" t="s">
        <v>572</v>
      </c>
      <c r="T156" s="1381" t="s">
        <v>2037</v>
      </c>
      <c r="U156" s="1381"/>
      <c r="V156" s="214" t="s">
        <v>2035</v>
      </c>
      <c r="W156" s="214" t="s">
        <v>571</v>
      </c>
      <c r="X156" s="214" t="s">
        <v>572</v>
      </c>
      <c r="Y156" s="330"/>
      <c r="Z156" s="330"/>
      <c r="AA156" s="79"/>
      <c r="AC156" s="374" t="s">
        <v>2200</v>
      </c>
    </row>
    <row r="157" spans="2:29" s="329" customFormat="1" x14ac:dyDescent="0.25">
      <c r="B157" s="79"/>
      <c r="C157" s="330"/>
      <c r="D157" s="220" t="s">
        <v>2196</v>
      </c>
      <c r="E157" s="1450" t="str">
        <f>IFERROR(IF($E$155="please make a selection","n/a",INDEX(la.data,MATCH($E$155,la.geog,0),MATCH(CONCATENATE($AC$153," (",$D157,")"),la.head,0))), "n/a")</f>
        <v>n/a</v>
      </c>
      <c r="F157" s="1450"/>
      <c r="G157" s="952" t="str">
        <f>IFERROR(IF($E$155="please make a selection","n/a",INDEX(la.data,MATCH($E$155,la.geog,0),MATCH(CONCATENATE($AC$155," (",$D157,")"),la.head,0))), "n/a")</f>
        <v>n/a</v>
      </c>
      <c r="H157" s="952" t="str">
        <f>IFERROR(IF($E$155="please make a selection","n/a",INDEX(la.data,MATCH($E$155,la.geog,0),MATCH(CONCATENATE($AC$156," (",$D157,")"),la.head,0))), "n/a")</f>
        <v>n/a</v>
      </c>
      <c r="I157" s="952" t="str">
        <f>IFERROR(IF($E$155="please make a selection","n/a",INDEX(la.data,MATCH($E$155,la.geog,0),MATCH(CONCATENATE($AC$157," (",$D157,")"),la.head,0))), "n/a")</f>
        <v>n/a</v>
      </c>
      <c r="J157" s="1383" t="str">
        <f>IFERROR(IF($J$155="please make a selection","n/a",INDEX(la.data,MATCH($J$155,la.geog,0),MATCH(CONCATENATE($AC$153," (",$D157,")"),la.head,0))), "n/a")</f>
        <v>n/a</v>
      </c>
      <c r="K157" s="1383"/>
      <c r="L157" s="952" t="str">
        <f>IFERROR(IF($J$155="please make a selection","n/a",INDEX(la.data,MATCH($J$155,la.geog,0),MATCH(CONCATENATE($AC$155," (",$D157,")"),la.head,0))), "n/a")</f>
        <v>n/a</v>
      </c>
      <c r="M157" s="952" t="str">
        <f>IFERROR(IF($J$155="please make a selection","n/a",INDEX(la.data,MATCH($J$155,la.geog,0),MATCH(CONCATENATE($AC$156," (",$D157,")"),la.head,0))), "n/a")</f>
        <v>n/a</v>
      </c>
      <c r="N157" s="952" t="str">
        <f>IFERROR(IF($J$155="please make a selection","n/a",INDEX(la.data,MATCH($J$155,la.geog,0),MATCH(CONCATENATE($AC$157," (",$D157,")"),la.head,0))), "n/a")</f>
        <v>n/a</v>
      </c>
      <c r="O157" s="1451">
        <f>IFERROR(IF($O$155="please make a selection","n/a",INDEX(la.data,MATCH($O$155,la.geog,0),MATCH(CONCATENATE($AC$153," (",$D157,")"),la.head,0))), "n/a")</f>
        <v>1999</v>
      </c>
      <c r="P157" s="1451"/>
      <c r="Q157" s="377">
        <f>IFERROR(IF($O$155="please make a selection","n/a",INDEX(la.data,MATCH($O$155,la.geog,0),MATCH(CONCATENATE($AC$155," (",$D157,")"),la.head,0))), "n/a")</f>
        <v>0.24151262534734808</v>
      </c>
      <c r="R157" s="377">
        <f>IFERROR(IF($O$155="please make a selection","n/a",INDEX(la.data,MATCH($O$155,la.geog,0),MATCH(CONCATENATE($AC$156," (",$D157,")"),la.head,0))), "n/a")</f>
        <v>0.23241336967743817</v>
      </c>
      <c r="S157" s="377">
        <f>IFERROR(IF($O$155="please make a selection","n/a",INDEX(la.data,MATCH($O$155,la.geog,0),MATCH(CONCATENATE($AC$157," (",$D157,")"),la.head,0))), "n/a")</f>
        <v>0.25085170413434948</v>
      </c>
      <c r="T157" s="1355" t="str">
        <f>IFERROR(IF($T$155="please make a selection","n/a",INDEX(la.data,MATCH($T$155,la.geog,0),MATCH(CONCATENATE($AC$153," (",$D157,")"),la.head,0))), "n/a")</f>
        <v>-</v>
      </c>
      <c r="U157" s="1355"/>
      <c r="V157" s="952" t="str">
        <f>IFERROR(IF($T$155="please make a selection","n/a",INDEX(la.data,MATCH($T$155,la.geog,0),MATCH(CONCATENATE($AC$155," (",$D157,")"),la.head,0))), "n/a")</f>
        <v>-</v>
      </c>
      <c r="W157" s="952" t="str">
        <f>IFERROR(IF($T$155="please make a selection","n/a",INDEX(la.data,MATCH($T$155,la.geog,0),MATCH(CONCATENATE($AC$156," (",$D157,")"),la.head,0))), "n/a")</f>
        <v>-</v>
      </c>
      <c r="X157" s="952" t="str">
        <f>IFERROR(IF($T$155="please make a selection","n/a",INDEX(la.data,MATCH($T$155,la.geog,0),MATCH(CONCATENATE($AC$157," (",$D157,")"),la.head,0))), "n/a")</f>
        <v>-</v>
      </c>
      <c r="Y157" s="330"/>
      <c r="Z157" s="330"/>
      <c r="AA157" s="79"/>
      <c r="AC157" s="374" t="s">
        <v>2201</v>
      </c>
    </row>
    <row r="158" spans="2:29" s="329" customFormat="1" x14ac:dyDescent="0.25">
      <c r="B158" s="79"/>
      <c r="C158" s="330"/>
      <c r="D158" s="220" t="s">
        <v>2047</v>
      </c>
      <c r="E158" s="1452" t="str">
        <f>IFERROR(IF($E$155="please make a selection","n/a",INDEX(la.data,MATCH($E$155,la.geog,0),MATCH(CONCATENATE($AC$153," (",$D158,")"),la.head,0))), "n/a")</f>
        <v>n/a</v>
      </c>
      <c r="F158" s="1452"/>
      <c r="G158" s="952" t="str">
        <f>IFERROR(IF($E$155="please make a selection","n/a",INDEX(la.data,MATCH($E$155,la.geog,0),MATCH(CONCATENATE($AC$155," (",$D158,")"),la.head,0))), "n/a")</f>
        <v>n/a</v>
      </c>
      <c r="H158" s="952" t="str">
        <f>IFERROR(IF($E$155="please make a selection","n/a",INDEX(la.data,MATCH($E$155,la.geog,0),MATCH(CONCATENATE($AC$156," (",$D158,")"),la.head,0))), "n/a")</f>
        <v>n/a</v>
      </c>
      <c r="I158" s="952" t="str">
        <f>IFERROR(IF($E$155="please make a selection","n/a",INDEX(la.data,MATCH($E$155,la.geog,0),MATCH(CONCATENATE($AC$157," (",$D158,")"),la.head,0))), "n/a")</f>
        <v>n/a</v>
      </c>
      <c r="J158" s="1383" t="str">
        <f>IFERROR(IF($J$155="please make a selection","n/a",INDEX(la.data,MATCH($J$155,la.geog,0),MATCH(CONCATENATE($AC$153," (",$D158,")"),la.head,0))), "n/a")</f>
        <v>n/a</v>
      </c>
      <c r="K158" s="1383"/>
      <c r="L158" s="948" t="str">
        <f>IFERROR(IF($J$155="please make a selection","n/a",INDEX(la.data,MATCH($J$155,la.geog,0),MATCH(CONCATENATE($AC$155," (",$D158,")"),la.head,0))), "n/a")</f>
        <v>n/a</v>
      </c>
      <c r="M158" s="948" t="str">
        <f>IFERROR(IF($J$155="please make a selection","n/a",INDEX(la.data,MATCH($J$155,la.geog,0),MATCH(CONCATENATE($AC$156," (",$D158,")"),la.head,0))), "n/a")</f>
        <v>n/a</v>
      </c>
      <c r="N158" s="935" t="str">
        <f>IFERROR(IF($J$155="please make a selection","n/a",INDEX(la.data,MATCH($J$155,la.geog,0),MATCH(CONCATENATE($AC$157," (",$D158,")"),la.head,0))), "n/a")</f>
        <v>n/a</v>
      </c>
      <c r="O158" s="1451">
        <f>IFERROR(IF($O$155="please make a selection","n/a",INDEX(la.data,MATCH($O$155,la.geog,0),MATCH(CONCATENATE($AC$153," (",$D158,")"),la.head,0))), "n/a")</f>
        <v>2067</v>
      </c>
      <c r="P158" s="1451"/>
      <c r="Q158" s="375">
        <f>IFERROR(IF($O$155="please make a selection","n/a",INDEX(la.data,MATCH($O$155,la.geog,0),MATCH(CONCATENATE($AC$155," (",$D158,")"),la.head,0))), "n/a")</f>
        <v>0.2421792619</v>
      </c>
      <c r="R158" s="375">
        <f>IFERROR(IF($O$155="please make a selection","n/a",INDEX(la.data,MATCH($O$155,la.geog,0),MATCH(CONCATENATE($AC$156," (",$D158,")"),la.head,0))), "n/a")</f>
        <v>0.23320793269999998</v>
      </c>
      <c r="S158" s="391">
        <f>IFERROR(IF($O$155="please make a selection","n/a",INDEX(la.data,MATCH($O$155,la.geog,0),MATCH(CONCATENATE($AC$157," (",$D158,")"),la.head,0))), "n/a")</f>
        <v>0.25138256810000004</v>
      </c>
      <c r="T158" s="1453">
        <f>IFERROR(IF($T$155="please make a selection","n/a",INDEX(la.data,MATCH($T$155,la.geog,0),MATCH(CONCATENATE($AC$153," (",$D158,")"),la.head,0))), "n/a")</f>
        <v>133312</v>
      </c>
      <c r="U158" s="1453"/>
      <c r="V158" s="392">
        <f>IFERROR(IF($T$155="please make a selection","n/a",INDEX(la.data,MATCH($T$155,la.geog,0),MATCH(CONCATENATE($AC$155," (",$D158,")"),la.head,0))), "n/a")</f>
        <v>0.21092068959999999</v>
      </c>
      <c r="W158" s="152">
        <f>IFERROR(IF($T$155="please make a selection","n/a",INDEX(la.data,MATCH($T$155,la.geog,0),MATCH(CONCATENATE($AC$156," (",$D158,")"),la.head,0))), "n/a")</f>
        <v>0.20991669120000001</v>
      </c>
      <c r="X158" s="389">
        <f>IFERROR(IF($T$155="please make a selection","n/a",INDEX(la.data,MATCH($T$155,la.geog,0),MATCH(CONCATENATE($AC$157," (",$D158,")"),la.head,0))), "n/a")</f>
        <v>0.21192820179999999</v>
      </c>
      <c r="Y158" s="330"/>
      <c r="Z158" s="330"/>
      <c r="AA158" s="79"/>
    </row>
    <row r="159" spans="2:29" s="329" customFormat="1" x14ac:dyDescent="0.25">
      <c r="B159" s="79"/>
      <c r="C159" s="330"/>
      <c r="D159" s="146" t="s">
        <v>2048</v>
      </c>
      <c r="E159" s="1461" t="str">
        <f>IFERROR(IF($E$155="please make a selection","n/a",INDEX(la.data,MATCH($E$155,la.geog,0),MATCH(CONCATENATE($AC$153," (",$D159,")"),la.head,0))), "n/a")</f>
        <v>n/a</v>
      </c>
      <c r="F159" s="1461"/>
      <c r="G159" s="786" t="str">
        <f>IFERROR(IF($E$155="please make a selection","n/a",INDEX(la.data,MATCH($E$155,la.geog,0),MATCH(CONCATENATE($AC$155," (",$D159,")"),la.head,0))), "n/a")</f>
        <v>n/a</v>
      </c>
      <c r="H159" s="786" t="str">
        <f>IFERROR(IF($E$155="please make a selection","n/a",INDEX(la.data,MATCH($E$155,la.geog,0),MATCH(CONCATENATE($AC$156," (",$D159,")"),la.head,0))), "n/a")</f>
        <v>n/a</v>
      </c>
      <c r="I159" s="786" t="str">
        <f>IFERROR(IF($E$155="please make a selection","n/a",INDEX(la.data,MATCH($E$155,la.geog,0),MATCH(CONCATENATE($AC$157," (",$D159,")"),la.head,0))), "n/a")</f>
        <v>n/a</v>
      </c>
      <c r="J159" s="1384" t="str">
        <f>IFERROR(IF($J$155="please make a selection","n/a",INDEX(la.data,MATCH($J$155,la.geog,0),MATCH(CONCATENATE($AC$153," (",$D159,")"),la.head,0))), "n/a")</f>
        <v>n/a</v>
      </c>
      <c r="K159" s="1384"/>
      <c r="L159" s="350" t="str">
        <f>IFERROR(IF($J$155="please make a selection","n/a",INDEX(la.data,MATCH($J$155,la.geog,0),MATCH(CONCATENATE($AC$155," (",$D159,")"),la.head,0))), "n/a")</f>
        <v>n/a</v>
      </c>
      <c r="M159" s="350" t="str">
        <f>IFERROR(IF($J$155="please make a selection","n/a",INDEX(la.data,MATCH($J$155,la.geog,0),MATCH(CONCATENATE($AC$156," (",$D159,")"),la.head,0))), "n/a")</f>
        <v>n/a</v>
      </c>
      <c r="N159" s="350" t="str">
        <f>IFERROR(IF($J$155="please make a selection","n/a",INDEX(la.data,MATCH($J$155,la.geog,0),MATCH(CONCATENATE($AC$157," (",$D159,")"),la.head,0))), "n/a")</f>
        <v>n/a</v>
      </c>
      <c r="O159" s="1465">
        <f>IFERROR(IF($O$155="please make a selection","n/a",INDEX(la.data,MATCH($O$155,la.geog,0),MATCH(CONCATENATE($AC$153," (",$D159,")"),la.head,0))), "n/a")</f>
        <v>1886</v>
      </c>
      <c r="P159" s="1465"/>
      <c r="Q159" s="350">
        <f>IFERROR(IF($O$155="please make a selection","n/a",INDEX(la.data,MATCH($O$155,la.geog,0),MATCH(CONCATENATE($AC$155," (",$D159,")"),la.head,0))), "n/a")</f>
        <v>0.22511339220000001</v>
      </c>
      <c r="R159" s="350">
        <f>IFERROR(IF($O$155="please make a selection","n/a",INDEX(la.data,MATCH($O$155,la.geog,0),MATCH(CONCATENATE($AC$156," (",$D159,")"),la.head,0))), "n/a")</f>
        <v>0.21629723980000001</v>
      </c>
      <c r="S159" s="350">
        <f>IFERROR(IF($O$155="please make a selection","n/a",INDEX(la.data,MATCH($O$155,la.geog,0),MATCH(CONCATENATE($AC$157," (",$D159,")"),la.head,0))), "n/a")</f>
        <v>0.23418150969999998</v>
      </c>
      <c r="T159" s="1352">
        <f>IFERROR(IF($T$155="please make a selection","n/a",INDEX(la.data,MATCH($T$155,la.geog,0),MATCH(CONCATENATE($AC$153," (",$D159,")"),la.head,0))), "n/a")</f>
        <v>126640</v>
      </c>
      <c r="U159" s="1352"/>
      <c r="V159" s="154">
        <f>IFERROR(IF($T$155="please make a selection","n/a",INDEX(la.data,MATCH($T$155,la.geog,0),MATCH(CONCATENATE($AC$155," (",$D159,")"),la.head,0))), "n/a")</f>
        <v>0.2036422111</v>
      </c>
      <c r="W159" s="382">
        <f>IFERROR(IF($T$155="please make a selection","n/a",INDEX(la.data,MATCH($T$155,la.geog,0),MATCH(CONCATENATE($AC$156," (",$D159,")"),la.head,0))), "n/a")</f>
        <v>0.20264315729999999</v>
      </c>
      <c r="X159" s="154">
        <f>IFERROR(IF($T$155="please make a selection","n/a",INDEX(la.data,MATCH($T$155,la.geog,0),MATCH(CONCATENATE($AC$157," (",$D159,")"),la.head,0))), "n/a")</f>
        <v>0.20464492620000002</v>
      </c>
      <c r="Y159" s="330"/>
      <c r="Z159" s="330"/>
      <c r="AA159" s="79"/>
    </row>
    <row r="160" spans="2:29" s="396" customFormat="1" x14ac:dyDescent="0.25">
      <c r="B160" s="79"/>
      <c r="C160" s="366"/>
      <c r="D160" s="220"/>
      <c r="E160" s="390"/>
      <c r="F160" s="390"/>
      <c r="G160" s="349"/>
      <c r="H160" s="349"/>
      <c r="I160" s="349"/>
      <c r="J160" s="356"/>
      <c r="K160" s="356"/>
      <c r="L160" s="375"/>
      <c r="M160" s="375"/>
      <c r="N160" s="375"/>
      <c r="O160" s="356"/>
      <c r="P160" s="356"/>
      <c r="Q160" s="375"/>
      <c r="R160" s="375"/>
      <c r="S160" s="375"/>
      <c r="T160" s="379"/>
      <c r="U160" s="379"/>
      <c r="V160" s="392"/>
      <c r="W160" s="152"/>
      <c r="X160" s="392"/>
      <c r="Y160" s="366"/>
      <c r="Z160" s="366"/>
      <c r="AA160" s="79"/>
    </row>
    <row r="161" spans="2:27" s="396" customFormat="1" x14ac:dyDescent="0.25">
      <c r="B161" s="79"/>
      <c r="C161" s="366"/>
      <c r="D161" s="220"/>
      <c r="E161" s="390"/>
      <c r="F161" s="390"/>
      <c r="G161" s="349"/>
      <c r="H161" s="349"/>
      <c r="I161" s="349"/>
      <c r="J161" s="356"/>
      <c r="K161" s="356"/>
      <c r="L161" s="375"/>
      <c r="M161" s="375"/>
      <c r="N161" s="375"/>
      <c r="O161" s="356"/>
      <c r="P161" s="356"/>
      <c r="Q161" s="375"/>
      <c r="R161" s="375"/>
      <c r="S161" s="375"/>
      <c r="T161" s="379"/>
      <c r="U161" s="379"/>
      <c r="V161" s="392"/>
      <c r="W161" s="152"/>
      <c r="X161" s="392"/>
      <c r="Y161" s="366"/>
      <c r="Z161" s="366"/>
      <c r="AA161" s="79"/>
    </row>
    <row r="162" spans="2:27" s="396" customFormat="1" x14ac:dyDescent="0.25">
      <c r="B162" s="79"/>
      <c r="C162" s="366"/>
      <c r="D162" s="220"/>
      <c r="E162" s="385"/>
      <c r="F162" s="385"/>
      <c r="G162" s="362" t="str">
        <f>E155</f>
        <v>please make a selection</v>
      </c>
      <c r="H162" s="362" t="str">
        <f>J155</f>
        <v>please make a selection</v>
      </c>
      <c r="I162" s="362" t="str">
        <f>O155</f>
        <v>County - West Sussex</v>
      </c>
      <c r="J162" s="357" t="str">
        <f>T155</f>
        <v>England</v>
      </c>
      <c r="K162" s="357"/>
      <c r="L162" s="383"/>
      <c r="M162" s="383"/>
      <c r="N162" s="383"/>
      <c r="O162" s="357"/>
      <c r="P162" s="357"/>
      <c r="Q162" s="383"/>
      <c r="R162" s="383"/>
      <c r="S162" s="383"/>
      <c r="T162" s="353"/>
      <c r="U162" s="353"/>
      <c r="V162" s="392"/>
      <c r="W162" s="152"/>
      <c r="X162" s="392"/>
      <c r="Y162" s="366"/>
      <c r="Z162" s="366"/>
      <c r="AA162" s="79"/>
    </row>
    <row r="163" spans="2:27" s="396" customFormat="1" x14ac:dyDescent="0.25">
      <c r="B163" s="79"/>
      <c r="C163" s="366"/>
      <c r="D163" s="220"/>
      <c r="E163" s="385"/>
      <c r="F163" s="385" t="str">
        <f>D159</f>
        <v>2014/15</v>
      </c>
      <c r="G163" s="362" t="str">
        <f>G159</f>
        <v>n/a</v>
      </c>
      <c r="H163" s="362" t="str">
        <f>L159</f>
        <v>n/a</v>
      </c>
      <c r="I163" s="362">
        <f>Q159</f>
        <v>0.22511339220000001</v>
      </c>
      <c r="J163" s="362">
        <f>V159</f>
        <v>0.2036422111</v>
      </c>
      <c r="K163" s="357"/>
      <c r="L163" s="383" t="e">
        <f>G159-H159</f>
        <v>#VALUE!</v>
      </c>
      <c r="M163" s="383" t="e">
        <f>L159-M159</f>
        <v>#VALUE!</v>
      </c>
      <c r="N163" s="383">
        <f>Q159-R159</f>
        <v>8.8161523999999991E-3</v>
      </c>
      <c r="O163" s="357">
        <f>V159-W159</f>
        <v>9.9905380000001043E-4</v>
      </c>
      <c r="P163" s="357"/>
      <c r="Q163" s="383" t="e">
        <f>I159-G159</f>
        <v>#VALUE!</v>
      </c>
      <c r="R163" s="383" t="e">
        <f>N159-L159</f>
        <v>#VALUE!</v>
      </c>
      <c r="S163" s="383">
        <f>S159-Q159</f>
        <v>9.0681174999999725E-3</v>
      </c>
      <c r="T163" s="353">
        <f>X159-V159</f>
        <v>1.0027151000000234E-3</v>
      </c>
      <c r="U163" s="353"/>
      <c r="V163" s="392"/>
      <c r="W163" s="152"/>
      <c r="X163" s="392"/>
      <c r="Y163" s="366"/>
      <c r="Z163" s="366"/>
      <c r="AA163" s="79"/>
    </row>
    <row r="164" spans="2:27" s="396" customFormat="1" x14ac:dyDescent="0.25">
      <c r="B164" s="79"/>
      <c r="C164" s="366"/>
      <c r="D164" s="220"/>
      <c r="E164" s="385"/>
      <c r="F164" s="385" t="str">
        <f>D158</f>
        <v>2015/16</v>
      </c>
      <c r="G164" s="362" t="str">
        <f>G158</f>
        <v>n/a</v>
      </c>
      <c r="H164" s="362" t="str">
        <f>L158</f>
        <v>n/a</v>
      </c>
      <c r="I164" s="362">
        <f>Q158</f>
        <v>0.2421792619</v>
      </c>
      <c r="J164" s="362">
        <f>V158</f>
        <v>0.21092068959999999</v>
      </c>
      <c r="K164" s="357"/>
      <c r="L164" s="383" t="e">
        <f>G158-H158</f>
        <v>#VALUE!</v>
      </c>
      <c r="M164" s="383" t="e">
        <f>L158-M158</f>
        <v>#VALUE!</v>
      </c>
      <c r="N164" s="383">
        <f>Q158-R158</f>
        <v>8.9713292000000167E-3</v>
      </c>
      <c r="O164" s="357">
        <f>V158-W158</f>
        <v>1.0039983999999835E-3</v>
      </c>
      <c r="P164" s="357"/>
      <c r="Q164" s="383" t="e">
        <f>I158-G158</f>
        <v>#VALUE!</v>
      </c>
      <c r="R164" s="383" t="e">
        <f>N158-L158</f>
        <v>#VALUE!</v>
      </c>
      <c r="S164" s="383">
        <f>S158-Q158</f>
        <v>9.2033062000000387E-3</v>
      </c>
      <c r="T164" s="353">
        <f>X158-V158</f>
        <v>1.0075122000000047E-3</v>
      </c>
      <c r="U164" s="353"/>
      <c r="V164" s="392"/>
      <c r="W164" s="152"/>
      <c r="X164" s="392"/>
      <c r="Y164" s="366"/>
      <c r="Z164" s="366"/>
      <c r="AA164" s="79"/>
    </row>
    <row r="165" spans="2:27" s="396" customFormat="1" x14ac:dyDescent="0.25">
      <c r="B165" s="79"/>
      <c r="C165" s="366"/>
      <c r="D165" s="220"/>
      <c r="E165" s="385"/>
      <c r="F165" s="385" t="str">
        <f>D157</f>
        <v>2016/17</v>
      </c>
      <c r="G165" s="362" t="str">
        <f>G157</f>
        <v>n/a</v>
      </c>
      <c r="H165" s="362" t="str">
        <f>L157</f>
        <v>n/a</v>
      </c>
      <c r="I165" s="362">
        <f>Q157</f>
        <v>0.24151262534734808</v>
      </c>
      <c r="J165" s="357"/>
      <c r="K165" s="357"/>
      <c r="L165" s="383" t="e">
        <f>G157-H157</f>
        <v>#VALUE!</v>
      </c>
      <c r="M165" s="383" t="e">
        <f>L157-M157</f>
        <v>#VALUE!</v>
      </c>
      <c r="N165" s="383">
        <f>Q157-R157</f>
        <v>9.0992556699099059E-3</v>
      </c>
      <c r="O165" s="357"/>
      <c r="P165" s="357"/>
      <c r="Q165" s="383" t="e">
        <f>I157-G157</f>
        <v>#VALUE!</v>
      </c>
      <c r="R165" s="383" t="e">
        <f>N157-L157</f>
        <v>#VALUE!</v>
      </c>
      <c r="S165" s="383">
        <f>S157-Q157</f>
        <v>9.3390787870014091E-3</v>
      </c>
      <c r="T165" s="353"/>
      <c r="U165" s="353"/>
      <c r="V165" s="392"/>
      <c r="W165" s="152"/>
      <c r="X165" s="392"/>
      <c r="Y165" s="366"/>
      <c r="Z165" s="366"/>
      <c r="AA165" s="79"/>
    </row>
    <row r="166" spans="2:27" s="396" customFormat="1" x14ac:dyDescent="0.25">
      <c r="B166" s="79"/>
      <c r="C166" s="366"/>
      <c r="D166" s="220"/>
      <c r="E166" s="385"/>
      <c r="F166" s="385"/>
      <c r="G166" s="362"/>
      <c r="H166" s="362"/>
      <c r="I166" s="362"/>
      <c r="J166" s="357"/>
      <c r="K166" s="357"/>
      <c r="L166" s="383"/>
      <c r="M166" s="383"/>
      <c r="N166" s="383"/>
      <c r="O166" s="357"/>
      <c r="P166" s="357"/>
      <c r="Q166" s="383"/>
      <c r="R166" s="383"/>
      <c r="S166" s="383"/>
      <c r="T166" s="353"/>
      <c r="U166" s="353"/>
      <c r="V166" s="392"/>
      <c r="W166" s="152"/>
      <c r="X166" s="392"/>
      <c r="Y166" s="366"/>
      <c r="Z166" s="366"/>
      <c r="AA166" s="79"/>
    </row>
    <row r="167" spans="2:27" s="396" customFormat="1" x14ac:dyDescent="0.25">
      <c r="B167" s="79"/>
      <c r="C167" s="366"/>
      <c r="D167" s="220"/>
      <c r="E167" s="390"/>
      <c r="F167" s="390"/>
      <c r="G167" s="349"/>
      <c r="H167" s="349"/>
      <c r="I167" s="349"/>
      <c r="J167" s="356"/>
      <c r="K167" s="356"/>
      <c r="L167" s="375"/>
      <c r="M167" s="375"/>
      <c r="N167" s="375"/>
      <c r="O167" s="356"/>
      <c r="P167" s="356"/>
      <c r="Q167" s="375"/>
      <c r="R167" s="375"/>
      <c r="S167" s="375"/>
      <c r="T167" s="379"/>
      <c r="U167" s="379"/>
      <c r="V167" s="392"/>
      <c r="W167" s="152"/>
      <c r="X167" s="392"/>
      <c r="Y167" s="366"/>
      <c r="Z167" s="366"/>
      <c r="AA167" s="79"/>
    </row>
    <row r="168" spans="2:27" s="396" customFormat="1" x14ac:dyDescent="0.25">
      <c r="B168" s="79"/>
      <c r="C168" s="366"/>
      <c r="D168" s="220"/>
      <c r="E168" s="390"/>
      <c r="F168" s="390"/>
      <c r="G168" s="349"/>
      <c r="H168" s="349"/>
      <c r="I168" s="349"/>
      <c r="J168" s="356"/>
      <c r="K168" s="356"/>
      <c r="L168" s="375"/>
      <c r="M168" s="375"/>
      <c r="N168" s="375"/>
      <c r="O168" s="356"/>
      <c r="P168" s="356"/>
      <c r="Q168" s="375"/>
      <c r="R168" s="375"/>
      <c r="S168" s="375"/>
      <c r="T168" s="379"/>
      <c r="U168" s="379"/>
      <c r="V168" s="392"/>
      <c r="W168" s="152"/>
      <c r="X168" s="392"/>
      <c r="Y168" s="366"/>
      <c r="Z168" s="366"/>
      <c r="AA168" s="79"/>
    </row>
    <row r="169" spans="2:27" s="396" customFormat="1" x14ac:dyDescent="0.25">
      <c r="B169" s="79"/>
      <c r="C169" s="366"/>
      <c r="D169" s="220"/>
      <c r="E169" s="390"/>
      <c r="F169" s="390"/>
      <c r="G169" s="349"/>
      <c r="H169" s="349"/>
      <c r="I169" s="349"/>
      <c r="J169" s="356"/>
      <c r="K169" s="356"/>
      <c r="L169" s="375"/>
      <c r="M169" s="375"/>
      <c r="N169" s="375"/>
      <c r="O169" s="356"/>
      <c r="P169" s="356"/>
      <c r="Q169" s="375"/>
      <c r="R169" s="375"/>
      <c r="S169" s="375"/>
      <c r="T169" s="379"/>
      <c r="U169" s="379"/>
      <c r="V169" s="392"/>
      <c r="W169" s="152"/>
      <c r="X169" s="392"/>
      <c r="Y169" s="366"/>
      <c r="Z169" s="366"/>
      <c r="AA169" s="79"/>
    </row>
    <row r="170" spans="2:27" s="396" customFormat="1" x14ac:dyDescent="0.25">
      <c r="B170" s="79"/>
      <c r="C170" s="366"/>
      <c r="D170" s="220"/>
      <c r="E170" s="390"/>
      <c r="F170" s="390"/>
      <c r="G170" s="349"/>
      <c r="H170" s="349"/>
      <c r="I170" s="349"/>
      <c r="J170" s="356"/>
      <c r="K170" s="356"/>
      <c r="L170" s="375"/>
      <c r="M170" s="375"/>
      <c r="N170" s="375"/>
      <c r="O170" s="356"/>
      <c r="P170" s="356"/>
      <c r="Q170" s="375"/>
      <c r="R170" s="375"/>
      <c r="S170" s="375"/>
      <c r="T170" s="379"/>
      <c r="U170" s="379"/>
      <c r="V170" s="392"/>
      <c r="W170" s="152"/>
      <c r="X170" s="392"/>
      <c r="Y170" s="366"/>
      <c r="Z170" s="366"/>
      <c r="AA170" s="79"/>
    </row>
    <row r="171" spans="2:27" s="396" customFormat="1" x14ac:dyDescent="0.25">
      <c r="B171" s="79"/>
      <c r="C171" s="366"/>
      <c r="D171" s="220"/>
      <c r="E171" s="390"/>
      <c r="F171" s="390"/>
      <c r="G171" s="349"/>
      <c r="H171" s="349"/>
      <c r="I171" s="349"/>
      <c r="J171" s="356"/>
      <c r="K171" s="356"/>
      <c r="L171" s="375"/>
      <c r="M171" s="375"/>
      <c r="N171" s="375"/>
      <c r="O171" s="356"/>
      <c r="P171" s="356"/>
      <c r="Q171" s="375"/>
      <c r="R171" s="375"/>
      <c r="S171" s="375"/>
      <c r="T171" s="379"/>
      <c r="U171" s="379"/>
      <c r="V171" s="392"/>
      <c r="W171" s="152"/>
      <c r="X171" s="392"/>
      <c r="Y171" s="366"/>
      <c r="Z171" s="366"/>
      <c r="AA171" s="79"/>
    </row>
    <row r="172" spans="2:27" s="329" customFormat="1" x14ac:dyDescent="0.25">
      <c r="B172" s="79"/>
      <c r="C172" s="330"/>
      <c r="D172" s="330"/>
      <c r="E172" s="330"/>
      <c r="F172" s="330"/>
      <c r="G172" s="330"/>
      <c r="H172" s="330"/>
      <c r="I172" s="330"/>
      <c r="J172" s="330"/>
      <c r="K172" s="330"/>
      <c r="L172" s="330"/>
      <c r="M172" s="330"/>
      <c r="N172" s="330"/>
      <c r="O172" s="330"/>
      <c r="P172" s="330"/>
      <c r="Q172" s="330"/>
      <c r="R172" s="330"/>
      <c r="S172" s="330"/>
      <c r="T172" s="330"/>
      <c r="U172" s="330"/>
      <c r="V172" s="330"/>
      <c r="W172" s="330"/>
      <c r="X172" s="330"/>
      <c r="Y172" s="330"/>
      <c r="Z172" s="330"/>
      <c r="AA172" s="79"/>
    </row>
    <row r="173" spans="2:27" s="329" customFormat="1" x14ac:dyDescent="0.25">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row>
    <row r="174" spans="2:27" s="329" customFormat="1" x14ac:dyDescent="0.25">
      <c r="B174" s="79"/>
      <c r="C174" s="330"/>
      <c r="D174" s="330"/>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330"/>
      <c r="AA174" s="79"/>
    </row>
    <row r="175" spans="2:27" s="329" customFormat="1" x14ac:dyDescent="0.25">
      <c r="B175" s="79"/>
      <c r="C175" s="330"/>
      <c r="D175" s="330"/>
      <c r="E175" s="330"/>
      <c r="F175" s="330"/>
      <c r="G175" s="330"/>
      <c r="H175" s="330"/>
      <c r="I175" s="330"/>
      <c r="J175" s="330"/>
      <c r="K175" s="330"/>
      <c r="L175" s="330"/>
      <c r="M175" s="330"/>
      <c r="N175" s="330"/>
      <c r="O175" s="330"/>
      <c r="P175" s="330"/>
      <c r="Q175" s="330"/>
      <c r="R175" s="330"/>
      <c r="S175" s="330"/>
      <c r="T175" s="330"/>
      <c r="U175" s="330"/>
      <c r="V175" s="330"/>
      <c r="W175" s="330"/>
      <c r="X175" s="330"/>
      <c r="Y175" s="330"/>
      <c r="Z175" s="330"/>
      <c r="AA175" s="79"/>
    </row>
    <row r="176" spans="2:27" s="329" customFormat="1" ht="15.75" x14ac:dyDescent="0.25">
      <c r="B176" s="79"/>
      <c r="C176" s="330"/>
      <c r="D176" s="1445" t="s">
        <v>2213</v>
      </c>
      <c r="E176" s="1445"/>
      <c r="F176" s="1445"/>
      <c r="G176" s="1445"/>
      <c r="H176" s="1445"/>
      <c r="I176" s="1445"/>
      <c r="J176" s="1445"/>
      <c r="K176" s="1445"/>
      <c r="L176" s="1445"/>
      <c r="M176" s="1445"/>
      <c r="N176" s="1445"/>
      <c r="O176" s="1445"/>
      <c r="P176" s="1445"/>
      <c r="Q176" s="1445"/>
      <c r="R176" s="1445"/>
      <c r="S176" s="1445"/>
      <c r="T176" s="1445"/>
      <c r="U176" s="1445"/>
      <c r="V176" s="1445"/>
      <c r="W176" s="1445"/>
      <c r="X176" s="1445"/>
      <c r="Y176" s="1445"/>
      <c r="Z176" s="330"/>
      <c r="AA176" s="79"/>
    </row>
    <row r="177" spans="2:29" x14ac:dyDescent="0.25">
      <c r="B177" s="79"/>
      <c r="C177" s="82"/>
      <c r="D177" s="373" t="s">
        <v>2168</v>
      </c>
      <c r="E177" s="1446" t="s">
        <v>2178</v>
      </c>
      <c r="F177" s="1446"/>
      <c r="G177" s="1446"/>
      <c r="H177" s="1446"/>
      <c r="I177" s="1446"/>
      <c r="J177" s="1446"/>
      <c r="K177" s="1446"/>
      <c r="L177" s="1446"/>
      <c r="M177" s="1446"/>
      <c r="N177" s="1446"/>
      <c r="O177" s="1446"/>
      <c r="P177" s="1446"/>
      <c r="Q177" s="1446"/>
      <c r="R177" s="1446"/>
      <c r="S177" s="1446"/>
      <c r="T177" s="1446"/>
      <c r="U177" s="1446"/>
      <c r="V177" s="1446"/>
      <c r="W177" s="1446"/>
      <c r="X177" s="1446"/>
      <c r="Y177" s="1446"/>
      <c r="Z177" s="82"/>
      <c r="AA177" s="79"/>
    </row>
    <row r="178" spans="2:29" s="329" customFormat="1" x14ac:dyDescent="0.25">
      <c r="B178" s="79"/>
      <c r="C178" s="330"/>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30"/>
      <c r="AA178" s="79"/>
    </row>
    <row r="179" spans="2:29" s="329" customFormat="1" ht="44.25" customHeight="1" x14ac:dyDescent="0.25">
      <c r="B179" s="79"/>
      <c r="C179" s="330"/>
      <c r="D179" s="1371" t="s">
        <v>2205</v>
      </c>
      <c r="E179" s="1371"/>
      <c r="F179" s="1371"/>
      <c r="G179" s="1371"/>
      <c r="H179" s="1371"/>
      <c r="I179" s="1371"/>
      <c r="J179" s="1371"/>
      <c r="K179" s="1371"/>
      <c r="L179" s="1371"/>
      <c r="M179" s="1371"/>
      <c r="N179" s="1371"/>
      <c r="O179" s="1371"/>
      <c r="P179" s="1371"/>
      <c r="Q179" s="1371"/>
      <c r="R179" s="1371"/>
      <c r="S179" s="1371"/>
      <c r="T179" s="1371"/>
      <c r="U179" s="1371"/>
      <c r="V179" s="1371"/>
      <c r="W179" s="1371"/>
      <c r="X179" s="1371"/>
      <c r="Y179" s="1371"/>
      <c r="Z179" s="330"/>
      <c r="AA179" s="79"/>
    </row>
    <row r="180" spans="2:29" s="329" customFormat="1" x14ac:dyDescent="0.25">
      <c r="B180" s="79"/>
      <c r="C180" s="330"/>
      <c r="D180" s="1322"/>
      <c r="E180" s="1322"/>
      <c r="F180" s="1322"/>
      <c r="G180" s="1322"/>
      <c r="H180" s="1322"/>
      <c r="I180" s="1322"/>
      <c r="J180" s="1322"/>
      <c r="K180" s="1322"/>
      <c r="L180" s="1322"/>
      <c r="M180" s="1322"/>
      <c r="N180" s="1322"/>
      <c r="O180" s="1322"/>
      <c r="P180" s="1322"/>
      <c r="Q180" s="1322"/>
      <c r="R180" s="1322"/>
      <c r="S180" s="1322"/>
      <c r="T180" s="1322"/>
      <c r="U180" s="1322"/>
      <c r="V180" s="1322"/>
      <c r="W180" s="1322"/>
      <c r="X180" s="1322"/>
      <c r="Y180" s="1322"/>
      <c r="Z180" s="330"/>
      <c r="AA180" s="79"/>
    </row>
    <row r="181" spans="2:29" s="329" customFormat="1" x14ac:dyDescent="0.25">
      <c r="B181" s="79"/>
      <c r="C181" s="330"/>
      <c r="D181" s="368" t="s">
        <v>1819</v>
      </c>
      <c r="E181" s="367"/>
      <c r="F181" s="1301" t="str">
        <f>IF(select1="", "please make a selection", select1)</f>
        <v>please make a selection</v>
      </c>
      <c r="G181" s="1301"/>
      <c r="H181" s="1301"/>
      <c r="I181" s="1301"/>
      <c r="J181" s="1301"/>
      <c r="K181" s="366"/>
      <c r="L181" s="366"/>
      <c r="M181" s="366"/>
      <c r="N181" s="366"/>
      <c r="O181" s="366"/>
      <c r="P181" s="366"/>
      <c r="Q181" s="366"/>
      <c r="R181" s="366"/>
      <c r="S181" s="366"/>
      <c r="T181" s="366"/>
      <c r="U181" s="366"/>
      <c r="V181" s="366"/>
      <c r="W181" s="366"/>
      <c r="X181" s="366"/>
      <c r="Y181" s="366"/>
      <c r="Z181" s="330"/>
      <c r="AA181" s="79"/>
    </row>
    <row r="182" spans="2:29" s="329" customFormat="1" x14ac:dyDescent="0.25">
      <c r="B182" s="79"/>
      <c r="C182" s="330"/>
      <c r="D182" s="368" t="s">
        <v>1820</v>
      </c>
      <c r="E182" s="367"/>
      <c r="F182" s="1292" t="str">
        <f>IF(select2="","please make a selection", select2)</f>
        <v>please make a selection</v>
      </c>
      <c r="G182" s="1292"/>
      <c r="H182" s="1292"/>
      <c r="I182" s="1292"/>
      <c r="J182" s="1292"/>
      <c r="K182" s="366"/>
      <c r="L182" s="366"/>
      <c r="M182" s="366"/>
      <c r="N182" s="366"/>
      <c r="O182" s="366"/>
      <c r="P182" s="366"/>
      <c r="Q182" s="366"/>
      <c r="R182" s="366"/>
      <c r="S182" s="366"/>
      <c r="T182" s="366"/>
      <c r="U182" s="366"/>
      <c r="V182" s="366"/>
      <c r="W182" s="366"/>
      <c r="X182" s="366"/>
      <c r="Y182" s="366"/>
      <c r="Z182" s="330"/>
      <c r="AA182" s="79"/>
    </row>
    <row r="183" spans="2:29" s="329" customFormat="1" x14ac:dyDescent="0.25">
      <c r="B183" s="79"/>
      <c r="C183" s="330"/>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30"/>
      <c r="AA183" s="79"/>
    </row>
    <row r="184" spans="2:29" s="329" customFormat="1" x14ac:dyDescent="0.25">
      <c r="B184" s="79"/>
      <c r="C184" s="330"/>
      <c r="D184" s="1283" t="s">
        <v>1832</v>
      </c>
      <c r="E184" s="1447" t="s">
        <v>2212</v>
      </c>
      <c r="F184" s="1447"/>
      <c r="G184" s="1447"/>
      <c r="H184" s="1447"/>
      <c r="I184" s="1447"/>
      <c r="J184" s="1447"/>
      <c r="K184" s="1447"/>
      <c r="L184" s="1447"/>
      <c r="M184" s="1447"/>
      <c r="N184" s="1447"/>
      <c r="O184" s="1447"/>
      <c r="P184" s="1447"/>
      <c r="Q184" s="1447"/>
      <c r="R184" s="1447"/>
      <c r="S184" s="1447"/>
      <c r="T184" s="1447"/>
      <c r="U184" s="1447"/>
      <c r="V184" s="1447"/>
      <c r="W184" s="1447"/>
      <c r="X184" s="1447"/>
      <c r="Y184" s="366"/>
      <c r="Z184" s="330"/>
      <c r="AA184" s="79"/>
    </row>
    <row r="185" spans="2:29" s="329" customFormat="1" x14ac:dyDescent="0.25">
      <c r="B185" s="79"/>
      <c r="C185" s="330"/>
      <c r="D185" s="1354"/>
      <c r="E185" s="1393" t="str">
        <f>IFERROR(VLOOKUP($F$181, la.lookup,2,FALSE),"please make a selection")</f>
        <v>please make a selection</v>
      </c>
      <c r="F185" s="1393"/>
      <c r="G185" s="1393"/>
      <c r="H185" s="1393"/>
      <c r="I185" s="1393"/>
      <c r="J185" s="1394" t="str">
        <f>IFERROR(VLOOKUP($F$182, la.lookup,2,FALSE),"please make a selection")</f>
        <v>please make a selection</v>
      </c>
      <c r="K185" s="1394"/>
      <c r="L185" s="1394"/>
      <c r="M185" s="1394"/>
      <c r="N185" s="1394"/>
      <c r="O185" s="1396" t="s">
        <v>790</v>
      </c>
      <c r="P185" s="1396"/>
      <c r="Q185" s="1396"/>
      <c r="R185" s="1396"/>
      <c r="S185" s="1396"/>
      <c r="T185" s="1463" t="s">
        <v>1823</v>
      </c>
      <c r="U185" s="1463"/>
      <c r="V185" s="1463"/>
      <c r="W185" s="1463"/>
      <c r="X185" s="1463"/>
      <c r="Y185" s="366"/>
      <c r="Z185" s="330"/>
      <c r="AA185" s="79"/>
      <c r="AC185" s="324" t="s">
        <v>2206</v>
      </c>
    </row>
    <row r="186" spans="2:29" s="329" customFormat="1" x14ac:dyDescent="0.25">
      <c r="B186" s="79"/>
      <c r="C186" s="330"/>
      <c r="D186" s="1284"/>
      <c r="E186" s="1392" t="s">
        <v>2037</v>
      </c>
      <c r="F186" s="1392"/>
      <c r="G186" s="242" t="s">
        <v>2035</v>
      </c>
      <c r="H186" s="242" t="s">
        <v>571</v>
      </c>
      <c r="I186" s="242" t="s">
        <v>572</v>
      </c>
      <c r="J186" s="1464" t="s">
        <v>2037</v>
      </c>
      <c r="K186" s="1464"/>
      <c r="L186" s="347" t="s">
        <v>2035</v>
      </c>
      <c r="M186" s="347" t="s">
        <v>571</v>
      </c>
      <c r="N186" s="347" t="s">
        <v>572</v>
      </c>
      <c r="O186" s="1423" t="s">
        <v>2037</v>
      </c>
      <c r="P186" s="1423"/>
      <c r="Q186" s="317" t="s">
        <v>2195</v>
      </c>
      <c r="R186" s="317" t="s">
        <v>571</v>
      </c>
      <c r="S186" s="317" t="s">
        <v>572</v>
      </c>
      <c r="T186" s="1381" t="s">
        <v>2037</v>
      </c>
      <c r="U186" s="1381"/>
      <c r="V186" s="214" t="s">
        <v>2035</v>
      </c>
      <c r="W186" s="214" t="s">
        <v>571</v>
      </c>
      <c r="X186" s="214" t="s">
        <v>572</v>
      </c>
      <c r="Y186" s="366"/>
      <c r="Z186" s="330"/>
      <c r="AA186" s="79"/>
      <c r="AC186" s="324" t="s">
        <v>2207</v>
      </c>
    </row>
    <row r="187" spans="2:29" s="329" customFormat="1" x14ac:dyDescent="0.25">
      <c r="B187" s="79"/>
      <c r="C187" s="330"/>
      <c r="D187" s="220" t="s">
        <v>2196</v>
      </c>
      <c r="E187" s="1450" t="str">
        <f>IFERROR(IF($E$185="please make a selection","n/a",INDEX(la.data,MATCH($E$185,la.geog,0),MATCH(CONCATENATE($AC$185," (",$D187,")"),la.head,0))), "n/a")</f>
        <v>n/a</v>
      </c>
      <c r="F187" s="1450"/>
      <c r="G187" s="952" t="str">
        <f>IFERROR(IF($E$185="please make a selection","n/a",INDEX(la.data,MATCH($E$185,la.geog,0),MATCH(CONCATENATE($AC$187," (",$D187,")"),la.head,0))), "n/a")</f>
        <v>n/a</v>
      </c>
      <c r="H187" s="952" t="str">
        <f>IFERROR(IF($E$185="please make a selection","n/a",INDEX(la.data,MATCH($E$185,la.geog,0),MATCH(CONCATENATE($AC$188," (",$D187,")"),la.head,0))), "n/a")</f>
        <v>n/a</v>
      </c>
      <c r="I187" s="952" t="str">
        <f>IFERROR(IF($E$185="please make a selection","n/a",INDEX(la.data,MATCH($E$185,la.geog,0),MATCH(CONCATENATE($AC$189," (",$D187,")"),la.head,0))), "n/a")</f>
        <v>n/a</v>
      </c>
      <c r="J187" s="1383" t="str">
        <f>IFERROR(IF($J$185="please make a selection","n/a",INDEX(la.data,MATCH($J$185,la.geog,0),MATCH(CONCATENATE($AC$185," (",$D187,")"),la.head,0))), "n/a")</f>
        <v>n/a</v>
      </c>
      <c r="K187" s="1383"/>
      <c r="L187" s="952" t="str">
        <f>IFERROR(IF($J$185="please make a selection","n/a",INDEX(la.data,MATCH($J$185,la.geog,0),MATCH(CONCATENATE($AC$187," (",$D187,")"),la.head,0))), "n/a")</f>
        <v>n/a</v>
      </c>
      <c r="M187" s="952" t="str">
        <f>IFERROR(IF($J$185="please make a selection","n/a",INDEX(la.data,MATCH($J$185,la.geog,0),MATCH(CONCATENATE($AC$188," (",$D187,")"),la.head,0))), "n/a")</f>
        <v>n/a</v>
      </c>
      <c r="N187" s="952" t="str">
        <f>IFERROR(IF($J$185="please make a selection","n/a",INDEX(la.data,MATCH($J$185,la.geog,0),MATCH(CONCATENATE($AC$189," (",$D187,")"),la.head,0))), "n/a")</f>
        <v>n/a</v>
      </c>
      <c r="O187" s="1451">
        <f>IFERROR(IF($O$185="please make a selection","n/a",INDEX(la.data,MATCH($O$185,la.geog,0),MATCH(CONCATENATE($AC$185," (",$D187,")"),la.head,0))), "n/a")</f>
        <v>2464</v>
      </c>
      <c r="P187" s="1451"/>
      <c r="Q187" s="349">
        <f>IFERROR(IF($O$185="please make a selection","n/a",INDEX(la.data,MATCH($O$185,la.geog,0),MATCH(CONCATENATE($AC$187," (",$D187,")"),la.head,0))), "n/a")</f>
        <v>0.29769240062824692</v>
      </c>
      <c r="R187" s="349">
        <f>IFERROR(IF($O$185="please make a selection","n/a",INDEX(la.data,MATCH($O$185,la.geog,0),MATCH(CONCATENATE($AC$188," (",$D187,")"),la.head,0))), "n/a")</f>
        <v>0.28793756813604326</v>
      </c>
      <c r="S187" s="349">
        <f>IFERROR(IF($O$185="please make a selection","n/a",INDEX(la.data,MATCH($O$185,la.geog,0),MATCH(CONCATENATE($AC$189," (",$D187,")"),la.head,0))), "n/a")</f>
        <v>0.30763493296133387</v>
      </c>
      <c r="T187" s="1383" t="str">
        <f>IFERROR(IF($T$185="please make a selection","n/a",INDEX(la.data,MATCH($T$185,la.geog,0),MATCH(CONCATENATE($AC$185," (",$D187,")"),la.head,0))), "n/a")</f>
        <v>-</v>
      </c>
      <c r="U187" s="1383"/>
      <c r="V187" s="952" t="str">
        <f>IFERROR(IF($T$185="please make a selection","n/a",INDEX(la.data,MATCH($T$185,la.geog,0),MATCH(CONCATENATE($AC$187," (",$D187,")"),la.head,0))), "n/a")</f>
        <v>-</v>
      </c>
      <c r="W187" s="952" t="str">
        <f>IFERROR(IF($T$185="please make a selection","n/a",INDEX(la.data,MATCH($T$185,la.geog,0),MATCH(CONCATENATE($AC$188," (",$D187,")"),la.head,0))), "n/a")</f>
        <v>-</v>
      </c>
      <c r="X187" s="952" t="str">
        <f>IFERROR(IF($T$185="please make a selection","n/a",INDEX(la.data,MATCH($T$185,la.geog,0),MATCH(CONCATENATE($AC$189," (",$D187,")"),la.head,0))), "n/a")</f>
        <v>-</v>
      </c>
      <c r="Y187" s="366"/>
      <c r="Z187" s="330"/>
      <c r="AA187" s="79"/>
      <c r="AC187" s="324" t="s">
        <v>2208</v>
      </c>
    </row>
    <row r="188" spans="2:29" x14ac:dyDescent="0.25">
      <c r="B188" s="79"/>
      <c r="C188" s="82"/>
      <c r="D188" s="220" t="s">
        <v>2047</v>
      </c>
      <c r="E188" s="1452" t="str">
        <f>IFERROR(IF($E$185="please make a selection","n/a",INDEX(la.data,MATCH($E$185,la.geog,0),MATCH(CONCATENATE($AC$185," (",$D188,")"),la.head,0))), "n/a")</f>
        <v>n/a</v>
      </c>
      <c r="F188" s="1452"/>
      <c r="G188" s="952" t="str">
        <f>IFERROR(IF($E$185="please make a selection","n/a",INDEX(la.data,MATCH($E$185,la.geog,0),MATCH(CONCATENATE($AC$187," (",$D188,")"),la.head,0))), "n/a")</f>
        <v>n/a</v>
      </c>
      <c r="H188" s="952" t="str">
        <f>IFERROR(IF($E$185="please make a selection","n/a",INDEX(la.data,MATCH($E$185,la.geog,0),MATCH(CONCATENATE($AC$188," (",$D188,")"),la.head,0))), "n/a")</f>
        <v>n/a</v>
      </c>
      <c r="I188" s="952" t="str">
        <f>IFERROR(IF($E$185="please make a selection","n/a",INDEX(la.data,MATCH($E$185,la.geog,0),MATCH(CONCATENATE($AC$189," (",$D188,")"),la.head,0))), "n/a")</f>
        <v>n/a</v>
      </c>
      <c r="J188" s="1383" t="str">
        <f>IFERROR(IF($J$185="please make a selection","n/a",INDEX(la.data,MATCH($J$185,la.geog,0),MATCH(CONCATENATE($AC$185," (",$D188,")"),la.head,0))), "n/a")</f>
        <v>n/a</v>
      </c>
      <c r="K188" s="1383"/>
      <c r="L188" s="948" t="str">
        <f>IFERROR(IF($J$185="please make a selection","n/a",INDEX(la.data,MATCH($J$185,la.geog,0),MATCH(CONCATENATE($AC$187," (",$D188,")"),la.head,0))), "n/a")</f>
        <v>n/a</v>
      </c>
      <c r="M188" s="948" t="str">
        <f>IFERROR(IF($J$185="please make a selection","n/a",INDEX(la.data,MATCH($J$185,la.geog,0),MATCH(CONCATENATE($AC$188," (",$D188,")"),la.head,0))), "n/a")</f>
        <v>n/a</v>
      </c>
      <c r="N188" s="935" t="str">
        <f>IFERROR(IF($J$185="please make a selection","n/a",INDEX(la.data,MATCH($J$185,la.geog,0),MATCH(CONCATENATE($AC$189," (",$D188,")"),la.head,0))), "n/a")</f>
        <v>n/a</v>
      </c>
      <c r="O188" s="1451">
        <f>IFERROR(IF($O$185="please make a selection","n/a",INDEX(la.data,MATCH($O$185,la.geog,0),MATCH(CONCATENATE($AC$185," (",$D188,")"),la.head,0))), "n/a")</f>
        <v>2430</v>
      </c>
      <c r="P188" s="1451"/>
      <c r="Q188" s="375">
        <f>IFERROR(IF($O$185="please make a selection","n/a",INDEX(la.data,MATCH($O$185,la.geog,0),MATCH(CONCATENATE($AC$187," (",$D188,")"),la.head,0))), "n/a")</f>
        <v>0.28471001759999998</v>
      </c>
      <c r="R188" s="375">
        <f>IFERROR(IF($O$185="please make a selection","n/a",INDEX(la.data,MATCH($O$185,la.geog,0),MATCH(CONCATENATE($AC$188," (",$D188,")"),la.head,0))), "n/a")</f>
        <v>0.27523463859999997</v>
      </c>
      <c r="S188" s="391">
        <f>IFERROR(IF($O$185="please make a selection","n/a",INDEX(la.data,MATCH($O$185,la.geog,0),MATCH(CONCATENATE($AC$189," (",$D188,")"),la.head,0))), "n/a")</f>
        <v>0.29437910610000001</v>
      </c>
      <c r="T188" s="1453">
        <f>IFERROR(IF($T$185="please make a selection","n/a",INDEX(la.data,MATCH($T$185,la.geog,0),MATCH(CONCATENATE($AC$185," (",$D188,")"),la.head,0))), "n/a")</f>
        <v>166482</v>
      </c>
      <c r="U188" s="1453"/>
      <c r="V188" s="392">
        <f>IFERROR(IF($T$185="please make a selection","n/a",INDEX(la.data,MATCH($T$185,la.geog,0),MATCH(CONCATENATE($AC$187," (",$D188,")"),la.head,0))), "n/a")</f>
        <v>0.26344131110000002</v>
      </c>
      <c r="W188" s="152">
        <f>IFERROR(IF($T$185="please make a selection","n/a",INDEX(la.data,MATCH($T$185,la.geog,0),MATCH(CONCATENATE($AC$188," (",$D188,")"),la.head,0))), "n/a")</f>
        <v>0.262356696</v>
      </c>
      <c r="X188" s="389">
        <f>IFERROR(IF($T$185="please make a selection","n/a",INDEX(la.data,MATCH($T$185,la.geog,0),MATCH(CONCATENATE($AC$189," (",$D188,")"),la.head,0))), "n/a")</f>
        <v>0.26452880220000002</v>
      </c>
      <c r="Y188" s="366"/>
      <c r="Z188" s="82"/>
      <c r="AA188" s="79"/>
      <c r="AC188" s="324" t="s">
        <v>2209</v>
      </c>
    </row>
    <row r="189" spans="2:29" x14ac:dyDescent="0.25">
      <c r="B189" s="79"/>
      <c r="C189" s="82"/>
      <c r="D189" s="146" t="s">
        <v>2048</v>
      </c>
      <c r="E189" s="1461" t="str">
        <f>IFERROR(IF($E$185="please make a selection","n/a",INDEX(la.data,MATCH($E$185,la.geog,0),MATCH(CONCATENATE($AC$185," (",$D189,")"),la.head,0))), "n/a")</f>
        <v>n/a</v>
      </c>
      <c r="F189" s="1461"/>
      <c r="G189" s="786" t="str">
        <f>IFERROR(IF($E$185="please make a selection","n/a",INDEX(la.data,MATCH($E$185,la.geog,0),MATCH(CONCATENATE($AC$187," (",$D189,")"),la.head,0))), "n/a")</f>
        <v>n/a</v>
      </c>
      <c r="H189" s="786" t="str">
        <f>IFERROR(IF($E$185="please make a selection","n/a",INDEX(la.data,MATCH($E$185,la.geog,0),MATCH(CONCATENATE($AC$188," (",$D189,")"),la.head,0))), "n/a")</f>
        <v>n/a</v>
      </c>
      <c r="I189" s="786" t="str">
        <f>IFERROR(IF($E$185="please make a selection","n/a",INDEX(la.data,MATCH($E$185,la.geog,0),MATCH(CONCATENATE($AC$189," (",$D189,")"),la.head,0))), "n/a")</f>
        <v>n/a</v>
      </c>
      <c r="J189" s="1384" t="str">
        <f>IFERROR(IF($J$185="please make a selection","n/a",INDEX(la.data,MATCH($J$185,la.geog,0),MATCH(CONCATENATE($AC$185," (",$D189,")"),la.head,0))), "n/a")</f>
        <v>n/a</v>
      </c>
      <c r="K189" s="1384"/>
      <c r="L189" s="350" t="str">
        <f>IFERROR(IF($J$185="please make a selection","n/a",INDEX(la.data,MATCH($J$185,la.geog,0),MATCH(CONCATENATE($AC$187," (",$D189,")"),la.head,0))), "n/a")</f>
        <v>n/a</v>
      </c>
      <c r="M189" s="350" t="str">
        <f>IFERROR(IF($J$185="please make a selection","n/a",INDEX(la.data,MATCH($J$185,la.geog,0),MATCH(CONCATENATE($AC$188," (",$D189,")"),la.head,0))), "n/a")</f>
        <v>n/a</v>
      </c>
      <c r="N189" s="350" t="str">
        <f>IFERROR(IF($J$185="please make a selection","n/a",INDEX(la.data,MATCH($J$185,la.geog,0),MATCH(CONCATENATE($AC$189," (",$D189,")"),la.head,0))), "n/a")</f>
        <v>n/a</v>
      </c>
      <c r="O189" s="1465">
        <f>IFERROR(IF($O$185="please make a selection","n/a",INDEX(la.data,MATCH($O$185,la.geog,0),MATCH(CONCATENATE($AC$185," (",$D189,")"),la.head,0))), "n/a")</f>
        <v>2296</v>
      </c>
      <c r="P189" s="1465"/>
      <c r="Q189" s="350">
        <f>IFERROR(IF($O$185="please make a selection","n/a",INDEX(la.data,MATCH($O$185,la.geog,0),MATCH(CONCATENATE($AC$187," (",$D189,")"),la.head,0))), "n/a")</f>
        <v>0.27405108620000002</v>
      </c>
      <c r="R189" s="350">
        <f>IFERROR(IF($O$185="please make a selection","n/a",INDEX(la.data,MATCH($O$185,la.geog,0),MATCH(CONCATENATE($AC$188," (",$D189,")"),la.head,0))), "n/a")</f>
        <v>0.26460499999999998</v>
      </c>
      <c r="S189" s="350">
        <f>IFERROR(IF($O$185="please make a selection","n/a",INDEX(la.data,MATCH($O$185,la.geog,0),MATCH(CONCATENATE($AC$189," (",$D189,")"),la.head,0))), "n/a")</f>
        <v>0.28370400000000001</v>
      </c>
      <c r="T189" s="1352">
        <f>IFERROR(IF($T$185="please make a selection","n/a",INDEX(la.data,MATCH($T$185,la.geog,0),MATCH(CONCATENATE($AC$185," (",$D189,")"),la.head,0))), "n/a")</f>
        <v>160433</v>
      </c>
      <c r="U189" s="1352"/>
      <c r="V189" s="154">
        <f>IFERROR(IF($T$185="please make a selection","n/a",INDEX(la.data,MATCH($T$185,la.geog,0),MATCH(CONCATENATE($AC$187," (",$D189,")"),la.head,0))), "n/a")</f>
        <v>0.2580258648</v>
      </c>
      <c r="W189" s="382">
        <f>IFERROR(IF($T$185="please make a selection","n/a",INDEX(la.data,MATCH($T$185,la.geog,0),MATCH(CONCATENATE($AC$188," (",$D189,")"),la.head,0))), "n/a")</f>
        <v>0.25694</v>
      </c>
      <c r="X189" s="154">
        <f>IFERROR(IF($T$185="please make a selection","n/a",INDEX(la.data,MATCH($T$185,la.geog,0),MATCH(CONCATENATE($AC$189," (",$D189,")"),la.head,0))), "n/a")</f>
        <v>0.25911499999999998</v>
      </c>
      <c r="Y189" s="366"/>
      <c r="Z189" s="82"/>
      <c r="AA189" s="79"/>
      <c r="AC189" s="324" t="s">
        <v>2210</v>
      </c>
    </row>
    <row r="190" spans="2:29" x14ac:dyDescent="0.25">
      <c r="B190" s="79"/>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79"/>
    </row>
    <row r="191" spans="2:29" s="388" customFormat="1" x14ac:dyDescent="0.25">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row>
    <row r="192" spans="2:29" s="388" customFormat="1" x14ac:dyDescent="0.25">
      <c r="B192" s="79"/>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79"/>
    </row>
    <row r="193" spans="2:28" s="388" customFormat="1" x14ac:dyDescent="0.25">
      <c r="B193" s="79"/>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79"/>
    </row>
    <row r="194" spans="2:28" s="388" customFormat="1" x14ac:dyDescent="0.25">
      <c r="B194" s="79"/>
      <c r="C194" s="366"/>
      <c r="D194" s="378" t="s">
        <v>3539</v>
      </c>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79"/>
    </row>
    <row r="195" spans="2:28" s="388" customFormat="1" x14ac:dyDescent="0.25">
      <c r="B195" s="79"/>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79"/>
    </row>
    <row r="196" spans="2:28" s="388" customFormat="1" ht="35.25" customHeight="1" x14ac:dyDescent="0.25">
      <c r="B196" s="79"/>
      <c r="C196" s="366"/>
      <c r="D196" s="1448" t="s">
        <v>3538</v>
      </c>
      <c r="E196" s="1448"/>
      <c r="F196" s="1448"/>
      <c r="G196" s="1448"/>
      <c r="H196" s="1448"/>
      <c r="I196" s="1448"/>
      <c r="J196" s="1448"/>
      <c r="K196" s="1448"/>
      <c r="L196" s="1448"/>
      <c r="M196" s="1448"/>
      <c r="N196" s="1448"/>
      <c r="O196" s="1448"/>
      <c r="P196" s="1448"/>
      <c r="Q196" s="1448"/>
      <c r="R196" s="1448"/>
      <c r="S196" s="1448"/>
      <c r="T196" s="1448"/>
      <c r="U196" s="1448"/>
      <c r="V196" s="1448"/>
      <c r="W196" s="1448"/>
      <c r="X196" s="1448"/>
      <c r="Y196" s="1448"/>
      <c r="Z196" s="366"/>
      <c r="AA196" s="79"/>
    </row>
    <row r="197" spans="2:28" s="1141" customFormat="1" x14ac:dyDescent="0.25">
      <c r="B197" s="79"/>
      <c r="C197" s="1140"/>
      <c r="D197" s="1152"/>
      <c r="E197" s="1152"/>
      <c r="F197" s="1152"/>
      <c r="G197" s="1152"/>
      <c r="H197" s="1152"/>
      <c r="I197" s="1152"/>
      <c r="J197" s="1152"/>
      <c r="K197" s="1152"/>
      <c r="L197" s="1152"/>
      <c r="M197" s="1152"/>
      <c r="N197" s="1152"/>
      <c r="O197" s="1152"/>
      <c r="P197" s="1152"/>
      <c r="Q197" s="1152"/>
      <c r="R197" s="1152"/>
      <c r="S197" s="1152"/>
      <c r="T197" s="1152"/>
      <c r="U197" s="1152"/>
      <c r="V197" s="1152"/>
      <c r="W197" s="1152"/>
      <c r="X197" s="1152"/>
      <c r="Y197" s="1152"/>
      <c r="Z197" s="1140"/>
      <c r="AA197" s="79"/>
    </row>
    <row r="198" spans="2:28" s="1141" customFormat="1" x14ac:dyDescent="0.25">
      <c r="B198" s="79"/>
      <c r="C198" s="1140"/>
      <c r="D198" s="1147" t="s">
        <v>1819</v>
      </c>
      <c r="E198" s="1150"/>
      <c r="F198" s="1301" t="str">
        <f>IF(select1="", "please make a selection", select1)</f>
        <v>please make a selection</v>
      </c>
      <c r="G198" s="1301"/>
      <c r="H198" s="1301"/>
      <c r="I198" s="1301"/>
      <c r="J198" s="1301"/>
      <c r="K198" s="1152"/>
      <c r="L198" s="1152"/>
      <c r="M198" s="1152"/>
      <c r="N198" s="1152"/>
      <c r="O198" s="1152"/>
      <c r="P198" s="1152"/>
      <c r="Q198" s="1152"/>
      <c r="R198" s="1152"/>
      <c r="S198" s="1152"/>
      <c r="T198" s="1152"/>
      <c r="U198" s="1152"/>
      <c r="V198" s="1152"/>
      <c r="W198" s="1152"/>
      <c r="X198" s="1152"/>
      <c r="Y198" s="1152"/>
      <c r="Z198" s="1140"/>
      <c r="AA198" s="79"/>
    </row>
    <row r="199" spans="2:28" s="1141" customFormat="1" x14ac:dyDescent="0.25">
      <c r="B199" s="79"/>
      <c r="C199" s="1140"/>
      <c r="D199" s="1147" t="s">
        <v>1820</v>
      </c>
      <c r="E199" s="1150"/>
      <c r="F199" s="1292" t="str">
        <f>IF(select2="","please make a selection", select2)</f>
        <v>please make a selection</v>
      </c>
      <c r="G199" s="1292"/>
      <c r="H199" s="1292"/>
      <c r="I199" s="1292"/>
      <c r="J199" s="1292"/>
      <c r="K199" s="1152"/>
      <c r="L199" s="1152"/>
      <c r="M199" s="1152"/>
      <c r="N199" s="1152"/>
      <c r="O199" s="1152"/>
      <c r="P199" s="1152"/>
      <c r="Q199" s="1152"/>
      <c r="R199" s="1152"/>
      <c r="S199" s="1152"/>
      <c r="T199" s="1152"/>
      <c r="U199" s="1152"/>
      <c r="V199" s="1152"/>
      <c r="W199" s="1152"/>
      <c r="X199" s="1152"/>
      <c r="Y199" s="1152"/>
      <c r="Z199" s="1140"/>
      <c r="AA199" s="79"/>
    </row>
    <row r="200" spans="2:28" s="388" customFormat="1" x14ac:dyDescent="0.25">
      <c r="B200" s="79"/>
      <c r="C200" s="366"/>
      <c r="D200" s="1322"/>
      <c r="E200" s="1322"/>
      <c r="F200" s="1322"/>
      <c r="G200" s="1322"/>
      <c r="H200" s="1322"/>
      <c r="I200" s="1322"/>
      <c r="J200" s="1322"/>
      <c r="K200" s="1322"/>
      <c r="L200" s="1322"/>
      <c r="M200" s="1322"/>
      <c r="N200" s="1322"/>
      <c r="O200" s="1322"/>
      <c r="P200" s="1322"/>
      <c r="Q200" s="1322"/>
      <c r="R200" s="1322"/>
      <c r="S200" s="1322"/>
      <c r="T200" s="1322"/>
      <c r="U200" s="1322"/>
      <c r="V200" s="1322"/>
      <c r="W200" s="1322"/>
      <c r="X200" s="1322"/>
      <c r="Y200" s="1322"/>
      <c r="Z200" s="366"/>
      <c r="AA200" s="79"/>
    </row>
    <row r="201" spans="2:28" s="388" customFormat="1" x14ac:dyDescent="0.25">
      <c r="B201" s="79"/>
      <c r="C201" s="366"/>
      <c r="D201" s="1418" t="s">
        <v>1832</v>
      </c>
      <c r="E201" s="1418"/>
      <c r="F201" s="1418"/>
      <c r="G201" s="1458" t="str">
        <f>IFERROR(VLOOKUP($F$198, la.lookup,2,FALSE),"please make a selection")</f>
        <v>please make a selection</v>
      </c>
      <c r="H201" s="1458"/>
      <c r="I201" s="1458"/>
      <c r="J201" s="1458"/>
      <c r="K201" s="1458"/>
      <c r="L201" s="1458"/>
      <c r="M201" s="1458"/>
      <c r="N201" s="1459" t="str">
        <f>IFERROR(VLOOKUP($F$199, la.lookup,2,FALSE),"please make a selection")</f>
        <v>please make a selection</v>
      </c>
      <c r="O201" s="1459"/>
      <c r="P201" s="1459"/>
      <c r="Q201" s="1459"/>
      <c r="R201" s="1459"/>
      <c r="S201" s="1459"/>
      <c r="T201" s="1459"/>
      <c r="V201" s="366"/>
      <c r="X201" s="366"/>
      <c r="Y201" s="366"/>
      <c r="Z201" s="366"/>
      <c r="AA201" s="79"/>
      <c r="AB201" s="324" t="s">
        <v>2211</v>
      </c>
    </row>
    <row r="202" spans="2:28" s="388" customFormat="1" x14ac:dyDescent="0.25">
      <c r="B202" s="79"/>
      <c r="C202" s="366"/>
      <c r="D202" s="1420"/>
      <c r="E202" s="1420"/>
      <c r="F202" s="1420"/>
      <c r="G202" s="1454" t="s">
        <v>2037</v>
      </c>
      <c r="H202" s="1454"/>
      <c r="I202" s="1454" t="s">
        <v>2171</v>
      </c>
      <c r="J202" s="1454"/>
      <c r="K202" s="883" t="s">
        <v>571</v>
      </c>
      <c r="L202" s="1030" t="s">
        <v>2036</v>
      </c>
      <c r="M202" s="883" t="s">
        <v>572</v>
      </c>
      <c r="N202" s="1455" t="s">
        <v>2037</v>
      </c>
      <c r="O202" s="1455"/>
      <c r="P202" s="1455" t="s">
        <v>2171</v>
      </c>
      <c r="Q202" s="1455"/>
      <c r="R202" s="1031" t="s">
        <v>571</v>
      </c>
      <c r="S202" s="1031" t="s">
        <v>2036</v>
      </c>
      <c r="T202" s="1031" t="s">
        <v>572</v>
      </c>
      <c r="V202" s="366"/>
      <c r="X202" s="366"/>
      <c r="Y202" s="366"/>
      <c r="Z202" s="366"/>
      <c r="AA202" s="79"/>
      <c r="AB202" s="395" t="s">
        <v>3540</v>
      </c>
    </row>
    <row r="203" spans="2:28" s="1027" customFormat="1" x14ac:dyDescent="0.25">
      <c r="B203" s="79"/>
      <c r="C203" s="1026"/>
      <c r="D203" s="1418">
        <v>2016</v>
      </c>
      <c r="E203" s="1418"/>
      <c r="F203" s="1418"/>
      <c r="G203" s="1456" t="str">
        <f>IFERROR(IF($G$201="please make a selection","n/a",INDEX(data_all,MATCH($G$201,geog,0),MATCH(CONCATENATE($AB$201," (",$D203,")"),head,0))), "n/a")</f>
        <v>n/a</v>
      </c>
      <c r="H203" s="1456"/>
      <c r="I203" s="1457" t="str">
        <f>IFERROR(IF($G$201="please make a selection","n/a",INDEX(data_all,MATCH($G$201,geog,0),MATCH(CONCATENATE($AB$202," (",$D203,")"),head,0))), "n/a")</f>
        <v>n/a</v>
      </c>
      <c r="J203" s="1457"/>
      <c r="K203" s="1029" t="str">
        <f>IFERROR(IF($G$201="please make a selection","n/a",INDEX(data_all,MATCH($G$201,geog,0),MATCH(CONCATENATE($AB$204," (",$D203,")"),head,0))), "n/a")</f>
        <v>n/a</v>
      </c>
      <c r="L203" s="355" t="s">
        <v>2036</v>
      </c>
      <c r="M203" s="1029" t="str">
        <f>IFERROR(IF($G$201="please make a selection","n/a",INDEX(data_all,MATCH($G$201,geog,0),MATCH(CONCATENATE($AB$205," (",$D203,")"),head,0))), "n/a")</f>
        <v>n/a</v>
      </c>
      <c r="N203" s="1456" t="str">
        <f>IFERROR(IF($N$201="please make a selection","n/a",INDEX(data_all,MATCH($N$201,geog,0),MATCH(CONCATENATE($AB$201," (",$D203,")"),head,0))), "n/a")</f>
        <v>n/a</v>
      </c>
      <c r="O203" s="1456"/>
      <c r="P203" s="1457" t="str">
        <f>IFERROR(IF($N$201="please make a selection","n/a",INDEX(data_all,MATCH($N$201,geog,0),MATCH(CONCATENATE($AB$202," (",$D203,")"),head,0))), "n/a")</f>
        <v>n/a</v>
      </c>
      <c r="Q203" s="1457"/>
      <c r="R203" s="1029" t="str">
        <f>IFERROR(IF($N$201="please make a selection","n/a",INDEX(data_all,MATCH($N$201,geog,0),MATCH(CONCATENATE($AB$204," (",$D203,")"),head,0))), "n/a")</f>
        <v>n/a</v>
      </c>
      <c r="S203" s="355" t="s">
        <v>2036</v>
      </c>
      <c r="T203" s="1029" t="str">
        <f>IFERROR(IF($N$201="please make a selection","n/a",INDEX(data_all,MATCH($N$201,geog,0),MATCH(CONCATENATE($AB$205," (",$D203,")"),head,0))), "n/a")</f>
        <v>n/a</v>
      </c>
      <c r="V203" s="1026"/>
      <c r="X203" s="1026"/>
      <c r="Y203" s="1026"/>
      <c r="Z203" s="1026"/>
      <c r="AA203" s="79"/>
      <c r="AB203" s="395"/>
    </row>
    <row r="204" spans="2:28" s="388" customFormat="1" x14ac:dyDescent="0.25">
      <c r="B204" s="79"/>
      <c r="C204" s="366"/>
      <c r="D204" s="1419">
        <v>2015</v>
      </c>
      <c r="E204" s="1419"/>
      <c r="F204" s="1419"/>
      <c r="G204" s="1460" t="str">
        <f>IFERROR(IF($G$201="please make a selection","n/a",INDEX(data_all,MATCH($G$201,geog,0),MATCH(CONCATENATE($AB$201," (",$D204,")"),head,0))), "n/a")</f>
        <v>n/a</v>
      </c>
      <c r="H204" s="1460"/>
      <c r="I204" s="1435" t="str">
        <f>IFERROR(IF($G$201="please make a selection","n/a",INDEX(data_all,MATCH($G$201,geog,0),MATCH(CONCATENATE($AB$202," (",$D204,")"),head,0))), "n/a")</f>
        <v>n/a</v>
      </c>
      <c r="J204" s="1435"/>
      <c r="K204" s="1028" t="str">
        <f>IFERROR(IF($G$201="please make a selection","n/a",INDEX(data_all,MATCH($G$201,geog,0),MATCH(CONCATENATE($AB$204," (",$D204,")"),head,0))), "n/a")</f>
        <v>n/a</v>
      </c>
      <c r="L204" s="152" t="s">
        <v>2036</v>
      </c>
      <c r="M204" s="1028" t="str">
        <f>IFERROR(IF($G$201="please make a selection","n/a",INDEX(data_all,MATCH($G$201,geog,0),MATCH(CONCATENATE($AB$205," (",$D204,")"),head,0))), "n/a")</f>
        <v>n/a</v>
      </c>
      <c r="N204" s="1460" t="str">
        <f>IFERROR(IF($N$201="please make a selection","n/a",INDEX(data_all,MATCH($N$201,geog,0),MATCH(CONCATENATE($AB$201," (",$D204,")"),head,0))), "n/a")</f>
        <v>n/a</v>
      </c>
      <c r="O204" s="1460"/>
      <c r="P204" s="1435" t="str">
        <f>IFERROR(IF($N$201="please make a selection","n/a",INDEX(data_all,MATCH($N$201,geog,0),MATCH(CONCATENATE($AB$202," (",$D204,")"),head,0))), "n/a")</f>
        <v>n/a</v>
      </c>
      <c r="Q204" s="1435"/>
      <c r="R204" s="1028" t="str">
        <f>IFERROR(IF($N$201="please make a selection","n/a",INDEX(data_all,MATCH($N$201,geog,0),MATCH(CONCATENATE($AB$204," (",$D204,")"),head,0))), "n/a")</f>
        <v>n/a</v>
      </c>
      <c r="S204" s="152" t="s">
        <v>2036</v>
      </c>
      <c r="T204" s="1028" t="str">
        <f>IFERROR(IF($N$201="please make a selection","n/a",INDEX(data_all,MATCH($N$201,geog,0),MATCH(CONCATENATE($AB$205," (",$D204,")"),head,0))), "n/a")</f>
        <v>n/a</v>
      </c>
      <c r="V204" s="366"/>
      <c r="X204" s="366"/>
      <c r="Y204" s="366"/>
      <c r="Z204" s="366"/>
      <c r="AA204" s="79"/>
      <c r="AB204" s="395" t="s">
        <v>3541</v>
      </c>
    </row>
    <row r="205" spans="2:28" s="388" customFormat="1" x14ac:dyDescent="0.25">
      <c r="B205" s="79"/>
      <c r="C205" s="366"/>
      <c r="D205" s="1420">
        <v>2013</v>
      </c>
      <c r="E205" s="1420"/>
      <c r="F205" s="1420"/>
      <c r="G205" s="1461" t="str">
        <f>IFERROR(IF($G$201="please make a selection","n/a",INDEX(data_all,MATCH($G$201,geog,0),MATCH(CONCATENATE($AB$201," (",$D205,")"),head,0))), "n/a")</f>
        <v>n/a</v>
      </c>
      <c r="H205" s="1461"/>
      <c r="I205" s="1449" t="str">
        <f>IFERROR(IF($G$201="please make a selection","n/a",INDEX(data_all,MATCH($G$201,geog,0),MATCH(CONCATENATE($AB$202," (",$D205,")"),head,0))), "n/a")</f>
        <v>n/a</v>
      </c>
      <c r="J205" s="1449"/>
      <c r="K205" s="782" t="str">
        <f>IFERROR(IF($G$201="please make a selection","n/a",INDEX(data_all,MATCH($G$201,geog,0),MATCH(CONCATENATE($AB$204," (",$D205,")"),head,0))), "n/a")</f>
        <v>n/a</v>
      </c>
      <c r="L205" s="148" t="s">
        <v>2036</v>
      </c>
      <c r="M205" s="782" t="str">
        <f>IFERROR(IF($G$201="please make a selection","n/a",INDEX(data_all,MATCH($G$201,geog,0),MATCH(CONCATENATE($AB$205," (",$D205,")"),head,0))), "n/a")</f>
        <v>n/a</v>
      </c>
      <c r="N205" s="1462" t="str">
        <f>IFERROR(IF($N$201="please make a selection","n/a",INDEX(data_all,MATCH($N$201,geog,0),MATCH(CONCATENATE($AB$201," (",$D205,")"),head,0))), "n/a")</f>
        <v>n/a</v>
      </c>
      <c r="O205" s="1462"/>
      <c r="P205" s="1305" t="str">
        <f>IFERROR(IF($N$201="please make a selection","n/a",INDEX(data_all,MATCH($N$201,geog,0),MATCH(CONCATENATE($AB$202," (",$D205,")"),head,0))), "n/a")</f>
        <v>n/a</v>
      </c>
      <c r="Q205" s="1305"/>
      <c r="R205" s="782" t="str">
        <f>IFERROR(IF($N$201="please make a selection","n/a",INDEX(data_all,MATCH($N$201,geog,0),MATCH(CONCATENATE($AB$204," (",$D205,")"),head,0))), "n/a")</f>
        <v>n/a</v>
      </c>
      <c r="S205" s="148" t="s">
        <v>2036</v>
      </c>
      <c r="T205" s="782" t="str">
        <f>IFERROR(IF($N$201="please make a selection","n/a",INDEX(data_all,MATCH($N$201,geog,0),MATCH(CONCATENATE($AB$205," (",$D205,")"),head,0))), "n/a")</f>
        <v>n/a</v>
      </c>
      <c r="V205" s="366"/>
      <c r="X205" s="366"/>
      <c r="Y205" s="366"/>
      <c r="Z205" s="366"/>
      <c r="AA205" s="79"/>
      <c r="AB205" s="395" t="s">
        <v>3542</v>
      </c>
    </row>
    <row r="206" spans="2:28" s="388" customFormat="1" x14ac:dyDescent="0.25">
      <c r="B206" s="79"/>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79"/>
      <c r="AB206" s="172"/>
    </row>
    <row r="207" spans="2:28" s="388" customFormat="1" x14ac:dyDescent="0.25">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row>
    <row r="208" spans="2:28" s="388" customFormat="1" x14ac:dyDescent="0.25">
      <c r="B208" s="79"/>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79"/>
    </row>
    <row r="209" spans="2:27" s="388" customFormat="1" x14ac:dyDescent="0.25">
      <c r="B209" s="79"/>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79"/>
    </row>
    <row r="210" spans="2:27" s="388" customFormat="1" ht="80.25" customHeight="1" x14ac:dyDescent="0.25">
      <c r="B210" s="79"/>
      <c r="C210" s="366"/>
      <c r="D210" s="1436" t="s">
        <v>2218</v>
      </c>
      <c r="E210" s="1437"/>
      <c r="F210" s="1437"/>
      <c r="G210" s="1437"/>
      <c r="H210" s="1437"/>
      <c r="I210" s="1437"/>
      <c r="J210" s="1437"/>
      <c r="K210" s="1437"/>
      <c r="L210" s="1437"/>
      <c r="M210" s="1437"/>
      <c r="N210" s="1437"/>
      <c r="O210" s="1437"/>
      <c r="P210" s="1437"/>
      <c r="Q210" s="1437"/>
      <c r="R210" s="1437"/>
      <c r="S210" s="1437"/>
      <c r="T210" s="1437"/>
      <c r="U210" s="1437"/>
      <c r="V210" s="1437"/>
      <c r="W210" s="1437"/>
      <c r="X210" s="1437"/>
      <c r="Y210" s="1438"/>
      <c r="Z210" s="366"/>
      <c r="AA210" s="79"/>
    </row>
    <row r="211" spans="2:27" s="399" customFormat="1" ht="80.25" customHeight="1" x14ac:dyDescent="0.25">
      <c r="B211" s="79"/>
      <c r="C211" s="366"/>
      <c r="D211" s="1439"/>
      <c r="E211" s="1440"/>
      <c r="F211" s="1440"/>
      <c r="G211" s="1440"/>
      <c r="H211" s="1440"/>
      <c r="I211" s="1440"/>
      <c r="J211" s="1440"/>
      <c r="K211" s="1440"/>
      <c r="L211" s="1440"/>
      <c r="M211" s="1440"/>
      <c r="N211" s="1440"/>
      <c r="O211" s="1440"/>
      <c r="P211" s="1440"/>
      <c r="Q211" s="1440"/>
      <c r="R211" s="1440"/>
      <c r="S211" s="1440"/>
      <c r="T211" s="1440"/>
      <c r="U211" s="1440"/>
      <c r="V211" s="1440"/>
      <c r="W211" s="1440"/>
      <c r="X211" s="1440"/>
      <c r="Y211" s="1441"/>
      <c r="Z211" s="366"/>
      <c r="AA211" s="79"/>
    </row>
    <row r="212" spans="2:27" s="399" customFormat="1" ht="80.25" customHeight="1" x14ac:dyDescent="0.25">
      <c r="B212" s="79"/>
      <c r="C212" s="366"/>
      <c r="D212" s="1439"/>
      <c r="E212" s="1440"/>
      <c r="F212" s="1440"/>
      <c r="G212" s="1440"/>
      <c r="H212" s="1440"/>
      <c r="I212" s="1440"/>
      <c r="J212" s="1440"/>
      <c r="K212" s="1440"/>
      <c r="L212" s="1440"/>
      <c r="M212" s="1440"/>
      <c r="N212" s="1440"/>
      <c r="O212" s="1440"/>
      <c r="P212" s="1440"/>
      <c r="Q212" s="1440"/>
      <c r="R212" s="1440"/>
      <c r="S212" s="1440"/>
      <c r="T212" s="1440"/>
      <c r="U212" s="1440"/>
      <c r="V212" s="1440"/>
      <c r="W212" s="1440"/>
      <c r="X212" s="1440"/>
      <c r="Y212" s="1441"/>
      <c r="Z212" s="366"/>
      <c r="AA212" s="79"/>
    </row>
    <row r="213" spans="2:27" s="399" customFormat="1" ht="82.5" customHeight="1" x14ac:dyDescent="0.25">
      <c r="B213" s="79"/>
      <c r="C213" s="366"/>
      <c r="D213" s="1439"/>
      <c r="E213" s="1440"/>
      <c r="F213" s="1440"/>
      <c r="G213" s="1440"/>
      <c r="H213" s="1440"/>
      <c r="I213" s="1440"/>
      <c r="J213" s="1440"/>
      <c r="K213" s="1440"/>
      <c r="L213" s="1440"/>
      <c r="M213" s="1440"/>
      <c r="N213" s="1440"/>
      <c r="O213" s="1440"/>
      <c r="P213" s="1440"/>
      <c r="Q213" s="1440"/>
      <c r="R213" s="1440"/>
      <c r="S213" s="1440"/>
      <c r="T213" s="1440"/>
      <c r="U213" s="1440"/>
      <c r="V213" s="1440"/>
      <c r="W213" s="1440"/>
      <c r="X213" s="1440"/>
      <c r="Y213" s="1441"/>
      <c r="Z213" s="366"/>
      <c r="AA213" s="79"/>
    </row>
    <row r="214" spans="2:27" s="399" customFormat="1" ht="60" customHeight="1" x14ac:dyDescent="0.25">
      <c r="B214" s="79"/>
      <c r="C214" s="366"/>
      <c r="D214" s="1439"/>
      <c r="E214" s="1440"/>
      <c r="F214" s="1440"/>
      <c r="G214" s="1440"/>
      <c r="H214" s="1440"/>
      <c r="I214" s="1440"/>
      <c r="J214" s="1440"/>
      <c r="K214" s="1440"/>
      <c r="L214" s="1440"/>
      <c r="M214" s="1440"/>
      <c r="N214" s="1440"/>
      <c r="O214" s="1440"/>
      <c r="P214" s="1440"/>
      <c r="Q214" s="1440"/>
      <c r="R214" s="1440"/>
      <c r="S214" s="1440"/>
      <c r="T214" s="1440"/>
      <c r="U214" s="1440"/>
      <c r="V214" s="1440"/>
      <c r="W214" s="1440"/>
      <c r="X214" s="1440"/>
      <c r="Y214" s="1441"/>
      <c r="Z214" s="366"/>
      <c r="AA214" s="79"/>
    </row>
    <row r="215" spans="2:27" s="399" customFormat="1" ht="60" customHeight="1" x14ac:dyDescent="0.25">
      <c r="B215" s="79"/>
      <c r="C215" s="366"/>
      <c r="D215" s="1439"/>
      <c r="E215" s="1440"/>
      <c r="F215" s="1440"/>
      <c r="G215" s="1440"/>
      <c r="H215" s="1440"/>
      <c r="I215" s="1440"/>
      <c r="J215" s="1440"/>
      <c r="K215" s="1440"/>
      <c r="L215" s="1440"/>
      <c r="M215" s="1440"/>
      <c r="N215" s="1440"/>
      <c r="O215" s="1440"/>
      <c r="P215" s="1440"/>
      <c r="Q215" s="1440"/>
      <c r="R215" s="1440"/>
      <c r="S215" s="1440"/>
      <c r="T215" s="1440"/>
      <c r="U215" s="1440"/>
      <c r="V215" s="1440"/>
      <c r="W215" s="1440"/>
      <c r="X215" s="1440"/>
      <c r="Y215" s="1441"/>
      <c r="Z215" s="366"/>
      <c r="AA215" s="79"/>
    </row>
    <row r="216" spans="2:27" s="388" customFormat="1" ht="49.5" customHeight="1" x14ac:dyDescent="0.25">
      <c r="B216" s="79"/>
      <c r="C216" s="366"/>
      <c r="D216" s="1442"/>
      <c r="E216" s="1443"/>
      <c r="F216" s="1443"/>
      <c r="G216" s="1443"/>
      <c r="H216" s="1443"/>
      <c r="I216" s="1443"/>
      <c r="J216" s="1443"/>
      <c r="K216" s="1443"/>
      <c r="L216" s="1443"/>
      <c r="M216" s="1443"/>
      <c r="N216" s="1443"/>
      <c r="O216" s="1443"/>
      <c r="P216" s="1443"/>
      <c r="Q216" s="1443"/>
      <c r="R216" s="1443"/>
      <c r="S216" s="1443"/>
      <c r="T216" s="1443"/>
      <c r="U216" s="1443"/>
      <c r="V216" s="1443"/>
      <c r="W216" s="1443"/>
      <c r="X216" s="1443"/>
      <c r="Y216" s="1444"/>
      <c r="Z216" s="366"/>
      <c r="AA216" s="79"/>
    </row>
    <row r="217" spans="2:27" s="388" customFormat="1" ht="15" customHeight="1" x14ac:dyDescent="0.25">
      <c r="B217" s="79"/>
      <c r="C217" s="366"/>
      <c r="D217" s="366"/>
      <c r="E217" s="366"/>
      <c r="F217" s="366"/>
      <c r="G217" s="366"/>
      <c r="H217" s="180"/>
      <c r="I217" s="180"/>
      <c r="J217" s="180"/>
      <c r="K217" s="180"/>
      <c r="L217" s="366"/>
      <c r="M217" s="366"/>
      <c r="N217" s="366"/>
      <c r="O217" s="366"/>
      <c r="P217" s="366"/>
      <c r="Q217" s="366"/>
      <c r="R217" s="366"/>
      <c r="S217" s="366"/>
      <c r="T217" s="366"/>
      <c r="U217" s="366"/>
      <c r="V217" s="366"/>
      <c r="W217" s="366"/>
      <c r="X217" s="366"/>
      <c r="Y217" s="366"/>
      <c r="Z217" s="366"/>
      <c r="AA217" s="79"/>
    </row>
    <row r="218" spans="2:27" s="388" customFormat="1" x14ac:dyDescent="0.25">
      <c r="B218" s="79"/>
      <c r="C218" s="366"/>
      <c r="D218" s="1434" t="s">
        <v>2217</v>
      </c>
      <c r="E218" s="1434"/>
      <c r="F218" s="1434"/>
      <c r="G218" s="1434"/>
      <c r="H218" s="1434"/>
      <c r="I218" s="1434"/>
      <c r="J218" s="1434"/>
      <c r="K218" s="1434"/>
      <c r="L218" s="1434"/>
      <c r="M218" s="1434"/>
      <c r="N218" s="1434"/>
      <c r="O218" s="1434"/>
      <c r="P218" s="1434"/>
      <c r="Q218" s="1434"/>
      <c r="R218" s="1434"/>
      <c r="S218" s="1434"/>
      <c r="T218" s="1434"/>
      <c r="U218" s="1434"/>
      <c r="V218" s="1434"/>
      <c r="W218" s="1434"/>
      <c r="X218" s="1434"/>
      <c r="Y218" s="1434"/>
      <c r="Z218" s="366"/>
      <c r="AA218" s="79"/>
    </row>
    <row r="219" spans="2:27" s="399" customFormat="1" x14ac:dyDescent="0.25">
      <c r="B219" s="79"/>
      <c r="C219" s="366"/>
      <c r="D219" s="397"/>
      <c r="E219" s="398"/>
      <c r="F219" s="366"/>
      <c r="G219" s="366"/>
      <c r="H219" s="180"/>
      <c r="I219" s="180"/>
      <c r="J219" s="180"/>
      <c r="K219" s="180"/>
      <c r="L219" s="366"/>
      <c r="M219" s="366"/>
      <c r="N219" s="366"/>
      <c r="O219" s="366"/>
      <c r="P219" s="366"/>
      <c r="Q219" s="366"/>
      <c r="R219" s="366"/>
      <c r="S219" s="366"/>
      <c r="T219" s="366"/>
      <c r="U219" s="366"/>
      <c r="V219" s="366"/>
      <c r="W219" s="366"/>
      <c r="X219" s="366"/>
      <c r="Y219" s="366"/>
      <c r="Z219" s="366"/>
      <c r="AA219" s="79"/>
    </row>
    <row r="220" spans="2:27" s="388" customFormat="1" x14ac:dyDescent="0.25">
      <c r="B220" s="79"/>
      <c r="C220" s="366"/>
      <c r="D220" s="366"/>
      <c r="E220" s="366"/>
      <c r="F220" s="366"/>
      <c r="G220" s="366"/>
      <c r="H220" s="366"/>
      <c r="I220" s="366"/>
      <c r="J220" s="366"/>
      <c r="K220" s="1508" t="s">
        <v>1698</v>
      </c>
      <c r="L220" s="1447"/>
      <c r="M220" s="1447"/>
      <c r="N220" s="1447"/>
      <c r="O220" s="1509"/>
      <c r="P220" s="366"/>
      <c r="Q220" s="366"/>
      <c r="R220" s="366"/>
      <c r="S220" s="366"/>
      <c r="T220" s="366"/>
      <c r="U220" s="366"/>
      <c r="V220" s="366"/>
      <c r="W220" s="366"/>
      <c r="X220" s="366"/>
      <c r="Y220" s="366"/>
      <c r="Z220" s="366"/>
      <c r="AA220" s="79"/>
    </row>
    <row r="221" spans="2:27" s="388" customFormat="1" x14ac:dyDescent="0.25">
      <c r="B221" s="79"/>
      <c r="C221" s="366"/>
      <c r="D221" s="368" t="s">
        <v>1819</v>
      </c>
      <c r="E221" s="367"/>
      <c r="F221" s="1301" t="str">
        <f>IF(select1="", "please make a selection", select1)</f>
        <v>please make a selection</v>
      </c>
      <c r="G221" s="1301"/>
      <c r="H221" s="1301"/>
      <c r="I221" s="1301"/>
      <c r="J221" s="1301"/>
      <c r="K221" s="1301" t="str">
        <f>IFERROR(VLOOKUP($F$221, la.lookup,2,FALSE),"please make a selection")</f>
        <v>please make a selection</v>
      </c>
      <c r="L221" s="1301"/>
      <c r="M221" s="1301"/>
      <c r="N221" s="1301"/>
      <c r="O221" s="1301"/>
      <c r="P221" s="366"/>
      <c r="Q221" s="366"/>
      <c r="R221" s="366"/>
      <c r="S221" s="366"/>
      <c r="T221" s="366"/>
      <c r="U221" s="366"/>
      <c r="V221" s="366"/>
      <c r="W221" s="366"/>
      <c r="X221" s="366"/>
      <c r="Y221" s="366"/>
      <c r="Z221" s="366"/>
      <c r="AA221" s="79"/>
    </row>
    <row r="222" spans="2:27" s="388" customFormat="1" x14ac:dyDescent="0.25">
      <c r="B222" s="79"/>
      <c r="C222" s="366"/>
      <c r="D222" s="368" t="s">
        <v>1820</v>
      </c>
      <c r="E222" s="367"/>
      <c r="F222" s="1292" t="str">
        <f>IF(select2="", "please make a selection", select2)</f>
        <v>please make a selection</v>
      </c>
      <c r="G222" s="1292"/>
      <c r="H222" s="1292"/>
      <c r="I222" s="1292"/>
      <c r="J222" s="1292"/>
      <c r="K222" s="1292" t="str">
        <f>IFERROR(VLOOKUP($F$222, la.lookup,2,FALSE),"please make a selection")</f>
        <v>please make a selection</v>
      </c>
      <c r="L222" s="1292"/>
      <c r="M222" s="1292"/>
      <c r="N222" s="1292"/>
      <c r="O222" s="1292"/>
      <c r="P222" s="366"/>
      <c r="Q222" s="366"/>
      <c r="R222" s="366"/>
      <c r="S222" s="366"/>
      <c r="T222" s="366"/>
      <c r="U222" s="366"/>
      <c r="V222" s="366"/>
      <c r="W222" s="366"/>
      <c r="X222" s="366"/>
      <c r="Y222" s="366"/>
      <c r="Z222" s="366"/>
      <c r="AA222" s="79"/>
    </row>
    <row r="223" spans="2:27" s="388" customFormat="1" x14ac:dyDescent="0.25">
      <c r="B223" s="79"/>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79"/>
    </row>
    <row r="224" spans="2:27" s="388" customFormat="1" x14ac:dyDescent="0.25">
      <c r="B224" s="79"/>
      <c r="C224" s="366"/>
      <c r="D224" s="366" t="s">
        <v>2214</v>
      </c>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79"/>
    </row>
    <row r="225" spans="2:29" s="388" customFormat="1" x14ac:dyDescent="0.25">
      <c r="B225" s="79"/>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79"/>
    </row>
    <row r="226" spans="2:29" s="388" customFormat="1" ht="26.25" customHeight="1" x14ac:dyDescent="0.25">
      <c r="B226" s="79"/>
      <c r="C226" s="366"/>
      <c r="D226" s="1512" t="s">
        <v>2215</v>
      </c>
      <c r="E226" s="1512"/>
      <c r="F226" s="1512"/>
      <c r="G226" s="1511" t="s">
        <v>2216</v>
      </c>
      <c r="H226" s="1511"/>
      <c r="I226" s="1511"/>
      <c r="J226" s="1510"/>
      <c r="K226" s="1510"/>
      <c r="L226" s="1510"/>
      <c r="M226" s="1510"/>
      <c r="N226" s="366"/>
      <c r="O226" s="366"/>
      <c r="P226" s="366"/>
      <c r="Q226" s="366"/>
      <c r="R226" s="366"/>
      <c r="S226" s="366"/>
      <c r="T226" s="366"/>
      <c r="U226" s="366"/>
      <c r="V226" s="366"/>
      <c r="W226" s="366"/>
      <c r="X226" s="366"/>
      <c r="Y226" s="366"/>
      <c r="Z226" s="366"/>
      <c r="AA226" s="79"/>
    </row>
    <row r="227" spans="2:29" s="388" customFormat="1" x14ac:dyDescent="0.25">
      <c r="B227" s="79"/>
      <c r="C227" s="366"/>
      <c r="D227" s="1430" t="s">
        <v>782</v>
      </c>
      <c r="E227" s="1430"/>
      <c r="F227" s="1430"/>
      <c r="G227" s="1429">
        <v>0.71</v>
      </c>
      <c r="H227" s="1429"/>
      <c r="I227" s="1429"/>
      <c r="J227" s="1506"/>
      <c r="K227" s="1506"/>
      <c r="L227" s="1506"/>
      <c r="M227" s="1506"/>
      <c r="N227" s="366"/>
      <c r="O227" s="366"/>
      <c r="P227" s="366"/>
      <c r="Q227" s="366"/>
      <c r="R227" s="366"/>
      <c r="S227" s="366"/>
      <c r="T227" s="366"/>
      <c r="U227" s="366"/>
      <c r="V227" s="366"/>
      <c r="W227" s="366"/>
      <c r="X227" s="366"/>
      <c r="Y227" s="366"/>
      <c r="Z227" s="366"/>
      <c r="AA227" s="79"/>
    </row>
    <row r="228" spans="2:29" s="388" customFormat="1" x14ac:dyDescent="0.25">
      <c r="B228" s="79"/>
      <c r="C228" s="366"/>
      <c r="D228" s="1430" t="s">
        <v>783</v>
      </c>
      <c r="E228" s="1430"/>
      <c r="F228" s="1430"/>
      <c r="G228" s="1429">
        <v>0.6</v>
      </c>
      <c r="H228" s="1429"/>
      <c r="I228" s="1429"/>
      <c r="J228" s="1506"/>
      <c r="K228" s="1506"/>
      <c r="L228" s="1506"/>
      <c r="M228" s="1506"/>
      <c r="N228" s="366"/>
      <c r="O228" s="366"/>
      <c r="P228" s="366"/>
      <c r="Q228" s="366"/>
      <c r="R228" s="366"/>
      <c r="S228" s="366"/>
      <c r="T228" s="366"/>
      <c r="U228" s="366"/>
      <c r="V228" s="366"/>
      <c r="W228" s="366"/>
      <c r="X228" s="366"/>
      <c r="Y228" s="366"/>
      <c r="Z228" s="366"/>
      <c r="AA228" s="79"/>
    </row>
    <row r="229" spans="2:29" s="388" customFormat="1" x14ac:dyDescent="0.25">
      <c r="B229" s="79"/>
      <c r="C229" s="366"/>
      <c r="D229" s="1430" t="s">
        <v>784</v>
      </c>
      <c r="E229" s="1430"/>
      <c r="F229" s="1430"/>
      <c r="G229" s="1429">
        <v>0.09</v>
      </c>
      <c r="H229" s="1429"/>
      <c r="I229" s="1429"/>
      <c r="J229" s="406"/>
      <c r="K229" s="406"/>
      <c r="L229" s="406"/>
      <c r="M229" s="406"/>
      <c r="N229" s="366"/>
      <c r="O229" s="366"/>
      <c r="P229" s="366"/>
      <c r="Q229" s="366"/>
      <c r="R229" s="366"/>
      <c r="S229" s="366"/>
      <c r="T229" s="366"/>
      <c r="U229" s="366"/>
      <c r="V229" s="366"/>
      <c r="W229" s="366"/>
      <c r="X229" s="366"/>
      <c r="Y229" s="366"/>
      <c r="Z229" s="366"/>
      <c r="AA229" s="79"/>
    </row>
    <row r="230" spans="2:29" s="388" customFormat="1" x14ac:dyDescent="0.25">
      <c r="B230" s="79"/>
      <c r="C230" s="366"/>
      <c r="D230" s="1430" t="s">
        <v>785</v>
      </c>
      <c r="E230" s="1430"/>
      <c r="F230" s="1430"/>
      <c r="G230" s="1429">
        <v>0.31</v>
      </c>
      <c r="H230" s="1429"/>
      <c r="I230" s="1429"/>
      <c r="J230" s="1506"/>
      <c r="K230" s="1506"/>
      <c r="L230" s="1506"/>
      <c r="M230" s="1506"/>
      <c r="N230" s="366"/>
      <c r="O230" s="366"/>
      <c r="P230" s="366"/>
      <c r="Q230" s="366"/>
      <c r="R230" s="366"/>
      <c r="S230" s="366"/>
      <c r="T230" s="366"/>
      <c r="U230" s="366"/>
      <c r="V230" s="366"/>
      <c r="W230" s="366"/>
      <c r="X230" s="366"/>
      <c r="Y230" s="366"/>
      <c r="Z230" s="366"/>
      <c r="AA230" s="79"/>
    </row>
    <row r="231" spans="2:29" s="388" customFormat="1" x14ac:dyDescent="0.25">
      <c r="B231" s="79"/>
      <c r="C231" s="366"/>
      <c r="D231" s="1430" t="s">
        <v>786</v>
      </c>
      <c r="E231" s="1430"/>
      <c r="F231" s="1430"/>
      <c r="G231" s="1429">
        <v>0.08</v>
      </c>
      <c r="H231" s="1429"/>
      <c r="I231" s="1429"/>
      <c r="J231" s="406"/>
      <c r="K231" s="406"/>
      <c r="L231" s="406"/>
      <c r="M231" s="406"/>
      <c r="N231" s="366"/>
      <c r="O231" s="366"/>
      <c r="P231" s="366"/>
      <c r="Q231" s="366"/>
      <c r="R231" s="366"/>
      <c r="S231" s="366"/>
      <c r="T231" s="366"/>
      <c r="U231" s="366"/>
      <c r="V231" s="366"/>
      <c r="W231" s="366"/>
      <c r="X231" s="366"/>
      <c r="Y231" s="366"/>
      <c r="Z231" s="366"/>
      <c r="AA231" s="79"/>
    </row>
    <row r="232" spans="2:29" s="388" customFormat="1" x14ac:dyDescent="0.25">
      <c r="B232" s="79"/>
      <c r="C232" s="366"/>
      <c r="D232" s="1430" t="s">
        <v>787</v>
      </c>
      <c r="E232" s="1430"/>
      <c r="F232" s="1430"/>
      <c r="G232" s="1429">
        <v>0.2</v>
      </c>
      <c r="H232" s="1429"/>
      <c r="I232" s="1429"/>
      <c r="J232" s="1506"/>
      <c r="K232" s="1506"/>
      <c r="L232" s="1506"/>
      <c r="M232" s="1506"/>
      <c r="N232" s="366"/>
      <c r="O232" s="366"/>
      <c r="P232" s="366"/>
      <c r="Q232" s="366"/>
      <c r="R232" s="366"/>
      <c r="S232" s="366"/>
      <c r="T232" s="366"/>
      <c r="U232" s="366"/>
      <c r="V232" s="366"/>
      <c r="W232" s="366"/>
      <c r="X232" s="366"/>
      <c r="Y232" s="366"/>
      <c r="Z232" s="366"/>
      <c r="AA232" s="79"/>
    </row>
    <row r="233" spans="2:29" s="388" customFormat="1" x14ac:dyDescent="0.25">
      <c r="B233" s="79"/>
      <c r="C233" s="366"/>
      <c r="D233" s="1431" t="s">
        <v>788</v>
      </c>
      <c r="E233" s="1431"/>
      <c r="F233" s="1431"/>
      <c r="G233" s="1432">
        <v>0.34</v>
      </c>
      <c r="H233" s="1432"/>
      <c r="I233" s="1432"/>
      <c r="J233" s="1506"/>
      <c r="K233" s="1506"/>
      <c r="L233" s="1506"/>
      <c r="M233" s="1506"/>
      <c r="N233" s="366"/>
      <c r="O233" s="366"/>
      <c r="P233" s="366"/>
      <c r="Q233" s="366"/>
      <c r="R233" s="366"/>
      <c r="S233" s="366"/>
      <c r="T233" s="366"/>
      <c r="U233" s="366"/>
      <c r="V233" s="366"/>
      <c r="W233" s="366"/>
      <c r="X233" s="366"/>
      <c r="Y233" s="366"/>
      <c r="Z233" s="366"/>
      <c r="AA233" s="79"/>
    </row>
    <row r="234" spans="2:29" s="388" customFormat="1" x14ac:dyDescent="0.25">
      <c r="B234" s="79"/>
      <c r="C234" s="366"/>
      <c r="D234" s="1428" t="s">
        <v>769</v>
      </c>
      <c r="E234" s="1428"/>
      <c r="F234" s="1428"/>
      <c r="G234" s="1507">
        <v>0.32</v>
      </c>
      <c r="H234" s="1507"/>
      <c r="I234" s="1507"/>
      <c r="J234" s="406"/>
      <c r="K234" s="406"/>
      <c r="L234" s="406"/>
      <c r="M234" s="406"/>
      <c r="N234" s="366"/>
      <c r="O234" s="366"/>
      <c r="P234" s="366"/>
      <c r="Q234" s="366"/>
      <c r="R234" s="366"/>
      <c r="S234" s="366"/>
      <c r="T234" s="366"/>
      <c r="U234" s="366"/>
      <c r="V234" s="366"/>
      <c r="W234" s="366"/>
      <c r="X234" s="366"/>
      <c r="Y234" s="366"/>
      <c r="Z234" s="366"/>
      <c r="AA234" s="79"/>
    </row>
    <row r="235" spans="2:29" s="388" customFormat="1" x14ac:dyDescent="0.25">
      <c r="B235" s="79"/>
      <c r="C235" s="366"/>
      <c r="D235" s="1428" t="s">
        <v>772</v>
      </c>
      <c r="E235" s="1428"/>
      <c r="F235" s="1428"/>
      <c r="G235" s="1426">
        <v>0.28999999999999998</v>
      </c>
      <c r="H235" s="1426"/>
      <c r="I235" s="1426"/>
      <c r="J235" s="1506"/>
      <c r="K235" s="1506"/>
      <c r="L235" s="1506"/>
      <c r="M235" s="1506"/>
      <c r="N235" s="366"/>
      <c r="O235" s="366"/>
      <c r="P235" s="366"/>
      <c r="Q235" s="366"/>
      <c r="R235" s="366"/>
      <c r="S235" s="366"/>
      <c r="T235" s="366"/>
      <c r="U235" s="366"/>
      <c r="V235" s="366"/>
      <c r="W235" s="366"/>
      <c r="X235" s="366"/>
      <c r="Y235" s="366"/>
      <c r="Z235" s="366"/>
      <c r="AA235" s="79"/>
    </row>
    <row r="236" spans="2:29" s="388" customFormat="1" x14ac:dyDescent="0.25">
      <c r="B236" s="79"/>
      <c r="C236" s="366"/>
      <c r="D236" s="1427" t="s">
        <v>773</v>
      </c>
      <c r="E236" s="1427"/>
      <c r="F236" s="1427"/>
      <c r="G236" s="1433">
        <v>0.35</v>
      </c>
      <c r="H236" s="1433"/>
      <c r="I236" s="1433"/>
      <c r="J236" s="1506"/>
      <c r="K236" s="1506"/>
      <c r="L236" s="1506"/>
      <c r="M236" s="1506"/>
      <c r="N236" s="366"/>
      <c r="O236" s="366"/>
      <c r="P236" s="366"/>
      <c r="Q236" s="366"/>
      <c r="R236" s="366"/>
      <c r="S236" s="366"/>
      <c r="T236" s="366"/>
      <c r="U236" s="366"/>
      <c r="V236" s="366"/>
      <c r="W236" s="366"/>
      <c r="X236" s="366"/>
      <c r="Y236" s="366"/>
      <c r="Z236" s="366"/>
      <c r="AA236" s="79"/>
    </row>
    <row r="237" spans="2:29" s="399" customFormat="1" x14ac:dyDescent="0.25">
      <c r="B237" s="79"/>
      <c r="C237" s="366"/>
      <c r="D237" s="393"/>
      <c r="E237" s="393"/>
      <c r="F237" s="393"/>
      <c r="G237" s="393"/>
      <c r="H237" s="393"/>
      <c r="I237" s="393"/>
      <c r="J237" s="393"/>
      <c r="K237" s="393"/>
      <c r="L237" s="393"/>
      <c r="M237" s="366"/>
      <c r="N237" s="366"/>
      <c r="O237" s="366"/>
      <c r="P237" s="366"/>
      <c r="Q237" s="366"/>
      <c r="R237" s="366"/>
      <c r="S237" s="366"/>
      <c r="T237" s="366"/>
      <c r="U237" s="366"/>
      <c r="V237" s="366"/>
      <c r="W237" s="366"/>
      <c r="X237" s="366"/>
      <c r="Y237" s="366"/>
      <c r="Z237" s="366"/>
      <c r="AA237" s="79"/>
    </row>
    <row r="238" spans="2:29" x14ac:dyDescent="0.25">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row>
    <row r="239" spans="2:29" x14ac:dyDescent="0.25">
      <c r="M239" s="399"/>
    </row>
    <row r="240" spans="2:29" x14ac:dyDescent="0.25">
      <c r="AC240" s="1175">
        <f ca="1">TODAY()</f>
        <v>43119</v>
      </c>
    </row>
  </sheetData>
  <sheetProtection password="CA83" sheet="1" objects="1" scenarios="1"/>
  <mergeCells count="303">
    <mergeCell ref="G229:I229"/>
    <mergeCell ref="G231:I231"/>
    <mergeCell ref="G234:I234"/>
    <mergeCell ref="G227:I227"/>
    <mergeCell ref="G228:I228"/>
    <mergeCell ref="D229:F229"/>
    <mergeCell ref="F221:J221"/>
    <mergeCell ref="F222:J222"/>
    <mergeCell ref="K220:O220"/>
    <mergeCell ref="J226:K226"/>
    <mergeCell ref="G226:I226"/>
    <mergeCell ref="D226:F226"/>
    <mergeCell ref="L226:M226"/>
    <mergeCell ref="K221:O221"/>
    <mergeCell ref="K222:O222"/>
    <mergeCell ref="D227:F227"/>
    <mergeCell ref="D228:F228"/>
    <mergeCell ref="L228:M228"/>
    <mergeCell ref="J228:K228"/>
    <mergeCell ref="L227:M227"/>
    <mergeCell ref="J227:K227"/>
    <mergeCell ref="L236:M236"/>
    <mergeCell ref="J236:K236"/>
    <mergeCell ref="L235:M235"/>
    <mergeCell ref="J235:K235"/>
    <mergeCell ref="L233:M233"/>
    <mergeCell ref="J233:K233"/>
    <mergeCell ref="L232:M232"/>
    <mergeCell ref="J232:K232"/>
    <mergeCell ref="L230:M230"/>
    <mergeCell ref="J230:K230"/>
    <mergeCell ref="D34:E34"/>
    <mergeCell ref="D35:E35"/>
    <mergeCell ref="D36:E36"/>
    <mergeCell ref="D37:E37"/>
    <mergeCell ref="D38:E38"/>
    <mergeCell ref="D39:E39"/>
    <mergeCell ref="D40:E40"/>
    <mergeCell ref="D41:E41"/>
    <mergeCell ref="D11:Y12"/>
    <mergeCell ref="D14:Y14"/>
    <mergeCell ref="D16:Y28"/>
    <mergeCell ref="D29:Y29"/>
    <mergeCell ref="D31:E33"/>
    <mergeCell ref="F31:M31"/>
    <mergeCell ref="F32:G33"/>
    <mergeCell ref="H32:I33"/>
    <mergeCell ref="J32:K33"/>
    <mergeCell ref="L32:M33"/>
    <mergeCell ref="F34:G34"/>
    <mergeCell ref="F35:G35"/>
    <mergeCell ref="F36:G36"/>
    <mergeCell ref="F37:G37"/>
    <mergeCell ref="F38:G38"/>
    <mergeCell ref="F39:G39"/>
    <mergeCell ref="F40:G40"/>
    <mergeCell ref="F41:G41"/>
    <mergeCell ref="H34:I34"/>
    <mergeCell ref="H38:I38"/>
    <mergeCell ref="J34:K34"/>
    <mergeCell ref="L34:M34"/>
    <mergeCell ref="H35:I35"/>
    <mergeCell ref="J35:K35"/>
    <mergeCell ref="L35:M35"/>
    <mergeCell ref="H36:I36"/>
    <mergeCell ref="J36:K36"/>
    <mergeCell ref="L36:M36"/>
    <mergeCell ref="H37:I37"/>
    <mergeCell ref="J37:K37"/>
    <mergeCell ref="L37:M37"/>
    <mergeCell ref="J38:K38"/>
    <mergeCell ref="L38:M38"/>
    <mergeCell ref="H39:I39"/>
    <mergeCell ref="J39:K39"/>
    <mergeCell ref="L39:M39"/>
    <mergeCell ref="H40:I40"/>
    <mergeCell ref="J40:K40"/>
    <mergeCell ref="L40:M40"/>
    <mergeCell ref="H41:I41"/>
    <mergeCell ref="D76:D77"/>
    <mergeCell ref="Q77:R77"/>
    <mergeCell ref="W77:X77"/>
    <mergeCell ref="W76:Y76"/>
    <mergeCell ref="Q76:V76"/>
    <mergeCell ref="K76:P76"/>
    <mergeCell ref="E76:J76"/>
    <mergeCell ref="D69:Y69"/>
    <mergeCell ref="D70:Y70"/>
    <mergeCell ref="D71:Y71"/>
    <mergeCell ref="F73:J73"/>
    <mergeCell ref="F74:J74"/>
    <mergeCell ref="K77:L77"/>
    <mergeCell ref="E77:F77"/>
    <mergeCell ref="Q78:R78"/>
    <mergeCell ref="Q79:R79"/>
    <mergeCell ref="Q80:R80"/>
    <mergeCell ref="Q81:R81"/>
    <mergeCell ref="Q82:R82"/>
    <mergeCell ref="Q83:R83"/>
    <mergeCell ref="Q84:R84"/>
    <mergeCell ref="J41:K41"/>
    <mergeCell ref="L41:M41"/>
    <mergeCell ref="E67:X67"/>
    <mergeCell ref="D46:Y65"/>
    <mergeCell ref="E78:F78"/>
    <mergeCell ref="E79:F79"/>
    <mergeCell ref="E80:F80"/>
    <mergeCell ref="E81:F81"/>
    <mergeCell ref="E82:F82"/>
    <mergeCell ref="E83:F83"/>
    <mergeCell ref="W78:X78"/>
    <mergeCell ref="K78:L78"/>
    <mergeCell ref="K79:L79"/>
    <mergeCell ref="K80:L80"/>
    <mergeCell ref="K81:L81"/>
    <mergeCell ref="K82:L82"/>
    <mergeCell ref="E84:F84"/>
    <mergeCell ref="D137:E138"/>
    <mergeCell ref="T122:U122"/>
    <mergeCell ref="D127:Y127"/>
    <mergeCell ref="O122:P122"/>
    <mergeCell ref="E122:F122"/>
    <mergeCell ref="T119:U119"/>
    <mergeCell ref="T120:U120"/>
    <mergeCell ref="E117:F117"/>
    <mergeCell ref="E118:F118"/>
    <mergeCell ref="E119:F119"/>
    <mergeCell ref="E120:F120"/>
    <mergeCell ref="L137:Q137"/>
    <mergeCell ref="R137:W137"/>
    <mergeCell ref="E121:F121"/>
    <mergeCell ref="N134:R134"/>
    <mergeCell ref="T121:U121"/>
    <mergeCell ref="E128:Y128"/>
    <mergeCell ref="W79:X79"/>
    <mergeCell ref="W80:X80"/>
    <mergeCell ref="W81:X81"/>
    <mergeCell ref="W82:X82"/>
    <mergeCell ref="W83:X83"/>
    <mergeCell ref="W84:X84"/>
    <mergeCell ref="K83:L83"/>
    <mergeCell ref="K84:L84"/>
    <mergeCell ref="O114:S114"/>
    <mergeCell ref="E113:X113"/>
    <mergeCell ref="F110:J110"/>
    <mergeCell ref="F111:J111"/>
    <mergeCell ref="D104:Y104"/>
    <mergeCell ref="D106:Y106"/>
    <mergeCell ref="D108:Y108"/>
    <mergeCell ref="E114:I114"/>
    <mergeCell ref="J114:N114"/>
    <mergeCell ref="D113:D115"/>
    <mergeCell ref="F135:J135"/>
    <mergeCell ref="D130:Y130"/>
    <mergeCell ref="D131:Y131"/>
    <mergeCell ref="D132:Y132"/>
    <mergeCell ref="F134:J134"/>
    <mergeCell ref="O115:P115"/>
    <mergeCell ref="T115:U115"/>
    <mergeCell ref="T116:U116"/>
    <mergeCell ref="E115:F115"/>
    <mergeCell ref="E116:F116"/>
    <mergeCell ref="T117:U117"/>
    <mergeCell ref="T118:U118"/>
    <mergeCell ref="O155:S155"/>
    <mergeCell ref="T155:X155"/>
    <mergeCell ref="E156:F156"/>
    <mergeCell ref="J156:K156"/>
    <mergeCell ref="O156:P156"/>
    <mergeCell ref="T156:U156"/>
    <mergeCell ref="D146:Y146"/>
    <mergeCell ref="E147:Y147"/>
    <mergeCell ref="T114:X114"/>
    <mergeCell ref="J115:K115"/>
    <mergeCell ref="J116:K116"/>
    <mergeCell ref="J117:K117"/>
    <mergeCell ref="J118:K118"/>
    <mergeCell ref="J119:K119"/>
    <mergeCell ref="J120:K120"/>
    <mergeCell ref="J121:K121"/>
    <mergeCell ref="J122:K122"/>
    <mergeCell ref="O116:P116"/>
    <mergeCell ref="O117:P117"/>
    <mergeCell ref="O118:P118"/>
    <mergeCell ref="O119:P119"/>
    <mergeCell ref="O120:P120"/>
    <mergeCell ref="O121:P121"/>
    <mergeCell ref="F137:K137"/>
    <mergeCell ref="D141:E141"/>
    <mergeCell ref="E157:F157"/>
    <mergeCell ref="J157:K157"/>
    <mergeCell ref="O157:P157"/>
    <mergeCell ref="D139:E139"/>
    <mergeCell ref="D140:E140"/>
    <mergeCell ref="F138:H138"/>
    <mergeCell ref="F139:H139"/>
    <mergeCell ref="F140:H140"/>
    <mergeCell ref="F141:H141"/>
    <mergeCell ref="I138:K138"/>
    <mergeCell ref="L138:N138"/>
    <mergeCell ref="O138:Q138"/>
    <mergeCell ref="I141:K141"/>
    <mergeCell ref="L141:N141"/>
    <mergeCell ref="O141:Q141"/>
    <mergeCell ref="D149:Y149"/>
    <mergeCell ref="D150:Y150"/>
    <mergeCell ref="F151:J151"/>
    <mergeCell ref="F152:J152"/>
    <mergeCell ref="D154:D156"/>
    <mergeCell ref="E154:X154"/>
    <mergeCell ref="E155:I155"/>
    <mergeCell ref="J155:N155"/>
    <mergeCell ref="E189:F189"/>
    <mergeCell ref="J189:K189"/>
    <mergeCell ref="O189:P189"/>
    <mergeCell ref="T189:U189"/>
    <mergeCell ref="T157:U157"/>
    <mergeCell ref="E158:F158"/>
    <mergeCell ref="J158:K158"/>
    <mergeCell ref="O158:P158"/>
    <mergeCell ref="T158:U158"/>
    <mergeCell ref="E159:F159"/>
    <mergeCell ref="J159:K159"/>
    <mergeCell ref="O159:P159"/>
    <mergeCell ref="T159:U159"/>
    <mergeCell ref="D205:F205"/>
    <mergeCell ref="G202:H202"/>
    <mergeCell ref="I202:J202"/>
    <mergeCell ref="N202:O202"/>
    <mergeCell ref="P202:Q202"/>
    <mergeCell ref="D203:F203"/>
    <mergeCell ref="G203:H203"/>
    <mergeCell ref="I203:J203"/>
    <mergeCell ref="N203:O203"/>
    <mergeCell ref="D201:F202"/>
    <mergeCell ref="P203:Q203"/>
    <mergeCell ref="G201:M201"/>
    <mergeCell ref="N201:T201"/>
    <mergeCell ref="G204:H204"/>
    <mergeCell ref="G205:H205"/>
    <mergeCell ref="N204:O204"/>
    <mergeCell ref="N205:O205"/>
    <mergeCell ref="D204:F204"/>
    <mergeCell ref="D218:Y218"/>
    <mergeCell ref="P204:Q204"/>
    <mergeCell ref="P205:Q205"/>
    <mergeCell ref="D210:Y216"/>
    <mergeCell ref="D176:Y176"/>
    <mergeCell ref="E177:Y177"/>
    <mergeCell ref="D179:Y179"/>
    <mergeCell ref="D180:Y180"/>
    <mergeCell ref="F181:J181"/>
    <mergeCell ref="F182:J182"/>
    <mergeCell ref="D184:D186"/>
    <mergeCell ref="E184:X184"/>
    <mergeCell ref="D196:Y196"/>
    <mergeCell ref="D200:Y200"/>
    <mergeCell ref="I204:J204"/>
    <mergeCell ref="I205:J205"/>
    <mergeCell ref="E187:F187"/>
    <mergeCell ref="J187:K187"/>
    <mergeCell ref="O187:P187"/>
    <mergeCell ref="T187:U187"/>
    <mergeCell ref="E188:F188"/>
    <mergeCell ref="J188:K188"/>
    <mergeCell ref="O188:P188"/>
    <mergeCell ref="T188:U188"/>
    <mergeCell ref="G235:I235"/>
    <mergeCell ref="D236:F236"/>
    <mergeCell ref="D234:F234"/>
    <mergeCell ref="D235:F235"/>
    <mergeCell ref="G232:I232"/>
    <mergeCell ref="G230:I230"/>
    <mergeCell ref="D231:F231"/>
    <mergeCell ref="D232:F232"/>
    <mergeCell ref="D233:F233"/>
    <mergeCell ref="G233:I233"/>
    <mergeCell ref="G236:I236"/>
    <mergeCell ref="D230:F230"/>
    <mergeCell ref="R141:T141"/>
    <mergeCell ref="U141:W141"/>
    <mergeCell ref="F198:J198"/>
    <mergeCell ref="F199:J199"/>
    <mergeCell ref="R138:T138"/>
    <mergeCell ref="U138:W138"/>
    <mergeCell ref="I139:K139"/>
    <mergeCell ref="L139:N139"/>
    <mergeCell ref="O139:Q139"/>
    <mergeCell ref="R139:T139"/>
    <mergeCell ref="U139:W139"/>
    <mergeCell ref="I140:K140"/>
    <mergeCell ref="L140:N140"/>
    <mergeCell ref="O140:Q140"/>
    <mergeCell ref="R140:T140"/>
    <mergeCell ref="U140:W140"/>
    <mergeCell ref="E185:I185"/>
    <mergeCell ref="J185:N185"/>
    <mergeCell ref="O185:S185"/>
    <mergeCell ref="T185:X185"/>
    <mergeCell ref="E186:F186"/>
    <mergeCell ref="J186:K186"/>
    <mergeCell ref="O186:P186"/>
    <mergeCell ref="T186:U186"/>
  </mergeCells>
  <conditionalFormatting sqref="J78:J84">
    <cfRule type="cellIs" dxfId="140" priority="18" operator="equal">
      <formula>"lower"</formula>
    </cfRule>
    <cfRule type="cellIs" dxfId="139" priority="19" operator="equal">
      <formula>"higher"</formula>
    </cfRule>
    <cfRule type="cellIs" dxfId="138" priority="20" operator="equal">
      <formula>"no diff"</formula>
    </cfRule>
  </conditionalFormatting>
  <conditionalFormatting sqref="V78">
    <cfRule type="cellIs" dxfId="137" priority="6" operator="equal">
      <formula>"lower"</formula>
    </cfRule>
    <cfRule type="cellIs" dxfId="136" priority="7" operator="equal">
      <formula>"higher"</formula>
    </cfRule>
    <cfRule type="cellIs" dxfId="135" priority="8" operator="equal">
      <formula>"no diff"</formula>
    </cfRule>
  </conditionalFormatting>
  <conditionalFormatting sqref="P79:P84">
    <cfRule type="cellIs" dxfId="134" priority="15" operator="equal">
      <formula>"lower"</formula>
    </cfRule>
    <cfRule type="cellIs" dxfId="133" priority="16" operator="equal">
      <formula>"higher"</formula>
    </cfRule>
    <cfRule type="cellIs" dxfId="132" priority="17" operator="equal">
      <formula>"no diff"</formula>
    </cfRule>
  </conditionalFormatting>
  <conditionalFormatting sqref="V79:V84">
    <cfRule type="cellIs" dxfId="131" priority="12" operator="equal">
      <formula>"lower"</formula>
    </cfRule>
    <cfRule type="cellIs" dxfId="130" priority="13" operator="equal">
      <formula>"higher"</formula>
    </cfRule>
    <cfRule type="cellIs" dxfId="129" priority="14" operator="equal">
      <formula>"no diff"</formula>
    </cfRule>
  </conditionalFormatting>
  <conditionalFormatting sqref="P78">
    <cfRule type="cellIs" dxfId="128" priority="9" operator="equal">
      <formula>"lower"</formula>
    </cfRule>
    <cfRule type="cellIs" dxfId="127" priority="10" operator="equal">
      <formula>"higher"</formula>
    </cfRule>
    <cfRule type="cellIs" dxfId="126" priority="11" operator="equal">
      <formula>"no diff"</formula>
    </cfRule>
  </conditionalFormatting>
  <conditionalFormatting sqref="D227:F233">
    <cfRule type="cellIs" dxfId="125" priority="1" operator="equal">
      <formula>$K$222</formula>
    </cfRule>
    <cfRule type="cellIs" dxfId="124" priority="2" operator="equal">
      <formula>$K$221</formula>
    </cfRule>
  </conditionalFormatting>
  <hyperlinks>
    <hyperlink ref="D29:Y29" r:id="rId1" display="For further information please see ONS Births in England and Wales publication."/>
    <hyperlink ref="E67" r:id="rId2" display="ONS"/>
    <hyperlink ref="D218" r:id="rId3" display="Source: ONS Unexplained deaths in Infancy: England and Wales"/>
    <hyperlink ref="D218:Y218" r:id="rId4" display="Source: ONS Unexplained deaths in Infancy: England and Wales (aggregated data 2006-15)"/>
  </hyperlinks>
  <pageMargins left="0.25" right="0.25" top="0.75" bottom="0.75" header="0.3" footer="0.3"/>
  <pageSetup paperSize="9" orientation="landscape" verticalDpi="0" r:id="rId5"/>
  <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6"/>
  </sheetPr>
  <dimension ref="A1:AG816"/>
  <sheetViews>
    <sheetView showGridLines="0" zoomScaleNormal="100" workbookViewId="0">
      <pane ySplit="7" topLeftCell="A8" activePane="bottomLeft" state="frozen"/>
      <selection pane="bottomLeft" activeCell="D11" sqref="D11:Y26"/>
    </sheetView>
  </sheetViews>
  <sheetFormatPr defaultRowHeight="15" x14ac:dyDescent="0.25"/>
  <cols>
    <col min="1" max="3" width="1.5" style="91" customWidth="1"/>
    <col min="4" max="25" width="4.796875" style="91" customWidth="1"/>
    <col min="26" max="28" width="1.3984375" style="91" customWidth="1"/>
    <col min="29" max="29" width="9.796875" style="91" bestFit="1" customWidth="1"/>
    <col min="30" max="30" width="8.796875" style="1141"/>
    <col min="31" max="16384" width="8.796875" style="91"/>
  </cols>
  <sheetData>
    <row r="1" spans="1:27" ht="9" customHeight="1" x14ac:dyDescent="0.25">
      <c r="A1" s="93"/>
    </row>
    <row r="7" spans="1:27" ht="7.5" customHeight="1" x14ac:dyDescent="0.25">
      <c r="B7" s="79"/>
      <c r="C7" s="79"/>
      <c r="D7" s="79"/>
      <c r="E7" s="79"/>
      <c r="F7" s="79"/>
      <c r="G7" s="79"/>
      <c r="H7" s="79"/>
      <c r="I7" s="79"/>
      <c r="J7" s="79"/>
      <c r="K7" s="79"/>
      <c r="L7" s="79"/>
      <c r="M7" s="79"/>
      <c r="N7" s="79"/>
      <c r="O7" s="79"/>
      <c r="P7" s="79"/>
      <c r="Q7" s="79"/>
      <c r="R7" s="79"/>
      <c r="S7" s="79"/>
      <c r="T7" s="79"/>
      <c r="U7" s="79"/>
      <c r="V7" s="79"/>
      <c r="W7" s="79"/>
      <c r="X7" s="79"/>
      <c r="Y7" s="79"/>
      <c r="Z7" s="79"/>
      <c r="AA7" s="79"/>
    </row>
    <row r="8" spans="1:27" ht="23.25" customHeight="1" x14ac:dyDescent="0.3">
      <c r="B8" s="79"/>
      <c r="C8" s="81"/>
      <c r="D8" s="79"/>
      <c r="E8" s="79"/>
      <c r="F8" s="79"/>
      <c r="G8" s="79"/>
      <c r="H8" s="79"/>
      <c r="I8" s="79"/>
      <c r="J8" s="79"/>
      <c r="K8" s="79"/>
      <c r="L8" s="79"/>
      <c r="M8" s="79"/>
      <c r="N8" s="79"/>
      <c r="O8" s="79"/>
      <c r="P8" s="79"/>
      <c r="Q8" s="97"/>
      <c r="R8" s="97"/>
      <c r="S8" s="97"/>
      <c r="T8" s="97"/>
      <c r="U8" s="97"/>
      <c r="V8" s="97"/>
      <c r="W8" s="97"/>
      <c r="X8" s="97"/>
      <c r="Y8" s="79"/>
      <c r="Z8" s="79"/>
      <c r="AA8" s="79"/>
    </row>
    <row r="9" spans="1:27" x14ac:dyDescent="0.25">
      <c r="B9" s="79"/>
      <c r="C9" s="79"/>
      <c r="D9" s="79"/>
      <c r="E9" s="79"/>
      <c r="F9" s="79"/>
      <c r="G9" s="79"/>
      <c r="H9" s="79"/>
      <c r="I9" s="79"/>
      <c r="J9" s="79"/>
      <c r="K9" s="79"/>
      <c r="L9" s="79"/>
      <c r="M9" s="79"/>
      <c r="N9" s="79"/>
      <c r="O9" s="87"/>
      <c r="P9" s="83"/>
      <c r="Q9" s="97"/>
      <c r="R9" s="96"/>
      <c r="S9" s="96"/>
      <c r="T9" s="96"/>
      <c r="U9" s="96"/>
      <c r="V9" s="96"/>
      <c r="W9" s="96"/>
      <c r="X9" s="96"/>
      <c r="Y9" s="79"/>
      <c r="Z9" s="79"/>
      <c r="AA9" s="79"/>
    </row>
    <row r="10" spans="1:27" ht="15" customHeight="1" x14ac:dyDescent="0.25">
      <c r="B10" s="79"/>
      <c r="C10" s="173"/>
      <c r="D10" s="173"/>
      <c r="E10" s="173"/>
      <c r="F10" s="173"/>
      <c r="G10" s="173"/>
      <c r="H10" s="173"/>
      <c r="I10" s="173"/>
      <c r="J10" s="173"/>
      <c r="K10" s="173"/>
      <c r="L10" s="173"/>
      <c r="M10" s="173"/>
      <c r="N10" s="82"/>
      <c r="O10" s="82"/>
      <c r="P10" s="82"/>
      <c r="Q10" s="171"/>
      <c r="R10" s="171"/>
      <c r="S10" s="171"/>
      <c r="T10" s="171"/>
      <c r="U10" s="171"/>
      <c r="V10" s="171"/>
      <c r="W10" s="171"/>
      <c r="X10" s="171"/>
      <c r="Y10" s="366"/>
      <c r="Z10" s="366"/>
      <c r="AA10" s="79"/>
    </row>
    <row r="11" spans="1:27" ht="15" customHeight="1" x14ac:dyDescent="0.25">
      <c r="B11" s="79"/>
      <c r="C11" s="173"/>
      <c r="D11" s="1701" t="s">
        <v>2294</v>
      </c>
      <c r="E11" s="1702"/>
      <c r="F11" s="1702"/>
      <c r="G11" s="1702"/>
      <c r="H11" s="1702"/>
      <c r="I11" s="1702"/>
      <c r="J11" s="1702"/>
      <c r="K11" s="1702"/>
      <c r="L11" s="1702"/>
      <c r="M11" s="1702"/>
      <c r="N11" s="1702"/>
      <c r="O11" s="1702"/>
      <c r="P11" s="1702"/>
      <c r="Q11" s="1702"/>
      <c r="R11" s="1702"/>
      <c r="S11" s="1702"/>
      <c r="T11" s="1702"/>
      <c r="U11" s="1702"/>
      <c r="V11" s="1702"/>
      <c r="W11" s="1702"/>
      <c r="X11" s="1702"/>
      <c r="Y11" s="1703"/>
      <c r="Z11" s="366"/>
      <c r="AA11" s="79"/>
    </row>
    <row r="12" spans="1:27" s="399" customFormat="1" x14ac:dyDescent="0.25">
      <c r="B12" s="79"/>
      <c r="C12" s="173"/>
      <c r="D12" s="1704"/>
      <c r="E12" s="1705"/>
      <c r="F12" s="1705"/>
      <c r="G12" s="1705"/>
      <c r="H12" s="1705"/>
      <c r="I12" s="1705"/>
      <c r="J12" s="1705"/>
      <c r="K12" s="1705"/>
      <c r="L12" s="1705"/>
      <c r="M12" s="1705"/>
      <c r="N12" s="1705"/>
      <c r="O12" s="1705"/>
      <c r="P12" s="1705"/>
      <c r="Q12" s="1705"/>
      <c r="R12" s="1705"/>
      <c r="S12" s="1705"/>
      <c r="T12" s="1705"/>
      <c r="U12" s="1705"/>
      <c r="V12" s="1705"/>
      <c r="W12" s="1705"/>
      <c r="X12" s="1705"/>
      <c r="Y12" s="1706"/>
      <c r="Z12" s="366"/>
      <c r="AA12" s="79"/>
    </row>
    <row r="13" spans="1:27" s="399" customFormat="1" x14ac:dyDescent="0.25">
      <c r="B13" s="79"/>
      <c r="C13" s="173"/>
      <c r="D13" s="1704"/>
      <c r="E13" s="1705"/>
      <c r="F13" s="1705"/>
      <c r="G13" s="1705"/>
      <c r="H13" s="1705"/>
      <c r="I13" s="1705"/>
      <c r="J13" s="1705"/>
      <c r="K13" s="1705"/>
      <c r="L13" s="1705"/>
      <c r="M13" s="1705"/>
      <c r="N13" s="1705"/>
      <c r="O13" s="1705"/>
      <c r="P13" s="1705"/>
      <c r="Q13" s="1705"/>
      <c r="R13" s="1705"/>
      <c r="S13" s="1705"/>
      <c r="T13" s="1705"/>
      <c r="U13" s="1705"/>
      <c r="V13" s="1705"/>
      <c r="W13" s="1705"/>
      <c r="X13" s="1705"/>
      <c r="Y13" s="1706"/>
      <c r="Z13" s="366"/>
      <c r="AA13" s="79"/>
    </row>
    <row r="14" spans="1:27" s="399" customFormat="1" x14ac:dyDescent="0.25">
      <c r="B14" s="79"/>
      <c r="C14" s="173"/>
      <c r="D14" s="1704"/>
      <c r="E14" s="1705"/>
      <c r="F14" s="1705"/>
      <c r="G14" s="1705"/>
      <c r="H14" s="1705"/>
      <c r="I14" s="1705"/>
      <c r="J14" s="1705"/>
      <c r="K14" s="1705"/>
      <c r="L14" s="1705"/>
      <c r="M14" s="1705"/>
      <c r="N14" s="1705"/>
      <c r="O14" s="1705"/>
      <c r="P14" s="1705"/>
      <c r="Q14" s="1705"/>
      <c r="R14" s="1705"/>
      <c r="S14" s="1705"/>
      <c r="T14" s="1705"/>
      <c r="U14" s="1705"/>
      <c r="V14" s="1705"/>
      <c r="W14" s="1705"/>
      <c r="X14" s="1705"/>
      <c r="Y14" s="1706"/>
      <c r="Z14" s="366"/>
      <c r="AA14" s="79"/>
    </row>
    <row r="15" spans="1:27" s="399" customFormat="1" x14ac:dyDescent="0.25">
      <c r="B15" s="79"/>
      <c r="C15" s="173"/>
      <c r="D15" s="1704"/>
      <c r="E15" s="1705"/>
      <c r="F15" s="1705"/>
      <c r="G15" s="1705"/>
      <c r="H15" s="1705"/>
      <c r="I15" s="1705"/>
      <c r="J15" s="1705"/>
      <c r="K15" s="1705"/>
      <c r="L15" s="1705"/>
      <c r="M15" s="1705"/>
      <c r="N15" s="1705"/>
      <c r="O15" s="1705"/>
      <c r="P15" s="1705"/>
      <c r="Q15" s="1705"/>
      <c r="R15" s="1705"/>
      <c r="S15" s="1705"/>
      <c r="T15" s="1705"/>
      <c r="U15" s="1705"/>
      <c r="V15" s="1705"/>
      <c r="W15" s="1705"/>
      <c r="X15" s="1705"/>
      <c r="Y15" s="1706"/>
      <c r="Z15" s="366"/>
      <c r="AA15" s="79"/>
    </row>
    <row r="16" spans="1:27" s="399" customFormat="1" x14ac:dyDescent="0.25">
      <c r="B16" s="79"/>
      <c r="C16" s="173"/>
      <c r="D16" s="1704"/>
      <c r="E16" s="1705"/>
      <c r="F16" s="1705"/>
      <c r="G16" s="1705"/>
      <c r="H16" s="1705"/>
      <c r="I16" s="1705"/>
      <c r="J16" s="1705"/>
      <c r="K16" s="1705"/>
      <c r="L16" s="1705"/>
      <c r="M16" s="1705"/>
      <c r="N16" s="1705"/>
      <c r="O16" s="1705"/>
      <c r="P16" s="1705"/>
      <c r="Q16" s="1705"/>
      <c r="R16" s="1705"/>
      <c r="S16" s="1705"/>
      <c r="T16" s="1705"/>
      <c r="U16" s="1705"/>
      <c r="V16" s="1705"/>
      <c r="W16" s="1705"/>
      <c r="X16" s="1705"/>
      <c r="Y16" s="1706"/>
      <c r="Z16" s="366"/>
      <c r="AA16" s="79"/>
    </row>
    <row r="17" spans="2:30" s="399" customFormat="1" x14ac:dyDescent="0.25">
      <c r="B17" s="79"/>
      <c r="C17" s="173"/>
      <c r="D17" s="1704"/>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366"/>
      <c r="AA17" s="79"/>
      <c r="AD17" s="1141"/>
    </row>
    <row r="18" spans="2:30" s="399" customFormat="1" x14ac:dyDescent="0.25">
      <c r="B18" s="79"/>
      <c r="C18" s="173"/>
      <c r="D18" s="1704"/>
      <c r="E18" s="1705"/>
      <c r="F18" s="1705"/>
      <c r="G18" s="1705"/>
      <c r="H18" s="1705"/>
      <c r="I18" s="1705"/>
      <c r="J18" s="1705"/>
      <c r="K18" s="1705"/>
      <c r="L18" s="1705"/>
      <c r="M18" s="1705"/>
      <c r="N18" s="1705"/>
      <c r="O18" s="1705"/>
      <c r="P18" s="1705"/>
      <c r="Q18" s="1705"/>
      <c r="R18" s="1705"/>
      <c r="S18" s="1705"/>
      <c r="T18" s="1705"/>
      <c r="U18" s="1705"/>
      <c r="V18" s="1705"/>
      <c r="W18" s="1705"/>
      <c r="X18" s="1705"/>
      <c r="Y18" s="1706"/>
      <c r="Z18" s="366"/>
      <c r="AA18" s="79"/>
      <c r="AD18" s="1141"/>
    </row>
    <row r="19" spans="2:30" s="399" customFormat="1" x14ac:dyDescent="0.25">
      <c r="B19" s="79"/>
      <c r="C19" s="173"/>
      <c r="D19" s="1704"/>
      <c r="E19" s="1705"/>
      <c r="F19" s="1705"/>
      <c r="G19" s="1705"/>
      <c r="H19" s="1705"/>
      <c r="I19" s="1705"/>
      <c r="J19" s="1705"/>
      <c r="K19" s="1705"/>
      <c r="L19" s="1705"/>
      <c r="M19" s="1705"/>
      <c r="N19" s="1705"/>
      <c r="O19" s="1705"/>
      <c r="P19" s="1705"/>
      <c r="Q19" s="1705"/>
      <c r="R19" s="1705"/>
      <c r="S19" s="1705"/>
      <c r="T19" s="1705"/>
      <c r="U19" s="1705"/>
      <c r="V19" s="1705"/>
      <c r="W19" s="1705"/>
      <c r="X19" s="1705"/>
      <c r="Y19" s="1706"/>
      <c r="Z19" s="366"/>
      <c r="AA19" s="79"/>
      <c r="AD19" s="1141"/>
    </row>
    <row r="20" spans="2:30" s="399" customFormat="1" x14ac:dyDescent="0.25">
      <c r="B20" s="79"/>
      <c r="C20" s="173"/>
      <c r="D20" s="1704"/>
      <c r="E20" s="1705"/>
      <c r="F20" s="1705"/>
      <c r="G20" s="1705"/>
      <c r="H20" s="1705"/>
      <c r="I20" s="1705"/>
      <c r="J20" s="1705"/>
      <c r="K20" s="1705"/>
      <c r="L20" s="1705"/>
      <c r="M20" s="1705"/>
      <c r="N20" s="1705"/>
      <c r="O20" s="1705"/>
      <c r="P20" s="1705"/>
      <c r="Q20" s="1705"/>
      <c r="R20" s="1705"/>
      <c r="S20" s="1705"/>
      <c r="T20" s="1705"/>
      <c r="U20" s="1705"/>
      <c r="V20" s="1705"/>
      <c r="W20" s="1705"/>
      <c r="X20" s="1705"/>
      <c r="Y20" s="1706"/>
      <c r="Z20" s="366"/>
      <c r="AA20" s="79"/>
      <c r="AD20" s="1141"/>
    </row>
    <row r="21" spans="2:30" s="399" customFormat="1" x14ac:dyDescent="0.25">
      <c r="B21" s="79"/>
      <c r="C21" s="173"/>
      <c r="D21" s="1704"/>
      <c r="E21" s="1705"/>
      <c r="F21" s="1705"/>
      <c r="G21" s="1705"/>
      <c r="H21" s="1705"/>
      <c r="I21" s="1705"/>
      <c r="J21" s="1705"/>
      <c r="K21" s="1705"/>
      <c r="L21" s="1705"/>
      <c r="M21" s="1705"/>
      <c r="N21" s="1705"/>
      <c r="O21" s="1705"/>
      <c r="P21" s="1705"/>
      <c r="Q21" s="1705"/>
      <c r="R21" s="1705"/>
      <c r="S21" s="1705"/>
      <c r="T21" s="1705"/>
      <c r="U21" s="1705"/>
      <c r="V21" s="1705"/>
      <c r="W21" s="1705"/>
      <c r="X21" s="1705"/>
      <c r="Y21" s="1706"/>
      <c r="Z21" s="366"/>
      <c r="AA21" s="79"/>
      <c r="AD21" s="1141"/>
    </row>
    <row r="22" spans="2:30" s="399" customFormat="1" x14ac:dyDescent="0.25">
      <c r="B22" s="79"/>
      <c r="C22" s="173"/>
      <c r="D22" s="1704"/>
      <c r="E22" s="1705"/>
      <c r="F22" s="1705"/>
      <c r="G22" s="1705"/>
      <c r="H22" s="1705"/>
      <c r="I22" s="1705"/>
      <c r="J22" s="1705"/>
      <c r="K22" s="1705"/>
      <c r="L22" s="1705"/>
      <c r="M22" s="1705"/>
      <c r="N22" s="1705"/>
      <c r="O22" s="1705"/>
      <c r="P22" s="1705"/>
      <c r="Q22" s="1705"/>
      <c r="R22" s="1705"/>
      <c r="S22" s="1705"/>
      <c r="T22" s="1705"/>
      <c r="U22" s="1705"/>
      <c r="V22" s="1705"/>
      <c r="W22" s="1705"/>
      <c r="X22" s="1705"/>
      <c r="Y22" s="1706"/>
      <c r="Z22" s="366"/>
      <c r="AA22" s="79"/>
      <c r="AD22" s="1141"/>
    </row>
    <row r="23" spans="2:30" s="399" customFormat="1" x14ac:dyDescent="0.25">
      <c r="B23" s="79"/>
      <c r="C23" s="173"/>
      <c r="D23" s="1704"/>
      <c r="E23" s="1705"/>
      <c r="F23" s="1705"/>
      <c r="G23" s="1705"/>
      <c r="H23" s="1705"/>
      <c r="I23" s="1705"/>
      <c r="J23" s="1705"/>
      <c r="K23" s="1705"/>
      <c r="L23" s="1705"/>
      <c r="M23" s="1705"/>
      <c r="N23" s="1705"/>
      <c r="O23" s="1705"/>
      <c r="P23" s="1705"/>
      <c r="Q23" s="1705"/>
      <c r="R23" s="1705"/>
      <c r="S23" s="1705"/>
      <c r="T23" s="1705"/>
      <c r="U23" s="1705"/>
      <c r="V23" s="1705"/>
      <c r="W23" s="1705"/>
      <c r="X23" s="1705"/>
      <c r="Y23" s="1706"/>
      <c r="Z23" s="366"/>
      <c r="AA23" s="79"/>
      <c r="AD23" s="1141"/>
    </row>
    <row r="24" spans="2:30" s="399" customFormat="1" x14ac:dyDescent="0.25">
      <c r="B24" s="79"/>
      <c r="C24" s="173"/>
      <c r="D24" s="1704"/>
      <c r="E24" s="1705"/>
      <c r="F24" s="1705"/>
      <c r="G24" s="1705"/>
      <c r="H24" s="1705"/>
      <c r="I24" s="1705"/>
      <c r="J24" s="1705"/>
      <c r="K24" s="1705"/>
      <c r="L24" s="1705"/>
      <c r="M24" s="1705"/>
      <c r="N24" s="1705"/>
      <c r="O24" s="1705"/>
      <c r="P24" s="1705"/>
      <c r="Q24" s="1705"/>
      <c r="R24" s="1705"/>
      <c r="S24" s="1705"/>
      <c r="T24" s="1705"/>
      <c r="U24" s="1705"/>
      <c r="V24" s="1705"/>
      <c r="W24" s="1705"/>
      <c r="X24" s="1705"/>
      <c r="Y24" s="1706"/>
      <c r="Z24" s="366"/>
      <c r="AA24" s="79"/>
      <c r="AD24" s="1141"/>
    </row>
    <row r="25" spans="2:30" s="399" customFormat="1" x14ac:dyDescent="0.25">
      <c r="B25" s="79"/>
      <c r="C25" s="173"/>
      <c r="D25" s="1704"/>
      <c r="E25" s="1705"/>
      <c r="F25" s="1705"/>
      <c r="G25" s="1705"/>
      <c r="H25" s="1705"/>
      <c r="I25" s="1705"/>
      <c r="J25" s="1705"/>
      <c r="K25" s="1705"/>
      <c r="L25" s="1705"/>
      <c r="M25" s="1705"/>
      <c r="N25" s="1705"/>
      <c r="O25" s="1705"/>
      <c r="P25" s="1705"/>
      <c r="Q25" s="1705"/>
      <c r="R25" s="1705"/>
      <c r="S25" s="1705"/>
      <c r="T25" s="1705"/>
      <c r="U25" s="1705"/>
      <c r="V25" s="1705"/>
      <c r="W25" s="1705"/>
      <c r="X25" s="1705"/>
      <c r="Y25" s="1706"/>
      <c r="Z25" s="366"/>
      <c r="AA25" s="79"/>
      <c r="AD25" s="1141"/>
    </row>
    <row r="26" spans="2:30" s="399" customFormat="1" x14ac:dyDescent="0.25">
      <c r="B26" s="79"/>
      <c r="C26" s="173"/>
      <c r="D26" s="1707"/>
      <c r="E26" s="1708"/>
      <c r="F26" s="1708"/>
      <c r="G26" s="1708"/>
      <c r="H26" s="1708"/>
      <c r="I26" s="1708"/>
      <c r="J26" s="1708"/>
      <c r="K26" s="1708"/>
      <c r="L26" s="1708"/>
      <c r="M26" s="1708"/>
      <c r="N26" s="1708"/>
      <c r="O26" s="1708"/>
      <c r="P26" s="1708"/>
      <c r="Q26" s="1708"/>
      <c r="R26" s="1708"/>
      <c r="S26" s="1708"/>
      <c r="T26" s="1708"/>
      <c r="U26" s="1708"/>
      <c r="V26" s="1708"/>
      <c r="W26" s="1708"/>
      <c r="X26" s="1708"/>
      <c r="Y26" s="1709"/>
      <c r="Z26" s="366"/>
      <c r="AA26" s="79"/>
      <c r="AD26" s="1141"/>
    </row>
    <row r="27" spans="2:30" s="1141" customFormat="1" x14ac:dyDescent="0.25">
      <c r="B27" s="79"/>
      <c r="C27" s="1161"/>
      <c r="D27" s="1160"/>
      <c r="E27" s="1160"/>
      <c r="F27" s="1160"/>
      <c r="G27" s="1160"/>
      <c r="H27" s="1160"/>
      <c r="I27" s="1160"/>
      <c r="J27" s="1160"/>
      <c r="K27" s="1160"/>
      <c r="L27" s="1160"/>
      <c r="M27" s="1160"/>
      <c r="N27" s="1160"/>
      <c r="O27" s="1160"/>
      <c r="P27" s="1160"/>
      <c r="Q27" s="1160"/>
      <c r="R27" s="1160"/>
      <c r="S27" s="1160"/>
      <c r="T27" s="1160"/>
      <c r="U27" s="1160"/>
      <c r="V27" s="1160"/>
      <c r="W27" s="1160"/>
      <c r="X27" s="1160"/>
      <c r="Y27" s="1160"/>
      <c r="Z27" s="1140"/>
      <c r="AA27" s="79"/>
    </row>
    <row r="28" spans="2:30" s="1141" customFormat="1" x14ac:dyDescent="0.25">
      <c r="B28" s="79"/>
      <c r="C28" s="1161"/>
      <c r="D28" s="1160"/>
      <c r="E28" s="1160"/>
      <c r="F28" s="1160"/>
      <c r="G28" s="1160"/>
      <c r="H28" s="1160"/>
      <c r="I28" s="1160"/>
      <c r="J28" s="1160"/>
      <c r="K28" s="1160"/>
      <c r="L28" s="1160"/>
      <c r="M28" s="1160"/>
      <c r="N28" s="1160"/>
      <c r="O28" s="1160"/>
      <c r="P28" s="1160"/>
      <c r="Q28" s="1160"/>
      <c r="R28" s="1160"/>
      <c r="S28" s="1160"/>
      <c r="T28" s="1160"/>
      <c r="U28" s="1160"/>
      <c r="V28" s="1160"/>
      <c r="W28" s="1160"/>
      <c r="X28" s="1160"/>
      <c r="Y28" s="1160"/>
      <c r="Z28" s="1140"/>
      <c r="AA28" s="79"/>
    </row>
    <row r="29" spans="2:30" s="1141" customFormat="1" x14ac:dyDescent="0.25">
      <c r="B29" s="79"/>
      <c r="C29" s="1161"/>
      <c r="D29" s="1160"/>
      <c r="E29" s="1160"/>
      <c r="F29" s="1160"/>
      <c r="G29" s="1160"/>
      <c r="H29" s="1160"/>
      <c r="I29" s="1160"/>
      <c r="J29" s="1160"/>
      <c r="K29" s="1160"/>
      <c r="L29" s="1160"/>
      <c r="M29" s="1160"/>
      <c r="N29" s="1160"/>
      <c r="O29" s="1160"/>
      <c r="P29" s="1160"/>
      <c r="Q29" s="1160"/>
      <c r="R29" s="1160"/>
      <c r="S29" s="1160"/>
      <c r="T29" s="1160"/>
      <c r="U29" s="1160"/>
      <c r="V29" s="1160"/>
      <c r="W29" s="1160"/>
      <c r="X29" s="1160"/>
      <c r="Y29" s="1160"/>
      <c r="Z29" s="1140"/>
      <c r="AA29" s="79"/>
    </row>
    <row r="30" spans="2:30" s="1141" customFormat="1" x14ac:dyDescent="0.25">
      <c r="B30" s="79"/>
      <c r="C30" s="1161"/>
      <c r="D30" s="1530" t="s">
        <v>3545</v>
      </c>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140"/>
      <c r="AA30" s="79"/>
    </row>
    <row r="31" spans="2:30" s="1141" customFormat="1" x14ac:dyDescent="0.25">
      <c r="B31" s="79"/>
      <c r="C31" s="1161"/>
      <c r="D31" s="1160"/>
      <c r="E31" s="1160"/>
      <c r="F31" s="1160"/>
      <c r="G31" s="1160"/>
      <c r="H31" s="1160"/>
      <c r="I31" s="1160"/>
      <c r="J31" s="1160"/>
      <c r="K31" s="1160"/>
      <c r="L31" s="1160"/>
      <c r="M31" s="1160"/>
      <c r="N31" s="1160"/>
      <c r="O31" s="1160"/>
      <c r="P31" s="1160"/>
      <c r="Q31" s="1160"/>
      <c r="R31" s="1160"/>
      <c r="S31" s="1160"/>
      <c r="T31" s="1160"/>
      <c r="U31" s="1160"/>
      <c r="V31" s="1160"/>
      <c r="W31" s="1160"/>
      <c r="X31" s="1160"/>
      <c r="Y31" s="1160"/>
      <c r="Z31" s="1140"/>
      <c r="AA31" s="79"/>
    </row>
    <row r="32" spans="2:30" s="1141" customFormat="1" ht="15" customHeight="1" x14ac:dyDescent="0.25">
      <c r="B32" s="79"/>
      <c r="C32" s="1161"/>
      <c r="D32" s="1531" t="s">
        <v>3546</v>
      </c>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140"/>
      <c r="AA32" s="79"/>
    </row>
    <row r="33" spans="2:30" s="1141" customFormat="1" x14ac:dyDescent="0.25">
      <c r="B33" s="79"/>
      <c r="C33" s="116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140"/>
      <c r="AA33" s="79"/>
    </row>
    <row r="34" spans="2:30" s="1141" customFormat="1" x14ac:dyDescent="0.25">
      <c r="B34" s="79"/>
      <c r="C34" s="1161"/>
      <c r="D34" s="1160"/>
      <c r="E34" s="1160"/>
      <c r="F34" s="1160"/>
      <c r="G34" s="1160"/>
      <c r="H34" s="1160"/>
      <c r="I34" s="1160"/>
      <c r="J34" s="1160"/>
      <c r="K34" s="1160"/>
      <c r="L34" s="1160"/>
      <c r="M34" s="1160"/>
      <c r="N34" s="1160"/>
      <c r="O34" s="1160"/>
      <c r="P34" s="1160"/>
      <c r="Q34" s="1160"/>
      <c r="R34" s="1160"/>
      <c r="S34" s="1160"/>
      <c r="T34" s="1160"/>
      <c r="U34" s="1160"/>
      <c r="V34" s="1160"/>
      <c r="W34" s="1160"/>
      <c r="X34" s="1160"/>
      <c r="Y34" s="1160"/>
      <c r="Z34" s="1140"/>
      <c r="AA34" s="79"/>
    </row>
    <row r="35" spans="2:30" s="1141" customFormat="1" x14ac:dyDescent="0.25">
      <c r="B35" s="79"/>
      <c r="C35" s="1161"/>
      <c r="D35" s="1371" t="s">
        <v>3187</v>
      </c>
      <c r="E35" s="1371"/>
      <c r="F35" s="1371"/>
      <c r="G35" s="1371"/>
      <c r="H35" s="1371"/>
      <c r="I35" s="1371"/>
      <c r="J35" s="1371"/>
      <c r="K35" s="1371"/>
      <c r="L35" s="1371"/>
      <c r="M35" s="1371"/>
      <c r="N35" s="1371"/>
      <c r="O35" s="1371"/>
      <c r="P35" s="1371"/>
      <c r="Q35" s="1371"/>
      <c r="R35" s="1371"/>
      <c r="S35" s="1371"/>
      <c r="T35" s="1371"/>
      <c r="U35" s="1371"/>
      <c r="V35" s="1371"/>
      <c r="W35" s="1371"/>
      <c r="X35" s="1371"/>
      <c r="Y35" s="1371"/>
      <c r="Z35" s="1140"/>
      <c r="AA35" s="79"/>
    </row>
    <row r="36" spans="2:30" s="1141" customFormat="1" x14ac:dyDescent="0.25">
      <c r="B36" s="79"/>
      <c r="C36" s="1161"/>
      <c r="D36" s="295"/>
      <c r="E36" s="295"/>
      <c r="F36" s="295"/>
      <c r="G36" s="295"/>
      <c r="H36" s="295"/>
      <c r="I36" s="295"/>
      <c r="J36" s="295"/>
      <c r="K36" s="295"/>
      <c r="L36" s="295"/>
      <c r="M36" s="295"/>
      <c r="N36" s="295"/>
      <c r="O36" s="295"/>
      <c r="P36" s="295"/>
      <c r="Q36" s="295"/>
      <c r="R36" s="295"/>
      <c r="S36" s="295"/>
      <c r="T36" s="295"/>
      <c r="U36" s="295"/>
      <c r="V36" s="295"/>
      <c r="W36" s="295"/>
      <c r="X36" s="295"/>
      <c r="Y36" s="295"/>
      <c r="Z36" s="1140"/>
      <c r="AA36" s="79"/>
    </row>
    <row r="37" spans="2:30" s="1141" customFormat="1" x14ac:dyDescent="0.25">
      <c r="B37" s="79"/>
      <c r="C37" s="1161"/>
      <c r="D37" s="1147" t="s">
        <v>1819</v>
      </c>
      <c r="E37" s="1150"/>
      <c r="F37" s="1301" t="str">
        <f>IF(select1="", "please make a selection", select1)</f>
        <v>please make a selection</v>
      </c>
      <c r="G37" s="1301"/>
      <c r="H37" s="1301"/>
      <c r="I37" s="1301"/>
      <c r="J37" s="1301"/>
      <c r="K37" s="295"/>
      <c r="L37" s="295"/>
      <c r="M37" s="295"/>
      <c r="N37" s="295"/>
      <c r="O37" s="295"/>
      <c r="P37" s="295"/>
      <c r="Q37" s="295"/>
      <c r="R37" s="295"/>
      <c r="S37" s="295"/>
      <c r="T37" s="295"/>
      <c r="U37" s="295"/>
      <c r="V37" s="295"/>
      <c r="W37" s="295"/>
      <c r="X37" s="295"/>
      <c r="Y37" s="295"/>
      <c r="Z37" s="1140"/>
      <c r="AA37" s="79"/>
    </row>
    <row r="38" spans="2:30" s="1141" customFormat="1" x14ac:dyDescent="0.25">
      <c r="B38" s="79"/>
      <c r="C38" s="1161"/>
      <c r="D38" s="1147" t="s">
        <v>1820</v>
      </c>
      <c r="E38" s="1150"/>
      <c r="F38" s="1292" t="str">
        <f>IF(select2="", "please make a selection", select2)</f>
        <v>please make a selection</v>
      </c>
      <c r="G38" s="1292"/>
      <c r="H38" s="1292"/>
      <c r="I38" s="1292"/>
      <c r="J38" s="1292"/>
      <c r="K38" s="295"/>
      <c r="L38" s="295"/>
      <c r="M38" s="295"/>
      <c r="N38" s="295"/>
      <c r="O38" s="295"/>
      <c r="P38" s="295"/>
      <c r="Q38" s="295"/>
      <c r="R38" s="295"/>
      <c r="S38" s="295"/>
      <c r="T38" s="295"/>
      <c r="U38" s="295"/>
      <c r="V38" s="295"/>
      <c r="W38" s="295"/>
      <c r="X38" s="295"/>
      <c r="Y38" s="295"/>
      <c r="Z38" s="1140"/>
      <c r="AA38" s="79"/>
    </row>
    <row r="39" spans="2:30" s="1141" customFormat="1" x14ac:dyDescent="0.25">
      <c r="B39" s="79"/>
      <c r="C39" s="1161"/>
      <c r="D39" s="1160"/>
      <c r="E39" s="1160"/>
      <c r="F39" s="1160"/>
      <c r="G39" s="1160"/>
      <c r="H39" s="1160"/>
      <c r="I39" s="1160"/>
      <c r="J39" s="1160"/>
      <c r="K39" s="1160"/>
      <c r="L39" s="1160"/>
      <c r="M39" s="1160"/>
      <c r="N39" s="1160"/>
      <c r="O39" s="1160"/>
      <c r="P39" s="1160"/>
      <c r="Q39" s="1160"/>
      <c r="R39" s="1160"/>
      <c r="S39" s="1160"/>
      <c r="T39" s="1160"/>
      <c r="U39" s="1160"/>
      <c r="V39" s="1160"/>
      <c r="W39" s="1160"/>
      <c r="X39" s="1160"/>
      <c r="Y39" s="1160"/>
      <c r="Z39" s="1140"/>
      <c r="AA39" s="79"/>
    </row>
    <row r="40" spans="2:30" s="1141" customFormat="1" x14ac:dyDescent="0.25">
      <c r="B40" s="79"/>
      <c r="C40" s="1161"/>
      <c r="D40" s="1283" t="s">
        <v>1832</v>
      </c>
      <c r="E40" s="1393" t="str">
        <f>IFERROR(VLOOKUP($F$37, la.lookup,2,FALSE),"please make a selection")</f>
        <v>please make a selection</v>
      </c>
      <c r="F40" s="1393"/>
      <c r="G40" s="1393"/>
      <c r="H40" s="1393"/>
      <c r="I40" s="1393"/>
      <c r="J40" s="1393"/>
      <c r="K40" s="1394" t="str">
        <f>IFERROR(VLOOKUP($F$38, la.lookup,2,FALSE),"please make a selection")</f>
        <v>please make a selection</v>
      </c>
      <c r="L40" s="1394"/>
      <c r="M40" s="1394"/>
      <c r="N40" s="1394"/>
      <c r="O40" s="1394"/>
      <c r="P40" s="1394"/>
      <c r="Q40" s="1396" t="s">
        <v>790</v>
      </c>
      <c r="R40" s="1396"/>
      <c r="S40" s="1396"/>
      <c r="T40" s="1396"/>
      <c r="U40" s="1396"/>
      <c r="V40" s="1396"/>
      <c r="W40" s="1493" t="s">
        <v>1823</v>
      </c>
      <c r="X40" s="1493"/>
      <c r="Y40" s="1493"/>
      <c r="Z40" s="1140"/>
      <c r="AA40" s="79"/>
    </row>
    <row r="41" spans="2:30" s="1141" customFormat="1" x14ac:dyDescent="0.25">
      <c r="B41" s="79"/>
      <c r="C41" s="1161"/>
      <c r="D41" s="1284"/>
      <c r="E41" s="1392" t="s">
        <v>2037</v>
      </c>
      <c r="F41" s="1392"/>
      <c r="G41" s="1392" t="s">
        <v>2035</v>
      </c>
      <c r="H41" s="1392"/>
      <c r="I41" s="1149" t="s">
        <v>571</v>
      </c>
      <c r="J41" s="293" t="s">
        <v>572</v>
      </c>
      <c r="K41" s="1494" t="s">
        <v>2037</v>
      </c>
      <c r="L41" s="1494"/>
      <c r="M41" s="1494" t="s">
        <v>2035</v>
      </c>
      <c r="N41" s="1494"/>
      <c r="O41" s="1154" t="s">
        <v>571</v>
      </c>
      <c r="P41" s="1154" t="s">
        <v>572</v>
      </c>
      <c r="Q41" s="1423" t="s">
        <v>2037</v>
      </c>
      <c r="R41" s="1423"/>
      <c r="S41" s="1423" t="s">
        <v>2035</v>
      </c>
      <c r="T41" s="1423"/>
      <c r="U41" s="1153" t="s">
        <v>571</v>
      </c>
      <c r="V41" s="1153" t="s">
        <v>572</v>
      </c>
      <c r="W41" s="1492" t="s">
        <v>2037</v>
      </c>
      <c r="X41" s="1492"/>
      <c r="Y41" s="615" t="s">
        <v>2035</v>
      </c>
      <c r="Z41" s="852"/>
      <c r="AA41" s="79"/>
    </row>
    <row r="42" spans="2:30" s="1141" customFormat="1" ht="23.25" customHeight="1" x14ac:dyDescent="0.25">
      <c r="B42" s="79"/>
      <c r="C42" s="1143"/>
      <c r="D42" s="1183" t="s">
        <v>2196</v>
      </c>
      <c r="E42" s="1520" t="str">
        <f>IFERROR(IF($E$40="please make a selection","n/a",INDEX(la.data,MATCH($E$40,la.geog,0),MATCH(CONCATENATE($AB$42," (",$D42,")"),la.head,0))), "n/a")</f>
        <v>n/a</v>
      </c>
      <c r="F42" s="1520"/>
      <c r="G42" s="1521" t="str">
        <f>IFERROR(IF($E$40="please make a selection","n/a",INDEX(la.data,MATCH($E$40,la.geog,0),MATCH(CONCATENATE($AB$43," (",$D42,")"),la.head,0))), "n/a")</f>
        <v>n/a</v>
      </c>
      <c r="H42" s="1521"/>
      <c r="I42" s="1148" t="str">
        <f>IFERROR(IF($E$40="please make a selection","n/a",INDEX(la.data,MATCH($E$40,la.geog,0),MATCH(CONCATENATE($AB$44," (",$D42,")"),la.head,0))), "n/a")</f>
        <v>n/a</v>
      </c>
      <c r="J42" s="1148" t="str">
        <f>IFERROR(IF($E$40="please make a selection","n/a",INDEX(la.data,MATCH($E$40,la.geog,0),MATCH(CONCATENATE($AB$45," (",$D42,")"),la.head,0))), "n/a")</f>
        <v>n/a</v>
      </c>
      <c r="K42" s="1520" t="str">
        <f>IFERROR(IF($K$40="please make a selection","n/a",INDEX(la.data,MATCH($K$40,la.geog,0),MATCH(CONCATENATE($AB$42," (",$D42,")"),la.head,0))), "n/a")</f>
        <v>n/a</v>
      </c>
      <c r="L42" s="1520"/>
      <c r="M42" s="1521" t="str">
        <f>IFERROR(IF($K$40="please make a selection","n/a",INDEX(la.data,MATCH($K$40,la.geog,0),MATCH(CONCATENATE($AB$43," (",$D42,")"),la.head,0))), "n/a")</f>
        <v>n/a</v>
      </c>
      <c r="N42" s="1521"/>
      <c r="O42" s="1148" t="str">
        <f>IFERROR(IF($K$40="please make a selection","n/a",INDEX(la.data,MATCH($K$40,la.geog,0),MATCH(CONCATENATE($AB$44," (",$D42,")"),la.head,0))), "n/a")</f>
        <v>n/a</v>
      </c>
      <c r="P42" s="1148" t="str">
        <f>IFERROR(IF($K$40="please make a selection","n/a",INDEX(la.data,MATCH($K$40,la.geog,0),MATCH(CONCATENATE($AB$45," (",$D42,")"),la.head,0))), "n/a")</f>
        <v>n/a</v>
      </c>
      <c r="Q42" s="1520">
        <f>IFERROR(IF($Q$40="please make a selection","n/a",INDEX(la.data,MATCH($Q$40,la.geog,0),MATCH(CONCATENATE($AB$42," (",$D42,")"),la.head,0))), "n/a")</f>
        <v>6901</v>
      </c>
      <c r="R42" s="1520"/>
      <c r="S42" s="1521" t="str">
        <f>IFERROR(IF($Q$40="please make a selection","n/a",INDEX(la.data,MATCH($Q$40,la.geog,0),MATCH(CONCATENATE($AB$43," (",$D42,")"),la.head,0))), "n/a")</f>
        <v>some LAs failed validation</v>
      </c>
      <c r="T42" s="1521"/>
      <c r="U42" s="1148" t="str">
        <f>IFERROR(IF($Q$40="please make a selection","n/a",INDEX(la.data,MATCH($Q$40,la.geog,0),MATCH(CONCATENATE($AB$44," (",$D42,")"),la.head,0))), "n/a")</f>
        <v>n/a</v>
      </c>
      <c r="V42" s="1148" t="str">
        <f>IFERROR(IF($Q$40="please make a selection","n/a",INDEX(la.data,MATCH($Q$40,la.geog,0),MATCH(CONCATENATE($AB$45," (",$D42,")"),la.head,0))), "n/a")</f>
        <v>n/a</v>
      </c>
      <c r="W42" s="1526">
        <f>IFERROR(IF($W$40="please make a selection","n/a",INDEX(la.data,MATCH($W$40,la.geog,0),MATCH(CONCATENATE($AB$42," (",$D42,")"),la.head,0))), "n/a")</f>
        <v>463152</v>
      </c>
      <c r="X42" s="1526"/>
      <c r="Y42" s="1148">
        <f>IFERROR(IF($W$40="please make a selection","n/a",INDEX(la.data,MATCH($W$40,la.geog,0),MATCH(CONCATENATE($AB$43," (",$D42,")"),la.head,0))), "n/a")</f>
        <v>0.7448520755736534</v>
      </c>
      <c r="Z42" s="1188"/>
      <c r="AA42" s="79"/>
      <c r="AB42" s="946" t="s">
        <v>3547</v>
      </c>
      <c r="AC42" s="946"/>
    </row>
    <row r="43" spans="2:30" s="1141" customFormat="1" ht="23.25" customHeight="1" x14ac:dyDescent="0.25">
      <c r="B43" s="79"/>
      <c r="C43" s="1143"/>
      <c r="D43" s="1184" t="s">
        <v>2047</v>
      </c>
      <c r="E43" s="1522" t="str">
        <f>IFERROR(IF($E$40="please make a selection","n/a",INDEX(la.data,MATCH($E$40,la.geog,0),MATCH(CONCATENATE($AB$42," (",$D43,")"),la.head,0))), "n/a")</f>
        <v>n/a</v>
      </c>
      <c r="F43" s="1522"/>
      <c r="G43" s="1523" t="str">
        <f>IFERROR(IF($E$40="please make a selection","n/a",INDEX(la.data,MATCH($E$40,la.geog,0),MATCH(CONCATENATE($AB$43," (",$D43,")"),la.head,0))), "n/a")</f>
        <v>n/a</v>
      </c>
      <c r="H43" s="1523"/>
      <c r="I43" s="1185" t="str">
        <f>IFERROR(IF($E$40="please make a selection","n/a",INDEX(la.data,MATCH($E$40,la.geog,0),MATCH(CONCATENATE($AB$44," (",$D43,")"),la.head,0))), "n/a")</f>
        <v>n/a</v>
      </c>
      <c r="J43" s="1185" t="str">
        <f>IFERROR(IF($E$40="please make a selection","n/a",INDEX(la.data,MATCH($E$40,la.geog,0),MATCH(CONCATENATE($AB$45," (",$D43,")"),la.head,0))), "n/a")</f>
        <v>n/a</v>
      </c>
      <c r="K43" s="1522" t="str">
        <f>IFERROR(IF($K$40="please make a selection","n/a",INDEX(la.data,MATCH($K$40,la.geog,0),MATCH(CONCATENATE($AB$42," (",$D43,")"),la.head,0))), "n/a")</f>
        <v>n/a</v>
      </c>
      <c r="L43" s="1522"/>
      <c r="M43" s="1523" t="str">
        <f>IFERROR(IF($K$40="please make a selection","n/a",INDEX(la.data,MATCH($K$40,la.geog,0),MATCH(CONCATENATE($AB$43," (",$D43,")"),la.head,0))), "n/a")</f>
        <v>n/a</v>
      </c>
      <c r="N43" s="1523"/>
      <c r="O43" s="1185" t="str">
        <f>IFERROR(IF($K$40="please make a selection","n/a",INDEX(la.data,MATCH($K$40,la.geog,0),MATCH(CONCATENATE($AB$44," (",$D43,")"),la.head,0))), "n/a")</f>
        <v>n/a</v>
      </c>
      <c r="P43" s="1185" t="str">
        <f>IFERROR(IF($K$40="please make a selection","n/a",INDEX(la.data,MATCH($K$40,la.geog,0),MATCH(CONCATENATE($AB$45," (",$D43,")"),la.head,0))), "n/a")</f>
        <v>n/a</v>
      </c>
      <c r="Q43" s="1522">
        <f>IFERROR(IF($Q$40="please make a selection","n/a",INDEX(la.data,MATCH($Q$40,la.geog,0),MATCH(CONCATENATE($AB$42," (",$D43,")"),la.head,0))), "n/a")</f>
        <v>7109</v>
      </c>
      <c r="R43" s="1522"/>
      <c r="S43" s="1523" t="str">
        <f>IFERROR(IF($Q$40="please make a selection","n/a",INDEX(la.data,MATCH($Q$40,la.geog,0),MATCH(CONCATENATE($AB$43," (",$D43,")"),la.head,0))), "n/a")</f>
        <v>some LAs failed validation</v>
      </c>
      <c r="T43" s="1523"/>
      <c r="U43" s="1185" t="str">
        <f>IFERROR(IF($Q$40="please make a selection","n/a",INDEX(la.data,MATCH($Q$40,la.geog,0),MATCH(CONCATENATE($AB$44," (",$D43,")"),la.head,0))), "n/a")</f>
        <v>n/a</v>
      </c>
      <c r="V43" s="1185" t="str">
        <f>IFERROR(IF($Q$40="please make a selection","n/a",INDEX(la.data,MATCH($Q$40,la.geog,0),MATCH(CONCATENATE($AB$45," (",$D43,")"),la.head,0))), "n/a")</f>
        <v>n/a</v>
      </c>
      <c r="W43" s="1527">
        <f>IFERROR(IF($W$40="please make a selection","n/a",INDEX(la.data,MATCH($W$40,la.geog,0),MATCH(CONCATENATE($AB$42," (",$D43,")"),la.head,0))), "n/a")</f>
        <v>469767</v>
      </c>
      <c r="X43" s="1527"/>
      <c r="Y43" s="1185">
        <f>IFERROR(IF($W$40="please make a selection","n/a",INDEX(la.data,MATCH($W$40,la.geog,0),MATCH(CONCATENATE($AB$43," (",$D43,")"),la.head,0))), "n/a")</f>
        <v>0.74018337290814185</v>
      </c>
      <c r="Z43" s="1140"/>
      <c r="AA43" s="79"/>
      <c r="AB43" s="946" t="s">
        <v>3548</v>
      </c>
      <c r="AC43" s="946"/>
    </row>
    <row r="44" spans="2:30" s="1141" customFormat="1" ht="23.25" customHeight="1" x14ac:dyDescent="0.25">
      <c r="B44" s="79"/>
      <c r="C44" s="1143"/>
      <c r="D44" s="1186" t="s">
        <v>2048</v>
      </c>
      <c r="E44" s="1524" t="str">
        <f>IFERROR(IF($E$40="please make a selection","n/a",INDEX(la.data,MATCH($E$40,la.geog,0),MATCH(CONCATENATE($AB$42," (",$D44,")"),la.head,0))), "n/a")</f>
        <v>n/a</v>
      </c>
      <c r="F44" s="1524"/>
      <c r="G44" s="1525" t="str">
        <f>IFERROR(IF($E$40="please make a selection","n/a",INDEX(la.data,MATCH($E$40,la.geog,0),MATCH(CONCATENATE($AB$43," (",$D44,")"),la.head,0))), "n/a")</f>
        <v>n/a</v>
      </c>
      <c r="H44" s="1525"/>
      <c r="I44" s="1187" t="str">
        <f>IFERROR(IF($E$40="please make a selection","n/a",INDEX(la.data,MATCH($E$40,la.geog,0),MATCH(CONCATENATE($AB$44," (",$D44,")"),la.head,0))), "n/a")</f>
        <v>n/a</v>
      </c>
      <c r="J44" s="1187" t="str">
        <f>IFERROR(IF($E$40="please make a selection","n/a",INDEX(la.data,MATCH($E$40,la.geog,0),MATCH(CONCATENATE($AB$45," (",$D44,")"),la.head,0))), "n/a")</f>
        <v>n/a</v>
      </c>
      <c r="K44" s="1524" t="str">
        <f>IFERROR(IF($K$40="please make a selection","n/a",INDEX(la.data,MATCH($K$40,la.geog,0),MATCH(CONCATENATE($AB$42," (",$D44,")"),la.head,0))), "n/a")</f>
        <v>n/a</v>
      </c>
      <c r="L44" s="1524"/>
      <c r="M44" s="1525" t="str">
        <f>IFERROR(IF($K$40="please make a selection","n/a",INDEX(la.data,MATCH($K$40,la.geog,0),MATCH(CONCATENATE($AB$43," (",$D44,")"),la.head,0))), "n/a")</f>
        <v>n/a</v>
      </c>
      <c r="N44" s="1525"/>
      <c r="O44" s="1187" t="str">
        <f>IFERROR(IF($K$40="please make a selection","n/a",INDEX(la.data,MATCH($K$40,la.geog,0),MATCH(CONCATENATE($AB$44," (",$D44,")"),la.head,0))), "n/a")</f>
        <v>n/a</v>
      </c>
      <c r="P44" s="1187" t="str">
        <f>IFERROR(IF($K$40="please make a selection","n/a",INDEX(la.data,MATCH($K$40,la.geog,0),MATCH(CONCATENATE($AB$45," (",$D44,")"),la.head,0))), "n/a")</f>
        <v>n/a</v>
      </c>
      <c r="Q44" s="1524">
        <f>IFERROR(IF($Q$40="please make a selection","n/a",INDEX(la.data,MATCH($Q$40,la.geog,0),MATCH(CONCATENATE($AB$42," (",$D44,")"),la.head,0))), "n/a")</f>
        <v>6980</v>
      </c>
      <c r="R44" s="1524"/>
      <c r="S44" s="1525" t="str">
        <f>IFERROR(IF($Q$40="please make a selection","n/a",INDEX(la.data,MATCH($Q$40,la.geog,0),MATCH(CONCATENATE($AB$43," (",$D44,")"),la.head,0))), "n/a")</f>
        <v>some LAs failed validation</v>
      </c>
      <c r="T44" s="1525"/>
      <c r="U44" s="1187" t="str">
        <f>IFERROR(IF($Q$40="please make a selection","n/a",INDEX(la.data,MATCH($Q$40,la.geog,0),MATCH(CONCATENATE($AB$44," (",$D44,")"),la.head,0))), "n/a")</f>
        <v>n/a</v>
      </c>
      <c r="V44" s="1187" t="str">
        <f>IFERROR(IF($Q$40="please make a selection","n/a",INDEX(la.data,MATCH($Q$40,la.geog,0),MATCH(CONCATENATE($AB$45," (",$D44,")"),la.head,0))), "n/a")</f>
        <v>n/a</v>
      </c>
      <c r="W44" s="1528">
        <f>IFERROR(IF($W$40="please make a selection","n/a",INDEX(la.data,MATCH($W$40,la.geog,0),MATCH(CONCATENATE($AB$42," (",$D44,")"),la.head,0))), "n/a")</f>
        <v>471561</v>
      </c>
      <c r="X44" s="1528"/>
      <c r="Y44" s="1187">
        <f>IFERROR(IF($W$40="please make a selection","n/a",INDEX(la.data,MATCH($W$40,la.geog,0),MATCH(CONCATENATE($AB$43," (",$D44,")"),la.head,0))), "n/a")</f>
        <v>0.74334387384177891</v>
      </c>
      <c r="Z44" s="1140"/>
      <c r="AA44" s="79"/>
      <c r="AB44" s="946" t="s">
        <v>3549</v>
      </c>
      <c r="AC44" s="946"/>
    </row>
    <row r="45" spans="2:30" s="399" customFormat="1" x14ac:dyDescent="0.25">
      <c r="B45" s="79"/>
      <c r="C45" s="173"/>
      <c r="D45" s="410"/>
      <c r="E45" s="410"/>
      <c r="F45" s="410"/>
      <c r="G45" s="410"/>
      <c r="H45" s="410"/>
      <c r="I45" s="410"/>
      <c r="J45" s="410"/>
      <c r="K45" s="410"/>
      <c r="L45" s="410"/>
      <c r="M45" s="410"/>
      <c r="N45" s="410"/>
      <c r="O45" s="410"/>
      <c r="P45" s="410"/>
      <c r="Q45" s="410"/>
      <c r="R45" s="410"/>
      <c r="S45" s="410"/>
      <c r="T45" s="410"/>
      <c r="U45" s="410"/>
      <c r="V45" s="410"/>
      <c r="W45" s="410"/>
      <c r="X45" s="410"/>
      <c r="Y45" s="410"/>
      <c r="Z45" s="366"/>
      <c r="AA45" s="79"/>
      <c r="AB45" s="946" t="s">
        <v>3550</v>
      </c>
      <c r="AC45" s="946"/>
      <c r="AD45" s="1141"/>
    </row>
    <row r="46" spans="2:30" s="399" customFormat="1" ht="15" customHeight="1" x14ac:dyDescent="0.25">
      <c r="B46" s="79"/>
      <c r="C46" s="170"/>
      <c r="D46" s="410"/>
      <c r="E46" s="410"/>
      <c r="F46" s="410"/>
      <c r="G46" s="410"/>
      <c r="H46" s="410"/>
      <c r="I46" s="410"/>
      <c r="J46" s="410"/>
      <c r="K46" s="410"/>
      <c r="L46" s="410"/>
      <c r="M46" s="410"/>
      <c r="N46" s="410"/>
      <c r="O46" s="410"/>
      <c r="P46" s="410"/>
      <c r="Q46" s="410"/>
      <c r="R46" s="410"/>
      <c r="S46" s="410"/>
      <c r="T46" s="410"/>
      <c r="U46" s="410"/>
      <c r="V46" s="410"/>
      <c r="W46" s="410"/>
      <c r="X46" s="410"/>
      <c r="Y46" s="410"/>
      <c r="Z46" s="366"/>
      <c r="AA46" s="79"/>
      <c r="AD46" s="1141"/>
    </row>
    <row r="47" spans="2:30" s="399" customFormat="1" x14ac:dyDescent="0.25">
      <c r="B47" s="79"/>
      <c r="C47" s="170"/>
      <c r="D47" s="410"/>
      <c r="E47" s="410"/>
      <c r="F47" s="410"/>
      <c r="G47" s="410"/>
      <c r="H47" s="410"/>
      <c r="I47" s="410"/>
      <c r="J47" s="410"/>
      <c r="K47" s="410"/>
      <c r="L47" s="410"/>
      <c r="M47" s="410"/>
      <c r="N47" s="410"/>
      <c r="O47" s="410"/>
      <c r="P47" s="410"/>
      <c r="Q47" s="410"/>
      <c r="R47" s="410"/>
      <c r="S47" s="410"/>
      <c r="T47" s="410"/>
      <c r="U47" s="410"/>
      <c r="V47" s="410"/>
      <c r="W47" s="410"/>
      <c r="X47" s="410"/>
      <c r="Y47" s="410"/>
      <c r="Z47" s="366"/>
      <c r="AA47" s="79"/>
      <c r="AD47" s="1141"/>
    </row>
    <row r="48" spans="2:30" s="399" customFormat="1" ht="15" customHeight="1" x14ac:dyDescent="0.25">
      <c r="B48" s="79"/>
      <c r="C48" s="170"/>
      <c r="D48" s="1531" t="s">
        <v>3218</v>
      </c>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366"/>
      <c r="AA48" s="79"/>
      <c r="AD48" s="1141"/>
    </row>
    <row r="49" spans="2:31" s="399" customFormat="1" x14ac:dyDescent="0.25">
      <c r="B49" s="79"/>
      <c r="C49" s="170"/>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366"/>
      <c r="AA49" s="79"/>
      <c r="AD49" s="1141"/>
    </row>
    <row r="50" spans="2:31" s="399" customFormat="1" x14ac:dyDescent="0.25">
      <c r="B50" s="79"/>
      <c r="C50" s="170"/>
      <c r="D50" s="1531"/>
      <c r="E50" s="1531"/>
      <c r="F50" s="1531"/>
      <c r="G50" s="1531"/>
      <c r="H50" s="1531"/>
      <c r="I50" s="1531"/>
      <c r="J50" s="1531"/>
      <c r="K50" s="1531"/>
      <c r="L50" s="1531"/>
      <c r="M50" s="1531"/>
      <c r="N50" s="1531"/>
      <c r="O50" s="1531"/>
      <c r="P50" s="1531"/>
      <c r="Q50" s="1531"/>
      <c r="R50" s="1531"/>
      <c r="S50" s="1531"/>
      <c r="T50" s="1531"/>
      <c r="U50" s="1531"/>
      <c r="V50" s="1531"/>
      <c r="W50" s="1531"/>
      <c r="X50" s="1531"/>
      <c r="Y50" s="1531"/>
      <c r="Z50" s="366"/>
      <c r="AA50" s="79"/>
      <c r="AD50" s="1141"/>
    </row>
    <row r="51" spans="2:31" s="399" customFormat="1" x14ac:dyDescent="0.25">
      <c r="B51" s="79"/>
      <c r="C51" s="173"/>
      <c r="D51" s="1531"/>
      <c r="E51" s="1531"/>
      <c r="F51" s="1531"/>
      <c r="G51" s="1531"/>
      <c r="H51" s="1531"/>
      <c r="I51" s="1531"/>
      <c r="J51" s="1531"/>
      <c r="K51" s="1531"/>
      <c r="L51" s="1531"/>
      <c r="M51" s="1531"/>
      <c r="N51" s="1531"/>
      <c r="O51" s="1531"/>
      <c r="P51" s="1531"/>
      <c r="Q51" s="1531"/>
      <c r="R51" s="1531"/>
      <c r="S51" s="1531"/>
      <c r="T51" s="1531"/>
      <c r="U51" s="1531"/>
      <c r="V51" s="1531"/>
      <c r="W51" s="1531"/>
      <c r="X51" s="1531"/>
      <c r="Y51" s="1531"/>
      <c r="Z51" s="366"/>
      <c r="AA51" s="79"/>
      <c r="AD51" s="1141"/>
    </row>
    <row r="52" spans="2:31" s="399" customFormat="1" x14ac:dyDescent="0.25">
      <c r="B52" s="79"/>
      <c r="C52" s="173"/>
      <c r="D52" s="1531"/>
      <c r="E52" s="1531"/>
      <c r="F52" s="1531"/>
      <c r="G52" s="1531"/>
      <c r="H52" s="1531"/>
      <c r="I52" s="1531"/>
      <c r="J52" s="1531"/>
      <c r="K52" s="1531"/>
      <c r="L52" s="1531"/>
      <c r="M52" s="1531"/>
      <c r="N52" s="1531"/>
      <c r="O52" s="1531"/>
      <c r="P52" s="1531"/>
      <c r="Q52" s="1531"/>
      <c r="R52" s="1531"/>
      <c r="S52" s="1531"/>
      <c r="T52" s="1531"/>
      <c r="U52" s="1531"/>
      <c r="V52" s="1531"/>
      <c r="W52" s="1531"/>
      <c r="X52" s="1531"/>
      <c r="Y52" s="1531"/>
      <c r="Z52" s="366"/>
      <c r="AA52" s="79"/>
      <c r="AD52" s="1141"/>
    </row>
    <row r="53" spans="2:31" s="399" customFormat="1" x14ac:dyDescent="0.25">
      <c r="B53" s="79"/>
      <c r="C53" s="173"/>
      <c r="D53" s="1531"/>
      <c r="E53" s="1531"/>
      <c r="F53" s="1531"/>
      <c r="G53" s="1531"/>
      <c r="H53" s="1531"/>
      <c r="I53" s="1531"/>
      <c r="J53" s="1531"/>
      <c r="K53" s="1531"/>
      <c r="L53" s="1531"/>
      <c r="M53" s="1531"/>
      <c r="N53" s="1531"/>
      <c r="O53" s="1531"/>
      <c r="P53" s="1531"/>
      <c r="Q53" s="1531"/>
      <c r="R53" s="1531"/>
      <c r="S53" s="1531"/>
      <c r="T53" s="1531"/>
      <c r="U53" s="1531"/>
      <c r="V53" s="1531"/>
      <c r="W53" s="1531"/>
      <c r="X53" s="1531"/>
      <c r="Y53" s="1531"/>
      <c r="Z53" s="366"/>
      <c r="AA53" s="79"/>
      <c r="AD53" s="1141"/>
    </row>
    <row r="54" spans="2:31" s="399" customFormat="1" x14ac:dyDescent="0.25">
      <c r="B54" s="79"/>
      <c r="C54" s="173"/>
      <c r="D54" s="1531"/>
      <c r="E54" s="1531"/>
      <c r="F54" s="1531"/>
      <c r="G54" s="1531"/>
      <c r="H54" s="1531"/>
      <c r="I54" s="1531"/>
      <c r="J54" s="1531"/>
      <c r="K54" s="1531"/>
      <c r="L54" s="1531"/>
      <c r="M54" s="1531"/>
      <c r="N54" s="1531"/>
      <c r="O54" s="1531"/>
      <c r="P54" s="1531"/>
      <c r="Q54" s="1531"/>
      <c r="R54" s="1531"/>
      <c r="S54" s="1531"/>
      <c r="T54" s="1531"/>
      <c r="U54" s="1531"/>
      <c r="V54" s="1531"/>
      <c r="W54" s="1531"/>
      <c r="X54" s="1531"/>
      <c r="Y54" s="1531"/>
      <c r="Z54" s="366"/>
      <c r="AA54" s="79"/>
      <c r="AD54" s="1141"/>
    </row>
    <row r="55" spans="2:31" s="399" customFormat="1" x14ac:dyDescent="0.25">
      <c r="B55" s="79"/>
      <c r="C55" s="173"/>
      <c r="D55" s="1531"/>
      <c r="E55" s="1531"/>
      <c r="F55" s="1531"/>
      <c r="G55" s="1531"/>
      <c r="H55" s="1531"/>
      <c r="I55" s="1531"/>
      <c r="J55" s="1531"/>
      <c r="K55" s="1531"/>
      <c r="L55" s="1531"/>
      <c r="M55" s="1531"/>
      <c r="N55" s="1531"/>
      <c r="O55" s="1531"/>
      <c r="P55" s="1531"/>
      <c r="Q55" s="1531"/>
      <c r="R55" s="1531"/>
      <c r="S55" s="1531"/>
      <c r="T55" s="1531"/>
      <c r="U55" s="1531"/>
      <c r="V55" s="1531"/>
      <c r="W55" s="1531"/>
      <c r="X55" s="1531"/>
      <c r="Y55" s="1531"/>
      <c r="Z55" s="366"/>
      <c r="AA55" s="79"/>
      <c r="AD55" s="1141"/>
    </row>
    <row r="56" spans="2:31" s="399" customFormat="1" x14ac:dyDescent="0.25">
      <c r="B56" s="79"/>
      <c r="C56" s="173"/>
      <c r="D56" s="1531"/>
      <c r="E56" s="1531"/>
      <c r="F56" s="1531"/>
      <c r="G56" s="1531"/>
      <c r="H56" s="1531"/>
      <c r="I56" s="1531"/>
      <c r="J56" s="1531"/>
      <c r="K56" s="1531"/>
      <c r="L56" s="1531"/>
      <c r="M56" s="1531"/>
      <c r="N56" s="1531"/>
      <c r="O56" s="1531"/>
      <c r="P56" s="1531"/>
      <c r="Q56" s="1531"/>
      <c r="R56" s="1531"/>
      <c r="S56" s="1531"/>
      <c r="T56" s="1531"/>
      <c r="U56" s="1531"/>
      <c r="V56" s="1531"/>
      <c r="W56" s="1531"/>
      <c r="X56" s="1531"/>
      <c r="Y56" s="1531"/>
      <c r="Z56" s="366"/>
      <c r="AA56" s="79"/>
      <c r="AD56" s="1141"/>
    </row>
    <row r="57" spans="2:31" s="399" customFormat="1" x14ac:dyDescent="0.25">
      <c r="B57" s="79"/>
      <c r="C57" s="173"/>
      <c r="D57" s="1531"/>
      <c r="E57" s="1531"/>
      <c r="F57" s="1531"/>
      <c r="G57" s="1531"/>
      <c r="H57" s="1531"/>
      <c r="I57" s="1531"/>
      <c r="J57" s="1531"/>
      <c r="K57" s="1531"/>
      <c r="L57" s="1531"/>
      <c r="M57" s="1531"/>
      <c r="N57" s="1531"/>
      <c r="O57" s="1531"/>
      <c r="P57" s="1531"/>
      <c r="Q57" s="1531"/>
      <c r="R57" s="1531"/>
      <c r="S57" s="1531"/>
      <c r="T57" s="1531"/>
      <c r="U57" s="1531"/>
      <c r="V57" s="1531"/>
      <c r="W57" s="1531"/>
      <c r="X57" s="1531"/>
      <c r="Y57" s="1531"/>
      <c r="Z57" s="366"/>
      <c r="AA57" s="79"/>
      <c r="AD57" s="1141"/>
    </row>
    <row r="58" spans="2:31" x14ac:dyDescent="0.25">
      <c r="B58" s="79"/>
      <c r="C58" s="173"/>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366"/>
      <c r="AA58" s="79"/>
    </row>
    <row r="59" spans="2:31" x14ac:dyDescent="0.25">
      <c r="B59" s="79"/>
      <c r="C59" s="173"/>
      <c r="D59" s="1531"/>
      <c r="E59" s="1531"/>
      <c r="F59" s="1531"/>
      <c r="G59" s="1531"/>
      <c r="H59" s="1531"/>
      <c r="I59" s="1531"/>
      <c r="J59" s="1531"/>
      <c r="K59" s="1531"/>
      <c r="L59" s="1531"/>
      <c r="M59" s="1531"/>
      <c r="N59" s="1531"/>
      <c r="O59" s="1531"/>
      <c r="P59" s="1531"/>
      <c r="Q59" s="1531"/>
      <c r="R59" s="1531"/>
      <c r="S59" s="1531"/>
      <c r="T59" s="1531"/>
      <c r="U59" s="1531"/>
      <c r="V59" s="1531"/>
      <c r="W59" s="1531"/>
      <c r="X59" s="1531"/>
      <c r="Y59" s="1531"/>
      <c r="Z59" s="366"/>
      <c r="AA59" s="79"/>
    </row>
    <row r="60" spans="2:31" x14ac:dyDescent="0.25">
      <c r="B60" s="79"/>
      <c r="C60" s="173"/>
      <c r="D60" s="1531"/>
      <c r="E60" s="1531"/>
      <c r="F60" s="1531"/>
      <c r="G60" s="1531"/>
      <c r="H60" s="1531"/>
      <c r="I60" s="1531"/>
      <c r="J60" s="1531"/>
      <c r="K60" s="1531"/>
      <c r="L60" s="1531"/>
      <c r="M60" s="1531"/>
      <c r="N60" s="1531"/>
      <c r="O60" s="1531"/>
      <c r="P60" s="1531"/>
      <c r="Q60" s="1531"/>
      <c r="R60" s="1531"/>
      <c r="S60" s="1531"/>
      <c r="T60" s="1531"/>
      <c r="U60" s="1531"/>
      <c r="V60" s="1531"/>
      <c r="W60" s="1531"/>
      <c r="X60" s="1531"/>
      <c r="Y60" s="1531"/>
      <c r="Z60" s="366"/>
      <c r="AA60" s="79"/>
    </row>
    <row r="61" spans="2:31" ht="15" customHeight="1" x14ac:dyDescent="0.25">
      <c r="B61" s="79"/>
      <c r="C61" s="173"/>
      <c r="D61" s="1531"/>
      <c r="E61" s="1531"/>
      <c r="F61" s="1531"/>
      <c r="G61" s="1531"/>
      <c r="H61" s="1531"/>
      <c r="I61" s="1531"/>
      <c r="J61" s="1531"/>
      <c r="K61" s="1531"/>
      <c r="L61" s="1531"/>
      <c r="M61" s="1531"/>
      <c r="N61" s="1531"/>
      <c r="O61" s="1531"/>
      <c r="P61" s="1531"/>
      <c r="Q61" s="1531"/>
      <c r="R61" s="1531"/>
      <c r="S61" s="1531"/>
      <c r="T61" s="1531"/>
      <c r="U61" s="1531"/>
      <c r="V61" s="1531"/>
      <c r="W61" s="1531"/>
      <c r="X61" s="1531"/>
      <c r="Y61" s="1531"/>
      <c r="Z61" s="366"/>
      <c r="AA61" s="79"/>
    </row>
    <row r="62" spans="2:31" ht="15" customHeight="1" x14ac:dyDescent="0.25">
      <c r="B62" s="79"/>
      <c r="C62" s="173"/>
      <c r="D62" s="173"/>
      <c r="E62" s="173"/>
      <c r="F62" s="173"/>
      <c r="G62" s="173"/>
      <c r="H62" s="173"/>
      <c r="I62" s="173"/>
      <c r="J62" s="173"/>
      <c r="K62" s="173"/>
      <c r="L62" s="173"/>
      <c r="M62" s="173"/>
      <c r="N62" s="265"/>
      <c r="O62" s="265"/>
      <c r="P62" s="173"/>
      <c r="Q62" s="173"/>
      <c r="R62" s="173"/>
      <c r="S62" s="173"/>
      <c r="T62" s="173"/>
      <c r="U62" s="173"/>
      <c r="V62" s="173"/>
      <c r="W62" s="173"/>
      <c r="X62" s="173"/>
      <c r="Y62" s="173"/>
      <c r="Z62" s="366"/>
      <c r="AA62" s="79"/>
    </row>
    <row r="63" spans="2:31" ht="29.25" customHeight="1" x14ac:dyDescent="0.25">
      <c r="B63" s="79"/>
      <c r="C63" s="173"/>
      <c r="D63" s="1688" t="s">
        <v>2244</v>
      </c>
      <c r="E63" s="1688"/>
      <c r="F63" s="1688"/>
      <c r="G63" s="1688"/>
      <c r="H63" s="1688"/>
      <c r="I63" s="1688"/>
      <c r="J63" s="1688"/>
      <c r="K63" s="1688"/>
      <c r="L63" s="1688"/>
      <c r="M63" s="1688"/>
      <c r="N63" s="1688"/>
      <c r="O63" s="1688"/>
      <c r="P63" s="1688"/>
      <c r="Q63" s="1688"/>
      <c r="R63" s="1688"/>
      <c r="S63" s="1688"/>
      <c r="T63" s="1688"/>
      <c r="U63" s="1688"/>
      <c r="V63" s="1688"/>
      <c r="W63" s="1688"/>
      <c r="X63" s="1688"/>
      <c r="Y63" s="1688"/>
      <c r="Z63" s="366"/>
      <c r="AA63" s="79"/>
    </row>
    <row r="64" spans="2:31" s="399" customFormat="1" x14ac:dyDescent="0.25">
      <c r="B64" s="79"/>
      <c r="C64" s="173"/>
      <c r="D64" s="411"/>
      <c r="E64" s="411"/>
      <c r="F64" s="411"/>
      <c r="G64" s="411"/>
      <c r="H64" s="411"/>
      <c r="I64" s="411"/>
      <c r="J64" s="411"/>
      <c r="K64" s="411"/>
      <c r="L64" s="411"/>
      <c r="M64" s="411"/>
      <c r="N64" s="411"/>
      <c r="O64" s="411"/>
      <c r="P64" s="411"/>
      <c r="Q64" s="411"/>
      <c r="R64" s="411"/>
      <c r="S64" s="411"/>
      <c r="T64" s="411"/>
      <c r="U64" s="411"/>
      <c r="V64" s="411"/>
      <c r="W64" s="411"/>
      <c r="X64" s="411"/>
      <c r="Y64" s="411"/>
      <c r="Z64" s="366"/>
      <c r="AA64" s="79"/>
      <c r="AD64" s="1141"/>
      <c r="AE64" s="374" t="s">
        <v>2050</v>
      </c>
    </row>
    <row r="65" spans="2:31" s="399" customFormat="1" ht="15" customHeight="1" x14ac:dyDescent="0.25">
      <c r="B65" s="79"/>
      <c r="C65" s="173"/>
      <c r="D65" s="1688" t="s">
        <v>2264</v>
      </c>
      <c r="E65" s="1688"/>
      <c r="F65" s="1688"/>
      <c r="G65" s="1688"/>
      <c r="H65" s="1688"/>
      <c r="I65" s="1689" t="s">
        <v>2048</v>
      </c>
      <c r="J65" s="1690"/>
      <c r="K65" s="1691"/>
      <c r="L65" s="411"/>
      <c r="M65" s="411"/>
      <c r="N65" s="411"/>
      <c r="O65" s="411"/>
      <c r="P65" s="411"/>
      <c r="Q65" s="411"/>
      <c r="R65" s="411"/>
      <c r="S65" s="411"/>
      <c r="T65" s="411"/>
      <c r="U65" s="411"/>
      <c r="V65" s="411"/>
      <c r="W65" s="411"/>
      <c r="X65" s="411"/>
      <c r="Y65" s="411"/>
      <c r="Z65" s="366"/>
      <c r="AA65" s="79"/>
      <c r="AD65" s="1141"/>
      <c r="AE65" s="374" t="s">
        <v>2048</v>
      </c>
    </row>
    <row r="66" spans="2:31" s="399" customFormat="1" x14ac:dyDescent="0.25">
      <c r="B66" s="79"/>
      <c r="C66" s="173"/>
      <c r="D66" s="411"/>
      <c r="E66" s="411"/>
      <c r="F66" s="411"/>
      <c r="G66" s="411"/>
      <c r="H66" s="411"/>
      <c r="I66" s="411"/>
      <c r="J66" s="411"/>
      <c r="K66" s="411"/>
      <c r="L66" s="411"/>
      <c r="M66" s="411"/>
      <c r="N66" s="411"/>
      <c r="O66" s="411"/>
      <c r="P66" s="411"/>
      <c r="Q66" s="411"/>
      <c r="R66" s="411"/>
      <c r="S66" s="411"/>
      <c r="T66" s="411"/>
      <c r="U66" s="411"/>
      <c r="V66" s="411"/>
      <c r="W66" s="411"/>
      <c r="X66" s="411"/>
      <c r="Y66" s="411"/>
      <c r="Z66" s="366"/>
      <c r="AA66" s="79"/>
      <c r="AC66" s="412"/>
      <c r="AD66" s="1141"/>
      <c r="AE66" s="374" t="s">
        <v>2047</v>
      </c>
    </row>
    <row r="67" spans="2:31" s="399" customFormat="1" ht="15" customHeight="1" x14ac:dyDescent="0.25">
      <c r="B67" s="79"/>
      <c r="C67" s="173"/>
      <c r="D67" s="1671"/>
      <c r="E67" s="1671"/>
      <c r="F67" s="1671"/>
      <c r="G67" s="1671"/>
      <c r="H67" s="1671"/>
      <c r="I67" s="1671"/>
      <c r="J67" s="1671"/>
      <c r="K67" s="1718" t="s">
        <v>1696</v>
      </c>
      <c r="L67" s="1718"/>
      <c r="M67" s="1718"/>
      <c r="N67" s="1718"/>
      <c r="O67" s="1718"/>
      <c r="P67" s="1718"/>
      <c r="Q67" s="1718"/>
      <c r="R67" s="1718"/>
      <c r="S67" s="1718"/>
      <c r="T67" s="414"/>
      <c r="U67" s="205"/>
      <c r="V67" s="418"/>
      <c r="W67" s="418"/>
      <c r="X67" s="418"/>
      <c r="Y67" s="418"/>
      <c r="Z67" s="366"/>
      <c r="AA67" s="79"/>
      <c r="AC67" s="412"/>
      <c r="AD67" s="1141"/>
      <c r="AE67" s="946" t="s">
        <v>2196</v>
      </c>
    </row>
    <row r="68" spans="2:31" s="399" customFormat="1" ht="15" customHeight="1" x14ac:dyDescent="0.25">
      <c r="B68" s="79"/>
      <c r="C68" s="173"/>
      <c r="D68" s="1672"/>
      <c r="E68" s="1672"/>
      <c r="F68" s="1672"/>
      <c r="G68" s="1672"/>
      <c r="H68" s="1672"/>
      <c r="I68" s="1672"/>
      <c r="J68" s="1672"/>
      <c r="K68" s="1278" t="str">
        <f>IF(select1 = "", "please make a selection", select1)</f>
        <v>please make a selection</v>
      </c>
      <c r="L68" s="1278"/>
      <c r="M68" s="1278"/>
      <c r="N68" s="1279" t="str">
        <f>IF(select2 = "", "please make a selection", select2)</f>
        <v>please make a selection</v>
      </c>
      <c r="O68" s="1279"/>
      <c r="P68" s="1279"/>
      <c r="Q68" s="1280" t="s">
        <v>790</v>
      </c>
      <c r="R68" s="1280"/>
      <c r="S68" s="1280"/>
      <c r="T68" s="180"/>
      <c r="U68" s="1733" t="str">
        <f>IF($I$65="2012/13", "England figures for 2012/13: 32.2% breastfed exclusively, 47.1% breastfed partially or exclusively",IF($I$65 = "2014/15", "England figures for 2014/15: 30.1% breastfed exclusively, 43.8% breastfed partially or exclusively", IF($I$65 = "2015/16", "England figures for 2015/16: 28.4% breastfed exclusively, 43.2% breastfed partially or exclusively", IF($I$65 = "2016/17", "England figures for 2016/17: 30.3% breastfed exclusively, 44.4% breastfed partially or exclusively"))))</f>
        <v>England figures for 2014/15: 30.1% breastfed exclusively, 43.8% breastfed partially or exclusively</v>
      </c>
      <c r="V68" s="1734"/>
      <c r="W68" s="1734"/>
      <c r="X68" s="1734"/>
      <c r="Y68" s="1735"/>
      <c r="Z68" s="366"/>
      <c r="AA68" s="79"/>
      <c r="AC68" s="412"/>
      <c r="AD68" s="1141"/>
    </row>
    <row r="69" spans="2:31" s="399" customFormat="1" ht="15" customHeight="1" x14ac:dyDescent="0.25">
      <c r="B69" s="79"/>
      <c r="C69" s="173"/>
      <c r="D69" s="1673"/>
      <c r="E69" s="1673"/>
      <c r="F69" s="1673"/>
      <c r="G69" s="1673"/>
      <c r="H69" s="1673"/>
      <c r="I69" s="1673"/>
      <c r="J69" s="1673"/>
      <c r="K69" s="1252"/>
      <c r="L69" s="1252"/>
      <c r="M69" s="1252"/>
      <c r="N69" s="1254"/>
      <c r="O69" s="1254"/>
      <c r="P69" s="1254"/>
      <c r="Q69" s="1256"/>
      <c r="R69" s="1256"/>
      <c r="S69" s="1256"/>
      <c r="T69" s="180"/>
      <c r="U69" s="1736"/>
      <c r="V69" s="1737"/>
      <c r="W69" s="1737"/>
      <c r="X69" s="1737"/>
      <c r="Y69" s="1738"/>
      <c r="Z69" s="366"/>
      <c r="AA69" s="79"/>
      <c r="AC69" s="412"/>
      <c r="AD69" s="1141"/>
    </row>
    <row r="70" spans="2:31" s="399" customFormat="1" ht="15" customHeight="1" x14ac:dyDescent="0.25">
      <c r="B70" s="79"/>
      <c r="C70" s="173"/>
      <c r="D70" s="1720" t="s">
        <v>2259</v>
      </c>
      <c r="E70" s="1720"/>
      <c r="F70" s="1720"/>
      <c r="G70" s="1720"/>
      <c r="H70" s="1720"/>
      <c r="I70" s="1720"/>
      <c r="J70" s="1720"/>
      <c r="K70" s="1719" t="str">
        <f t="shared" ref="K70:K76" si="0">IFERROR(IF($K$68="please make a selection","n/a",INDEX(data_all,MATCH($K$68,geog,0),MATCH(CONCATENATE($D70, "(",$I$65,")"),head,0))), "n/a")</f>
        <v>n/a</v>
      </c>
      <c r="L70" s="1719"/>
      <c r="M70" s="1719"/>
      <c r="N70" s="1719" t="str">
        <f t="shared" ref="N70:N76" si="1">IFERROR(IF($N$68="please make a selection","n/a",INDEX(data_all,MATCH($N$68,geog,0),MATCH(CONCATENATE($D70, "(",$I$65,")"),head,0))), "n/a")</f>
        <v>n/a</v>
      </c>
      <c r="O70" s="1719"/>
      <c r="P70" s="1719"/>
      <c r="Q70" s="1719" t="str">
        <f t="shared" ref="Q70:Q76" si="2">IFERROR(IF($Q$68="please make a selection","n/a",INDEX(data_all,MATCH($Q$68,geog,0),MATCH(CONCATENATE($D70, "(",$I$65,")"),head,0))), "n/a")</f>
        <v>n/a</v>
      </c>
      <c r="R70" s="1719"/>
      <c r="S70" s="1719"/>
      <c r="T70" s="413"/>
      <c r="U70" s="1736"/>
      <c r="V70" s="1737"/>
      <c r="W70" s="1737"/>
      <c r="X70" s="1737"/>
      <c r="Y70" s="1738"/>
      <c r="Z70" s="366"/>
      <c r="AA70" s="79"/>
      <c r="AC70" s="412"/>
      <c r="AD70" s="1141"/>
    </row>
    <row r="71" spans="2:31" s="399" customFormat="1" ht="15" customHeight="1" x14ac:dyDescent="0.25">
      <c r="B71" s="79"/>
      <c r="C71" s="173"/>
      <c r="D71" s="1685" t="s">
        <v>2260</v>
      </c>
      <c r="E71" s="1685"/>
      <c r="F71" s="1685"/>
      <c r="G71" s="1685"/>
      <c r="H71" s="1685"/>
      <c r="I71" s="1685"/>
      <c r="J71" s="1685"/>
      <c r="K71" s="1725" t="str">
        <f t="shared" si="0"/>
        <v>n/a</v>
      </c>
      <c r="L71" s="1725"/>
      <c r="M71" s="1725"/>
      <c r="N71" s="1725" t="str">
        <f t="shared" si="1"/>
        <v>n/a</v>
      </c>
      <c r="O71" s="1725"/>
      <c r="P71" s="1725"/>
      <c r="Q71" s="1725">
        <f t="shared" si="2"/>
        <v>7801</v>
      </c>
      <c r="R71" s="1725"/>
      <c r="S71" s="1725"/>
      <c r="T71" s="413"/>
      <c r="U71" s="1736"/>
      <c r="V71" s="1737"/>
      <c r="W71" s="1737"/>
      <c r="X71" s="1737"/>
      <c r="Y71" s="1738"/>
      <c r="Z71" s="366"/>
      <c r="AA71" s="79"/>
      <c r="AC71" s="412"/>
      <c r="AD71" s="1141"/>
    </row>
    <row r="72" spans="2:31" s="399" customFormat="1" ht="15" customHeight="1" x14ac:dyDescent="0.25">
      <c r="B72" s="79"/>
      <c r="C72" s="173"/>
      <c r="D72" s="1686" t="str">
        <f>IF($I$65="2012/13","% of eligible babies checked ", IF(OR($I$65 = "2015/16", $I$65 = "2016/17"), "% of eligible babies with a valid record ", "% of eligible babies checked "))</f>
        <v xml:space="preserve">% of eligible babies checked </v>
      </c>
      <c r="E72" s="1686"/>
      <c r="F72" s="1686"/>
      <c r="G72" s="1686"/>
      <c r="H72" s="1686"/>
      <c r="I72" s="1686"/>
      <c r="J72" s="1686"/>
      <c r="K72" s="1684" t="str">
        <f t="shared" si="0"/>
        <v>n/a</v>
      </c>
      <c r="L72" s="1684"/>
      <c r="M72" s="1684"/>
      <c r="N72" s="1684" t="str">
        <f t="shared" si="1"/>
        <v>n/a</v>
      </c>
      <c r="O72" s="1684"/>
      <c r="P72" s="1684"/>
      <c r="Q72" s="1684" t="str">
        <f>IFERROR(IF($Q$68="please make a selection","n/a",INDEX(data_all,MATCH($Q$68,geog,0),MATCH(CONCATENATE($D72, "(",$I$65,")"),head,0))), "n/a")</f>
        <v>n/a</v>
      </c>
      <c r="R72" s="1684"/>
      <c r="S72" s="1684"/>
      <c r="T72" s="413"/>
      <c r="U72" s="1739"/>
      <c r="V72" s="1740"/>
      <c r="W72" s="1740"/>
      <c r="X72" s="1740"/>
      <c r="Y72" s="1741"/>
      <c r="Z72" s="366"/>
      <c r="AA72" s="79"/>
      <c r="AC72" s="412"/>
      <c r="AD72" s="1141"/>
    </row>
    <row r="73" spans="2:31" s="399" customFormat="1" ht="15" customHeight="1" x14ac:dyDescent="0.25">
      <c r="B73" s="79"/>
      <c r="C73" s="173"/>
      <c r="D73" s="1687" t="s">
        <v>2261</v>
      </c>
      <c r="E73" s="1687"/>
      <c r="F73" s="1687"/>
      <c r="G73" s="1687"/>
      <c r="H73" s="1687"/>
      <c r="I73" s="1687"/>
      <c r="J73" s="1687"/>
      <c r="K73" s="1719" t="str">
        <f t="shared" si="0"/>
        <v>n/a</v>
      </c>
      <c r="L73" s="1719"/>
      <c r="M73" s="1719"/>
      <c r="N73" s="1719" t="str">
        <f t="shared" si="1"/>
        <v>n/a</v>
      </c>
      <c r="O73" s="1719"/>
      <c r="P73" s="1719"/>
      <c r="Q73" s="1719">
        <f t="shared" si="2"/>
        <v>3156</v>
      </c>
      <c r="R73" s="1719"/>
      <c r="S73" s="1719"/>
      <c r="T73" s="413"/>
      <c r="U73" s="1529" t="s">
        <v>3543</v>
      </c>
      <c r="V73" s="1529"/>
      <c r="W73" s="1529"/>
      <c r="X73" s="1529"/>
      <c r="Y73" s="1529"/>
      <c r="Z73" s="366"/>
      <c r="AA73" s="79"/>
      <c r="AC73" s="412"/>
      <c r="AD73" s="1141"/>
    </row>
    <row r="74" spans="2:31" s="399" customFormat="1" ht="15" customHeight="1" x14ac:dyDescent="0.25">
      <c r="B74" s="79"/>
      <c r="C74" s="173"/>
      <c r="D74" s="1722" t="s">
        <v>2262</v>
      </c>
      <c r="E74" s="1722"/>
      <c r="F74" s="1722"/>
      <c r="G74" s="1722"/>
      <c r="H74" s="1722"/>
      <c r="I74" s="1722"/>
      <c r="J74" s="1722"/>
      <c r="K74" s="1721" t="str">
        <f t="shared" si="0"/>
        <v>n/a</v>
      </c>
      <c r="L74" s="1721"/>
      <c r="M74" s="1721"/>
      <c r="N74" s="1721" t="str">
        <f t="shared" si="1"/>
        <v>n/a</v>
      </c>
      <c r="O74" s="1721"/>
      <c r="P74" s="1721"/>
      <c r="Q74" s="1721">
        <f t="shared" si="2"/>
        <v>4394</v>
      </c>
      <c r="R74" s="1721"/>
      <c r="S74" s="1721"/>
      <c r="T74" s="413"/>
      <c r="U74" s="1732" t="str">
        <f>IF(OR(I65= "2015/16", I65= "2016/17"), "Note. Change in collection methods for 2015/16 means that the figures for England do not reflect full coverage", "")</f>
        <v/>
      </c>
      <c r="V74" s="1732"/>
      <c r="W74" s="1732"/>
      <c r="X74" s="1732"/>
      <c r="Y74" s="1732"/>
      <c r="Z74" s="366"/>
      <c r="AA74" s="79"/>
      <c r="AC74" s="412"/>
      <c r="AD74" s="1141"/>
    </row>
    <row r="75" spans="2:31" s="399" customFormat="1" x14ac:dyDescent="0.25">
      <c r="B75" s="79"/>
      <c r="C75" s="173"/>
      <c r="D75" s="1723" t="s">
        <v>2265</v>
      </c>
      <c r="E75" s="1723"/>
      <c r="F75" s="1723"/>
      <c r="G75" s="1723"/>
      <c r="H75" s="1723"/>
      <c r="I75" s="1723"/>
      <c r="J75" s="1723"/>
      <c r="K75" s="1730" t="str">
        <f t="shared" si="0"/>
        <v>n/a</v>
      </c>
      <c r="L75" s="1730"/>
      <c r="M75" s="1730"/>
      <c r="N75" s="1730" t="str">
        <f t="shared" si="1"/>
        <v>n/a</v>
      </c>
      <c r="O75" s="1730"/>
      <c r="P75" s="1730"/>
      <c r="Q75" s="1730">
        <f t="shared" si="2"/>
        <v>0.40456351749775671</v>
      </c>
      <c r="R75" s="1730"/>
      <c r="S75" s="1730"/>
      <c r="T75" s="413"/>
      <c r="U75" s="1732"/>
      <c r="V75" s="1732"/>
      <c r="W75" s="1732"/>
      <c r="X75" s="1732"/>
      <c r="Y75" s="1732"/>
      <c r="Z75" s="366"/>
      <c r="AA75" s="79"/>
      <c r="AC75" s="412"/>
      <c r="AD75" s="1141"/>
    </row>
    <row r="76" spans="2:31" s="399" customFormat="1" x14ac:dyDescent="0.25">
      <c r="B76" s="79"/>
      <c r="C76" s="173"/>
      <c r="D76" s="1724" t="s">
        <v>2263</v>
      </c>
      <c r="E76" s="1724"/>
      <c r="F76" s="1724"/>
      <c r="G76" s="1724"/>
      <c r="H76" s="1724"/>
      <c r="I76" s="1724"/>
      <c r="J76" s="1724"/>
      <c r="K76" s="1684" t="str">
        <f t="shared" si="0"/>
        <v>n/a</v>
      </c>
      <c r="L76" s="1684"/>
      <c r="M76" s="1684"/>
      <c r="N76" s="1684" t="str">
        <f t="shared" si="1"/>
        <v>n/a</v>
      </c>
      <c r="O76" s="1684"/>
      <c r="P76" s="1684"/>
      <c r="Q76" s="1717">
        <f t="shared" si="2"/>
        <v>0.56326112036918341</v>
      </c>
      <c r="R76" s="1717"/>
      <c r="S76" s="1717"/>
      <c r="T76" s="413"/>
      <c r="U76" s="1732"/>
      <c r="V76" s="1732"/>
      <c r="W76" s="1732"/>
      <c r="X76" s="1732"/>
      <c r="Y76" s="1732"/>
      <c r="Z76" s="366"/>
      <c r="AA76" s="79"/>
      <c r="AC76" s="412"/>
      <c r="AD76" s="1141"/>
    </row>
    <row r="77" spans="2:31" s="399" customFormat="1" x14ac:dyDescent="0.25">
      <c r="B77" s="79"/>
      <c r="C77" s="173"/>
      <c r="D77" s="271"/>
      <c r="E77" s="271"/>
      <c r="F77" s="271"/>
      <c r="G77" s="271"/>
      <c r="H77" s="271"/>
      <c r="I77" s="271"/>
      <c r="J77" s="271"/>
      <c r="K77" s="271"/>
      <c r="L77" s="271"/>
      <c r="M77" s="271"/>
      <c r="N77" s="271"/>
      <c r="O77" s="271"/>
      <c r="P77" s="271"/>
      <c r="Q77" s="271"/>
      <c r="R77" s="271"/>
      <c r="S77" s="271"/>
      <c r="T77" s="413"/>
      <c r="U77" s="413"/>
      <c r="V77" s="413"/>
      <c r="W77" s="271"/>
      <c r="X77" s="271"/>
      <c r="Y77" s="271"/>
      <c r="Z77" s="366"/>
      <c r="AA77" s="79"/>
      <c r="AC77" s="412"/>
      <c r="AD77" s="1141"/>
    </row>
    <row r="78" spans="2:31" s="399" customFormat="1" x14ac:dyDescent="0.25">
      <c r="B78" s="79"/>
      <c r="C78" s="173"/>
      <c r="D78" s="271"/>
      <c r="E78" s="271"/>
      <c r="F78" s="271"/>
      <c r="G78" s="271"/>
      <c r="H78" s="271"/>
      <c r="I78" s="271"/>
      <c r="J78" s="271"/>
      <c r="K78" s="271"/>
      <c r="L78" s="271"/>
      <c r="M78" s="271"/>
      <c r="N78" s="271"/>
      <c r="O78" s="271"/>
      <c r="P78" s="271"/>
      <c r="Q78" s="271"/>
      <c r="R78" s="271"/>
      <c r="S78" s="271"/>
      <c r="T78" s="271"/>
      <c r="U78" s="271"/>
      <c r="V78" s="271"/>
      <c r="W78" s="271"/>
      <c r="X78" s="271"/>
      <c r="Y78" s="271"/>
      <c r="Z78" s="366"/>
      <c r="AA78" s="79"/>
      <c r="AC78" s="412"/>
      <c r="AD78" s="1141"/>
    </row>
    <row r="79" spans="2:31" s="399" customFormat="1" x14ac:dyDescent="0.25">
      <c r="B79" s="79"/>
      <c r="C79" s="173"/>
      <c r="D79" s="271"/>
      <c r="E79" s="271"/>
      <c r="F79" s="270"/>
      <c r="G79" s="270"/>
      <c r="H79" s="270"/>
      <c r="I79" s="270"/>
      <c r="J79" s="270"/>
      <c r="K79" s="270"/>
      <c r="L79" s="374"/>
      <c r="M79" s="374"/>
      <c r="N79" s="374"/>
      <c r="O79" s="374"/>
      <c r="P79" s="374"/>
      <c r="Q79" s="374"/>
      <c r="R79" s="270"/>
      <c r="S79" s="105" t="s">
        <v>2267</v>
      </c>
      <c r="T79" s="105" t="s">
        <v>2268</v>
      </c>
      <c r="U79" s="271"/>
      <c r="V79" s="271"/>
      <c r="W79" s="271"/>
      <c r="X79" s="271"/>
      <c r="Y79" s="271"/>
      <c r="Z79" s="366"/>
      <c r="AA79" s="79"/>
      <c r="AC79" s="412"/>
      <c r="AD79" s="1141"/>
    </row>
    <row r="80" spans="2:31" s="399" customFormat="1" ht="16.5" customHeight="1" x14ac:dyDescent="0.25">
      <c r="B80" s="79"/>
      <c r="C80" s="173"/>
      <c r="D80" s="271"/>
      <c r="E80" s="271"/>
      <c r="F80" s="270"/>
      <c r="G80" s="270" t="str">
        <f>K68</f>
        <v>please make a selection</v>
      </c>
      <c r="H80" s="270" t="str">
        <f>N68</f>
        <v>please make a selection</v>
      </c>
      <c r="I80" s="270" t="str">
        <f>Q68</f>
        <v>County - West Sussex</v>
      </c>
      <c r="J80" s="270"/>
      <c r="K80" s="270"/>
      <c r="L80" s="1731" t="str">
        <f>G80</f>
        <v>please make a selection</v>
      </c>
      <c r="M80" s="1731"/>
      <c r="N80" s="1731" t="str">
        <f>H80</f>
        <v>please make a selection</v>
      </c>
      <c r="O80" s="1731"/>
      <c r="P80" s="1731" t="str">
        <f>I80</f>
        <v>County - West Sussex</v>
      </c>
      <c r="Q80" s="1731"/>
      <c r="R80" s="270"/>
      <c r="S80" s="270" t="s">
        <v>2269</v>
      </c>
      <c r="T80" s="270" t="s">
        <v>2270</v>
      </c>
      <c r="U80" s="271"/>
      <c r="V80" s="271"/>
      <c r="W80" s="271"/>
      <c r="X80" s="271"/>
      <c r="Y80" s="271"/>
      <c r="Z80" s="366"/>
      <c r="AA80" s="79"/>
      <c r="AC80" s="412"/>
      <c r="AD80" s="1141"/>
    </row>
    <row r="81" spans="2:30" s="399" customFormat="1" ht="17.25" customHeight="1" x14ac:dyDescent="0.25">
      <c r="B81" s="79"/>
      <c r="C81" s="173"/>
      <c r="D81" s="271"/>
      <c r="E81" s="271"/>
      <c r="F81" s="415" t="str">
        <f>D75</f>
        <v xml:space="preserve">% of babies exclusively breastfed </v>
      </c>
      <c r="G81" s="415" t="str">
        <f>K75</f>
        <v>n/a</v>
      </c>
      <c r="H81" s="415" t="str">
        <f>N75</f>
        <v>n/a</v>
      </c>
      <c r="I81" s="415">
        <f>Q75</f>
        <v>0.40456351749775671</v>
      </c>
      <c r="J81" s="270"/>
      <c r="K81" s="374"/>
      <c r="L81" s="416" t="str">
        <f>IFERROR(IF($K$68="please make a selection","n/a",INDEX(data_all,MATCH($K$68,geog,0),MATCH(CONCATENATE($S79, "(",$I$65,")"),head,0))), "n/a")</f>
        <v>n/a</v>
      </c>
      <c r="M81" s="416" t="str">
        <f>IFERROR(IF($K$68="please make a selection","n/a",INDEX(data_all,MATCH($K$68,geog,0),MATCH(CONCATENATE($T79, "(",$I$65,")"),head,0))), "n/a")</f>
        <v>n/a</v>
      </c>
      <c r="N81" s="416" t="str">
        <f>IFERROR(IF($N$68="please make a selection","n/a",INDEX(data_all,MATCH($N$68,geog,0),MATCH(CONCATENATE($S79, "(",$I$65,")"),head,0))), "n/a")</f>
        <v>n/a</v>
      </c>
      <c r="O81" s="416" t="str">
        <f>IFERROR(IF($N$68="please make a selection","n/a",INDEX(data_all,MATCH($N$68,geog,0),MATCH(CONCATENATE($T79, "(",$I$65,")"),head,0))), "n/a")</f>
        <v>n/a</v>
      </c>
      <c r="P81" s="416">
        <f>IFERROR(IF($Q$68="please make a selection","n/a",INDEX(data_all,MATCH($Q$68,geog,0),MATCH(CONCATENATE($S79, "(",$I$65,")"),head,0))), "n/a")</f>
        <v>0.39372166155286392</v>
      </c>
      <c r="Q81" s="416">
        <f>IFERROR(IF($Q$68="please make a selection","n/a",INDEX(data_all,MATCH($Q$68,geog,0),MATCH(CONCATENATE($T79, "(",$I$65,")"),head,0))), "n/a")</f>
        <v>0.41549931905819043</v>
      </c>
      <c r="R81" s="270"/>
      <c r="S81" s="270"/>
      <c r="T81" s="270"/>
      <c r="U81" s="271"/>
      <c r="V81" s="271"/>
      <c r="W81" s="271"/>
      <c r="X81" s="271"/>
      <c r="Y81" s="271"/>
      <c r="Z81" s="366"/>
      <c r="AA81" s="79"/>
      <c r="AC81" s="412"/>
      <c r="AD81" s="1141"/>
    </row>
    <row r="82" spans="2:30" s="399" customFormat="1" ht="15.75" customHeight="1" x14ac:dyDescent="0.25">
      <c r="B82" s="79"/>
      <c r="C82" s="173"/>
      <c r="D82" s="271"/>
      <c r="E82" s="271"/>
      <c r="F82" s="415" t="str">
        <f>D76</f>
        <v xml:space="preserve">% of babies breastfed (partially and exclusively) </v>
      </c>
      <c r="G82" s="415" t="str">
        <f>K76</f>
        <v>n/a</v>
      </c>
      <c r="H82" s="415" t="str">
        <f>N76</f>
        <v>n/a</v>
      </c>
      <c r="I82" s="415">
        <f>Q76</f>
        <v>0.56326112036918341</v>
      </c>
      <c r="J82" s="270"/>
      <c r="K82" s="270"/>
      <c r="L82" s="416" t="str">
        <f>IFERROR(IF($K$68="please make a selection","n/a",INDEX(data_all,MATCH($K$68,geog,0),MATCH(CONCATENATE($S80, "(",$I$65,")"),head,0))), "n/a")</f>
        <v>n/a</v>
      </c>
      <c r="M82" s="416" t="str">
        <f>IFERROR(IF($K$68="please make a selection","n/a",INDEX(data_all,MATCH($K$68,geog,0),MATCH(CONCATENATE($T80, "(",$I$65,")"),head,0))), "n/a")</f>
        <v>n/a</v>
      </c>
      <c r="N82" s="416" t="str">
        <f>IFERROR(IF($N$68="please make a selection","n/a",INDEX(data_all,MATCH($N$68,geog,0),MATCH(CONCATENATE($S80, "(",$I$65,")"),head,0))), "n/a")</f>
        <v>n/a</v>
      </c>
      <c r="O82" s="416" t="str">
        <f>IFERROR(IF($N$68="please make a selection","n/a",INDEX(data_all,MATCH($N$68,geog,0),MATCH(CONCATENATE($T80, "(",$I$65,")"),head,0))), "n/a")</f>
        <v>n/a</v>
      </c>
      <c r="P82" s="416">
        <f>IFERROR(IF($Q$68="please make a selection","n/a",INDEX(data_all,MATCH($Q$68,geog,0),MATCH(CONCATENATE($S80, "(",$I$65,")"),head,0))), "n/a")</f>
        <v>0.55222641414261608</v>
      </c>
      <c r="Q82" s="416">
        <f>IFERROR(IF($Q$68="please make a selection","n/a",INDEX(data_all,MATCH($Q$68,geog,0),MATCH(CONCATENATE($T80, "(",$I$65,")"),head,0))), "n/a")</f>
        <v>0.57423355371291729</v>
      </c>
      <c r="R82" s="270"/>
      <c r="S82" s="270"/>
      <c r="T82" s="270"/>
      <c r="U82" s="271"/>
      <c r="V82" s="271"/>
      <c r="W82" s="271"/>
      <c r="X82" s="271"/>
      <c r="Y82" s="271"/>
      <c r="Z82" s="366"/>
      <c r="AA82" s="79"/>
      <c r="AC82" s="412"/>
      <c r="AD82" s="1141"/>
    </row>
    <row r="83" spans="2:30" s="399" customFormat="1" x14ac:dyDescent="0.25">
      <c r="B83" s="79"/>
      <c r="C83" s="173"/>
      <c r="D83" s="271"/>
      <c r="E83" s="271"/>
      <c r="F83" s="270"/>
      <c r="G83" s="270"/>
      <c r="H83" s="270"/>
      <c r="I83" s="270"/>
      <c r="J83" s="270"/>
      <c r="K83" s="270"/>
      <c r="L83" s="270"/>
      <c r="M83" s="270"/>
      <c r="N83" s="270"/>
      <c r="O83" s="270"/>
      <c r="P83" s="270"/>
      <c r="Q83" s="270"/>
      <c r="R83" s="270"/>
      <c r="S83" s="270"/>
      <c r="T83" s="270"/>
      <c r="U83" s="271"/>
      <c r="V83" s="271"/>
      <c r="W83" s="271"/>
      <c r="X83" s="271"/>
      <c r="Y83" s="271"/>
      <c r="Z83" s="366"/>
      <c r="AA83" s="79"/>
      <c r="AC83" s="412"/>
      <c r="AD83" s="1141"/>
    </row>
    <row r="84" spans="2:30" x14ac:dyDescent="0.25">
      <c r="B84" s="79"/>
      <c r="C84" s="173"/>
      <c r="D84" s="270"/>
      <c r="E84" s="270"/>
      <c r="F84" s="270"/>
      <c r="G84" s="270"/>
      <c r="H84" s="270"/>
      <c r="I84" s="270"/>
      <c r="J84" s="270"/>
      <c r="K84" s="270"/>
      <c r="L84" s="415" t="e">
        <f>G81-L81</f>
        <v>#VALUE!</v>
      </c>
      <c r="M84" s="415" t="e">
        <f>M81-G81</f>
        <v>#VALUE!</v>
      </c>
      <c r="N84" s="417" t="e">
        <f>H81-N81</f>
        <v>#VALUE!</v>
      </c>
      <c r="O84" s="415" t="e">
        <f>O81-H81</f>
        <v>#VALUE!</v>
      </c>
      <c r="P84" s="415">
        <f>I81-P81</f>
        <v>1.0841855944892786E-2</v>
      </c>
      <c r="Q84" s="415">
        <f>Q81-I81</f>
        <v>1.0935801560433722E-2</v>
      </c>
      <c r="R84" s="270"/>
      <c r="S84" s="270"/>
      <c r="T84" s="270"/>
      <c r="U84" s="270"/>
      <c r="V84" s="270"/>
      <c r="W84" s="270"/>
      <c r="X84" s="270"/>
      <c r="Y84" s="270"/>
      <c r="Z84" s="366"/>
      <c r="AA84" s="79"/>
      <c r="AC84" s="412"/>
    </row>
    <row r="85" spans="2:30" s="399" customFormat="1" x14ac:dyDescent="0.25">
      <c r="B85" s="79"/>
      <c r="C85" s="173"/>
      <c r="D85" s="270"/>
      <c r="E85" s="270"/>
      <c r="F85" s="270"/>
      <c r="G85" s="270"/>
      <c r="H85" s="270"/>
      <c r="I85" s="270"/>
      <c r="J85" s="270"/>
      <c r="K85" s="270"/>
      <c r="L85" s="415" t="e">
        <f>G82-L82</f>
        <v>#VALUE!</v>
      </c>
      <c r="M85" s="415" t="e">
        <f>M82-G82</f>
        <v>#VALUE!</v>
      </c>
      <c r="N85" s="417" t="e">
        <f>H82-N82</f>
        <v>#VALUE!</v>
      </c>
      <c r="O85" s="415" t="e">
        <f>O82-H82</f>
        <v>#VALUE!</v>
      </c>
      <c r="P85" s="415">
        <f>I82-P82</f>
        <v>1.1034706226567326E-2</v>
      </c>
      <c r="Q85" s="415">
        <f>Q82-I82</f>
        <v>1.0972433343733878E-2</v>
      </c>
      <c r="R85" s="270"/>
      <c r="S85" s="270"/>
      <c r="T85" s="270"/>
      <c r="U85" s="270"/>
      <c r="V85" s="270"/>
      <c r="W85" s="270"/>
      <c r="X85" s="270"/>
      <c r="Y85" s="270"/>
      <c r="Z85" s="366"/>
      <c r="AA85" s="79"/>
      <c r="AD85" s="1141"/>
    </row>
    <row r="86" spans="2:30" s="399" customFormat="1" x14ac:dyDescent="0.25">
      <c r="B86" s="79"/>
      <c r="C86" s="173"/>
      <c r="D86" s="270"/>
      <c r="E86" s="270"/>
      <c r="F86" s="270"/>
      <c r="G86" s="270"/>
      <c r="H86" s="270"/>
      <c r="I86" s="270"/>
      <c r="J86" s="270"/>
      <c r="K86" s="270"/>
      <c r="L86" s="270"/>
      <c r="M86" s="270"/>
      <c r="N86" s="300"/>
      <c r="O86" s="270"/>
      <c r="P86" s="270"/>
      <c r="Q86" s="270"/>
      <c r="R86" s="270"/>
      <c r="S86" s="270"/>
      <c r="T86" s="270"/>
      <c r="U86" s="270"/>
      <c r="V86" s="270"/>
      <c r="W86" s="270"/>
      <c r="X86" s="270"/>
      <c r="Y86" s="270"/>
      <c r="Z86" s="366"/>
      <c r="AA86" s="79"/>
      <c r="AD86" s="1141"/>
    </row>
    <row r="87" spans="2:30" s="399" customFormat="1" x14ac:dyDescent="0.25">
      <c r="B87" s="79"/>
      <c r="C87" s="173"/>
      <c r="D87" s="173"/>
      <c r="E87" s="173"/>
      <c r="F87" s="173"/>
      <c r="G87" s="173"/>
      <c r="H87" s="173"/>
      <c r="I87" s="173"/>
      <c r="J87" s="173"/>
      <c r="K87" s="173"/>
      <c r="L87" s="173"/>
      <c r="M87" s="173"/>
      <c r="N87" s="366"/>
      <c r="O87" s="173"/>
      <c r="P87" s="173"/>
      <c r="Q87" s="173"/>
      <c r="R87" s="173"/>
      <c r="S87" s="173"/>
      <c r="T87" s="173"/>
      <c r="U87" s="173"/>
      <c r="V87" s="173"/>
      <c r="W87" s="173"/>
      <c r="X87" s="173"/>
      <c r="Y87" s="173"/>
      <c r="Z87" s="366"/>
      <c r="AA87" s="79"/>
      <c r="AD87" s="1141"/>
    </row>
    <row r="88" spans="2:30" x14ac:dyDescent="0.25">
      <c r="B88" s="79"/>
      <c r="C88" s="173"/>
      <c r="D88" s="173"/>
      <c r="E88" s="173"/>
      <c r="F88" s="173"/>
      <c r="G88" s="173"/>
      <c r="H88" s="173"/>
      <c r="I88" s="173"/>
      <c r="J88" s="173"/>
      <c r="K88" s="173"/>
      <c r="L88" s="173"/>
      <c r="M88" s="173"/>
      <c r="N88" s="82"/>
      <c r="O88" s="173"/>
      <c r="P88" s="173"/>
      <c r="Q88" s="173"/>
      <c r="R88" s="173"/>
      <c r="S88" s="173"/>
      <c r="T88" s="173"/>
      <c r="U88" s="173"/>
      <c r="V88" s="173"/>
      <c r="W88" s="173"/>
      <c r="X88" s="173"/>
      <c r="Y88" s="173"/>
      <c r="Z88" s="366"/>
      <c r="AA88" s="79"/>
    </row>
    <row r="89" spans="2:30" ht="15" customHeight="1" x14ac:dyDescent="0.25">
      <c r="B89" s="79"/>
      <c r="C89" s="173"/>
      <c r="D89" s="173"/>
      <c r="E89" s="173"/>
      <c r="F89" s="173"/>
      <c r="G89" s="173"/>
      <c r="H89" s="173"/>
      <c r="I89" s="173"/>
      <c r="J89" s="173"/>
      <c r="K89" s="173"/>
      <c r="L89" s="173"/>
      <c r="M89" s="173"/>
      <c r="N89" s="82"/>
      <c r="O89" s="173"/>
      <c r="P89" s="173"/>
      <c r="Q89" s="173"/>
      <c r="R89" s="173"/>
      <c r="S89" s="173"/>
      <c r="T89" s="173"/>
      <c r="U89" s="173"/>
      <c r="V89" s="173"/>
      <c r="W89" s="173"/>
      <c r="X89" s="173"/>
      <c r="Y89" s="173"/>
      <c r="Z89" s="366"/>
      <c r="AA89" s="79"/>
    </row>
    <row r="90" spans="2:30" x14ac:dyDescent="0.25">
      <c r="B90" s="79"/>
      <c r="C90" s="173"/>
      <c r="D90" s="173"/>
      <c r="E90" s="173"/>
      <c r="F90" s="173"/>
      <c r="G90" s="173"/>
      <c r="H90" s="173"/>
      <c r="I90" s="173"/>
      <c r="J90" s="173"/>
      <c r="K90" s="173"/>
      <c r="L90" s="173"/>
      <c r="M90" s="173"/>
      <c r="N90" s="82"/>
      <c r="O90" s="173"/>
      <c r="P90" s="173"/>
      <c r="Q90" s="173"/>
      <c r="R90" s="173"/>
      <c r="S90" s="173"/>
      <c r="T90" s="173"/>
      <c r="U90" s="173"/>
      <c r="V90" s="173"/>
      <c r="W90" s="173"/>
      <c r="X90" s="173"/>
      <c r="Y90" s="173"/>
      <c r="Z90" s="366"/>
      <c r="AA90" s="79"/>
    </row>
    <row r="91" spans="2:30" s="399" customFormat="1" x14ac:dyDescent="0.25">
      <c r="B91" s="79"/>
      <c r="C91" s="173"/>
      <c r="D91" s="173"/>
      <c r="E91" s="173"/>
      <c r="F91" s="173"/>
      <c r="G91" s="173"/>
      <c r="H91" s="173"/>
      <c r="I91" s="173"/>
      <c r="J91" s="173"/>
      <c r="K91" s="173"/>
      <c r="L91" s="173"/>
      <c r="M91" s="173"/>
      <c r="N91" s="366"/>
      <c r="O91" s="173"/>
      <c r="P91" s="173"/>
      <c r="Q91" s="173"/>
      <c r="R91" s="173"/>
      <c r="S91" s="173"/>
      <c r="T91" s="173"/>
      <c r="U91" s="173"/>
      <c r="V91" s="173"/>
      <c r="W91" s="173"/>
      <c r="X91" s="173"/>
      <c r="Y91" s="173"/>
      <c r="Z91" s="366"/>
      <c r="AA91" s="79"/>
      <c r="AD91" s="1141"/>
    </row>
    <row r="92" spans="2:30" s="399" customFormat="1" x14ac:dyDescent="0.25">
      <c r="B92" s="79"/>
      <c r="C92" s="173"/>
      <c r="D92" s="173"/>
      <c r="E92" s="173"/>
      <c r="F92" s="173"/>
      <c r="G92" s="173"/>
      <c r="H92" s="173"/>
      <c r="I92" s="173"/>
      <c r="J92" s="173"/>
      <c r="K92" s="173"/>
      <c r="L92" s="173"/>
      <c r="M92" s="173"/>
      <c r="N92" s="366"/>
      <c r="O92" s="173"/>
      <c r="P92" s="173"/>
      <c r="Q92" s="173"/>
      <c r="R92" s="173"/>
      <c r="S92" s="173"/>
      <c r="T92" s="173"/>
      <c r="U92" s="173"/>
      <c r="V92" s="173"/>
      <c r="W92" s="173"/>
      <c r="X92" s="173"/>
      <c r="Y92" s="173"/>
      <c r="Z92" s="366"/>
      <c r="AA92" s="79"/>
      <c r="AD92" s="1141"/>
    </row>
    <row r="93" spans="2:30" s="399" customFormat="1" ht="15" customHeight="1" x14ac:dyDescent="0.25">
      <c r="B93" s="79"/>
      <c r="C93" s="173"/>
      <c r="D93" s="1726" t="s">
        <v>2293</v>
      </c>
      <c r="E93" s="1726"/>
      <c r="F93" s="1726"/>
      <c r="G93" s="1726"/>
      <c r="H93" s="1726"/>
      <c r="I93" s="1726"/>
      <c r="J93" s="1726"/>
      <c r="K93" s="1726"/>
      <c r="L93" s="1726"/>
      <c r="M93" s="1726"/>
      <c r="N93" s="1726"/>
      <c r="O93" s="1726"/>
      <c r="P93" s="1726"/>
      <c r="Q93" s="1726"/>
      <c r="R93" s="1726"/>
      <c r="S93" s="1726"/>
      <c r="T93" s="1726"/>
      <c r="U93" s="1726"/>
      <c r="V93" s="1726"/>
      <c r="W93" s="1726"/>
      <c r="X93" s="1726"/>
      <c r="Y93" s="1726"/>
      <c r="Z93" s="366"/>
      <c r="AA93" s="79"/>
      <c r="AD93" s="1141"/>
    </row>
    <row r="94" spans="2:30" s="399" customFormat="1" x14ac:dyDescent="0.25">
      <c r="B94" s="79"/>
      <c r="C94" s="173"/>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366"/>
      <c r="AA94" s="79"/>
      <c r="AD94" s="1141"/>
    </row>
    <row r="95" spans="2:30" s="399" customFormat="1" x14ac:dyDescent="0.25">
      <c r="B95" s="79"/>
      <c r="C95" s="173"/>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366"/>
      <c r="AA95" s="79"/>
      <c r="AD95" s="1141"/>
    </row>
    <row r="96" spans="2:30" s="399" customFormat="1" x14ac:dyDescent="0.25">
      <c r="B96" s="79"/>
      <c r="C96" s="173"/>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366"/>
      <c r="AA96" s="79"/>
      <c r="AD96" s="1141"/>
    </row>
    <row r="97" spans="2:30" s="399" customFormat="1" x14ac:dyDescent="0.25">
      <c r="B97" s="79"/>
      <c r="C97" s="173"/>
      <c r="D97" s="1726"/>
      <c r="E97" s="1726"/>
      <c r="F97" s="1726"/>
      <c r="G97" s="1726"/>
      <c r="H97" s="1726"/>
      <c r="I97" s="1726"/>
      <c r="J97" s="1726"/>
      <c r="K97" s="1726"/>
      <c r="L97" s="1726"/>
      <c r="M97" s="1726"/>
      <c r="N97" s="1726"/>
      <c r="O97" s="1726"/>
      <c r="P97" s="1726"/>
      <c r="Q97" s="1726"/>
      <c r="R97" s="1726"/>
      <c r="S97" s="1726"/>
      <c r="T97" s="1726"/>
      <c r="U97" s="1726"/>
      <c r="V97" s="1726"/>
      <c r="W97" s="1726"/>
      <c r="X97" s="1726"/>
      <c r="Y97" s="1726"/>
      <c r="Z97" s="366"/>
      <c r="AA97" s="79"/>
      <c r="AD97" s="1141"/>
    </row>
    <row r="98" spans="2:30" s="399" customFormat="1" x14ac:dyDescent="0.25">
      <c r="B98" s="79"/>
      <c r="C98" s="173"/>
      <c r="D98" s="1505" t="s">
        <v>2271</v>
      </c>
      <c r="E98" s="1505"/>
      <c r="F98" s="1505"/>
      <c r="G98" s="1505"/>
      <c r="H98" s="1505"/>
      <c r="I98" s="1505"/>
      <c r="J98" s="1505"/>
      <c r="K98" s="1505"/>
      <c r="L98" s="1505"/>
      <c r="M98" s="1505"/>
      <c r="N98" s="1505"/>
      <c r="O98" s="1505"/>
      <c r="P98" s="1505"/>
      <c r="Q98" s="1505"/>
      <c r="R98" s="1505"/>
      <c r="S98" s="1505"/>
      <c r="T98" s="1505"/>
      <c r="U98" s="1505"/>
      <c r="V98" s="1505"/>
      <c r="W98" s="1505"/>
      <c r="X98" s="1505"/>
      <c r="Y98" s="1505"/>
      <c r="Z98" s="366"/>
      <c r="AA98" s="79"/>
      <c r="AD98" s="1141"/>
    </row>
    <row r="99" spans="2:30" s="399" customFormat="1" x14ac:dyDescent="0.25">
      <c r="B99" s="79"/>
      <c r="C99" s="173"/>
      <c r="D99" s="409"/>
      <c r="E99" s="409"/>
      <c r="F99" s="409"/>
      <c r="G99" s="409"/>
      <c r="H99" s="409"/>
      <c r="I99" s="409"/>
      <c r="J99" s="409"/>
      <c r="K99" s="409"/>
      <c r="L99" s="409"/>
      <c r="M99" s="409"/>
      <c r="N99" s="409"/>
      <c r="O99" s="409"/>
      <c r="P99" s="409"/>
      <c r="Q99" s="409"/>
      <c r="R99" s="409"/>
      <c r="S99" s="409"/>
      <c r="T99" s="409"/>
      <c r="U99" s="409"/>
      <c r="V99" s="409"/>
      <c r="W99" s="409"/>
      <c r="X99" s="409"/>
      <c r="Y99" s="409"/>
      <c r="Z99" s="366"/>
      <c r="AA99" s="79"/>
      <c r="AD99" s="1141"/>
    </row>
    <row r="100" spans="2:30" s="399" customFormat="1" ht="31.5" customHeight="1" x14ac:dyDescent="0.25">
      <c r="B100" s="79"/>
      <c r="C100" s="173"/>
      <c r="D100" s="1272" t="s">
        <v>2272</v>
      </c>
      <c r="E100" s="1272"/>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366"/>
      <c r="AA100" s="79"/>
      <c r="AD100" s="1141"/>
    </row>
    <row r="101" spans="2:30" s="399" customFormat="1" x14ac:dyDescent="0.25">
      <c r="B101" s="79"/>
      <c r="C101" s="173"/>
      <c r="D101" s="173"/>
      <c r="E101" s="173"/>
      <c r="F101" s="173"/>
      <c r="G101" s="173"/>
      <c r="H101" s="173"/>
      <c r="I101" s="173"/>
      <c r="J101" s="173"/>
      <c r="K101" s="173"/>
      <c r="L101" s="173"/>
      <c r="M101" s="173"/>
      <c r="N101" s="366"/>
      <c r="O101" s="173"/>
      <c r="P101" s="173"/>
      <c r="Q101" s="173"/>
      <c r="R101" s="173"/>
      <c r="S101" s="173"/>
      <c r="T101" s="173"/>
      <c r="U101" s="173"/>
      <c r="V101" s="173"/>
      <c r="W101" s="173"/>
      <c r="X101" s="173"/>
      <c r="Y101" s="173"/>
      <c r="Z101" s="366"/>
      <c r="AA101" s="79"/>
      <c r="AD101" s="1141"/>
    </row>
    <row r="102" spans="2:30" s="399" customFormat="1" x14ac:dyDescent="0.25">
      <c r="B102" s="79"/>
      <c r="C102" s="173"/>
      <c r="D102" s="1272" t="s">
        <v>2274</v>
      </c>
      <c r="E102" s="1272"/>
      <c r="F102" s="1272"/>
      <c r="G102" s="1272"/>
      <c r="H102" s="1272"/>
      <c r="I102" s="1272"/>
      <c r="J102" s="1272"/>
      <c r="K102" s="1272"/>
      <c r="L102" s="1272"/>
      <c r="M102" s="1272"/>
      <c r="N102" s="1272"/>
      <c r="O102" s="1272"/>
      <c r="P102" s="1272"/>
      <c r="Q102" s="1272"/>
      <c r="R102" s="1272"/>
      <c r="S102" s="1272"/>
      <c r="T102" s="1272"/>
      <c r="U102" s="1272"/>
      <c r="V102" s="1272"/>
      <c r="W102" s="1272"/>
      <c r="X102" s="1272"/>
      <c r="Y102" s="1272"/>
      <c r="Z102" s="366"/>
      <c r="AA102" s="79"/>
      <c r="AD102" s="1141"/>
    </row>
    <row r="103" spans="2:30" s="399" customFormat="1" x14ac:dyDescent="0.25">
      <c r="B103" s="79"/>
      <c r="C103" s="173"/>
      <c r="D103" s="1272" t="s">
        <v>2273</v>
      </c>
      <c r="E103" s="1272"/>
      <c r="F103" s="1272"/>
      <c r="G103" s="1272"/>
      <c r="H103" s="1272"/>
      <c r="I103" s="1272"/>
      <c r="J103" s="1272"/>
      <c r="K103" s="1272"/>
      <c r="L103" s="1272"/>
      <c r="M103" s="1272"/>
      <c r="N103" s="1272"/>
      <c r="O103" s="1272"/>
      <c r="P103" s="1272"/>
      <c r="Q103" s="1272"/>
      <c r="R103" s="1272"/>
      <c r="S103" s="1272"/>
      <c r="T103" s="1272"/>
      <c r="U103" s="1272"/>
      <c r="V103" s="1272"/>
      <c r="W103" s="1272"/>
      <c r="X103" s="1272"/>
      <c r="Y103" s="1272"/>
      <c r="Z103" s="366"/>
      <c r="AA103" s="79"/>
      <c r="AD103" s="1141"/>
    </row>
    <row r="104" spans="2:30" s="399" customFormat="1" x14ac:dyDescent="0.25">
      <c r="B104" s="79"/>
      <c r="C104" s="173"/>
      <c r="D104" s="1272" t="s">
        <v>2275</v>
      </c>
      <c r="E104" s="1272"/>
      <c r="F104" s="1272"/>
      <c r="G104" s="1272"/>
      <c r="H104" s="1272"/>
      <c r="I104" s="1272"/>
      <c r="J104" s="1272"/>
      <c r="K104" s="1272"/>
      <c r="L104" s="1272"/>
      <c r="M104" s="1272"/>
      <c r="N104" s="1272"/>
      <c r="O104" s="1272"/>
      <c r="P104" s="1272"/>
      <c r="Q104" s="1272"/>
      <c r="R104" s="1272"/>
      <c r="S104" s="1272"/>
      <c r="T104" s="1272"/>
      <c r="U104" s="1272"/>
      <c r="V104" s="1272"/>
      <c r="W104" s="1272"/>
      <c r="X104" s="1272"/>
      <c r="Y104" s="1272"/>
      <c r="Z104" s="366"/>
      <c r="AA104" s="79"/>
      <c r="AD104" s="1141"/>
    </row>
    <row r="105" spans="2:30" s="399" customFormat="1" x14ac:dyDescent="0.25">
      <c r="B105" s="79"/>
      <c r="C105" s="173"/>
      <c r="D105" s="1742"/>
      <c r="E105" s="1742"/>
      <c r="F105" s="1742"/>
      <c r="G105" s="1742"/>
      <c r="H105" s="1742"/>
      <c r="I105" s="1742"/>
      <c r="J105" s="1742"/>
      <c r="K105" s="1742"/>
      <c r="L105" s="1742"/>
      <c r="M105" s="1742"/>
      <c r="N105" s="1742"/>
      <c r="O105" s="1742"/>
      <c r="P105" s="1742"/>
      <c r="Q105" s="1742"/>
      <c r="R105" s="1742"/>
      <c r="S105" s="1742"/>
      <c r="T105" s="1742"/>
      <c r="U105" s="1742"/>
      <c r="V105" s="1742"/>
      <c r="W105" s="1742"/>
      <c r="X105" s="1742"/>
      <c r="Y105" s="1742"/>
      <c r="Z105" s="366"/>
      <c r="AA105" s="79"/>
      <c r="AD105" s="1141"/>
    </row>
    <row r="106" spans="2:30" s="419" customFormat="1" x14ac:dyDescent="0.25">
      <c r="B106" s="79"/>
      <c r="C106" s="173"/>
      <c r="D106" s="173"/>
      <c r="E106" s="426" t="s">
        <v>2276</v>
      </c>
      <c r="F106" s="423"/>
      <c r="G106" s="423"/>
      <c r="H106" s="423"/>
      <c r="I106" s="423"/>
      <c r="J106" s="423"/>
      <c r="K106" s="423"/>
      <c r="L106" s="423"/>
      <c r="M106" s="423"/>
      <c r="N106" s="423"/>
      <c r="O106" s="422"/>
      <c r="P106" s="422"/>
      <c r="Q106" s="422"/>
      <c r="R106" s="422"/>
      <c r="S106" s="422"/>
      <c r="T106" s="173"/>
      <c r="U106" s="173"/>
      <c r="V106" s="173"/>
      <c r="W106" s="173"/>
      <c r="X106" s="173"/>
      <c r="Y106" s="173"/>
      <c r="Z106" s="366"/>
      <c r="AA106" s="79"/>
      <c r="AD106" s="1141"/>
    </row>
    <row r="107" spans="2:30" s="419" customFormat="1" x14ac:dyDescent="0.25">
      <c r="B107" s="79"/>
      <c r="C107" s="173"/>
      <c r="D107" s="173"/>
      <c r="E107" s="425"/>
      <c r="F107" s="423"/>
      <c r="G107" s="423"/>
      <c r="H107" s="423"/>
      <c r="I107" s="423"/>
      <c r="J107" s="423"/>
      <c r="K107" s="423"/>
      <c r="L107" s="423"/>
      <c r="M107" s="423"/>
      <c r="N107" s="423"/>
      <c r="O107" s="422"/>
      <c r="P107" s="422"/>
      <c r="Q107" s="422"/>
      <c r="R107" s="424"/>
      <c r="S107" s="424"/>
      <c r="T107" s="173"/>
      <c r="U107" s="173"/>
      <c r="V107" s="173"/>
      <c r="W107" s="173"/>
      <c r="X107" s="173"/>
      <c r="Y107" s="173"/>
      <c r="Z107" s="366"/>
      <c r="AA107" s="79"/>
      <c r="AD107" s="1141"/>
    </row>
    <row r="108" spans="2:30" s="419" customFormat="1" ht="15" customHeight="1" x14ac:dyDescent="0.25">
      <c r="B108" s="79"/>
      <c r="C108" s="173"/>
      <c r="D108" s="173"/>
      <c r="E108" s="1302" t="s">
        <v>2277</v>
      </c>
      <c r="F108" s="1302"/>
      <c r="G108" s="1302"/>
      <c r="H108" s="1302"/>
      <c r="I108" s="1302"/>
      <c r="J108" s="1418" t="s">
        <v>2049</v>
      </c>
      <c r="K108" s="1418"/>
      <c r="L108" s="1418"/>
      <c r="M108" s="1418"/>
      <c r="N108" s="1418" t="s">
        <v>2048</v>
      </c>
      <c r="O108" s="1418"/>
      <c r="P108" s="1418"/>
      <c r="Q108" s="1418"/>
      <c r="R108" s="1418" t="s">
        <v>2047</v>
      </c>
      <c r="AA108" s="79"/>
      <c r="AD108" s="1141"/>
    </row>
    <row r="109" spans="2:30" s="419" customFormat="1" x14ac:dyDescent="0.25">
      <c r="B109" s="79"/>
      <c r="C109" s="173"/>
      <c r="D109" s="173"/>
      <c r="E109" s="1303"/>
      <c r="F109" s="1303"/>
      <c r="G109" s="1303"/>
      <c r="H109" s="1303"/>
      <c r="I109" s="1303"/>
      <c r="J109" s="1420"/>
      <c r="K109" s="1420"/>
      <c r="L109" s="1420"/>
      <c r="M109" s="1420"/>
      <c r="N109" s="1420"/>
      <c r="O109" s="1420"/>
      <c r="P109" s="1420"/>
      <c r="Q109" s="1420"/>
      <c r="R109" s="1420"/>
      <c r="AA109" s="79"/>
      <c r="AD109" s="1141"/>
    </row>
    <row r="110" spans="2:30" s="419" customFormat="1" x14ac:dyDescent="0.25">
      <c r="B110" s="79"/>
      <c r="C110" s="173"/>
      <c r="D110" s="173"/>
      <c r="E110" s="1304"/>
      <c r="F110" s="1304"/>
      <c r="G110" s="1304"/>
      <c r="H110" s="1304"/>
      <c r="I110" s="1304"/>
      <c r="J110" s="272" t="s">
        <v>2278</v>
      </c>
      <c r="K110" s="272" t="s">
        <v>2279</v>
      </c>
      <c r="L110" s="272" t="s">
        <v>2280</v>
      </c>
      <c r="M110" s="272" t="s">
        <v>2281</v>
      </c>
      <c r="N110" s="272" t="s">
        <v>2278</v>
      </c>
      <c r="O110" s="272" t="s">
        <v>2279</v>
      </c>
      <c r="P110" s="272" t="s">
        <v>2280</v>
      </c>
      <c r="Q110" s="272" t="s">
        <v>2281</v>
      </c>
      <c r="R110" s="272" t="s">
        <v>2282</v>
      </c>
      <c r="AA110" s="79"/>
      <c r="AD110" s="1141"/>
    </row>
    <row r="111" spans="2:30" s="419" customFormat="1" x14ac:dyDescent="0.25">
      <c r="B111" s="79"/>
      <c r="C111" s="173"/>
      <c r="D111" s="173"/>
      <c r="E111" s="1744" t="s">
        <v>737</v>
      </c>
      <c r="F111" s="1744"/>
      <c r="G111" s="1744"/>
      <c r="H111" s="1744"/>
      <c r="I111" s="1744"/>
      <c r="J111" s="428">
        <v>0.498</v>
      </c>
      <c r="K111" s="429">
        <v>0.42880523731587561</v>
      </c>
      <c r="L111" s="429">
        <v>0.3390894819466248</v>
      </c>
      <c r="M111" s="429">
        <v>0.3637236084452975</v>
      </c>
      <c r="N111" s="429">
        <v>0.3445149592021759</v>
      </c>
      <c r="O111" s="429">
        <v>0.24902723735408561</v>
      </c>
      <c r="P111" s="429">
        <v>0.23868677905944988</v>
      </c>
      <c r="Q111" s="429">
        <v>0.20950704225352113</v>
      </c>
      <c r="R111" s="429">
        <v>0.185</v>
      </c>
      <c r="AA111" s="79"/>
      <c r="AD111" s="1141"/>
    </row>
    <row r="112" spans="2:30" s="419" customFormat="1" x14ac:dyDescent="0.25">
      <c r="B112" s="79"/>
      <c r="C112" s="173"/>
      <c r="D112" s="173"/>
      <c r="E112" s="1727" t="s">
        <v>739</v>
      </c>
      <c r="F112" s="1727"/>
      <c r="G112" s="1727"/>
      <c r="H112" s="1727"/>
      <c r="I112" s="1727"/>
      <c r="J112" s="421">
        <v>0.55844155844155841</v>
      </c>
      <c r="K112" s="421">
        <v>0.40454545454545454</v>
      </c>
      <c r="L112" s="421">
        <v>0.40825688073394495</v>
      </c>
      <c r="M112" s="421">
        <v>0.3832199546485261</v>
      </c>
      <c r="N112" s="421">
        <v>0.39195979899497485</v>
      </c>
      <c r="O112" s="421">
        <v>0.34624697336561744</v>
      </c>
      <c r="P112" s="421">
        <v>0.27033492822966509</v>
      </c>
      <c r="Q112" s="421">
        <v>0.26735218508997427</v>
      </c>
      <c r="R112" s="421">
        <v>0.17499999999999999</v>
      </c>
      <c r="AA112" s="79"/>
      <c r="AD112" s="1141"/>
    </row>
    <row r="113" spans="2:30" s="419" customFormat="1" x14ac:dyDescent="0.25">
      <c r="B113" s="79"/>
      <c r="C113" s="173"/>
      <c r="D113" s="173"/>
      <c r="E113" s="1727" t="s">
        <v>741</v>
      </c>
      <c r="F113" s="1727"/>
      <c r="G113" s="1727"/>
      <c r="H113" s="1727"/>
      <c r="I113" s="1727"/>
      <c r="J113" s="268">
        <v>0.59099999999999997</v>
      </c>
      <c r="K113" s="421">
        <v>0.50701754385964914</v>
      </c>
      <c r="L113" s="421">
        <v>0.40063091482649843</v>
      </c>
      <c r="M113" s="421">
        <v>0.43016759776536312</v>
      </c>
      <c r="N113" s="421">
        <v>0.40217391304347827</v>
      </c>
      <c r="O113" s="421">
        <v>0.34353741496598639</v>
      </c>
      <c r="P113" s="421">
        <v>0.32263814616755793</v>
      </c>
      <c r="Q113" s="421">
        <v>0.31433506044905007</v>
      </c>
      <c r="R113" s="421">
        <v>0.312</v>
      </c>
      <c r="AA113" s="79"/>
      <c r="AD113" s="1141"/>
    </row>
    <row r="114" spans="2:30" s="419" customFormat="1" x14ac:dyDescent="0.25">
      <c r="B114" s="79"/>
      <c r="C114" s="173"/>
      <c r="D114" s="173"/>
      <c r="E114" s="1727" t="s">
        <v>2283</v>
      </c>
      <c r="F114" s="1727"/>
      <c r="G114" s="1727"/>
      <c r="H114" s="1727"/>
      <c r="I114" s="1727"/>
      <c r="J114" s="421">
        <v>0.59513776337115076</v>
      </c>
      <c r="K114" s="421">
        <v>0.56274340112505405</v>
      </c>
      <c r="L114" s="421">
        <v>0.56806529245579152</v>
      </c>
      <c r="M114" s="421">
        <v>0.57185663247666241</v>
      </c>
      <c r="N114" s="421">
        <v>0.49324606600751986</v>
      </c>
      <c r="O114" s="421">
        <v>0.4716832721552176</v>
      </c>
      <c r="P114" s="421">
        <v>0.49552438209752842</v>
      </c>
      <c r="Q114" s="421">
        <v>0.38761011651037225</v>
      </c>
      <c r="R114" s="421">
        <v>0.47</v>
      </c>
      <c r="AA114" s="79"/>
      <c r="AD114" s="1141"/>
    </row>
    <row r="115" spans="2:30" s="419" customFormat="1" x14ac:dyDescent="0.25">
      <c r="B115" s="79"/>
      <c r="C115" s="173"/>
      <c r="D115" s="173"/>
      <c r="E115" s="1728" t="s">
        <v>1823</v>
      </c>
      <c r="F115" s="1728"/>
      <c r="G115" s="1728"/>
      <c r="H115" s="1728"/>
      <c r="I115" s="1728"/>
      <c r="J115" s="430">
        <v>0.45743165632896854</v>
      </c>
      <c r="K115" s="430">
        <v>0.45729092546298339</v>
      </c>
      <c r="L115" s="430">
        <v>0.45666947521202467</v>
      </c>
      <c r="M115" s="430">
        <v>0.46152359727151515</v>
      </c>
      <c r="N115" s="266">
        <v>0.44600000000000001</v>
      </c>
      <c r="O115" s="266">
        <v>0.441</v>
      </c>
      <c r="P115" s="266">
        <v>0.437</v>
      </c>
      <c r="Q115" s="266">
        <v>0.42899999999999999</v>
      </c>
      <c r="R115" s="431">
        <v>0.45200000000000001</v>
      </c>
      <c r="AA115" s="79"/>
      <c r="AD115" s="1141"/>
    </row>
    <row r="116" spans="2:30" s="419" customFormat="1" x14ac:dyDescent="0.25">
      <c r="B116" s="79"/>
      <c r="C116" s="173"/>
      <c r="D116" s="173"/>
      <c r="E116" s="1729" t="s">
        <v>3188</v>
      </c>
      <c r="F116" s="1729"/>
      <c r="G116" s="1729"/>
      <c r="H116" s="1729"/>
      <c r="I116" s="1729"/>
      <c r="J116" s="1729"/>
      <c r="K116" s="1729"/>
      <c r="L116" s="1729"/>
      <c r="M116" s="1729"/>
      <c r="N116" s="1729"/>
      <c r="O116" s="1729"/>
      <c r="P116" s="1729"/>
      <c r="Q116" s="1729"/>
      <c r="R116" s="1729"/>
      <c r="S116" s="1729"/>
      <c r="T116" s="1729"/>
      <c r="U116" s="1729"/>
      <c r="V116" s="1729"/>
      <c r="W116" s="1729"/>
      <c r="X116" s="1729"/>
      <c r="Y116" s="173"/>
      <c r="Z116" s="366"/>
      <c r="AA116" s="79"/>
      <c r="AD116" s="1141"/>
    </row>
    <row r="117" spans="2:30" s="419" customFormat="1" ht="15" customHeight="1" x14ac:dyDescent="0.25">
      <c r="B117" s="79"/>
      <c r="C117" s="173"/>
      <c r="D117" s="173"/>
      <c r="E117" s="1746" t="s">
        <v>2284</v>
      </c>
      <c r="F117" s="1746"/>
      <c r="G117" s="1746"/>
      <c r="H117" s="1746"/>
      <c r="I117" s="1746"/>
      <c r="J117" s="1746"/>
      <c r="K117" s="1746"/>
      <c r="L117" s="1746"/>
      <c r="M117" s="1746"/>
      <c r="N117" s="1746"/>
      <c r="O117" s="1746"/>
      <c r="P117" s="1746"/>
      <c r="Q117" s="1746"/>
      <c r="R117" s="1746"/>
      <c r="S117" s="1746"/>
      <c r="T117" s="1746"/>
      <c r="U117" s="1746"/>
      <c r="V117" s="1746"/>
      <c r="W117" s="1746"/>
      <c r="X117" s="1746"/>
      <c r="Y117" s="1746"/>
      <c r="Z117" s="366"/>
      <c r="AA117" s="79"/>
      <c r="AD117" s="1141"/>
    </row>
    <row r="118" spans="2:30" s="419" customFormat="1" x14ac:dyDescent="0.25">
      <c r="B118" s="79"/>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366"/>
      <c r="AA118" s="79"/>
      <c r="AD118" s="1141"/>
    </row>
    <row r="119" spans="2:30" s="419" customFormat="1" ht="108.75" customHeight="1" x14ac:dyDescent="0.25">
      <c r="B119" s="79"/>
      <c r="C119" s="173"/>
      <c r="D119" s="1743" t="s">
        <v>2285</v>
      </c>
      <c r="E119" s="1743"/>
      <c r="F119" s="1743"/>
      <c r="G119" s="1743"/>
      <c r="H119" s="1743"/>
      <c r="I119" s="1743"/>
      <c r="J119" s="1743"/>
      <c r="K119" s="1743"/>
      <c r="L119" s="1743"/>
      <c r="M119" s="1743"/>
      <c r="N119" s="1743"/>
      <c r="O119" s="1743"/>
      <c r="P119" s="1743"/>
      <c r="Q119" s="1743"/>
      <c r="R119" s="1743"/>
      <c r="S119" s="1743"/>
      <c r="T119" s="1743"/>
      <c r="U119" s="1743"/>
      <c r="V119" s="1743"/>
      <c r="W119" s="1743"/>
      <c r="X119" s="1743"/>
      <c r="Y119" s="1743"/>
      <c r="Z119" s="366"/>
      <c r="AA119" s="79"/>
      <c r="AD119" s="1141"/>
    </row>
    <row r="120" spans="2:30" s="419" customFormat="1" x14ac:dyDescent="0.25">
      <c r="B120" s="79"/>
      <c r="C120" s="173"/>
      <c r="D120" s="436"/>
      <c r="E120" s="439"/>
      <c r="F120" s="439"/>
      <c r="G120" s="439"/>
      <c r="H120" s="439"/>
      <c r="I120" s="439"/>
      <c r="J120" s="439"/>
      <c r="K120" s="439"/>
      <c r="L120" s="439"/>
      <c r="M120" s="439"/>
      <c r="N120" s="436"/>
      <c r="O120" s="435"/>
      <c r="P120" s="435"/>
      <c r="Q120" s="435"/>
      <c r="R120" s="435"/>
      <c r="S120" s="435"/>
      <c r="T120" s="435"/>
      <c r="U120" s="435"/>
      <c r="V120" s="435"/>
      <c r="W120" s="173"/>
      <c r="X120" s="173"/>
      <c r="Y120" s="173"/>
      <c r="Z120" s="366"/>
      <c r="AA120" s="79"/>
      <c r="AD120" s="1141"/>
    </row>
    <row r="121" spans="2:30" s="419" customFormat="1" x14ac:dyDescent="0.25">
      <c r="B121" s="79"/>
      <c r="C121" s="173"/>
      <c r="D121" s="1745" t="s">
        <v>2286</v>
      </c>
      <c r="E121" s="1745"/>
      <c r="F121" s="1745"/>
      <c r="G121" s="1745"/>
      <c r="H121" s="1745"/>
      <c r="I121" s="1745"/>
      <c r="J121" s="1745"/>
      <c r="K121" s="1745"/>
      <c r="L121" s="1745"/>
      <c r="M121" s="1745"/>
      <c r="N121" s="1745"/>
      <c r="O121" s="1745"/>
      <c r="P121" s="1745"/>
      <c r="Q121" s="1745"/>
      <c r="R121" s="1745"/>
      <c r="S121" s="1745"/>
      <c r="T121" s="1745"/>
      <c r="U121" s="1745"/>
      <c r="V121" s="1745"/>
      <c r="W121" s="173"/>
      <c r="X121" s="173"/>
      <c r="Y121" s="173"/>
      <c r="Z121" s="366"/>
      <c r="AA121" s="79"/>
      <c r="AD121" s="1141"/>
    </row>
    <row r="122" spans="2:30" s="399" customFormat="1" x14ac:dyDescent="0.25">
      <c r="B122" s="79"/>
      <c r="C122" s="173"/>
      <c r="D122" s="436"/>
      <c r="E122" s="435"/>
      <c r="F122" s="435"/>
      <c r="G122" s="435"/>
      <c r="H122" s="435"/>
      <c r="I122" s="435"/>
      <c r="J122" s="435"/>
      <c r="K122" s="435"/>
      <c r="L122" s="435"/>
      <c r="M122" s="435"/>
      <c r="N122" s="435"/>
      <c r="O122" s="435"/>
      <c r="P122" s="435"/>
      <c r="Q122" s="435"/>
      <c r="R122" s="435"/>
      <c r="S122" s="435"/>
      <c r="T122" s="435"/>
      <c r="U122" s="435"/>
      <c r="V122" s="435"/>
      <c r="W122" s="173"/>
      <c r="X122" s="173"/>
      <c r="Y122" s="173"/>
      <c r="Z122" s="366"/>
      <c r="AA122" s="79"/>
      <c r="AD122" s="1141"/>
    </row>
    <row r="123" spans="2:30" s="399" customFormat="1" ht="156.75" customHeight="1" x14ac:dyDescent="0.25">
      <c r="B123" s="79"/>
      <c r="C123" s="173"/>
      <c r="D123" s="1743" t="s">
        <v>2292</v>
      </c>
      <c r="E123" s="1743"/>
      <c r="F123" s="1743"/>
      <c r="G123" s="1743"/>
      <c r="H123" s="1743"/>
      <c r="I123" s="1743"/>
      <c r="J123" s="1743"/>
      <c r="K123" s="1743"/>
      <c r="L123" s="1743"/>
      <c r="M123" s="1743"/>
      <c r="N123" s="1743"/>
      <c r="O123" s="1743"/>
      <c r="P123" s="1743"/>
      <c r="Q123" s="1743"/>
      <c r="R123" s="1743"/>
      <c r="S123" s="1743"/>
      <c r="T123" s="1743"/>
      <c r="U123" s="1743"/>
      <c r="V123" s="1743"/>
      <c r="W123" s="1743"/>
      <c r="X123" s="1743"/>
      <c r="Y123" s="1743"/>
      <c r="Z123" s="366"/>
      <c r="AA123" s="79"/>
      <c r="AD123" s="1141"/>
    </row>
    <row r="124" spans="2:30" s="1141" customFormat="1" x14ac:dyDescent="0.25">
      <c r="B124" s="79"/>
      <c r="C124" s="1161"/>
      <c r="D124" s="1162"/>
      <c r="E124" s="426" t="s">
        <v>2276</v>
      </c>
      <c r="F124" s="1162"/>
      <c r="G124" s="1162"/>
      <c r="H124" s="1162"/>
      <c r="I124" s="1162"/>
      <c r="J124" s="1162"/>
      <c r="K124" s="1162"/>
      <c r="L124" s="1162"/>
      <c r="M124" s="1162"/>
      <c r="N124" s="1162"/>
      <c r="O124" s="1162"/>
      <c r="P124" s="1162"/>
      <c r="Q124" s="1162"/>
      <c r="R124" s="1162"/>
      <c r="S124" s="1162"/>
      <c r="T124" s="1162"/>
      <c r="U124" s="1162"/>
      <c r="V124" s="1162"/>
      <c r="W124" s="1162"/>
      <c r="X124" s="1162"/>
      <c r="Y124" s="1162"/>
      <c r="Z124" s="1140"/>
      <c r="AA124" s="79"/>
    </row>
    <row r="125" spans="2:30" s="399" customFormat="1" x14ac:dyDescent="0.25">
      <c r="B125" s="79"/>
      <c r="C125" s="173"/>
      <c r="D125" s="436"/>
      <c r="E125" s="438"/>
      <c r="F125" s="438"/>
      <c r="G125" s="438"/>
      <c r="H125" s="438"/>
      <c r="I125" s="438"/>
      <c r="J125" s="438"/>
      <c r="K125" s="438"/>
      <c r="L125" s="438"/>
      <c r="M125" s="438"/>
      <c r="N125" s="438"/>
      <c r="O125" s="438"/>
      <c r="P125" s="438"/>
      <c r="Q125" s="438"/>
      <c r="R125" s="438"/>
      <c r="S125" s="438"/>
      <c r="T125" s="438"/>
      <c r="U125" s="435"/>
      <c r="V125" s="435"/>
      <c r="W125" s="173"/>
      <c r="X125" s="173"/>
      <c r="Y125" s="173"/>
      <c r="Z125" s="366"/>
      <c r="AA125" s="79"/>
      <c r="AD125" s="1141"/>
    </row>
    <row r="126" spans="2:30" s="399" customFormat="1" x14ac:dyDescent="0.25">
      <c r="B126" s="79"/>
      <c r="C126" s="173"/>
      <c r="D126" s="436"/>
      <c r="E126" s="1750" t="s">
        <v>2287</v>
      </c>
      <c r="F126" s="1750"/>
      <c r="G126" s="1750"/>
      <c r="H126" s="1750"/>
      <c r="I126" s="1750"/>
      <c r="J126" s="1750"/>
      <c r="K126" s="1751" t="s">
        <v>2288</v>
      </c>
      <c r="L126" s="1751"/>
      <c r="M126" s="1751"/>
      <c r="N126" s="1751"/>
      <c r="O126" s="1751"/>
      <c r="P126" s="1751" t="s">
        <v>2289</v>
      </c>
      <c r="Q126" s="1751"/>
      <c r="R126" s="1751"/>
      <c r="S126" s="1751"/>
      <c r="T126" s="1751"/>
      <c r="U126" s="435"/>
      <c r="V126" s="435"/>
      <c r="W126" s="173"/>
      <c r="X126" s="173"/>
      <c r="Y126" s="173"/>
      <c r="Z126" s="366"/>
      <c r="AA126" s="79"/>
      <c r="AD126" s="1141"/>
    </row>
    <row r="127" spans="2:30" s="399" customFormat="1" x14ac:dyDescent="0.25">
      <c r="B127" s="79"/>
      <c r="C127" s="173"/>
      <c r="D127" s="436"/>
      <c r="E127" s="1750"/>
      <c r="F127" s="1750"/>
      <c r="G127" s="1750"/>
      <c r="H127" s="1750"/>
      <c r="I127" s="1750"/>
      <c r="J127" s="1750"/>
      <c r="K127" s="1751"/>
      <c r="L127" s="1751"/>
      <c r="M127" s="1751"/>
      <c r="N127" s="1751"/>
      <c r="O127" s="1751"/>
      <c r="P127" s="1751"/>
      <c r="Q127" s="1751"/>
      <c r="R127" s="1751"/>
      <c r="S127" s="1751"/>
      <c r="T127" s="1751"/>
      <c r="U127" s="435"/>
      <c r="V127" s="435"/>
      <c r="W127" s="173"/>
      <c r="X127" s="173"/>
      <c r="Y127" s="173"/>
      <c r="Z127" s="366"/>
      <c r="AA127" s="79"/>
      <c r="AD127" s="1141"/>
    </row>
    <row r="128" spans="2:30" s="399" customFormat="1" x14ac:dyDescent="0.25">
      <c r="B128" s="79"/>
      <c r="C128" s="173"/>
      <c r="D128" s="436"/>
      <c r="E128" s="1750"/>
      <c r="F128" s="1750"/>
      <c r="G128" s="1750"/>
      <c r="H128" s="1750"/>
      <c r="I128" s="1750"/>
      <c r="J128" s="1750"/>
      <c r="K128" s="420" t="s">
        <v>2278</v>
      </c>
      <c r="L128" s="420" t="s">
        <v>2279</v>
      </c>
      <c r="M128" s="420" t="s">
        <v>2280</v>
      </c>
      <c r="N128" s="420" t="s">
        <v>2281</v>
      </c>
      <c r="O128" s="420" t="s">
        <v>2290</v>
      </c>
      <c r="P128" s="420" t="s">
        <v>2278</v>
      </c>
      <c r="Q128" s="420" t="s">
        <v>2279</v>
      </c>
      <c r="R128" s="420" t="s">
        <v>2280</v>
      </c>
      <c r="S128" s="420" t="s">
        <v>2281</v>
      </c>
      <c r="T128" s="420" t="s">
        <v>2290</v>
      </c>
      <c r="U128" s="435"/>
      <c r="V128" s="435"/>
      <c r="W128" s="173"/>
      <c r="X128" s="173"/>
      <c r="Y128" s="173"/>
      <c r="Z128" s="366"/>
      <c r="AA128" s="79"/>
      <c r="AD128" s="1141"/>
    </row>
    <row r="129" spans="2:30" s="399" customFormat="1" x14ac:dyDescent="0.25">
      <c r="B129" s="79"/>
      <c r="C129" s="173"/>
      <c r="D129" s="436"/>
      <c r="E129" s="1747" t="s">
        <v>1814</v>
      </c>
      <c r="F129" s="1747"/>
      <c r="G129" s="1747"/>
      <c r="H129" s="1747"/>
      <c r="I129" s="1747"/>
      <c r="J129" s="1747"/>
      <c r="K129" s="432" t="s">
        <v>576</v>
      </c>
      <c r="L129" s="433">
        <v>0.45400000000000001</v>
      </c>
      <c r="M129" s="433">
        <v>0.45500000000000002</v>
      </c>
      <c r="N129" s="433">
        <v>0.46899999999999997</v>
      </c>
      <c r="O129" s="433">
        <v>0.45900000000000002</v>
      </c>
      <c r="P129" s="433">
        <v>0.48940964398377645</v>
      </c>
      <c r="Q129" s="433">
        <v>0.50946719506825189</v>
      </c>
      <c r="R129" s="433">
        <v>0.4676354029062087</v>
      </c>
      <c r="S129" s="433">
        <v>0.49535906204201269</v>
      </c>
      <c r="T129" s="433">
        <v>0.49</v>
      </c>
      <c r="U129" s="435"/>
      <c r="V129" s="435"/>
      <c r="W129" s="173"/>
      <c r="X129" s="173"/>
      <c r="Y129" s="173"/>
      <c r="Z129" s="366"/>
      <c r="AA129" s="79"/>
      <c r="AD129" s="1141"/>
    </row>
    <row r="130" spans="2:30" s="399" customFormat="1" x14ac:dyDescent="0.25">
      <c r="B130" s="79"/>
      <c r="C130" s="173"/>
      <c r="D130" s="436"/>
      <c r="E130" s="1747" t="s">
        <v>2291</v>
      </c>
      <c r="F130" s="1747"/>
      <c r="G130" s="1747"/>
      <c r="H130" s="1747"/>
      <c r="I130" s="1747"/>
      <c r="J130" s="1747"/>
      <c r="K130" s="433">
        <v>0.48399999999999999</v>
      </c>
      <c r="L130" s="433">
        <v>0.48699999999999999</v>
      </c>
      <c r="M130" s="433">
        <v>0.47599999999999998</v>
      </c>
      <c r="N130" s="433">
        <v>0.49199999999999999</v>
      </c>
      <c r="O130" s="433">
        <v>0.496</v>
      </c>
      <c r="P130" s="433">
        <v>0.50368928889969999</v>
      </c>
      <c r="Q130" s="433">
        <v>0.49936379410063619</v>
      </c>
      <c r="R130" s="433">
        <v>0.494541741930417</v>
      </c>
      <c r="S130" s="433">
        <v>0.50987002617220423</v>
      </c>
      <c r="T130" s="433">
        <v>0.505</v>
      </c>
      <c r="U130" s="435"/>
      <c r="V130" s="435"/>
      <c r="W130" s="173"/>
      <c r="X130" s="173"/>
      <c r="Y130" s="173"/>
      <c r="Z130" s="366"/>
      <c r="AA130" s="79"/>
      <c r="AD130" s="1141"/>
    </row>
    <row r="131" spans="2:30" s="399" customFormat="1" x14ac:dyDescent="0.25">
      <c r="B131" s="79"/>
      <c r="C131" s="173"/>
      <c r="D131" s="436"/>
      <c r="E131" s="1747" t="s">
        <v>1823</v>
      </c>
      <c r="F131" s="1747"/>
      <c r="G131" s="1747"/>
      <c r="H131" s="1747"/>
      <c r="I131" s="1747"/>
      <c r="J131" s="1747"/>
      <c r="K131" s="434">
        <v>0.442</v>
      </c>
      <c r="L131" s="434">
        <v>0.43099999999999999</v>
      </c>
      <c r="M131" s="434">
        <v>0.43</v>
      </c>
      <c r="N131" s="434">
        <v>0.439</v>
      </c>
      <c r="O131" s="434">
        <v>0.432</v>
      </c>
      <c r="P131" s="434">
        <v>0.44500000000000001</v>
      </c>
      <c r="Q131" s="434">
        <v>0.442</v>
      </c>
      <c r="R131" s="434">
        <v>0.443</v>
      </c>
      <c r="S131" s="434">
        <v>0.443</v>
      </c>
      <c r="T131" s="434">
        <v>0.44400000000000001</v>
      </c>
      <c r="U131" s="435"/>
      <c r="V131" s="435"/>
      <c r="W131" s="173"/>
      <c r="X131" s="173"/>
      <c r="Y131" s="173"/>
      <c r="Z131" s="366"/>
      <c r="AA131" s="79"/>
      <c r="AD131" s="1141"/>
    </row>
    <row r="132" spans="2:30" s="399" customFormat="1" ht="15.75" x14ac:dyDescent="0.25">
      <c r="B132" s="79"/>
      <c r="C132" s="173"/>
      <c r="D132" s="436"/>
      <c r="E132" s="1748" t="s">
        <v>3544</v>
      </c>
      <c r="F132" s="1748"/>
      <c r="G132" s="1748"/>
      <c r="H132" s="1748"/>
      <c r="I132" s="1748"/>
      <c r="J132" s="1748"/>
      <c r="K132" s="1748"/>
      <c r="L132" s="1748"/>
      <c r="M132" s="1748"/>
      <c r="N132" s="1748"/>
      <c r="O132" s="1748"/>
      <c r="P132" s="1748"/>
      <c r="Q132" s="1748"/>
      <c r="R132" s="1748"/>
      <c r="S132" s="1748"/>
      <c r="T132" s="1748"/>
      <c r="U132" s="435"/>
      <c r="V132" s="435"/>
      <c r="W132" s="173"/>
      <c r="X132" s="173"/>
      <c r="Y132" s="173"/>
      <c r="Z132" s="366"/>
      <c r="AA132" s="79"/>
      <c r="AD132" s="1141"/>
    </row>
    <row r="133" spans="2:30" s="399" customFormat="1" x14ac:dyDescent="0.25">
      <c r="B133" s="79"/>
      <c r="C133" s="173"/>
      <c r="D133" s="173"/>
      <c r="E133" s="173"/>
      <c r="F133" s="173"/>
      <c r="G133" s="173"/>
      <c r="H133" s="173"/>
      <c r="I133" s="173"/>
      <c r="J133" s="173"/>
      <c r="K133" s="173"/>
      <c r="L133" s="173"/>
      <c r="M133" s="173"/>
      <c r="N133" s="366"/>
      <c r="O133" s="173"/>
      <c r="P133" s="173"/>
      <c r="Q133" s="173"/>
      <c r="R133" s="173"/>
      <c r="S133" s="173"/>
      <c r="T133" s="173"/>
      <c r="U133" s="173"/>
      <c r="V133" s="173"/>
      <c r="W133" s="173"/>
      <c r="X133" s="173"/>
      <c r="Y133" s="173"/>
      <c r="Z133" s="366"/>
      <c r="AA133" s="79"/>
      <c r="AD133" s="1141"/>
    </row>
    <row r="134" spans="2:30" ht="15" customHeight="1" x14ac:dyDescent="0.25">
      <c r="B134" s="79"/>
      <c r="C134" s="79"/>
      <c r="D134" s="94"/>
      <c r="E134" s="94"/>
      <c r="F134" s="94"/>
      <c r="G134" s="94"/>
      <c r="H134" s="94"/>
      <c r="I134" s="94"/>
      <c r="J134" s="94"/>
      <c r="K134" s="94"/>
      <c r="L134" s="94"/>
      <c r="M134" s="94"/>
      <c r="N134" s="94"/>
      <c r="O134" s="94"/>
      <c r="P134" s="94"/>
      <c r="Q134" s="94"/>
      <c r="R134" s="94"/>
      <c r="S134" s="94"/>
      <c r="T134" s="94"/>
      <c r="U134" s="94"/>
      <c r="V134" s="94"/>
      <c r="W134" s="94"/>
      <c r="X134" s="94"/>
      <c r="Y134" s="94"/>
      <c r="Z134" s="79"/>
      <c r="AA134" s="79"/>
    </row>
    <row r="135" spans="2:30" x14ac:dyDescent="0.25">
      <c r="B135" s="79"/>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366"/>
      <c r="AA135" s="79"/>
    </row>
    <row r="136" spans="2:30" x14ac:dyDescent="0.25">
      <c r="B136" s="79"/>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79"/>
    </row>
    <row r="137" spans="2:30" ht="15" customHeight="1" x14ac:dyDescent="0.25">
      <c r="B137" s="79"/>
      <c r="C137" s="366"/>
      <c r="D137" s="1436" t="s">
        <v>2295</v>
      </c>
      <c r="E137" s="1710"/>
      <c r="F137" s="1710"/>
      <c r="G137" s="1710"/>
      <c r="H137" s="1710"/>
      <c r="I137" s="1710"/>
      <c r="J137" s="1710"/>
      <c r="K137" s="1710"/>
      <c r="L137" s="1710"/>
      <c r="M137" s="1710"/>
      <c r="N137" s="1710"/>
      <c r="O137" s="1710"/>
      <c r="P137" s="1710"/>
      <c r="Q137" s="1710"/>
      <c r="R137" s="1710"/>
      <c r="S137" s="1710"/>
      <c r="T137" s="1710"/>
      <c r="U137" s="1710"/>
      <c r="V137" s="1710"/>
      <c r="W137" s="1710"/>
      <c r="X137" s="1710"/>
      <c r="Y137" s="1711"/>
      <c r="Z137" s="366"/>
      <c r="AA137" s="79"/>
    </row>
    <row r="138" spans="2:30" x14ac:dyDescent="0.25">
      <c r="B138" s="79"/>
      <c r="C138" s="366"/>
      <c r="D138" s="1439"/>
      <c r="E138" s="1712"/>
      <c r="F138" s="1712"/>
      <c r="G138" s="1712"/>
      <c r="H138" s="1712"/>
      <c r="I138" s="1712"/>
      <c r="J138" s="1712"/>
      <c r="K138" s="1712"/>
      <c r="L138" s="1712"/>
      <c r="M138" s="1712"/>
      <c r="N138" s="1712"/>
      <c r="O138" s="1712"/>
      <c r="P138" s="1712"/>
      <c r="Q138" s="1712"/>
      <c r="R138" s="1712"/>
      <c r="S138" s="1712"/>
      <c r="T138" s="1712"/>
      <c r="U138" s="1712"/>
      <c r="V138" s="1712"/>
      <c r="W138" s="1712"/>
      <c r="X138" s="1712"/>
      <c r="Y138" s="1713"/>
      <c r="Z138" s="366"/>
      <c r="AA138" s="79"/>
    </row>
    <row r="139" spans="2:30" x14ac:dyDescent="0.25">
      <c r="B139" s="79"/>
      <c r="C139" s="366"/>
      <c r="D139" s="1439"/>
      <c r="E139" s="1712"/>
      <c r="F139" s="1712"/>
      <c r="G139" s="1712"/>
      <c r="H139" s="1712"/>
      <c r="I139" s="1712"/>
      <c r="J139" s="1712"/>
      <c r="K139" s="1712"/>
      <c r="L139" s="1712"/>
      <c r="M139" s="1712"/>
      <c r="N139" s="1712"/>
      <c r="O139" s="1712"/>
      <c r="P139" s="1712"/>
      <c r="Q139" s="1712"/>
      <c r="R139" s="1712"/>
      <c r="S139" s="1712"/>
      <c r="T139" s="1712"/>
      <c r="U139" s="1712"/>
      <c r="V139" s="1712"/>
      <c r="W139" s="1712"/>
      <c r="X139" s="1712"/>
      <c r="Y139" s="1713"/>
      <c r="Z139" s="366"/>
      <c r="AA139" s="79"/>
    </row>
    <row r="140" spans="2:30" x14ac:dyDescent="0.25">
      <c r="B140" s="79"/>
      <c r="C140" s="82"/>
      <c r="D140" s="1439"/>
      <c r="E140" s="1712"/>
      <c r="F140" s="1712"/>
      <c r="G140" s="1712"/>
      <c r="H140" s="1712"/>
      <c r="I140" s="1712"/>
      <c r="J140" s="1712"/>
      <c r="K140" s="1712"/>
      <c r="L140" s="1712"/>
      <c r="M140" s="1712"/>
      <c r="N140" s="1712"/>
      <c r="O140" s="1712"/>
      <c r="P140" s="1712"/>
      <c r="Q140" s="1712"/>
      <c r="R140" s="1712"/>
      <c r="S140" s="1712"/>
      <c r="T140" s="1712"/>
      <c r="U140" s="1712"/>
      <c r="V140" s="1712"/>
      <c r="W140" s="1712"/>
      <c r="X140" s="1712"/>
      <c r="Y140" s="1713"/>
      <c r="Z140" s="82"/>
      <c r="AA140" s="79"/>
      <c r="AC140" s="412"/>
    </row>
    <row r="141" spans="2:30" x14ac:dyDescent="0.25">
      <c r="B141" s="79"/>
      <c r="C141" s="82"/>
      <c r="D141" s="1439"/>
      <c r="E141" s="1712"/>
      <c r="F141" s="1712"/>
      <c r="G141" s="1712"/>
      <c r="H141" s="1712"/>
      <c r="I141" s="1712"/>
      <c r="J141" s="1712"/>
      <c r="K141" s="1712"/>
      <c r="L141" s="1712"/>
      <c r="M141" s="1712"/>
      <c r="N141" s="1712"/>
      <c r="O141" s="1712"/>
      <c r="P141" s="1712"/>
      <c r="Q141" s="1712"/>
      <c r="R141" s="1712"/>
      <c r="S141" s="1712"/>
      <c r="T141" s="1712"/>
      <c r="U141" s="1712"/>
      <c r="V141" s="1712"/>
      <c r="W141" s="1712"/>
      <c r="X141" s="1712"/>
      <c r="Y141" s="1713"/>
      <c r="Z141" s="82"/>
      <c r="AA141" s="79"/>
      <c r="AC141" s="412"/>
    </row>
    <row r="142" spans="2:30" x14ac:dyDescent="0.25">
      <c r="B142" s="79"/>
      <c r="C142" s="82"/>
      <c r="D142" s="1439"/>
      <c r="E142" s="1712"/>
      <c r="F142" s="1712"/>
      <c r="G142" s="1712"/>
      <c r="H142" s="1712"/>
      <c r="I142" s="1712"/>
      <c r="J142" s="1712"/>
      <c r="K142" s="1712"/>
      <c r="L142" s="1712"/>
      <c r="M142" s="1712"/>
      <c r="N142" s="1712"/>
      <c r="O142" s="1712"/>
      <c r="P142" s="1712"/>
      <c r="Q142" s="1712"/>
      <c r="R142" s="1712"/>
      <c r="S142" s="1712"/>
      <c r="T142" s="1712"/>
      <c r="U142" s="1712"/>
      <c r="V142" s="1712"/>
      <c r="W142" s="1712"/>
      <c r="X142" s="1712"/>
      <c r="Y142" s="1713"/>
      <c r="Z142" s="82"/>
      <c r="AA142" s="79"/>
      <c r="AC142" s="412"/>
    </row>
    <row r="143" spans="2:30" x14ac:dyDescent="0.25">
      <c r="B143" s="79"/>
      <c r="C143" s="82"/>
      <c r="D143" s="1439"/>
      <c r="E143" s="1712"/>
      <c r="F143" s="1712"/>
      <c r="G143" s="1712"/>
      <c r="H143" s="1712"/>
      <c r="I143" s="1712"/>
      <c r="J143" s="1712"/>
      <c r="K143" s="1712"/>
      <c r="L143" s="1712"/>
      <c r="M143" s="1712"/>
      <c r="N143" s="1712"/>
      <c r="O143" s="1712"/>
      <c r="P143" s="1712"/>
      <c r="Q143" s="1712"/>
      <c r="R143" s="1712"/>
      <c r="S143" s="1712"/>
      <c r="T143" s="1712"/>
      <c r="U143" s="1712"/>
      <c r="V143" s="1712"/>
      <c r="W143" s="1712"/>
      <c r="X143" s="1712"/>
      <c r="Y143" s="1713"/>
      <c r="Z143" s="82"/>
      <c r="AA143" s="79"/>
      <c r="AC143" s="412"/>
    </row>
    <row r="144" spans="2:30" x14ac:dyDescent="0.25">
      <c r="B144" s="79"/>
      <c r="C144" s="82"/>
      <c r="D144" s="1439"/>
      <c r="E144" s="1712"/>
      <c r="F144" s="1712"/>
      <c r="G144" s="1712"/>
      <c r="H144" s="1712"/>
      <c r="I144" s="1712"/>
      <c r="J144" s="1712"/>
      <c r="K144" s="1712"/>
      <c r="L144" s="1712"/>
      <c r="M144" s="1712"/>
      <c r="N144" s="1712"/>
      <c r="O144" s="1712"/>
      <c r="P144" s="1712"/>
      <c r="Q144" s="1712"/>
      <c r="R144" s="1712"/>
      <c r="S144" s="1712"/>
      <c r="T144" s="1712"/>
      <c r="U144" s="1712"/>
      <c r="V144" s="1712"/>
      <c r="W144" s="1712"/>
      <c r="X144" s="1712"/>
      <c r="Y144" s="1713"/>
      <c r="Z144" s="82"/>
      <c r="AA144" s="79"/>
    </row>
    <row r="145" spans="2:30" x14ac:dyDescent="0.25">
      <c r="B145" s="79"/>
      <c r="C145" s="82"/>
      <c r="D145" s="1439"/>
      <c r="E145" s="1712"/>
      <c r="F145" s="1712"/>
      <c r="G145" s="1712"/>
      <c r="H145" s="1712"/>
      <c r="I145" s="1712"/>
      <c r="J145" s="1712"/>
      <c r="K145" s="1712"/>
      <c r="L145" s="1712"/>
      <c r="M145" s="1712"/>
      <c r="N145" s="1712"/>
      <c r="O145" s="1712"/>
      <c r="P145" s="1712"/>
      <c r="Q145" s="1712"/>
      <c r="R145" s="1712"/>
      <c r="S145" s="1712"/>
      <c r="T145" s="1712"/>
      <c r="U145" s="1712"/>
      <c r="V145" s="1712"/>
      <c r="W145" s="1712"/>
      <c r="X145" s="1712"/>
      <c r="Y145" s="1713"/>
      <c r="Z145" s="82"/>
      <c r="AA145" s="79"/>
    </row>
    <row r="146" spans="2:30" x14ac:dyDescent="0.25">
      <c r="B146" s="79"/>
      <c r="C146" s="82"/>
      <c r="D146" s="1439"/>
      <c r="E146" s="1712"/>
      <c r="F146" s="1712"/>
      <c r="G146" s="1712"/>
      <c r="H146" s="1712"/>
      <c r="I146" s="1712"/>
      <c r="J146" s="1712"/>
      <c r="K146" s="1712"/>
      <c r="L146" s="1712"/>
      <c r="M146" s="1712"/>
      <c r="N146" s="1712"/>
      <c r="O146" s="1712"/>
      <c r="P146" s="1712"/>
      <c r="Q146" s="1712"/>
      <c r="R146" s="1712"/>
      <c r="S146" s="1712"/>
      <c r="T146" s="1712"/>
      <c r="U146" s="1712"/>
      <c r="V146" s="1712"/>
      <c r="W146" s="1712"/>
      <c r="X146" s="1712"/>
      <c r="Y146" s="1713"/>
      <c r="Z146" s="82"/>
      <c r="AA146" s="79"/>
    </row>
    <row r="147" spans="2:30" x14ac:dyDescent="0.25">
      <c r="B147" s="79"/>
      <c r="C147" s="82"/>
      <c r="D147" s="1439"/>
      <c r="E147" s="1712"/>
      <c r="F147" s="1712"/>
      <c r="G147" s="1712"/>
      <c r="H147" s="1712"/>
      <c r="I147" s="1712"/>
      <c r="J147" s="1712"/>
      <c r="K147" s="1712"/>
      <c r="L147" s="1712"/>
      <c r="M147" s="1712"/>
      <c r="N147" s="1712"/>
      <c r="O147" s="1712"/>
      <c r="P147" s="1712"/>
      <c r="Q147" s="1712"/>
      <c r="R147" s="1712"/>
      <c r="S147" s="1712"/>
      <c r="T147" s="1712"/>
      <c r="U147" s="1712"/>
      <c r="V147" s="1712"/>
      <c r="W147" s="1712"/>
      <c r="X147" s="1712"/>
      <c r="Y147" s="1713"/>
      <c r="Z147" s="82"/>
      <c r="AA147" s="79"/>
    </row>
    <row r="148" spans="2:30" x14ac:dyDescent="0.25">
      <c r="B148" s="79"/>
      <c r="C148" s="82"/>
      <c r="D148" s="1439"/>
      <c r="E148" s="1712"/>
      <c r="F148" s="1712"/>
      <c r="G148" s="1712"/>
      <c r="H148" s="1712"/>
      <c r="I148" s="1712"/>
      <c r="J148" s="1712"/>
      <c r="K148" s="1712"/>
      <c r="L148" s="1712"/>
      <c r="M148" s="1712"/>
      <c r="N148" s="1712"/>
      <c r="O148" s="1712"/>
      <c r="P148" s="1712"/>
      <c r="Q148" s="1712"/>
      <c r="R148" s="1712"/>
      <c r="S148" s="1712"/>
      <c r="T148" s="1712"/>
      <c r="U148" s="1712"/>
      <c r="V148" s="1712"/>
      <c r="W148" s="1712"/>
      <c r="X148" s="1712"/>
      <c r="Y148" s="1713"/>
      <c r="Z148" s="82"/>
      <c r="AA148" s="79"/>
    </row>
    <row r="149" spans="2:30" x14ac:dyDescent="0.25">
      <c r="B149" s="79"/>
      <c r="C149" s="82"/>
      <c r="D149" s="1439"/>
      <c r="E149" s="1712"/>
      <c r="F149" s="1712"/>
      <c r="G149" s="1712"/>
      <c r="H149" s="1712"/>
      <c r="I149" s="1712"/>
      <c r="J149" s="1712"/>
      <c r="K149" s="1712"/>
      <c r="L149" s="1712"/>
      <c r="M149" s="1712"/>
      <c r="N149" s="1712"/>
      <c r="O149" s="1712"/>
      <c r="P149" s="1712"/>
      <c r="Q149" s="1712"/>
      <c r="R149" s="1712"/>
      <c r="S149" s="1712"/>
      <c r="T149" s="1712"/>
      <c r="U149" s="1712"/>
      <c r="V149" s="1712"/>
      <c r="W149" s="1712"/>
      <c r="X149" s="1712"/>
      <c r="Y149" s="1713"/>
      <c r="Z149" s="82"/>
      <c r="AA149" s="79"/>
    </row>
    <row r="150" spans="2:30" x14ac:dyDescent="0.25">
      <c r="B150" s="79"/>
      <c r="C150" s="82"/>
      <c r="D150" s="1439"/>
      <c r="E150" s="1712"/>
      <c r="F150" s="1712"/>
      <c r="G150" s="1712"/>
      <c r="H150" s="1712"/>
      <c r="I150" s="1712"/>
      <c r="J150" s="1712"/>
      <c r="K150" s="1712"/>
      <c r="L150" s="1712"/>
      <c r="M150" s="1712"/>
      <c r="N150" s="1712"/>
      <c r="O150" s="1712"/>
      <c r="P150" s="1712"/>
      <c r="Q150" s="1712"/>
      <c r="R150" s="1712"/>
      <c r="S150" s="1712"/>
      <c r="T150" s="1712"/>
      <c r="U150" s="1712"/>
      <c r="V150" s="1712"/>
      <c r="W150" s="1712"/>
      <c r="X150" s="1712"/>
      <c r="Y150" s="1713"/>
      <c r="Z150" s="82"/>
      <c r="AA150" s="79"/>
    </row>
    <row r="151" spans="2:30" x14ac:dyDescent="0.25">
      <c r="B151" s="79"/>
      <c r="C151" s="82"/>
      <c r="D151" s="1439"/>
      <c r="E151" s="1712"/>
      <c r="F151" s="1712"/>
      <c r="G151" s="1712"/>
      <c r="H151" s="1712"/>
      <c r="I151" s="1712"/>
      <c r="J151" s="1712"/>
      <c r="K151" s="1712"/>
      <c r="L151" s="1712"/>
      <c r="M151" s="1712"/>
      <c r="N151" s="1712"/>
      <c r="O151" s="1712"/>
      <c r="P151" s="1712"/>
      <c r="Q151" s="1712"/>
      <c r="R151" s="1712"/>
      <c r="S151" s="1712"/>
      <c r="T151" s="1712"/>
      <c r="U151" s="1712"/>
      <c r="V151" s="1712"/>
      <c r="W151" s="1712"/>
      <c r="X151" s="1712"/>
      <c r="Y151" s="1713"/>
      <c r="Z151" s="82"/>
      <c r="AA151" s="79"/>
    </row>
    <row r="152" spans="2:30" x14ac:dyDescent="0.25">
      <c r="B152" s="79"/>
      <c r="C152" s="82"/>
      <c r="D152" s="1439"/>
      <c r="E152" s="1712"/>
      <c r="F152" s="1712"/>
      <c r="G152" s="1712"/>
      <c r="H152" s="1712"/>
      <c r="I152" s="1712"/>
      <c r="J152" s="1712"/>
      <c r="K152" s="1712"/>
      <c r="L152" s="1712"/>
      <c r="M152" s="1712"/>
      <c r="N152" s="1712"/>
      <c r="O152" s="1712"/>
      <c r="P152" s="1712"/>
      <c r="Q152" s="1712"/>
      <c r="R152" s="1712"/>
      <c r="S152" s="1712"/>
      <c r="T152" s="1712"/>
      <c r="U152" s="1712"/>
      <c r="V152" s="1712"/>
      <c r="W152" s="1712"/>
      <c r="X152" s="1712"/>
      <c r="Y152" s="1713"/>
      <c r="Z152" s="82"/>
      <c r="AA152" s="79"/>
    </row>
    <row r="153" spans="2:30" x14ac:dyDescent="0.25">
      <c r="B153" s="79"/>
      <c r="C153" s="82"/>
      <c r="D153" s="1439"/>
      <c r="E153" s="1712"/>
      <c r="F153" s="1712"/>
      <c r="G153" s="1712"/>
      <c r="H153" s="1712"/>
      <c r="I153" s="1712"/>
      <c r="J153" s="1712"/>
      <c r="K153" s="1712"/>
      <c r="L153" s="1712"/>
      <c r="M153" s="1712"/>
      <c r="N153" s="1712"/>
      <c r="O153" s="1712"/>
      <c r="P153" s="1712"/>
      <c r="Q153" s="1712"/>
      <c r="R153" s="1712"/>
      <c r="S153" s="1712"/>
      <c r="T153" s="1712"/>
      <c r="U153" s="1712"/>
      <c r="V153" s="1712"/>
      <c r="W153" s="1712"/>
      <c r="X153" s="1712"/>
      <c r="Y153" s="1713"/>
      <c r="Z153" s="82"/>
      <c r="AA153" s="79"/>
    </row>
    <row r="154" spans="2:30" x14ac:dyDescent="0.25">
      <c r="B154" s="79"/>
      <c r="C154" s="82"/>
      <c r="D154" s="1439"/>
      <c r="E154" s="1712"/>
      <c r="F154" s="1712"/>
      <c r="G154" s="1712"/>
      <c r="H154" s="1712"/>
      <c r="I154" s="1712"/>
      <c r="J154" s="1712"/>
      <c r="K154" s="1712"/>
      <c r="L154" s="1712"/>
      <c r="M154" s="1712"/>
      <c r="N154" s="1712"/>
      <c r="O154" s="1712"/>
      <c r="P154" s="1712"/>
      <c r="Q154" s="1712"/>
      <c r="R154" s="1712"/>
      <c r="S154" s="1712"/>
      <c r="T154" s="1712"/>
      <c r="U154" s="1712"/>
      <c r="V154" s="1712"/>
      <c r="W154" s="1712"/>
      <c r="X154" s="1712"/>
      <c r="Y154" s="1713"/>
      <c r="Z154" s="82"/>
      <c r="AA154" s="79"/>
    </row>
    <row r="155" spans="2:30" x14ac:dyDescent="0.25">
      <c r="B155" s="79"/>
      <c r="C155" s="82"/>
      <c r="D155" s="1439"/>
      <c r="E155" s="1712"/>
      <c r="F155" s="1712"/>
      <c r="G155" s="1712"/>
      <c r="H155" s="1712"/>
      <c r="I155" s="1712"/>
      <c r="J155" s="1712"/>
      <c r="K155" s="1712"/>
      <c r="L155" s="1712"/>
      <c r="M155" s="1712"/>
      <c r="N155" s="1712"/>
      <c r="O155" s="1712"/>
      <c r="P155" s="1712"/>
      <c r="Q155" s="1712"/>
      <c r="R155" s="1712"/>
      <c r="S155" s="1712"/>
      <c r="T155" s="1712"/>
      <c r="U155" s="1712"/>
      <c r="V155" s="1712"/>
      <c r="W155" s="1712"/>
      <c r="X155" s="1712"/>
      <c r="Y155" s="1713"/>
      <c r="Z155" s="82"/>
      <c r="AA155" s="79"/>
    </row>
    <row r="156" spans="2:30" s="437" customFormat="1" x14ac:dyDescent="0.25">
      <c r="B156" s="79"/>
      <c r="C156" s="366"/>
      <c r="D156" s="1439"/>
      <c r="E156" s="1712"/>
      <c r="F156" s="1712"/>
      <c r="G156" s="1712"/>
      <c r="H156" s="1712"/>
      <c r="I156" s="1712"/>
      <c r="J156" s="1712"/>
      <c r="K156" s="1712"/>
      <c r="L156" s="1712"/>
      <c r="M156" s="1712"/>
      <c r="N156" s="1712"/>
      <c r="O156" s="1712"/>
      <c r="P156" s="1712"/>
      <c r="Q156" s="1712"/>
      <c r="R156" s="1712"/>
      <c r="S156" s="1712"/>
      <c r="T156" s="1712"/>
      <c r="U156" s="1712"/>
      <c r="V156" s="1712"/>
      <c r="W156" s="1712"/>
      <c r="X156" s="1712"/>
      <c r="Y156" s="1713"/>
      <c r="Z156" s="366"/>
      <c r="AA156" s="79"/>
      <c r="AD156" s="1141"/>
    </row>
    <row r="157" spans="2:30" s="437" customFormat="1" x14ac:dyDescent="0.25">
      <c r="B157" s="79"/>
      <c r="C157" s="366"/>
      <c r="D157" s="1439"/>
      <c r="E157" s="1712"/>
      <c r="F157" s="1712"/>
      <c r="G157" s="1712"/>
      <c r="H157" s="1712"/>
      <c r="I157" s="1712"/>
      <c r="J157" s="1712"/>
      <c r="K157" s="1712"/>
      <c r="L157" s="1712"/>
      <c r="M157" s="1712"/>
      <c r="N157" s="1712"/>
      <c r="O157" s="1712"/>
      <c r="P157" s="1712"/>
      <c r="Q157" s="1712"/>
      <c r="R157" s="1712"/>
      <c r="S157" s="1712"/>
      <c r="T157" s="1712"/>
      <c r="U157" s="1712"/>
      <c r="V157" s="1712"/>
      <c r="W157" s="1712"/>
      <c r="X157" s="1712"/>
      <c r="Y157" s="1713"/>
      <c r="Z157" s="366"/>
      <c r="AA157" s="79"/>
      <c r="AD157" s="1141"/>
    </row>
    <row r="158" spans="2:30" s="437" customFormat="1" x14ac:dyDescent="0.25">
      <c r="B158" s="79"/>
      <c r="C158" s="366"/>
      <c r="D158" s="1439"/>
      <c r="E158" s="1712"/>
      <c r="F158" s="1712"/>
      <c r="G158" s="1712"/>
      <c r="H158" s="1712"/>
      <c r="I158" s="1712"/>
      <c r="J158" s="1712"/>
      <c r="K158" s="1712"/>
      <c r="L158" s="1712"/>
      <c r="M158" s="1712"/>
      <c r="N158" s="1712"/>
      <c r="O158" s="1712"/>
      <c r="P158" s="1712"/>
      <c r="Q158" s="1712"/>
      <c r="R158" s="1712"/>
      <c r="S158" s="1712"/>
      <c r="T158" s="1712"/>
      <c r="U158" s="1712"/>
      <c r="V158" s="1712"/>
      <c r="W158" s="1712"/>
      <c r="X158" s="1712"/>
      <c r="Y158" s="1713"/>
      <c r="Z158" s="366"/>
      <c r="AA158" s="79"/>
      <c r="AD158" s="1141"/>
    </row>
    <row r="159" spans="2:30" s="437" customFormat="1" x14ac:dyDescent="0.25">
      <c r="B159" s="79"/>
      <c r="C159" s="366"/>
      <c r="D159" s="1714"/>
      <c r="E159" s="1715"/>
      <c r="F159" s="1715"/>
      <c r="G159" s="1715"/>
      <c r="H159" s="1715"/>
      <c r="I159" s="1715"/>
      <c r="J159" s="1715"/>
      <c r="K159" s="1715"/>
      <c r="L159" s="1715"/>
      <c r="M159" s="1715"/>
      <c r="N159" s="1715"/>
      <c r="O159" s="1715"/>
      <c r="P159" s="1715"/>
      <c r="Q159" s="1715"/>
      <c r="R159" s="1715"/>
      <c r="S159" s="1715"/>
      <c r="T159" s="1715"/>
      <c r="U159" s="1715"/>
      <c r="V159" s="1715"/>
      <c r="W159" s="1715"/>
      <c r="X159" s="1715"/>
      <c r="Y159" s="1716"/>
      <c r="Z159" s="366"/>
      <c r="AA159" s="79"/>
      <c r="AD159" s="1141"/>
    </row>
    <row r="160" spans="2:30" s="437" customFormat="1" x14ac:dyDescent="0.25">
      <c r="B160" s="79"/>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79"/>
      <c r="AD160" s="1141"/>
    </row>
    <row r="161" spans="2:30" s="437" customFormat="1" x14ac:dyDescent="0.25">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D161" s="1141"/>
    </row>
    <row r="162" spans="2:30" s="437" customFormat="1" x14ac:dyDescent="0.25">
      <c r="B162" s="79"/>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79"/>
      <c r="AD162" s="1141"/>
    </row>
    <row r="163" spans="2:30" s="437" customFormat="1" x14ac:dyDescent="0.25">
      <c r="B163" s="79"/>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79"/>
      <c r="AD163" s="1141"/>
    </row>
    <row r="164" spans="2:30" s="437" customFormat="1" ht="15" customHeight="1" x14ac:dyDescent="0.25">
      <c r="B164" s="79"/>
      <c r="C164" s="366"/>
      <c r="D164" s="1436" t="s">
        <v>2296</v>
      </c>
      <c r="E164" s="1710"/>
      <c r="F164" s="1710"/>
      <c r="G164" s="1710"/>
      <c r="H164" s="1710"/>
      <c r="I164" s="1710"/>
      <c r="J164" s="1710"/>
      <c r="K164" s="1710"/>
      <c r="L164" s="1710"/>
      <c r="M164" s="1710"/>
      <c r="N164" s="1710"/>
      <c r="O164" s="1710"/>
      <c r="P164" s="1710"/>
      <c r="Q164" s="1710"/>
      <c r="R164" s="1710"/>
      <c r="S164" s="1710"/>
      <c r="T164" s="1710"/>
      <c r="U164" s="1710"/>
      <c r="V164" s="1710"/>
      <c r="W164" s="1710"/>
      <c r="X164" s="1710"/>
      <c r="Y164" s="1711"/>
      <c r="Z164" s="366"/>
      <c r="AA164" s="79"/>
      <c r="AD164" s="1141"/>
    </row>
    <row r="165" spans="2:30" s="437" customFormat="1" x14ac:dyDescent="0.25">
      <c r="B165" s="79"/>
      <c r="C165" s="366"/>
      <c r="D165" s="1439"/>
      <c r="E165" s="1712"/>
      <c r="F165" s="1712"/>
      <c r="G165" s="1712"/>
      <c r="H165" s="1712"/>
      <c r="I165" s="1712"/>
      <c r="J165" s="1712"/>
      <c r="K165" s="1712"/>
      <c r="L165" s="1712"/>
      <c r="M165" s="1712"/>
      <c r="N165" s="1712"/>
      <c r="O165" s="1712"/>
      <c r="P165" s="1712"/>
      <c r="Q165" s="1712"/>
      <c r="R165" s="1712"/>
      <c r="S165" s="1712"/>
      <c r="T165" s="1712"/>
      <c r="U165" s="1712"/>
      <c r="V165" s="1712"/>
      <c r="W165" s="1712"/>
      <c r="X165" s="1712"/>
      <c r="Y165" s="1713"/>
      <c r="Z165" s="366"/>
      <c r="AA165" s="79"/>
      <c r="AD165" s="1141"/>
    </row>
    <row r="166" spans="2:30" s="437" customFormat="1" x14ac:dyDescent="0.25">
      <c r="B166" s="79"/>
      <c r="C166" s="366"/>
      <c r="D166" s="1439"/>
      <c r="E166" s="1712"/>
      <c r="F166" s="1712"/>
      <c r="G166" s="1712"/>
      <c r="H166" s="1712"/>
      <c r="I166" s="1712"/>
      <c r="J166" s="1712"/>
      <c r="K166" s="1712"/>
      <c r="L166" s="1712"/>
      <c r="M166" s="1712"/>
      <c r="N166" s="1712"/>
      <c r="O166" s="1712"/>
      <c r="P166" s="1712"/>
      <c r="Q166" s="1712"/>
      <c r="R166" s="1712"/>
      <c r="S166" s="1712"/>
      <c r="T166" s="1712"/>
      <c r="U166" s="1712"/>
      <c r="V166" s="1712"/>
      <c r="W166" s="1712"/>
      <c r="X166" s="1712"/>
      <c r="Y166" s="1713"/>
      <c r="Z166" s="366"/>
      <c r="AA166" s="79"/>
      <c r="AD166" s="1141"/>
    </row>
    <row r="167" spans="2:30" s="437" customFormat="1" x14ac:dyDescent="0.25">
      <c r="B167" s="79"/>
      <c r="C167" s="366"/>
      <c r="D167" s="1439"/>
      <c r="E167" s="1712"/>
      <c r="F167" s="1712"/>
      <c r="G167" s="1712"/>
      <c r="H167" s="1712"/>
      <c r="I167" s="1712"/>
      <c r="J167" s="1712"/>
      <c r="K167" s="1712"/>
      <c r="L167" s="1712"/>
      <c r="M167" s="1712"/>
      <c r="N167" s="1712"/>
      <c r="O167" s="1712"/>
      <c r="P167" s="1712"/>
      <c r="Q167" s="1712"/>
      <c r="R167" s="1712"/>
      <c r="S167" s="1712"/>
      <c r="T167" s="1712"/>
      <c r="U167" s="1712"/>
      <c r="V167" s="1712"/>
      <c r="W167" s="1712"/>
      <c r="X167" s="1712"/>
      <c r="Y167" s="1713"/>
      <c r="Z167" s="366"/>
      <c r="AA167" s="79"/>
      <c r="AD167" s="1141"/>
    </row>
    <row r="168" spans="2:30" s="437" customFormat="1" x14ac:dyDescent="0.25">
      <c r="B168" s="79"/>
      <c r="C168" s="366"/>
      <c r="D168" s="1439"/>
      <c r="E168" s="1712"/>
      <c r="F168" s="1712"/>
      <c r="G168" s="1712"/>
      <c r="H168" s="1712"/>
      <c r="I168" s="1712"/>
      <c r="J168" s="1712"/>
      <c r="K168" s="1712"/>
      <c r="L168" s="1712"/>
      <c r="M168" s="1712"/>
      <c r="N168" s="1712"/>
      <c r="O168" s="1712"/>
      <c r="P168" s="1712"/>
      <c r="Q168" s="1712"/>
      <c r="R168" s="1712"/>
      <c r="S168" s="1712"/>
      <c r="T168" s="1712"/>
      <c r="U168" s="1712"/>
      <c r="V168" s="1712"/>
      <c r="W168" s="1712"/>
      <c r="X168" s="1712"/>
      <c r="Y168" s="1713"/>
      <c r="Z168" s="366"/>
      <c r="AA168" s="79"/>
      <c r="AD168" s="1141"/>
    </row>
    <row r="169" spans="2:30" s="437" customFormat="1" x14ac:dyDescent="0.25">
      <c r="B169" s="79"/>
      <c r="C169" s="366"/>
      <c r="D169" s="1439"/>
      <c r="E169" s="1712"/>
      <c r="F169" s="1712"/>
      <c r="G169" s="1712"/>
      <c r="H169" s="1712"/>
      <c r="I169" s="1712"/>
      <c r="J169" s="1712"/>
      <c r="K169" s="1712"/>
      <c r="L169" s="1712"/>
      <c r="M169" s="1712"/>
      <c r="N169" s="1712"/>
      <c r="O169" s="1712"/>
      <c r="P169" s="1712"/>
      <c r="Q169" s="1712"/>
      <c r="R169" s="1712"/>
      <c r="S169" s="1712"/>
      <c r="T169" s="1712"/>
      <c r="U169" s="1712"/>
      <c r="V169" s="1712"/>
      <c r="W169" s="1712"/>
      <c r="X169" s="1712"/>
      <c r="Y169" s="1713"/>
      <c r="Z169" s="366"/>
      <c r="AA169" s="79"/>
      <c r="AD169" s="1141"/>
    </row>
    <row r="170" spans="2:30" s="437" customFormat="1" x14ac:dyDescent="0.25">
      <c r="B170" s="79"/>
      <c r="C170" s="366"/>
      <c r="D170" s="1439"/>
      <c r="E170" s="1712"/>
      <c r="F170" s="1712"/>
      <c r="G170" s="1712"/>
      <c r="H170" s="1712"/>
      <c r="I170" s="1712"/>
      <c r="J170" s="1712"/>
      <c r="K170" s="1712"/>
      <c r="L170" s="1712"/>
      <c r="M170" s="1712"/>
      <c r="N170" s="1712"/>
      <c r="O170" s="1712"/>
      <c r="P170" s="1712"/>
      <c r="Q170" s="1712"/>
      <c r="R170" s="1712"/>
      <c r="S170" s="1712"/>
      <c r="T170" s="1712"/>
      <c r="U170" s="1712"/>
      <c r="V170" s="1712"/>
      <c r="W170" s="1712"/>
      <c r="X170" s="1712"/>
      <c r="Y170" s="1713"/>
      <c r="Z170" s="366"/>
      <c r="AA170" s="79"/>
      <c r="AD170" s="1141"/>
    </row>
    <row r="171" spans="2:30" s="437" customFormat="1" x14ac:dyDescent="0.25">
      <c r="B171" s="79"/>
      <c r="C171" s="366"/>
      <c r="D171" s="1714"/>
      <c r="E171" s="1715"/>
      <c r="F171" s="1715"/>
      <c r="G171" s="1715"/>
      <c r="H171" s="1715"/>
      <c r="I171" s="1715"/>
      <c r="J171" s="1715"/>
      <c r="K171" s="1715"/>
      <c r="L171" s="1715"/>
      <c r="M171" s="1715"/>
      <c r="N171" s="1715"/>
      <c r="O171" s="1715"/>
      <c r="P171" s="1715"/>
      <c r="Q171" s="1715"/>
      <c r="R171" s="1715"/>
      <c r="S171" s="1715"/>
      <c r="T171" s="1715"/>
      <c r="U171" s="1715"/>
      <c r="V171" s="1715"/>
      <c r="W171" s="1715"/>
      <c r="X171" s="1715"/>
      <c r="Y171" s="1716"/>
      <c r="Z171" s="366"/>
      <c r="AA171" s="79"/>
      <c r="AD171" s="1141"/>
    </row>
    <row r="172" spans="2:30" s="437" customFormat="1" x14ac:dyDescent="0.25">
      <c r="B172" s="79"/>
      <c r="C172" s="366"/>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366"/>
      <c r="AA172" s="79"/>
      <c r="AD172" s="1141"/>
    </row>
    <row r="173" spans="2:30" s="437" customFormat="1" x14ac:dyDescent="0.25">
      <c r="B173" s="79"/>
      <c r="C173" s="366"/>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366"/>
      <c r="AA173" s="79"/>
      <c r="AD173" s="1141"/>
    </row>
    <row r="174" spans="2:30" s="437" customFormat="1" x14ac:dyDescent="0.25">
      <c r="B174" s="79"/>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79"/>
      <c r="AD174" s="1141"/>
    </row>
    <row r="175" spans="2:30" s="437" customFormat="1" x14ac:dyDescent="0.25">
      <c r="B175" s="79"/>
      <c r="C175" s="366"/>
      <c r="D175" s="1648" t="s">
        <v>3189</v>
      </c>
      <c r="E175" s="1648"/>
      <c r="F175" s="1648"/>
      <c r="G175" s="1648"/>
      <c r="H175" s="1648"/>
      <c r="I175" s="1648"/>
      <c r="J175" s="1648"/>
      <c r="K175" s="1648"/>
      <c r="L175" s="1648"/>
      <c r="M175" s="1648"/>
      <c r="N175" s="1648"/>
      <c r="O175" s="1648"/>
      <c r="P175" s="1648"/>
      <c r="Q175" s="1648"/>
      <c r="R175" s="1648"/>
      <c r="S175" s="1648"/>
      <c r="T175" s="1648"/>
      <c r="U175" s="1648"/>
      <c r="V175" s="1648"/>
      <c r="W175" s="1648"/>
      <c r="X175" s="1648"/>
      <c r="Y175" s="1648"/>
      <c r="Z175" s="366"/>
      <c r="AA175" s="79"/>
      <c r="AD175" s="1141"/>
    </row>
    <row r="176" spans="2:30" s="437" customFormat="1" x14ac:dyDescent="0.25">
      <c r="B176" s="79"/>
      <c r="C176" s="366"/>
      <c r="D176" s="1749" t="s">
        <v>2297</v>
      </c>
      <c r="E176" s="1749"/>
      <c r="F176" s="1749"/>
      <c r="G176" s="1749"/>
      <c r="H176" s="1749"/>
      <c r="I176" s="1749"/>
      <c r="J176" s="1749"/>
      <c r="K176" s="1749"/>
      <c r="L176" s="1749"/>
      <c r="M176" s="1749"/>
      <c r="N176" s="1749"/>
      <c r="O176" s="1749"/>
      <c r="P176" s="1749"/>
      <c r="Q176" s="1749"/>
      <c r="R176" s="1749"/>
      <c r="S176" s="1749"/>
      <c r="T176" s="1749"/>
      <c r="U176" s="1749"/>
      <c r="V176" s="1749"/>
      <c r="W176" s="1749"/>
      <c r="X176" s="1749"/>
      <c r="Y176" s="1749"/>
      <c r="Z176" s="366"/>
      <c r="AA176" s="79"/>
      <c r="AD176" s="1141"/>
    </row>
    <row r="177" spans="2:30" s="437" customFormat="1" x14ac:dyDescent="0.25">
      <c r="B177" s="79"/>
      <c r="C177" s="366"/>
      <c r="D177" s="1749" t="s">
        <v>2298</v>
      </c>
      <c r="E177" s="1749"/>
      <c r="F177" s="1749"/>
      <c r="G177" s="1749"/>
      <c r="H177" s="1749"/>
      <c r="I177" s="1749"/>
      <c r="J177" s="1749"/>
      <c r="K177" s="1749"/>
      <c r="L177" s="1749"/>
      <c r="M177" s="1749"/>
      <c r="N177" s="1749"/>
      <c r="O177" s="1749"/>
      <c r="P177" s="1749"/>
      <c r="Q177" s="1749"/>
      <c r="R177" s="1749"/>
      <c r="S177" s="1749"/>
      <c r="T177" s="1749"/>
      <c r="U177" s="1749"/>
      <c r="V177" s="1749"/>
      <c r="W177" s="1749"/>
      <c r="X177" s="1749"/>
      <c r="Y177" s="1749"/>
      <c r="Z177" s="366"/>
      <c r="AA177" s="79"/>
      <c r="AD177" s="1141"/>
    </row>
    <row r="178" spans="2:30" s="437" customFormat="1" x14ac:dyDescent="0.25">
      <c r="B178" s="79"/>
      <c r="C178" s="366"/>
      <c r="D178" s="1749" t="s">
        <v>2299</v>
      </c>
      <c r="E178" s="1749"/>
      <c r="F178" s="1749"/>
      <c r="G178" s="1749"/>
      <c r="H178" s="1749"/>
      <c r="I178" s="1749"/>
      <c r="J178" s="1749"/>
      <c r="K178" s="1749"/>
      <c r="L178" s="1749"/>
      <c r="M178" s="1749"/>
      <c r="N178" s="1749"/>
      <c r="O178" s="1749"/>
      <c r="P178" s="1749"/>
      <c r="Q178" s="1749"/>
      <c r="R178" s="1749"/>
      <c r="S178" s="1749"/>
      <c r="T178" s="1749"/>
      <c r="U178" s="1749"/>
      <c r="V178" s="1749"/>
      <c r="W178" s="1749"/>
      <c r="X178" s="1749"/>
      <c r="Y178" s="1749"/>
      <c r="Z178" s="366"/>
      <c r="AA178" s="79"/>
      <c r="AD178" s="1141"/>
    </row>
    <row r="179" spans="2:30" s="437" customFormat="1" x14ac:dyDescent="0.25">
      <c r="B179" s="79"/>
      <c r="C179" s="366"/>
      <c r="D179" s="1749" t="s">
        <v>2300</v>
      </c>
      <c r="E179" s="1749"/>
      <c r="F179" s="1749"/>
      <c r="G179" s="1749"/>
      <c r="H179" s="1749"/>
      <c r="I179" s="1749"/>
      <c r="J179" s="1749"/>
      <c r="K179" s="1749"/>
      <c r="L179" s="1749"/>
      <c r="M179" s="1749"/>
      <c r="N179" s="1749"/>
      <c r="O179" s="1749"/>
      <c r="P179" s="1749"/>
      <c r="Q179" s="1749"/>
      <c r="R179" s="1749"/>
      <c r="S179" s="1749"/>
      <c r="T179" s="1749"/>
      <c r="U179" s="1749"/>
      <c r="V179" s="1749"/>
      <c r="W179" s="1749"/>
      <c r="X179" s="1749"/>
      <c r="Y179" s="1749"/>
      <c r="Z179" s="366"/>
      <c r="AA179" s="79"/>
      <c r="AD179" s="1141"/>
    </row>
    <row r="180" spans="2:30" s="437" customFormat="1" x14ac:dyDescent="0.25">
      <c r="B180" s="79"/>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79"/>
      <c r="AD180" s="1141"/>
    </row>
    <row r="181" spans="2:30" s="437" customFormat="1" ht="15" customHeight="1" x14ac:dyDescent="0.25">
      <c r="B181" s="79"/>
      <c r="C181" s="366"/>
      <c r="D181" s="1692" t="s">
        <v>3202</v>
      </c>
      <c r="E181" s="1693"/>
      <c r="F181" s="1693"/>
      <c r="G181" s="1693"/>
      <c r="H181" s="1693"/>
      <c r="I181" s="1693"/>
      <c r="J181" s="1693"/>
      <c r="K181" s="1693"/>
      <c r="L181" s="1693"/>
      <c r="M181" s="1693"/>
      <c r="N181" s="1693"/>
      <c r="O181" s="1693"/>
      <c r="P181" s="1693"/>
      <c r="Q181" s="1693"/>
      <c r="R181" s="1693"/>
      <c r="S181" s="1693"/>
      <c r="T181" s="1693"/>
      <c r="U181" s="1693"/>
      <c r="V181" s="1693"/>
      <c r="W181" s="1693"/>
      <c r="X181" s="1693"/>
      <c r="Y181" s="1694"/>
      <c r="Z181" s="366"/>
      <c r="AA181" s="79"/>
      <c r="AD181" s="1141"/>
    </row>
    <row r="182" spans="2:30" s="437" customFormat="1" x14ac:dyDescent="0.25">
      <c r="B182" s="79"/>
      <c r="C182" s="366"/>
      <c r="D182" s="1695"/>
      <c r="E182" s="1696"/>
      <c r="F182" s="1696"/>
      <c r="G182" s="1696"/>
      <c r="H182" s="1696"/>
      <c r="I182" s="1696"/>
      <c r="J182" s="1696"/>
      <c r="K182" s="1696"/>
      <c r="L182" s="1696"/>
      <c r="M182" s="1696"/>
      <c r="N182" s="1696"/>
      <c r="O182" s="1696"/>
      <c r="P182" s="1696"/>
      <c r="Q182" s="1696"/>
      <c r="R182" s="1696"/>
      <c r="S182" s="1696"/>
      <c r="T182" s="1696"/>
      <c r="U182" s="1696"/>
      <c r="V182" s="1696"/>
      <c r="W182" s="1696"/>
      <c r="X182" s="1696"/>
      <c r="Y182" s="1697"/>
      <c r="Z182" s="366"/>
      <c r="AA182" s="79"/>
      <c r="AD182" s="1141"/>
    </row>
    <row r="183" spans="2:30" s="437" customFormat="1" x14ac:dyDescent="0.25">
      <c r="B183" s="79"/>
      <c r="C183" s="366"/>
      <c r="D183" s="1695"/>
      <c r="E183" s="1696"/>
      <c r="F183" s="1696"/>
      <c r="G183" s="1696"/>
      <c r="H183" s="1696"/>
      <c r="I183" s="1696"/>
      <c r="J183" s="1696"/>
      <c r="K183" s="1696"/>
      <c r="L183" s="1696"/>
      <c r="M183" s="1696"/>
      <c r="N183" s="1696"/>
      <c r="O183" s="1696"/>
      <c r="P183" s="1696"/>
      <c r="Q183" s="1696"/>
      <c r="R183" s="1696"/>
      <c r="S183" s="1696"/>
      <c r="T183" s="1696"/>
      <c r="U183" s="1696"/>
      <c r="V183" s="1696"/>
      <c r="W183" s="1696"/>
      <c r="X183" s="1696"/>
      <c r="Y183" s="1697"/>
      <c r="Z183" s="366"/>
      <c r="AA183" s="79"/>
      <c r="AD183" s="1141"/>
    </row>
    <row r="184" spans="2:30" s="437" customFormat="1" x14ac:dyDescent="0.25">
      <c r="B184" s="79"/>
      <c r="C184" s="366"/>
      <c r="D184" s="1695"/>
      <c r="E184" s="1696"/>
      <c r="F184" s="1696"/>
      <c r="G184" s="1696"/>
      <c r="H184" s="1696"/>
      <c r="I184" s="1696"/>
      <c r="J184" s="1696"/>
      <c r="K184" s="1696"/>
      <c r="L184" s="1696"/>
      <c r="M184" s="1696"/>
      <c r="N184" s="1696"/>
      <c r="O184" s="1696"/>
      <c r="P184" s="1696"/>
      <c r="Q184" s="1696"/>
      <c r="R184" s="1696"/>
      <c r="S184" s="1696"/>
      <c r="T184" s="1696"/>
      <c r="U184" s="1696"/>
      <c r="V184" s="1696"/>
      <c r="W184" s="1696"/>
      <c r="X184" s="1696"/>
      <c r="Y184" s="1697"/>
      <c r="Z184" s="366"/>
      <c r="AA184" s="79"/>
      <c r="AD184" s="1141"/>
    </row>
    <row r="185" spans="2:30" s="437" customFormat="1" x14ac:dyDescent="0.25">
      <c r="B185" s="79"/>
      <c r="C185" s="366"/>
      <c r="D185" s="1695"/>
      <c r="E185" s="1696"/>
      <c r="F185" s="1696"/>
      <c r="G185" s="1696"/>
      <c r="H185" s="1696"/>
      <c r="I185" s="1696"/>
      <c r="J185" s="1696"/>
      <c r="K185" s="1696"/>
      <c r="L185" s="1696"/>
      <c r="M185" s="1696"/>
      <c r="N185" s="1696"/>
      <c r="O185" s="1696"/>
      <c r="P185" s="1696"/>
      <c r="Q185" s="1696"/>
      <c r="R185" s="1696"/>
      <c r="S185" s="1696"/>
      <c r="T185" s="1696"/>
      <c r="U185" s="1696"/>
      <c r="V185" s="1696"/>
      <c r="W185" s="1696"/>
      <c r="X185" s="1696"/>
      <c r="Y185" s="1697"/>
      <c r="Z185" s="366"/>
      <c r="AA185" s="79"/>
      <c r="AD185" s="1141"/>
    </row>
    <row r="186" spans="2:30" s="437" customFormat="1" x14ac:dyDescent="0.25">
      <c r="B186" s="79"/>
      <c r="C186" s="366"/>
      <c r="D186" s="1695"/>
      <c r="E186" s="1696"/>
      <c r="F186" s="1696"/>
      <c r="G186" s="1696"/>
      <c r="H186" s="1696"/>
      <c r="I186" s="1696"/>
      <c r="J186" s="1696"/>
      <c r="K186" s="1696"/>
      <c r="L186" s="1696"/>
      <c r="M186" s="1696"/>
      <c r="N186" s="1696"/>
      <c r="O186" s="1696"/>
      <c r="P186" s="1696"/>
      <c r="Q186" s="1696"/>
      <c r="R186" s="1696"/>
      <c r="S186" s="1696"/>
      <c r="T186" s="1696"/>
      <c r="U186" s="1696"/>
      <c r="V186" s="1696"/>
      <c r="W186" s="1696"/>
      <c r="X186" s="1696"/>
      <c r="Y186" s="1697"/>
      <c r="Z186" s="366"/>
      <c r="AA186" s="79"/>
      <c r="AD186" s="1141"/>
    </row>
    <row r="187" spans="2:30" s="437" customFormat="1" x14ac:dyDescent="0.25">
      <c r="B187" s="79"/>
      <c r="C187" s="366"/>
      <c r="D187" s="1695"/>
      <c r="E187" s="1696"/>
      <c r="F187" s="1696"/>
      <c r="G187" s="1696"/>
      <c r="H187" s="1696"/>
      <c r="I187" s="1696"/>
      <c r="J187" s="1696"/>
      <c r="K187" s="1696"/>
      <c r="L187" s="1696"/>
      <c r="M187" s="1696"/>
      <c r="N187" s="1696"/>
      <c r="O187" s="1696"/>
      <c r="P187" s="1696"/>
      <c r="Q187" s="1696"/>
      <c r="R187" s="1696"/>
      <c r="S187" s="1696"/>
      <c r="T187" s="1696"/>
      <c r="U187" s="1696"/>
      <c r="V187" s="1696"/>
      <c r="W187" s="1696"/>
      <c r="X187" s="1696"/>
      <c r="Y187" s="1697"/>
      <c r="Z187" s="366"/>
      <c r="AA187" s="79"/>
      <c r="AD187" s="1141"/>
    </row>
    <row r="188" spans="2:30" s="437" customFormat="1" x14ac:dyDescent="0.25">
      <c r="B188" s="79"/>
      <c r="C188" s="366"/>
      <c r="D188" s="1695"/>
      <c r="E188" s="1696"/>
      <c r="F188" s="1696"/>
      <c r="G188" s="1696"/>
      <c r="H188" s="1696"/>
      <c r="I188" s="1696"/>
      <c r="J188" s="1696"/>
      <c r="K188" s="1696"/>
      <c r="L188" s="1696"/>
      <c r="M188" s="1696"/>
      <c r="N188" s="1696"/>
      <c r="O188" s="1696"/>
      <c r="P188" s="1696"/>
      <c r="Q188" s="1696"/>
      <c r="R188" s="1696"/>
      <c r="S188" s="1696"/>
      <c r="T188" s="1696"/>
      <c r="U188" s="1696"/>
      <c r="V188" s="1696"/>
      <c r="W188" s="1696"/>
      <c r="X188" s="1696"/>
      <c r="Y188" s="1697"/>
      <c r="Z188" s="366"/>
      <c r="AA188" s="79"/>
      <c r="AD188" s="1141"/>
    </row>
    <row r="189" spans="2:30" s="437" customFormat="1" x14ac:dyDescent="0.25">
      <c r="B189" s="79"/>
      <c r="C189" s="366"/>
      <c r="D189" s="1698"/>
      <c r="E189" s="1699"/>
      <c r="F189" s="1699"/>
      <c r="G189" s="1699"/>
      <c r="H189" s="1699"/>
      <c r="I189" s="1699"/>
      <c r="J189" s="1699"/>
      <c r="K189" s="1699"/>
      <c r="L189" s="1699"/>
      <c r="M189" s="1699"/>
      <c r="N189" s="1699"/>
      <c r="O189" s="1699"/>
      <c r="P189" s="1699"/>
      <c r="Q189" s="1699"/>
      <c r="R189" s="1699"/>
      <c r="S189" s="1699"/>
      <c r="T189" s="1699"/>
      <c r="U189" s="1699"/>
      <c r="V189" s="1699"/>
      <c r="W189" s="1699"/>
      <c r="X189" s="1699"/>
      <c r="Y189" s="1700"/>
      <c r="Z189" s="366"/>
      <c r="AA189" s="79"/>
      <c r="AD189" s="1141"/>
    </row>
    <row r="190" spans="2:30" s="437" customFormat="1" x14ac:dyDescent="0.25">
      <c r="B190" s="79"/>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79"/>
      <c r="AD190" s="1141"/>
    </row>
    <row r="191" spans="2:30" s="437" customFormat="1" x14ac:dyDescent="0.25">
      <c r="B191" s="79"/>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79"/>
      <c r="AB191" s="442"/>
      <c r="AD191" s="1141"/>
    </row>
    <row r="192" spans="2:30" s="437" customFormat="1" x14ac:dyDescent="0.25">
      <c r="B192" s="79"/>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79"/>
      <c r="AB192" s="442"/>
      <c r="AD192" s="1141"/>
    </row>
    <row r="193" spans="2:30" s="437" customFormat="1" x14ac:dyDescent="0.25">
      <c r="B193" s="79"/>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79"/>
      <c r="AB193" s="442"/>
      <c r="AD193" s="1141"/>
    </row>
    <row r="194" spans="2:30" s="437" customFormat="1" x14ac:dyDescent="0.25">
      <c r="B194" s="79"/>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79"/>
      <c r="AB194" s="442"/>
      <c r="AD194" s="1141"/>
    </row>
    <row r="195" spans="2:30" s="437" customFormat="1" x14ac:dyDescent="0.25">
      <c r="B195" s="79"/>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79"/>
      <c r="AB195" s="442"/>
      <c r="AD195" s="1141"/>
    </row>
    <row r="196" spans="2:30" s="437" customFormat="1" x14ac:dyDescent="0.25">
      <c r="B196" s="79"/>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79"/>
      <c r="AB196" s="442"/>
      <c r="AD196" s="1141"/>
    </row>
    <row r="197" spans="2:30" s="437" customFormat="1" x14ac:dyDescent="0.25">
      <c r="B197" s="79"/>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79"/>
      <c r="AB197" s="442"/>
      <c r="AD197" s="1141"/>
    </row>
    <row r="198" spans="2:30" s="437" customFormat="1" x14ac:dyDescent="0.25">
      <c r="B198" s="79"/>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79"/>
      <c r="AB198" s="442"/>
      <c r="AD198" s="1141"/>
    </row>
    <row r="199" spans="2:30" s="437" customFormat="1" x14ac:dyDescent="0.25">
      <c r="B199" s="79"/>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79"/>
      <c r="AB199" s="442"/>
      <c r="AD199" s="1141"/>
    </row>
    <row r="200" spans="2:30" s="437" customFormat="1" x14ac:dyDescent="0.25">
      <c r="B200" s="79"/>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79"/>
      <c r="AB200" s="442"/>
      <c r="AD200" s="1141"/>
    </row>
    <row r="201" spans="2:30" s="437" customFormat="1" x14ac:dyDescent="0.25">
      <c r="B201" s="79"/>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79"/>
      <c r="AB201" s="442"/>
      <c r="AD201" s="1141"/>
    </row>
    <row r="202" spans="2:30" s="437" customFormat="1" x14ac:dyDescent="0.25">
      <c r="B202" s="79"/>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79"/>
      <c r="AB202" s="442"/>
      <c r="AD202" s="1141"/>
    </row>
    <row r="203" spans="2:30" s="450" customFormat="1" x14ac:dyDescent="0.25">
      <c r="B203" s="79"/>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79"/>
      <c r="AD203" s="1141"/>
    </row>
    <row r="204" spans="2:30" s="450" customFormat="1" x14ac:dyDescent="0.25">
      <c r="B204" s="79"/>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79"/>
      <c r="AD204" s="1141"/>
    </row>
    <row r="205" spans="2:30" s="450" customFormat="1" x14ac:dyDescent="0.25">
      <c r="B205" s="79"/>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79"/>
      <c r="AD205" s="1141"/>
    </row>
    <row r="206" spans="2:30" s="450" customFormat="1" x14ac:dyDescent="0.25">
      <c r="B206" s="79"/>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79"/>
      <c r="AD206" s="1141"/>
    </row>
    <row r="207" spans="2:30" s="450" customFormat="1" x14ac:dyDescent="0.25">
      <c r="B207" s="79"/>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79"/>
      <c r="AD207" s="1141"/>
    </row>
    <row r="208" spans="2:30" s="450" customFormat="1" x14ac:dyDescent="0.25">
      <c r="B208" s="79"/>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79"/>
      <c r="AD208" s="1141"/>
    </row>
    <row r="209" spans="2:30" s="450" customFormat="1" x14ac:dyDescent="0.25">
      <c r="B209" s="79"/>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79"/>
      <c r="AD209" s="1141"/>
    </row>
    <row r="210" spans="2:30" s="450" customFormat="1" x14ac:dyDescent="0.25">
      <c r="B210" s="79"/>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79"/>
      <c r="AD210" s="1141"/>
    </row>
    <row r="211" spans="2:30" s="450" customFormat="1" x14ac:dyDescent="0.25">
      <c r="B211" s="79"/>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79"/>
      <c r="AD211" s="1141"/>
    </row>
    <row r="212" spans="2:30" s="450" customFormat="1" x14ac:dyDescent="0.25">
      <c r="B212" s="79"/>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79"/>
      <c r="AD212" s="1141"/>
    </row>
    <row r="213" spans="2:30" s="450" customFormat="1" x14ac:dyDescent="0.25">
      <c r="B213" s="79"/>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79"/>
      <c r="AD213" s="1141"/>
    </row>
    <row r="214" spans="2:30" s="450" customFormat="1" x14ac:dyDescent="0.25">
      <c r="B214" s="79"/>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79"/>
      <c r="AD214" s="1141"/>
    </row>
    <row r="215" spans="2:30" s="450" customFormat="1" x14ac:dyDescent="0.25">
      <c r="B215" s="79"/>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79"/>
      <c r="AD215" s="1141"/>
    </row>
    <row r="216" spans="2:30" s="450" customFormat="1" x14ac:dyDescent="0.25">
      <c r="B216" s="79"/>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79"/>
      <c r="AD216" s="1141"/>
    </row>
    <row r="217" spans="2:30" s="450" customFormat="1" x14ac:dyDescent="0.25">
      <c r="B217" s="79"/>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79"/>
      <c r="AD217" s="1141"/>
    </row>
    <row r="218" spans="2:30" s="450" customFormat="1" x14ac:dyDescent="0.25">
      <c r="B218" s="79"/>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79"/>
      <c r="AD218" s="1141"/>
    </row>
    <row r="219" spans="2:30" s="450" customFormat="1" x14ac:dyDescent="0.25">
      <c r="B219" s="79"/>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79"/>
      <c r="AD219" s="1141"/>
    </row>
    <row r="220" spans="2:30" s="450" customFormat="1" x14ac:dyDescent="0.25">
      <c r="B220" s="79"/>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79"/>
      <c r="AD220" s="1141"/>
    </row>
    <row r="221" spans="2:30" s="264" customFormat="1" ht="30" customHeight="1" x14ac:dyDescent="0.25">
      <c r="B221" s="445"/>
      <c r="C221" s="245"/>
      <c r="D221" s="1752" t="s">
        <v>2301</v>
      </c>
      <c r="E221" s="1752"/>
      <c r="F221" s="1752"/>
      <c r="G221" s="1752"/>
      <c r="H221" s="1752"/>
      <c r="I221" s="1752"/>
      <c r="J221" s="1752"/>
      <c r="K221" s="1752"/>
      <c r="L221" s="1752"/>
      <c r="M221" s="1752"/>
      <c r="N221" s="1752"/>
      <c r="O221" s="1752"/>
      <c r="P221" s="1752"/>
      <c r="Q221" s="1752"/>
      <c r="R221" s="1752"/>
      <c r="S221" s="1752"/>
      <c r="T221" s="1752"/>
      <c r="U221" s="1752"/>
      <c r="V221" s="1752"/>
      <c r="W221" s="1752"/>
      <c r="X221" s="1752"/>
      <c r="Y221" s="1752"/>
      <c r="Z221" s="245"/>
      <c r="AA221" s="445"/>
      <c r="AD221" s="1146"/>
    </row>
    <row r="222" spans="2:30" s="450" customFormat="1" x14ac:dyDescent="0.25">
      <c r="B222" s="79"/>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79"/>
      <c r="AD222" s="1141"/>
    </row>
    <row r="223" spans="2:30" s="450" customFormat="1" x14ac:dyDescent="0.25">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D223" s="1141"/>
    </row>
    <row r="224" spans="2:30" s="450" customFormat="1" x14ac:dyDescent="0.25">
      <c r="B224" s="79"/>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79"/>
      <c r="AD224" s="1141"/>
    </row>
    <row r="225" spans="2:30" s="450" customFormat="1" x14ac:dyDescent="0.25">
      <c r="B225" s="79"/>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79"/>
      <c r="AD225" s="1141"/>
    </row>
    <row r="226" spans="2:30" s="450" customFormat="1" x14ac:dyDescent="0.25">
      <c r="B226" s="79"/>
      <c r="C226" s="366"/>
      <c r="D226" s="1648" t="s">
        <v>2302</v>
      </c>
      <c r="E226" s="1648"/>
      <c r="F226" s="1648"/>
      <c r="G226" s="1648"/>
      <c r="H226" s="1648"/>
      <c r="I226" s="1648"/>
      <c r="J226" s="1648"/>
      <c r="K226" s="1648"/>
      <c r="L226" s="1648"/>
      <c r="M226" s="1648"/>
      <c r="N226" s="1648"/>
      <c r="O226" s="1648"/>
      <c r="P226" s="1648"/>
      <c r="Q226" s="1648"/>
      <c r="R226" s="1648"/>
      <c r="S226" s="1648"/>
      <c r="T226" s="1648"/>
      <c r="U226" s="1648"/>
      <c r="V226" s="1648"/>
      <c r="W226" s="1648"/>
      <c r="X226" s="1648"/>
      <c r="Y226" s="1648"/>
      <c r="Z226" s="366"/>
      <c r="AA226" s="79"/>
      <c r="AD226" s="1141"/>
    </row>
    <row r="227" spans="2:30" s="450" customFormat="1" x14ac:dyDescent="0.25">
      <c r="B227" s="79"/>
      <c r="C227" s="366"/>
      <c r="D227" s="1322"/>
      <c r="E227" s="1322"/>
      <c r="F227" s="1322"/>
      <c r="G227" s="1322"/>
      <c r="H227" s="1322"/>
      <c r="I227" s="1322"/>
      <c r="J227" s="1322"/>
      <c r="K227" s="1322"/>
      <c r="L227" s="1322"/>
      <c r="M227" s="1322"/>
      <c r="N227" s="1322"/>
      <c r="O227" s="1322"/>
      <c r="P227" s="1322"/>
      <c r="Q227" s="1322"/>
      <c r="R227" s="1322"/>
      <c r="S227" s="1322"/>
      <c r="T227" s="1322"/>
      <c r="U227" s="1322"/>
      <c r="V227" s="1322"/>
      <c r="W227" s="1322"/>
      <c r="X227" s="1322"/>
      <c r="Y227" s="1322"/>
      <c r="Z227" s="366"/>
      <c r="AA227" s="79"/>
      <c r="AD227" s="1141"/>
    </row>
    <row r="228" spans="2:30" s="450" customFormat="1" ht="43.5" customHeight="1" x14ac:dyDescent="0.25">
      <c r="B228" s="79"/>
      <c r="C228" s="366"/>
      <c r="D228" s="1753" t="s">
        <v>2303</v>
      </c>
      <c r="E228" s="1753"/>
      <c r="F228" s="1753"/>
      <c r="G228" s="1753"/>
      <c r="H228" s="1753"/>
      <c r="I228" s="1753"/>
      <c r="J228" s="1753"/>
      <c r="K228" s="1753"/>
      <c r="L228" s="1753"/>
      <c r="M228" s="1753"/>
      <c r="N228" s="1753"/>
      <c r="O228" s="1753"/>
      <c r="P228" s="1753"/>
      <c r="Q228" s="1753"/>
      <c r="R228" s="1753"/>
      <c r="S228" s="1753"/>
      <c r="T228" s="1753"/>
      <c r="U228" s="1753"/>
      <c r="V228" s="1753"/>
      <c r="W228" s="1753"/>
      <c r="X228" s="1753"/>
      <c r="Y228" s="1753"/>
      <c r="Z228" s="366"/>
      <c r="AA228" s="79"/>
      <c r="AD228" s="1141"/>
    </row>
    <row r="229" spans="2:30" s="450" customFormat="1" x14ac:dyDescent="0.25">
      <c r="B229" s="79"/>
      <c r="C229" s="366"/>
      <c r="D229" s="1322"/>
      <c r="E229" s="1322"/>
      <c r="F229" s="1322"/>
      <c r="G229" s="1322"/>
      <c r="H229" s="1322"/>
      <c r="I229" s="1322"/>
      <c r="J229" s="1322"/>
      <c r="K229" s="1322"/>
      <c r="L229" s="1322"/>
      <c r="M229" s="1322"/>
      <c r="N229" s="1322"/>
      <c r="O229" s="1322"/>
      <c r="P229" s="1322"/>
      <c r="Q229" s="1322"/>
      <c r="R229" s="1322"/>
      <c r="S229" s="1322"/>
      <c r="T229" s="1322"/>
      <c r="U229" s="1322"/>
      <c r="V229" s="1322"/>
      <c r="W229" s="1322"/>
      <c r="X229" s="1322"/>
      <c r="Y229" s="1322"/>
      <c r="Z229" s="366"/>
      <c r="AA229" s="79"/>
      <c r="AD229" s="1141"/>
    </row>
    <row r="230" spans="2:30" s="450" customFormat="1" ht="45.75" customHeight="1" x14ac:dyDescent="0.25">
      <c r="B230" s="79"/>
      <c r="C230" s="366"/>
      <c r="D230" s="1371" t="s">
        <v>3551</v>
      </c>
      <c r="E230" s="1371"/>
      <c r="F230" s="1371"/>
      <c r="G230" s="1371"/>
      <c r="H230" s="1371"/>
      <c r="I230" s="1371"/>
      <c r="J230" s="1371"/>
      <c r="K230" s="1371"/>
      <c r="L230" s="1371"/>
      <c r="M230" s="1371"/>
      <c r="N230" s="1371"/>
      <c r="O230" s="1371"/>
      <c r="P230" s="1371"/>
      <c r="Q230" s="1371"/>
      <c r="R230" s="1371"/>
      <c r="S230" s="1371"/>
      <c r="T230" s="1371"/>
      <c r="U230" s="1371"/>
      <c r="V230" s="1371"/>
      <c r="W230" s="1371"/>
      <c r="X230" s="1371"/>
      <c r="Y230" s="1371"/>
      <c r="Z230" s="366"/>
      <c r="AA230" s="79"/>
      <c r="AD230" s="1141"/>
    </row>
    <row r="231" spans="2:30" s="450" customFormat="1" x14ac:dyDescent="0.25">
      <c r="B231" s="79"/>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79"/>
      <c r="AD231" s="1141"/>
    </row>
    <row r="232" spans="2:30" s="450" customFormat="1" x14ac:dyDescent="0.25">
      <c r="B232" s="79"/>
      <c r="C232" s="366"/>
      <c r="D232" s="455" t="s">
        <v>1819</v>
      </c>
      <c r="E232" s="454"/>
      <c r="F232" s="1301" t="str">
        <f>IF(select1="", "please make a selection", select1)</f>
        <v>please make a selection</v>
      </c>
      <c r="G232" s="1301"/>
      <c r="H232" s="1301"/>
      <c r="I232" s="1301"/>
      <c r="J232" s="1301"/>
      <c r="K232" s="366"/>
      <c r="L232" s="366"/>
      <c r="M232" s="366"/>
      <c r="N232" s="366"/>
      <c r="O232" s="366"/>
      <c r="P232" s="366"/>
      <c r="Q232" s="366"/>
      <c r="R232" s="366"/>
      <c r="S232" s="366"/>
      <c r="T232" s="366"/>
      <c r="U232" s="366"/>
      <c r="V232" s="366"/>
      <c r="W232" s="366"/>
      <c r="X232" s="366"/>
      <c r="Y232" s="366"/>
      <c r="Z232" s="366"/>
      <c r="AA232" s="79"/>
      <c r="AD232" s="1141"/>
    </row>
    <row r="233" spans="2:30" s="450" customFormat="1" x14ac:dyDescent="0.25">
      <c r="B233" s="79"/>
      <c r="C233" s="366"/>
      <c r="D233" s="455" t="s">
        <v>1820</v>
      </c>
      <c r="E233" s="454"/>
      <c r="F233" s="1292" t="str">
        <f>IF(select2 = "", "please make a selection", select2)</f>
        <v>please make a selection</v>
      </c>
      <c r="G233" s="1292"/>
      <c r="H233" s="1292"/>
      <c r="I233" s="1292"/>
      <c r="J233" s="1292"/>
      <c r="K233" s="366"/>
      <c r="L233" s="366"/>
      <c r="M233" s="366"/>
      <c r="N233" s="366"/>
      <c r="O233" s="366"/>
      <c r="P233" s="366"/>
      <c r="Q233" s="366"/>
      <c r="R233" s="366"/>
      <c r="S233" s="366"/>
      <c r="T233" s="366"/>
      <c r="U233" s="366"/>
      <c r="V233" s="366"/>
      <c r="W233" s="366"/>
      <c r="X233" s="366"/>
      <c r="Y233" s="366"/>
      <c r="Z233" s="366"/>
      <c r="AA233" s="79"/>
      <c r="AD233" s="1141"/>
    </row>
    <row r="234" spans="2:30" s="437" customFormat="1" x14ac:dyDescent="0.25">
      <c r="B234" s="79"/>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79"/>
      <c r="AB234" s="456"/>
      <c r="AC234" s="456"/>
      <c r="AD234" s="1141"/>
    </row>
    <row r="235" spans="2:30" s="437" customFormat="1" x14ac:dyDescent="0.25">
      <c r="B235" s="79"/>
      <c r="C235" s="366"/>
      <c r="D235" s="1283" t="s">
        <v>1832</v>
      </c>
      <c r="E235" s="1283"/>
      <c r="F235" s="1393" t="str">
        <f>IFERROR(VLOOKUP($F$232, la.lookup,2,FALSE),"please make a selection")</f>
        <v>please make a selection</v>
      </c>
      <c r="G235" s="1393"/>
      <c r="H235" s="1393"/>
      <c r="I235" s="1393"/>
      <c r="J235" s="1393"/>
      <c r="K235" s="1393"/>
      <c r="L235" s="1394" t="str">
        <f>IFERROR(VLOOKUP($F$233, la.lookup,2,FALSE),"please make a selection")</f>
        <v>please make a selection</v>
      </c>
      <c r="M235" s="1394"/>
      <c r="N235" s="1394"/>
      <c r="O235" s="1394"/>
      <c r="P235" s="1394"/>
      <c r="Q235" s="1394"/>
      <c r="R235" s="1396" t="s">
        <v>790</v>
      </c>
      <c r="S235" s="1396"/>
      <c r="T235" s="1396"/>
      <c r="U235" s="1396"/>
      <c r="V235" s="1396"/>
      <c r="W235" s="1396"/>
      <c r="X235" s="366"/>
      <c r="Y235" s="366"/>
      <c r="Z235" s="366"/>
      <c r="AA235" s="79"/>
      <c r="AB235" s="172" t="s">
        <v>372</v>
      </c>
      <c r="AC235" s="172"/>
      <c r="AD235" s="1141"/>
    </row>
    <row r="236" spans="2:30" s="452" customFormat="1" x14ac:dyDescent="0.25">
      <c r="B236" s="79"/>
      <c r="C236" s="453"/>
      <c r="D236" s="1284"/>
      <c r="E236" s="1284"/>
      <c r="F236" s="1392" t="s">
        <v>2037</v>
      </c>
      <c r="G236" s="1392"/>
      <c r="H236" s="273" t="s">
        <v>2052</v>
      </c>
      <c r="I236" s="273" t="s">
        <v>571</v>
      </c>
      <c r="J236" s="273" t="s">
        <v>2036</v>
      </c>
      <c r="K236" s="293" t="s">
        <v>572</v>
      </c>
      <c r="L236" s="1464" t="s">
        <v>2037</v>
      </c>
      <c r="M236" s="1464"/>
      <c r="N236" s="347" t="s">
        <v>2052</v>
      </c>
      <c r="O236" s="347" t="s">
        <v>571</v>
      </c>
      <c r="P236" s="347" t="s">
        <v>2036</v>
      </c>
      <c r="Q236" s="441" t="s">
        <v>572</v>
      </c>
      <c r="R236" s="1682" t="s">
        <v>2037</v>
      </c>
      <c r="S236" s="1682"/>
      <c r="T236" s="444" t="s">
        <v>2052</v>
      </c>
      <c r="U236" s="444" t="s">
        <v>571</v>
      </c>
      <c r="V236" s="444" t="s">
        <v>2036</v>
      </c>
      <c r="W236" s="440" t="s">
        <v>572</v>
      </c>
      <c r="Z236" s="453"/>
      <c r="AA236" s="79"/>
      <c r="AB236" s="172" t="s">
        <v>374</v>
      </c>
      <c r="AC236" s="172"/>
      <c r="AD236" s="1141"/>
    </row>
    <row r="237" spans="2:30" s="452" customFormat="1" x14ac:dyDescent="0.25">
      <c r="B237" s="79"/>
      <c r="C237" s="453"/>
      <c r="D237" s="1683" t="s">
        <v>2304</v>
      </c>
      <c r="E237" s="1683"/>
      <c r="F237" s="1418" t="str">
        <f>IFERROR(IF($F$235="please make a selection","n/a",INDEX(la.data,MATCH($F$235,la.geog,0),MATCH($AB$235,la.head,0))), "n/a")</f>
        <v>n/a</v>
      </c>
      <c r="G237" s="1418"/>
      <c r="H237" s="1678" t="str">
        <f>IFERROR(IF($F$235="please make a selection","n/a",INDEX(la.data,MATCH($F$235,la.geog,0),MATCH($AB$236,la.head,0))), "n/a")</f>
        <v>n/a</v>
      </c>
      <c r="I237" s="1678" t="str">
        <f>IFERROR(IF($F$235="please make a selection","n/a",INDEX(la.data,MATCH($F$235,la.geog,0),MATCH($AB$237,la.head,0))), "n/a")</f>
        <v>n/a</v>
      </c>
      <c r="J237" s="1418" t="s">
        <v>2036</v>
      </c>
      <c r="K237" s="1678" t="str">
        <f>IFERROR(IF($F$235="please make a selection","n/a",INDEX(la.data,MATCH($F$235,la.geog,0),MATCH($AB$238,la.head,0))), "n/a")</f>
        <v>n/a</v>
      </c>
      <c r="L237" s="1418" t="str">
        <f>IFERROR(IF($L$235="please make a selection","n/a",INDEX(la.data,MATCH($L$235,la.geog,0),MATCH($AB$235,la.head,0))), "n/a")</f>
        <v>n/a</v>
      </c>
      <c r="M237" s="1418"/>
      <c r="N237" s="1678" t="str">
        <f>IFERROR(IF($L$235="please make a selection","n/a",INDEX(la.data,MATCH($L$235,la.geog,0),MATCH($AB$236,la.head,0))), "n/a")</f>
        <v>n/a</v>
      </c>
      <c r="O237" s="1678" t="str">
        <f>IFERROR(IF($L$235="please make a selection","n/a",INDEX(la.data,MATCH($L$235,la.geog,0),MATCH($AB$237,la.head,0))), "n/a")</f>
        <v>n/a</v>
      </c>
      <c r="P237" s="1418" t="s">
        <v>2036</v>
      </c>
      <c r="Q237" s="1678" t="str">
        <f>IFERROR(IF($L$235="please make a selection","n/a",INDEX(la.data,MATCH($L$235,la.geog,0),MATCH($AB$238,la.head,0))), "n/a")</f>
        <v>n/a</v>
      </c>
      <c r="R237" s="1418">
        <f>IFERROR(IF($R$235="please make a selection","n/a",INDEX(la.data,MATCH($R$235,la.geog,0),MATCH($AB$235,la.head,0))), "n/a")</f>
        <v>344</v>
      </c>
      <c r="S237" s="1418"/>
      <c r="T237" s="1678">
        <f>IFERROR(IF($R$235="please make a selection","n/a",INDEX(la.data,MATCH($R$235,la.geog,0),MATCH($AB$236,la.head,0))), "n/a")</f>
        <v>67.314503535968257</v>
      </c>
      <c r="U237" s="1678">
        <f>IFERROR(IF($R$235="please make a selection","n/a",INDEX(la.data,MATCH($R$235,la.geog,0),MATCH($AB$237,la.head,0))), "n/a")</f>
        <v>36.903090012178787</v>
      </c>
      <c r="V237" s="1418" t="s">
        <v>2036</v>
      </c>
      <c r="W237" s="1678">
        <f>IFERROR(IF($R$235="please make a selection","n/a",INDEX(la.data,MATCH($R$235,la.geog,0),MATCH($AB$238,la.head,0))), "n/a")</f>
        <v>74.817412906208432</v>
      </c>
      <c r="Z237" s="453"/>
      <c r="AA237" s="79"/>
      <c r="AB237" s="172" t="s">
        <v>375</v>
      </c>
      <c r="AC237" s="456"/>
      <c r="AD237" s="1141"/>
    </row>
    <row r="238" spans="2:30" s="452" customFormat="1" x14ac:dyDescent="0.25">
      <c r="B238" s="79"/>
      <c r="C238" s="453"/>
      <c r="D238" s="1466"/>
      <c r="E238" s="1466"/>
      <c r="F238" s="1420"/>
      <c r="G238" s="1420"/>
      <c r="H238" s="1679"/>
      <c r="I238" s="1679"/>
      <c r="J238" s="1420"/>
      <c r="K238" s="1679"/>
      <c r="L238" s="1420"/>
      <c r="M238" s="1420"/>
      <c r="N238" s="1679"/>
      <c r="O238" s="1679"/>
      <c r="P238" s="1420"/>
      <c r="Q238" s="1679"/>
      <c r="R238" s="1420"/>
      <c r="S238" s="1420"/>
      <c r="T238" s="1679"/>
      <c r="U238" s="1679"/>
      <c r="V238" s="1420"/>
      <c r="W238" s="1679"/>
      <c r="Z238" s="453"/>
      <c r="AA238" s="79"/>
      <c r="AB238" s="172" t="s">
        <v>376</v>
      </c>
      <c r="AC238" s="456"/>
      <c r="AD238" s="1141"/>
    </row>
    <row r="239" spans="2:30" s="452" customFormat="1" x14ac:dyDescent="0.25">
      <c r="B239" s="79"/>
      <c r="C239" s="453"/>
      <c r="D239" s="453"/>
      <c r="E239" s="453"/>
      <c r="F239" s="453"/>
      <c r="G239" s="453"/>
      <c r="H239" s="453"/>
      <c r="I239" s="453"/>
      <c r="J239" s="453"/>
      <c r="K239" s="453"/>
      <c r="L239" s="453"/>
      <c r="M239" s="453"/>
      <c r="N239" s="453"/>
      <c r="O239" s="453"/>
      <c r="P239" s="453"/>
      <c r="Q239" s="453"/>
      <c r="R239" s="453"/>
      <c r="S239" s="453"/>
      <c r="T239" s="453"/>
      <c r="U239" s="453"/>
      <c r="V239" s="453"/>
      <c r="W239" s="453"/>
      <c r="X239" s="453"/>
      <c r="Y239" s="453"/>
      <c r="Z239" s="453"/>
      <c r="AA239" s="79"/>
      <c r="AB239" s="456"/>
      <c r="AC239" s="456"/>
      <c r="AD239" s="1141"/>
    </row>
    <row r="240" spans="2:30" s="452" customFormat="1" x14ac:dyDescent="0.25">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D240" s="1141"/>
    </row>
    <row r="241" spans="2:30" s="452" customFormat="1" x14ac:dyDescent="0.25">
      <c r="B241" s="79"/>
      <c r="C241" s="453"/>
      <c r="D241" s="453"/>
      <c r="E241" s="453"/>
      <c r="F241" s="453"/>
      <c r="G241" s="453"/>
      <c r="H241" s="453"/>
      <c r="I241" s="453"/>
      <c r="J241" s="453"/>
      <c r="K241" s="453"/>
      <c r="L241" s="453"/>
      <c r="M241" s="453"/>
      <c r="N241" s="453"/>
      <c r="O241" s="453"/>
      <c r="P241" s="453"/>
      <c r="Q241" s="453"/>
      <c r="R241" s="453"/>
      <c r="S241" s="453"/>
      <c r="T241" s="453"/>
      <c r="U241" s="453"/>
      <c r="V241" s="453"/>
      <c r="W241" s="453"/>
      <c r="X241" s="453"/>
      <c r="Y241" s="453"/>
      <c r="Z241" s="453"/>
      <c r="AA241" s="79"/>
      <c r="AD241" s="1141"/>
    </row>
    <row r="242" spans="2:30" s="452" customFormat="1" x14ac:dyDescent="0.25">
      <c r="B242" s="79"/>
      <c r="C242" s="453"/>
      <c r="D242" s="453"/>
      <c r="E242" s="453"/>
      <c r="F242" s="453"/>
      <c r="G242" s="453"/>
      <c r="H242" s="453"/>
      <c r="I242" s="453"/>
      <c r="J242" s="453"/>
      <c r="K242" s="453"/>
      <c r="L242" s="453"/>
      <c r="M242" s="453"/>
      <c r="N242" s="453"/>
      <c r="O242" s="453"/>
      <c r="P242" s="453"/>
      <c r="Q242" s="453"/>
      <c r="R242" s="453"/>
      <c r="S242" s="453"/>
      <c r="T242" s="453"/>
      <c r="U242" s="453"/>
      <c r="V242" s="453"/>
      <c r="W242" s="453"/>
      <c r="X242" s="453"/>
      <c r="Y242" s="453"/>
      <c r="Z242" s="453"/>
      <c r="AA242" s="79"/>
      <c r="AD242" s="1141"/>
    </row>
    <row r="243" spans="2:30" s="452" customFormat="1" x14ac:dyDescent="0.25">
      <c r="B243" s="79"/>
      <c r="C243" s="453"/>
      <c r="D243" s="1648" t="s">
        <v>2302</v>
      </c>
      <c r="E243" s="1648"/>
      <c r="F243" s="1648"/>
      <c r="G243" s="1648"/>
      <c r="H243" s="1648"/>
      <c r="I243" s="1648"/>
      <c r="J243" s="1648"/>
      <c r="K243" s="1648"/>
      <c r="L243" s="1648"/>
      <c r="M243" s="1648"/>
      <c r="N243" s="1648"/>
      <c r="O243" s="1648"/>
      <c r="P243" s="1648"/>
      <c r="Q243" s="1648"/>
      <c r="R243" s="1648"/>
      <c r="S243" s="1648"/>
      <c r="T243" s="1648"/>
      <c r="U243" s="1648"/>
      <c r="V243" s="1648"/>
      <c r="W243" s="1648"/>
      <c r="X243" s="1648"/>
      <c r="Y243" s="1648"/>
      <c r="Z243" s="453"/>
      <c r="AA243" s="79"/>
      <c r="AD243" s="1141"/>
    </row>
    <row r="244" spans="2:30" s="452" customFormat="1" x14ac:dyDescent="0.25">
      <c r="B244" s="79"/>
      <c r="C244" s="453"/>
      <c r="D244" s="1648"/>
      <c r="E244" s="1648"/>
      <c r="F244" s="1648"/>
      <c r="G244" s="1648"/>
      <c r="H244" s="1648"/>
      <c r="I244" s="1648"/>
      <c r="J244" s="1648"/>
      <c r="K244" s="1648"/>
      <c r="L244" s="1648"/>
      <c r="M244" s="1648"/>
      <c r="N244" s="1648"/>
      <c r="O244" s="1648"/>
      <c r="P244" s="1648"/>
      <c r="Q244" s="1648"/>
      <c r="R244" s="1648"/>
      <c r="S244" s="1648"/>
      <c r="T244" s="1648"/>
      <c r="U244" s="1648"/>
      <c r="V244" s="1648"/>
      <c r="W244" s="1648"/>
      <c r="X244" s="1648"/>
      <c r="Y244" s="1648"/>
      <c r="Z244" s="453"/>
      <c r="AA244" s="79"/>
      <c r="AD244" s="1141"/>
    </row>
    <row r="245" spans="2:30" s="452" customFormat="1" ht="15" customHeight="1" x14ac:dyDescent="0.25">
      <c r="B245" s="79"/>
      <c r="C245" s="453"/>
      <c r="D245" s="1754" t="s">
        <v>2310</v>
      </c>
      <c r="E245" s="1754"/>
      <c r="F245" s="1754"/>
      <c r="G245" s="1754"/>
      <c r="H245" s="1754"/>
      <c r="I245" s="1754"/>
      <c r="J245" s="1754"/>
      <c r="K245" s="1754"/>
      <c r="L245" s="1754"/>
      <c r="M245" s="1754"/>
      <c r="N245" s="1754"/>
      <c r="O245" s="1754"/>
      <c r="P245" s="1754"/>
      <c r="Q245" s="1754"/>
      <c r="R245" s="1754"/>
      <c r="S245" s="1754"/>
      <c r="T245" s="1754"/>
      <c r="U245" s="1754"/>
      <c r="V245" s="1754"/>
      <c r="W245" s="1754"/>
      <c r="X245" s="1754"/>
      <c r="Y245" s="1754"/>
      <c r="Z245" s="453"/>
      <c r="AA245" s="79"/>
      <c r="AD245" s="1141"/>
    </row>
    <row r="246" spans="2:30" s="465" customFormat="1" ht="15" customHeight="1" x14ac:dyDescent="0.25">
      <c r="B246" s="79"/>
      <c r="C246" s="467"/>
      <c r="D246" s="1754"/>
      <c r="E246" s="1754"/>
      <c r="F246" s="1754"/>
      <c r="G246" s="1754"/>
      <c r="H246" s="1754"/>
      <c r="I246" s="1754"/>
      <c r="J246" s="1754"/>
      <c r="K246" s="1754"/>
      <c r="L246" s="1754"/>
      <c r="M246" s="1754"/>
      <c r="N246" s="1754"/>
      <c r="O246" s="1754"/>
      <c r="P246" s="1754"/>
      <c r="Q246" s="1754"/>
      <c r="R246" s="1754"/>
      <c r="S246" s="1754"/>
      <c r="T246" s="1754"/>
      <c r="U246" s="1754"/>
      <c r="V246" s="1754"/>
      <c r="W246" s="1754"/>
      <c r="X246" s="1754"/>
      <c r="Y246" s="1754"/>
      <c r="Z246" s="467"/>
      <c r="AA246" s="79"/>
      <c r="AD246" s="1141"/>
    </row>
    <row r="247" spans="2:30" s="465" customFormat="1" ht="15" customHeight="1" x14ac:dyDescent="0.25">
      <c r="B247" s="79"/>
      <c r="C247" s="467"/>
      <c r="D247" s="1754"/>
      <c r="E247" s="1754"/>
      <c r="F247" s="1754"/>
      <c r="G247" s="1754"/>
      <c r="H247" s="1754"/>
      <c r="I247" s="1754"/>
      <c r="J247" s="1754"/>
      <c r="K247" s="1754"/>
      <c r="L247" s="1754"/>
      <c r="M247" s="1754"/>
      <c r="N247" s="1754"/>
      <c r="O247" s="1754"/>
      <c r="P247" s="1754"/>
      <c r="Q247" s="1754"/>
      <c r="R247" s="1754"/>
      <c r="S247" s="1754"/>
      <c r="T247" s="1754"/>
      <c r="U247" s="1754"/>
      <c r="V247" s="1754"/>
      <c r="W247" s="1754"/>
      <c r="X247" s="1754"/>
      <c r="Y247" s="1754"/>
      <c r="Z247" s="467"/>
      <c r="AA247" s="79"/>
      <c r="AD247" s="1141"/>
    </row>
    <row r="248" spans="2:30" s="465" customFormat="1" ht="15" customHeight="1" x14ac:dyDescent="0.25">
      <c r="B248" s="79"/>
      <c r="C248" s="467"/>
      <c r="D248" s="1754"/>
      <c r="E248" s="1754"/>
      <c r="F248" s="1754"/>
      <c r="G248" s="1754"/>
      <c r="H248" s="1754"/>
      <c r="I248" s="1754"/>
      <c r="J248" s="1754"/>
      <c r="K248" s="1754"/>
      <c r="L248" s="1754"/>
      <c r="M248" s="1754"/>
      <c r="N248" s="1754"/>
      <c r="O248" s="1754"/>
      <c r="P248" s="1754"/>
      <c r="Q248" s="1754"/>
      <c r="R248" s="1754"/>
      <c r="S248" s="1754"/>
      <c r="T248" s="1754"/>
      <c r="U248" s="1754"/>
      <c r="V248" s="1754"/>
      <c r="W248" s="1754"/>
      <c r="X248" s="1754"/>
      <c r="Y248" s="1754"/>
      <c r="Z248" s="467"/>
      <c r="AA248" s="79"/>
      <c r="AD248" s="1141"/>
    </row>
    <row r="249" spans="2:30" s="465" customFormat="1" ht="15" customHeight="1" x14ac:dyDescent="0.25">
      <c r="B249" s="79"/>
      <c r="C249" s="467"/>
      <c r="D249" s="1754"/>
      <c r="E249" s="1754"/>
      <c r="F249" s="1754"/>
      <c r="G249" s="1754"/>
      <c r="H249" s="1754"/>
      <c r="I249" s="1754"/>
      <c r="J249" s="1754"/>
      <c r="K249" s="1754"/>
      <c r="L249" s="1754"/>
      <c r="M249" s="1754"/>
      <c r="N249" s="1754"/>
      <c r="O249" s="1754"/>
      <c r="P249" s="1754"/>
      <c r="Q249" s="1754"/>
      <c r="R249" s="1754"/>
      <c r="S249" s="1754"/>
      <c r="T249" s="1754"/>
      <c r="U249" s="1754"/>
      <c r="V249" s="1754"/>
      <c r="W249" s="1754"/>
      <c r="X249" s="1754"/>
      <c r="Y249" s="1754"/>
      <c r="Z249" s="467"/>
      <c r="AA249" s="79"/>
      <c r="AD249" s="1141"/>
    </row>
    <row r="250" spans="2:30" s="465" customFormat="1" ht="15" customHeight="1" x14ac:dyDescent="0.25">
      <c r="B250" s="79"/>
      <c r="C250" s="467"/>
      <c r="D250" s="1754"/>
      <c r="E250" s="1754"/>
      <c r="F250" s="1754"/>
      <c r="G250" s="1754"/>
      <c r="H250" s="1754"/>
      <c r="I250" s="1754"/>
      <c r="J250" s="1754"/>
      <c r="K250" s="1754"/>
      <c r="L250" s="1754"/>
      <c r="M250" s="1754"/>
      <c r="N250" s="1754"/>
      <c r="O250" s="1754"/>
      <c r="P250" s="1754"/>
      <c r="Q250" s="1754"/>
      <c r="R250" s="1754"/>
      <c r="S250" s="1754"/>
      <c r="T250" s="1754"/>
      <c r="U250" s="1754"/>
      <c r="V250" s="1754"/>
      <c r="W250" s="1754"/>
      <c r="X250" s="1754"/>
      <c r="Y250" s="1754"/>
      <c r="Z250" s="467"/>
      <c r="AA250" s="79"/>
      <c r="AD250" s="1141"/>
    </row>
    <row r="251" spans="2:30" s="465" customFormat="1" ht="15" customHeight="1" x14ac:dyDescent="0.25">
      <c r="B251" s="79"/>
      <c r="C251" s="467"/>
      <c r="D251" s="1754"/>
      <c r="E251" s="1754"/>
      <c r="F251" s="1754"/>
      <c r="G251" s="1754"/>
      <c r="H251" s="1754"/>
      <c r="I251" s="1754"/>
      <c r="J251" s="1754"/>
      <c r="K251" s="1754"/>
      <c r="L251" s="1754"/>
      <c r="M251" s="1754"/>
      <c r="N251" s="1754"/>
      <c r="O251" s="1754"/>
      <c r="P251" s="1754"/>
      <c r="Q251" s="1754"/>
      <c r="R251" s="1754"/>
      <c r="S251" s="1754"/>
      <c r="T251" s="1754"/>
      <c r="U251" s="1754"/>
      <c r="V251" s="1754"/>
      <c r="W251" s="1754"/>
      <c r="X251" s="1754"/>
      <c r="Y251" s="1754"/>
      <c r="Z251" s="467"/>
      <c r="AA251" s="79"/>
      <c r="AD251" s="1141"/>
    </row>
    <row r="252" spans="2:30" s="452" customFormat="1" ht="72" customHeight="1" x14ac:dyDescent="0.25">
      <c r="B252" s="79"/>
      <c r="C252" s="453"/>
      <c r="D252" s="1754"/>
      <c r="E252" s="1754"/>
      <c r="F252" s="1754"/>
      <c r="G252" s="1754"/>
      <c r="H252" s="1754"/>
      <c r="I252" s="1754"/>
      <c r="J252" s="1754"/>
      <c r="K252" s="1754"/>
      <c r="L252" s="1754"/>
      <c r="M252" s="1754"/>
      <c r="N252" s="1754"/>
      <c r="O252" s="1754"/>
      <c r="P252" s="1754"/>
      <c r="Q252" s="1754"/>
      <c r="R252" s="1754"/>
      <c r="S252" s="1754"/>
      <c r="T252" s="1754"/>
      <c r="U252" s="1754"/>
      <c r="V252" s="1754"/>
      <c r="W252" s="1754"/>
      <c r="X252" s="1754"/>
      <c r="Y252" s="1754"/>
      <c r="Z252" s="453"/>
      <c r="AA252" s="79"/>
      <c r="AD252" s="1141"/>
    </row>
    <row r="253" spans="2:30" s="452" customFormat="1" ht="30.75" customHeight="1" x14ac:dyDescent="0.25">
      <c r="B253" s="79"/>
      <c r="C253" s="453"/>
      <c r="D253" s="1232" t="s">
        <v>2309</v>
      </c>
      <c r="E253" s="1232"/>
      <c r="F253" s="1232"/>
      <c r="G253" s="1232"/>
      <c r="H253" s="1232"/>
      <c r="I253" s="1232"/>
      <c r="J253" s="1232"/>
      <c r="K253" s="1232"/>
      <c r="L253" s="1232"/>
      <c r="M253" s="1232"/>
      <c r="N253" s="1232"/>
      <c r="O253" s="1232"/>
      <c r="P253" s="1232"/>
      <c r="Q253" s="1232"/>
      <c r="R253" s="1232"/>
      <c r="S253" s="1232"/>
      <c r="T253" s="1232"/>
      <c r="U253" s="1232"/>
      <c r="V253" s="1232"/>
      <c r="W253" s="1232"/>
      <c r="X253" s="1232"/>
      <c r="Y253" s="1232"/>
      <c r="Z253" s="453"/>
      <c r="AA253" s="79"/>
      <c r="AD253" s="1141"/>
    </row>
    <row r="254" spans="2:30" s="452" customFormat="1" x14ac:dyDescent="0.25">
      <c r="B254" s="79"/>
      <c r="C254" s="453"/>
      <c r="D254" s="1322"/>
      <c r="E254" s="1322"/>
      <c r="F254" s="1322"/>
      <c r="G254" s="1322"/>
      <c r="H254" s="1322"/>
      <c r="I254" s="1322"/>
      <c r="J254" s="1322"/>
      <c r="K254" s="1322"/>
      <c r="L254" s="1322"/>
      <c r="M254" s="1322"/>
      <c r="N254" s="1322"/>
      <c r="O254" s="1322"/>
      <c r="P254" s="1322"/>
      <c r="Q254" s="1322"/>
      <c r="R254" s="1322"/>
      <c r="S254" s="1322"/>
      <c r="T254" s="1322"/>
      <c r="U254" s="1322"/>
      <c r="V254" s="1322"/>
      <c r="W254" s="1322"/>
      <c r="X254" s="1322"/>
      <c r="Y254" s="1322"/>
      <c r="Z254" s="453"/>
      <c r="AA254" s="79"/>
      <c r="AD254" s="1141"/>
    </row>
    <row r="255" spans="2:30" s="452" customFormat="1" x14ac:dyDescent="0.25">
      <c r="B255" s="79"/>
      <c r="C255" s="453"/>
      <c r="D255" s="469" t="s">
        <v>1819</v>
      </c>
      <c r="E255" s="468"/>
      <c r="F255" s="1301" t="str">
        <f>IF(select1= "", "please make a selection", select1)</f>
        <v>please make a selection</v>
      </c>
      <c r="G255" s="1301"/>
      <c r="H255" s="1301"/>
      <c r="I255" s="1301"/>
      <c r="J255" s="1301"/>
      <c r="K255" s="453"/>
      <c r="L255" s="453"/>
      <c r="M255" s="453"/>
      <c r="N255" s="453"/>
      <c r="O255" s="453"/>
      <c r="P255" s="453"/>
      <c r="Q255" s="453"/>
      <c r="R255" s="453"/>
      <c r="S255" s="453"/>
      <c r="T255" s="453"/>
      <c r="U255" s="453"/>
      <c r="V255" s="453"/>
      <c r="W255" s="453"/>
      <c r="X255" s="453"/>
      <c r="Y255" s="453"/>
      <c r="Z255" s="453"/>
      <c r="AA255" s="79"/>
      <c r="AD255" s="1141"/>
    </row>
    <row r="256" spans="2:30" s="452" customFormat="1" x14ac:dyDescent="0.25">
      <c r="B256" s="79"/>
      <c r="C256" s="453"/>
      <c r="D256" s="469" t="s">
        <v>1820</v>
      </c>
      <c r="E256" s="468"/>
      <c r="F256" s="1292" t="str">
        <f>IF(select2="", "please make a selection", select2)</f>
        <v>please make a selection</v>
      </c>
      <c r="G256" s="1292"/>
      <c r="H256" s="1292"/>
      <c r="I256" s="1292"/>
      <c r="J256" s="1292"/>
      <c r="K256" s="453"/>
      <c r="L256" s="453"/>
      <c r="M256" s="453"/>
      <c r="N256" s="453"/>
      <c r="O256" s="453"/>
      <c r="P256" s="453"/>
      <c r="Q256" s="453"/>
      <c r="R256" s="453"/>
      <c r="S256" s="453"/>
      <c r="T256" s="453"/>
      <c r="U256" s="453"/>
      <c r="V256" s="453"/>
      <c r="W256" s="453"/>
      <c r="X256" s="453"/>
      <c r="Y256" s="453"/>
      <c r="Z256" s="453"/>
      <c r="AA256" s="79"/>
      <c r="AD256" s="1141"/>
    </row>
    <row r="257" spans="2:30" s="452" customFormat="1" x14ac:dyDescent="0.25">
      <c r="B257" s="79"/>
      <c r="C257" s="453"/>
      <c r="D257" s="453"/>
      <c r="E257" s="453"/>
      <c r="F257" s="453"/>
      <c r="G257" s="453"/>
      <c r="H257" s="453"/>
      <c r="I257" s="453"/>
      <c r="J257" s="453"/>
      <c r="K257" s="453"/>
      <c r="L257" s="453"/>
      <c r="M257" s="453"/>
      <c r="N257" s="453"/>
      <c r="O257" s="453"/>
      <c r="P257" s="453"/>
      <c r="Q257" s="453"/>
      <c r="R257" s="453"/>
      <c r="S257" s="453"/>
      <c r="T257" s="453"/>
      <c r="U257" s="453"/>
      <c r="V257" s="453"/>
      <c r="W257" s="453"/>
      <c r="X257" s="453"/>
      <c r="Y257" s="453"/>
      <c r="Z257" s="453"/>
      <c r="AA257" s="79"/>
      <c r="AD257" s="1141"/>
    </row>
    <row r="258" spans="2:30" s="452" customFormat="1" x14ac:dyDescent="0.25">
      <c r="B258" s="79"/>
      <c r="C258" s="453"/>
      <c r="D258" s="1283" t="s">
        <v>1832</v>
      </c>
      <c r="E258" s="1283"/>
      <c r="F258" s="1393" t="str">
        <f>IFERROR(VLOOKUP($F$255, la.lookup,2,FALSE),"please make a selection")</f>
        <v>please make a selection</v>
      </c>
      <c r="G258" s="1393"/>
      <c r="H258" s="1393"/>
      <c r="I258" s="1393"/>
      <c r="J258" s="1393"/>
      <c r="K258" s="1393"/>
      <c r="L258" s="1394" t="str">
        <f>IFERROR(VLOOKUP($F$256, la.lookup,2,FALSE),"please make a selection")</f>
        <v>please make a selection</v>
      </c>
      <c r="M258" s="1394"/>
      <c r="N258" s="1394"/>
      <c r="O258" s="1394"/>
      <c r="P258" s="1394"/>
      <c r="Q258" s="1394"/>
      <c r="R258" s="1396" t="s">
        <v>790</v>
      </c>
      <c r="S258" s="1396"/>
      <c r="T258" s="1396"/>
      <c r="U258" s="1396"/>
      <c r="V258" s="1396"/>
      <c r="W258" s="1396"/>
      <c r="X258" s="453"/>
      <c r="Y258" s="453"/>
      <c r="Z258" s="453"/>
      <c r="AA258" s="79"/>
      <c r="AC258" s="465"/>
      <c r="AD258" s="1141"/>
    </row>
    <row r="259" spans="2:30" s="452" customFormat="1" ht="25.5" x14ac:dyDescent="0.25">
      <c r="B259" s="79"/>
      <c r="C259" s="453"/>
      <c r="D259" s="1284"/>
      <c r="E259" s="1284"/>
      <c r="F259" s="1392" t="s">
        <v>2037</v>
      </c>
      <c r="G259" s="1392"/>
      <c r="H259" s="273" t="s">
        <v>2308</v>
      </c>
      <c r="I259" s="273" t="s">
        <v>571</v>
      </c>
      <c r="J259" s="273" t="s">
        <v>572</v>
      </c>
      <c r="K259" s="463" t="s">
        <v>2307</v>
      </c>
      <c r="L259" s="1464" t="s">
        <v>2037</v>
      </c>
      <c r="M259" s="1464"/>
      <c r="N259" s="347" t="s">
        <v>2308</v>
      </c>
      <c r="O259" s="347" t="s">
        <v>571</v>
      </c>
      <c r="P259" s="347" t="s">
        <v>572</v>
      </c>
      <c r="Q259" s="462" t="s">
        <v>2307</v>
      </c>
      <c r="R259" s="1682" t="s">
        <v>2037</v>
      </c>
      <c r="S259" s="1682"/>
      <c r="T259" s="444" t="s">
        <v>2308</v>
      </c>
      <c r="U259" s="444" t="s">
        <v>571</v>
      </c>
      <c r="V259" s="444" t="s">
        <v>572</v>
      </c>
      <c r="W259" s="461" t="s">
        <v>2307</v>
      </c>
      <c r="X259" s="453"/>
      <c r="Y259" s="453"/>
      <c r="Z259" s="453"/>
      <c r="AA259" s="79"/>
      <c r="AC259" s="472" t="s">
        <v>2311</v>
      </c>
      <c r="AD259" s="1141"/>
    </row>
    <row r="260" spans="2:30" s="452" customFormat="1" x14ac:dyDescent="0.25">
      <c r="B260" s="79"/>
      <c r="C260" s="453"/>
      <c r="D260" s="1577" t="s">
        <v>2196</v>
      </c>
      <c r="E260" s="1577"/>
      <c r="F260" s="1680" t="str">
        <f>IFERROR(IF($F$258="please make a selection","n/a",INDEX(la.data,MATCH($F$258,la.geog,0),MATCH(CONCATENATE($AC$259, "(",$D260,")"),la.head,0))), "n/a")</f>
        <v>n/a</v>
      </c>
      <c r="G260" s="1680"/>
      <c r="H260" s="793" t="str">
        <f>IFERROR(IF($F$258="please make a selection","n/a",INDEX(la.data,MATCH($F$258,la.geog,0),MATCH(CONCATENATE($AC$260, "(",$D260,")"),la.head,0))), "n/a")</f>
        <v>n/a</v>
      </c>
      <c r="I260" s="793" t="str">
        <f>IFERROR(IF($F$258="please make a selection","n/a",INDEX(la.data,MATCH($F$258,la.geog,0),MATCH(CONCATENATE($AC$261, "(",$D260,")"),la.head,0))), "n/a")</f>
        <v>n/a</v>
      </c>
      <c r="J260" s="793" t="str">
        <f>IFERROR(IF($F$258="please make a selection","n/a",INDEX(la.data,MATCH($F$258,la.geog,0),MATCH(CONCATENATE($AC$262, "(",$D260,")"),la.head,0))), "n/a")</f>
        <v>n/a</v>
      </c>
      <c r="K260" s="792" t="str">
        <f>IFERROR(IF($F$258="please make a selection","n/a",INDEX(la.data,MATCH($F$258,la.geog,0),MATCH(CONCATENATE($AC$263, "(",$D260,")"),la.head,0))), "n/a")</f>
        <v>n/a</v>
      </c>
      <c r="L260" s="1680" t="str">
        <f>IFERROR(IF($L$258="please make a selection","n/a",INDEX(la.data,MATCH($L$258,la.geog,0),MATCH(CONCATENATE($AC$259, "(",$D260,")"),la.head,0))), "n/a")</f>
        <v>n/a</v>
      </c>
      <c r="M260" s="1680"/>
      <c r="N260" s="793" t="str">
        <f>IFERROR(IF($L$258="please make a selection","n/a",INDEX(la.data,MATCH($L$258,la.geog,0),MATCH(CONCATENATE($AC$260, "(",$D260,")"),la.head,0))), "n/a")</f>
        <v>n/a</v>
      </c>
      <c r="O260" s="793" t="str">
        <f>IFERROR(IF($L$258="please make a selection","n/a",INDEX(la.data,MATCH($L$258,la.geog,0),MATCH(CONCATENATE($AC$261, "(",$D260,")"),la.head,0))), "n/a")</f>
        <v>n/a</v>
      </c>
      <c r="P260" s="793" t="str">
        <f>IFERROR(IF($L$258="please make a selection","n/a",INDEX(la.data,MATCH($L$258,la.geog,0),MATCH(CONCATENATE($AC$262, "(",$D260,")"),la.head,0))), "n/a")</f>
        <v>n/a</v>
      </c>
      <c r="Q260" s="792" t="str">
        <f>IFERROR(IF($L$258="please make a selection","n/a",INDEX(la.data,MATCH($L$258,la.geog,0),MATCH(CONCATENATE($AC$263, "(",$D260,")"),la.head,0))), "n/a")</f>
        <v>n/a</v>
      </c>
      <c r="R260" s="1577">
        <f>IFERROR(IF($R$258="please make a selection","n/a",INDEX(la.data,MATCH($R$258,la.geog,0),MATCH(CONCATENATE($AC$259, "(",$D260,")"),la.head,0))), "n/a")</f>
        <v>635</v>
      </c>
      <c r="S260" s="1577"/>
      <c r="T260" s="459">
        <f>IFERROR(IF($R$258="please make a selection","n/a",INDEX(la.data,MATCH($R$258,la.geog,0),MATCH(CONCATENATE($AC$260, "(",$D260,")"),la.head,0))), "n/a")</f>
        <v>498.29088148749247</v>
      </c>
      <c r="U260" s="459">
        <f>IFERROR(IF($R$258="please make a selection","n/a",INDEX(la.data,MATCH($R$258,la.geog,0),MATCH(CONCATENATE($AC$261, "(",$D260,")"),la.head,0))), "n/a")</f>
        <v>460.0477990371221</v>
      </c>
      <c r="V260" s="459">
        <f>IFERROR(IF($R$258="please make a selection","n/a",INDEX(la.data,MATCH($R$258,la.geog,0),MATCH(CONCATENATE($AC$262, "(",$D260,")"),la.head,0))), "n/a")</f>
        <v>538.84960918210925</v>
      </c>
      <c r="W260" s="460" t="str">
        <f>IFERROR(IF($R$258="please make a selection","n/a",INDEX(la.data,MATCH($R$258,la.geog,0),MATCH(CONCATENATE($AC$263, "(",$D260,")"),la.head,0))), "n/a")</f>
        <v>n/a</v>
      </c>
      <c r="X260" s="453"/>
      <c r="Y260" s="453"/>
      <c r="Z260" s="453"/>
      <c r="AA260" s="79"/>
      <c r="AC260" s="472" t="s">
        <v>2312</v>
      </c>
      <c r="AD260" s="1141"/>
    </row>
    <row r="261" spans="2:30" s="452" customFormat="1" x14ac:dyDescent="0.25">
      <c r="B261" s="79"/>
      <c r="C261" s="453"/>
      <c r="D261" s="1477" t="s">
        <v>2047</v>
      </c>
      <c r="E261" s="1477"/>
      <c r="F261" s="1681" t="str">
        <f>IFERROR(IF($F$258="please make a selection","n/a",INDEX(la.data,MATCH($F$258,la.geog,0),MATCH(CONCATENATE($AC$259, "(",$D261,")"),la.head,0))), "n/a")</f>
        <v>n/a</v>
      </c>
      <c r="G261" s="1681"/>
      <c r="H261" s="951" t="str">
        <f>IFERROR(IF($F$258="please make a selection","n/a",INDEX(la.data,MATCH($F$258,la.geog,0),MATCH(CONCATENATE($AC$260, "(",$D261,")"),la.head,0))), "n/a")</f>
        <v>n/a</v>
      </c>
      <c r="I261" s="951" t="str">
        <f>IFERROR(IF($F$258="please make a selection","n/a",INDEX(la.data,MATCH($F$258,la.geog,0),MATCH(CONCATENATE($AC$261, "(",$D261,")"),la.head,0))), "n/a")</f>
        <v>n/a</v>
      </c>
      <c r="J261" s="951" t="str">
        <f>IFERROR(IF($F$258="please make a selection","n/a",INDEX(la.data,MATCH($F$258,la.geog,0),MATCH(CONCATENATE($AC$262, "(",$D261,")"),la.head,0))), "n/a")</f>
        <v>n/a</v>
      </c>
      <c r="K261" s="940" t="str">
        <f>IFERROR(IF($F$258="please make a selection","n/a",INDEX(la.data,MATCH($F$258,la.geog,0),MATCH(CONCATENATE($AC$263, "(",$D261,")"),la.head,0))), "n/a")</f>
        <v>n/a</v>
      </c>
      <c r="L261" s="1681" t="str">
        <f>IFERROR(IF($L$258="please make a selection","n/a",INDEX(la.data,MATCH($L$258,la.geog,0),MATCH(CONCATENATE($AC$259, "(",$D261,")"),la.head,0))), "n/a")</f>
        <v>n/a</v>
      </c>
      <c r="M261" s="1681"/>
      <c r="N261" s="951" t="str">
        <f>IFERROR(IF($L$258="please make a selection","n/a",INDEX(la.data,MATCH($L$258,la.geog,0),MATCH(CONCATENATE($AC$260, "(",$D261,")"),la.head,0))), "n/a")</f>
        <v>n/a</v>
      </c>
      <c r="O261" s="951" t="str">
        <f>IFERROR(IF($L$258="please make a selection","n/a",INDEX(la.data,MATCH($L$258,la.geog,0),MATCH(CONCATENATE($AC$261, "(",$D261,")"),la.head,0))), "n/a")</f>
        <v>n/a</v>
      </c>
      <c r="P261" s="951" t="str">
        <f>IFERROR(IF($L$258="please make a selection","n/a",INDEX(la.data,MATCH($L$258,la.geog,0),MATCH(CONCATENATE($AC$262, "(",$D261,")"),la.head,0))), "n/a")</f>
        <v>n/a</v>
      </c>
      <c r="Q261" s="940" t="str">
        <f>IFERROR(IF($L$258="please make a selection","n/a",INDEX(la.data,MATCH($L$258,la.geog,0),MATCH(CONCATENATE($AC$263, "(",$D261,")"),la.head,0))), "n/a")</f>
        <v>n/a</v>
      </c>
      <c r="R261" s="1477">
        <f>IFERROR(IF($R$258="please make a selection","n/a",INDEX(la.data,MATCH($R$258,la.geog,0),MATCH(CONCATENATE($AC$259, "(",$D261,")"),la.head,0))), "n/a")</f>
        <v>794</v>
      </c>
      <c r="S261" s="1477"/>
      <c r="T261" s="470">
        <f>IFERROR(IF($R$258="please make a selection","n/a",INDEX(la.data,MATCH($R$258,la.geog,0),MATCH(CONCATENATE($AC$260, "(",$D261,")"),la.head,0))), "n/a")</f>
        <v>612.68317430595528</v>
      </c>
      <c r="U261" s="470">
        <f>IFERROR(IF($R$258="please make a selection","n/a",INDEX(la.data,MATCH($R$258,la.geog,0),MATCH(CONCATENATE($AC$261, "(",$D261,")"),la.head,0))), "n/a")</f>
        <v>570.55351611040032</v>
      </c>
      <c r="V261" s="470">
        <f>IFERROR(IF($R$258="please make a selection","n/a",INDEX(la.data,MATCH($R$258,la.geog,0),MATCH(CONCATENATE($AC$262, "(",$D261,")"),la.head,0))), "n/a")</f>
        <v>657.08623951517484</v>
      </c>
      <c r="W261" s="466" t="str">
        <f>IFERROR(IF($R$258="please make a selection","n/a",INDEX(la.data,MATCH($R$258,la.geog,0),MATCH(CONCATENATE($AC$263, "(",$D261,")"),la.head,0))), "n/a")</f>
        <v>higher</v>
      </c>
      <c r="X261" s="453"/>
      <c r="Y261" s="453"/>
      <c r="Z261" s="453"/>
      <c r="AA261" s="79"/>
      <c r="AC261" s="472" t="s">
        <v>2313</v>
      </c>
      <c r="AD261" s="1141"/>
    </row>
    <row r="262" spans="2:30" s="452" customFormat="1" x14ac:dyDescent="0.25">
      <c r="B262" s="79"/>
      <c r="C262" s="453"/>
      <c r="D262" s="1478" t="s">
        <v>2048</v>
      </c>
      <c r="E262" s="1478"/>
      <c r="F262" s="1462" t="str">
        <f>IFERROR(IF($F$258="please make a selection","n/a",INDEX(la.data,MATCH($F$258,la.geog,0),MATCH(CONCATENATE($AC$259, "(",$D262,")"),la.head,0))), "n/a")</f>
        <v>n/a</v>
      </c>
      <c r="G262" s="1462"/>
      <c r="H262" s="795" t="str">
        <f>IFERROR(IF($F$258="please make a selection","n/a",INDEX(la.data,MATCH($F$258,la.geog,0),MATCH(CONCATENATE($AC$260, "(",$D262,")"),la.head,0))), "n/a")</f>
        <v>n/a</v>
      </c>
      <c r="I262" s="795" t="str">
        <f>IFERROR(IF($F$258="please make a selection","n/a",INDEX(la.data,MATCH($F$258,la.geog,0),MATCH(CONCATENATE($AC$261, "(",$D262,")"),la.head,0))), "n/a")</f>
        <v>n/a</v>
      </c>
      <c r="J262" s="795" t="str">
        <f>IFERROR(IF($F$258="please make a selection","n/a",INDEX(la.data,MATCH($F$258,la.geog,0),MATCH(CONCATENATE($AC$262, "(",$D262,")"),la.head,0))), "n/a")</f>
        <v>n/a</v>
      </c>
      <c r="K262" s="794" t="str">
        <f>IFERROR(IF($F$258="please make a selection","n/a",INDEX(la.data,MATCH($F$258,la.geog,0),MATCH(CONCATENATE($AC$263, "(",$D262,")"),la.head,0))), "n/a")</f>
        <v>n/a</v>
      </c>
      <c r="L262" s="1462" t="str">
        <f>IFERROR(IF($L$258="please make a selection","n/a",INDEX(la.data,MATCH($L$258,la.geog,0),MATCH(CONCATENATE($AC$259, "(",$D262,")"),la.head,0))), "n/a")</f>
        <v>n/a</v>
      </c>
      <c r="M262" s="1462"/>
      <c r="N262" s="795" t="str">
        <f>IFERROR(IF($L$258="please make a selection","n/a",INDEX(la.data,MATCH($L$258,la.geog,0),MATCH(CONCATENATE($AC$260, "(",$D262,")"),la.head,0))), "n/a")</f>
        <v>n/a</v>
      </c>
      <c r="O262" s="795" t="str">
        <f>IFERROR(IF($L$258="please make a selection","n/a",INDEX(la.data,MATCH($L$258,la.geog,0),MATCH(CONCATENATE($AC$261, "(",$D262,")"),la.head,0))), "n/a")</f>
        <v>n/a</v>
      </c>
      <c r="P262" s="795" t="str">
        <f>IFERROR(IF($L$258="please make a selection","n/a",INDEX(la.data,MATCH($L$258,la.geog,0),MATCH(CONCATENATE($AC$262, "(",$D262,")"),la.head,0))), "n/a")</f>
        <v>n/a</v>
      </c>
      <c r="Q262" s="794" t="str">
        <f>IFERROR(IF($L$258="please make a selection","n/a",INDEX(la.data,MATCH($L$258,la.geog,0),MATCH(CONCATENATE($AC$263, "(",$D262,")"),la.head,0))), "n/a")</f>
        <v>n/a</v>
      </c>
      <c r="R262" s="1478">
        <f>IFERROR(IF($R$258="please make a selection","n/a",INDEX(la.data,MATCH($R$258,la.geog,0),MATCH(CONCATENATE($AC$259, "(",$D262,")"),la.head,0))), "n/a")</f>
        <v>660</v>
      </c>
      <c r="S262" s="1478"/>
      <c r="T262" s="320">
        <f>IFERROR(IF($R$258="please make a selection","n/a",INDEX(la.data,MATCH($R$258,la.geog,0),MATCH(CONCATENATE($AC$260, "(",$D262,")"),la.head,0))), "n/a")</f>
        <v>506.93820293214895</v>
      </c>
      <c r="U262" s="320">
        <f>IFERROR(IF($R$258="please make a selection","n/a",INDEX(la.data,MATCH($R$258,la.geog,0),MATCH(CONCATENATE($AC$261, "(",$D262,")"),la.head,0))), "n/a")</f>
        <v>468.77967193529429</v>
      </c>
      <c r="V262" s="320">
        <f>IFERROR(IF($R$258="please make a selection","n/a",INDEX(la.data,MATCH($R$258,la.geog,0),MATCH(CONCATENATE($AC$262, "(",$D262,")"),la.head,0))), "n/a")</f>
        <v>547.3616551366016</v>
      </c>
      <c r="W262" s="446" t="str">
        <f>IFERROR(IF($R$258="please make a selection","n/a",INDEX(la.data,MATCH($R$258,la.geog,0),MATCH(CONCATENATE($AC$263, "(",$D262,")"),la.head,0))), "n/a")</f>
        <v>higher</v>
      </c>
      <c r="X262" s="453"/>
      <c r="Y262" s="453"/>
      <c r="Z262" s="453"/>
      <c r="AA262" s="79"/>
      <c r="AC262" s="472" t="s">
        <v>2314</v>
      </c>
      <c r="AD262" s="1141"/>
    </row>
    <row r="263" spans="2:30" s="452" customFormat="1" x14ac:dyDescent="0.25">
      <c r="B263" s="79"/>
      <c r="C263" s="453"/>
      <c r="D263" s="453"/>
      <c r="E263" s="453"/>
      <c r="F263" s="453"/>
      <c r="G263" s="453"/>
      <c r="H263" s="453"/>
      <c r="I263" s="453"/>
      <c r="J263" s="453"/>
      <c r="K263" s="453"/>
      <c r="L263" s="453"/>
      <c r="M263" s="453"/>
      <c r="N263" s="453"/>
      <c r="O263" s="453"/>
      <c r="P263" s="453"/>
      <c r="Q263" s="453"/>
      <c r="R263" s="453"/>
      <c r="S263" s="453"/>
      <c r="T263" s="453"/>
      <c r="U263" s="453"/>
      <c r="V263" s="453"/>
      <c r="W263" s="453"/>
      <c r="X263" s="453"/>
      <c r="Y263" s="453"/>
      <c r="Z263" s="453"/>
      <c r="AA263" s="79"/>
      <c r="AC263" s="472" t="s">
        <v>2319</v>
      </c>
      <c r="AD263" s="1141"/>
    </row>
    <row r="264" spans="2:30" s="452" customFormat="1" x14ac:dyDescent="0.25">
      <c r="B264" s="79"/>
      <c r="C264" s="453"/>
      <c r="D264" s="453"/>
      <c r="E264" s="453"/>
      <c r="F264" s="103"/>
      <c r="G264" s="103" t="str">
        <f>F258</f>
        <v>please make a selection</v>
      </c>
      <c r="H264" s="103" t="str">
        <f>L258</f>
        <v>please make a selection</v>
      </c>
      <c r="I264" s="103" t="str">
        <f>R258</f>
        <v>County - West Sussex</v>
      </c>
      <c r="J264" s="103" t="s">
        <v>1823</v>
      </c>
      <c r="K264" s="172"/>
      <c r="L264" s="172"/>
      <c r="M264" s="172"/>
      <c r="N264" s="172"/>
      <c r="O264" s="172"/>
      <c r="P264" s="172"/>
      <c r="Q264" s="103" t="s">
        <v>1823</v>
      </c>
      <c r="R264" s="172"/>
      <c r="S264" s="453"/>
      <c r="T264" s="453"/>
      <c r="U264" s="453"/>
      <c r="V264" s="453"/>
      <c r="W264" s="453"/>
      <c r="X264" s="453"/>
      <c r="Y264" s="453"/>
      <c r="Z264" s="453"/>
      <c r="AA264" s="79"/>
      <c r="AD264" s="1141"/>
    </row>
    <row r="265" spans="2:30" s="452" customFormat="1" x14ac:dyDescent="0.25">
      <c r="B265" s="79"/>
      <c r="C265" s="453"/>
      <c r="D265" s="453"/>
      <c r="E265" s="453"/>
      <c r="F265" s="103" t="str">
        <f>D260</f>
        <v>2016/17</v>
      </c>
      <c r="G265" s="451" t="str">
        <f>H260</f>
        <v>n/a</v>
      </c>
      <c r="H265" s="451" t="str">
        <f>N260</f>
        <v>n/a</v>
      </c>
      <c r="I265" s="451">
        <f>T260</f>
        <v>498.29088148749247</v>
      </c>
      <c r="J265" s="457" t="str">
        <f>IFERROR(IF($J$264="please make a selection","n/a",INDEX(la.data,MATCH($J$264,la.geog,0),MATCH(CONCATENATE($AC$260, "(",$D260,")"),la.head,0))), "n/a")</f>
        <v>-</v>
      </c>
      <c r="K265" s="172"/>
      <c r="L265" s="172"/>
      <c r="M265" s="172"/>
      <c r="N265" s="172"/>
      <c r="O265" s="172"/>
      <c r="P265" s="172"/>
      <c r="Q265" s="457" t="str">
        <f>IFERROR(IF($J$264="please make a selection","n/a",INDEX(la.data,MATCH($J$264,la.geog,0),MATCH(CONCATENATE($AC$261, "(",$D260,")"),la.head,0))), "n/a")</f>
        <v>-</v>
      </c>
      <c r="R265" s="457" t="str">
        <f>IFERROR(IF($J$264="please make a selection","n/a",INDEX(la.data,MATCH($J$264,la.geog,0),MATCH(CONCATENATE($AC$262, "(",$D260,")"),la.head,0))), "n/a")</f>
        <v>-</v>
      </c>
      <c r="S265" s="453"/>
      <c r="T265" s="453"/>
      <c r="U265" s="453"/>
      <c r="V265" s="453"/>
      <c r="W265" s="453"/>
      <c r="X265" s="453"/>
      <c r="Y265" s="453"/>
      <c r="Z265" s="453"/>
      <c r="AA265" s="79"/>
      <c r="AD265" s="1141"/>
    </row>
    <row r="266" spans="2:30" s="452" customFormat="1" x14ac:dyDescent="0.25">
      <c r="B266" s="79"/>
      <c r="C266" s="453"/>
      <c r="D266" s="453"/>
      <c r="E266" s="453"/>
      <c r="F266" s="103" t="str">
        <f>D261</f>
        <v>2015/16</v>
      </c>
      <c r="G266" s="451" t="str">
        <f>H261</f>
        <v>n/a</v>
      </c>
      <c r="H266" s="451" t="str">
        <f>N261</f>
        <v>n/a</v>
      </c>
      <c r="I266" s="451">
        <f>T261</f>
        <v>612.68317430595528</v>
      </c>
      <c r="J266" s="457">
        <f>IFERROR(IF($J$264="please make a selection","n/a",INDEX(la.data,MATCH($J$264,la.geog,0),MATCH(CONCATENATE($AC$260, "(",$D261,")"),la.head,0))), "n/a")</f>
        <v>430.54</v>
      </c>
      <c r="K266" s="172"/>
      <c r="L266" s="172"/>
      <c r="M266" s="172"/>
      <c r="N266" s="172"/>
      <c r="O266" s="172"/>
      <c r="P266" s="172"/>
      <c r="Q266" s="457">
        <f>IFERROR(IF($J$264="please make a selection","n/a",INDEX(la.data,MATCH($J$264,la.geog,0),MATCH(CONCATENATE($AC$261, "(",$D261,")"),la.head,0))), "n/a")</f>
        <v>426.46</v>
      </c>
      <c r="R266" s="457">
        <f>IFERROR(IF($J$264="please make a selection","n/a",INDEX(la.data,MATCH($J$264,la.geog,0),MATCH(CONCATENATE($AC$262, "(",$D261,")"),la.head,0))), "n/a")</f>
        <v>434.65</v>
      </c>
      <c r="S266" s="453"/>
      <c r="T266" s="453"/>
      <c r="U266" s="453"/>
      <c r="V266" s="453"/>
      <c r="W266" s="453"/>
      <c r="X266" s="453"/>
      <c r="Y266" s="453"/>
      <c r="Z266" s="453"/>
      <c r="AA266" s="79"/>
      <c r="AD266" s="1141"/>
    </row>
    <row r="267" spans="2:30" s="452" customFormat="1" x14ac:dyDescent="0.25">
      <c r="B267" s="79"/>
      <c r="C267" s="453"/>
      <c r="D267" s="453"/>
      <c r="E267" s="453"/>
      <c r="F267" s="103" t="str">
        <f>D262</f>
        <v>2014/15</v>
      </c>
      <c r="G267" s="451" t="str">
        <f>H262</f>
        <v>n/a</v>
      </c>
      <c r="H267" s="451" t="str">
        <f>N262</f>
        <v>n/a</v>
      </c>
      <c r="I267" s="451">
        <f>T262</f>
        <v>506.93820293214895</v>
      </c>
      <c r="J267" s="457">
        <f>IFERROR(IF($J$264="please make a selection","n/a",INDEX(la.data,MATCH($J$264,la.geog,0),MATCH(CONCATENATE($AC$260, "(",$D262,")"),la.head,0))), "n/a")</f>
        <v>398.7969111876065</v>
      </c>
      <c r="K267" s="172"/>
      <c r="L267" s="172"/>
      <c r="M267" s="172"/>
      <c r="N267" s="172"/>
      <c r="O267" s="172"/>
      <c r="P267" s="172"/>
      <c r="Q267" s="457">
        <f>IFERROR(IF($J$264="please make a selection","n/a",INDEX(la.data,MATCH($J$264,la.geog,0),MATCH(CONCATENATE($AC$261, "(",$D262,")"),la.head,0))), "n/a")</f>
        <v>394.87409076001626</v>
      </c>
      <c r="R267" s="457">
        <f>IFERROR(IF($J$264="please make a selection","n/a",INDEX(la.data,MATCH($J$264,la.geog,0),MATCH(CONCATENATE($AC$262, "(",$D262,")"),la.head,0))), "n/a")</f>
        <v>402.7489761905519</v>
      </c>
      <c r="S267" s="453"/>
      <c r="T267" s="453"/>
      <c r="U267" s="453"/>
      <c r="V267" s="453"/>
      <c r="W267" s="453"/>
      <c r="X267" s="453"/>
      <c r="Y267" s="453"/>
      <c r="Z267" s="453"/>
      <c r="AA267" s="79"/>
      <c r="AD267" s="1141"/>
    </row>
    <row r="268" spans="2:30" s="452" customFormat="1" x14ac:dyDescent="0.25">
      <c r="B268" s="79"/>
      <c r="C268" s="453"/>
      <c r="D268" s="453"/>
      <c r="E268" s="453"/>
      <c r="F268" s="172"/>
      <c r="G268" s="172"/>
      <c r="H268" s="172"/>
      <c r="I268" s="172"/>
      <c r="J268" s="172"/>
      <c r="K268" s="172"/>
      <c r="L268" s="172"/>
      <c r="M268" s="172"/>
      <c r="N268" s="172"/>
      <c r="O268" s="172"/>
      <c r="P268" s="172"/>
      <c r="Q268" s="172"/>
      <c r="R268" s="172"/>
      <c r="S268" s="453"/>
      <c r="T268" s="453"/>
      <c r="U268" s="453"/>
      <c r="V268" s="453"/>
      <c r="W268" s="453"/>
      <c r="X268" s="453"/>
      <c r="Y268" s="453"/>
      <c r="Z268" s="453"/>
      <c r="AA268" s="79"/>
      <c r="AD268" s="1141"/>
    </row>
    <row r="269" spans="2:30" s="452" customFormat="1" x14ac:dyDescent="0.25">
      <c r="B269" s="79"/>
      <c r="C269" s="453"/>
      <c r="D269" s="453"/>
      <c r="E269" s="453"/>
      <c r="F269" s="172"/>
      <c r="G269" s="321" t="e">
        <f>H260-I260</f>
        <v>#VALUE!</v>
      </c>
      <c r="H269" s="321" t="e">
        <f>J260-H260</f>
        <v>#VALUE!</v>
      </c>
      <c r="I269" s="172"/>
      <c r="J269" s="321" t="e">
        <f>N260-O260</f>
        <v>#VALUE!</v>
      </c>
      <c r="K269" s="321" t="e">
        <f>P260-N260</f>
        <v>#VALUE!</v>
      </c>
      <c r="L269" s="172"/>
      <c r="M269" s="321">
        <f>T260-U260</f>
        <v>38.243082450370366</v>
      </c>
      <c r="N269" s="321">
        <f>V260-T260</f>
        <v>40.558727694616778</v>
      </c>
      <c r="O269" s="172"/>
      <c r="P269" s="321" t="e">
        <f>J265-Q265</f>
        <v>#VALUE!</v>
      </c>
      <c r="Q269" s="321" t="e">
        <f>R265-J265</f>
        <v>#VALUE!</v>
      </c>
      <c r="R269" s="172"/>
      <c r="S269" s="453"/>
      <c r="T269" s="453"/>
      <c r="U269" s="453"/>
      <c r="V269" s="453"/>
      <c r="W269" s="453"/>
      <c r="X269" s="453"/>
      <c r="Y269" s="453"/>
      <c r="Z269" s="453"/>
      <c r="AA269" s="79"/>
      <c r="AD269" s="1141"/>
    </row>
    <row r="270" spans="2:30" s="452" customFormat="1" x14ac:dyDescent="0.25">
      <c r="B270" s="79"/>
      <c r="C270" s="453"/>
      <c r="D270" s="453"/>
      <c r="E270" s="453"/>
      <c r="F270" s="172"/>
      <c r="G270" s="321" t="e">
        <f t="shared" ref="G270:G271" si="3">H261-I261</f>
        <v>#VALUE!</v>
      </c>
      <c r="H270" s="321" t="e">
        <f t="shared" ref="H270:H271" si="4">J261-H261</f>
        <v>#VALUE!</v>
      </c>
      <c r="I270" s="172"/>
      <c r="J270" s="321" t="e">
        <f t="shared" ref="J270:J271" si="5">N261-O261</f>
        <v>#VALUE!</v>
      </c>
      <c r="K270" s="321" t="e">
        <f t="shared" ref="K270:K271" si="6">P261-N261</f>
        <v>#VALUE!</v>
      </c>
      <c r="L270" s="172"/>
      <c r="M270" s="321">
        <f t="shared" ref="M270:M271" si="7">T261-U261</f>
        <v>42.129658195554953</v>
      </c>
      <c r="N270" s="321">
        <f t="shared" ref="N270:N271" si="8">V261-T261</f>
        <v>44.403065209219562</v>
      </c>
      <c r="O270" s="172"/>
      <c r="P270" s="321">
        <f t="shared" ref="P270:P271" si="9">J266-Q266</f>
        <v>4.0800000000000409</v>
      </c>
      <c r="Q270" s="321">
        <f t="shared" ref="Q270:Q271" si="10">R266-J266</f>
        <v>4.1099999999999568</v>
      </c>
      <c r="R270" s="172"/>
      <c r="S270" s="453"/>
      <c r="T270" s="453"/>
      <c r="U270" s="453"/>
      <c r="V270" s="453"/>
      <c r="W270" s="453"/>
      <c r="X270" s="453"/>
      <c r="Y270" s="453"/>
      <c r="Z270" s="453"/>
      <c r="AA270" s="79"/>
      <c r="AD270" s="1141"/>
    </row>
    <row r="271" spans="2:30" s="452" customFormat="1" x14ac:dyDescent="0.25">
      <c r="B271" s="79"/>
      <c r="C271" s="453"/>
      <c r="D271" s="453"/>
      <c r="E271" s="453"/>
      <c r="F271" s="172"/>
      <c r="G271" s="321" t="e">
        <f t="shared" si="3"/>
        <v>#VALUE!</v>
      </c>
      <c r="H271" s="321" t="e">
        <f t="shared" si="4"/>
        <v>#VALUE!</v>
      </c>
      <c r="I271" s="172"/>
      <c r="J271" s="321" t="e">
        <f t="shared" si="5"/>
        <v>#VALUE!</v>
      </c>
      <c r="K271" s="321" t="e">
        <f t="shared" si="6"/>
        <v>#VALUE!</v>
      </c>
      <c r="L271" s="172"/>
      <c r="M271" s="321">
        <f t="shared" si="7"/>
        <v>38.158530996854665</v>
      </c>
      <c r="N271" s="321">
        <f t="shared" si="8"/>
        <v>40.423452204452644</v>
      </c>
      <c r="O271" s="172"/>
      <c r="P271" s="321">
        <f t="shared" si="9"/>
        <v>3.9228204275902385</v>
      </c>
      <c r="Q271" s="321">
        <f t="shared" si="10"/>
        <v>3.9520650029454032</v>
      </c>
      <c r="R271" s="172"/>
      <c r="S271" s="453"/>
      <c r="T271" s="453"/>
      <c r="U271" s="453"/>
      <c r="V271" s="453"/>
      <c r="W271" s="453"/>
      <c r="X271" s="453"/>
      <c r="Y271" s="453"/>
      <c r="Z271" s="453"/>
      <c r="AA271" s="79"/>
      <c r="AD271" s="1141"/>
    </row>
    <row r="272" spans="2:30" s="452" customFormat="1" x14ac:dyDescent="0.25">
      <c r="B272" s="79"/>
      <c r="C272" s="453"/>
      <c r="D272" s="453"/>
      <c r="E272" s="453"/>
      <c r="F272" s="453"/>
      <c r="G272" s="453"/>
      <c r="H272" s="453"/>
      <c r="I272" s="453"/>
      <c r="J272" s="453"/>
      <c r="K272" s="453"/>
      <c r="L272" s="453"/>
      <c r="M272" s="453"/>
      <c r="N272" s="453"/>
      <c r="O272" s="453"/>
      <c r="P272" s="453"/>
      <c r="Q272" s="453"/>
      <c r="R272" s="453"/>
      <c r="S272" s="453"/>
      <c r="T272" s="453"/>
      <c r="U272" s="453"/>
      <c r="V272" s="453"/>
      <c r="W272" s="453"/>
      <c r="X272" s="453"/>
      <c r="Y272" s="453"/>
      <c r="Z272" s="453"/>
      <c r="AA272" s="79"/>
      <c r="AD272" s="1141"/>
    </row>
    <row r="273" spans="2:30" s="437" customFormat="1" x14ac:dyDescent="0.25">
      <c r="B273" s="79"/>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79"/>
      <c r="AB273" s="442"/>
      <c r="AD273" s="1141"/>
    </row>
    <row r="274" spans="2:30" s="437" customFormat="1" x14ac:dyDescent="0.25">
      <c r="B274" s="79"/>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79"/>
      <c r="AB274" s="442"/>
      <c r="AD274" s="1141"/>
    </row>
    <row r="275" spans="2:30" s="437" customFormat="1" x14ac:dyDescent="0.25">
      <c r="B275" s="79"/>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79"/>
      <c r="AB275" s="442"/>
      <c r="AD275" s="1141"/>
    </row>
    <row r="276" spans="2:30" s="437" customFormat="1" x14ac:dyDescent="0.25">
      <c r="B276" s="79"/>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79"/>
      <c r="AB276" s="442"/>
      <c r="AD276" s="1141"/>
    </row>
    <row r="277" spans="2:30" s="465" customFormat="1" x14ac:dyDescent="0.25">
      <c r="B277" s="79"/>
      <c r="C277" s="467"/>
      <c r="D277" s="467"/>
      <c r="E277" s="467"/>
      <c r="F277" s="467"/>
      <c r="G277" s="467"/>
      <c r="H277" s="467"/>
      <c r="I277" s="467"/>
      <c r="J277" s="467"/>
      <c r="K277" s="467"/>
      <c r="L277" s="467"/>
      <c r="M277" s="467"/>
      <c r="N277" s="467"/>
      <c r="O277" s="467"/>
      <c r="P277" s="467"/>
      <c r="Q277" s="467"/>
      <c r="R277" s="467"/>
      <c r="S277" s="467"/>
      <c r="T277" s="467"/>
      <c r="U277" s="467"/>
      <c r="V277" s="467"/>
      <c r="W277" s="467"/>
      <c r="X277" s="467"/>
      <c r="Y277" s="467"/>
      <c r="Z277" s="467"/>
      <c r="AA277" s="79"/>
      <c r="AD277" s="1141"/>
    </row>
    <row r="278" spans="2:30" s="465" customFormat="1" x14ac:dyDescent="0.25">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D278" s="1141"/>
    </row>
    <row r="279" spans="2:30" s="465" customFormat="1" x14ac:dyDescent="0.25">
      <c r="B279" s="79"/>
      <c r="C279" s="467"/>
      <c r="D279" s="467"/>
      <c r="E279" s="467"/>
      <c r="F279" s="467"/>
      <c r="G279" s="467"/>
      <c r="H279" s="467"/>
      <c r="I279" s="467"/>
      <c r="J279" s="467"/>
      <c r="K279" s="467"/>
      <c r="L279" s="467"/>
      <c r="M279" s="467"/>
      <c r="N279" s="467"/>
      <c r="O279" s="467"/>
      <c r="P279" s="467"/>
      <c r="Q279" s="467"/>
      <c r="R279" s="467"/>
      <c r="S279" s="467"/>
      <c r="T279" s="467"/>
      <c r="U279" s="467"/>
      <c r="V279" s="467"/>
      <c r="W279" s="467"/>
      <c r="X279" s="467"/>
      <c r="Y279" s="467"/>
      <c r="Z279" s="467"/>
      <c r="AA279" s="79"/>
      <c r="AD279" s="1141"/>
    </row>
    <row r="280" spans="2:30" s="465" customFormat="1" x14ac:dyDescent="0.25">
      <c r="B280" s="79"/>
      <c r="C280" s="467"/>
      <c r="D280" s="467"/>
      <c r="E280" s="467"/>
      <c r="F280" s="467"/>
      <c r="G280" s="467"/>
      <c r="H280" s="467"/>
      <c r="I280" s="467"/>
      <c r="J280" s="467"/>
      <c r="K280" s="467"/>
      <c r="L280" s="467"/>
      <c r="M280" s="467"/>
      <c r="N280" s="467"/>
      <c r="O280" s="467"/>
      <c r="P280" s="467"/>
      <c r="Q280" s="467"/>
      <c r="R280" s="467"/>
      <c r="S280" s="467"/>
      <c r="T280" s="467"/>
      <c r="U280" s="467"/>
      <c r="V280" s="467"/>
      <c r="W280" s="467"/>
      <c r="X280" s="467"/>
      <c r="Y280" s="467"/>
      <c r="Z280" s="467"/>
      <c r="AA280" s="79"/>
      <c r="AD280" s="1141"/>
    </row>
    <row r="281" spans="2:30" s="465" customFormat="1" ht="15.75" x14ac:dyDescent="0.25">
      <c r="B281" s="79"/>
      <c r="C281" s="467"/>
      <c r="D281" s="1757" t="s">
        <v>2321</v>
      </c>
      <c r="E281" s="1757"/>
      <c r="F281" s="1757"/>
      <c r="G281" s="1757"/>
      <c r="H281" s="1757"/>
      <c r="I281" s="1757"/>
      <c r="J281" s="1757"/>
      <c r="K281" s="1757"/>
      <c r="L281" s="1757"/>
      <c r="M281" s="1757"/>
      <c r="N281" s="1757"/>
      <c r="O281" s="1757"/>
      <c r="P281" s="1757"/>
      <c r="Q281" s="1757"/>
      <c r="R281" s="1757"/>
      <c r="S281" s="1757"/>
      <c r="T281" s="1757"/>
      <c r="U281" s="1757"/>
      <c r="V281" s="1757"/>
      <c r="W281" s="1757"/>
      <c r="X281" s="1757"/>
      <c r="Y281" s="1757"/>
      <c r="Z281" s="467"/>
      <c r="AA281" s="79"/>
      <c r="AD281" s="1141"/>
    </row>
    <row r="282" spans="2:30" s="465" customFormat="1" x14ac:dyDescent="0.25">
      <c r="B282" s="79"/>
      <c r="C282" s="467"/>
      <c r="D282" s="1448" t="s">
        <v>2322</v>
      </c>
      <c r="E282" s="1448"/>
      <c r="F282" s="1448"/>
      <c r="G282" s="1448"/>
      <c r="H282" s="1448"/>
      <c r="I282" s="1448"/>
      <c r="J282" s="1448"/>
      <c r="K282" s="1448"/>
      <c r="L282" s="1448"/>
      <c r="M282" s="1448"/>
      <c r="N282" s="1448"/>
      <c r="O282" s="1448"/>
      <c r="P282" s="1448"/>
      <c r="Q282" s="1448"/>
      <c r="R282" s="1448"/>
      <c r="S282" s="1448"/>
      <c r="T282" s="1448"/>
      <c r="U282" s="1448"/>
      <c r="V282" s="1448"/>
      <c r="W282" s="1448"/>
      <c r="X282" s="1448"/>
      <c r="Y282" s="1448"/>
      <c r="Z282" s="467"/>
      <c r="AA282" s="79"/>
      <c r="AD282" s="1141"/>
    </row>
    <row r="283" spans="2:30" s="465" customFormat="1" x14ac:dyDescent="0.25">
      <c r="B283" s="79"/>
      <c r="C283" s="467"/>
      <c r="D283" s="1758"/>
      <c r="E283" s="1758"/>
      <c r="F283" s="1758"/>
      <c r="G283" s="1758"/>
      <c r="H283" s="1758"/>
      <c r="I283" s="1758"/>
      <c r="J283" s="1758"/>
      <c r="K283" s="1758"/>
      <c r="L283" s="1758"/>
      <c r="M283" s="1758"/>
      <c r="N283" s="1758"/>
      <c r="O283" s="1758"/>
      <c r="P283" s="1758"/>
      <c r="Q283" s="1758"/>
      <c r="R283" s="1758"/>
      <c r="S283" s="1758"/>
      <c r="T283" s="1758"/>
      <c r="U283" s="1758"/>
      <c r="V283" s="1758"/>
      <c r="W283" s="1758"/>
      <c r="X283" s="1758"/>
      <c r="Y283" s="1758"/>
      <c r="Z283" s="467"/>
      <c r="AA283" s="79"/>
      <c r="AD283" s="1141"/>
    </row>
    <row r="284" spans="2:30" s="465" customFormat="1" ht="42.75" customHeight="1" x14ac:dyDescent="0.25">
      <c r="B284" s="79"/>
      <c r="C284" s="467"/>
      <c r="D284" s="1759" t="s">
        <v>2323</v>
      </c>
      <c r="E284" s="1759"/>
      <c r="F284" s="1759"/>
      <c r="G284" s="1759"/>
      <c r="H284" s="1759"/>
      <c r="I284" s="1759"/>
      <c r="J284" s="1759"/>
      <c r="K284" s="1759"/>
      <c r="L284" s="1759"/>
      <c r="M284" s="1759"/>
      <c r="N284" s="1759"/>
      <c r="O284" s="1759"/>
      <c r="P284" s="1759"/>
      <c r="Q284" s="1759"/>
      <c r="R284" s="1759"/>
      <c r="S284" s="1759"/>
      <c r="T284" s="1759"/>
      <c r="U284" s="1759"/>
      <c r="V284" s="1759"/>
      <c r="W284" s="1759"/>
      <c r="X284" s="1759"/>
      <c r="Y284" s="1759"/>
      <c r="Z284" s="467"/>
      <c r="AA284" s="79"/>
      <c r="AD284" s="1141"/>
    </row>
    <row r="285" spans="2:30" s="465" customFormat="1" x14ac:dyDescent="0.25">
      <c r="B285" s="79"/>
      <c r="C285" s="467"/>
      <c r="D285" s="1758"/>
      <c r="E285" s="1758"/>
      <c r="F285" s="1758"/>
      <c r="G285" s="1758"/>
      <c r="H285" s="1758"/>
      <c r="I285" s="1758"/>
      <c r="J285" s="1758"/>
      <c r="K285" s="1758"/>
      <c r="L285" s="1758"/>
      <c r="M285" s="1758"/>
      <c r="N285" s="1758"/>
      <c r="O285" s="1758"/>
      <c r="P285" s="1758"/>
      <c r="Q285" s="1758"/>
      <c r="R285" s="1758"/>
      <c r="S285" s="1758"/>
      <c r="T285" s="1758"/>
      <c r="U285" s="1758"/>
      <c r="V285" s="1758"/>
      <c r="W285" s="1758"/>
      <c r="X285" s="1758"/>
      <c r="Y285" s="1758"/>
      <c r="Z285" s="467"/>
      <c r="AA285" s="79"/>
      <c r="AD285" s="1141"/>
    </row>
    <row r="286" spans="2:30" s="465" customFormat="1" ht="44.25" customHeight="1" x14ac:dyDescent="0.25">
      <c r="B286" s="79"/>
      <c r="C286" s="467"/>
      <c r="D286" s="1448" t="s">
        <v>3190</v>
      </c>
      <c r="E286" s="1448"/>
      <c r="F286" s="1448"/>
      <c r="G286" s="1448"/>
      <c r="H286" s="1448"/>
      <c r="I286" s="1448"/>
      <c r="J286" s="1448"/>
      <c r="K286" s="1448"/>
      <c r="L286" s="1448"/>
      <c r="M286" s="1448"/>
      <c r="N286" s="1448"/>
      <c r="O286" s="1448"/>
      <c r="P286" s="1448"/>
      <c r="Q286" s="1448"/>
      <c r="R286" s="1448"/>
      <c r="S286" s="1448"/>
      <c r="T286" s="1448"/>
      <c r="U286" s="1448"/>
      <c r="V286" s="1448"/>
      <c r="W286" s="1448"/>
      <c r="X286" s="1448"/>
      <c r="Y286" s="1448"/>
      <c r="Z286" s="467"/>
      <c r="AA286" s="79"/>
      <c r="AD286" s="1141"/>
    </row>
    <row r="287" spans="2:30" s="465" customFormat="1" x14ac:dyDescent="0.25">
      <c r="B287" s="79"/>
      <c r="C287" s="467"/>
      <c r="D287" s="467"/>
      <c r="E287" s="467"/>
      <c r="F287" s="467"/>
      <c r="G287" s="467"/>
      <c r="H287" s="467"/>
      <c r="I287" s="467"/>
      <c r="J287" s="467"/>
      <c r="K287" s="467"/>
      <c r="L287" s="467"/>
      <c r="M287" s="467"/>
      <c r="N287" s="467"/>
      <c r="O287" s="467"/>
      <c r="P287" s="467"/>
      <c r="Q287" s="467"/>
      <c r="R287" s="467"/>
      <c r="S287" s="467"/>
      <c r="T287" s="467"/>
      <c r="U287" s="467"/>
      <c r="V287" s="467"/>
      <c r="W287" s="467"/>
      <c r="X287" s="467"/>
      <c r="Y287" s="467"/>
      <c r="Z287" s="467"/>
      <c r="AA287" s="79"/>
      <c r="AD287" s="1141"/>
    </row>
    <row r="288" spans="2:30" s="465" customFormat="1" x14ac:dyDescent="0.25">
      <c r="B288" s="79"/>
      <c r="C288" s="467"/>
      <c r="D288" s="477" t="s">
        <v>1819</v>
      </c>
      <c r="E288" s="476"/>
      <c r="F288" s="1301" t="str">
        <f>IF(select1="", "please make a selection", select1)</f>
        <v>please make a selection</v>
      </c>
      <c r="G288" s="1301"/>
      <c r="H288" s="1301"/>
      <c r="I288" s="1301"/>
      <c r="J288" s="1301"/>
      <c r="K288" s="467"/>
      <c r="L288" s="467"/>
      <c r="M288" s="467"/>
      <c r="N288" s="467"/>
      <c r="O288" s="467"/>
      <c r="P288" s="467"/>
      <c r="Q288" s="467"/>
      <c r="R288" s="467"/>
      <c r="S288" s="467"/>
      <c r="T288" s="467"/>
      <c r="U288" s="467"/>
      <c r="V288" s="467"/>
      <c r="W288" s="467"/>
      <c r="X288" s="467"/>
      <c r="Y288" s="467"/>
      <c r="Z288" s="467"/>
      <c r="AA288" s="79"/>
      <c r="AD288" s="1141"/>
    </row>
    <row r="289" spans="2:30" s="465" customFormat="1" x14ac:dyDescent="0.25">
      <c r="B289" s="79"/>
      <c r="C289" s="467"/>
      <c r="D289" s="477" t="s">
        <v>1820</v>
      </c>
      <c r="E289" s="476"/>
      <c r="F289" s="1292" t="str">
        <f>IF(select2 = "", "please make a selection", select2)</f>
        <v>please make a selection</v>
      </c>
      <c r="G289" s="1292"/>
      <c r="H289" s="1292"/>
      <c r="I289" s="1292"/>
      <c r="J289" s="1292"/>
      <c r="K289" s="467"/>
      <c r="L289" s="467"/>
      <c r="M289" s="467"/>
      <c r="N289" s="467"/>
      <c r="O289" s="467"/>
      <c r="P289" s="467"/>
      <c r="Q289" s="467"/>
      <c r="R289" s="467"/>
      <c r="S289" s="467"/>
      <c r="T289" s="467"/>
      <c r="U289" s="467"/>
      <c r="V289" s="467"/>
      <c r="W289" s="467"/>
      <c r="X289" s="467"/>
      <c r="Y289" s="467"/>
      <c r="Z289" s="467"/>
      <c r="AA289" s="79"/>
      <c r="AD289" s="1141"/>
    </row>
    <row r="290" spans="2:30" s="465" customFormat="1" x14ac:dyDescent="0.25">
      <c r="B290" s="79"/>
      <c r="C290" s="467"/>
      <c r="D290" s="467"/>
      <c r="E290" s="467"/>
      <c r="F290" s="467"/>
      <c r="G290" s="467"/>
      <c r="H290" s="467"/>
      <c r="I290" s="467"/>
      <c r="J290" s="467"/>
      <c r="K290" s="467"/>
      <c r="L290" s="467"/>
      <c r="M290" s="467"/>
      <c r="N290" s="467"/>
      <c r="O290" s="467"/>
      <c r="P290" s="467"/>
      <c r="Q290" s="467"/>
      <c r="R290" s="467"/>
      <c r="S290" s="467"/>
      <c r="T290" s="467"/>
      <c r="U290" s="467"/>
      <c r="V290" s="467"/>
      <c r="W290" s="467"/>
      <c r="X290" s="467"/>
      <c r="Y290" s="467"/>
      <c r="Z290" s="467"/>
      <c r="AA290" s="79"/>
      <c r="AD290" s="1141"/>
    </row>
    <row r="291" spans="2:30" s="465" customFormat="1" x14ac:dyDescent="0.25">
      <c r="B291" s="79"/>
      <c r="C291" s="467"/>
      <c r="D291" s="1283" t="s">
        <v>1832</v>
      </c>
      <c r="E291" s="1283"/>
      <c r="F291" s="1393" t="str">
        <f>IFERROR(VLOOKUP($F$288, la.lookup,2,FALSE),"please make a selection")</f>
        <v>please make a selection</v>
      </c>
      <c r="G291" s="1393"/>
      <c r="H291" s="1393"/>
      <c r="I291" s="1393"/>
      <c r="J291" s="1393"/>
      <c r="K291" s="1394" t="str">
        <f>IFERROR(VLOOKUP($F$289, la.lookup,2,FALSE),"please make a selection")</f>
        <v>please make a selection</v>
      </c>
      <c r="L291" s="1394"/>
      <c r="M291" s="1394"/>
      <c r="N291" s="1394"/>
      <c r="O291" s="1394"/>
      <c r="P291" s="1396" t="s">
        <v>790</v>
      </c>
      <c r="Q291" s="1396"/>
      <c r="R291" s="1396"/>
      <c r="S291" s="1396"/>
      <c r="T291" s="1396"/>
      <c r="U291" s="1579" t="s">
        <v>1823</v>
      </c>
      <c r="V291" s="1579"/>
      <c r="W291" s="1579"/>
      <c r="X291" s="1579"/>
      <c r="Y291" s="1579"/>
      <c r="Z291" s="467"/>
      <c r="AA291" s="79"/>
      <c r="AD291" s="1141"/>
    </row>
    <row r="292" spans="2:30" s="465" customFormat="1" x14ac:dyDescent="0.25">
      <c r="B292" s="79"/>
      <c r="C292" s="467"/>
      <c r="D292" s="1284"/>
      <c r="E292" s="1284"/>
      <c r="F292" s="1392" t="s">
        <v>2037</v>
      </c>
      <c r="G292" s="1392"/>
      <c r="H292" s="273" t="s">
        <v>2052</v>
      </c>
      <c r="I292" s="273" t="s">
        <v>571</v>
      </c>
      <c r="J292" s="293" t="s">
        <v>572</v>
      </c>
      <c r="K292" s="1464" t="s">
        <v>2037</v>
      </c>
      <c r="L292" s="1464"/>
      <c r="M292" s="347" t="s">
        <v>2052</v>
      </c>
      <c r="N292" s="347" t="s">
        <v>571</v>
      </c>
      <c r="O292" s="441" t="s">
        <v>572</v>
      </c>
      <c r="P292" s="1682" t="s">
        <v>2037</v>
      </c>
      <c r="Q292" s="1682"/>
      <c r="R292" s="444" t="s">
        <v>2052</v>
      </c>
      <c r="S292" s="444" t="s">
        <v>571</v>
      </c>
      <c r="T292" s="440" t="s">
        <v>572</v>
      </c>
      <c r="U292" s="1756" t="s">
        <v>2037</v>
      </c>
      <c r="V292" s="1756"/>
      <c r="W292" s="447" t="s">
        <v>2052</v>
      </c>
      <c r="X292" s="447" t="s">
        <v>571</v>
      </c>
      <c r="Y292" s="449" t="s">
        <v>572</v>
      </c>
      <c r="Z292" s="467"/>
      <c r="AA292" s="79"/>
      <c r="AC292" s="482" t="s">
        <v>2333</v>
      </c>
      <c r="AD292" s="1141"/>
    </row>
    <row r="293" spans="2:30" s="465" customFormat="1" x14ac:dyDescent="0.25">
      <c r="B293" s="79"/>
      <c r="C293" s="467"/>
      <c r="D293" s="1577" t="s">
        <v>2324</v>
      </c>
      <c r="E293" s="1577"/>
      <c r="F293" s="1680" t="str">
        <f t="shared" ref="F293:F300" si="11">IFERROR(IF($F$291="please make a selection","n/a",INDEX(la.data,MATCH($F$291,la.geog,0),MATCH(CONCATENATE($AC$295, "(",$D293,")"),la.head,0))), "n/a")</f>
        <v>n/a</v>
      </c>
      <c r="G293" s="1680"/>
      <c r="H293" s="793" t="str">
        <f t="shared" ref="H293:H300" si="12">IFERROR(IF($F$291="please make a selection","n/a",INDEX(la.data,MATCH($F$291,la.geog,0),MATCH(CONCATENATE($AC$292, "(",$D293,")"),la.head,0))), "n/a")</f>
        <v>n/a</v>
      </c>
      <c r="I293" s="793" t="str">
        <f t="shared" ref="I293:I300" si="13">IFERROR(IF($F$291="please make a selection","n/a",INDEX(la.data,MATCH($F$291,la.geog,0),MATCH(CONCATENATE($AC$293, "(",$D293,")"),la.head,0))), "n/a")</f>
        <v>n/a</v>
      </c>
      <c r="J293" s="793" t="str">
        <f t="shared" ref="J293:J300" si="14">IFERROR(IF($F$291="please make a selection","n/a",INDEX(la.data,MATCH($F$291,la.geog,0),MATCH(CONCATENATE($AC$294, "(",$D293,")"),la.head,0))), "n/a")</f>
        <v>n/a</v>
      </c>
      <c r="K293" s="1680" t="str">
        <f t="shared" ref="K293:K300" si="15">IFERROR(IF($K$291="please make a selection","n/a",INDEX(la.data,MATCH($K$291,la.geog,0),MATCH(CONCATENATE($AC$295, "(",$D293,")"),la.head,0))), "n/a")</f>
        <v>n/a</v>
      </c>
      <c r="L293" s="1680"/>
      <c r="M293" s="793" t="str">
        <f t="shared" ref="M293:M300" si="16">IFERROR(IF($K$291="please make a selection","n/a",INDEX(la.data,MATCH($K$291,la.geog,0),MATCH(CONCATENATE($AC$292, "(",$D293,")"),la.head,0))), "n/a")</f>
        <v>n/a</v>
      </c>
      <c r="N293" s="793" t="str">
        <f t="shared" ref="N293:N300" si="17">IFERROR(IF($K$291="please make a selection","n/a",INDEX(la.data,MATCH($K$291,la.geog,0),MATCH(CONCATENATE($AC$293, "(",$D293,")"),la.head,0))), "n/a")</f>
        <v>n/a</v>
      </c>
      <c r="O293" s="793" t="str">
        <f t="shared" ref="O293:O300" si="18">IFERROR(IF($K$291="please make a selection","n/a",INDEX(la.data,MATCH($K$291,la.geog,0),MATCH(CONCATENATE($AC$294, "(",$D293,")"),la.head,0))), "n/a")</f>
        <v>n/a</v>
      </c>
      <c r="P293" s="1783">
        <f t="shared" ref="P293:P300" si="19">IFERROR(IF($P$291="please make a selection","n/a",INDEX(la.data,MATCH($P$291,la.geog,0),MATCH(CONCATENATE($AC$295, "(",$D293,")"),la.head,0))), "n/a")</f>
        <v>172</v>
      </c>
      <c r="Q293" s="1783"/>
      <c r="R293" s="459">
        <f t="shared" ref="R293:R300" si="20">IFERROR(IF($P$291="please make a selection","n/a",INDEX(la.data,MATCH($P$291,la.geog,0),MATCH(CONCATENATE($AC$292, "(",$D293,")"),la.head,0))), "n/a")</f>
        <v>33.938638152948798</v>
      </c>
      <c r="S293" s="459">
        <f t="shared" ref="S293:S300" si="21">IFERROR(IF($P$291="please make a selection","n/a",INDEX(la.data,MATCH($P$291,la.geog,0),MATCH(CONCATENATE($AC$293, "(",$D293,")"),la.head,0))), "n/a")</f>
        <v>29.0557740530868</v>
      </c>
      <c r="T293" s="459">
        <f t="shared" ref="T293:T300" si="22">IFERROR(IF($P$291="please make a selection","n/a",INDEX(la.data,MATCH($P$291,la.geog,0),MATCH(CONCATENATE($AC$294, "(",$D293,")"),la.head,0))), "n/a")</f>
        <v>39.407088736756897</v>
      </c>
      <c r="U293" s="1783">
        <f t="shared" ref="U293:U300" si="23">IFERROR(IF($U$291="please make a selection","n/a",INDEX(la.data,MATCH($U$291,la.geog,0),MATCH(CONCATENATE($AC$295, "(",$D293,")"),la.head,0))), "n/a")</f>
        <v>12998</v>
      </c>
      <c r="V293" s="1783"/>
      <c r="W293" s="459">
        <f t="shared" ref="W293:W300" si="24">IFERROR(IF($U$291="please make a selection","n/a",INDEX(la.data,MATCH($U$291,la.geog,0),MATCH(CONCATENATE($AC$292, "(",$D293,")"),la.head,0))), "n/a")</f>
        <v>37.376342908593799</v>
      </c>
      <c r="X293" s="459">
        <f t="shared" ref="X293:X300" si="25">IFERROR(IF($U$291="please make a selection","n/a",INDEX(la.data,MATCH($U$291,la.geog,0),MATCH(CONCATENATE($AC$293, "(",$D293,")"),la.head,0))), "n/a")</f>
        <v>36.736520859332899</v>
      </c>
      <c r="Y293" s="459">
        <f t="shared" ref="Y293:Y300" si="26">IFERROR(IF($U$291="please make a selection","n/a",INDEX(la.data,MATCH($U$291,la.geog,0),MATCH(CONCATENATE($AC$294, "(",$D293,")"),la.head,0))), "n/a")</f>
        <v>38.024512337022898</v>
      </c>
      <c r="Z293" s="467"/>
      <c r="AA293" s="79"/>
      <c r="AC293" s="482" t="s">
        <v>2334</v>
      </c>
      <c r="AD293" s="1141"/>
    </row>
    <row r="294" spans="2:30" s="465" customFormat="1" x14ac:dyDescent="0.25">
      <c r="B294" s="79"/>
      <c r="C294" s="467"/>
      <c r="D294" s="1477" t="s">
        <v>2325</v>
      </c>
      <c r="E294" s="1477"/>
      <c r="F294" s="1388" t="str">
        <f t="shared" si="11"/>
        <v>n/a</v>
      </c>
      <c r="G294" s="1388"/>
      <c r="H294" s="67" t="str">
        <f t="shared" si="12"/>
        <v>n/a</v>
      </c>
      <c r="I294" s="67" t="str">
        <f t="shared" si="13"/>
        <v>n/a</v>
      </c>
      <c r="J294" s="67" t="str">
        <f t="shared" si="14"/>
        <v>n/a</v>
      </c>
      <c r="K294" s="1761" t="str">
        <f t="shared" si="15"/>
        <v>n/a</v>
      </c>
      <c r="L294" s="1761"/>
      <c r="M294" s="67" t="str">
        <f t="shared" si="16"/>
        <v>n/a</v>
      </c>
      <c r="N294" s="67" t="str">
        <f t="shared" si="17"/>
        <v>n/a</v>
      </c>
      <c r="O294" s="67" t="str">
        <f t="shared" si="18"/>
        <v>n/a</v>
      </c>
      <c r="P294" s="1755">
        <f t="shared" si="19"/>
        <v>184</v>
      </c>
      <c r="Q294" s="1755"/>
      <c r="R294" s="479">
        <f t="shared" si="20"/>
        <v>36.6293803463467</v>
      </c>
      <c r="S294" s="479">
        <f t="shared" si="21"/>
        <v>31.527520347502701</v>
      </c>
      <c r="T294" s="479">
        <f t="shared" si="22"/>
        <v>42.321559340986198</v>
      </c>
      <c r="U294" s="1755">
        <f t="shared" si="23"/>
        <v>13480</v>
      </c>
      <c r="V294" s="1755"/>
      <c r="W294" s="479">
        <f t="shared" si="24"/>
        <v>39.048172409384101</v>
      </c>
      <c r="X294" s="479">
        <f t="shared" si="25"/>
        <v>38.391740210559099</v>
      </c>
      <c r="Y294" s="479">
        <f t="shared" si="26"/>
        <v>39.7130130897418</v>
      </c>
      <c r="Z294" s="467"/>
      <c r="AA294" s="79"/>
      <c r="AC294" s="482" t="s">
        <v>2335</v>
      </c>
      <c r="AD294" s="1141"/>
    </row>
    <row r="295" spans="2:30" s="465" customFormat="1" x14ac:dyDescent="0.25">
      <c r="B295" s="79"/>
      <c r="C295" s="467"/>
      <c r="D295" s="1477" t="s">
        <v>2326</v>
      </c>
      <c r="E295" s="1477"/>
      <c r="F295" s="1388" t="str">
        <f t="shared" si="11"/>
        <v>n/a</v>
      </c>
      <c r="G295" s="1388"/>
      <c r="H295" s="67" t="str">
        <f t="shared" si="12"/>
        <v>n/a</v>
      </c>
      <c r="I295" s="67" t="str">
        <f t="shared" si="13"/>
        <v>n/a</v>
      </c>
      <c r="J295" s="67" t="str">
        <f t="shared" si="14"/>
        <v>n/a</v>
      </c>
      <c r="K295" s="1761" t="str">
        <f t="shared" si="15"/>
        <v>n/a</v>
      </c>
      <c r="L295" s="1761"/>
      <c r="M295" s="67" t="str">
        <f t="shared" si="16"/>
        <v>n/a</v>
      </c>
      <c r="N295" s="67" t="str">
        <f t="shared" si="17"/>
        <v>n/a</v>
      </c>
      <c r="O295" s="67" t="str">
        <f t="shared" si="18"/>
        <v>n/a</v>
      </c>
      <c r="P295" s="1755">
        <f t="shared" si="19"/>
        <v>211</v>
      </c>
      <c r="Q295" s="1755"/>
      <c r="R295" s="479">
        <f t="shared" si="20"/>
        <v>42.376285347043698</v>
      </c>
      <c r="S295" s="479">
        <f t="shared" si="21"/>
        <v>36.850761556691602</v>
      </c>
      <c r="T295" s="479">
        <f t="shared" si="22"/>
        <v>48.49642695875</v>
      </c>
      <c r="U295" s="1755">
        <f t="shared" si="23"/>
        <v>14660</v>
      </c>
      <c r="V295" s="1755"/>
      <c r="W295" s="479">
        <f t="shared" si="24"/>
        <v>42.777300788502998</v>
      </c>
      <c r="X295" s="479">
        <f t="shared" si="25"/>
        <v>42.087608630328198</v>
      </c>
      <c r="Y295" s="479">
        <f t="shared" si="26"/>
        <v>43.475461992031903</v>
      </c>
      <c r="Z295" s="467"/>
      <c r="AA295" s="79"/>
      <c r="AC295" s="482" t="s">
        <v>2332</v>
      </c>
      <c r="AD295" s="1141"/>
    </row>
    <row r="296" spans="2:30" s="465" customFormat="1" x14ac:dyDescent="0.25">
      <c r="B296" s="79"/>
      <c r="C296" s="467"/>
      <c r="D296" s="1477" t="s">
        <v>2327</v>
      </c>
      <c r="E296" s="1477"/>
      <c r="F296" s="1681" t="str">
        <f t="shared" si="11"/>
        <v>n/a</v>
      </c>
      <c r="G296" s="1681"/>
      <c r="H296" s="951" t="str">
        <f t="shared" si="12"/>
        <v>n/a</v>
      </c>
      <c r="I296" s="951" t="str">
        <f t="shared" si="13"/>
        <v>n/a</v>
      </c>
      <c r="J296" s="951" t="str">
        <f t="shared" si="14"/>
        <v>n/a</v>
      </c>
      <c r="K296" s="1760" t="str">
        <f t="shared" si="15"/>
        <v>n/a</v>
      </c>
      <c r="L296" s="1760"/>
      <c r="M296" s="951" t="str">
        <f t="shared" si="16"/>
        <v>n/a</v>
      </c>
      <c r="N296" s="951" t="str">
        <f t="shared" si="17"/>
        <v>n/a</v>
      </c>
      <c r="O296" s="951" t="str">
        <f t="shared" si="18"/>
        <v>n/a</v>
      </c>
      <c r="P296" s="1453">
        <f t="shared" si="19"/>
        <v>246</v>
      </c>
      <c r="Q296" s="1453"/>
      <c r="R296" s="478">
        <f t="shared" si="20"/>
        <v>49.818042636954097</v>
      </c>
      <c r="S296" s="478">
        <f t="shared" si="21"/>
        <v>43.786388980747603</v>
      </c>
      <c r="T296" s="478">
        <f t="shared" si="22"/>
        <v>56.448300612497199</v>
      </c>
      <c r="U296" s="1453">
        <f t="shared" si="23"/>
        <v>16346</v>
      </c>
      <c r="V296" s="1453"/>
      <c r="W296" s="478">
        <f t="shared" si="24"/>
        <v>48.015057916951903</v>
      </c>
      <c r="X296" s="478">
        <f t="shared" si="25"/>
        <v>47.281772525487099</v>
      </c>
      <c r="Y296" s="478">
        <f t="shared" si="26"/>
        <v>48.756867576004304</v>
      </c>
      <c r="Z296" s="467"/>
      <c r="AA296" s="79"/>
      <c r="AC296" s="482" t="s">
        <v>1246</v>
      </c>
      <c r="AD296" s="1141"/>
    </row>
    <row r="297" spans="2:30" s="465" customFormat="1" x14ac:dyDescent="0.25">
      <c r="B297" s="79"/>
      <c r="C297" s="467"/>
      <c r="D297" s="1477" t="s">
        <v>2328</v>
      </c>
      <c r="E297" s="1477"/>
      <c r="F297" s="1681" t="str">
        <f t="shared" si="11"/>
        <v>n/a</v>
      </c>
      <c r="G297" s="1681"/>
      <c r="H297" s="951" t="str">
        <f t="shared" si="12"/>
        <v>n/a</v>
      </c>
      <c r="I297" s="951" t="str">
        <f t="shared" si="13"/>
        <v>n/a</v>
      </c>
      <c r="J297" s="951" t="str">
        <f t="shared" si="14"/>
        <v>n/a</v>
      </c>
      <c r="K297" s="1760" t="str">
        <f t="shared" si="15"/>
        <v>n/a</v>
      </c>
      <c r="L297" s="1760"/>
      <c r="M297" s="951" t="str">
        <f t="shared" si="16"/>
        <v>n/a</v>
      </c>
      <c r="N297" s="951" t="str">
        <f t="shared" si="17"/>
        <v>n/a</v>
      </c>
      <c r="O297" s="951" t="str">
        <f t="shared" si="18"/>
        <v>n/a</v>
      </c>
      <c r="P297" s="1453">
        <f t="shared" si="19"/>
        <v>273</v>
      </c>
      <c r="Q297" s="1453"/>
      <c r="R297" s="478">
        <f t="shared" si="20"/>
        <v>55.694508480662002</v>
      </c>
      <c r="S297" s="478">
        <f t="shared" si="21"/>
        <v>49.282974148965899</v>
      </c>
      <c r="T297" s="478">
        <f t="shared" si="22"/>
        <v>62.708443297212298</v>
      </c>
      <c r="U297" s="1453">
        <f t="shared" si="23"/>
        <v>18744</v>
      </c>
      <c r="V297" s="1453"/>
      <c r="W297" s="478">
        <f t="shared" si="24"/>
        <v>55.370807313401301</v>
      </c>
      <c r="X297" s="478">
        <f t="shared" si="25"/>
        <v>54.580928787239401</v>
      </c>
      <c r="Y297" s="478">
        <f t="shared" si="26"/>
        <v>56.1692568899145</v>
      </c>
      <c r="Z297" s="467"/>
      <c r="AA297" s="79"/>
      <c r="AD297" s="1141"/>
    </row>
    <row r="298" spans="2:30" s="465" customFormat="1" x14ac:dyDescent="0.25">
      <c r="B298" s="79"/>
      <c r="C298" s="467"/>
      <c r="D298" s="1477" t="s">
        <v>2329</v>
      </c>
      <c r="E298" s="1477"/>
      <c r="F298" s="1681" t="str">
        <f t="shared" si="11"/>
        <v>n/a</v>
      </c>
      <c r="G298" s="1681"/>
      <c r="H298" s="951" t="str">
        <f t="shared" si="12"/>
        <v>n/a</v>
      </c>
      <c r="I298" s="951" t="str">
        <f t="shared" si="13"/>
        <v>n/a</v>
      </c>
      <c r="J298" s="951" t="str">
        <f t="shared" si="14"/>
        <v>n/a</v>
      </c>
      <c r="K298" s="1760" t="str">
        <f t="shared" si="15"/>
        <v>n/a</v>
      </c>
      <c r="L298" s="1760"/>
      <c r="M298" s="951" t="str">
        <f t="shared" si="16"/>
        <v>n/a</v>
      </c>
      <c r="N298" s="951" t="str">
        <f t="shared" si="17"/>
        <v>n/a</v>
      </c>
      <c r="O298" s="951" t="str">
        <f t="shared" si="18"/>
        <v>n/a</v>
      </c>
      <c r="P298" s="1453">
        <f t="shared" si="19"/>
        <v>276</v>
      </c>
      <c r="Q298" s="1453"/>
      <c r="R298" s="478">
        <f t="shared" si="20"/>
        <v>56.517652551587702</v>
      </c>
      <c r="S298" s="478">
        <f t="shared" si="21"/>
        <v>50.045732372093099</v>
      </c>
      <c r="T298" s="478">
        <f t="shared" si="22"/>
        <v>63.5941675095861</v>
      </c>
      <c r="U298" s="1453">
        <f t="shared" si="23"/>
        <v>20325</v>
      </c>
      <c r="V298" s="1453"/>
      <c r="W298" s="478">
        <f t="shared" si="24"/>
        <v>60.287602564191197</v>
      </c>
      <c r="X298" s="478">
        <f t="shared" si="25"/>
        <v>59.461594079523998</v>
      </c>
      <c r="Y298" s="478">
        <f t="shared" si="26"/>
        <v>61.122216438547397</v>
      </c>
      <c r="Z298" s="467"/>
      <c r="AA298" s="79"/>
      <c r="AD298" s="1141"/>
    </row>
    <row r="299" spans="2:30" s="465" customFormat="1" x14ac:dyDescent="0.25">
      <c r="B299" s="79"/>
      <c r="C299" s="467"/>
      <c r="D299" s="473" t="s">
        <v>2330</v>
      </c>
      <c r="E299" s="473"/>
      <c r="F299" s="1681" t="str">
        <f t="shared" si="11"/>
        <v>n/a</v>
      </c>
      <c r="G299" s="1681"/>
      <c r="H299" s="951" t="str">
        <f t="shared" si="12"/>
        <v>n/a</v>
      </c>
      <c r="I299" s="951" t="str">
        <f t="shared" si="13"/>
        <v>n/a</v>
      </c>
      <c r="J299" s="951" t="str">
        <f t="shared" si="14"/>
        <v>n/a</v>
      </c>
      <c r="K299" s="1760" t="str">
        <f t="shared" si="15"/>
        <v>n/a</v>
      </c>
      <c r="L299" s="1760"/>
      <c r="M299" s="951" t="str">
        <f t="shared" si="16"/>
        <v>n/a</v>
      </c>
      <c r="N299" s="951" t="str">
        <f t="shared" si="17"/>
        <v>n/a</v>
      </c>
      <c r="O299" s="951" t="str">
        <f t="shared" si="18"/>
        <v>n/a</v>
      </c>
      <c r="P299" s="1453">
        <f t="shared" si="19"/>
        <v>294</v>
      </c>
      <c r="Q299" s="1453"/>
      <c r="R299" s="478">
        <f t="shared" si="20"/>
        <v>60.309053127352598</v>
      </c>
      <c r="S299" s="478">
        <f t="shared" si="21"/>
        <v>53.611373149126102</v>
      </c>
      <c r="T299" s="478">
        <f t="shared" si="22"/>
        <v>67.612020982768797</v>
      </c>
      <c r="U299" s="1453">
        <f t="shared" si="23"/>
        <v>22417</v>
      </c>
      <c r="V299" s="1453"/>
      <c r="W299" s="478">
        <f t="shared" si="24"/>
        <v>66.743568008069403</v>
      </c>
      <c r="X299" s="478">
        <f t="shared" si="25"/>
        <v>65.872678195175794</v>
      </c>
      <c r="Y299" s="478">
        <f t="shared" si="26"/>
        <v>67.623094682624398</v>
      </c>
      <c r="Z299" s="467"/>
      <c r="AA299" s="79"/>
      <c r="AD299" s="1141"/>
    </row>
    <row r="300" spans="2:30" s="465" customFormat="1" x14ac:dyDescent="0.25">
      <c r="B300" s="79"/>
      <c r="C300" s="467"/>
      <c r="D300" s="291" t="s">
        <v>2331</v>
      </c>
      <c r="E300" s="291"/>
      <c r="F300" s="1462" t="str">
        <f t="shared" si="11"/>
        <v>n/a</v>
      </c>
      <c r="G300" s="1462"/>
      <c r="H300" s="795" t="str">
        <f t="shared" si="12"/>
        <v>n/a</v>
      </c>
      <c r="I300" s="795" t="str">
        <f t="shared" si="13"/>
        <v>n/a</v>
      </c>
      <c r="J300" s="795" t="str">
        <f t="shared" si="14"/>
        <v>n/a</v>
      </c>
      <c r="K300" s="1793" t="str">
        <f t="shared" si="15"/>
        <v>n/a</v>
      </c>
      <c r="L300" s="1793"/>
      <c r="M300" s="795" t="str">
        <f t="shared" si="16"/>
        <v>n/a</v>
      </c>
      <c r="N300" s="795" t="str">
        <f t="shared" si="17"/>
        <v>n/a</v>
      </c>
      <c r="O300" s="795" t="str">
        <f t="shared" si="18"/>
        <v>n/a</v>
      </c>
      <c r="P300" s="1352">
        <f t="shared" si="19"/>
        <v>298</v>
      </c>
      <c r="Q300" s="1352"/>
      <c r="R300" s="320">
        <f t="shared" si="20"/>
        <v>61.146392260261997</v>
      </c>
      <c r="S300" s="320">
        <f t="shared" si="21"/>
        <v>54.400108284131299</v>
      </c>
      <c r="T300" s="320">
        <f t="shared" si="22"/>
        <v>68.498053668172005</v>
      </c>
      <c r="U300" s="1352">
        <f t="shared" si="23"/>
        <v>24127</v>
      </c>
      <c r="V300" s="1352"/>
      <c r="W300" s="320">
        <f t="shared" si="24"/>
        <v>72.096245783802502</v>
      </c>
      <c r="X300" s="320">
        <f t="shared" si="25"/>
        <v>71.1893562651195</v>
      </c>
      <c r="Y300" s="320">
        <f t="shared" si="26"/>
        <v>73.011802887240506</v>
      </c>
      <c r="Z300" s="467"/>
      <c r="AA300" s="79"/>
      <c r="AD300" s="1141"/>
    </row>
    <row r="301" spans="2:30" s="465" customFormat="1" x14ac:dyDescent="0.25">
      <c r="B301" s="79"/>
      <c r="C301" s="467"/>
      <c r="D301" s="467"/>
      <c r="E301" s="467"/>
      <c r="F301" s="467"/>
      <c r="G301" s="467"/>
      <c r="H301" s="467"/>
      <c r="I301" s="467"/>
      <c r="J301" s="467"/>
      <c r="K301" s="467"/>
      <c r="L301" s="467"/>
      <c r="M301" s="467"/>
      <c r="N301" s="467"/>
      <c r="O301" s="467"/>
      <c r="P301" s="467"/>
      <c r="Q301" s="467"/>
      <c r="R301" s="467"/>
      <c r="S301" s="467"/>
      <c r="T301" s="467"/>
      <c r="U301" s="467"/>
      <c r="V301" s="467"/>
      <c r="W301" s="467"/>
      <c r="X301" s="467"/>
      <c r="Y301" s="467"/>
      <c r="Z301" s="467"/>
      <c r="AA301" s="79"/>
      <c r="AD301" s="1141"/>
    </row>
    <row r="302" spans="2:30" s="465" customFormat="1" x14ac:dyDescent="0.25">
      <c r="B302" s="79"/>
      <c r="C302" s="467"/>
      <c r="D302" s="467"/>
      <c r="E302" s="172"/>
      <c r="F302" s="172"/>
      <c r="G302" s="172" t="str">
        <f>F291</f>
        <v>please make a selection</v>
      </c>
      <c r="H302" s="172" t="str">
        <f>K291</f>
        <v>please make a selection</v>
      </c>
      <c r="I302" s="172" t="str">
        <f>P291</f>
        <v>County - West Sussex</v>
      </c>
      <c r="J302" s="172" t="str">
        <f>U291</f>
        <v>England</v>
      </c>
      <c r="K302" s="172"/>
      <c r="L302" s="172"/>
      <c r="M302" s="172"/>
      <c r="N302" s="172"/>
      <c r="O302" s="172"/>
      <c r="P302" s="172"/>
      <c r="Q302" s="172"/>
      <c r="R302" s="172"/>
      <c r="S302" s="172"/>
      <c r="T302" s="172"/>
      <c r="U302" s="467"/>
      <c r="V302" s="467"/>
      <c r="W302" s="467"/>
      <c r="X302" s="467"/>
      <c r="Y302" s="467"/>
      <c r="Z302" s="467"/>
      <c r="AA302" s="79"/>
      <c r="AD302" s="1141"/>
    </row>
    <row r="303" spans="2:30" s="465" customFormat="1" x14ac:dyDescent="0.25">
      <c r="B303" s="79"/>
      <c r="C303" s="467"/>
      <c r="D303" s="467"/>
      <c r="E303" s="480"/>
      <c r="F303" s="172" t="str">
        <f>D300</f>
        <v>06/07-08/09</v>
      </c>
      <c r="G303" s="322" t="str">
        <f>H300</f>
        <v>n/a</v>
      </c>
      <c r="H303" s="322" t="str">
        <f>M300</f>
        <v>n/a</v>
      </c>
      <c r="I303" s="322">
        <f>R300</f>
        <v>61.146392260261997</v>
      </c>
      <c r="J303" s="322">
        <f>W300</f>
        <v>72.096245783802502</v>
      </c>
      <c r="K303" s="172"/>
      <c r="L303" s="321" t="e">
        <f>H300-I300</f>
        <v>#VALUE!</v>
      </c>
      <c r="M303" s="321" t="e">
        <f>M300-N300</f>
        <v>#VALUE!</v>
      </c>
      <c r="N303" s="321">
        <f>R300-S300</f>
        <v>6.7462839761306981</v>
      </c>
      <c r="O303" s="321">
        <f>W300-X300</f>
        <v>0.90688951868300194</v>
      </c>
      <c r="P303" s="321"/>
      <c r="Q303" s="321" t="e">
        <f>J300-H300</f>
        <v>#VALUE!</v>
      </c>
      <c r="R303" s="321" t="e">
        <f>O300-M300</f>
        <v>#VALUE!</v>
      </c>
      <c r="S303" s="321">
        <f>T300-R300</f>
        <v>7.351661407910008</v>
      </c>
      <c r="T303" s="321">
        <f>Y300-W300</f>
        <v>0.91555710343800456</v>
      </c>
      <c r="U303" s="467"/>
      <c r="V303" s="467"/>
      <c r="W303" s="467"/>
      <c r="X303" s="467"/>
      <c r="Y303" s="467"/>
      <c r="Z303" s="467"/>
      <c r="AA303" s="79"/>
      <c r="AD303" s="1141"/>
    </row>
    <row r="304" spans="2:30" s="465" customFormat="1" x14ac:dyDescent="0.25">
      <c r="B304" s="79"/>
      <c r="C304" s="467"/>
      <c r="D304" s="467"/>
      <c r="E304" s="480"/>
      <c r="F304" s="172" t="str">
        <f>D299</f>
        <v>07/08-09/10</v>
      </c>
      <c r="G304" s="321" t="str">
        <f>H299</f>
        <v>n/a</v>
      </c>
      <c r="H304" s="321" t="str">
        <f>M299</f>
        <v>n/a</v>
      </c>
      <c r="I304" s="321">
        <f>R299</f>
        <v>60.309053127352598</v>
      </c>
      <c r="J304" s="321">
        <f>W299</f>
        <v>66.743568008069403</v>
      </c>
      <c r="K304" s="172"/>
      <c r="L304" s="321" t="e">
        <f>H299-I299</f>
        <v>#VALUE!</v>
      </c>
      <c r="M304" s="321" t="e">
        <f>M299-N299</f>
        <v>#VALUE!</v>
      </c>
      <c r="N304" s="321">
        <f>R299-S299</f>
        <v>6.6976799782264962</v>
      </c>
      <c r="O304" s="321">
        <f>W299-X299</f>
        <v>0.87088981289360845</v>
      </c>
      <c r="P304" s="172"/>
      <c r="Q304" s="321" t="e">
        <f>J299-H299</f>
        <v>#VALUE!</v>
      </c>
      <c r="R304" s="321" t="e">
        <f>O299-M299</f>
        <v>#VALUE!</v>
      </c>
      <c r="S304" s="321">
        <f>T299-R299</f>
        <v>7.302967855416199</v>
      </c>
      <c r="T304" s="321">
        <f>Y299-W299</f>
        <v>0.87952667455499522</v>
      </c>
      <c r="U304" s="467"/>
      <c r="V304" s="467"/>
      <c r="W304" s="467"/>
      <c r="X304" s="467"/>
      <c r="Y304" s="467"/>
      <c r="Z304" s="467"/>
      <c r="AA304" s="79"/>
      <c r="AD304" s="1141"/>
    </row>
    <row r="305" spans="2:30" s="465" customFormat="1" x14ac:dyDescent="0.25">
      <c r="B305" s="79"/>
      <c r="C305" s="467"/>
      <c r="D305" s="467"/>
      <c r="E305" s="480"/>
      <c r="F305" s="172" t="str">
        <f>D298</f>
        <v>08/09-10/11</v>
      </c>
      <c r="G305" s="321" t="str">
        <f>H298</f>
        <v>n/a</v>
      </c>
      <c r="H305" s="321" t="str">
        <f>M298</f>
        <v>n/a</v>
      </c>
      <c r="I305" s="321">
        <f>R298</f>
        <v>56.517652551587702</v>
      </c>
      <c r="J305" s="321">
        <f>W298</f>
        <v>60.287602564191197</v>
      </c>
      <c r="K305" s="172"/>
      <c r="L305" s="321" t="e">
        <f>H298-I298</f>
        <v>#VALUE!</v>
      </c>
      <c r="M305" s="321" t="e">
        <f>M298-N298</f>
        <v>#VALUE!</v>
      </c>
      <c r="N305" s="321">
        <f>R298-S298</f>
        <v>6.4719201794946031</v>
      </c>
      <c r="O305" s="321">
        <f>W298-X298</f>
        <v>0.82600848466719867</v>
      </c>
      <c r="P305" s="172"/>
      <c r="Q305" s="321" t="e">
        <f>J298-H298</f>
        <v>#VALUE!</v>
      </c>
      <c r="R305" s="321" t="e">
        <f>O298-M298</f>
        <v>#VALUE!</v>
      </c>
      <c r="S305" s="321">
        <f>T298-R298</f>
        <v>7.0765149579983984</v>
      </c>
      <c r="T305" s="321">
        <f>Y298-W298</f>
        <v>0.83461387435620082</v>
      </c>
      <c r="U305" s="467"/>
      <c r="V305" s="467"/>
      <c r="W305" s="467"/>
      <c r="X305" s="467"/>
      <c r="Y305" s="467"/>
      <c r="Z305" s="467"/>
      <c r="AA305" s="79"/>
      <c r="AD305" s="1141"/>
    </row>
    <row r="306" spans="2:30" s="465" customFormat="1" x14ac:dyDescent="0.25">
      <c r="B306" s="79"/>
      <c r="C306" s="467"/>
      <c r="D306" s="467"/>
      <c r="E306" s="480"/>
      <c r="F306" s="172" t="str">
        <f>D297</f>
        <v>09/10-11/12</v>
      </c>
      <c r="G306" s="321" t="str">
        <f>H297</f>
        <v>n/a</v>
      </c>
      <c r="H306" s="321" t="str">
        <f>M297</f>
        <v>n/a</v>
      </c>
      <c r="I306" s="321">
        <f>R297</f>
        <v>55.694508480662002</v>
      </c>
      <c r="J306" s="321">
        <f>W297</f>
        <v>55.370807313401301</v>
      </c>
      <c r="K306" s="172"/>
      <c r="L306" s="321" t="e">
        <f>H297-I297</f>
        <v>#VALUE!</v>
      </c>
      <c r="M306" s="321" t="e">
        <f>M297-N297</f>
        <v>#VALUE!</v>
      </c>
      <c r="N306" s="321">
        <f>R297-S297</f>
        <v>6.4115343316961031</v>
      </c>
      <c r="O306" s="321">
        <f>W297-X297</f>
        <v>0.78987852616189969</v>
      </c>
      <c r="P306" s="172"/>
      <c r="Q306" s="321" t="e">
        <f>J297-H297</f>
        <v>#VALUE!</v>
      </c>
      <c r="R306" s="321" t="e">
        <f>O297-M297</f>
        <v>#VALUE!</v>
      </c>
      <c r="S306" s="321">
        <f>T297-R297</f>
        <v>7.0139348165502966</v>
      </c>
      <c r="T306" s="321">
        <f>Y297-W297</f>
        <v>0.79844957651319959</v>
      </c>
      <c r="U306" s="467"/>
      <c r="V306" s="467"/>
      <c r="W306" s="467"/>
      <c r="X306" s="467"/>
      <c r="Y306" s="467"/>
      <c r="Z306" s="467"/>
      <c r="AA306" s="79"/>
      <c r="AD306" s="1141"/>
    </row>
    <row r="307" spans="2:30" s="465" customFormat="1" x14ac:dyDescent="0.25">
      <c r="B307" s="79"/>
      <c r="C307" s="467"/>
      <c r="D307" s="467"/>
      <c r="E307" s="480"/>
      <c r="F307" s="172" t="str">
        <f>D296</f>
        <v>10/11-12/13</v>
      </c>
      <c r="G307" s="321" t="str">
        <f>H296</f>
        <v>n/a</v>
      </c>
      <c r="H307" s="321" t="str">
        <f>M296</f>
        <v>n/a</v>
      </c>
      <c r="I307" s="321">
        <f>R296</f>
        <v>49.818042636954097</v>
      </c>
      <c r="J307" s="321">
        <f>W296</f>
        <v>48.015057916951903</v>
      </c>
      <c r="K307" s="172"/>
      <c r="L307" s="321" t="e">
        <f>H296-I296</f>
        <v>#VALUE!</v>
      </c>
      <c r="M307" s="321" t="e">
        <f>M296-N296</f>
        <v>#VALUE!</v>
      </c>
      <c r="N307" s="321">
        <f>R296-S296</f>
        <v>6.031653656206494</v>
      </c>
      <c r="O307" s="321">
        <f>W296-X296</f>
        <v>0.73328539146480409</v>
      </c>
      <c r="P307" s="172"/>
      <c r="Q307" s="321" t="e">
        <f>J296-H296</f>
        <v>#VALUE!</v>
      </c>
      <c r="R307" s="321" t="e">
        <f>O296-M296</f>
        <v>#VALUE!</v>
      </c>
      <c r="S307" s="321">
        <f>T296-R296</f>
        <v>6.6302579755431026</v>
      </c>
      <c r="T307" s="321">
        <f>Y296-W296</f>
        <v>0.74180965905240015</v>
      </c>
      <c r="U307" s="467"/>
      <c r="V307" s="467"/>
      <c r="W307" s="467"/>
      <c r="X307" s="467"/>
      <c r="Y307" s="467"/>
      <c r="Z307" s="467"/>
      <c r="AA307" s="79"/>
      <c r="AD307" s="1141"/>
    </row>
    <row r="308" spans="2:30" s="465" customFormat="1" x14ac:dyDescent="0.25">
      <c r="B308" s="79"/>
      <c r="C308" s="467"/>
      <c r="D308" s="467"/>
      <c r="E308" s="480"/>
      <c r="F308" s="172" t="str">
        <f>D295</f>
        <v>11/12-13/14</v>
      </c>
      <c r="G308" s="321" t="str">
        <f>H295</f>
        <v>n/a</v>
      </c>
      <c r="H308" s="321" t="str">
        <f>M295</f>
        <v>n/a</v>
      </c>
      <c r="I308" s="321">
        <f>R295</f>
        <v>42.376285347043698</v>
      </c>
      <c r="J308" s="321">
        <f>W295</f>
        <v>42.777300788502998</v>
      </c>
      <c r="K308" s="172"/>
      <c r="L308" s="321" t="e">
        <f>H295-I295</f>
        <v>#VALUE!</v>
      </c>
      <c r="M308" s="321" t="e">
        <f>M295-N295</f>
        <v>#VALUE!</v>
      </c>
      <c r="N308" s="321">
        <f>R295-S295</f>
        <v>5.5255237903520964</v>
      </c>
      <c r="O308" s="321">
        <f>W295-X295</f>
        <v>0.68969215817480034</v>
      </c>
      <c r="P308" s="172"/>
      <c r="Q308" s="321" t="e">
        <f>J295-H295</f>
        <v>#VALUE!</v>
      </c>
      <c r="R308" s="321" t="e">
        <f>O295-M295</f>
        <v>#VALUE!</v>
      </c>
      <c r="S308" s="321">
        <f>T295-R295</f>
        <v>6.1201416117063019</v>
      </c>
      <c r="T308" s="321">
        <f>Y295-W295</f>
        <v>0.69816120352890465</v>
      </c>
      <c r="U308" s="467"/>
      <c r="V308" s="467"/>
      <c r="W308" s="467"/>
      <c r="X308" s="467"/>
      <c r="Y308" s="467"/>
      <c r="Z308" s="467"/>
      <c r="AA308" s="79"/>
      <c r="AD308" s="1141"/>
    </row>
    <row r="309" spans="2:30" s="465" customFormat="1" x14ac:dyDescent="0.25">
      <c r="B309" s="79"/>
      <c r="C309" s="467"/>
      <c r="D309" s="467"/>
      <c r="E309" s="480"/>
      <c r="F309" s="172" t="str">
        <f>D294</f>
        <v>12/13-14/15</v>
      </c>
      <c r="G309" s="321" t="str">
        <f>H294</f>
        <v>n/a</v>
      </c>
      <c r="H309" s="321" t="str">
        <f>M294</f>
        <v>n/a</v>
      </c>
      <c r="I309" s="321">
        <f>R294</f>
        <v>36.6293803463467</v>
      </c>
      <c r="J309" s="321">
        <f>W294</f>
        <v>39.048172409384101</v>
      </c>
      <c r="K309" s="172"/>
      <c r="L309" s="321" t="e">
        <f>H294-I294</f>
        <v>#VALUE!</v>
      </c>
      <c r="M309" s="321" t="e">
        <f>M294-N294</f>
        <v>#VALUE!</v>
      </c>
      <c r="N309" s="321">
        <f>R294-S294</f>
        <v>5.1018599988439988</v>
      </c>
      <c r="O309" s="321">
        <f>W294-X294</f>
        <v>0.65643219882500148</v>
      </c>
      <c r="P309" s="172"/>
      <c r="Q309" s="321" t="e">
        <f>J294-H294</f>
        <v>#VALUE!</v>
      </c>
      <c r="R309" s="321" t="e">
        <f>O294-M294</f>
        <v>#VALUE!</v>
      </c>
      <c r="S309" s="321">
        <f>T294-R294</f>
        <v>5.6921789946394981</v>
      </c>
      <c r="T309" s="321">
        <f>Y294-W294</f>
        <v>0.66484068035769894</v>
      </c>
      <c r="U309" s="467"/>
      <c r="V309" s="467"/>
      <c r="W309" s="467"/>
      <c r="X309" s="467"/>
      <c r="Y309" s="467"/>
      <c r="Z309" s="467"/>
      <c r="AA309" s="79"/>
      <c r="AD309" s="1141"/>
    </row>
    <row r="310" spans="2:30" s="474" customFormat="1" x14ac:dyDescent="0.25">
      <c r="B310" s="79"/>
      <c r="C310" s="475"/>
      <c r="D310" s="475"/>
      <c r="E310" s="480"/>
      <c r="F310" s="172"/>
      <c r="G310" s="321"/>
      <c r="H310" s="321"/>
      <c r="I310" s="321"/>
      <c r="J310" s="321"/>
      <c r="K310" s="172"/>
      <c r="L310" s="321"/>
      <c r="M310" s="321"/>
      <c r="N310" s="321"/>
      <c r="O310" s="321"/>
      <c r="P310" s="172"/>
      <c r="Q310" s="321"/>
      <c r="R310" s="321"/>
      <c r="S310" s="321"/>
      <c r="T310" s="321"/>
      <c r="U310" s="475"/>
      <c r="V310" s="475"/>
      <c r="W310" s="475"/>
      <c r="X310" s="475"/>
      <c r="Y310" s="475"/>
      <c r="Z310" s="475"/>
      <c r="AA310" s="79"/>
      <c r="AD310" s="1141"/>
    </row>
    <row r="311" spans="2:30" s="474" customFormat="1" x14ac:dyDescent="0.25">
      <c r="B311" s="79"/>
      <c r="C311" s="475"/>
      <c r="D311" s="475"/>
      <c r="E311" s="480"/>
      <c r="F311" s="172"/>
      <c r="G311" s="321"/>
      <c r="H311" s="321"/>
      <c r="I311" s="321"/>
      <c r="J311" s="321"/>
      <c r="K311" s="172"/>
      <c r="L311" s="321"/>
      <c r="M311" s="321"/>
      <c r="N311" s="321"/>
      <c r="O311" s="321"/>
      <c r="P311" s="172"/>
      <c r="Q311" s="321"/>
      <c r="R311" s="321"/>
      <c r="S311" s="321"/>
      <c r="T311" s="321"/>
      <c r="U311" s="475"/>
      <c r="V311" s="475"/>
      <c r="W311" s="475"/>
      <c r="X311" s="475"/>
      <c r="Y311" s="475"/>
      <c r="Z311" s="475"/>
      <c r="AA311" s="79"/>
      <c r="AD311" s="1141"/>
    </row>
    <row r="312" spans="2:30" s="474" customFormat="1" x14ac:dyDescent="0.25">
      <c r="B312" s="79"/>
      <c r="C312" s="475"/>
      <c r="D312" s="475"/>
      <c r="E312" s="480"/>
      <c r="F312" s="172"/>
      <c r="G312" s="321"/>
      <c r="H312" s="321"/>
      <c r="I312" s="321"/>
      <c r="J312" s="321"/>
      <c r="K312" s="172"/>
      <c r="L312" s="321"/>
      <c r="M312" s="321"/>
      <c r="N312" s="321"/>
      <c r="O312" s="321"/>
      <c r="P312" s="172"/>
      <c r="Q312" s="321"/>
      <c r="R312" s="321"/>
      <c r="S312" s="321"/>
      <c r="T312" s="321"/>
      <c r="U312" s="475"/>
      <c r="V312" s="475"/>
      <c r="W312" s="475"/>
      <c r="X312" s="475"/>
      <c r="Y312" s="475"/>
      <c r="Z312" s="475"/>
      <c r="AA312" s="79"/>
      <c r="AD312" s="1141"/>
    </row>
    <row r="313" spans="2:30" s="474" customFormat="1" x14ac:dyDescent="0.25">
      <c r="B313" s="79"/>
      <c r="C313" s="475"/>
      <c r="D313" s="475"/>
      <c r="E313" s="480"/>
      <c r="F313" s="172"/>
      <c r="G313" s="321"/>
      <c r="H313" s="321"/>
      <c r="I313" s="321"/>
      <c r="J313" s="321"/>
      <c r="K313" s="172"/>
      <c r="L313" s="321"/>
      <c r="M313" s="321"/>
      <c r="N313" s="321"/>
      <c r="O313" s="321"/>
      <c r="P313" s="172"/>
      <c r="Q313" s="321"/>
      <c r="R313" s="321"/>
      <c r="S313" s="321"/>
      <c r="T313" s="321"/>
      <c r="U313" s="475"/>
      <c r="V313" s="475"/>
      <c r="W313" s="475"/>
      <c r="X313" s="475"/>
      <c r="Y313" s="475"/>
      <c r="Z313" s="475"/>
      <c r="AA313" s="79"/>
      <c r="AD313" s="1141"/>
    </row>
    <row r="314" spans="2:30" s="465" customFormat="1" x14ac:dyDescent="0.25">
      <c r="B314" s="79"/>
      <c r="C314" s="467"/>
      <c r="D314" s="467"/>
      <c r="E314" s="480"/>
      <c r="F314" s="172" t="str">
        <f>D293</f>
        <v>13/14-15/16</v>
      </c>
      <c r="G314" s="321" t="str">
        <f>H293</f>
        <v>n/a</v>
      </c>
      <c r="H314" s="321" t="str">
        <f>M293</f>
        <v>n/a</v>
      </c>
      <c r="I314" s="321">
        <f>R293</f>
        <v>33.938638152948798</v>
      </c>
      <c r="J314" s="321">
        <f>W293</f>
        <v>37.376342908593799</v>
      </c>
      <c r="K314" s="172"/>
      <c r="L314" s="321" t="e">
        <f>H293-I293</f>
        <v>#VALUE!</v>
      </c>
      <c r="M314" s="321" t="e">
        <f>M293-N293</f>
        <v>#VALUE!</v>
      </c>
      <c r="N314" s="321">
        <f>R293-S293</f>
        <v>4.8828640998619974</v>
      </c>
      <c r="O314" s="321">
        <f>W293-X293</f>
        <v>0.63982204926089992</v>
      </c>
      <c r="P314" s="172"/>
      <c r="Q314" s="321" t="e">
        <f>J293-H293</f>
        <v>#VALUE!</v>
      </c>
      <c r="R314" s="321" t="e">
        <f>O293-M293</f>
        <v>#VALUE!</v>
      </c>
      <c r="S314" s="321">
        <f>T293-R293</f>
        <v>5.4684505838080995</v>
      </c>
      <c r="T314" s="321">
        <f>Y293-W293</f>
        <v>0.64816942842909953</v>
      </c>
      <c r="U314" s="467"/>
      <c r="V314" s="467"/>
      <c r="W314" s="467"/>
      <c r="X314" s="467"/>
      <c r="Y314" s="467"/>
      <c r="Z314" s="467"/>
      <c r="AA314" s="79"/>
      <c r="AD314" s="1141"/>
    </row>
    <row r="315" spans="2:30" s="465" customFormat="1" x14ac:dyDescent="0.25">
      <c r="B315" s="79"/>
      <c r="C315" s="467"/>
      <c r="D315" s="467"/>
      <c r="E315" s="467"/>
      <c r="F315" s="467"/>
      <c r="G315" s="458"/>
      <c r="H315" s="458"/>
      <c r="I315" s="458"/>
      <c r="J315" s="458"/>
      <c r="K315" s="467"/>
      <c r="L315" s="467"/>
      <c r="M315" s="467"/>
      <c r="N315" s="467"/>
      <c r="O315" s="467"/>
      <c r="P315" s="467"/>
      <c r="Q315" s="467"/>
      <c r="R315" s="467"/>
      <c r="S315" s="467"/>
      <c r="T315" s="467"/>
      <c r="U315" s="467"/>
      <c r="V315" s="467"/>
      <c r="W315" s="467"/>
      <c r="X315" s="467"/>
      <c r="Y315" s="467"/>
      <c r="Z315" s="467"/>
      <c r="AA315" s="79"/>
      <c r="AD315" s="1141"/>
    </row>
    <row r="316" spans="2:30" s="465" customFormat="1" x14ac:dyDescent="0.25">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D316" s="1141"/>
    </row>
    <row r="317" spans="2:30" s="465" customFormat="1" x14ac:dyDescent="0.25">
      <c r="B317" s="79"/>
      <c r="C317" s="467"/>
      <c r="D317" s="467"/>
      <c r="E317" s="467"/>
      <c r="F317" s="467"/>
      <c r="G317" s="467"/>
      <c r="H317" s="467"/>
      <c r="I317" s="467"/>
      <c r="J317" s="467"/>
      <c r="K317" s="467"/>
      <c r="L317" s="467"/>
      <c r="M317" s="467"/>
      <c r="N317" s="467"/>
      <c r="O317" s="467"/>
      <c r="P317" s="467"/>
      <c r="Q317" s="467"/>
      <c r="R317" s="467"/>
      <c r="S317" s="467"/>
      <c r="T317" s="467"/>
      <c r="U317" s="467"/>
      <c r="V317" s="467"/>
      <c r="W317" s="467"/>
      <c r="X317" s="467"/>
      <c r="Y317" s="467"/>
      <c r="Z317" s="467"/>
      <c r="AA317" s="79"/>
      <c r="AD317" s="1141"/>
    </row>
    <row r="318" spans="2:30" s="465" customFormat="1" x14ac:dyDescent="0.25">
      <c r="B318" s="79"/>
      <c r="C318" s="467"/>
      <c r="D318" s="467"/>
      <c r="E318" s="467"/>
      <c r="F318" s="467"/>
      <c r="G318" s="467"/>
      <c r="H318" s="467"/>
      <c r="I318" s="467"/>
      <c r="J318" s="467"/>
      <c r="K318" s="467"/>
      <c r="L318" s="467"/>
      <c r="M318" s="467"/>
      <c r="N318" s="467"/>
      <c r="O318" s="467"/>
      <c r="P318" s="467"/>
      <c r="Q318" s="467"/>
      <c r="R318" s="467"/>
      <c r="S318" s="467"/>
      <c r="T318" s="467"/>
      <c r="U318" s="467"/>
      <c r="V318" s="467"/>
      <c r="W318" s="467"/>
      <c r="X318" s="467"/>
      <c r="Y318" s="467"/>
      <c r="Z318" s="467"/>
      <c r="AA318" s="79"/>
      <c r="AD318" s="1141"/>
    </row>
    <row r="319" spans="2:30" s="474" customFormat="1" ht="15" customHeight="1" x14ac:dyDescent="0.25">
      <c r="B319" s="79"/>
      <c r="C319" s="475"/>
      <c r="D319" s="1762" t="s">
        <v>2336</v>
      </c>
      <c r="E319" s="1763"/>
      <c r="F319" s="1763"/>
      <c r="G319" s="1763"/>
      <c r="H319" s="1763"/>
      <c r="I319" s="1763"/>
      <c r="J319" s="1763"/>
      <c r="K319" s="1763"/>
      <c r="L319" s="1763"/>
      <c r="M319" s="1763"/>
      <c r="N319" s="1763"/>
      <c r="O319" s="1763"/>
      <c r="P319" s="1763"/>
      <c r="Q319" s="1763"/>
      <c r="R319" s="1763"/>
      <c r="S319" s="1763"/>
      <c r="T319" s="1763"/>
      <c r="U319" s="1763"/>
      <c r="V319" s="1763"/>
      <c r="W319" s="1763"/>
      <c r="X319" s="1763"/>
      <c r="Y319" s="1764"/>
      <c r="Z319" s="475"/>
      <c r="AA319" s="79"/>
      <c r="AD319" s="1141"/>
    </row>
    <row r="320" spans="2:30" s="474" customFormat="1" x14ac:dyDescent="0.25">
      <c r="B320" s="79"/>
      <c r="C320" s="475"/>
      <c r="D320" s="1765"/>
      <c r="E320" s="1766"/>
      <c r="F320" s="1766"/>
      <c r="G320" s="1766"/>
      <c r="H320" s="1766"/>
      <c r="I320" s="1766"/>
      <c r="J320" s="1766"/>
      <c r="K320" s="1766"/>
      <c r="L320" s="1766"/>
      <c r="M320" s="1766"/>
      <c r="N320" s="1766"/>
      <c r="O320" s="1766"/>
      <c r="P320" s="1766"/>
      <c r="Q320" s="1766"/>
      <c r="R320" s="1766"/>
      <c r="S320" s="1766"/>
      <c r="T320" s="1766"/>
      <c r="U320" s="1766"/>
      <c r="V320" s="1766"/>
      <c r="W320" s="1766"/>
      <c r="X320" s="1766"/>
      <c r="Y320" s="1767"/>
      <c r="Z320" s="475"/>
      <c r="AA320" s="79"/>
      <c r="AD320" s="1141"/>
    </row>
    <row r="321" spans="2:30" s="474" customFormat="1" x14ac:dyDescent="0.25">
      <c r="B321" s="79"/>
      <c r="C321" s="475"/>
      <c r="D321" s="1765"/>
      <c r="E321" s="1766"/>
      <c r="F321" s="1766"/>
      <c r="G321" s="1766"/>
      <c r="H321" s="1766"/>
      <c r="I321" s="1766"/>
      <c r="J321" s="1766"/>
      <c r="K321" s="1766"/>
      <c r="L321" s="1766"/>
      <c r="M321" s="1766"/>
      <c r="N321" s="1766"/>
      <c r="O321" s="1766"/>
      <c r="P321" s="1766"/>
      <c r="Q321" s="1766"/>
      <c r="R321" s="1766"/>
      <c r="S321" s="1766"/>
      <c r="T321" s="1766"/>
      <c r="U321" s="1766"/>
      <c r="V321" s="1766"/>
      <c r="W321" s="1766"/>
      <c r="X321" s="1766"/>
      <c r="Y321" s="1767"/>
      <c r="Z321" s="475"/>
      <c r="AA321" s="79"/>
      <c r="AD321" s="1141"/>
    </row>
    <row r="322" spans="2:30" s="474" customFormat="1" x14ac:dyDescent="0.25">
      <c r="B322" s="79"/>
      <c r="C322" s="475"/>
      <c r="D322" s="1765"/>
      <c r="E322" s="1766"/>
      <c r="F322" s="1766"/>
      <c r="G322" s="1766"/>
      <c r="H322" s="1766"/>
      <c r="I322" s="1766"/>
      <c r="J322" s="1766"/>
      <c r="K322" s="1766"/>
      <c r="L322" s="1766"/>
      <c r="M322" s="1766"/>
      <c r="N322" s="1766"/>
      <c r="O322" s="1766"/>
      <c r="P322" s="1766"/>
      <c r="Q322" s="1766"/>
      <c r="R322" s="1766"/>
      <c r="S322" s="1766"/>
      <c r="T322" s="1766"/>
      <c r="U322" s="1766"/>
      <c r="V322" s="1766"/>
      <c r="W322" s="1766"/>
      <c r="X322" s="1766"/>
      <c r="Y322" s="1767"/>
      <c r="Z322" s="475"/>
      <c r="AA322" s="79"/>
      <c r="AD322" s="1141"/>
    </row>
    <row r="323" spans="2:30" s="474" customFormat="1" x14ac:dyDescent="0.25">
      <c r="B323" s="79"/>
      <c r="C323" s="475"/>
      <c r="D323" s="1765"/>
      <c r="E323" s="1766"/>
      <c r="F323" s="1766"/>
      <c r="G323" s="1766"/>
      <c r="H323" s="1766"/>
      <c r="I323" s="1766"/>
      <c r="J323" s="1766"/>
      <c r="K323" s="1766"/>
      <c r="L323" s="1766"/>
      <c r="M323" s="1766"/>
      <c r="N323" s="1766"/>
      <c r="O323" s="1766"/>
      <c r="P323" s="1766"/>
      <c r="Q323" s="1766"/>
      <c r="R323" s="1766"/>
      <c r="S323" s="1766"/>
      <c r="T323" s="1766"/>
      <c r="U323" s="1766"/>
      <c r="V323" s="1766"/>
      <c r="W323" s="1766"/>
      <c r="X323" s="1766"/>
      <c r="Y323" s="1767"/>
      <c r="Z323" s="475"/>
      <c r="AA323" s="79"/>
      <c r="AD323" s="1141"/>
    </row>
    <row r="324" spans="2:30" s="474" customFormat="1" x14ac:dyDescent="0.25">
      <c r="B324" s="79"/>
      <c r="C324" s="475"/>
      <c r="D324" s="1765"/>
      <c r="E324" s="1766"/>
      <c r="F324" s="1766"/>
      <c r="G324" s="1766"/>
      <c r="H324" s="1766"/>
      <c r="I324" s="1766"/>
      <c r="J324" s="1766"/>
      <c r="K324" s="1766"/>
      <c r="L324" s="1766"/>
      <c r="M324" s="1766"/>
      <c r="N324" s="1766"/>
      <c r="O324" s="1766"/>
      <c r="P324" s="1766"/>
      <c r="Q324" s="1766"/>
      <c r="R324" s="1766"/>
      <c r="S324" s="1766"/>
      <c r="T324" s="1766"/>
      <c r="U324" s="1766"/>
      <c r="V324" s="1766"/>
      <c r="W324" s="1766"/>
      <c r="X324" s="1766"/>
      <c r="Y324" s="1767"/>
      <c r="Z324" s="475"/>
      <c r="AA324" s="79"/>
      <c r="AD324" s="1141"/>
    </row>
    <row r="325" spans="2:30" s="474" customFormat="1" x14ac:dyDescent="0.25">
      <c r="B325" s="79"/>
      <c r="C325" s="475"/>
      <c r="D325" s="1765"/>
      <c r="E325" s="1766"/>
      <c r="F325" s="1766"/>
      <c r="G325" s="1766"/>
      <c r="H325" s="1766"/>
      <c r="I325" s="1766"/>
      <c r="J325" s="1766"/>
      <c r="K325" s="1766"/>
      <c r="L325" s="1766"/>
      <c r="M325" s="1766"/>
      <c r="N325" s="1766"/>
      <c r="O325" s="1766"/>
      <c r="P325" s="1766"/>
      <c r="Q325" s="1766"/>
      <c r="R325" s="1766"/>
      <c r="S325" s="1766"/>
      <c r="T325" s="1766"/>
      <c r="U325" s="1766"/>
      <c r="V325" s="1766"/>
      <c r="W325" s="1766"/>
      <c r="X325" s="1766"/>
      <c r="Y325" s="1767"/>
      <c r="Z325" s="475"/>
      <c r="AA325" s="79"/>
      <c r="AD325" s="1141"/>
    </row>
    <row r="326" spans="2:30" s="474" customFormat="1" x14ac:dyDescent="0.25">
      <c r="B326" s="79"/>
      <c r="C326" s="475"/>
      <c r="D326" s="1765"/>
      <c r="E326" s="1766"/>
      <c r="F326" s="1766"/>
      <c r="G326" s="1766"/>
      <c r="H326" s="1766"/>
      <c r="I326" s="1766"/>
      <c r="J326" s="1766"/>
      <c r="K326" s="1766"/>
      <c r="L326" s="1766"/>
      <c r="M326" s="1766"/>
      <c r="N326" s="1766"/>
      <c r="O326" s="1766"/>
      <c r="P326" s="1766"/>
      <c r="Q326" s="1766"/>
      <c r="R326" s="1766"/>
      <c r="S326" s="1766"/>
      <c r="T326" s="1766"/>
      <c r="U326" s="1766"/>
      <c r="V326" s="1766"/>
      <c r="W326" s="1766"/>
      <c r="X326" s="1766"/>
      <c r="Y326" s="1767"/>
      <c r="Z326" s="475"/>
      <c r="AA326" s="79"/>
      <c r="AD326" s="1141"/>
    </row>
    <row r="327" spans="2:30" s="474" customFormat="1" x14ac:dyDescent="0.25">
      <c r="B327" s="79"/>
      <c r="C327" s="475"/>
      <c r="D327" s="1765"/>
      <c r="E327" s="1766"/>
      <c r="F327" s="1766"/>
      <c r="G327" s="1766"/>
      <c r="H327" s="1766"/>
      <c r="I327" s="1766"/>
      <c r="J327" s="1766"/>
      <c r="K327" s="1766"/>
      <c r="L327" s="1766"/>
      <c r="M327" s="1766"/>
      <c r="N327" s="1766"/>
      <c r="O327" s="1766"/>
      <c r="P327" s="1766"/>
      <c r="Q327" s="1766"/>
      <c r="R327" s="1766"/>
      <c r="S327" s="1766"/>
      <c r="T327" s="1766"/>
      <c r="U327" s="1766"/>
      <c r="V327" s="1766"/>
      <c r="W327" s="1766"/>
      <c r="X327" s="1766"/>
      <c r="Y327" s="1767"/>
      <c r="Z327" s="475"/>
      <c r="AA327" s="79"/>
      <c r="AD327" s="1141"/>
    </row>
    <row r="328" spans="2:30" s="474" customFormat="1" x14ac:dyDescent="0.25">
      <c r="B328" s="79"/>
      <c r="C328" s="475"/>
      <c r="D328" s="1765"/>
      <c r="E328" s="1766"/>
      <c r="F328" s="1766"/>
      <c r="G328" s="1766"/>
      <c r="H328" s="1766"/>
      <c r="I328" s="1766"/>
      <c r="J328" s="1766"/>
      <c r="K328" s="1766"/>
      <c r="L328" s="1766"/>
      <c r="M328" s="1766"/>
      <c r="N328" s="1766"/>
      <c r="O328" s="1766"/>
      <c r="P328" s="1766"/>
      <c r="Q328" s="1766"/>
      <c r="R328" s="1766"/>
      <c r="S328" s="1766"/>
      <c r="T328" s="1766"/>
      <c r="U328" s="1766"/>
      <c r="V328" s="1766"/>
      <c r="W328" s="1766"/>
      <c r="X328" s="1766"/>
      <c r="Y328" s="1767"/>
      <c r="Z328" s="475"/>
      <c r="AA328" s="79"/>
      <c r="AD328" s="1141"/>
    </row>
    <row r="329" spans="2:30" s="474" customFormat="1" x14ac:dyDescent="0.25">
      <c r="B329" s="79"/>
      <c r="C329" s="475"/>
      <c r="D329" s="1768"/>
      <c r="E329" s="1769"/>
      <c r="F329" s="1769"/>
      <c r="G329" s="1769"/>
      <c r="H329" s="1769"/>
      <c r="I329" s="1769"/>
      <c r="J329" s="1769"/>
      <c r="K329" s="1769"/>
      <c r="L329" s="1769"/>
      <c r="M329" s="1769"/>
      <c r="N329" s="1769"/>
      <c r="O329" s="1769"/>
      <c r="P329" s="1769"/>
      <c r="Q329" s="1769"/>
      <c r="R329" s="1769"/>
      <c r="S329" s="1769"/>
      <c r="T329" s="1769"/>
      <c r="U329" s="1769"/>
      <c r="V329" s="1769"/>
      <c r="W329" s="1769"/>
      <c r="X329" s="1769"/>
      <c r="Y329" s="1770"/>
      <c r="Z329" s="475"/>
      <c r="AA329" s="79"/>
      <c r="AD329" s="1141"/>
    </row>
    <row r="330" spans="2:30" s="474" customFormat="1" x14ac:dyDescent="0.25">
      <c r="B330" s="79"/>
      <c r="C330" s="475"/>
      <c r="D330" s="1322"/>
      <c r="E330" s="1322"/>
      <c r="F330" s="1322"/>
      <c r="G330" s="1322"/>
      <c r="H330" s="1322"/>
      <c r="I330" s="1322"/>
      <c r="J330" s="1322"/>
      <c r="K330" s="1322"/>
      <c r="L330" s="1322"/>
      <c r="M330" s="1322"/>
      <c r="N330" s="1322"/>
      <c r="O330" s="1322"/>
      <c r="P330" s="1322"/>
      <c r="Q330" s="1322"/>
      <c r="R330" s="1322"/>
      <c r="S330" s="1322"/>
      <c r="T330" s="1322"/>
      <c r="U330" s="1322"/>
      <c r="V330" s="1322"/>
      <c r="W330" s="1322"/>
      <c r="X330" s="1322"/>
      <c r="Y330" s="1322"/>
      <c r="Z330" s="475"/>
      <c r="AA330" s="79"/>
      <c r="AD330" s="1141"/>
    </row>
    <row r="331" spans="2:30" s="474" customFormat="1" x14ac:dyDescent="0.25">
      <c r="B331" s="79"/>
      <c r="C331" s="475"/>
      <c r="D331" s="475"/>
      <c r="E331" s="475"/>
      <c r="F331" s="475"/>
      <c r="G331" s="475"/>
      <c r="H331" s="475"/>
      <c r="I331" s="475"/>
      <c r="J331" s="475"/>
      <c r="K331" s="475"/>
      <c r="L331" s="475"/>
      <c r="M331" s="475"/>
      <c r="N331" s="475"/>
      <c r="O331" s="475"/>
      <c r="P331" s="475"/>
      <c r="Q331" s="475"/>
      <c r="R331" s="475"/>
      <c r="S331" s="475"/>
      <c r="T331" s="475"/>
      <c r="U331" s="475"/>
      <c r="V331" s="475"/>
      <c r="W331" s="475"/>
      <c r="X331" s="475"/>
      <c r="Y331" s="475"/>
      <c r="Z331" s="475"/>
      <c r="AA331" s="79"/>
      <c r="AD331" s="1141"/>
    </row>
    <row r="332" spans="2:30" s="474" customFormat="1" x14ac:dyDescent="0.25">
      <c r="B332" s="79"/>
      <c r="C332" s="475"/>
      <c r="D332" s="475"/>
      <c r="E332" s="475"/>
      <c r="F332" s="475"/>
      <c r="G332" s="475"/>
      <c r="H332" s="475"/>
      <c r="I332" s="475"/>
      <c r="J332" s="475"/>
      <c r="K332" s="475"/>
      <c r="L332" s="475"/>
      <c r="M332" s="475"/>
      <c r="N332" s="475"/>
      <c r="O332" s="475"/>
      <c r="P332" s="475"/>
      <c r="Q332" s="475"/>
      <c r="R332" s="475"/>
      <c r="S332" s="475"/>
      <c r="T332" s="475"/>
      <c r="U332" s="475"/>
      <c r="V332" s="475"/>
      <c r="W332" s="475"/>
      <c r="X332" s="475"/>
      <c r="Y332" s="475"/>
      <c r="Z332" s="475"/>
      <c r="AA332" s="79"/>
      <c r="AC332" s="484"/>
      <c r="AD332" s="1141"/>
    </row>
    <row r="333" spans="2:30" s="474" customFormat="1" x14ac:dyDescent="0.25">
      <c r="B333" s="79"/>
      <c r="C333" s="475"/>
      <c r="D333" s="1792" t="s">
        <v>2374</v>
      </c>
      <c r="E333" s="1792"/>
      <c r="F333" s="1792"/>
      <c r="G333" s="1792"/>
      <c r="H333" s="1792"/>
      <c r="I333" s="1792"/>
      <c r="J333" s="1792"/>
      <c r="K333" s="1792"/>
      <c r="L333" s="1792"/>
      <c r="M333" s="1792"/>
      <c r="N333" s="1792"/>
      <c r="O333" s="1792"/>
      <c r="P333" s="1792"/>
      <c r="Q333" s="1792"/>
      <c r="R333" s="1792"/>
      <c r="S333" s="1792"/>
      <c r="T333" s="1792"/>
      <c r="U333" s="1792"/>
      <c r="V333" s="1792"/>
      <c r="W333" s="1792"/>
      <c r="X333" s="1792"/>
      <c r="Y333" s="1792"/>
      <c r="Z333" s="475"/>
      <c r="AA333" s="79"/>
      <c r="AC333" s="484"/>
      <c r="AD333" s="1141"/>
    </row>
    <row r="334" spans="2:30" s="474" customFormat="1" ht="61.5" customHeight="1" x14ac:dyDescent="0.25">
      <c r="B334" s="79"/>
      <c r="C334" s="475"/>
      <c r="D334" s="1448" t="s">
        <v>3191</v>
      </c>
      <c r="E334" s="1448"/>
      <c r="F334" s="1448"/>
      <c r="G334" s="1448"/>
      <c r="H334" s="1448"/>
      <c r="I334" s="1448"/>
      <c r="J334" s="1448"/>
      <c r="K334" s="1448"/>
      <c r="L334" s="1448"/>
      <c r="M334" s="1448"/>
      <c r="N334" s="1448"/>
      <c r="O334" s="1448"/>
      <c r="P334" s="1448"/>
      <c r="Q334" s="1448"/>
      <c r="R334" s="1448"/>
      <c r="S334" s="1448"/>
      <c r="T334" s="1448"/>
      <c r="U334" s="1448"/>
      <c r="V334" s="1448"/>
      <c r="W334" s="1448"/>
      <c r="X334" s="1448"/>
      <c r="Y334" s="1448"/>
      <c r="Z334" s="475"/>
      <c r="AA334" s="79"/>
      <c r="AC334" s="484"/>
      <c r="AD334" s="1141"/>
    </row>
    <row r="335" spans="2:30" s="474" customFormat="1" ht="41.25" customHeight="1" x14ac:dyDescent="0.25">
      <c r="B335" s="79"/>
      <c r="C335" s="475"/>
      <c r="D335" s="1448" t="s">
        <v>2376</v>
      </c>
      <c r="E335" s="1448"/>
      <c r="F335" s="1448"/>
      <c r="G335" s="1448"/>
      <c r="H335" s="1448"/>
      <c r="I335" s="1448"/>
      <c r="J335" s="1448"/>
      <c r="K335" s="1448"/>
      <c r="L335" s="1448"/>
      <c r="M335" s="1448"/>
      <c r="N335" s="1448"/>
      <c r="O335" s="1448"/>
      <c r="P335" s="1448"/>
      <c r="Q335" s="1448"/>
      <c r="R335" s="1448"/>
      <c r="S335" s="1448"/>
      <c r="T335" s="1448"/>
      <c r="U335" s="1448"/>
      <c r="V335" s="1448"/>
      <c r="W335" s="1448"/>
      <c r="X335" s="1448"/>
      <c r="Y335" s="1448"/>
      <c r="Z335" s="475"/>
      <c r="AA335" s="79"/>
      <c r="AC335" s="484"/>
      <c r="AD335" s="1141"/>
    </row>
    <row r="336" spans="2:30" s="490" customFormat="1" x14ac:dyDescent="0.25">
      <c r="B336" s="79"/>
      <c r="C336" s="475"/>
      <c r="D336" s="483"/>
      <c r="E336" s="483"/>
      <c r="F336" s="483"/>
      <c r="G336" s="483"/>
      <c r="H336" s="483"/>
      <c r="I336" s="483"/>
      <c r="J336" s="483"/>
      <c r="K336" s="483"/>
      <c r="L336" s="483"/>
      <c r="M336" s="483"/>
      <c r="N336" s="483"/>
      <c r="O336" s="483"/>
      <c r="P336" s="483"/>
      <c r="Q336" s="483"/>
      <c r="R336" s="483"/>
      <c r="S336" s="483"/>
      <c r="T336" s="483"/>
      <c r="U336" s="483"/>
      <c r="V336" s="483"/>
      <c r="W336" s="483"/>
      <c r="X336" s="483"/>
      <c r="Y336" s="483"/>
      <c r="Z336" s="475"/>
      <c r="AA336" s="79"/>
      <c r="AC336" s="484"/>
      <c r="AD336" s="1141"/>
    </row>
    <row r="337" spans="2:30" s="490" customFormat="1" x14ac:dyDescent="0.25">
      <c r="B337" s="79"/>
      <c r="C337" s="475"/>
      <c r="D337" s="1688" t="s">
        <v>2264</v>
      </c>
      <c r="E337" s="1688"/>
      <c r="F337" s="1688"/>
      <c r="G337" s="1688"/>
      <c r="H337" s="1688"/>
      <c r="I337" s="1689">
        <v>2014</v>
      </c>
      <c r="J337" s="1690"/>
      <c r="K337" s="1691"/>
      <c r="L337" s="483"/>
      <c r="M337" s="483"/>
      <c r="N337" s="483"/>
      <c r="O337" s="483"/>
      <c r="P337" s="483"/>
      <c r="Q337" s="483"/>
      <c r="R337" s="483"/>
      <c r="S337" s="483"/>
      <c r="T337" s="483"/>
      <c r="U337" s="483"/>
      <c r="V337" s="483"/>
      <c r="W337" s="483"/>
      <c r="X337" s="483"/>
      <c r="Y337" s="483"/>
      <c r="Z337" s="475"/>
      <c r="AA337" s="79"/>
      <c r="AC337" s="484"/>
      <c r="AD337" s="1141"/>
    </row>
    <row r="338" spans="2:30" s="490" customFormat="1" ht="15" customHeight="1" x14ac:dyDescent="0.25">
      <c r="B338" s="79"/>
      <c r="C338" s="475"/>
      <c r="D338" s="483" t="s">
        <v>2375</v>
      </c>
      <c r="E338" s="483"/>
      <c r="F338" s="483"/>
      <c r="G338" s="483"/>
      <c r="H338" s="483"/>
      <c r="I338" s="483"/>
      <c r="J338" s="483"/>
      <c r="K338" s="483"/>
      <c r="L338" s="483"/>
      <c r="M338" s="483"/>
      <c r="N338" s="483"/>
      <c r="O338" s="483"/>
      <c r="P338" s="483"/>
      <c r="Q338" s="483"/>
      <c r="R338" s="483"/>
      <c r="S338" s="483"/>
      <c r="T338" s="483"/>
      <c r="U338" s="483"/>
      <c r="V338" s="483"/>
      <c r="W338" s="483"/>
      <c r="X338" s="483"/>
      <c r="Y338" s="483"/>
      <c r="Z338" s="475"/>
      <c r="AA338" s="79"/>
      <c r="AC338" s="484"/>
      <c r="AD338" s="1141"/>
    </row>
    <row r="339" spans="2:30" s="474" customFormat="1" x14ac:dyDescent="0.25">
      <c r="B339" s="79"/>
      <c r="C339" s="475"/>
      <c r="D339" s="487"/>
      <c r="E339" s="487"/>
      <c r="F339" s="1777" t="s">
        <v>2337</v>
      </c>
      <c r="G339" s="1778"/>
      <c r="H339" s="1778"/>
      <c r="I339" s="1778"/>
      <c r="J339" s="1778"/>
      <c r="K339" s="1778"/>
      <c r="L339" s="1779"/>
      <c r="M339" s="489"/>
      <c r="N339" s="1780" t="s">
        <v>2338</v>
      </c>
      <c r="O339" s="1781"/>
      <c r="P339" s="1781"/>
      <c r="Q339" s="1781"/>
      <c r="R339" s="1781"/>
      <c r="S339" s="1781"/>
      <c r="T339" s="1782"/>
      <c r="U339" s="487"/>
      <c r="V339" s="487"/>
      <c r="W339" s="487"/>
      <c r="X339" s="475"/>
      <c r="Y339" s="475"/>
      <c r="Z339" s="475"/>
      <c r="AA339" s="79"/>
      <c r="AC339" s="484"/>
      <c r="AD339" s="1141"/>
    </row>
    <row r="340" spans="2:30" s="474" customFormat="1" x14ac:dyDescent="0.25">
      <c r="B340" s="79"/>
      <c r="C340" s="475"/>
      <c r="D340" s="491"/>
      <c r="E340" s="491"/>
      <c r="F340" s="1771" t="str">
        <f>IF($I$337=2014, "At the time of booking, 477 women (11.0%) of the 4,343 who provided information said that they smoked", IF($I$337=2012, "At the time of booking, 550 women (11.1%) of the 4,950 who provided information said that they smoked","n/a"))</f>
        <v>At the time of booking, 477 women (11.0%) of the 4,343 who provided information said that they smoked</v>
      </c>
      <c r="G340" s="1614"/>
      <c r="H340" s="1614"/>
      <c r="I340" s="1614"/>
      <c r="J340" s="1614"/>
      <c r="K340" s="1614"/>
      <c r="L340" s="1772"/>
      <c r="M340" s="489"/>
      <c r="N340" s="1771" t="str">
        <f>IF($I$337=2012, "At the time of delivery, 431 women (8.7%) of the 4,949 who provided information said that they smoked", IF($I$337=2014,"At the time of delivery, 366 women (8.4%) of the 4,343 who provided information said that they smoked",""))</f>
        <v>At the time of delivery, 366 women (8.4%) of the 4,343 who provided information said that they smoked</v>
      </c>
      <c r="O340" s="1614"/>
      <c r="P340" s="1614"/>
      <c r="Q340" s="1614"/>
      <c r="R340" s="1614"/>
      <c r="S340" s="1614"/>
      <c r="T340" s="1772"/>
      <c r="U340" s="491"/>
      <c r="V340" s="491"/>
      <c r="W340" s="491"/>
      <c r="X340" s="475"/>
      <c r="Y340" s="475"/>
      <c r="Z340" s="475"/>
      <c r="AA340" s="79"/>
      <c r="AC340" s="484"/>
      <c r="AD340" s="1141"/>
    </row>
    <row r="341" spans="2:30" s="465" customFormat="1" x14ac:dyDescent="0.25">
      <c r="B341" s="79"/>
      <c r="C341" s="467"/>
      <c r="D341" s="488"/>
      <c r="E341" s="488"/>
      <c r="F341" s="1773"/>
      <c r="G341" s="1632"/>
      <c r="H341" s="1632"/>
      <c r="I341" s="1632"/>
      <c r="J341" s="1632"/>
      <c r="K341" s="1632"/>
      <c r="L341" s="1774"/>
      <c r="M341" s="489"/>
      <c r="N341" s="1773"/>
      <c r="O341" s="1632"/>
      <c r="P341" s="1632"/>
      <c r="Q341" s="1632"/>
      <c r="R341" s="1632"/>
      <c r="S341" s="1632"/>
      <c r="T341" s="1774"/>
      <c r="U341" s="488"/>
      <c r="V341" s="488"/>
      <c r="W341" s="488"/>
      <c r="X341" s="467"/>
      <c r="Y341" s="467"/>
      <c r="Z341" s="467"/>
      <c r="AA341" s="79"/>
      <c r="AC341" s="484"/>
      <c r="AD341" s="1141"/>
    </row>
    <row r="342" spans="2:30" s="465" customFormat="1" x14ac:dyDescent="0.25">
      <c r="B342" s="79"/>
      <c r="C342" s="467"/>
      <c r="D342" s="488"/>
      <c r="E342" s="488"/>
      <c r="F342" s="1775"/>
      <c r="G342" s="1615"/>
      <c r="H342" s="1615"/>
      <c r="I342" s="1615"/>
      <c r="J342" s="1615"/>
      <c r="K342" s="1615"/>
      <c r="L342" s="1776"/>
      <c r="M342" s="489"/>
      <c r="N342" s="1775"/>
      <c r="O342" s="1615"/>
      <c r="P342" s="1615"/>
      <c r="Q342" s="1615"/>
      <c r="R342" s="1615"/>
      <c r="S342" s="1615"/>
      <c r="T342" s="1776"/>
      <c r="U342" s="488"/>
      <c r="V342" s="488"/>
      <c r="W342" s="488"/>
      <c r="X342" s="467"/>
      <c r="Y342" s="467"/>
      <c r="Z342" s="467"/>
      <c r="AA342" s="79"/>
      <c r="AC342" s="484"/>
      <c r="AD342" s="1141"/>
    </row>
    <row r="343" spans="2:30" s="465" customFormat="1" x14ac:dyDescent="0.25">
      <c r="B343" s="79"/>
      <c r="C343" s="467"/>
      <c r="D343" s="488"/>
      <c r="E343" s="488"/>
      <c r="F343" s="1786" t="s">
        <v>2339</v>
      </c>
      <c r="G343" s="1787"/>
      <c r="H343" s="1787"/>
      <c r="I343" s="1787"/>
      <c r="J343" s="1787"/>
      <c r="K343" s="1787"/>
      <c r="L343" s="1788"/>
      <c r="M343" s="489"/>
      <c r="N343" s="1789" t="s">
        <v>2340</v>
      </c>
      <c r="O343" s="1790"/>
      <c r="P343" s="1790"/>
      <c r="Q343" s="1790"/>
      <c r="R343" s="1790"/>
      <c r="S343" s="1790"/>
      <c r="T343" s="1791"/>
      <c r="U343" s="488"/>
      <c r="V343" s="488"/>
      <c r="W343" s="488"/>
      <c r="X343" s="467"/>
      <c r="Y343" s="467"/>
      <c r="Z343" s="467"/>
      <c r="AA343" s="79"/>
      <c r="AC343" s="484"/>
      <c r="AD343" s="1141"/>
    </row>
    <row r="344" spans="2:30" s="465" customFormat="1" x14ac:dyDescent="0.25">
      <c r="B344" s="79"/>
      <c r="C344" s="467"/>
      <c r="D344" s="488"/>
      <c r="E344" s="488"/>
      <c r="F344" s="1771" t="str">
        <f>IF($I$337=2014, "At the time of their HV check, 426 women (9.9%) of the 4,318 who provided information said that they smoked", IF($I$337=2012, "At the time of their HV check, 532 women (10.8%) of the 4,941 who provided information said that they smoked",""))</f>
        <v>At the time of their HV check, 426 women (9.9%) of the 4,318 who provided information said that they smoked</v>
      </c>
      <c r="G344" s="1614"/>
      <c r="H344" s="1614"/>
      <c r="I344" s="1614"/>
      <c r="J344" s="1614"/>
      <c r="K344" s="1614"/>
      <c r="L344" s="1772"/>
      <c r="M344" s="489"/>
      <c r="N344" s="1771" t="str">
        <f>IF($I$337=2014,"Mothers were asked whether anyone (including themselves) smoked at home. 19.1% (811 of the 4,245 women who answered the question) said that there was someone at home who smoked",IF($I$337=2012,"Mothers were asked whether anyone (including themselves) smoked at home. 22.4% (1,103 of the 4,922 who answered the question) said that there was someone at home who smoked",""))</f>
        <v>Mothers were asked whether anyone (including themselves) smoked at home. 19.1% (811 of the 4,245 women who answered the question) said that there was someone at home who smoked</v>
      </c>
      <c r="O344" s="1614"/>
      <c r="P344" s="1614"/>
      <c r="Q344" s="1614"/>
      <c r="R344" s="1614"/>
      <c r="S344" s="1614"/>
      <c r="T344" s="1772"/>
      <c r="U344" s="488"/>
      <c r="V344" s="488"/>
      <c r="W344" s="488"/>
      <c r="X344" s="467"/>
      <c r="Y344" s="467"/>
      <c r="Z344" s="467"/>
      <c r="AA344" s="79"/>
      <c r="AC344" s="484"/>
      <c r="AD344" s="1141"/>
    </row>
    <row r="345" spans="2:30" s="465" customFormat="1" x14ac:dyDescent="0.25">
      <c r="B345" s="79"/>
      <c r="C345" s="467"/>
      <c r="D345" s="488"/>
      <c r="E345" s="488"/>
      <c r="F345" s="1773"/>
      <c r="G345" s="1632"/>
      <c r="H345" s="1632"/>
      <c r="I345" s="1632"/>
      <c r="J345" s="1632"/>
      <c r="K345" s="1632"/>
      <c r="L345" s="1774"/>
      <c r="M345" s="489"/>
      <c r="N345" s="1773"/>
      <c r="O345" s="1632"/>
      <c r="P345" s="1632"/>
      <c r="Q345" s="1632"/>
      <c r="R345" s="1632"/>
      <c r="S345" s="1632"/>
      <c r="T345" s="1774"/>
      <c r="U345" s="488"/>
      <c r="V345" s="488"/>
      <c r="W345" s="488"/>
      <c r="X345" s="467"/>
      <c r="Y345" s="467"/>
      <c r="Z345" s="467"/>
      <c r="AA345" s="79"/>
      <c r="AC345" s="484"/>
      <c r="AD345" s="1141"/>
    </row>
    <row r="346" spans="2:30" s="465" customFormat="1" ht="20.25" customHeight="1" x14ac:dyDescent="0.25">
      <c r="B346" s="79"/>
      <c r="C346" s="467"/>
      <c r="D346" s="488"/>
      <c r="E346" s="488"/>
      <c r="F346" s="1775"/>
      <c r="G346" s="1615"/>
      <c r="H346" s="1615"/>
      <c r="I346" s="1615"/>
      <c r="J346" s="1615"/>
      <c r="K346" s="1615"/>
      <c r="L346" s="1776"/>
      <c r="M346" s="489"/>
      <c r="N346" s="1775"/>
      <c r="O346" s="1615"/>
      <c r="P346" s="1615"/>
      <c r="Q346" s="1615"/>
      <c r="R346" s="1615"/>
      <c r="S346" s="1615"/>
      <c r="T346" s="1776"/>
      <c r="U346" s="488"/>
      <c r="V346" s="488"/>
      <c r="W346" s="488"/>
      <c r="X346" s="467"/>
      <c r="Y346" s="172">
        <v>2012</v>
      </c>
      <c r="Z346" s="467"/>
      <c r="AA346" s="79"/>
      <c r="AC346" s="484"/>
      <c r="AD346" s="1141"/>
    </row>
    <row r="347" spans="2:30" s="490" customFormat="1" x14ac:dyDescent="0.25">
      <c r="B347" s="79"/>
      <c r="C347" s="475"/>
      <c r="D347" s="488"/>
      <c r="E347" s="488"/>
      <c r="F347" s="492"/>
      <c r="G347" s="492"/>
      <c r="H347" s="492"/>
      <c r="I347" s="492"/>
      <c r="J347" s="492"/>
      <c r="K347" s="492"/>
      <c r="L347" s="492"/>
      <c r="M347" s="489"/>
      <c r="N347" s="492"/>
      <c r="O347" s="492"/>
      <c r="P347" s="492"/>
      <c r="Q347" s="492"/>
      <c r="R347" s="492"/>
      <c r="S347" s="492"/>
      <c r="T347" s="492"/>
      <c r="U347" s="488"/>
      <c r="V347" s="488"/>
      <c r="W347" s="488"/>
      <c r="X347" s="475"/>
      <c r="Y347" s="172">
        <v>2014</v>
      </c>
      <c r="Z347" s="475"/>
      <c r="AA347" s="79"/>
      <c r="AC347" s="484"/>
      <c r="AD347" s="1141"/>
    </row>
    <row r="348" spans="2:30" s="465" customFormat="1" ht="15" customHeight="1" x14ac:dyDescent="0.25">
      <c r="B348" s="79"/>
      <c r="C348" s="467"/>
      <c r="D348" s="1671"/>
      <c r="E348" s="1671"/>
      <c r="F348" s="1671"/>
      <c r="G348" s="1671"/>
      <c r="H348" s="1671"/>
      <c r="I348" s="1671"/>
      <c r="J348" s="1671"/>
      <c r="K348" s="1671" t="s">
        <v>2229</v>
      </c>
      <c r="L348" s="1671"/>
      <c r="M348" s="1671"/>
      <c r="N348" s="1671"/>
      <c r="O348" s="1671"/>
      <c r="P348" s="1671"/>
      <c r="Q348" s="1671"/>
      <c r="R348" s="1671"/>
      <c r="S348" s="1671"/>
      <c r="T348" s="1671"/>
      <c r="U348" s="1671"/>
      <c r="V348" s="1671"/>
      <c r="W348" s="467"/>
      <c r="X348" s="467"/>
      <c r="Y348" s="467"/>
      <c r="Z348" s="467"/>
      <c r="AA348" s="79"/>
      <c r="AC348" s="484"/>
      <c r="AD348" s="1141"/>
    </row>
    <row r="349" spans="2:30" s="465" customFormat="1" ht="15" customHeight="1" x14ac:dyDescent="0.25">
      <c r="B349" s="79"/>
      <c r="C349" s="467"/>
      <c r="D349" s="1672"/>
      <c r="E349" s="1672"/>
      <c r="F349" s="1672"/>
      <c r="G349" s="1672"/>
      <c r="H349" s="1672"/>
      <c r="I349" s="1672"/>
      <c r="J349" s="1672"/>
      <c r="K349" s="1251" t="str">
        <f>IF(select1 = "", "please make a selection", select1)</f>
        <v>please make a selection</v>
      </c>
      <c r="L349" s="1251"/>
      <c r="M349" s="1251"/>
      <c r="N349" s="1251"/>
      <c r="O349" s="1253" t="str">
        <f>IF(select2 = "", "please make a selection", select2)</f>
        <v>please make a selection</v>
      </c>
      <c r="P349" s="1253"/>
      <c r="Q349" s="1253"/>
      <c r="R349" s="1253"/>
      <c r="S349" s="1280" t="s">
        <v>790</v>
      </c>
      <c r="T349" s="1280"/>
      <c r="U349" s="1280"/>
      <c r="V349" s="1280"/>
      <c r="W349" s="467"/>
      <c r="X349" s="467"/>
      <c r="Y349" s="467"/>
      <c r="Z349" s="467"/>
      <c r="AA349" s="79"/>
      <c r="AC349" s="484"/>
      <c r="AD349" s="1141"/>
    </row>
    <row r="350" spans="2:30" s="465" customFormat="1" x14ac:dyDescent="0.25">
      <c r="B350" s="79"/>
      <c r="C350" s="467"/>
      <c r="D350" s="1672"/>
      <c r="E350" s="1672"/>
      <c r="F350" s="1672"/>
      <c r="G350" s="1672"/>
      <c r="H350" s="1672"/>
      <c r="I350" s="1672"/>
      <c r="J350" s="1672"/>
      <c r="K350" s="1278"/>
      <c r="L350" s="1278"/>
      <c r="M350" s="1278"/>
      <c r="N350" s="1278"/>
      <c r="O350" s="1279"/>
      <c r="P350" s="1279"/>
      <c r="Q350" s="1279"/>
      <c r="R350" s="1279"/>
      <c r="S350" s="1280"/>
      <c r="T350" s="1280"/>
      <c r="U350" s="1280"/>
      <c r="V350" s="1280"/>
      <c r="W350" s="467"/>
      <c r="X350" s="467"/>
      <c r="Y350" s="467"/>
      <c r="Z350" s="467"/>
      <c r="AA350" s="79"/>
      <c r="AC350" s="484"/>
      <c r="AD350" s="1141"/>
    </row>
    <row r="351" spans="2:30" s="465" customFormat="1" x14ac:dyDescent="0.25">
      <c r="B351" s="79"/>
      <c r="C351" s="467"/>
      <c r="D351" s="1673"/>
      <c r="E351" s="1673"/>
      <c r="F351" s="1673"/>
      <c r="G351" s="1673"/>
      <c r="H351" s="1673"/>
      <c r="I351" s="1673"/>
      <c r="J351" s="1673"/>
      <c r="K351" s="274" t="s">
        <v>2035</v>
      </c>
      <c r="L351" s="274" t="s">
        <v>571</v>
      </c>
      <c r="M351" s="274" t="s">
        <v>2036</v>
      </c>
      <c r="N351" s="274" t="s">
        <v>572</v>
      </c>
      <c r="O351" s="486" t="s">
        <v>2035</v>
      </c>
      <c r="P351" s="486" t="s">
        <v>571</v>
      </c>
      <c r="Q351" s="486" t="s">
        <v>2341</v>
      </c>
      <c r="R351" s="486" t="s">
        <v>572</v>
      </c>
      <c r="S351" s="485" t="s">
        <v>2195</v>
      </c>
      <c r="T351" s="485" t="s">
        <v>571</v>
      </c>
      <c r="U351" s="485" t="s">
        <v>2341</v>
      </c>
      <c r="V351" s="485" t="s">
        <v>572</v>
      </c>
      <c r="W351" s="467"/>
      <c r="X351" s="467"/>
      <c r="Y351" s="467"/>
      <c r="Z351" s="467"/>
      <c r="AA351" s="79"/>
      <c r="AC351" s="484"/>
      <c r="AD351" s="1141"/>
    </row>
    <row r="352" spans="2:30" s="490" customFormat="1" x14ac:dyDescent="0.25">
      <c r="B352" s="79"/>
      <c r="C352" s="475"/>
      <c r="D352" s="1577" t="s">
        <v>2360</v>
      </c>
      <c r="E352" s="1577"/>
      <c r="F352" s="1577"/>
      <c r="G352" s="1577"/>
      <c r="H352" s="1577"/>
      <c r="I352" s="1577"/>
      <c r="J352" s="1577"/>
      <c r="K352" s="481" t="str">
        <f>IFERROR(IF($K$349="please make a selection","n/a",INDEX(data_all,MATCH($K$349,geog,0),MATCH(CONCATENATE($D352, "(",$I$337,")"),head,0))), "n/a")</f>
        <v>n/a</v>
      </c>
      <c r="L352" s="481" t="str">
        <f>IFERROR(IF($K$349="please make a selection","n/a",INDEX(data_all,MATCH($K$349,geog,0),MATCH(CONCATENATE($W352, "(",$I$337,")"),head,0))), "n/a")</f>
        <v>n/a</v>
      </c>
      <c r="M352" s="262" t="s">
        <v>2036</v>
      </c>
      <c r="N352" s="267" t="str">
        <f>IFERROR(IF($K$349="please make a selection","n/a",INDEX(data_all,MATCH($K$349,geog,0),MATCH(CONCATENATE($X352, "(",$I$337,")"),head,0))), "n/a")</f>
        <v>n/a</v>
      </c>
      <c r="O352" s="481" t="str">
        <f>IFERROR(IF($O$349="please make a selection","n/a",INDEX(data_all,MATCH($O$349,geog,0),MATCH(CONCATENATE($D352, "(",$I$337,")"),head,0))), "n/a")</f>
        <v>n/a</v>
      </c>
      <c r="P352" s="481" t="str">
        <f>IFERROR(IF($O$349="please make a selection","n/a",INDEX(data_all,MATCH($O$349,geog,0),MATCH(CONCATENATE($W352, "(",$I$337,")"),head,0))), "n/a")</f>
        <v>n/a</v>
      </c>
      <c r="Q352" s="262" t="s">
        <v>2036</v>
      </c>
      <c r="R352" s="267" t="str">
        <f>IFERROR(IF($O$349="please make a selection","n/a",INDEX(data_all,MATCH($O$349,geog,0),MATCH(CONCATENATE($X352, "(",$I$337,")"),head,0))), "n/a")</f>
        <v>n/a</v>
      </c>
      <c r="S352" s="481">
        <f>IFERROR(IF($S$349="please make a selection","n/a",INDEX(data_all,MATCH($S$349,geog,0),MATCH(CONCATENATE($D352, "(",$I$337,")"),head,0))), "n/a")</f>
        <v>0.10904522613065326</v>
      </c>
      <c r="T352" s="481">
        <f>IFERROR(IF($S$349="please make a selection","n/a",INDEX(data_all,MATCH($S$349,geog,0),MATCH(CONCATENATE($W352, "(",$I$337,")"),head,0))), "n/a")</f>
        <v>9.9735919934107742E-2</v>
      </c>
      <c r="U352" s="262" t="s">
        <v>2341</v>
      </c>
      <c r="V352" s="267">
        <f>IFERROR(IF($S$349="please make a selection","n/a",INDEX(data_all,MATCH($S$349,geog,0),MATCH(CONCATENATE($X352, "(",$I$337,")"),head,0))), "n/a")</f>
        <v>0.11910849639936216</v>
      </c>
      <c r="W352" s="480" t="s">
        <v>2366</v>
      </c>
      <c r="X352" s="172" t="s">
        <v>2370</v>
      </c>
      <c r="Y352" s="475"/>
      <c r="Z352" s="475"/>
      <c r="AA352" s="79"/>
      <c r="AC352" s="484"/>
      <c r="AD352" s="1141"/>
    </row>
    <row r="353" spans="2:31" s="490" customFormat="1" x14ac:dyDescent="0.25">
      <c r="B353" s="79"/>
      <c r="C353" s="475"/>
      <c r="D353" s="1477" t="s">
        <v>2361</v>
      </c>
      <c r="E353" s="1477"/>
      <c r="F353" s="1477"/>
      <c r="G353" s="1477"/>
      <c r="H353" s="1477"/>
      <c r="I353" s="1477"/>
      <c r="J353" s="1477"/>
      <c r="K353" s="481" t="str">
        <f>IFERROR(IF($K$349="please make a selection","n/a",INDEX(data_all,MATCH($K$349,geog,0),MATCH(CONCATENATE($D353, "(",$I$337,")"),head,0))), "n/a")</f>
        <v>n/a</v>
      </c>
      <c r="L353" s="481" t="str">
        <f>IFERROR(IF($K$349="please make a selection","n/a",INDEX(data_all,MATCH($K$349,geog,0),MATCH(CONCATENATE($W353, "(",$I$337,")"),head,0))), "n/a")</f>
        <v>n/a</v>
      </c>
      <c r="M353" s="262" t="s">
        <v>2036</v>
      </c>
      <c r="N353" s="481" t="str">
        <f>IFERROR(IF($K$349="please make a selection","n/a",INDEX(data_all,MATCH($K$349,geog,0),MATCH(CONCATENATE($X353, "(",$I$337,")"),head,0))), "n/a")</f>
        <v>n/a</v>
      </c>
      <c r="O353" s="481" t="str">
        <f>IFERROR(IF($O$349="please make a selection","n/a",INDEX(data_all,MATCH($O$349,geog,0),MATCH(CONCATENATE($D353, "(",$I$337,")"),head,0))), "n/a")</f>
        <v>n/a</v>
      </c>
      <c r="P353" s="481" t="str">
        <f>IFERROR(IF($O$349="please make a selection","n/a",INDEX(data_all,MATCH($O$349,geog,0),MATCH(CONCATENATE($W353, "(",$I$337,")"),head,0))), "n/a")</f>
        <v>n/a</v>
      </c>
      <c r="Q353" s="262" t="s">
        <v>2036</v>
      </c>
      <c r="R353" s="481" t="str">
        <f>IFERROR(IF($O$349="please make a selection","n/a",INDEX(data_all,MATCH($O$349,geog,0),MATCH(CONCATENATE($X353, "(",$I$337,")"),head,0))), "n/a")</f>
        <v>n/a</v>
      </c>
      <c r="S353" s="481">
        <f>IFERROR(IF($S$349="please make a selection","n/a",INDEX(data_all,MATCH($S$349,geog,0),MATCH(CONCATENATE($D353, "(",$I$337,")"),head,0))), "n/a")</f>
        <v>8.2935410907263127E-2</v>
      </c>
      <c r="T353" s="481">
        <f>IFERROR(IF($S$349="please make a selection","n/a",INDEX(data_all,MATCH($S$349,geog,0),MATCH(CONCATENATE($W353, "(",$I$337,")"),head,0))), "n/a")</f>
        <v>7.4763344322327202E-2</v>
      </c>
      <c r="U353" s="262" t="s">
        <v>2341</v>
      </c>
      <c r="V353" s="481">
        <f>IFERROR(IF($S$349="please make a selection","n/a",INDEX(data_all,MATCH($S$349,geog,0),MATCH(CONCATENATE($X353, "(",$I$337,")"),head,0))), "n/a")</f>
        <v>9.1911996808940258E-2</v>
      </c>
      <c r="W353" s="172" t="s">
        <v>2367</v>
      </c>
      <c r="X353" s="172" t="s">
        <v>2371</v>
      </c>
      <c r="Y353" s="475"/>
      <c r="Z353" s="475"/>
      <c r="AA353" s="79"/>
      <c r="AC353" s="484"/>
      <c r="AD353" s="1141"/>
    </row>
    <row r="354" spans="2:31" s="490" customFormat="1" x14ac:dyDescent="0.25">
      <c r="B354" s="79"/>
      <c r="C354" s="475"/>
      <c r="D354" s="1477" t="s">
        <v>2363</v>
      </c>
      <c r="E354" s="1477"/>
      <c r="F354" s="1477"/>
      <c r="G354" s="1477"/>
      <c r="H354" s="1477"/>
      <c r="I354" s="1477"/>
      <c r="J354" s="1477"/>
      <c r="K354" s="481" t="str">
        <f>IFERROR(IF($K$349="please make a selection","n/a",INDEX(data_all,MATCH($K$349,geog,0),MATCH(CONCATENATE($D354, "(",$I$337,")"),head,0))), "n/a")</f>
        <v>n/a</v>
      </c>
      <c r="L354" s="481" t="str">
        <f>IFERROR(IF($K$349="please make a selection","n/a",INDEX(data_all,MATCH($K$349,geog,0),MATCH(CONCATENATE($W354, "(",$I$337,")"),head,0))), "n/a")</f>
        <v>n/a</v>
      </c>
      <c r="M354" s="262" t="s">
        <v>2036</v>
      </c>
      <c r="N354" s="481" t="str">
        <f>IFERROR(IF($K$349="please make a selection","n/a",INDEX(data_all,MATCH($K$349,geog,0),MATCH(CONCATENATE($X354, "(",$I$337,")"),head,0))), "n/a")</f>
        <v>n/a</v>
      </c>
      <c r="O354" s="481" t="str">
        <f>IFERROR(IF($O$349="please make a selection","n/a",INDEX(data_all,MATCH($O$349,geog,0),MATCH(CONCATENATE($D354, "(",$I$337,")"),head,0))), "n/a")</f>
        <v>n/a</v>
      </c>
      <c r="P354" s="481" t="str">
        <f>IFERROR(IF($O$349="please make a selection","n/a",INDEX(data_all,MATCH($O$349,geog,0),MATCH(CONCATENATE($W354, "(",$I$337,")"),head,0))), "n/a")</f>
        <v>n/a</v>
      </c>
      <c r="Q354" s="262" t="s">
        <v>2036</v>
      </c>
      <c r="R354" s="481" t="str">
        <f>IFERROR(IF($O$349="please make a selection","n/a",INDEX(data_all,MATCH($O$349,geog,0),MATCH(CONCATENATE($X354, "(",$I$337,")"),head,0))), "n/a")</f>
        <v>n/a</v>
      </c>
      <c r="S354" s="481">
        <f>IFERROR(IF($S$349="please make a selection","n/a",INDEX(data_all,MATCH($S$349,geog,0),MATCH(CONCATENATE($D354, "(",$I$337,")"),head,0))), "n/a")</f>
        <v>9.7548647965630522E-2</v>
      </c>
      <c r="T354" s="481">
        <f>IFERROR(IF($S$349="please make a selection","n/a",INDEX(data_all,MATCH($S$349,geog,0),MATCH(CONCATENATE($W354, "(",$I$337,")"),head,0))), "n/a")</f>
        <v>8.8690624206044552E-2</v>
      </c>
      <c r="U354" s="262" t="s">
        <v>2036</v>
      </c>
      <c r="V354" s="481">
        <f>IFERROR(IF($S$349="please make a selection","n/a",INDEX(data_all,MATCH($S$349,geog,0),MATCH(CONCATENATE($X354, "(",$I$337,")"),head,0))), "n/a")</f>
        <v>0.10718731407722472</v>
      </c>
      <c r="W354" s="172" t="s">
        <v>2368</v>
      </c>
      <c r="X354" s="172" t="s">
        <v>2372</v>
      </c>
      <c r="Y354" s="475"/>
      <c r="Z354" s="475"/>
      <c r="AA354" s="79"/>
      <c r="AC354" s="484"/>
      <c r="AD354" s="1141"/>
    </row>
    <row r="355" spans="2:31" s="490" customFormat="1" x14ac:dyDescent="0.25">
      <c r="B355" s="79"/>
      <c r="C355" s="475"/>
      <c r="D355" s="1478" t="s">
        <v>2365</v>
      </c>
      <c r="E355" s="1478"/>
      <c r="F355" s="1478"/>
      <c r="G355" s="1478"/>
      <c r="H355" s="1478"/>
      <c r="I355" s="1478"/>
      <c r="J355" s="1478"/>
      <c r="K355" s="269" t="str">
        <f>IFERROR(IF($K$349="please make a selection","n/a",INDEX(data_all,MATCH($K$349,geog,0),MATCH(CONCATENATE($D355, "(",$I$337,")"),head,0))), "n/a")</f>
        <v>n/a</v>
      </c>
      <c r="L355" s="269" t="str">
        <f>IFERROR(IF($K$349="please make a selection","n/a",INDEX(data_all,MATCH($K$349,geog,0),MATCH(CONCATENATE($W355, "(",$I$337,")"),head,0))), "n/a")</f>
        <v>n/a</v>
      </c>
      <c r="M355" s="263" t="s">
        <v>2036</v>
      </c>
      <c r="N355" s="269" t="str">
        <f>IFERROR(IF($K$349="please make a selection","n/a",INDEX(data_all,MATCH($K$349,geog,0),MATCH(CONCATENATE($X355, "(",$I$337,")"),head,0))), "n/a")</f>
        <v>n/a</v>
      </c>
      <c r="O355" s="269" t="str">
        <f>IFERROR(IF($O$349="please make a selection","n/a",INDEX(data_all,MATCH($O$349,geog,0),MATCH(CONCATENATE($D355, "(",$I$337,")"),head,0))), "n/a")</f>
        <v>n/a</v>
      </c>
      <c r="P355" s="269" t="str">
        <f>IFERROR(IF($O$349="please make a selection","n/a",INDEX(data_all,MATCH($O$349,geog,0),MATCH(CONCATENATE($W355, "(",$I$337,")"),head,0))), "n/a")</f>
        <v>n/a</v>
      </c>
      <c r="Q355" s="263" t="s">
        <v>2036</v>
      </c>
      <c r="R355" s="269" t="str">
        <f>IFERROR(IF($O$349="please make a selection","n/a",INDEX(data_all,MATCH($O$349,geog,0),MATCH(CONCATENATE($X355, "(",$I$337,")"),head,0))), "n/a")</f>
        <v>n/a</v>
      </c>
      <c r="S355" s="269">
        <f>IFERROR(IF($S$349="please make a selection","n/a",INDEX(data_all,MATCH($S$349,geog,0),MATCH(CONCATENATE($D355, "(",$I$337,")"),head,0))), "n/a")</f>
        <v>0.19117269694636901</v>
      </c>
      <c r="T355" s="269">
        <f>IFERROR(IF($S$349="please make a selection","n/a",INDEX(data_all,MATCH($S$349,geog,0),MATCH(CONCATENATE($W355, "(",$I$337,")"),head,0))), "n/a")</f>
        <v>0.17913322877473756</v>
      </c>
      <c r="U355" s="263" t="s">
        <v>2036</v>
      </c>
      <c r="V355" s="269">
        <f>IFERROR(IF($S$349="please make a selection","n/a",INDEX(data_all,MATCH($S$349,geog,0),MATCH(CONCATENATE($X355, "(",$I$337,")"),head,0))), "n/a")</f>
        <v>0.20382041714767668</v>
      </c>
      <c r="W355" s="172" t="s">
        <v>2369</v>
      </c>
      <c r="X355" s="172" t="s">
        <v>2373</v>
      </c>
      <c r="Y355" s="475"/>
      <c r="Z355" s="475"/>
      <c r="AA355" s="79"/>
      <c r="AC355" s="484"/>
      <c r="AD355" s="1141"/>
    </row>
    <row r="356" spans="2:31" s="490" customFormat="1" x14ac:dyDescent="0.25">
      <c r="B356" s="79"/>
      <c r="C356" s="475"/>
      <c r="D356" s="475"/>
      <c r="E356" s="475"/>
      <c r="F356" s="475"/>
      <c r="G356" s="475"/>
      <c r="H356" s="475"/>
      <c r="I356" s="475"/>
      <c r="J356" s="475"/>
      <c r="K356" s="475"/>
      <c r="L356" s="475"/>
      <c r="M356" s="475"/>
      <c r="N356" s="475"/>
      <c r="O356" s="475"/>
      <c r="P356" s="475"/>
      <c r="Q356" s="475"/>
      <c r="R356" s="475"/>
      <c r="S356" s="475"/>
      <c r="T356" s="475"/>
      <c r="U356" s="475"/>
      <c r="V356" s="475"/>
      <c r="W356" s="475"/>
      <c r="X356" s="475"/>
      <c r="Y356" s="475"/>
      <c r="Z356" s="475"/>
      <c r="AA356" s="79"/>
      <c r="AC356" s="484"/>
      <c r="AD356" s="1141"/>
    </row>
    <row r="357" spans="2:31" s="490" customFormat="1" ht="45.75" customHeight="1" x14ac:dyDescent="0.25">
      <c r="B357" s="79"/>
      <c r="C357" s="475"/>
      <c r="D357" s="1794" t="s">
        <v>2377</v>
      </c>
      <c r="E357" s="1794"/>
      <c r="F357" s="1794"/>
      <c r="G357" s="1794"/>
      <c r="H357" s="1794"/>
      <c r="I357" s="1794"/>
      <c r="J357" s="1794"/>
      <c r="K357" s="1794"/>
      <c r="L357" s="1794"/>
      <c r="M357" s="1794"/>
      <c r="N357" s="1794"/>
      <c r="O357" s="1794"/>
      <c r="P357" s="1794"/>
      <c r="Q357" s="1794"/>
      <c r="R357" s="1794"/>
      <c r="S357" s="1794"/>
      <c r="T357" s="1794"/>
      <c r="U357" s="1794"/>
      <c r="V357" s="1794"/>
      <c r="W357" s="1794"/>
      <c r="X357" s="1794"/>
      <c r="Y357" s="1794"/>
      <c r="Z357" s="475"/>
      <c r="AA357" s="79"/>
      <c r="AC357" s="484"/>
      <c r="AD357" s="1141"/>
    </row>
    <row r="358" spans="2:31" s="490" customFormat="1" x14ac:dyDescent="0.25">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C358" s="484"/>
      <c r="AD358" s="1141"/>
    </row>
    <row r="359" spans="2:31" s="490" customFormat="1" x14ac:dyDescent="0.25">
      <c r="B359" s="79"/>
      <c r="C359" s="475"/>
      <c r="D359" s="475"/>
      <c r="E359" s="475"/>
      <c r="F359" s="475"/>
      <c r="G359" s="475"/>
      <c r="H359" s="475"/>
      <c r="I359" s="475"/>
      <c r="J359" s="475"/>
      <c r="K359" s="475"/>
      <c r="L359" s="475"/>
      <c r="M359" s="475"/>
      <c r="N359" s="475"/>
      <c r="O359" s="475"/>
      <c r="P359" s="475"/>
      <c r="Q359" s="475"/>
      <c r="R359" s="475"/>
      <c r="S359" s="475"/>
      <c r="T359" s="475"/>
      <c r="U359" s="475"/>
      <c r="V359" s="475"/>
      <c r="W359" s="475"/>
      <c r="X359" s="475"/>
      <c r="Y359" s="475"/>
      <c r="Z359" s="475"/>
      <c r="AA359" s="79"/>
      <c r="AC359" s="484"/>
      <c r="AD359" s="1141"/>
    </row>
    <row r="360" spans="2:31" s="490" customFormat="1" x14ac:dyDescent="0.25">
      <c r="B360" s="79"/>
      <c r="C360" s="475"/>
      <c r="D360" s="475"/>
      <c r="E360" s="475"/>
      <c r="F360" s="475"/>
      <c r="G360" s="475"/>
      <c r="H360" s="475"/>
      <c r="I360" s="475"/>
      <c r="J360" s="475"/>
      <c r="K360" s="475"/>
      <c r="L360" s="475"/>
      <c r="M360" s="475"/>
      <c r="N360" s="475"/>
      <c r="O360" s="475"/>
      <c r="P360" s="475"/>
      <c r="Q360" s="475"/>
      <c r="R360" s="475"/>
      <c r="S360" s="475"/>
      <c r="T360" s="475"/>
      <c r="U360" s="475"/>
      <c r="V360" s="475"/>
      <c r="W360" s="475"/>
      <c r="X360" s="475"/>
      <c r="Y360" s="475"/>
      <c r="Z360" s="475"/>
      <c r="AA360" s="79"/>
      <c r="AC360" s="484"/>
      <c r="AD360" s="1141"/>
    </row>
    <row r="361" spans="2:31" s="490" customFormat="1" ht="52.5" customHeight="1" x14ac:dyDescent="0.25">
      <c r="B361" s="79"/>
      <c r="C361" s="475"/>
      <c r="D361" s="1754" t="s">
        <v>2378</v>
      </c>
      <c r="E361" s="1754"/>
      <c r="F361" s="1754"/>
      <c r="G361" s="1754"/>
      <c r="H361" s="1754"/>
      <c r="I361" s="1754"/>
      <c r="J361" s="1754"/>
      <c r="K361" s="1754"/>
      <c r="L361" s="1754"/>
      <c r="M361" s="1754"/>
      <c r="N361" s="1754"/>
      <c r="O361" s="1754"/>
      <c r="P361" s="1754"/>
      <c r="Q361" s="1754"/>
      <c r="R361" s="1754"/>
      <c r="S361" s="1754"/>
      <c r="T361" s="1754"/>
      <c r="U361" s="1754"/>
      <c r="V361" s="1754"/>
      <c r="W361" s="1754"/>
      <c r="X361" s="1754"/>
      <c r="Y361" s="1754"/>
      <c r="Z361" s="475"/>
      <c r="AA361" s="79"/>
      <c r="AC361" s="484"/>
      <c r="AD361" s="1141"/>
    </row>
    <row r="362" spans="2:31" s="490" customFormat="1" ht="24" customHeight="1" x14ac:dyDescent="0.25">
      <c r="B362" s="79"/>
      <c r="C362" s="475"/>
      <c r="D362" s="1785" t="s">
        <v>2379</v>
      </c>
      <c r="E362" s="1785"/>
      <c r="F362" s="1785"/>
      <c r="G362" s="1785"/>
      <c r="H362" s="1785"/>
      <c r="I362" s="1785"/>
      <c r="J362" s="1785"/>
      <c r="K362" s="1785"/>
      <c r="L362" s="1785"/>
      <c r="M362" s="1785"/>
      <c r="N362" s="1785"/>
      <c r="O362" s="1785"/>
      <c r="P362" s="1785"/>
      <c r="Q362" s="1785"/>
      <c r="R362" s="1785"/>
      <c r="S362" s="1785"/>
      <c r="T362" s="1785"/>
      <c r="U362" s="1785"/>
      <c r="V362" s="1785"/>
      <c r="W362" s="1785"/>
      <c r="X362" s="1785"/>
      <c r="Y362" s="1785"/>
      <c r="Z362" s="475"/>
      <c r="AA362" s="79"/>
      <c r="AC362" s="484"/>
      <c r="AD362" s="1141"/>
      <c r="AE362" s="316"/>
    </row>
    <row r="363" spans="2:31" s="490" customFormat="1" ht="112.5" customHeight="1" x14ac:dyDescent="0.25">
      <c r="B363" s="79"/>
      <c r="C363" s="475"/>
      <c r="D363" s="1754" t="s">
        <v>3301</v>
      </c>
      <c r="E363" s="1754"/>
      <c r="F363" s="1754"/>
      <c r="G363" s="1754"/>
      <c r="H363" s="1754"/>
      <c r="I363" s="1754"/>
      <c r="J363" s="1754"/>
      <c r="K363" s="1754"/>
      <c r="L363" s="1754"/>
      <c r="M363" s="1754"/>
      <c r="N363" s="1754"/>
      <c r="O363" s="1754"/>
      <c r="P363" s="1754"/>
      <c r="Q363" s="1754"/>
      <c r="R363" s="1754"/>
      <c r="S363" s="1754"/>
      <c r="T363" s="1754"/>
      <c r="U363" s="1754"/>
      <c r="V363" s="1754"/>
      <c r="W363" s="1754"/>
      <c r="X363" s="1754"/>
      <c r="Y363" s="1754"/>
      <c r="Z363" s="475"/>
      <c r="AA363" s="79"/>
      <c r="AC363" s="484"/>
      <c r="AD363" s="1141"/>
      <c r="AE363" s="316"/>
    </row>
    <row r="364" spans="2:31" s="490" customFormat="1" ht="180.75" customHeight="1" x14ac:dyDescent="0.25">
      <c r="B364" s="79"/>
      <c r="C364" s="475"/>
      <c r="D364" s="1754" t="s">
        <v>2380</v>
      </c>
      <c r="E364" s="1754"/>
      <c r="F364" s="1754"/>
      <c r="G364" s="1754"/>
      <c r="H364" s="1754"/>
      <c r="I364" s="1754"/>
      <c r="J364" s="1754"/>
      <c r="K364" s="1754"/>
      <c r="L364" s="1754"/>
      <c r="M364" s="1754"/>
      <c r="N364" s="1754"/>
      <c r="O364" s="1754"/>
      <c r="P364" s="1754"/>
      <c r="Q364" s="1754"/>
      <c r="R364" s="1754"/>
      <c r="S364" s="1754"/>
      <c r="T364" s="1754"/>
      <c r="U364" s="1754"/>
      <c r="V364" s="1754"/>
      <c r="W364" s="1754"/>
      <c r="X364" s="1754"/>
      <c r="Y364" s="1754"/>
      <c r="Z364" s="475"/>
      <c r="AA364" s="79"/>
      <c r="AC364" s="484"/>
      <c r="AD364" s="1141"/>
      <c r="AE364" s="316"/>
    </row>
    <row r="365" spans="2:31" s="490" customFormat="1" ht="12.75" customHeight="1" x14ac:dyDescent="0.25">
      <c r="B365" s="79"/>
      <c r="C365" s="475"/>
      <c r="D365" s="475"/>
      <c r="E365" s="475"/>
      <c r="F365" s="475"/>
      <c r="G365" s="475"/>
      <c r="H365" s="475"/>
      <c r="I365" s="475"/>
      <c r="J365" s="475"/>
      <c r="K365" s="475"/>
      <c r="L365" s="475"/>
      <c r="M365" s="475"/>
      <c r="N365" s="475"/>
      <c r="O365" s="475"/>
      <c r="P365" s="475"/>
      <c r="Q365" s="475"/>
      <c r="R365" s="475"/>
      <c r="S365" s="475"/>
      <c r="T365" s="475"/>
      <c r="U365" s="475"/>
      <c r="V365" s="475"/>
      <c r="W365" s="475"/>
      <c r="X365" s="475"/>
      <c r="Y365" s="475"/>
      <c r="Z365" s="475"/>
      <c r="AA365" s="79"/>
      <c r="AC365" s="484"/>
      <c r="AD365" s="1141"/>
      <c r="AE365" s="316"/>
    </row>
    <row r="366" spans="2:31" s="490" customFormat="1" x14ac:dyDescent="0.25">
      <c r="B366" s="79"/>
      <c r="C366" s="475"/>
      <c r="D366" s="1784" t="s">
        <v>2381</v>
      </c>
      <c r="E366" s="1784"/>
      <c r="F366" s="1784"/>
      <c r="G366" s="1784"/>
      <c r="H366" s="1784"/>
      <c r="I366" s="1784"/>
      <c r="J366" s="1784"/>
      <c r="K366" s="1784"/>
      <c r="L366" s="1784"/>
      <c r="M366" s="1784"/>
      <c r="N366" s="1784"/>
      <c r="O366" s="1784"/>
      <c r="P366" s="1784"/>
      <c r="Q366" s="1784"/>
      <c r="R366" s="1784"/>
      <c r="S366" s="1784"/>
      <c r="T366" s="1784"/>
      <c r="U366" s="1784"/>
      <c r="V366" s="1784"/>
      <c r="W366" s="1784"/>
      <c r="X366" s="1784"/>
      <c r="Y366" s="1784"/>
      <c r="Z366" s="475"/>
      <c r="AA366" s="79"/>
      <c r="AC366" s="484"/>
      <c r="AD366" s="1141"/>
      <c r="AE366" s="316"/>
    </row>
    <row r="367" spans="2:31" s="490" customFormat="1" x14ac:dyDescent="0.25">
      <c r="B367" s="79"/>
      <c r="C367" s="475"/>
      <c r="D367" s="1784"/>
      <c r="E367" s="1784"/>
      <c r="F367" s="1784"/>
      <c r="G367" s="1784"/>
      <c r="H367" s="1784"/>
      <c r="I367" s="1784"/>
      <c r="J367" s="1784"/>
      <c r="K367" s="1784"/>
      <c r="L367" s="1784"/>
      <c r="M367" s="1784"/>
      <c r="N367" s="1784"/>
      <c r="O367" s="1784"/>
      <c r="P367" s="1784"/>
      <c r="Q367" s="1784"/>
      <c r="R367" s="1784"/>
      <c r="S367" s="1784"/>
      <c r="T367" s="1784"/>
      <c r="U367" s="1784"/>
      <c r="V367" s="1784"/>
      <c r="W367" s="1784"/>
      <c r="X367" s="1784"/>
      <c r="Y367" s="1784"/>
      <c r="Z367" s="475"/>
      <c r="AA367" s="79"/>
      <c r="AC367" s="484"/>
      <c r="AD367" s="1141"/>
    </row>
    <row r="368" spans="2:31" s="490" customFormat="1" x14ac:dyDescent="0.25">
      <c r="B368" s="79"/>
      <c r="C368" s="475"/>
      <c r="D368" s="1784"/>
      <c r="E368" s="1784"/>
      <c r="F368" s="1784"/>
      <c r="G368" s="1784"/>
      <c r="H368" s="1784"/>
      <c r="I368" s="1784"/>
      <c r="J368" s="1784"/>
      <c r="K368" s="1784"/>
      <c r="L368" s="1784"/>
      <c r="M368" s="1784"/>
      <c r="N368" s="1784"/>
      <c r="O368" s="1784"/>
      <c r="P368" s="1784"/>
      <c r="Q368" s="1784"/>
      <c r="R368" s="1784"/>
      <c r="S368" s="1784"/>
      <c r="T368" s="1784"/>
      <c r="U368" s="1784"/>
      <c r="V368" s="1784"/>
      <c r="W368" s="1784"/>
      <c r="X368" s="1784"/>
      <c r="Y368" s="1784"/>
      <c r="Z368" s="475"/>
      <c r="AA368" s="79"/>
      <c r="AC368" s="484"/>
      <c r="AD368" s="1141"/>
    </row>
    <row r="369" spans="2:30" s="490" customFormat="1" x14ac:dyDescent="0.25">
      <c r="B369" s="79"/>
      <c r="C369" s="475"/>
      <c r="D369" s="475"/>
      <c r="E369" s="475"/>
      <c r="F369" s="475"/>
      <c r="G369" s="475"/>
      <c r="H369" s="475"/>
      <c r="I369" s="475"/>
      <c r="J369" s="475"/>
      <c r="K369" s="475"/>
      <c r="L369" s="475"/>
      <c r="M369" s="475"/>
      <c r="N369" s="475"/>
      <c r="O369" s="475"/>
      <c r="P369" s="475"/>
      <c r="Q369" s="475"/>
      <c r="R369" s="475"/>
      <c r="S369" s="475"/>
      <c r="T369" s="475"/>
      <c r="U369" s="475"/>
      <c r="V369" s="475"/>
      <c r="W369" s="475"/>
      <c r="X369" s="475"/>
      <c r="Y369" s="475"/>
      <c r="Z369" s="475"/>
      <c r="AA369" s="79"/>
      <c r="AC369" s="484"/>
      <c r="AD369" s="1141"/>
    </row>
    <row r="370" spans="2:30" s="506" customFormat="1" x14ac:dyDescent="0.25">
      <c r="B370" s="79"/>
      <c r="C370" s="475"/>
      <c r="D370" s="477" t="s">
        <v>1819</v>
      </c>
      <c r="E370" s="476"/>
      <c r="F370" s="1301" t="str">
        <f>IF(select1="", "please make a selection", select1)</f>
        <v>please make a selection</v>
      </c>
      <c r="G370" s="1301"/>
      <c r="H370" s="1301"/>
      <c r="I370" s="1301"/>
      <c r="J370" s="1301"/>
      <c r="K370" s="475"/>
      <c r="L370" s="475"/>
      <c r="M370" s="475"/>
      <c r="N370" s="475"/>
      <c r="O370" s="475"/>
      <c r="P370" s="475"/>
      <c r="Q370" s="475"/>
      <c r="R370" s="475"/>
      <c r="S370" s="475"/>
      <c r="T370" s="475"/>
      <c r="U370" s="475"/>
      <c r="V370" s="475"/>
      <c r="W370" s="475"/>
      <c r="X370" s="475"/>
      <c r="Y370" s="475"/>
      <c r="Z370" s="475"/>
      <c r="AA370" s="79"/>
      <c r="AC370" s="484"/>
      <c r="AD370" s="1141"/>
    </row>
    <row r="371" spans="2:30" s="506" customFormat="1" x14ac:dyDescent="0.25">
      <c r="B371" s="79"/>
      <c r="C371" s="475"/>
      <c r="D371" s="477" t="s">
        <v>1820</v>
      </c>
      <c r="E371" s="476"/>
      <c r="F371" s="1292" t="str">
        <f>IF(select2= "", "please make a selection", select2)</f>
        <v>please make a selection</v>
      </c>
      <c r="G371" s="1292"/>
      <c r="H371" s="1292"/>
      <c r="I371" s="1292"/>
      <c r="J371" s="1292"/>
      <c r="K371" s="475"/>
      <c r="L371" s="475"/>
      <c r="M371" s="475"/>
      <c r="N371" s="475"/>
      <c r="O371" s="475"/>
      <c r="P371" s="475"/>
      <c r="Q371" s="475"/>
      <c r="R371" s="475"/>
      <c r="S371" s="475"/>
      <c r="T371" s="475"/>
      <c r="U371" s="475"/>
      <c r="V371" s="475"/>
      <c r="W371" s="475"/>
      <c r="X371" s="475"/>
      <c r="Y371" s="475"/>
      <c r="Z371" s="475"/>
      <c r="AA371" s="79"/>
      <c r="AC371" s="484"/>
      <c r="AD371" s="1141"/>
    </row>
    <row r="372" spans="2:30" s="506" customFormat="1" x14ac:dyDescent="0.25">
      <c r="B372" s="79"/>
      <c r="C372" s="475"/>
      <c r="D372" s="475"/>
      <c r="E372" s="475"/>
      <c r="F372" s="475"/>
      <c r="G372" s="475"/>
      <c r="H372" s="475"/>
      <c r="I372" s="475"/>
      <c r="J372" s="475"/>
      <c r="K372" s="475"/>
      <c r="L372" s="475"/>
      <c r="M372" s="475"/>
      <c r="N372" s="475"/>
      <c r="O372" s="475"/>
      <c r="P372" s="475"/>
      <c r="Q372" s="475"/>
      <c r="R372" s="475"/>
      <c r="S372" s="475"/>
      <c r="T372" s="475"/>
      <c r="U372" s="475"/>
      <c r="V372" s="475"/>
      <c r="W372" s="475"/>
      <c r="X372" s="475"/>
      <c r="Y372" s="475"/>
      <c r="Z372" s="475"/>
      <c r="AA372" s="79"/>
      <c r="AC372" s="484"/>
      <c r="AD372" s="1141"/>
    </row>
    <row r="373" spans="2:30" s="506" customFormat="1" x14ac:dyDescent="0.25">
      <c r="B373" s="79"/>
      <c r="C373" s="475"/>
      <c r="D373" s="1283" t="s">
        <v>1832</v>
      </c>
      <c r="E373" s="1283"/>
      <c r="F373" s="1393" t="str">
        <f>IFERROR(VLOOKUP($F$370, la.lookup,2,FALSE),"please make a selection")</f>
        <v>please make a selection</v>
      </c>
      <c r="G373" s="1393"/>
      <c r="H373" s="1393"/>
      <c r="I373" s="1393"/>
      <c r="J373" s="1393"/>
      <c r="K373" s="1394" t="str">
        <f>IFERROR(VLOOKUP($F$371, la.lookup,2,FALSE),"please make a selection")</f>
        <v>please make a selection</v>
      </c>
      <c r="L373" s="1394"/>
      <c r="M373" s="1394"/>
      <c r="N373" s="1394"/>
      <c r="O373" s="1394"/>
      <c r="P373" s="1396" t="s">
        <v>790</v>
      </c>
      <c r="Q373" s="1396"/>
      <c r="R373" s="1396"/>
      <c r="S373" s="1396"/>
      <c r="T373" s="1396"/>
      <c r="U373" s="1579" t="s">
        <v>1823</v>
      </c>
      <c r="V373" s="1579"/>
      <c r="W373" s="1579"/>
      <c r="X373" s="1579"/>
      <c r="Y373" s="1579"/>
      <c r="Z373" s="475"/>
      <c r="AA373" s="79"/>
      <c r="AC373" s="484"/>
      <c r="AD373" s="1141"/>
    </row>
    <row r="374" spans="2:30" s="506" customFormat="1" x14ac:dyDescent="0.25">
      <c r="B374" s="79"/>
      <c r="C374" s="475"/>
      <c r="D374" s="1284"/>
      <c r="E374" s="1284"/>
      <c r="F374" s="1392" t="s">
        <v>2037</v>
      </c>
      <c r="G374" s="1392"/>
      <c r="H374" s="403" t="s">
        <v>2035</v>
      </c>
      <c r="I374" s="403" t="s">
        <v>571</v>
      </c>
      <c r="J374" s="293" t="s">
        <v>572</v>
      </c>
      <c r="K374" s="1464" t="s">
        <v>2037</v>
      </c>
      <c r="L374" s="1464"/>
      <c r="M374" s="405" t="s">
        <v>2035</v>
      </c>
      <c r="N374" s="405" t="s">
        <v>571</v>
      </c>
      <c r="O374" s="441" t="s">
        <v>572</v>
      </c>
      <c r="P374" s="1682" t="s">
        <v>2037</v>
      </c>
      <c r="Q374" s="1682"/>
      <c r="R374" s="444" t="s">
        <v>2035</v>
      </c>
      <c r="S374" s="444" t="s">
        <v>571</v>
      </c>
      <c r="T374" s="440" t="s">
        <v>572</v>
      </c>
      <c r="U374" s="1756" t="s">
        <v>2037</v>
      </c>
      <c r="V374" s="1756"/>
      <c r="W374" s="448" t="s">
        <v>2035</v>
      </c>
      <c r="X374" s="448" t="s">
        <v>571</v>
      </c>
      <c r="Y374" s="449" t="s">
        <v>572</v>
      </c>
      <c r="Z374" s="475"/>
      <c r="AA374" s="79"/>
      <c r="AC374" s="484"/>
      <c r="AD374" s="1141"/>
    </row>
    <row r="375" spans="2:30" s="506" customFormat="1" x14ac:dyDescent="0.25">
      <c r="B375" s="79"/>
      <c r="C375" s="475"/>
      <c r="D375" s="1577" t="s">
        <v>2051</v>
      </c>
      <c r="E375" s="1577"/>
      <c r="F375" s="1241" t="str">
        <f>IFERROR(IF($F$373="please make a selection","n/a",INDEX(la.data,MATCH($F$373,la.geog,0),MATCH(CONCATENATE($AC$375, " (",$D375,")"),la.head,0))), "n/a")</f>
        <v>n/a</v>
      </c>
      <c r="G375" s="1241"/>
      <c r="H375" s="780" t="str">
        <f>IFERROR(IF($F$373="please make a selection","n/a",INDEX(la.data,MATCH($F$373,la.geog,0),MATCH(CONCATENATE($AC$376, " (",$D375,")"),la.head,0))), "n/a")</f>
        <v>n/a</v>
      </c>
      <c r="I375" s="780" t="str">
        <f>IFERROR(IF($F$373="please make a selection","n/a",INDEX(la.data,MATCH($F$373,la.geog,0),MATCH(CONCATENATE($AC$377, " (",$D375,")"),la.head,0))), "n/a")</f>
        <v>n/a</v>
      </c>
      <c r="J375" s="780" t="str">
        <f>IFERROR(IF($F$373="please make a selection","n/a",INDEX(la.data,MATCH($F$373,la.geog,0),MATCH(CONCATENATE($AC$378, " (",$D375,")"),la.head,0))), "n/a")</f>
        <v>n/a</v>
      </c>
      <c r="K375" s="1241" t="str">
        <f t="shared" ref="K375:K380" si="27">IFERROR(IF($K$373="please make a selection","n/a",INDEX(la.data,MATCH($K$373,la.geog,0),MATCH(CONCATENATE($AC$375, " (",$D375,")"),la.head,0))), "n/a")</f>
        <v>n/a</v>
      </c>
      <c r="L375" s="1241"/>
      <c r="M375" s="780" t="str">
        <f t="shared" ref="M375:M380" si="28">IFERROR(IF($K$373="please make a selection","n/a",INDEX(la.data,MATCH($K$373,la.geog,0),MATCH(CONCATENATE($AC$376, " (",$D375,")"),la.head,0))), "n/a")</f>
        <v>n/a</v>
      </c>
      <c r="N375" s="780" t="str">
        <f t="shared" ref="N375:N380" si="29">IFERROR(IF($K$373="please make a selection","n/a",INDEX(la.data,MATCH($K$373,la.geog,0),MATCH(CONCATENATE($AC$377, " (",$D375,")"),la.head,0))), "n/a")</f>
        <v>n/a</v>
      </c>
      <c r="O375" s="780" t="str">
        <f t="shared" ref="O375:O380" si="30">IFERROR(IF($K$373="please make a selection","n/a",INDEX(la.data,MATCH($K$373,la.geog,0),MATCH(CONCATENATE($AC$378, " (",$D375,")"),la.head,0))), "n/a")</f>
        <v>n/a</v>
      </c>
      <c r="P375" s="1783">
        <f t="shared" ref="P375:P380" si="31">IFERROR(IF($P$373="please make a selection","n/a",INDEX(la.data,MATCH($P$373,la.geog,0),MATCH(CONCATENATE($AC$375, " (",$D375,")"),la.head,0))), "n/a")</f>
        <v>843</v>
      </c>
      <c r="Q375" s="1783"/>
      <c r="R375" s="354">
        <f t="shared" ref="R375:R380" si="32">IFERROR(IF($P$373="please make a selection","n/a",INDEX(la.data,MATCH($P$373,la.geog,0),MATCH(CONCATENATE($AC$376, " (",$D375,")"),la.head,0))), "n/a")</f>
        <v>9.6774193548387094E-2</v>
      </c>
      <c r="S375" s="354">
        <f t="shared" ref="S375:S380" si="33">IFERROR(IF($P$373="please make a selection","n/a",INDEX(la.data,MATCH($P$373,la.geog,0),MATCH(CONCATENATE($AC$377, " (",$D375,")"),la.head,0))), "n/a")</f>
        <v>9.0742181314143494E-2</v>
      </c>
      <c r="T375" s="354">
        <f t="shared" ref="T375:T380" si="34">IFERROR(IF($P$373="please make a selection","n/a",INDEX(la.data,MATCH($P$373,la.geog,0),MATCH(CONCATENATE($AC$378, " (",$D375,")"),la.head,0))), "n/a")</f>
        <v>0.103161685647237</v>
      </c>
      <c r="U375" s="1783">
        <f t="shared" ref="U375:U380" si="35">IFERROR(IF($U$373="please make a selection","n/a",INDEX(la.data,MATCH($U$373,la.geog,0),MATCH(CONCATENATE($AC$375, " (",$D375,")"),la.head,0))), "n/a")</f>
        <v>87707</v>
      </c>
      <c r="V375" s="1783"/>
      <c r="W375" s="354">
        <f t="shared" ref="W375:W380" si="36">IFERROR(IF($U$373="please make a selection","n/a",INDEX(la.data,MATCH($U$373,la.geog,0),MATCH(CONCATENATE($AC$376, " (",$D375,")"),la.head,0))), "n/a")</f>
        <v>0.13313205737123901</v>
      </c>
      <c r="X375" s="354">
        <f t="shared" ref="X375:X380" si="37">IFERROR(IF($U$373="please make a selection","n/a",INDEX(la.data,MATCH($U$373,la.geog,0),MATCH(CONCATENATE($AC$377, " (",$D375,")"),la.head,0))), "n/a")</f>
        <v>0.13231386337366799</v>
      </c>
      <c r="Y375" s="354">
        <f t="shared" ref="Y375:Y380" si="38">IFERROR(IF($U$373="please make a selection","n/a",INDEX(la.data,MATCH($U$373,la.geog,0),MATCH(CONCATENATE($AC$378, " (",$D375,")"),la.head,0))), "n/a")</f>
        <v>0.13395452977286001</v>
      </c>
      <c r="Z375" s="475"/>
      <c r="AA375" s="79"/>
      <c r="AC375" s="505" t="s">
        <v>2409</v>
      </c>
      <c r="AD375" s="1141"/>
    </row>
    <row r="376" spans="2:30" s="506" customFormat="1" x14ac:dyDescent="0.25">
      <c r="B376" s="79"/>
      <c r="C376" s="475"/>
      <c r="D376" s="1477" t="s">
        <v>2050</v>
      </c>
      <c r="E376" s="1477"/>
      <c r="F376" s="1242" t="str">
        <f>IFERROR(IF($F$373="please make a selection","n/a",INDEX(la.data,MATCH($F$373,la.geog,0),MATCH(CONCATENATE(AC$375, " (",$D376,")"),la.head,0))), "n/a")</f>
        <v>n/a</v>
      </c>
      <c r="G376" s="1242"/>
      <c r="H376" s="949" t="str">
        <f>IFERROR(IF($F$373="please make a selection","n/a",INDEX(la.data,MATCH($F$373,la.geog,0),MATCH(CONCATENATE(AC$376, " (",$D376,")"),la.head,0))), "n/a")</f>
        <v>n/a</v>
      </c>
      <c r="I376" s="949" t="str">
        <f>IFERROR(IF($F$373="please make a selection","n/a",INDEX(la.data,MATCH($F$373,la.geog,0),MATCH(CONCATENATE(AC$377, " (",$D376,")"),la.head,0))), "n/a")</f>
        <v>n/a</v>
      </c>
      <c r="J376" s="949" t="str">
        <f>IFERROR(IF($F$373="please make a selection","n/a",INDEX(la.data,MATCH($F$373,la.geog,0),MATCH(CONCATENATE(AC$378, " (",$D376,")"),la.head,0))), "n/a")</f>
        <v>n/a</v>
      </c>
      <c r="K376" s="1242" t="str">
        <f t="shared" si="27"/>
        <v>n/a</v>
      </c>
      <c r="L376" s="1242"/>
      <c r="M376" s="949" t="str">
        <f t="shared" si="28"/>
        <v>n/a</v>
      </c>
      <c r="N376" s="949" t="str">
        <f t="shared" si="29"/>
        <v>n/a</v>
      </c>
      <c r="O376" s="949" t="str">
        <f t="shared" si="30"/>
        <v>n/a</v>
      </c>
      <c r="P376" s="1453">
        <f t="shared" si="31"/>
        <v>835</v>
      </c>
      <c r="Q376" s="1453"/>
      <c r="R376" s="401">
        <f t="shared" si="32"/>
        <v>9.7489784004670205E-2</v>
      </c>
      <c r="S376" s="401">
        <f t="shared" si="33"/>
        <v>9.1387162458165694E-2</v>
      </c>
      <c r="T376" s="401">
        <f t="shared" si="34"/>
        <v>0.10395330064465601</v>
      </c>
      <c r="U376" s="1453">
        <f t="shared" si="35"/>
        <v>83506</v>
      </c>
      <c r="V376" s="1453"/>
      <c r="W376" s="401">
        <f t="shared" si="36"/>
        <v>0.12842572143924899</v>
      </c>
      <c r="X376" s="401">
        <f t="shared" si="37"/>
        <v>0.12761472338386201</v>
      </c>
      <c r="Y376" s="401">
        <f t="shared" si="38"/>
        <v>0.129241109889566</v>
      </c>
      <c r="Z376" s="475"/>
      <c r="AA376" s="79"/>
      <c r="AC376" s="505" t="s">
        <v>2410</v>
      </c>
      <c r="AD376" s="1141"/>
    </row>
    <row r="377" spans="2:30" s="506" customFormat="1" x14ac:dyDescent="0.25">
      <c r="B377" s="79"/>
      <c r="C377" s="475"/>
      <c r="D377" s="1477" t="s">
        <v>2049</v>
      </c>
      <c r="E377" s="1477"/>
      <c r="F377" s="1242" t="str">
        <f>IFERROR(IF($F$373="please make a selection","n/a",INDEX(la.data,MATCH($F$373,la.geog,0),MATCH(CONCATENATE(AC$375, " (",$D377,")"),la.head,0))), "n/a")</f>
        <v>n/a</v>
      </c>
      <c r="G377" s="1242"/>
      <c r="H377" s="949" t="str">
        <f>IFERROR(IF($F$373="please make a selection","n/a",INDEX(la.data,MATCH($F$373,la.geog,0),MATCH(CONCATENATE(AC$376, " (",$D377,")"),la.head,0))), "n/a")</f>
        <v>n/a</v>
      </c>
      <c r="I377" s="949" t="str">
        <f>IFERROR(IF($F$373="please make a selection","n/a",INDEX(la.data,MATCH($F$373,la.geog,0),MATCH(CONCATENATE(AC$377, " (",$D377,")"),la.head,0))), "n/a")</f>
        <v>n/a</v>
      </c>
      <c r="J377" s="949" t="str">
        <f>IFERROR(IF($F$373="please make a selection","n/a",INDEX(la.data,MATCH($F$373,la.geog,0),MATCH(CONCATENATE(AC$378, " (",$D377,")"),la.head,0))), "n/a")</f>
        <v>n/a</v>
      </c>
      <c r="K377" s="1242" t="str">
        <f t="shared" si="27"/>
        <v>n/a</v>
      </c>
      <c r="L377" s="1242"/>
      <c r="M377" s="949" t="str">
        <f t="shared" si="28"/>
        <v>n/a</v>
      </c>
      <c r="N377" s="949" t="str">
        <f t="shared" si="29"/>
        <v>n/a</v>
      </c>
      <c r="O377" s="949" t="str">
        <f t="shared" si="30"/>
        <v>n/a</v>
      </c>
      <c r="P377" s="1453">
        <f t="shared" si="31"/>
        <v>728</v>
      </c>
      <c r="Q377" s="1453"/>
      <c r="R377" s="401">
        <f t="shared" si="32"/>
        <v>8.7753134040501501E-2</v>
      </c>
      <c r="S377" s="401">
        <f t="shared" si="33"/>
        <v>8.1853983142113715E-2</v>
      </c>
      <c r="T377" s="401">
        <f t="shared" si="34"/>
        <v>9.4033889664088002E-2</v>
      </c>
      <c r="U377" s="1453">
        <f t="shared" si="35"/>
        <v>75913</v>
      </c>
      <c r="V377" s="1453"/>
      <c r="W377" s="401">
        <f t="shared" si="36"/>
        <v>0.121632837485339</v>
      </c>
      <c r="X377" s="401">
        <f t="shared" si="37"/>
        <v>0.12082424383327001</v>
      </c>
      <c r="Y377" s="401">
        <f t="shared" si="38"/>
        <v>0.12244608883863001</v>
      </c>
      <c r="Z377" s="475"/>
      <c r="AA377" s="79"/>
      <c r="AC377" s="505" t="s">
        <v>2411</v>
      </c>
      <c r="AD377" s="1141"/>
    </row>
    <row r="378" spans="2:30" s="506" customFormat="1" x14ac:dyDescent="0.25">
      <c r="B378" s="79"/>
      <c r="C378" s="475"/>
      <c r="D378" s="1477" t="s">
        <v>2048</v>
      </c>
      <c r="E378" s="1477"/>
      <c r="F378" s="1242" t="str">
        <f>IFERROR(IF($F$373="please make a selection","n/a",INDEX(la.data,MATCH($F$373,la.geog,0),MATCH(CONCATENATE(AC$375, " (",$D378,")"),la.head,0))), "n/a")</f>
        <v>n/a</v>
      </c>
      <c r="G378" s="1242"/>
      <c r="H378" s="949" t="str">
        <f>IFERROR(IF($F$373="please make a selection","n/a",INDEX(la.data,MATCH($F$373,la.geog,0),MATCH(CONCATENATE(AC$376, " (",$D378,")"),la.head,0))), "n/a")</f>
        <v>n/a</v>
      </c>
      <c r="I378" s="949" t="str">
        <f>IFERROR(IF($F$373="please make a selection","n/a",INDEX(la.data,MATCH($F$373,la.geog,0),MATCH(CONCATENATE(AC$377, " (",$D378,")"),la.head,0))), "n/a")</f>
        <v>n/a</v>
      </c>
      <c r="J378" s="949" t="str">
        <f>IFERROR(IF($F$373="please make a selection","n/a",INDEX(la.data,MATCH($F$373,la.geog,0),MATCH(CONCATENATE(AC$378, " (",$D378,")"),la.head,0))), "n/a")</f>
        <v>n/a</v>
      </c>
      <c r="K378" s="1242" t="str">
        <f t="shared" si="27"/>
        <v>n/a</v>
      </c>
      <c r="L378" s="1242"/>
      <c r="M378" s="949" t="str">
        <f t="shared" si="28"/>
        <v>n/a</v>
      </c>
      <c r="N378" s="949" t="str">
        <f t="shared" si="29"/>
        <v>n/a</v>
      </c>
      <c r="O378" s="949" t="str">
        <f t="shared" si="30"/>
        <v>n/a</v>
      </c>
      <c r="P378" s="1453">
        <f t="shared" si="31"/>
        <v>807</v>
      </c>
      <c r="Q378" s="1453"/>
      <c r="R378" s="401">
        <f t="shared" si="32"/>
        <v>9.6983535632736512E-2</v>
      </c>
      <c r="S378" s="401">
        <f t="shared" si="33"/>
        <v>9.0809716768669196E-2</v>
      </c>
      <c r="T378" s="401">
        <f t="shared" si="34"/>
        <v>0.103529294589498</v>
      </c>
      <c r="U378" s="1453">
        <f t="shared" si="35"/>
        <v>70879</v>
      </c>
      <c r="V378" s="1453"/>
      <c r="W378" s="401">
        <f t="shared" si="36"/>
        <v>0.11733826443530999</v>
      </c>
      <c r="X378" s="401">
        <f t="shared" si="37"/>
        <v>0.11652912662829101</v>
      </c>
      <c r="Y378" s="401">
        <f t="shared" si="38"/>
        <v>0.11815226923319599</v>
      </c>
      <c r="Z378" s="475"/>
      <c r="AA378" s="79"/>
      <c r="AC378" s="505" t="s">
        <v>2412</v>
      </c>
      <c r="AD378" s="1141"/>
    </row>
    <row r="379" spans="2:30" s="506" customFormat="1" x14ac:dyDescent="0.25">
      <c r="B379" s="79"/>
      <c r="C379" s="475"/>
      <c r="D379" s="1477" t="s">
        <v>2047</v>
      </c>
      <c r="E379" s="1477"/>
      <c r="F379" s="1242" t="str">
        <f>IFERROR(IF($F$373="please make a selection","n/a",INDEX(la.data,MATCH($F$373,la.geog,0),MATCH(CONCATENATE(AC$375, " (",$D379,")"),la.head,0))), "n/a")</f>
        <v>n/a</v>
      </c>
      <c r="G379" s="1242"/>
      <c r="H379" s="1144" t="str">
        <f>IFERROR(IF($F$373="please make a selection","n/a",INDEX(la.data,MATCH($F$373,la.geog,0),MATCH(CONCATENATE(AC$376, " (",$D379,")"),la.head,0))), "n/a")</f>
        <v>n/a</v>
      </c>
      <c r="I379" s="1144" t="str">
        <f>IFERROR(IF($F$373="please make a selection","n/a",INDEX(la.data,MATCH($F$373,la.geog,0),MATCH(CONCATENATE(AC$377, " (",$D379,")"),la.head,0))), "n/a")</f>
        <v>n/a</v>
      </c>
      <c r="J379" s="1144" t="str">
        <f>IFERROR(IF($F$373="please make a selection","n/a",INDEX(la.data,MATCH($F$373,la.geog,0),MATCH(CONCATENATE(AC$378, " (",$D379,")"),la.head,0))), "n/a")</f>
        <v>n/a</v>
      </c>
      <c r="K379" s="1242" t="str">
        <f t="shared" si="27"/>
        <v>n/a</v>
      </c>
      <c r="L379" s="1242"/>
      <c r="M379" s="1144" t="str">
        <f t="shared" si="28"/>
        <v>n/a</v>
      </c>
      <c r="N379" s="1144" t="str">
        <f t="shared" si="29"/>
        <v>n/a</v>
      </c>
      <c r="O379" s="1144" t="str">
        <f t="shared" si="30"/>
        <v>n/a</v>
      </c>
      <c r="P379" s="1453">
        <f t="shared" si="31"/>
        <v>763</v>
      </c>
      <c r="Q379" s="1453"/>
      <c r="R379" s="1145">
        <f t="shared" si="32"/>
        <v>8.9891611687087702E-2</v>
      </c>
      <c r="S379" s="1145">
        <f t="shared" si="33"/>
        <v>8.3990807543515802E-2</v>
      </c>
      <c r="T379" s="1145">
        <f t="shared" si="34"/>
        <v>9.6163457728548188E-2</v>
      </c>
      <c r="U379" s="1453">
        <f t="shared" si="35"/>
        <v>67195</v>
      </c>
      <c r="V379" s="1453"/>
      <c r="W379" s="1145">
        <f t="shared" si="36"/>
        <v>0.109889660608657</v>
      </c>
      <c r="X379" s="1145">
        <f t="shared" si="37"/>
        <v>0.10910821414713301</v>
      </c>
      <c r="Y379" s="1145">
        <f t="shared" si="38"/>
        <v>0.110676008590238</v>
      </c>
      <c r="Z379" s="475"/>
      <c r="AA379" s="79"/>
      <c r="AC379" s="484"/>
      <c r="AD379" s="1141"/>
    </row>
    <row r="380" spans="2:30" s="1141" customFormat="1" x14ac:dyDescent="0.25">
      <c r="B380" s="79"/>
      <c r="C380" s="1140"/>
      <c r="D380" s="1513" t="s">
        <v>2196</v>
      </c>
      <c r="E380" s="1513"/>
      <c r="F380" s="1514" t="str">
        <f>IFERROR(IF($F$373="please make a selection","n/a",INDEX(la.data,MATCH($F$373,la.geog,0),MATCH(CONCATENATE(AC$375, " (",$D380,")"),la.head,0))), "n/a")</f>
        <v>n/a</v>
      </c>
      <c r="G380" s="1514"/>
      <c r="H380" s="1144" t="str">
        <f>IFERROR(IF($F$373="please make a selection","n/a",INDEX(la.data,MATCH($F$373,la.geog,0),MATCH(CONCATENATE(AC$376, " (",$D380,")"),la.head,0))), "n/a")</f>
        <v>n/a</v>
      </c>
      <c r="I380" s="1144" t="str">
        <f>IFERROR(IF($F$373="please make a selection","n/a",INDEX(la.data,MATCH($F$373,la.geog,0),MATCH(CONCATENATE(AC$377, " (",$D380,")"),la.head,0))), "n/a")</f>
        <v>n/a</v>
      </c>
      <c r="J380" s="1144" t="str">
        <f>IFERROR(IF($F$373="please make a selection","n/a",INDEX(la.data,MATCH($F$373,la.geog,0),MATCH(CONCATENATE(AC$378, " (",$D380,")"),la.head,0))), "n/a")</f>
        <v>n/a</v>
      </c>
      <c r="K380" s="1514" t="str">
        <f t="shared" si="27"/>
        <v>n/a</v>
      </c>
      <c r="L380" s="1514"/>
      <c r="M380" s="1144" t="str">
        <f t="shared" si="28"/>
        <v>n/a</v>
      </c>
      <c r="N380" s="1144" t="str">
        <f t="shared" si="29"/>
        <v>n/a</v>
      </c>
      <c r="O380" s="1144" t="str">
        <f t="shared" si="30"/>
        <v>n/a</v>
      </c>
      <c r="P380" s="1514">
        <f t="shared" si="31"/>
        <v>682</v>
      </c>
      <c r="Q380" s="1514"/>
      <c r="R380" s="1145">
        <f t="shared" si="32"/>
        <v>8.3629675045984106E-2</v>
      </c>
      <c r="S380" s="1145">
        <f t="shared" si="33"/>
        <v>7.7815629824341995E-2</v>
      </c>
      <c r="T380" s="1145">
        <f t="shared" si="34"/>
        <v>8.9835802762559494E-2</v>
      </c>
      <c r="U380" s="1514">
        <f t="shared" si="35"/>
        <v>65023</v>
      </c>
      <c r="V380" s="1514"/>
      <c r="W380" s="1145">
        <f t="shared" si="36"/>
        <v>0.10710091431827999</v>
      </c>
      <c r="X380" s="1145">
        <f t="shared" si="37"/>
        <v>0.10632552533866001</v>
      </c>
      <c r="Y380" s="1145">
        <f t="shared" si="38"/>
        <v>0.10788127529221599</v>
      </c>
      <c r="Z380" s="1140"/>
      <c r="AA380" s="79"/>
      <c r="AC380" s="484"/>
    </row>
    <row r="381" spans="2:30" s="490" customFormat="1" ht="15" customHeight="1" x14ac:dyDescent="0.25">
      <c r="B381" s="79"/>
      <c r="C381" s="475"/>
      <c r="D381" s="1796" t="s">
        <v>2413</v>
      </c>
      <c r="E381" s="1796"/>
      <c r="F381" s="1796"/>
      <c r="G381" s="1796"/>
      <c r="H381" s="1796"/>
      <c r="I381" s="1796"/>
      <c r="J381" s="1796"/>
      <c r="K381" s="1796"/>
      <c r="L381" s="1796"/>
      <c r="M381" s="1796"/>
      <c r="N381" s="1796"/>
      <c r="O381" s="1796"/>
      <c r="P381" s="1796"/>
      <c r="Q381" s="1796"/>
      <c r="R381" s="1796"/>
      <c r="S381" s="1796"/>
      <c r="T381" s="1796"/>
      <c r="U381" s="1796"/>
      <c r="V381" s="1796"/>
      <c r="W381" s="1796"/>
      <c r="X381" s="1796"/>
      <c r="Y381" s="1796"/>
      <c r="Z381" s="475"/>
      <c r="AA381" s="79"/>
      <c r="AC381" s="484"/>
      <c r="AD381" s="1141"/>
    </row>
    <row r="382" spans="2:30" s="490" customFormat="1" x14ac:dyDescent="0.25">
      <c r="B382" s="79"/>
      <c r="C382" s="475"/>
      <c r="D382" s="1797"/>
      <c r="E382" s="1797"/>
      <c r="F382" s="1797"/>
      <c r="G382" s="1797"/>
      <c r="H382" s="1797"/>
      <c r="I382" s="1797"/>
      <c r="J382" s="1797"/>
      <c r="K382" s="1797"/>
      <c r="L382" s="1797"/>
      <c r="M382" s="1797"/>
      <c r="N382" s="1797"/>
      <c r="O382" s="1797"/>
      <c r="P382" s="1797"/>
      <c r="Q382" s="1797"/>
      <c r="R382" s="1797"/>
      <c r="S382" s="1797"/>
      <c r="T382" s="1797"/>
      <c r="U382" s="1797"/>
      <c r="V382" s="1797"/>
      <c r="W382" s="1797"/>
      <c r="X382" s="1797"/>
      <c r="Y382" s="1797"/>
      <c r="Z382" s="475"/>
      <c r="AA382" s="79"/>
      <c r="AC382" s="484"/>
      <c r="AD382" s="1141"/>
    </row>
    <row r="383" spans="2:30" s="490" customFormat="1" x14ac:dyDescent="0.25">
      <c r="B383" s="79"/>
      <c r="C383" s="475"/>
      <c r="D383" s="475"/>
      <c r="E383" s="475"/>
      <c r="F383" s="475"/>
      <c r="G383" s="475"/>
      <c r="H383" s="475"/>
      <c r="I383" s="475"/>
      <c r="J383" s="475"/>
      <c r="K383" s="475"/>
      <c r="L383" s="475"/>
      <c r="M383" s="475"/>
      <c r="N383" s="475"/>
      <c r="O383" s="475"/>
      <c r="P383" s="475"/>
      <c r="Q383" s="475"/>
      <c r="R383" s="475"/>
      <c r="S383" s="475"/>
      <c r="T383" s="475"/>
      <c r="U383" s="475"/>
      <c r="V383" s="475"/>
      <c r="W383" s="475"/>
      <c r="X383" s="475"/>
      <c r="Y383" s="475"/>
      <c r="Z383" s="475"/>
      <c r="AA383" s="79"/>
      <c r="AC383" s="484"/>
      <c r="AD383" s="1141"/>
    </row>
    <row r="384" spans="2:30" s="490" customFormat="1" x14ac:dyDescent="0.25">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C384" s="484"/>
      <c r="AD384" s="1141"/>
    </row>
    <row r="385" spans="2:30" s="490" customFormat="1" x14ac:dyDescent="0.25">
      <c r="B385" s="79"/>
      <c r="C385" s="475"/>
      <c r="D385" s="475"/>
      <c r="E385" s="475"/>
      <c r="F385" s="475"/>
      <c r="G385" s="475"/>
      <c r="H385" s="475"/>
      <c r="I385" s="475"/>
      <c r="J385" s="475"/>
      <c r="K385" s="475"/>
      <c r="L385" s="475"/>
      <c r="M385" s="475"/>
      <c r="N385" s="475"/>
      <c r="O385" s="475"/>
      <c r="P385" s="475"/>
      <c r="Q385" s="475"/>
      <c r="R385" s="475"/>
      <c r="S385" s="475"/>
      <c r="T385" s="475"/>
      <c r="U385" s="475"/>
      <c r="V385" s="475"/>
      <c r="W385" s="475"/>
      <c r="X385" s="475"/>
      <c r="Y385" s="475"/>
      <c r="Z385" s="475"/>
      <c r="AA385" s="79"/>
      <c r="AC385" s="484"/>
      <c r="AD385" s="1141"/>
    </row>
    <row r="386" spans="2:30" s="490" customFormat="1" x14ac:dyDescent="0.25">
      <c r="B386" s="79"/>
      <c r="C386" s="475"/>
      <c r="D386" s="475"/>
      <c r="E386" s="475"/>
      <c r="F386" s="475"/>
      <c r="G386" s="475"/>
      <c r="H386" s="475"/>
      <c r="I386" s="475"/>
      <c r="J386" s="475"/>
      <c r="K386" s="475"/>
      <c r="L386" s="475"/>
      <c r="M386" s="475"/>
      <c r="N386" s="475"/>
      <c r="O386" s="475"/>
      <c r="P386" s="475"/>
      <c r="Q386" s="475"/>
      <c r="R386" s="475"/>
      <c r="S386" s="475"/>
      <c r="T386" s="475"/>
      <c r="U386" s="475"/>
      <c r="V386" s="475"/>
      <c r="W386" s="475"/>
      <c r="X386" s="475"/>
      <c r="Y386" s="475"/>
      <c r="Z386" s="475"/>
      <c r="AA386" s="79"/>
      <c r="AC386" s="484"/>
      <c r="AD386" s="1141"/>
    </row>
    <row r="387" spans="2:30" s="490" customFormat="1" x14ac:dyDescent="0.25">
      <c r="B387" s="79"/>
      <c r="C387" s="475"/>
      <c r="D387" s="1762" t="s">
        <v>2414</v>
      </c>
      <c r="E387" s="1798"/>
      <c r="F387" s="1798"/>
      <c r="G387" s="1798"/>
      <c r="H387" s="1798"/>
      <c r="I387" s="1798"/>
      <c r="J387" s="1798"/>
      <c r="K387" s="1798"/>
      <c r="L387" s="1798"/>
      <c r="M387" s="1798"/>
      <c r="N387" s="1798"/>
      <c r="O387" s="1798"/>
      <c r="P387" s="1798"/>
      <c r="Q387" s="1798"/>
      <c r="R387" s="1798"/>
      <c r="S387" s="1798"/>
      <c r="T387" s="1798"/>
      <c r="U387" s="1798"/>
      <c r="V387" s="1798"/>
      <c r="W387" s="1798"/>
      <c r="X387" s="1798"/>
      <c r="Y387" s="1799"/>
      <c r="Z387" s="475"/>
      <c r="AA387" s="79"/>
      <c r="AC387" s="484"/>
      <c r="AD387" s="1141"/>
    </row>
    <row r="388" spans="2:30" s="506" customFormat="1" x14ac:dyDescent="0.25">
      <c r="B388" s="79"/>
      <c r="C388" s="475"/>
      <c r="D388" s="1800"/>
      <c r="E388" s="1588"/>
      <c r="F388" s="1588"/>
      <c r="G388" s="1588"/>
      <c r="H388" s="1588"/>
      <c r="I388" s="1588"/>
      <c r="J388" s="1588"/>
      <c r="K388" s="1588"/>
      <c r="L388" s="1588"/>
      <c r="M388" s="1588"/>
      <c r="N388" s="1588"/>
      <c r="O388" s="1588"/>
      <c r="P388" s="1588"/>
      <c r="Q388" s="1588"/>
      <c r="R388" s="1588"/>
      <c r="S388" s="1588"/>
      <c r="T388" s="1588"/>
      <c r="U388" s="1588"/>
      <c r="V388" s="1588"/>
      <c r="W388" s="1588"/>
      <c r="X388" s="1588"/>
      <c r="Y388" s="1801"/>
      <c r="Z388" s="475"/>
      <c r="AA388" s="79"/>
      <c r="AC388" s="484"/>
      <c r="AD388" s="1141"/>
    </row>
    <row r="389" spans="2:30" s="506" customFormat="1" x14ac:dyDescent="0.25">
      <c r="B389" s="79"/>
      <c r="C389" s="475"/>
      <c r="D389" s="1800"/>
      <c r="E389" s="1588"/>
      <c r="F389" s="1588"/>
      <c r="G389" s="1588"/>
      <c r="H389" s="1588"/>
      <c r="I389" s="1588"/>
      <c r="J389" s="1588"/>
      <c r="K389" s="1588"/>
      <c r="L389" s="1588"/>
      <c r="M389" s="1588"/>
      <c r="N389" s="1588"/>
      <c r="O389" s="1588"/>
      <c r="P389" s="1588"/>
      <c r="Q389" s="1588"/>
      <c r="R389" s="1588"/>
      <c r="S389" s="1588"/>
      <c r="T389" s="1588"/>
      <c r="U389" s="1588"/>
      <c r="V389" s="1588"/>
      <c r="W389" s="1588"/>
      <c r="X389" s="1588"/>
      <c r="Y389" s="1801"/>
      <c r="Z389" s="475"/>
      <c r="AA389" s="79"/>
      <c r="AC389" s="484"/>
      <c r="AD389" s="1141"/>
    </row>
    <row r="390" spans="2:30" s="506" customFormat="1" x14ac:dyDescent="0.25">
      <c r="B390" s="79"/>
      <c r="C390" s="475"/>
      <c r="D390" s="1800"/>
      <c r="E390" s="1588"/>
      <c r="F390" s="1588"/>
      <c r="G390" s="1588"/>
      <c r="H390" s="1588"/>
      <c r="I390" s="1588"/>
      <c r="J390" s="1588"/>
      <c r="K390" s="1588"/>
      <c r="L390" s="1588"/>
      <c r="M390" s="1588"/>
      <c r="N390" s="1588"/>
      <c r="O390" s="1588"/>
      <c r="P390" s="1588"/>
      <c r="Q390" s="1588"/>
      <c r="R390" s="1588"/>
      <c r="S390" s="1588"/>
      <c r="T390" s="1588"/>
      <c r="U390" s="1588"/>
      <c r="V390" s="1588"/>
      <c r="W390" s="1588"/>
      <c r="X390" s="1588"/>
      <c r="Y390" s="1801"/>
      <c r="Z390" s="475"/>
      <c r="AA390" s="79"/>
      <c r="AC390" s="484"/>
      <c r="AD390" s="1141"/>
    </row>
    <row r="391" spans="2:30" s="506" customFormat="1" x14ac:dyDescent="0.25">
      <c r="B391" s="79"/>
      <c r="C391" s="475"/>
      <c r="D391" s="1800"/>
      <c r="E391" s="1588"/>
      <c r="F391" s="1588"/>
      <c r="G391" s="1588"/>
      <c r="H391" s="1588"/>
      <c r="I391" s="1588"/>
      <c r="J391" s="1588"/>
      <c r="K391" s="1588"/>
      <c r="L391" s="1588"/>
      <c r="M391" s="1588"/>
      <c r="N391" s="1588"/>
      <c r="O391" s="1588"/>
      <c r="P391" s="1588"/>
      <c r="Q391" s="1588"/>
      <c r="R391" s="1588"/>
      <c r="S391" s="1588"/>
      <c r="T391" s="1588"/>
      <c r="U391" s="1588"/>
      <c r="V391" s="1588"/>
      <c r="W391" s="1588"/>
      <c r="X391" s="1588"/>
      <c r="Y391" s="1801"/>
      <c r="Z391" s="475"/>
      <c r="AA391" s="79"/>
      <c r="AC391" s="484"/>
      <c r="AD391" s="1141"/>
    </row>
    <row r="392" spans="2:30" s="506" customFormat="1" x14ac:dyDescent="0.25">
      <c r="B392" s="79"/>
      <c r="C392" s="475"/>
      <c r="D392" s="1800"/>
      <c r="E392" s="1588"/>
      <c r="F392" s="1588"/>
      <c r="G392" s="1588"/>
      <c r="H392" s="1588"/>
      <c r="I392" s="1588"/>
      <c r="J392" s="1588"/>
      <c r="K392" s="1588"/>
      <c r="L392" s="1588"/>
      <c r="M392" s="1588"/>
      <c r="N392" s="1588"/>
      <c r="O392" s="1588"/>
      <c r="P392" s="1588"/>
      <c r="Q392" s="1588"/>
      <c r="R392" s="1588"/>
      <c r="S392" s="1588"/>
      <c r="T392" s="1588"/>
      <c r="U392" s="1588"/>
      <c r="V392" s="1588"/>
      <c r="W392" s="1588"/>
      <c r="X392" s="1588"/>
      <c r="Y392" s="1801"/>
      <c r="Z392" s="475"/>
      <c r="AA392" s="79"/>
      <c r="AC392" s="484"/>
      <c r="AD392" s="1141"/>
    </row>
    <row r="393" spans="2:30" s="506" customFormat="1" x14ac:dyDescent="0.25">
      <c r="B393" s="79"/>
      <c r="C393" s="475"/>
      <c r="D393" s="1800"/>
      <c r="E393" s="1588"/>
      <c r="F393" s="1588"/>
      <c r="G393" s="1588"/>
      <c r="H393" s="1588"/>
      <c r="I393" s="1588"/>
      <c r="J393" s="1588"/>
      <c r="K393" s="1588"/>
      <c r="L393" s="1588"/>
      <c r="M393" s="1588"/>
      <c r="N393" s="1588"/>
      <c r="O393" s="1588"/>
      <c r="P393" s="1588"/>
      <c r="Q393" s="1588"/>
      <c r="R393" s="1588"/>
      <c r="S393" s="1588"/>
      <c r="T393" s="1588"/>
      <c r="U393" s="1588"/>
      <c r="V393" s="1588"/>
      <c r="W393" s="1588"/>
      <c r="X393" s="1588"/>
      <c r="Y393" s="1801"/>
      <c r="Z393" s="475"/>
      <c r="AA393" s="79"/>
      <c r="AC393" s="484"/>
      <c r="AD393" s="1141"/>
    </row>
    <row r="394" spans="2:30" s="506" customFormat="1" x14ac:dyDescent="0.25">
      <c r="B394" s="79"/>
      <c r="C394" s="475"/>
      <c r="D394" s="1800"/>
      <c r="E394" s="1588"/>
      <c r="F394" s="1588"/>
      <c r="G394" s="1588"/>
      <c r="H394" s="1588"/>
      <c r="I394" s="1588"/>
      <c r="J394" s="1588"/>
      <c r="K394" s="1588"/>
      <c r="L394" s="1588"/>
      <c r="M394" s="1588"/>
      <c r="N394" s="1588"/>
      <c r="O394" s="1588"/>
      <c r="P394" s="1588"/>
      <c r="Q394" s="1588"/>
      <c r="R394" s="1588"/>
      <c r="S394" s="1588"/>
      <c r="T394" s="1588"/>
      <c r="U394" s="1588"/>
      <c r="V394" s="1588"/>
      <c r="W394" s="1588"/>
      <c r="X394" s="1588"/>
      <c r="Y394" s="1801"/>
      <c r="Z394" s="475"/>
      <c r="AA394" s="79"/>
      <c r="AC394" s="484"/>
      <c r="AD394" s="1141"/>
    </row>
    <row r="395" spans="2:30" s="506" customFormat="1" x14ac:dyDescent="0.25">
      <c r="B395" s="79"/>
      <c r="C395" s="475"/>
      <c r="D395" s="1800"/>
      <c r="E395" s="1588"/>
      <c r="F395" s="1588"/>
      <c r="G395" s="1588"/>
      <c r="H395" s="1588"/>
      <c r="I395" s="1588"/>
      <c r="J395" s="1588"/>
      <c r="K395" s="1588"/>
      <c r="L395" s="1588"/>
      <c r="M395" s="1588"/>
      <c r="N395" s="1588"/>
      <c r="O395" s="1588"/>
      <c r="P395" s="1588"/>
      <c r="Q395" s="1588"/>
      <c r="R395" s="1588"/>
      <c r="S395" s="1588"/>
      <c r="T395" s="1588"/>
      <c r="U395" s="1588"/>
      <c r="V395" s="1588"/>
      <c r="W395" s="1588"/>
      <c r="X395" s="1588"/>
      <c r="Y395" s="1801"/>
      <c r="Z395" s="475"/>
      <c r="AA395" s="79"/>
      <c r="AC395" s="484"/>
      <c r="AD395" s="1141"/>
    </row>
    <row r="396" spans="2:30" s="506" customFormat="1" x14ac:dyDescent="0.25">
      <c r="B396" s="79"/>
      <c r="C396" s="475"/>
      <c r="D396" s="1800"/>
      <c r="E396" s="1588"/>
      <c r="F396" s="1588"/>
      <c r="G396" s="1588"/>
      <c r="H396" s="1588"/>
      <c r="I396" s="1588"/>
      <c r="J396" s="1588"/>
      <c r="K396" s="1588"/>
      <c r="L396" s="1588"/>
      <c r="M396" s="1588"/>
      <c r="N396" s="1588"/>
      <c r="O396" s="1588"/>
      <c r="P396" s="1588"/>
      <c r="Q396" s="1588"/>
      <c r="R396" s="1588"/>
      <c r="S396" s="1588"/>
      <c r="T396" s="1588"/>
      <c r="U396" s="1588"/>
      <c r="V396" s="1588"/>
      <c r="W396" s="1588"/>
      <c r="X396" s="1588"/>
      <c r="Y396" s="1801"/>
      <c r="Z396" s="475"/>
      <c r="AA396" s="79"/>
      <c r="AC396" s="484"/>
      <c r="AD396" s="1141"/>
    </row>
    <row r="397" spans="2:30" s="506" customFormat="1" x14ac:dyDescent="0.25">
      <c r="B397" s="79"/>
      <c r="C397" s="475"/>
      <c r="D397" s="1800"/>
      <c r="E397" s="1588"/>
      <c r="F397" s="1588"/>
      <c r="G397" s="1588"/>
      <c r="H397" s="1588"/>
      <c r="I397" s="1588"/>
      <c r="J397" s="1588"/>
      <c r="K397" s="1588"/>
      <c r="L397" s="1588"/>
      <c r="M397" s="1588"/>
      <c r="N397" s="1588"/>
      <c r="O397" s="1588"/>
      <c r="P397" s="1588"/>
      <c r="Q397" s="1588"/>
      <c r="R397" s="1588"/>
      <c r="S397" s="1588"/>
      <c r="T397" s="1588"/>
      <c r="U397" s="1588"/>
      <c r="V397" s="1588"/>
      <c r="W397" s="1588"/>
      <c r="X397" s="1588"/>
      <c r="Y397" s="1801"/>
      <c r="Z397" s="475"/>
      <c r="AA397" s="79"/>
      <c r="AC397" s="484"/>
      <c r="AD397" s="1141"/>
    </row>
    <row r="398" spans="2:30" s="506" customFormat="1" x14ac:dyDescent="0.25">
      <c r="B398" s="79"/>
      <c r="C398" s="475"/>
      <c r="D398" s="1800"/>
      <c r="E398" s="1588"/>
      <c r="F398" s="1588"/>
      <c r="G398" s="1588"/>
      <c r="H398" s="1588"/>
      <c r="I398" s="1588"/>
      <c r="J398" s="1588"/>
      <c r="K398" s="1588"/>
      <c r="L398" s="1588"/>
      <c r="M398" s="1588"/>
      <c r="N398" s="1588"/>
      <c r="O398" s="1588"/>
      <c r="P398" s="1588"/>
      <c r="Q398" s="1588"/>
      <c r="R398" s="1588"/>
      <c r="S398" s="1588"/>
      <c r="T398" s="1588"/>
      <c r="U398" s="1588"/>
      <c r="V398" s="1588"/>
      <c r="W398" s="1588"/>
      <c r="X398" s="1588"/>
      <c r="Y398" s="1801"/>
      <c r="Z398" s="475"/>
      <c r="AA398" s="79"/>
      <c r="AC398" s="484"/>
      <c r="AD398" s="1141"/>
    </row>
    <row r="399" spans="2:30" s="506" customFormat="1" x14ac:dyDescent="0.25">
      <c r="B399" s="79"/>
      <c r="C399" s="475"/>
      <c r="D399" s="1800"/>
      <c r="E399" s="1588"/>
      <c r="F399" s="1588"/>
      <c r="G399" s="1588"/>
      <c r="H399" s="1588"/>
      <c r="I399" s="1588"/>
      <c r="J399" s="1588"/>
      <c r="K399" s="1588"/>
      <c r="L399" s="1588"/>
      <c r="M399" s="1588"/>
      <c r="N399" s="1588"/>
      <c r="O399" s="1588"/>
      <c r="P399" s="1588"/>
      <c r="Q399" s="1588"/>
      <c r="R399" s="1588"/>
      <c r="S399" s="1588"/>
      <c r="T399" s="1588"/>
      <c r="U399" s="1588"/>
      <c r="V399" s="1588"/>
      <c r="W399" s="1588"/>
      <c r="X399" s="1588"/>
      <c r="Y399" s="1801"/>
      <c r="Z399" s="475"/>
      <c r="AA399" s="79"/>
      <c r="AC399" s="484"/>
      <c r="AD399" s="1141"/>
    </row>
    <row r="400" spans="2:30" s="506" customFormat="1" x14ac:dyDescent="0.25">
      <c r="B400" s="79"/>
      <c r="C400" s="475"/>
      <c r="D400" s="1800"/>
      <c r="E400" s="1588"/>
      <c r="F400" s="1588"/>
      <c r="G400" s="1588"/>
      <c r="H400" s="1588"/>
      <c r="I400" s="1588"/>
      <c r="J400" s="1588"/>
      <c r="K400" s="1588"/>
      <c r="L400" s="1588"/>
      <c r="M400" s="1588"/>
      <c r="N400" s="1588"/>
      <c r="O400" s="1588"/>
      <c r="P400" s="1588"/>
      <c r="Q400" s="1588"/>
      <c r="R400" s="1588"/>
      <c r="S400" s="1588"/>
      <c r="T400" s="1588"/>
      <c r="U400" s="1588"/>
      <c r="V400" s="1588"/>
      <c r="W400" s="1588"/>
      <c r="X400" s="1588"/>
      <c r="Y400" s="1801"/>
      <c r="Z400" s="475"/>
      <c r="AA400" s="79"/>
      <c r="AC400" s="484"/>
      <c r="AD400" s="1141"/>
    </row>
    <row r="401" spans="2:31" s="506" customFormat="1" x14ac:dyDescent="0.25">
      <c r="B401" s="79"/>
      <c r="C401" s="475"/>
      <c r="D401" s="1802"/>
      <c r="E401" s="1803"/>
      <c r="F401" s="1803"/>
      <c r="G401" s="1803"/>
      <c r="H401" s="1803"/>
      <c r="I401" s="1803"/>
      <c r="J401" s="1803"/>
      <c r="K401" s="1803"/>
      <c r="L401" s="1803"/>
      <c r="M401" s="1803"/>
      <c r="N401" s="1803"/>
      <c r="O401" s="1803"/>
      <c r="P401" s="1803"/>
      <c r="Q401" s="1803"/>
      <c r="R401" s="1803"/>
      <c r="S401" s="1803"/>
      <c r="T401" s="1803"/>
      <c r="U401" s="1803"/>
      <c r="V401" s="1803"/>
      <c r="W401" s="1803"/>
      <c r="X401" s="1803"/>
      <c r="Y401" s="1804"/>
      <c r="Z401" s="475"/>
      <c r="AA401" s="79"/>
      <c r="AC401" s="484"/>
      <c r="AD401" s="1141"/>
    </row>
    <row r="402" spans="2:31" s="506" customFormat="1" x14ac:dyDescent="0.25">
      <c r="B402" s="79"/>
      <c r="C402" s="475"/>
      <c r="D402" s="475"/>
      <c r="E402" s="475"/>
      <c r="F402" s="475"/>
      <c r="G402" s="475"/>
      <c r="H402" s="475"/>
      <c r="I402" s="475"/>
      <c r="J402" s="475"/>
      <c r="K402" s="475"/>
      <c r="L402" s="475"/>
      <c r="M402" s="475"/>
      <c r="N402" s="475"/>
      <c r="O402" s="475"/>
      <c r="P402" s="475"/>
      <c r="Q402" s="475"/>
      <c r="R402" s="475"/>
      <c r="S402" s="475"/>
      <c r="T402" s="475"/>
      <c r="U402" s="475"/>
      <c r="V402" s="475"/>
      <c r="W402" s="475"/>
      <c r="X402" s="475"/>
      <c r="Y402" s="475"/>
      <c r="Z402" s="475"/>
      <c r="AA402" s="79"/>
      <c r="AC402" s="484"/>
      <c r="AD402" s="1141"/>
    </row>
    <row r="403" spans="2:31" s="506" customFormat="1" x14ac:dyDescent="0.25">
      <c r="B403" s="79"/>
      <c r="C403" s="475"/>
      <c r="D403" s="1867" t="s">
        <v>3192</v>
      </c>
      <c r="E403" s="1867"/>
      <c r="F403" s="1867"/>
      <c r="G403" s="1867"/>
      <c r="H403" s="1867"/>
      <c r="I403" s="1867"/>
      <c r="J403" s="1867"/>
      <c r="K403" s="1867"/>
      <c r="L403" s="1867"/>
      <c r="M403" s="1867"/>
      <c r="N403" s="1867"/>
      <c r="O403" s="1867"/>
      <c r="P403" s="1867"/>
      <c r="Q403" s="1867"/>
      <c r="R403" s="1867"/>
      <c r="S403" s="1867"/>
      <c r="T403" s="1867"/>
      <c r="U403" s="1867"/>
      <c r="V403" s="1867"/>
      <c r="W403" s="1867"/>
      <c r="X403" s="1867"/>
      <c r="Y403" s="1867"/>
      <c r="Z403" s="475"/>
      <c r="AA403" s="79"/>
      <c r="AC403" s="484"/>
      <c r="AD403" s="1141"/>
    </row>
    <row r="404" spans="2:31" s="506" customFormat="1" x14ac:dyDescent="0.25">
      <c r="B404" s="79"/>
      <c r="C404" s="475"/>
      <c r="D404" s="511"/>
      <c r="E404" s="509"/>
      <c r="F404" s="509"/>
      <c r="G404" s="509"/>
      <c r="H404" s="509"/>
      <c r="I404" s="509"/>
      <c r="J404" s="509"/>
      <c r="K404" s="509"/>
      <c r="L404" s="509"/>
      <c r="M404" s="509"/>
      <c r="N404" s="509"/>
      <c r="O404" s="509"/>
      <c r="P404" s="509"/>
      <c r="Q404" s="509"/>
      <c r="R404" s="509"/>
      <c r="S404" s="509"/>
      <c r="T404" s="509"/>
      <c r="U404" s="509"/>
      <c r="V404" s="509"/>
      <c r="W404" s="509"/>
      <c r="X404" s="475"/>
      <c r="Y404" s="475"/>
      <c r="Z404" s="475"/>
      <c r="AA404" s="79"/>
      <c r="AC404" s="484"/>
      <c r="AD404" s="1141"/>
    </row>
    <row r="405" spans="2:31" s="506" customFormat="1" ht="96.75" customHeight="1" x14ac:dyDescent="0.25">
      <c r="B405" s="79"/>
      <c r="C405" s="475"/>
      <c r="D405" s="1759" t="s">
        <v>3669</v>
      </c>
      <c r="E405" s="1759"/>
      <c r="F405" s="1759"/>
      <c r="G405" s="1759"/>
      <c r="H405" s="1759"/>
      <c r="I405" s="1759"/>
      <c r="J405" s="1759"/>
      <c r="K405" s="1759"/>
      <c r="L405" s="1759"/>
      <c r="M405" s="1759"/>
      <c r="N405" s="1759"/>
      <c r="O405" s="1759"/>
      <c r="P405" s="1759"/>
      <c r="Q405" s="1759"/>
      <c r="R405" s="1759"/>
      <c r="S405" s="1759"/>
      <c r="T405" s="1759"/>
      <c r="U405" s="1759"/>
      <c r="V405" s="1759"/>
      <c r="W405" s="1759"/>
      <c r="X405" s="1759"/>
      <c r="Y405" s="1759"/>
      <c r="Z405" s="475"/>
      <c r="AA405" s="79"/>
      <c r="AC405" s="484"/>
      <c r="AD405" s="1141"/>
    </row>
    <row r="406" spans="2:31" s="506" customFormat="1" ht="17.25" customHeight="1" x14ac:dyDescent="0.25">
      <c r="B406" s="79"/>
      <c r="C406" s="475"/>
      <c r="D406" s="1448" t="s">
        <v>3668</v>
      </c>
      <c r="E406" s="1448"/>
      <c r="F406" s="1448"/>
      <c r="G406" s="1448"/>
      <c r="H406" s="1448"/>
      <c r="I406" s="1448"/>
      <c r="J406" s="1448"/>
      <c r="K406" s="1448"/>
      <c r="L406" s="1448"/>
      <c r="M406" s="1448"/>
      <c r="N406" s="1448"/>
      <c r="O406" s="1448"/>
      <c r="P406" s="1448"/>
      <c r="Q406" s="1448"/>
      <c r="R406" s="1448"/>
      <c r="S406" s="1448"/>
      <c r="T406" s="1448"/>
      <c r="U406" s="1448"/>
      <c r="V406" s="1448"/>
      <c r="W406" s="1448"/>
      <c r="X406" s="1448"/>
      <c r="Y406" s="1448"/>
      <c r="Z406" s="475"/>
      <c r="AA406" s="79"/>
      <c r="AC406" s="484"/>
      <c r="AD406" s="1141"/>
    </row>
    <row r="407" spans="2:31" s="1141" customFormat="1" ht="60" customHeight="1" x14ac:dyDescent="0.25">
      <c r="B407" s="79"/>
      <c r="C407" s="1140"/>
      <c r="D407" s="1515" t="s">
        <v>3585</v>
      </c>
      <c r="E407" s="1515"/>
      <c r="F407" s="1515"/>
      <c r="G407" s="1515"/>
      <c r="H407" s="1515"/>
      <c r="I407" s="1515"/>
      <c r="J407" s="1515"/>
      <c r="K407" s="1515"/>
      <c r="L407" s="1515"/>
      <c r="M407" s="1515"/>
      <c r="N407" s="1515"/>
      <c r="O407" s="1515"/>
      <c r="P407" s="1515"/>
      <c r="Q407" s="1515"/>
      <c r="R407" s="1515"/>
      <c r="S407" s="1515"/>
      <c r="T407" s="1515"/>
      <c r="U407" s="1515"/>
      <c r="V407" s="1515"/>
      <c r="W407" s="1515"/>
      <c r="X407" s="1515"/>
      <c r="Y407" s="1515"/>
      <c r="Z407" s="1140"/>
      <c r="AA407" s="79"/>
      <c r="AC407" s="484"/>
    </row>
    <row r="408" spans="2:31" s="506" customFormat="1" x14ac:dyDescent="0.25">
      <c r="B408" s="79"/>
      <c r="C408" s="475"/>
      <c r="D408" s="1806" t="s">
        <v>2415</v>
      </c>
      <c r="E408" s="1806"/>
      <c r="F408" s="1806"/>
      <c r="G408" s="1806"/>
      <c r="H408" s="1806"/>
      <c r="I408" s="1806"/>
      <c r="J408" s="1806"/>
      <c r="K408" s="1806"/>
      <c r="L408" s="1806"/>
      <c r="M408" s="1806"/>
      <c r="N408" s="1806"/>
      <c r="O408" s="1806"/>
      <c r="P408" s="1806"/>
      <c r="Q408" s="1806"/>
      <c r="R408" s="1806"/>
      <c r="S408" s="1806"/>
      <c r="T408" s="1806"/>
      <c r="U408" s="1806"/>
      <c r="V408" s="1806"/>
      <c r="W408" s="1806"/>
      <c r="X408" s="1806"/>
      <c r="Y408" s="1806"/>
      <c r="Z408" s="475"/>
      <c r="AA408" s="79"/>
      <c r="AC408" s="484"/>
      <c r="AD408" s="1141"/>
    </row>
    <row r="409" spans="2:31" s="506" customFormat="1" ht="31.5" customHeight="1" x14ac:dyDescent="0.25">
      <c r="B409" s="79"/>
      <c r="C409" s="475"/>
      <c r="D409" s="509"/>
      <c r="E409" s="1795" t="s">
        <v>2416</v>
      </c>
      <c r="F409" s="1795"/>
      <c r="G409" s="1795"/>
      <c r="H409" s="1795"/>
      <c r="I409" s="1807" t="s">
        <v>2417</v>
      </c>
      <c r="J409" s="1807"/>
      <c r="K409" s="1807"/>
      <c r="L409" s="1807"/>
      <c r="M409" s="1807"/>
      <c r="N409" s="1807"/>
      <c r="O409" s="1807"/>
      <c r="P409" s="1807"/>
      <c r="Q409" s="1807"/>
      <c r="R409" s="1807"/>
      <c r="S409" s="1807"/>
      <c r="T409" s="1807"/>
      <c r="U409" s="1807"/>
      <c r="V409" s="1807"/>
      <c r="W409" s="1807"/>
      <c r="X409" s="1807"/>
      <c r="Y409" s="475"/>
      <c r="Z409" s="475"/>
      <c r="AA409" s="79"/>
      <c r="AC409" s="484"/>
      <c r="AD409" s="1141"/>
    </row>
    <row r="410" spans="2:31" s="506" customFormat="1" ht="90" customHeight="1" x14ac:dyDescent="0.25">
      <c r="B410" s="79"/>
      <c r="C410" s="475"/>
      <c r="D410" s="509"/>
      <c r="E410" s="1795" t="s">
        <v>2418</v>
      </c>
      <c r="F410" s="1795"/>
      <c r="G410" s="1795"/>
      <c r="H410" s="1795"/>
      <c r="I410" s="1807" t="s">
        <v>2419</v>
      </c>
      <c r="J410" s="1807"/>
      <c r="K410" s="1807"/>
      <c r="L410" s="1807"/>
      <c r="M410" s="1807"/>
      <c r="N410" s="1807"/>
      <c r="O410" s="1807"/>
      <c r="P410" s="1807"/>
      <c r="Q410" s="1807"/>
      <c r="R410" s="1807"/>
      <c r="S410" s="1807"/>
      <c r="T410" s="1807"/>
      <c r="U410" s="1807"/>
      <c r="V410" s="1807"/>
      <c r="W410" s="1807"/>
      <c r="X410" s="1807"/>
      <c r="Y410" s="475"/>
      <c r="Z410" s="475"/>
      <c r="AA410" s="79"/>
      <c r="AC410" s="484"/>
      <c r="AD410" s="1141"/>
    </row>
    <row r="411" spans="2:31" s="506" customFormat="1" ht="17.25" customHeight="1" x14ac:dyDescent="0.25">
      <c r="B411" s="79"/>
      <c r="C411" s="475"/>
      <c r="D411" s="509"/>
      <c r="E411" s="1795" t="s">
        <v>2420</v>
      </c>
      <c r="F411" s="1795"/>
      <c r="G411" s="1795"/>
      <c r="H411" s="1795"/>
      <c r="I411" s="1808" t="s">
        <v>2421</v>
      </c>
      <c r="J411" s="1808"/>
      <c r="K411" s="1808"/>
      <c r="L411" s="1808"/>
      <c r="M411" s="1808"/>
      <c r="N411" s="1808"/>
      <c r="O411" s="1808"/>
      <c r="P411" s="1808"/>
      <c r="Q411" s="1808"/>
      <c r="R411" s="1808"/>
      <c r="S411" s="1808"/>
      <c r="T411" s="1808"/>
      <c r="U411" s="1808"/>
      <c r="V411" s="1808"/>
      <c r="W411" s="1808"/>
      <c r="X411" s="1808"/>
      <c r="Y411" s="475"/>
      <c r="Z411" s="475"/>
      <c r="AA411" s="79"/>
      <c r="AC411" s="484"/>
      <c r="AD411" s="1141"/>
    </row>
    <row r="412" spans="2:31" s="476" customFormat="1" ht="28.5" customHeight="1" x14ac:dyDescent="0.2">
      <c r="B412" s="508"/>
      <c r="C412" s="196"/>
      <c r="D412" s="512"/>
      <c r="E412" s="1795" t="s">
        <v>2422</v>
      </c>
      <c r="F412" s="1795"/>
      <c r="G412" s="1795"/>
      <c r="H412" s="1795"/>
      <c r="I412" s="1808" t="s">
        <v>2423</v>
      </c>
      <c r="J412" s="1808"/>
      <c r="K412" s="1808"/>
      <c r="L412" s="1808"/>
      <c r="M412" s="1808"/>
      <c r="N412" s="1808"/>
      <c r="O412" s="1808"/>
      <c r="P412" s="1808"/>
      <c r="Q412" s="1808"/>
      <c r="R412" s="1808"/>
      <c r="S412" s="1808"/>
      <c r="T412" s="1808"/>
      <c r="U412" s="1808"/>
      <c r="V412" s="1808"/>
      <c r="W412" s="1808"/>
      <c r="X412" s="1808"/>
      <c r="Y412" s="196"/>
      <c r="Z412" s="196"/>
      <c r="AA412" s="508"/>
      <c r="AC412" s="484"/>
      <c r="AD412" s="1150"/>
    </row>
    <row r="413" spans="2:31" s="528" customFormat="1" ht="18.75" customHeight="1" x14ac:dyDescent="0.2">
      <c r="B413" s="508"/>
      <c r="C413" s="540"/>
      <c r="D413" s="539"/>
      <c r="E413" s="1795" t="s">
        <v>2424</v>
      </c>
      <c r="F413" s="1795"/>
      <c r="G413" s="1795"/>
      <c r="H413" s="1795"/>
      <c r="I413" s="1808" t="s">
        <v>2425</v>
      </c>
      <c r="J413" s="1808"/>
      <c r="K413" s="1808"/>
      <c r="L413" s="1808"/>
      <c r="M413" s="1808"/>
      <c r="N413" s="1808"/>
      <c r="O413" s="1808"/>
      <c r="P413" s="1808"/>
      <c r="Q413" s="1808"/>
      <c r="R413" s="1808"/>
      <c r="S413" s="1808"/>
      <c r="T413" s="1808"/>
      <c r="U413" s="1808"/>
      <c r="V413" s="1808"/>
      <c r="W413" s="1808"/>
      <c r="X413" s="1808"/>
      <c r="Y413" s="540"/>
      <c r="Z413" s="540"/>
      <c r="AA413" s="508"/>
      <c r="AC413" s="484"/>
      <c r="AD413" s="1150"/>
    </row>
    <row r="414" spans="2:31" s="528" customFormat="1" ht="17.25" customHeight="1" x14ac:dyDescent="0.2">
      <c r="B414" s="508"/>
      <c r="C414" s="540"/>
      <c r="D414" s="539"/>
      <c r="E414" s="1795" t="s">
        <v>2426</v>
      </c>
      <c r="F414" s="1795"/>
      <c r="G414" s="1795"/>
      <c r="H414" s="1795"/>
      <c r="I414" s="1808" t="s">
        <v>2427</v>
      </c>
      <c r="J414" s="1808"/>
      <c r="K414" s="1808"/>
      <c r="L414" s="1808"/>
      <c r="M414" s="1808"/>
      <c r="N414" s="1808"/>
      <c r="O414" s="1808"/>
      <c r="P414" s="1808"/>
      <c r="Q414" s="1808"/>
      <c r="R414" s="1808"/>
      <c r="S414" s="1808"/>
      <c r="T414" s="1808"/>
      <c r="U414" s="1808"/>
      <c r="V414" s="1808"/>
      <c r="W414" s="1808"/>
      <c r="X414" s="1808"/>
      <c r="Y414" s="540"/>
      <c r="Z414" s="540"/>
      <c r="AA414" s="508"/>
      <c r="AC414" s="484"/>
      <c r="AD414" s="1150"/>
    </row>
    <row r="415" spans="2:31" s="506" customFormat="1" ht="19.5" customHeight="1" x14ac:dyDescent="0.25">
      <c r="B415" s="79"/>
      <c r="C415" s="475"/>
      <c r="D415" s="509"/>
      <c r="E415" s="509"/>
      <c r="F415" s="509"/>
      <c r="G415" s="509"/>
      <c r="H415" s="509"/>
      <c r="I415" s="509"/>
      <c r="J415" s="509"/>
      <c r="K415" s="509"/>
      <c r="L415" s="509"/>
      <c r="M415" s="509"/>
      <c r="N415" s="509"/>
      <c r="O415" s="509"/>
      <c r="P415" s="509"/>
      <c r="Q415" s="509"/>
      <c r="R415" s="509"/>
      <c r="S415" s="509"/>
      <c r="T415" s="509"/>
      <c r="U415" s="509"/>
      <c r="V415" s="509"/>
      <c r="W415" s="509"/>
      <c r="X415" s="475"/>
      <c r="Y415" s="475"/>
      <c r="Z415" s="475"/>
      <c r="AA415" s="79"/>
      <c r="AC415" s="484"/>
      <c r="AD415" s="1141"/>
    </row>
    <row r="416" spans="2:31" s="506" customFormat="1" x14ac:dyDescent="0.25">
      <c r="B416" s="79"/>
      <c r="C416" s="475"/>
      <c r="D416" s="1805" t="s">
        <v>2428</v>
      </c>
      <c r="E416" s="1805"/>
      <c r="F416" s="1805"/>
      <c r="G416" s="1805"/>
      <c r="H416" s="1805"/>
      <c r="I416" s="1805"/>
      <c r="J416" s="1805"/>
      <c r="K416" s="1805"/>
      <c r="L416" s="1805"/>
      <c r="M416" s="1805"/>
      <c r="N416" s="1805"/>
      <c r="O416" s="1805"/>
      <c r="P416" s="1805"/>
      <c r="Q416" s="1805"/>
      <c r="R416" s="1805"/>
      <c r="S416" s="1805"/>
      <c r="T416" s="1805"/>
      <c r="U416" s="1805"/>
      <c r="V416" s="1805"/>
      <c r="W416" s="1805"/>
      <c r="X416" s="475"/>
      <c r="Y416" s="475"/>
      <c r="Z416" s="475"/>
      <c r="AA416" s="79"/>
      <c r="AC416" s="484"/>
      <c r="AD416" s="1141"/>
      <c r="AE416" s="1141"/>
    </row>
    <row r="417" spans="2:33" s="506" customFormat="1" x14ac:dyDescent="0.25">
      <c r="B417" s="79"/>
      <c r="C417" s="475"/>
      <c r="D417" s="509"/>
      <c r="E417" s="509"/>
      <c r="F417" s="509"/>
      <c r="G417" s="509"/>
      <c r="H417" s="509"/>
      <c r="I417" s="509"/>
      <c r="J417" s="509"/>
      <c r="K417" s="509"/>
      <c r="L417" s="509"/>
      <c r="M417" s="509"/>
      <c r="N417" s="509"/>
      <c r="O417" s="509"/>
      <c r="P417" s="509"/>
      <c r="Q417" s="509"/>
      <c r="R417" s="509"/>
      <c r="S417" s="509"/>
      <c r="T417" s="509"/>
      <c r="U417" s="509"/>
      <c r="V417" s="509"/>
      <c r="W417" s="509"/>
      <c r="X417" s="475"/>
      <c r="Y417" s="475"/>
      <c r="Z417" s="475"/>
      <c r="AA417" s="79"/>
      <c r="AC417" s="484"/>
      <c r="AD417" s="1141"/>
      <c r="AE417" s="1141"/>
    </row>
    <row r="418" spans="2:33" s="506" customFormat="1" ht="39.75" customHeight="1" x14ac:dyDescent="0.25">
      <c r="B418" s="79"/>
      <c r="C418" s="475"/>
      <c r="D418" s="1448" t="s">
        <v>2429</v>
      </c>
      <c r="E418" s="1448"/>
      <c r="F418" s="1448"/>
      <c r="G418" s="1448"/>
      <c r="H418" s="1448"/>
      <c r="I418" s="1448"/>
      <c r="J418" s="1448"/>
      <c r="K418" s="1448"/>
      <c r="L418" s="1448"/>
      <c r="M418" s="1448"/>
      <c r="N418" s="1448"/>
      <c r="O418" s="1448"/>
      <c r="P418" s="1448"/>
      <c r="Q418" s="1448"/>
      <c r="R418" s="1448"/>
      <c r="S418" s="1448"/>
      <c r="T418" s="1448"/>
      <c r="U418" s="1448"/>
      <c r="V418" s="1448"/>
      <c r="W418" s="1448"/>
      <c r="X418" s="1448"/>
      <c r="Y418" s="1448"/>
      <c r="Z418" s="475"/>
      <c r="AA418" s="79"/>
      <c r="AD418" s="1198" t="s">
        <v>3552</v>
      </c>
      <c r="AE418" s="1141"/>
      <c r="AG418" s="506" t="s">
        <v>2048</v>
      </c>
    </row>
    <row r="419" spans="2:33" s="490" customFormat="1" x14ac:dyDescent="0.25">
      <c r="B419" s="79"/>
      <c r="C419" s="475"/>
      <c r="L419" s="475"/>
      <c r="M419" s="475"/>
      <c r="N419" s="475"/>
      <c r="O419" s="475"/>
      <c r="P419" s="475"/>
      <c r="Q419" s="475"/>
      <c r="R419" s="475"/>
      <c r="S419" s="475"/>
      <c r="T419" s="475"/>
      <c r="U419" s="475"/>
      <c r="V419" s="475"/>
      <c r="W419" s="475"/>
      <c r="X419" s="475"/>
      <c r="Y419" s="475"/>
      <c r="Z419" s="475"/>
      <c r="AA419" s="79"/>
      <c r="AC419" s="1189"/>
      <c r="AD419" s="559" t="s">
        <v>3554</v>
      </c>
      <c r="AE419" s="1141"/>
      <c r="AG419" s="490" t="s">
        <v>2047</v>
      </c>
    </row>
    <row r="420" spans="2:33" s="510" customFormat="1" x14ac:dyDescent="0.25">
      <c r="B420" s="79"/>
      <c r="C420" s="475"/>
      <c r="D420" s="1688" t="s">
        <v>2264</v>
      </c>
      <c r="E420" s="1688"/>
      <c r="F420" s="1688"/>
      <c r="G420" s="1688"/>
      <c r="H420" s="1688"/>
      <c r="I420" s="1689" t="s">
        <v>2048</v>
      </c>
      <c r="J420" s="1690"/>
      <c r="K420" s="1691"/>
      <c r="L420" s="475"/>
      <c r="M420" s="475"/>
      <c r="N420" s="475"/>
      <c r="O420" s="475"/>
      <c r="P420" s="475"/>
      <c r="Q420" s="475"/>
      <c r="R420" s="475"/>
      <c r="S420" s="475"/>
      <c r="T420" s="475"/>
      <c r="U420" s="475"/>
      <c r="V420" s="475"/>
      <c r="W420" s="475"/>
      <c r="X420" s="475"/>
      <c r="Y420" s="475"/>
      <c r="Z420" s="475"/>
      <c r="AA420" s="79"/>
      <c r="AC420" s="1190"/>
      <c r="AD420" s="559" t="s">
        <v>3559</v>
      </c>
      <c r="AE420" s="1141"/>
      <c r="AG420" s="510" t="s">
        <v>2196</v>
      </c>
    </row>
    <row r="421" spans="2:33" s="510" customFormat="1" x14ac:dyDescent="0.25">
      <c r="B421" s="79"/>
      <c r="C421" s="475"/>
      <c r="D421" s="475"/>
      <c r="E421" s="475"/>
      <c r="F421" s="475"/>
      <c r="G421" s="475"/>
      <c r="H421" s="475"/>
      <c r="I421" s="475"/>
      <c r="J421" s="475"/>
      <c r="K421" s="475"/>
      <c r="L421" s="475"/>
      <c r="M421" s="475"/>
      <c r="N421" s="475"/>
      <c r="O421" s="475"/>
      <c r="P421" s="475"/>
      <c r="Q421" s="475"/>
      <c r="R421" s="475"/>
      <c r="S421" s="475"/>
      <c r="T421" s="475"/>
      <c r="U421" s="475"/>
      <c r="V421" s="475"/>
      <c r="W421" s="475"/>
      <c r="X421" s="475"/>
      <c r="Y421" s="475"/>
      <c r="Z421" s="475"/>
      <c r="AA421" s="79"/>
      <c r="AC421" s="1189"/>
      <c r="AD421" s="559" t="s">
        <v>3555</v>
      </c>
      <c r="AE421" s="1141"/>
    </row>
    <row r="422" spans="2:33" s="510" customFormat="1" ht="15" customHeight="1" x14ac:dyDescent="0.25">
      <c r="B422" s="79"/>
      <c r="C422" s="475"/>
      <c r="D422" s="1671" t="s">
        <v>2440</v>
      </c>
      <c r="E422" s="1671"/>
      <c r="F422" s="1671"/>
      <c r="G422" s="1671"/>
      <c r="H422" s="1671"/>
      <c r="I422" s="1671" t="s">
        <v>2243</v>
      </c>
      <c r="J422" s="1671"/>
      <c r="K422" s="1671"/>
      <c r="L422" s="1671"/>
      <c r="M422" s="1671"/>
      <c r="N422" s="1671"/>
      <c r="O422" s="1671"/>
      <c r="P422" s="1671"/>
      <c r="Q422" s="1671"/>
      <c r="R422" s="1671"/>
      <c r="S422" s="1671"/>
      <c r="T422" s="1671"/>
      <c r="U422" s="1671"/>
      <c r="V422" s="1671"/>
      <c r="W422" s="1671"/>
      <c r="X422" s="1671"/>
      <c r="Y422" s="475"/>
      <c r="Z422" s="475"/>
      <c r="AA422" s="79"/>
      <c r="AC422" s="1190"/>
      <c r="AD422" s="1199" t="s">
        <v>3557</v>
      </c>
      <c r="AE422" s="1141"/>
    </row>
    <row r="423" spans="2:33" s="510" customFormat="1" ht="15" customHeight="1" x14ac:dyDescent="0.25">
      <c r="B423" s="79"/>
      <c r="C423" s="475"/>
      <c r="D423" s="1672"/>
      <c r="E423" s="1672"/>
      <c r="F423" s="1672"/>
      <c r="G423" s="1672"/>
      <c r="H423" s="1672"/>
      <c r="I423" s="1278" t="str">
        <f>IF(select1 = "", "please make a selection", select1)</f>
        <v>please make a selection</v>
      </c>
      <c r="J423" s="1278"/>
      <c r="K423" s="1278"/>
      <c r="L423" s="1278"/>
      <c r="M423" s="1278"/>
      <c r="N423" s="1278"/>
      <c r="O423" s="1278"/>
      <c r="P423" s="1278"/>
      <c r="Q423" s="1279" t="str">
        <f>IF(select2 = "", "please make a selection", select2)</f>
        <v>please make a selection</v>
      </c>
      <c r="R423" s="1279"/>
      <c r="S423" s="1279"/>
      <c r="T423" s="1279"/>
      <c r="U423" s="1279"/>
      <c r="V423" s="1279"/>
      <c r="W423" s="1279"/>
      <c r="X423" s="1279"/>
      <c r="Y423" s="475"/>
      <c r="Z423" s="475"/>
      <c r="AA423" s="79"/>
      <c r="AC423" s="1189"/>
      <c r="AD423" s="1199" t="s">
        <v>3558</v>
      </c>
      <c r="AE423" s="1141"/>
    </row>
    <row r="424" spans="2:33" s="510" customFormat="1" x14ac:dyDescent="0.25">
      <c r="B424" s="79"/>
      <c r="C424" s="475"/>
      <c r="D424" s="1672"/>
      <c r="E424" s="1672"/>
      <c r="F424" s="1672"/>
      <c r="G424" s="1672"/>
      <c r="H424" s="1672"/>
      <c r="I424" s="1278"/>
      <c r="J424" s="1278"/>
      <c r="K424" s="1278"/>
      <c r="L424" s="1278"/>
      <c r="M424" s="1278"/>
      <c r="N424" s="1278"/>
      <c r="O424" s="1278"/>
      <c r="P424" s="1278"/>
      <c r="Q424" s="1279"/>
      <c r="R424" s="1279"/>
      <c r="S424" s="1279"/>
      <c r="T424" s="1279"/>
      <c r="U424" s="1279"/>
      <c r="V424" s="1279"/>
      <c r="W424" s="1279"/>
      <c r="X424" s="1279"/>
      <c r="Y424" s="475"/>
      <c r="Z424" s="475"/>
      <c r="AA424" s="79"/>
      <c r="AC424" s="1189"/>
      <c r="AD424" s="1199" t="s">
        <v>3556</v>
      </c>
      <c r="AE424" s="1141"/>
    </row>
    <row r="425" spans="2:33" s="402" customFormat="1" ht="27.75" customHeight="1" x14ac:dyDescent="0.25">
      <c r="B425" s="445"/>
      <c r="C425" s="443"/>
      <c r="D425" s="1673"/>
      <c r="E425" s="1673"/>
      <c r="F425" s="1673"/>
      <c r="G425" s="1673"/>
      <c r="H425" s="1673"/>
      <c r="I425" s="1676" t="s">
        <v>2430</v>
      </c>
      <c r="J425" s="1676"/>
      <c r="K425" s="1676" t="s">
        <v>2431</v>
      </c>
      <c r="L425" s="1676"/>
      <c r="M425" s="1676" t="s">
        <v>2432</v>
      </c>
      <c r="N425" s="1676"/>
      <c r="O425" s="1676" t="s">
        <v>2433</v>
      </c>
      <c r="P425" s="1676"/>
      <c r="Q425" s="1677" t="s">
        <v>2430</v>
      </c>
      <c r="R425" s="1677"/>
      <c r="S425" s="1677" t="s">
        <v>2431</v>
      </c>
      <c r="T425" s="1677"/>
      <c r="U425" s="1677" t="s">
        <v>2432</v>
      </c>
      <c r="V425" s="1677"/>
      <c r="W425" s="1677" t="s">
        <v>2433</v>
      </c>
      <c r="X425" s="1677"/>
      <c r="Y425" s="443"/>
      <c r="Z425" s="443"/>
      <c r="AA425" s="445"/>
      <c r="AC425" s="1190"/>
      <c r="AD425" s="1199" t="s">
        <v>3553</v>
      </c>
      <c r="AE425" s="1146"/>
    </row>
    <row r="426" spans="2:33" s="510" customFormat="1" ht="25.5" customHeight="1" x14ac:dyDescent="0.25">
      <c r="B426" s="79"/>
      <c r="C426" s="475"/>
      <c r="D426" s="1611" t="s">
        <v>2448</v>
      </c>
      <c r="E426" s="1611"/>
      <c r="F426" s="1611"/>
      <c r="G426" s="1611"/>
      <c r="H426" s="1611"/>
      <c r="I426" s="1418" t="str">
        <f>IFERROR(IF($I$423="please make a selection","n/a",INDEX(data_all,MATCH($I$423,geog,0),MATCH(CONCATENATE($AD418, " (",$I$420,")"),head,0))), "n/a")</f>
        <v>n/a</v>
      </c>
      <c r="J426" s="1418"/>
      <c r="K426" s="1674" t="str">
        <f>IFERROR(IF($I$423="please make a selection","n/a",INDEX(data_all,MATCH($I$423,geog,0),MATCH(CONCATENATE($AD422, " (",$I$420,")"),head,0))), "n/a")</f>
        <v>n/a</v>
      </c>
      <c r="L426" s="1674"/>
      <c r="M426" s="1675" t="str">
        <f>IFERROR(IF($I$423="please make a selection","n/a",INDEX(data_all,MATCH($I$423,geog,0),MATCH(CONCATENATE($AD419, " (",$I$420,")"),head,0))), "n/a")</f>
        <v>n/a</v>
      </c>
      <c r="N426" s="1675"/>
      <c r="O426" s="1418" t="str">
        <f>IF(M426="n/a","n/a",IF($M426&lt;0.95,"low coverage",IF($M426&gt;=0.95,"high coverage","n/a")))</f>
        <v>n/a</v>
      </c>
      <c r="P426" s="1418"/>
      <c r="Q426" s="1418" t="str">
        <f>IFERROR(IF($Q$423="please make a selection","n/a",INDEX(data_all,MATCH($Q$423,geog,0),MATCH(CONCATENATE(#REF!, " (",$I$420,")"),head,0))), "n/a")</f>
        <v>n/a</v>
      </c>
      <c r="R426" s="1418"/>
      <c r="S426" s="1674" t="str">
        <f>IFERROR(IF($Q$423="please make a selection","n/a",INDEX(data_all,MATCH($Q$423,geog,0),MATCH(CONCATENATE($AD422, " (",$I$420,")"),head,0))), "n/a")</f>
        <v>n/a</v>
      </c>
      <c r="T426" s="1674"/>
      <c r="U426" s="1675" t="str">
        <f>IFERROR(IF($Q$423="please make a selection","n/a",INDEX(data_all,MATCH($Q$423,geog,0),MATCH(CONCATENATE($AD419, " (",$I$420,")"),head,0))), "n/a")</f>
        <v>n/a</v>
      </c>
      <c r="V426" s="1675"/>
      <c r="W426" s="1418" t="str">
        <f>IF(U426="n/a", "n/a", IF($U426&lt;0.95,"low coverage",IF($U426&gt;=0.95,"high coverage","n/a")))</f>
        <v>n/a</v>
      </c>
      <c r="X426" s="1418"/>
      <c r="Y426" s="475"/>
      <c r="Z426" s="475"/>
      <c r="AA426" s="79"/>
      <c r="AC426" s="1189"/>
      <c r="AD426" s="559" t="s">
        <v>3560</v>
      </c>
      <c r="AE426" s="1141"/>
    </row>
    <row r="427" spans="2:33" s="510" customFormat="1" ht="25.5" customHeight="1" x14ac:dyDescent="0.25">
      <c r="B427" s="79"/>
      <c r="C427" s="475"/>
      <c r="D427" s="1630" t="s">
        <v>2449</v>
      </c>
      <c r="E427" s="1630"/>
      <c r="F427" s="1630"/>
      <c r="G427" s="1630"/>
      <c r="H427" s="1630"/>
      <c r="I427" s="1419" t="str">
        <f>IFERROR(IF($I$423="please make a selection","n/a",INDEX(data_all,MATCH($I$423,geog,0),MATCH(CONCATENATE($AD418, " (",$I$420,")"),head,0))), "n/a")</f>
        <v>n/a</v>
      </c>
      <c r="J427" s="1419"/>
      <c r="K427" s="1669" t="str">
        <f>IFERROR(IF($I$423="please make a selection","n/a",INDEX(data_all,MATCH($I$423,geog,0),MATCH(CONCATENATE($AD423, " (",$I$420,")"),head,0))), "n/a")</f>
        <v>n/a</v>
      </c>
      <c r="L427" s="1669"/>
      <c r="M427" s="1670" t="str">
        <f>IFERROR(IF($I$423="please make a selection","n/a",INDEX(data_all,MATCH($I$423,geog,0),MATCH(CONCATENATE($AD420, " (",$I$420,")"),head,0))), "n/a")</f>
        <v>n/a</v>
      </c>
      <c r="N427" s="1670"/>
      <c r="O427" s="1419" t="str">
        <f>IF(M427="n/a","n/a",IF($M427&lt;0.95,"low coverage",IF($M427&gt;=0.95,"high coverage","n/a")))</f>
        <v>n/a</v>
      </c>
      <c r="P427" s="1419"/>
      <c r="Q427" s="1419" t="str">
        <f>IFERROR(IF($Q$423="please make a selection","n/a",INDEX(data_all,MATCH($Q$423,geog,0),MATCH(CONCATENATE(#REF!, " (",$I$420,")"),head,0))), "n/a")</f>
        <v>n/a</v>
      </c>
      <c r="R427" s="1419"/>
      <c r="S427" s="1669" t="str">
        <f>IFERROR(IF($Q$423="please make a selection","n/a",INDEX(data_all,MATCH($Q$423,geog,0),MATCH(CONCATENATE($AD423, " (",$I$420,")"),head,0))), "n/a")</f>
        <v>n/a</v>
      </c>
      <c r="T427" s="1669"/>
      <c r="U427" s="1670" t="str">
        <f>IFERROR(IF($Q$423="please make a selection","n/a",INDEX(data_all,MATCH($Q$423,geog,0),MATCH(CONCATENATE($AD420, " (",$I$420,")"),head,0))), "n/a")</f>
        <v>n/a</v>
      </c>
      <c r="V427" s="1670"/>
      <c r="W427" s="1419" t="str">
        <f>IF(U427="n/a", "n/a", IF($U427&lt;0.95,"low coverage",IF($U427&gt;=0.95,"high coverage","n/a")))</f>
        <v>n/a</v>
      </c>
      <c r="X427" s="1419"/>
      <c r="Y427" s="475"/>
      <c r="Z427" s="475"/>
      <c r="AA427" s="79"/>
      <c r="AC427" s="1190"/>
      <c r="AD427" s="559" t="s">
        <v>3561</v>
      </c>
      <c r="AE427" s="1141"/>
    </row>
    <row r="428" spans="2:33" s="510" customFormat="1" ht="25.5" customHeight="1" x14ac:dyDescent="0.25">
      <c r="B428" s="79"/>
      <c r="C428" s="475"/>
      <c r="D428" s="1631" t="s">
        <v>2450</v>
      </c>
      <c r="E428" s="1631"/>
      <c r="F428" s="1631"/>
      <c r="G428" s="1631"/>
      <c r="H428" s="1631"/>
      <c r="I428" s="1420" t="str">
        <f>IFERROR(IF($I$423="please make a selection","n/a",INDEX(data_all,MATCH($I$423,geog,0),MATCH(CONCATENATE($AD418, " (",$I$420,")"),head,0))), "n/a")</f>
        <v>n/a</v>
      </c>
      <c r="J428" s="1420"/>
      <c r="K428" s="1667" t="str">
        <f>IFERROR(IF($I$423="please make a selection","n/a",INDEX(data_all,MATCH($I$423,geog,0),MATCH(CONCATENATE($AD424, " (",$I$420,")"),head,0))), "n/a")</f>
        <v>n/a</v>
      </c>
      <c r="L428" s="1667"/>
      <c r="M428" s="1668" t="str">
        <f>IFERROR(IF($I$423="please make a selection","n/a",INDEX(data_all,MATCH($I$423,geog,0),MATCH(CONCATENATE($AD421, " (",$I$420,")"),head,0))), "n/a")</f>
        <v>n/a</v>
      </c>
      <c r="N428" s="1668"/>
      <c r="O428" s="1420" t="str">
        <f>IF(M428="n/a","n/a",IF($M428&lt;0.95,"low coverage",IF($M428&gt;=0.95,"high coverage","n/a")))</f>
        <v>n/a</v>
      </c>
      <c r="P428" s="1420"/>
      <c r="Q428" s="1420" t="str">
        <f>IFERROR(IF($Q$423="please make a selection","n/a",INDEX(data_all,MATCH($Q$423,geog,0),MATCH(CONCATENATE(#REF!, " (",$I$420,")"),head,0))), "n/a")</f>
        <v>n/a</v>
      </c>
      <c r="R428" s="1420"/>
      <c r="S428" s="1667" t="str">
        <f>IFERROR(IF($Q$423="please make a selection","n/a",INDEX(data_all,MATCH($Q$423,geog,0),MATCH(CONCATENATE($AD424, " (",$I$420,")"),head,0))), "n/a")</f>
        <v>n/a</v>
      </c>
      <c r="T428" s="1667"/>
      <c r="U428" s="1668" t="str">
        <f>IFERROR(IF($Q$423="please make a selection","n/a",INDEX(data_all,MATCH($Q$423,geog,0),MATCH(CONCATENATE($AD421, " (",$I$420,")"),head,0))), "n/a")</f>
        <v>n/a</v>
      </c>
      <c r="V428" s="1668"/>
      <c r="W428" s="1420" t="str">
        <f>IF(U428="n/a", "n/a", IF($U428&lt;0.95,"low coverage",IF($U428&gt;=0.95,"high coverage","n/a")))</f>
        <v>n/a</v>
      </c>
      <c r="X428" s="1420"/>
      <c r="Y428" s="475"/>
      <c r="Z428" s="475"/>
      <c r="AA428" s="79"/>
      <c r="AC428" s="1189"/>
      <c r="AD428" s="559" t="s">
        <v>3671</v>
      </c>
      <c r="AE428" s="1141"/>
    </row>
    <row r="429" spans="2:33" s="510" customFormat="1" ht="26.25" customHeight="1" x14ac:dyDescent="0.25">
      <c r="B429" s="79"/>
      <c r="C429" s="475"/>
      <c r="D429" s="1612" t="s">
        <v>3676</v>
      </c>
      <c r="E429" s="1612"/>
      <c r="F429" s="1612"/>
      <c r="G429" s="1612"/>
      <c r="H429" s="1612"/>
      <c r="I429" s="1612"/>
      <c r="J429" s="1612"/>
      <c r="K429" s="1612"/>
      <c r="L429" s="1612"/>
      <c r="M429" s="1612"/>
      <c r="N429" s="1612"/>
      <c r="O429" s="1612"/>
      <c r="P429" s="1612"/>
      <c r="Q429" s="1612"/>
      <c r="R429" s="1612"/>
      <c r="S429" s="1612"/>
      <c r="T429" s="1612"/>
      <c r="U429" s="1612"/>
      <c r="V429" s="1612"/>
      <c r="W429" s="1612"/>
      <c r="X429" s="1612"/>
      <c r="Y429" s="475"/>
      <c r="Z429" s="475"/>
      <c r="AA429" s="79"/>
      <c r="AC429" s="1190"/>
      <c r="AD429" s="559" t="s">
        <v>3562</v>
      </c>
      <c r="AE429" s="1141"/>
    </row>
    <row r="430" spans="2:33" s="510" customFormat="1" ht="25.5" customHeight="1" x14ac:dyDescent="0.25">
      <c r="B430" s="79"/>
      <c r="C430" s="475"/>
      <c r="D430" s="112"/>
      <c r="E430" s="112"/>
      <c r="F430" s="112"/>
      <c r="G430" s="112"/>
      <c r="H430" s="112"/>
      <c r="I430" s="112"/>
      <c r="J430" s="112"/>
      <c r="K430" s="300"/>
      <c r="L430" s="300"/>
      <c r="M430" s="300"/>
      <c r="N430" s="300"/>
      <c r="O430" s="300"/>
      <c r="P430" s="300"/>
      <c r="Q430" s="300"/>
      <c r="R430" s="300"/>
      <c r="S430" s="300"/>
      <c r="T430" s="300"/>
      <c r="U430" s="300"/>
      <c r="V430" s="300"/>
      <c r="W430" s="300"/>
      <c r="X430" s="300"/>
      <c r="Y430" s="475"/>
      <c r="Z430" s="475"/>
      <c r="AA430" s="79"/>
      <c r="AC430" s="1189"/>
      <c r="AD430" s="559" t="s">
        <v>3563</v>
      </c>
      <c r="AE430" s="1141"/>
    </row>
    <row r="431" spans="2:33" s="510" customFormat="1" x14ac:dyDescent="0.25">
      <c r="B431" s="79"/>
      <c r="C431" s="475"/>
      <c r="D431" s="1671" t="s">
        <v>2439</v>
      </c>
      <c r="E431" s="1671"/>
      <c r="F431" s="1671"/>
      <c r="G431" s="1671"/>
      <c r="H431" s="1671"/>
      <c r="I431" s="1671" t="s">
        <v>2243</v>
      </c>
      <c r="J431" s="1671"/>
      <c r="K431" s="1671"/>
      <c r="L431" s="1671"/>
      <c r="M431" s="1671"/>
      <c r="N431" s="1671"/>
      <c r="O431" s="1671"/>
      <c r="P431" s="1671"/>
      <c r="Q431" s="1671"/>
      <c r="R431" s="1671"/>
      <c r="S431" s="1671"/>
      <c r="T431" s="1671"/>
      <c r="U431" s="1671"/>
      <c r="V431" s="1671"/>
      <c r="W431" s="1671"/>
      <c r="X431" s="1671"/>
      <c r="Y431" s="475"/>
      <c r="Z431" s="475"/>
      <c r="AA431" s="79"/>
      <c r="AC431" s="1190"/>
      <c r="AD431" s="1199" t="s">
        <v>3564</v>
      </c>
      <c r="AE431" s="1141"/>
    </row>
    <row r="432" spans="2:33" s="510" customFormat="1" x14ac:dyDescent="0.25">
      <c r="B432" s="79"/>
      <c r="C432" s="475"/>
      <c r="D432" s="1672"/>
      <c r="E432" s="1672"/>
      <c r="F432" s="1672"/>
      <c r="G432" s="1672"/>
      <c r="H432" s="1672"/>
      <c r="I432" s="1278" t="str">
        <f>IF(select1 = "", "please make a selection", select1)</f>
        <v>please make a selection</v>
      </c>
      <c r="J432" s="1278"/>
      <c r="K432" s="1278"/>
      <c r="L432" s="1278"/>
      <c r="M432" s="1278"/>
      <c r="N432" s="1278"/>
      <c r="O432" s="1278"/>
      <c r="P432" s="1278"/>
      <c r="Q432" s="1279" t="str">
        <f>IF(select2 = "", "please make a selection", select2)</f>
        <v>please make a selection</v>
      </c>
      <c r="R432" s="1279"/>
      <c r="S432" s="1279"/>
      <c r="T432" s="1279"/>
      <c r="U432" s="1279"/>
      <c r="V432" s="1279"/>
      <c r="W432" s="1279"/>
      <c r="X432" s="1279"/>
      <c r="Y432" s="475"/>
      <c r="Z432" s="475"/>
      <c r="AA432" s="79"/>
      <c r="AC432" s="1189"/>
      <c r="AD432" s="1199" t="s">
        <v>3565</v>
      </c>
      <c r="AE432" s="1141"/>
    </row>
    <row r="433" spans="2:31" s="510" customFormat="1" x14ac:dyDescent="0.25">
      <c r="B433" s="79"/>
      <c r="C433" s="475"/>
      <c r="D433" s="1672"/>
      <c r="E433" s="1672"/>
      <c r="F433" s="1672"/>
      <c r="G433" s="1672"/>
      <c r="H433" s="1672"/>
      <c r="I433" s="1278"/>
      <c r="J433" s="1278"/>
      <c r="K433" s="1278"/>
      <c r="L433" s="1278"/>
      <c r="M433" s="1278"/>
      <c r="N433" s="1278"/>
      <c r="O433" s="1278"/>
      <c r="P433" s="1278"/>
      <c r="Q433" s="1279"/>
      <c r="R433" s="1279"/>
      <c r="S433" s="1279"/>
      <c r="T433" s="1279"/>
      <c r="U433" s="1279"/>
      <c r="V433" s="1279"/>
      <c r="W433" s="1279"/>
      <c r="X433" s="1279"/>
      <c r="Y433" s="475"/>
      <c r="Z433" s="475"/>
      <c r="AA433" s="79"/>
      <c r="AC433" s="1189"/>
      <c r="AD433" s="1199" t="s">
        <v>3670</v>
      </c>
      <c r="AE433" s="1141"/>
    </row>
    <row r="434" spans="2:31" s="510" customFormat="1" ht="23.25" customHeight="1" x14ac:dyDescent="0.25">
      <c r="B434" s="79"/>
      <c r="C434" s="475"/>
      <c r="D434" s="1673"/>
      <c r="E434" s="1673"/>
      <c r="F434" s="1673"/>
      <c r="G434" s="1673"/>
      <c r="H434" s="1673"/>
      <c r="I434" s="1676" t="s">
        <v>2430</v>
      </c>
      <c r="J434" s="1676"/>
      <c r="K434" s="1676" t="s">
        <v>2431</v>
      </c>
      <c r="L434" s="1676"/>
      <c r="M434" s="1676" t="s">
        <v>2432</v>
      </c>
      <c r="N434" s="1676"/>
      <c r="O434" s="1676" t="s">
        <v>2433</v>
      </c>
      <c r="P434" s="1676"/>
      <c r="Q434" s="1677" t="s">
        <v>2430</v>
      </c>
      <c r="R434" s="1677"/>
      <c r="S434" s="1677" t="s">
        <v>2431</v>
      </c>
      <c r="T434" s="1677"/>
      <c r="U434" s="1677" t="s">
        <v>2432</v>
      </c>
      <c r="V434" s="1677"/>
      <c r="W434" s="1677" t="s">
        <v>2433</v>
      </c>
      <c r="X434" s="1677"/>
      <c r="Y434" s="475"/>
      <c r="Z434" s="475"/>
      <c r="AA434" s="79"/>
      <c r="AC434" s="1190"/>
      <c r="AD434" s="1199" t="s">
        <v>3566</v>
      </c>
      <c r="AE434" s="1141"/>
    </row>
    <row r="435" spans="2:31" s="510" customFormat="1" ht="26.25" customHeight="1" x14ac:dyDescent="0.25">
      <c r="B435" s="79"/>
      <c r="C435" s="475"/>
      <c r="D435" s="1611" t="s">
        <v>2447</v>
      </c>
      <c r="E435" s="1611"/>
      <c r="F435" s="1611"/>
      <c r="G435" s="1611"/>
      <c r="H435" s="1611"/>
      <c r="I435" s="1418" t="str">
        <f>IFERROR(IF($I$423="please make a selection","n/a",INDEX(data_all,MATCH($I$423,geog,0),MATCH(CONCATENATE($AD425, " (",$I$420,")"),head,0))), "n/a")</f>
        <v>n/a</v>
      </c>
      <c r="J435" s="1418"/>
      <c r="K435" s="1674" t="str">
        <f>IFERROR(IF($I$423="please make a selection","n/a",INDEX(data_all,MATCH($I$423,geog,0),MATCH(CONCATENATE($AD431, " (",$I$420,")"),head,0))), "n/a")</f>
        <v>n/a</v>
      </c>
      <c r="L435" s="1674"/>
      <c r="M435" s="1675" t="str">
        <f>IFERROR(IF($I$423="please make a selection","n/a",INDEX(data_all,MATCH($I$423,geog,0),MATCH(CONCATENATE($AD426, " (",$I$420,")"),head,0))), "n/a")</f>
        <v>n/a</v>
      </c>
      <c r="N435" s="1675"/>
      <c r="O435" s="1418" t="str">
        <f>IF(M435="n/a","n/a",IF($M435&lt;0.95,"low coverage",IF($M435&gt;=0.95,"high coverage","n/a")))</f>
        <v>n/a</v>
      </c>
      <c r="P435" s="1418"/>
      <c r="Q435" s="1418" t="str">
        <f>IFERROR(IF($Q$423="please make a selection","n/a",INDEX(data_all,MATCH($Q$423,geog,0),MATCH(CONCATENATE($AD425, " (",$I$420,")"),head,0))), "n/a")</f>
        <v>n/a</v>
      </c>
      <c r="R435" s="1418"/>
      <c r="S435" s="1674" t="str">
        <f>IFERROR(IF($Q$423="please make a selection","n/a",INDEX(data_all,MATCH($Q$423,geog,0),MATCH(CONCATENATE($AD431, " (",$I$420,")"),head,0))), "n/a")</f>
        <v>n/a</v>
      </c>
      <c r="T435" s="1674"/>
      <c r="U435" s="1675" t="str">
        <f>IFERROR(IF($Q$423="please make a selection","n/a",INDEX(data_all,MATCH($Q$423,geog,0),MATCH(CONCATENATE($AD426, " (",$I$420,")"),head,0))), "n/a")</f>
        <v>n/a</v>
      </c>
      <c r="V435" s="1675"/>
      <c r="W435" s="1418" t="str">
        <f>IF(U435="n/a","n/a",IF($U435&lt;0.95,"low coverage",IF($U435&gt;=0.95,"high coverage","n/a")))</f>
        <v>n/a</v>
      </c>
      <c r="X435" s="1418"/>
      <c r="Y435" s="475"/>
      <c r="Z435" s="475"/>
      <c r="AA435" s="79"/>
      <c r="AC435" s="1189"/>
      <c r="AD435" s="1199" t="s">
        <v>3567</v>
      </c>
      <c r="AE435" s="1141"/>
    </row>
    <row r="436" spans="2:31" s="510" customFormat="1" ht="26.25" customHeight="1" x14ac:dyDescent="0.25">
      <c r="B436" s="79"/>
      <c r="C436" s="475"/>
      <c r="D436" s="1630" t="s">
        <v>2434</v>
      </c>
      <c r="E436" s="1630"/>
      <c r="F436" s="1630"/>
      <c r="G436" s="1630"/>
      <c r="H436" s="1630"/>
      <c r="I436" s="1419" t="str">
        <f>IFERROR(IF($I$423="please make a selection","n/a",INDEX(data_all,MATCH($I$423,geog,0),MATCH(CONCATENATE($AD425, " (",$I$420,")"),head,0))), "n/a")</f>
        <v>n/a</v>
      </c>
      <c r="J436" s="1419"/>
      <c r="K436" s="1669" t="str">
        <f>IFERROR(IF($I$423="please make a selection","n/a",INDEX(data_all,MATCH($I$423,geog,0),MATCH(CONCATENATE($AD433, " (",$I$420,")"),head,0))), "n/a")</f>
        <v>n/a</v>
      </c>
      <c r="L436" s="1669"/>
      <c r="M436" s="1670" t="str">
        <f>IFERROR(IF($I$423="please make a selection","n/a",INDEX(data_all,MATCH($I$423,geog,0),MATCH(CONCATENATE($AD428, " (",$I$420,")"),head,0))), "n/a")</f>
        <v>n/a</v>
      </c>
      <c r="N436" s="1670"/>
      <c r="O436" s="1419" t="str">
        <f>IF(M436="n/a","n/a",IF($M436&lt;0.95,"low coverage",IF($M436&gt;=0.95,"high coverage","n/a")))</f>
        <v>n/a</v>
      </c>
      <c r="P436" s="1419"/>
      <c r="Q436" s="1419" t="str">
        <f>IFERROR(IF($Q$423="please make a selection","n/a",INDEX(data_all,MATCH($Q$423,geog,0),MATCH(CONCATENATE($AD425, " (",$I$420,")"),head,0))), "n/a")</f>
        <v>n/a</v>
      </c>
      <c r="R436" s="1419"/>
      <c r="S436" s="1669" t="str">
        <f>IFERROR(IF($Q$423="please make a selection","n/a",INDEX(data_all,MATCH($Q$423,geog,0),MATCH(CONCATENATE($AD433, " (",$I$420,")"),head,0))), "n/a")</f>
        <v>n/a</v>
      </c>
      <c r="T436" s="1669"/>
      <c r="U436" s="1670" t="str">
        <f>IFERROR(IF($Q$423="please make a selection","n/a",INDEX(data_all,MATCH($Q$423,geog,0),MATCH(CONCATENATE($AD428, " (",$I$420,")"),head,0))), "n/a")</f>
        <v>n/a</v>
      </c>
      <c r="V436" s="1670"/>
      <c r="W436" s="1419" t="str">
        <f>IF(U436="n/a","n/a",IF($U436&lt;0.95,"low coverage",IF($U436&gt;=0.95,"high coverage","n/a")))</f>
        <v>n/a</v>
      </c>
      <c r="X436" s="1419"/>
      <c r="Y436" s="475"/>
      <c r="Z436" s="475"/>
      <c r="AA436" s="79"/>
      <c r="AC436" s="1190"/>
      <c r="AD436" s="1199" t="s">
        <v>3568</v>
      </c>
      <c r="AE436" s="1141"/>
    </row>
    <row r="437" spans="2:31" s="510" customFormat="1" ht="26.25" customHeight="1" x14ac:dyDescent="0.25">
      <c r="B437" s="79"/>
      <c r="C437" s="475"/>
      <c r="D437" s="1630" t="s">
        <v>2435</v>
      </c>
      <c r="E437" s="1630"/>
      <c r="F437" s="1630"/>
      <c r="G437" s="1630"/>
      <c r="H437" s="1630"/>
      <c r="I437" s="1419" t="str">
        <f>IFERROR(IF($I$423="please make a selection","n/a",INDEX(data_all,MATCH($I$423,geog,0),MATCH(CONCATENATE($AD425, " (",$I$420,")"),head,0))), "n/a")</f>
        <v>n/a</v>
      </c>
      <c r="J437" s="1419"/>
      <c r="K437" s="1669" t="str">
        <f>IFERROR(IF($I$423="please make a selection","n/a",INDEX(data_all,MATCH($I$423,geog,0),MATCH(CONCATENATE($AD434, " (",$I$420,")"),head,0))), "n/a")</f>
        <v>n/a</v>
      </c>
      <c r="L437" s="1669"/>
      <c r="M437" s="1670" t="str">
        <f>IFERROR(IF($I$423="please make a selection","n/a",INDEX(data_all,MATCH($I$423,geog,0),MATCH(CONCATENATE($AD429, " (",$I$420,")"),head,0))), "n/a")</f>
        <v>n/a</v>
      </c>
      <c r="N437" s="1670"/>
      <c r="O437" s="1419" t="str">
        <f>IF(M437="n/a","n/a",IF($M437&lt;0.95,"low coverage",IF($M437&gt;=0.95,"high coverage","n/a")))</f>
        <v>n/a</v>
      </c>
      <c r="P437" s="1419"/>
      <c r="Q437" s="1419" t="str">
        <f>IFERROR(IF($Q$423="please make a selection","n/a",INDEX(data_all,MATCH($Q$423,geog,0),MATCH(CONCATENATE($AD425, " (",$I$420,")"),head,0))), "n/a")</f>
        <v>n/a</v>
      </c>
      <c r="R437" s="1419"/>
      <c r="S437" s="1669" t="str">
        <f>IFERROR(IF($Q$423="please make a selection","n/a",INDEX(data_all,MATCH($Q$423,geog,0),MATCH(CONCATENATE($AD434, " (",$I$420,")"),head,0))), "n/a")</f>
        <v>n/a</v>
      </c>
      <c r="T437" s="1669"/>
      <c r="U437" s="1670" t="str">
        <f>IFERROR(IF($Q$423="please make a selection","n/a",INDEX(data_all,MATCH($Q$423,geog,0),MATCH(CONCATENATE($AD429, " (",$I$420,")"),head,0))), "n/a")</f>
        <v>n/a</v>
      </c>
      <c r="V437" s="1670"/>
      <c r="W437" s="1419" t="str">
        <f>IF(U437="n/a","n/a",IF($U437&lt;0.95,"low coverage",IF($U437&gt;=0.95,"high coverage","n/a")))</f>
        <v>n/a</v>
      </c>
      <c r="X437" s="1419"/>
      <c r="Y437" s="475"/>
      <c r="Z437" s="475"/>
      <c r="AA437" s="79"/>
      <c r="AC437" s="1189"/>
      <c r="AD437" s="559" t="s">
        <v>3569</v>
      </c>
      <c r="AE437" s="1141"/>
    </row>
    <row r="438" spans="2:31" s="510" customFormat="1" ht="23.25" customHeight="1" x14ac:dyDescent="0.25">
      <c r="B438" s="79"/>
      <c r="C438" s="475"/>
      <c r="D438" s="1630" t="s">
        <v>2436</v>
      </c>
      <c r="E438" s="1630"/>
      <c r="F438" s="1630"/>
      <c r="G438" s="1630"/>
      <c r="H438" s="1630"/>
      <c r="I438" s="1419" t="str">
        <f>IFERROR(IF($I$423="please make a selection","n/a",INDEX(data_all,MATCH($I$423,geog,0),MATCH(CONCATENATE($AD425, " (",$I$420,")"),head,0))), "n/a")</f>
        <v>n/a</v>
      </c>
      <c r="J438" s="1419"/>
      <c r="K438" s="1669" t="str">
        <f>IFERROR(IF($I$423="please make a selection","n/a",INDEX(data_all,MATCH($I$423,geog,0),MATCH(CONCATENATE($AD435, " (",$I$420,")"),head,0))), "n/a")</f>
        <v>n/a</v>
      </c>
      <c r="L438" s="1669"/>
      <c r="M438" s="1670" t="str">
        <f>IFERROR(IF($I$423="please make a selection","n/a",INDEX(data_all,MATCH($I$423,geog,0),MATCH(CONCATENATE($AD430, " (",$I$420,")"),head,0))), "n/a")</f>
        <v>n/a</v>
      </c>
      <c r="N438" s="1670"/>
      <c r="O438" s="1419" t="str">
        <f>IF(M438="n/a","n/a",IF($M438&lt;0.95,"low coverage",IF($M438&gt;=0.95,"high coverage","n/a")))</f>
        <v>n/a</v>
      </c>
      <c r="P438" s="1419"/>
      <c r="Q438" s="1419" t="str">
        <f>IFERROR(IF($Q$423="please make a selection","n/a",INDEX(data_all,MATCH($Q$423,geog,0),MATCH(CONCATENATE($AD425, " (",$I$420,")"),head,0))), "n/a")</f>
        <v>n/a</v>
      </c>
      <c r="R438" s="1419"/>
      <c r="S438" s="1669" t="str">
        <f>IFERROR(IF($Q$423="please make a selection","n/a",INDEX(data_all,MATCH($Q$423,geog,0),MATCH(CONCATENATE($AD435, " (",$I$420,")"),head,0))), "n/a")</f>
        <v>n/a</v>
      </c>
      <c r="T438" s="1669"/>
      <c r="U438" s="1670" t="str">
        <f>IFERROR(IF($Q$423="please make a selection","n/a",INDEX(data_all,MATCH($Q$423,geog,0),MATCH(CONCATENATE($AD430, " (",$I$420,")"),head,0))), "n/a")</f>
        <v>n/a</v>
      </c>
      <c r="V438" s="1670"/>
      <c r="W438" s="1419" t="str">
        <f>IF(U438="n/a","n/a",IF($U438&lt;0.95,"low coverage",IF($U438&gt;=0.95,"high coverage","n/a")))</f>
        <v>n/a</v>
      </c>
      <c r="X438" s="1419"/>
      <c r="Y438" s="475"/>
      <c r="Z438" s="475"/>
      <c r="AA438" s="79"/>
      <c r="AC438" s="1190"/>
      <c r="AD438" s="559" t="s">
        <v>3570</v>
      </c>
      <c r="AE438" s="1141"/>
    </row>
    <row r="439" spans="2:31" s="510" customFormat="1" ht="24" customHeight="1" x14ac:dyDescent="0.25">
      <c r="B439" s="79"/>
      <c r="C439" s="475"/>
      <c r="D439" s="1631" t="s">
        <v>2437</v>
      </c>
      <c r="E439" s="1631"/>
      <c r="F439" s="1631"/>
      <c r="G439" s="1631"/>
      <c r="H439" s="1631"/>
      <c r="I439" s="1420" t="str">
        <f>IFERROR(IF($I$423="please make a selection","n/a",INDEX(data_all,MATCH($I$423,geog,0),MATCH(CONCATENATE($AD425, " (",$I$420,")"),head,0))), "n/a")</f>
        <v>n/a</v>
      </c>
      <c r="J439" s="1420"/>
      <c r="K439" s="1667" t="str">
        <f>IFERROR(IF($I$423="please make a selection","n/a",INDEX(data_all,MATCH($I$423,geog,0),MATCH(CONCATENATE($AD432, " (",$I$420,")"),head,0))), "n/a")</f>
        <v>n/a</v>
      </c>
      <c r="L439" s="1667"/>
      <c r="M439" s="1668" t="str">
        <f>IFERROR(IF($I$423="please make a selection","n/a",INDEX(data_all,MATCH($I$423,geog,0),MATCH(CONCATENATE($AD427, " (",$I$420,")"),head,0))), "n/a")</f>
        <v>n/a</v>
      </c>
      <c r="N439" s="1668"/>
      <c r="O439" s="1420" t="str">
        <f>IF(M439="n/a","n/a",IF($M439&lt;0.95,"low coverage",IF($M439&gt;=0.95,"high coverage","n/a")))</f>
        <v>n/a</v>
      </c>
      <c r="P439" s="1420"/>
      <c r="Q439" s="1420" t="str">
        <f>IFERROR(IF($Q$423="please make a selection","n/a",INDEX(data_all,MATCH($Q$423,geog,0),MATCH(CONCATENATE($AD425, " (",$I$420,")"),head,0))), "n/a")</f>
        <v>n/a</v>
      </c>
      <c r="R439" s="1420"/>
      <c r="S439" s="1667" t="str">
        <f>IFERROR(IF($Q$423="please make a selection","n/a",INDEX(data_all,MATCH($Q$423,geog,0),MATCH(CONCATENATE($AD432, " (",$I$420,")"),head,0))), "n/a")</f>
        <v>n/a</v>
      </c>
      <c r="T439" s="1667"/>
      <c r="U439" s="1668" t="str">
        <f>IFERROR(IF($Q$423="please make a selection","n/a",INDEX(data_all,MATCH($Q$423,geog,0),MATCH(CONCATENATE($AD427, " (",$I$420,")"),head,0))), "n/a")</f>
        <v>n/a</v>
      </c>
      <c r="V439" s="1668"/>
      <c r="W439" s="1420" t="str">
        <f>IF(U439="n/a","n/a",IF($U439&lt;0.95,"low coverage",IF($U439&gt;=0.95,"high coverage","n/a")))</f>
        <v>n/a</v>
      </c>
      <c r="X439" s="1420"/>
      <c r="Y439" s="475"/>
      <c r="Z439" s="475"/>
      <c r="AA439" s="79"/>
      <c r="AC439" s="1189"/>
      <c r="AD439" s="559" t="s">
        <v>3571</v>
      </c>
      <c r="AE439" s="1141"/>
    </row>
    <row r="440" spans="2:31" s="510" customFormat="1" ht="28.5" customHeight="1" x14ac:dyDescent="0.25">
      <c r="B440" s="79"/>
      <c r="C440" s="475"/>
      <c r="D440" s="1612" t="s">
        <v>3677</v>
      </c>
      <c r="E440" s="1612"/>
      <c r="F440" s="1612"/>
      <c r="G440" s="1612"/>
      <c r="H440" s="1612"/>
      <c r="I440" s="1612"/>
      <c r="J440" s="1612"/>
      <c r="K440" s="1612"/>
      <c r="L440" s="1612"/>
      <c r="M440" s="1612"/>
      <c r="N440" s="1612"/>
      <c r="O440" s="1612"/>
      <c r="P440" s="1612"/>
      <c r="Q440" s="1612"/>
      <c r="R440" s="1612"/>
      <c r="S440" s="1612"/>
      <c r="T440" s="1612"/>
      <c r="U440" s="1612"/>
      <c r="V440" s="1612"/>
      <c r="W440" s="1612"/>
      <c r="X440" s="1612"/>
      <c r="Y440" s="475"/>
      <c r="Z440" s="475"/>
      <c r="AA440" s="79"/>
      <c r="AC440" s="1190"/>
      <c r="AD440" s="559" t="s">
        <v>3584</v>
      </c>
      <c r="AE440" s="1141"/>
    </row>
    <row r="441" spans="2:31" s="510" customFormat="1" x14ac:dyDescent="0.25">
      <c r="B441" s="79"/>
      <c r="C441" s="475"/>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475"/>
      <c r="Z441" s="475"/>
      <c r="AA441" s="79"/>
      <c r="AC441" s="1189"/>
      <c r="AD441" s="559" t="s">
        <v>3672</v>
      </c>
      <c r="AE441" s="1141"/>
    </row>
    <row r="442" spans="2:31" s="510" customFormat="1" x14ac:dyDescent="0.25">
      <c r="B442" s="79"/>
      <c r="C442" s="475"/>
      <c r="D442" s="1671" t="s">
        <v>2438</v>
      </c>
      <c r="E442" s="1671"/>
      <c r="F442" s="1671"/>
      <c r="G442" s="1671"/>
      <c r="H442" s="1671"/>
      <c r="I442" s="1671" t="s">
        <v>2243</v>
      </c>
      <c r="J442" s="1671"/>
      <c r="K442" s="1671"/>
      <c r="L442" s="1671"/>
      <c r="M442" s="1671"/>
      <c r="N442" s="1671"/>
      <c r="O442" s="1671"/>
      <c r="P442" s="1671"/>
      <c r="Q442" s="1671"/>
      <c r="R442" s="1671"/>
      <c r="S442" s="1671"/>
      <c r="T442" s="1671"/>
      <c r="U442" s="1671"/>
      <c r="V442" s="1671"/>
      <c r="W442" s="1671"/>
      <c r="X442" s="1671"/>
      <c r="Y442" s="475"/>
      <c r="Z442" s="475"/>
      <c r="AA442" s="79"/>
      <c r="AC442" s="1190"/>
      <c r="AD442" s="559" t="s">
        <v>3572</v>
      </c>
      <c r="AE442" s="1141"/>
    </row>
    <row r="443" spans="2:31" s="510" customFormat="1" x14ac:dyDescent="0.25">
      <c r="B443" s="79"/>
      <c r="C443" s="475"/>
      <c r="D443" s="1672"/>
      <c r="E443" s="1672"/>
      <c r="F443" s="1672"/>
      <c r="G443" s="1672"/>
      <c r="H443" s="1672"/>
      <c r="I443" s="1278" t="str">
        <f>IF(select1 = "", "please make a selection", select1)</f>
        <v>please make a selection</v>
      </c>
      <c r="J443" s="1278"/>
      <c r="K443" s="1278"/>
      <c r="L443" s="1278"/>
      <c r="M443" s="1278"/>
      <c r="N443" s="1278"/>
      <c r="O443" s="1278"/>
      <c r="P443" s="1278"/>
      <c r="Q443" s="1279" t="str">
        <f>IF(select2 = "", "please make a selection", select2)</f>
        <v>please make a selection</v>
      </c>
      <c r="R443" s="1279"/>
      <c r="S443" s="1279"/>
      <c r="T443" s="1279"/>
      <c r="U443" s="1279"/>
      <c r="V443" s="1279"/>
      <c r="W443" s="1279"/>
      <c r="X443" s="1279"/>
      <c r="Y443" s="475"/>
      <c r="Z443" s="475"/>
      <c r="AA443" s="79"/>
      <c r="AC443" s="1189"/>
      <c r="AD443" s="559" t="s">
        <v>3573</v>
      </c>
      <c r="AE443" s="1141"/>
    </row>
    <row r="444" spans="2:31" s="510" customFormat="1" x14ac:dyDescent="0.25">
      <c r="B444" s="79"/>
      <c r="C444" s="475"/>
      <c r="D444" s="1672"/>
      <c r="E444" s="1672"/>
      <c r="F444" s="1672"/>
      <c r="G444" s="1672"/>
      <c r="H444" s="1672"/>
      <c r="I444" s="1278"/>
      <c r="J444" s="1278"/>
      <c r="K444" s="1278"/>
      <c r="L444" s="1278"/>
      <c r="M444" s="1278"/>
      <c r="N444" s="1278"/>
      <c r="O444" s="1278"/>
      <c r="P444" s="1278"/>
      <c r="Q444" s="1279"/>
      <c r="R444" s="1279"/>
      <c r="S444" s="1279"/>
      <c r="T444" s="1279"/>
      <c r="U444" s="1279"/>
      <c r="V444" s="1279"/>
      <c r="W444" s="1279"/>
      <c r="X444" s="1279"/>
      <c r="Y444" s="475"/>
      <c r="Z444" s="475"/>
      <c r="AA444" s="79"/>
      <c r="AC444" s="1190"/>
      <c r="AD444" s="559" t="s">
        <v>3574</v>
      </c>
      <c r="AE444" s="1141"/>
    </row>
    <row r="445" spans="2:31" s="510" customFormat="1" ht="27.75" customHeight="1" x14ac:dyDescent="0.25">
      <c r="B445" s="79"/>
      <c r="C445" s="475"/>
      <c r="D445" s="1673"/>
      <c r="E445" s="1673"/>
      <c r="F445" s="1673"/>
      <c r="G445" s="1673"/>
      <c r="H445" s="1673"/>
      <c r="I445" s="1622" t="s">
        <v>2430</v>
      </c>
      <c r="J445" s="1622"/>
      <c r="K445" s="1622" t="s">
        <v>2431</v>
      </c>
      <c r="L445" s="1622"/>
      <c r="M445" s="1622" t="s">
        <v>2432</v>
      </c>
      <c r="N445" s="1622"/>
      <c r="O445" s="1622" t="s">
        <v>2433</v>
      </c>
      <c r="P445" s="1622"/>
      <c r="Q445" s="1623" t="s">
        <v>2430</v>
      </c>
      <c r="R445" s="1623"/>
      <c r="S445" s="1623" t="s">
        <v>2431</v>
      </c>
      <c r="T445" s="1623"/>
      <c r="U445" s="1623" t="s">
        <v>2432</v>
      </c>
      <c r="V445" s="1623"/>
      <c r="W445" s="1623" t="s">
        <v>2433</v>
      </c>
      <c r="X445" s="1623"/>
      <c r="Y445" s="475"/>
      <c r="Z445" s="475"/>
      <c r="AA445" s="79"/>
      <c r="AC445" s="1189"/>
      <c r="AD445" s="559" t="s">
        <v>3675</v>
      </c>
      <c r="AE445" s="1141"/>
    </row>
    <row r="446" spans="2:31" s="510" customFormat="1" ht="30.75" customHeight="1" x14ac:dyDescent="0.25">
      <c r="B446" s="79"/>
      <c r="C446" s="475"/>
      <c r="D446" s="1630" t="s">
        <v>2446</v>
      </c>
      <c r="E446" s="1630"/>
      <c r="F446" s="1630"/>
      <c r="G446" s="1630"/>
      <c r="H446" s="1630"/>
      <c r="I446" s="1419" t="str">
        <f t="shared" ref="I446:I454" si="39">IFERROR(IF($I$423="please make a selection","n/a",INDEX(data_all,MATCH($I$423,geog,0),MATCH(CONCATENATE($AD$436, " (",$I$420,")"),head,0))), "n/a")</f>
        <v>n/a</v>
      </c>
      <c r="J446" s="1419"/>
      <c r="K446" s="1669" t="str">
        <f>IFERROR(IF($I$423="please make a selection","n/a",INDEX(data_all,MATCH($I$423,geog,0),MATCH(CONCATENATE($AD447, " (",$I$420,")"),head,0))), "n/a")</f>
        <v>n/a</v>
      </c>
      <c r="L446" s="1669"/>
      <c r="M446" s="1670" t="str">
        <f>IFERROR(IF($I$423="please make a selection","n/a",INDEX(data_all,MATCH($I$423,geog,0),MATCH(CONCATENATE($AD437, " (",$I$420,")"),head,0))), "n/a")</f>
        <v>n/a</v>
      </c>
      <c r="N446" s="1670"/>
      <c r="O446" s="1419" t="str">
        <f t="shared" ref="O446:O454" si="40">IF(M446="n/a", "n/a", IF($M446&lt;0.95,"low coverage",IF($M446&gt;=0.95,"high coverage","n/a")))</f>
        <v>n/a</v>
      </c>
      <c r="P446" s="1419"/>
      <c r="Q446" s="1419" t="str">
        <f t="shared" ref="Q446:Q454" si="41">IFERROR(IF($Q$423="please make a selection","n/a",INDEX(data_all,MATCH($Q$423,geog,0),MATCH(CONCATENATE($AD$436, " (",$I$420,")"),head,0))), "n/a")</f>
        <v>n/a</v>
      </c>
      <c r="R446" s="1419"/>
      <c r="S446" s="1669" t="str">
        <f>IFERROR(IF($Q$423="please make a selection","n/a",INDEX(data_all,MATCH($Q$423,geog,0),MATCH(CONCATENATE($AD447, " (",$I$420,")"),head,0))), "n/a")</f>
        <v>n/a</v>
      </c>
      <c r="T446" s="1669"/>
      <c r="U446" s="1670" t="str">
        <f>IFERROR(IF($Q$423="please make a selection","n/a",INDEX(data_all,MATCH($Q$423,geog,0),MATCH(CONCATENATE($AD437, " (",$I$420,")"),head,0))), "n/a")</f>
        <v>n/a</v>
      </c>
      <c r="V446" s="1670"/>
      <c r="W446" s="1419" t="str">
        <f t="shared" ref="W446:W454" si="42">IF(U446="n/a", "n/a", IF($U446&lt;0.95,"low coverage",IF($U446&gt;=0.95,"high coverage","n/a")))</f>
        <v>n/a</v>
      </c>
      <c r="X446" s="1419"/>
      <c r="Y446" s="475"/>
      <c r="Z446" s="475"/>
      <c r="AA446" s="79"/>
      <c r="AC446" s="1189"/>
      <c r="AD446" s="559" t="s">
        <v>3575</v>
      </c>
      <c r="AE446" s="1141"/>
    </row>
    <row r="447" spans="2:31" s="510" customFormat="1" ht="30.75" customHeight="1" x14ac:dyDescent="0.25">
      <c r="B447" s="79"/>
      <c r="C447" s="475"/>
      <c r="D447" s="1630" t="s">
        <v>2452</v>
      </c>
      <c r="E447" s="1630"/>
      <c r="F447" s="1630"/>
      <c r="G447" s="1630"/>
      <c r="H447" s="1630"/>
      <c r="I447" s="1419" t="str">
        <f t="shared" si="39"/>
        <v>n/a</v>
      </c>
      <c r="J447" s="1419"/>
      <c r="K447" s="1669" t="str">
        <f>IFERROR(IF($I$423="please make a selection","n/a",INDEX(data_all,MATCH($I$423,geog,0),MATCH(CONCATENATE($AD448, " (",$I$420,")"),head,0))), "n/a")</f>
        <v>n/a</v>
      </c>
      <c r="L447" s="1669"/>
      <c r="M447" s="1670" t="str">
        <f>IFERROR(IF($I$423="please make a selection","n/a",INDEX(data_all,MATCH($I$423,geog,0),MATCH(CONCATENATE($AD438, " (",$I$420,")"),head,0))), "n/a")</f>
        <v>n/a</v>
      </c>
      <c r="N447" s="1670"/>
      <c r="O447" s="1419" t="str">
        <f t="shared" si="40"/>
        <v>n/a</v>
      </c>
      <c r="P447" s="1419"/>
      <c r="Q447" s="1419" t="str">
        <f t="shared" si="41"/>
        <v>n/a</v>
      </c>
      <c r="R447" s="1419"/>
      <c r="S447" s="1669" t="str">
        <f>IFERROR(IF($Q$423="please make a selection","n/a",INDEX(data_all,MATCH($Q$423,geog,0),MATCH(CONCATENATE($AD448, " (",$I$420,")"),head,0))), "n/a")</f>
        <v>n/a</v>
      </c>
      <c r="T447" s="1669"/>
      <c r="U447" s="1670" t="str">
        <f>IFERROR(IF($Q$423="please make a selection","n/a",INDEX(data_all,MATCH($Q$423,geog,0),MATCH(CONCATENATE($AD438, " (",$I$420,")"),head,0))), "n/a")</f>
        <v>n/a</v>
      </c>
      <c r="V447" s="1670"/>
      <c r="W447" s="1419" t="str">
        <f t="shared" si="42"/>
        <v>n/a</v>
      </c>
      <c r="X447" s="1419"/>
      <c r="Y447" s="475"/>
      <c r="Z447" s="475"/>
      <c r="AA447" s="79"/>
      <c r="AC447" s="484"/>
      <c r="AD447" s="1199" t="s">
        <v>3576</v>
      </c>
      <c r="AE447" s="1141"/>
    </row>
    <row r="448" spans="2:31" s="510" customFormat="1" ht="30.75" customHeight="1" x14ac:dyDescent="0.25">
      <c r="B448" s="79"/>
      <c r="C448" s="475"/>
      <c r="D448" s="1630" t="s">
        <v>2445</v>
      </c>
      <c r="E448" s="1630"/>
      <c r="F448" s="1630"/>
      <c r="G448" s="1630"/>
      <c r="H448" s="1630"/>
      <c r="I448" s="1419" t="str">
        <f t="shared" si="39"/>
        <v>n/a</v>
      </c>
      <c r="J448" s="1419"/>
      <c r="K448" s="1669" t="str">
        <f>IFERROR(IF($I$423="please make a selection","n/a",INDEX(data_all,MATCH($I$423,geog,0),MATCH(CONCATENATE($AD451, " (",$I$420,")"),head,0))), "n/a")</f>
        <v>n/a</v>
      </c>
      <c r="L448" s="1669"/>
      <c r="M448" s="1670" t="str">
        <f>IFERROR(IF($I$423="please make a selection","n/a",INDEX(data_all,MATCH($I$423,geog,0),MATCH(CONCATENATE($AD441, " (",$I$420,")"),head,0))), "n/a")</f>
        <v>n/a</v>
      </c>
      <c r="N448" s="1670"/>
      <c r="O448" s="1419" t="str">
        <f t="shared" si="40"/>
        <v>n/a</v>
      </c>
      <c r="P448" s="1419"/>
      <c r="Q448" s="1419" t="str">
        <f t="shared" si="41"/>
        <v>n/a</v>
      </c>
      <c r="R448" s="1419"/>
      <c r="S448" s="1669" t="str">
        <f>IFERROR(IF($Q$423="please make a selection","n/a",INDEX(data_all,MATCH($Q$423,geog,0),MATCH(CONCATENATE($AD451, " (",$I$420,")"),head,0))), "n/a")</f>
        <v>n/a</v>
      </c>
      <c r="T448" s="1669"/>
      <c r="U448" s="1670" t="str">
        <f>IFERROR(IF($Q$423="please make a selection","n/a",INDEX(data_all,MATCH($Q$423,geog,0),MATCH(CONCATENATE($AD441, " (",$I$420,")"),head,0))), "n/a")</f>
        <v>n/a</v>
      </c>
      <c r="V448" s="1670"/>
      <c r="W448" s="1419" t="str">
        <f t="shared" si="42"/>
        <v>n/a</v>
      </c>
      <c r="X448" s="1419"/>
      <c r="Y448" s="475"/>
      <c r="Z448" s="475"/>
      <c r="AA448" s="79"/>
      <c r="AC448" s="484"/>
      <c r="AD448" s="1199" t="s">
        <v>3577</v>
      </c>
      <c r="AE448" s="1141"/>
    </row>
    <row r="449" spans="2:31" s="510" customFormat="1" ht="30.75" customHeight="1" x14ac:dyDescent="0.25">
      <c r="B449" s="79"/>
      <c r="C449" s="475"/>
      <c r="D449" s="1630" t="s">
        <v>2444</v>
      </c>
      <c r="E449" s="1630"/>
      <c r="F449" s="1630"/>
      <c r="G449" s="1630"/>
      <c r="H449" s="1630"/>
      <c r="I449" s="1419" t="str">
        <f t="shared" si="39"/>
        <v>n/a</v>
      </c>
      <c r="J449" s="1419"/>
      <c r="K449" s="1669" t="str">
        <f>IFERROR(IF($I$423="please make a selection","n/a",INDEX(data_all,MATCH($I$423,geog,0),MATCH(CONCATENATE($AD450, " (",$I$420,")"),head,0))), "n/a")</f>
        <v>n/a</v>
      </c>
      <c r="L449" s="1669"/>
      <c r="M449" s="1670" t="str">
        <f>IFERROR(IF($I$423="please make a selection","n/a",INDEX(data_all,MATCH($I$423,geog,0),MATCH(CONCATENATE($AD440, " (",$I$420,")"),head,0))), "n/a")</f>
        <v>n/a</v>
      </c>
      <c r="N449" s="1670"/>
      <c r="O449" s="1419" t="str">
        <f t="shared" si="40"/>
        <v>n/a</v>
      </c>
      <c r="P449" s="1419"/>
      <c r="Q449" s="1419" t="str">
        <f t="shared" si="41"/>
        <v>n/a</v>
      </c>
      <c r="R449" s="1419"/>
      <c r="S449" s="1669" t="str">
        <f>IFERROR(IF($Q$423="please make a selection","n/a",INDEX(data_all,MATCH($Q$423,geog,0),MATCH(CONCATENATE($AD450, " (",$I$420,")"),head,0))), "n/a")</f>
        <v>n/a</v>
      </c>
      <c r="T449" s="1669"/>
      <c r="U449" s="1670" t="str">
        <f>IFERROR(IF($Q$423="please make a selection","n/a",INDEX(data_all,MATCH($Q$423,geog,0),MATCH(CONCATENATE($AD440, " (",$I$420,")"),head,0))), "n/a")</f>
        <v>n/a</v>
      </c>
      <c r="V449" s="1670"/>
      <c r="W449" s="1419" t="str">
        <f t="shared" si="42"/>
        <v>n/a</v>
      </c>
      <c r="X449" s="1419"/>
      <c r="Y449" s="475"/>
      <c r="Z449" s="475"/>
      <c r="AA449" s="79"/>
      <c r="AC449" s="484"/>
      <c r="AD449" s="1199" t="s">
        <v>3578</v>
      </c>
      <c r="AE449" s="1141"/>
    </row>
    <row r="450" spans="2:31" s="510" customFormat="1" ht="30.75" customHeight="1" x14ac:dyDescent="0.25">
      <c r="B450" s="79"/>
      <c r="C450" s="475"/>
      <c r="D450" s="1630" t="s">
        <v>2443</v>
      </c>
      <c r="E450" s="1630"/>
      <c r="F450" s="1630"/>
      <c r="G450" s="1630"/>
      <c r="H450" s="1630"/>
      <c r="I450" s="1419" t="str">
        <f t="shared" si="39"/>
        <v>n/a</v>
      </c>
      <c r="J450" s="1419"/>
      <c r="K450" s="1669" t="str">
        <f>IFERROR(IF($I$423="please make a selection","n/a",INDEX(data_all,MATCH($I$423,geog,0),MATCH(CONCATENATE($AD452, " (",$I$420,")"),head,0))), "n/a")</f>
        <v>n/a</v>
      </c>
      <c r="L450" s="1669"/>
      <c r="M450" s="1670" t="str">
        <f>IFERROR(IF($I$423="please make a selection","n/a",INDEX(data_all,MATCH($I$423,geog,0),MATCH(CONCATENATE($AD442, " (",$I$420,")"),head,0))), "n/a")</f>
        <v>n/a</v>
      </c>
      <c r="N450" s="1670"/>
      <c r="O450" s="1419" t="str">
        <f t="shared" si="40"/>
        <v>n/a</v>
      </c>
      <c r="P450" s="1419"/>
      <c r="Q450" s="1419" t="str">
        <f t="shared" si="41"/>
        <v>n/a</v>
      </c>
      <c r="R450" s="1419"/>
      <c r="S450" s="1669" t="str">
        <f>IFERROR(IF($Q$423="please make a selection","n/a",INDEX(data_all,MATCH($Q$423,geog,0),MATCH(CONCATENATE($AD452, " (",$I$420,")"),head,0))), "n/a")</f>
        <v>n/a</v>
      </c>
      <c r="T450" s="1669"/>
      <c r="U450" s="1670" t="str">
        <f>IFERROR(IF($Q$423="please make a selection","n/a",INDEX(data_all,MATCH($Q$423,geog,0),MATCH(CONCATENATE($AD442, " (",$I$420,")"),head,0))), "n/a")</f>
        <v>n/a</v>
      </c>
      <c r="V450" s="1670"/>
      <c r="W450" s="1419" t="str">
        <f t="shared" si="42"/>
        <v>n/a</v>
      </c>
      <c r="X450" s="1419"/>
      <c r="Y450" s="475"/>
      <c r="Z450" s="475"/>
      <c r="AA450" s="79"/>
      <c r="AC450" s="484"/>
      <c r="AD450" s="1199" t="s">
        <v>3583</v>
      </c>
      <c r="AE450" s="1141"/>
    </row>
    <row r="451" spans="2:31" s="490" customFormat="1" ht="30.75" customHeight="1" x14ac:dyDescent="0.25">
      <c r="B451" s="79"/>
      <c r="C451" s="475"/>
      <c r="D451" s="1630" t="s">
        <v>2442</v>
      </c>
      <c r="E451" s="1630"/>
      <c r="F451" s="1630"/>
      <c r="G451" s="1630"/>
      <c r="H451" s="1630"/>
      <c r="I451" s="1419" t="str">
        <f t="shared" si="39"/>
        <v>n/a</v>
      </c>
      <c r="J451" s="1419"/>
      <c r="K451" s="1669" t="str">
        <f>IFERROR(IF($I$423="please make a selection","n/a",INDEX(data_all,MATCH($I$423,geog,0),MATCH(CONCATENATE($AD455, " (",$I$420,")"),head,0))), "n/a")</f>
        <v>n/a</v>
      </c>
      <c r="L451" s="1669"/>
      <c r="M451" s="1670" t="str">
        <f>IFERROR(IF($I$423="please make a selection","n/a",INDEX(data_all,MATCH($I$423,geog,0),MATCH(CONCATENATE($AD445, " (",$I$420,")"),head,0))), "n/a")</f>
        <v>n/a</v>
      </c>
      <c r="N451" s="1670"/>
      <c r="O451" s="1419" t="str">
        <f t="shared" si="40"/>
        <v>n/a</v>
      </c>
      <c r="P451" s="1419"/>
      <c r="Q451" s="1419" t="str">
        <f t="shared" si="41"/>
        <v>n/a</v>
      </c>
      <c r="R451" s="1419"/>
      <c r="S451" s="1669" t="str">
        <f>IFERROR(IF($Q$423="please make a selection","n/a",INDEX(data_all,MATCH($Q$423,geog,0),MATCH(CONCATENATE($AD455, " (",$I$420,")"),head,0))), "n/a")</f>
        <v>n/a</v>
      </c>
      <c r="T451" s="1669"/>
      <c r="U451" s="1670" t="str">
        <f>IFERROR(IF($Q$423="please make a selection","n/a",INDEX(data_all,MATCH($Q$423,geog,0),MATCH(CONCATENATE($AD445, " (",$I$420,")"),head,0))), "n/a")</f>
        <v>n/a</v>
      </c>
      <c r="V451" s="1670"/>
      <c r="W451" s="1419" t="str">
        <f t="shared" si="42"/>
        <v>n/a</v>
      </c>
      <c r="X451" s="1419"/>
      <c r="Y451" s="475"/>
      <c r="Z451" s="475"/>
      <c r="AA451" s="79"/>
      <c r="AC451" s="484"/>
      <c r="AD451" s="1199" t="s">
        <v>3673</v>
      </c>
      <c r="AE451" s="1141"/>
    </row>
    <row r="452" spans="2:31" s="490" customFormat="1" ht="30.75" customHeight="1" x14ac:dyDescent="0.25">
      <c r="B452" s="79"/>
      <c r="C452" s="475"/>
      <c r="D452" s="1630" t="s">
        <v>2441</v>
      </c>
      <c r="E452" s="1630"/>
      <c r="F452" s="1630"/>
      <c r="G452" s="1630"/>
      <c r="H452" s="1630"/>
      <c r="I452" s="1419" t="str">
        <f t="shared" si="39"/>
        <v>n/a</v>
      </c>
      <c r="J452" s="1419"/>
      <c r="K452" s="1669" t="str">
        <f>IFERROR(IF($I$423="please make a selection","n/a",INDEX(data_all,MATCH($I$423,geog,0),MATCH(CONCATENATE($AD456, " (",$I$420,")"),head,0))), "n/a")</f>
        <v>n/a</v>
      </c>
      <c r="L452" s="1669"/>
      <c r="M452" s="1670" t="str">
        <f>IFERROR(IF($I$423="please make a selection","n/a",INDEX(data_all,MATCH($I$423,geog,0),MATCH(CONCATENATE($AD446, " (",$I$420,")"),head,0))), "n/a")</f>
        <v>n/a</v>
      </c>
      <c r="N452" s="1670"/>
      <c r="O452" s="1419" t="str">
        <f t="shared" si="40"/>
        <v>n/a</v>
      </c>
      <c r="P452" s="1419"/>
      <c r="Q452" s="1419" t="str">
        <f t="shared" si="41"/>
        <v>n/a</v>
      </c>
      <c r="R452" s="1419"/>
      <c r="S452" s="1669" t="str">
        <f>IFERROR(IF($Q$423="please make a selection","n/a",INDEX(data_all,MATCH($Q$423,geog,0),MATCH(CONCATENATE($AD456, " (",$I$420,")"),head,0))), "n/a")</f>
        <v>n/a</v>
      </c>
      <c r="T452" s="1669"/>
      <c r="U452" s="1670" t="str">
        <f>IFERROR(IF($Q$423="please make a selection","n/a",INDEX(data_all,MATCH($Q$423,geog,0),MATCH(CONCATENATE($AD446, " (",$I$420,")"),head,0))), "n/a")</f>
        <v>n/a</v>
      </c>
      <c r="V452" s="1670"/>
      <c r="W452" s="1419" t="str">
        <f t="shared" si="42"/>
        <v>n/a</v>
      </c>
      <c r="X452" s="1419"/>
      <c r="Y452" s="475"/>
      <c r="Z452" s="475"/>
      <c r="AA452" s="79"/>
      <c r="AC452" s="484"/>
      <c r="AD452" s="1199" t="s">
        <v>3579</v>
      </c>
      <c r="AE452" s="1141"/>
    </row>
    <row r="453" spans="2:31" s="490" customFormat="1" ht="30.75" customHeight="1" x14ac:dyDescent="0.25">
      <c r="B453" s="79"/>
      <c r="C453" s="475"/>
      <c r="D453" s="1630" t="s">
        <v>2451</v>
      </c>
      <c r="E453" s="1630"/>
      <c r="F453" s="1630"/>
      <c r="G453" s="1630"/>
      <c r="H453" s="1630"/>
      <c r="I453" s="1419" t="str">
        <f t="shared" si="39"/>
        <v>n/a</v>
      </c>
      <c r="J453" s="1419"/>
      <c r="K453" s="1669" t="str">
        <f>IFERROR(IF($I$423="please make a selection","n/a",INDEX(data_all,MATCH($I$423,geog,0),MATCH(CONCATENATE($AD453, " (",$I$420,")"),head,0))), "n/a")</f>
        <v>n/a</v>
      </c>
      <c r="L453" s="1669"/>
      <c r="M453" s="1670" t="str">
        <f>IFERROR(IF($I$423="please make a selection","n/a",INDEX(data_all,MATCH($I$423,geog,0),MATCH(CONCATENATE($AD443, " (",$I$420,")"),head,0))), "n/a")</f>
        <v>n/a</v>
      </c>
      <c r="N453" s="1670"/>
      <c r="O453" s="1419" t="str">
        <f t="shared" si="40"/>
        <v>n/a</v>
      </c>
      <c r="P453" s="1419"/>
      <c r="Q453" s="1419" t="str">
        <f t="shared" si="41"/>
        <v>n/a</v>
      </c>
      <c r="R453" s="1419"/>
      <c r="S453" s="1669" t="str">
        <f>IFERROR(IF($Q$423="please make a selection","n/a",INDEX(data_all,MATCH($Q$423,geog,0),MATCH(CONCATENATE($AD453, " (",$I$420,")"),head,0))), "n/a")</f>
        <v>n/a</v>
      </c>
      <c r="T453" s="1669"/>
      <c r="U453" s="1670" t="str">
        <f>IFERROR(IF($Q$423="please make a selection","n/a",INDEX(data_all,MATCH($Q$423,geog,0),MATCH(CONCATENATE($AD443, " (",$I$420,")"),head,0))), "n/a")</f>
        <v>n/a</v>
      </c>
      <c r="V453" s="1670"/>
      <c r="W453" s="1419" t="str">
        <f t="shared" si="42"/>
        <v>n/a</v>
      </c>
      <c r="X453" s="1419"/>
      <c r="Y453" s="475"/>
      <c r="Z453" s="475"/>
      <c r="AA453" s="79"/>
      <c r="AC453" s="484"/>
      <c r="AD453" s="1199" t="s">
        <v>3580</v>
      </c>
      <c r="AE453" s="1141"/>
    </row>
    <row r="454" spans="2:31" s="490" customFormat="1" ht="30.75" customHeight="1" x14ac:dyDescent="0.25">
      <c r="B454" s="79"/>
      <c r="C454" s="475"/>
      <c r="D454" s="1631" t="s">
        <v>2453</v>
      </c>
      <c r="E454" s="1631"/>
      <c r="F454" s="1631"/>
      <c r="G454" s="1631"/>
      <c r="H454" s="1631"/>
      <c r="I454" s="1420" t="str">
        <f t="shared" si="39"/>
        <v>n/a</v>
      </c>
      <c r="J454" s="1420"/>
      <c r="K454" s="1667" t="str">
        <f>IFERROR(IF($I$423="please make a selection","n/a",INDEX(data_all,MATCH($I$423,geog,0),MATCH(CONCATENATE($AD454, " (",$I$420,")"),head,0))), "n/a")</f>
        <v>n/a</v>
      </c>
      <c r="L454" s="1667"/>
      <c r="M454" s="1668" t="str">
        <f>IFERROR(IF($I$423="please make a selection","n/a",INDEX(data_all,MATCH($I$423,geog,0),MATCH(CONCATENATE($AD444, " (",$I$420,")"),head,0))), "n/a")</f>
        <v>n/a</v>
      </c>
      <c r="N454" s="1668"/>
      <c r="O454" s="1420" t="str">
        <f t="shared" si="40"/>
        <v>n/a</v>
      </c>
      <c r="P454" s="1420"/>
      <c r="Q454" s="1420" t="str">
        <f t="shared" si="41"/>
        <v>n/a</v>
      </c>
      <c r="R454" s="1420"/>
      <c r="S454" s="1667" t="str">
        <f>IFERROR(IF($Q$423="please make a selection","n/a",INDEX(data_all,MATCH($Q$423,geog,0),MATCH(CONCATENATE($AD454, " (",$I$420,")"),head,0))), "n/a")</f>
        <v>n/a</v>
      </c>
      <c r="T454" s="1667"/>
      <c r="U454" s="1668" t="str">
        <f>IFERROR(IF($Q$423="please make a selection","n/a",INDEX(data_all,MATCH($Q$423,geog,0),MATCH(CONCATENATE($AD444, " (",$I$420,")"),head,0))), "n/a")</f>
        <v>n/a</v>
      </c>
      <c r="V454" s="1668"/>
      <c r="W454" s="1420" t="str">
        <f t="shared" si="42"/>
        <v>n/a</v>
      </c>
      <c r="X454" s="1420"/>
      <c r="Y454" s="475"/>
      <c r="Z454" s="475"/>
      <c r="AA454" s="79"/>
      <c r="AC454" s="484"/>
      <c r="AD454" s="1199" t="s">
        <v>3581</v>
      </c>
      <c r="AE454" s="1141"/>
    </row>
    <row r="455" spans="2:31" s="490" customFormat="1" ht="29.25" customHeight="1" x14ac:dyDescent="0.25">
      <c r="B455" s="79"/>
      <c r="C455" s="475"/>
      <c r="D455" s="1654" t="s">
        <v>3678</v>
      </c>
      <c r="E455" s="1654"/>
      <c r="F455" s="1654"/>
      <c r="G455" s="1654"/>
      <c r="H455" s="1654"/>
      <c r="I455" s="1654"/>
      <c r="J455" s="1654"/>
      <c r="K455" s="1654"/>
      <c r="L455" s="1654"/>
      <c r="M455" s="1654"/>
      <c r="N455" s="1654"/>
      <c r="O455" s="1654"/>
      <c r="P455" s="1654"/>
      <c r="Q455" s="1654"/>
      <c r="R455" s="1654"/>
      <c r="S455" s="1654"/>
      <c r="T455" s="1654"/>
      <c r="U455" s="1654"/>
      <c r="V455" s="1654"/>
      <c r="W455" s="1654"/>
      <c r="X455" s="1654"/>
      <c r="Y455" s="475"/>
      <c r="Z455" s="475"/>
      <c r="AA455" s="79"/>
      <c r="AC455" s="484"/>
      <c r="AD455" s="1199" t="s">
        <v>3674</v>
      </c>
      <c r="AE455" s="1141"/>
    </row>
    <row r="456" spans="2:31" s="490" customFormat="1" x14ac:dyDescent="0.25">
      <c r="B456" s="79"/>
      <c r="C456" s="475"/>
      <c r="D456" s="475"/>
      <c r="E456" s="475"/>
      <c r="F456" s="475"/>
      <c r="G456" s="475"/>
      <c r="H456" s="475"/>
      <c r="I456" s="475"/>
      <c r="J456" s="475"/>
      <c r="K456" s="475"/>
      <c r="L456" s="475"/>
      <c r="M456" s="475"/>
      <c r="N456" s="475"/>
      <c r="O456" s="475"/>
      <c r="P456" s="475"/>
      <c r="Q456" s="475"/>
      <c r="R456" s="475"/>
      <c r="S456" s="475"/>
      <c r="T456" s="475"/>
      <c r="U456" s="475"/>
      <c r="V456" s="475"/>
      <c r="W456" s="475"/>
      <c r="X456" s="475"/>
      <c r="Y456" s="475"/>
      <c r="Z456" s="475"/>
      <c r="AA456" s="79"/>
      <c r="AC456" s="484"/>
      <c r="AD456" s="1199" t="s">
        <v>3582</v>
      </c>
      <c r="AE456" s="1141"/>
    </row>
    <row r="457" spans="2:31" s="490" customFormat="1" x14ac:dyDescent="0.25">
      <c r="B457" s="79"/>
      <c r="C457" s="475"/>
      <c r="D457" s="475"/>
      <c r="E457" s="475"/>
      <c r="F457" s="475"/>
      <c r="G457" s="475"/>
      <c r="H457" s="475"/>
      <c r="I457" s="475"/>
      <c r="J457" s="475"/>
      <c r="K457" s="475"/>
      <c r="L457" s="475"/>
      <c r="M457" s="475"/>
      <c r="N457" s="475"/>
      <c r="O457" s="475"/>
      <c r="P457" s="475"/>
      <c r="Q457" s="475"/>
      <c r="R457" s="475"/>
      <c r="S457" s="475"/>
      <c r="T457" s="475"/>
      <c r="U457" s="475"/>
      <c r="V457" s="475"/>
      <c r="W457" s="475"/>
      <c r="X457" s="475"/>
      <c r="Y457" s="475"/>
      <c r="Z457" s="475"/>
      <c r="AA457" s="79"/>
      <c r="AC457" s="484"/>
      <c r="AD457" s="1141"/>
      <c r="AE457" s="1141"/>
    </row>
    <row r="458" spans="2:31" s="490" customFormat="1" x14ac:dyDescent="0.25">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C458" s="484"/>
      <c r="AD458" s="1141"/>
    </row>
    <row r="459" spans="2:31" s="490" customFormat="1" x14ac:dyDescent="0.25">
      <c r="B459" s="79"/>
      <c r="C459" s="475"/>
      <c r="D459" s="475"/>
      <c r="E459" s="475"/>
      <c r="F459" s="475"/>
      <c r="G459" s="475"/>
      <c r="H459" s="475"/>
      <c r="I459" s="475"/>
      <c r="J459" s="475"/>
      <c r="K459" s="475"/>
      <c r="L459" s="475"/>
      <c r="M459" s="475"/>
      <c r="N459" s="475"/>
      <c r="O459" s="475"/>
      <c r="P459" s="475"/>
      <c r="Q459" s="475"/>
      <c r="R459" s="475"/>
      <c r="S459" s="475"/>
      <c r="T459" s="475"/>
      <c r="U459" s="475"/>
      <c r="V459" s="475"/>
      <c r="W459" s="475"/>
      <c r="X459" s="475"/>
      <c r="Y459" s="475"/>
      <c r="Z459" s="475"/>
      <c r="AA459" s="79"/>
      <c r="AC459" s="484"/>
      <c r="AD459" s="1141"/>
    </row>
    <row r="460" spans="2:31" s="490" customFormat="1" x14ac:dyDescent="0.25">
      <c r="B460" s="79"/>
      <c r="C460" s="475"/>
      <c r="D460" s="475"/>
      <c r="E460" s="475"/>
      <c r="F460" s="475"/>
      <c r="G460" s="475"/>
      <c r="H460" s="475"/>
      <c r="I460" s="475"/>
      <c r="J460" s="475"/>
      <c r="K460" s="475"/>
      <c r="L460" s="475"/>
      <c r="M460" s="475"/>
      <c r="N460" s="475"/>
      <c r="O460" s="475"/>
      <c r="P460" s="475"/>
      <c r="Q460" s="475"/>
      <c r="R460" s="475"/>
      <c r="S460" s="475"/>
      <c r="T460" s="475"/>
      <c r="U460" s="475"/>
      <c r="V460" s="475"/>
      <c r="W460" s="475"/>
      <c r="X460" s="475"/>
      <c r="Y460" s="475"/>
      <c r="Z460" s="475"/>
      <c r="AA460" s="79"/>
      <c r="AC460" s="484"/>
      <c r="AD460" s="1141"/>
    </row>
    <row r="461" spans="2:31" s="490" customFormat="1" ht="15.75" x14ac:dyDescent="0.25">
      <c r="B461" s="79"/>
      <c r="C461" s="475"/>
      <c r="D461" s="1655" t="s">
        <v>2454</v>
      </c>
      <c r="E461" s="1656"/>
      <c r="F461" s="1656"/>
      <c r="G461" s="1656"/>
      <c r="H461" s="1656"/>
      <c r="I461" s="1656"/>
      <c r="J461" s="1656"/>
      <c r="K461" s="1656"/>
      <c r="L461" s="1656"/>
      <c r="M461" s="1656"/>
      <c r="N461" s="1656"/>
      <c r="O461" s="1656"/>
      <c r="P461" s="1656"/>
      <c r="Q461" s="1656"/>
      <c r="R461" s="1656"/>
      <c r="S461" s="1656"/>
      <c r="T461" s="1656"/>
      <c r="U461" s="1656"/>
      <c r="V461" s="1656"/>
      <c r="W461" s="1656"/>
      <c r="X461" s="1656"/>
      <c r="Y461" s="1657"/>
      <c r="Z461" s="475"/>
      <c r="AA461" s="79"/>
      <c r="AC461" s="484"/>
      <c r="AD461" s="1141"/>
    </row>
    <row r="462" spans="2:31" s="510" customFormat="1" ht="15.75" x14ac:dyDescent="0.25">
      <c r="B462" s="79"/>
      <c r="C462" s="475"/>
      <c r="D462" s="518"/>
      <c r="E462" s="519"/>
      <c r="F462" s="519"/>
      <c r="G462" s="519"/>
      <c r="H462" s="519"/>
      <c r="I462" s="519"/>
      <c r="J462" s="519"/>
      <c r="K462" s="519"/>
      <c r="L462" s="519"/>
      <c r="M462" s="519"/>
      <c r="N462" s="519"/>
      <c r="O462" s="519"/>
      <c r="P462" s="519"/>
      <c r="Q462" s="519"/>
      <c r="R462" s="519"/>
      <c r="S462" s="519"/>
      <c r="T462" s="519"/>
      <c r="U462" s="519"/>
      <c r="V462" s="519"/>
      <c r="W462" s="519"/>
      <c r="X462" s="519"/>
      <c r="Y462" s="520"/>
      <c r="Z462" s="475"/>
      <c r="AA462" s="79"/>
      <c r="AC462" s="484"/>
      <c r="AD462" s="1141"/>
    </row>
    <row r="463" spans="2:31" s="490" customFormat="1" x14ac:dyDescent="0.25">
      <c r="B463" s="79"/>
      <c r="C463" s="475"/>
      <c r="D463" s="1664" t="s">
        <v>2457</v>
      </c>
      <c r="E463" s="1665"/>
      <c r="F463" s="1665"/>
      <c r="G463" s="1665"/>
      <c r="H463" s="1665"/>
      <c r="I463" s="1665"/>
      <c r="J463" s="1665"/>
      <c r="K463" s="1665"/>
      <c r="L463" s="1665"/>
      <c r="M463" s="1665"/>
      <c r="N463" s="1665"/>
      <c r="O463" s="1665"/>
      <c r="P463" s="1665"/>
      <c r="Q463" s="1665"/>
      <c r="R463" s="1665"/>
      <c r="S463" s="1665"/>
      <c r="T463" s="1665"/>
      <c r="U463" s="1665"/>
      <c r="V463" s="1665"/>
      <c r="W463" s="1665"/>
      <c r="X463" s="1665"/>
      <c r="Y463" s="1666"/>
      <c r="Z463" s="475"/>
      <c r="AA463" s="79"/>
      <c r="AC463" s="484"/>
      <c r="AD463" s="1141"/>
    </row>
    <row r="464" spans="2:31" s="490" customFormat="1" x14ac:dyDescent="0.25">
      <c r="B464" s="79"/>
      <c r="C464" s="475"/>
      <c r="D464" s="1664"/>
      <c r="E464" s="1665"/>
      <c r="F464" s="1665"/>
      <c r="G464" s="1665"/>
      <c r="H464" s="1665"/>
      <c r="I464" s="1665"/>
      <c r="J464" s="1665"/>
      <c r="K464" s="1665"/>
      <c r="L464" s="1665"/>
      <c r="M464" s="1665"/>
      <c r="N464" s="1665"/>
      <c r="O464" s="1665"/>
      <c r="P464" s="1665"/>
      <c r="Q464" s="1665"/>
      <c r="R464" s="1665"/>
      <c r="S464" s="1665"/>
      <c r="T464" s="1665"/>
      <c r="U464" s="1665"/>
      <c r="V464" s="1665"/>
      <c r="W464" s="1665"/>
      <c r="X464" s="1665"/>
      <c r="Y464" s="1666"/>
      <c r="Z464" s="475"/>
      <c r="AA464" s="79"/>
      <c r="AC464" s="484"/>
      <c r="AD464" s="1141"/>
    </row>
    <row r="465" spans="2:30" s="490" customFormat="1" x14ac:dyDescent="0.25">
      <c r="B465" s="79"/>
      <c r="C465" s="475"/>
      <c r="D465" s="1664"/>
      <c r="E465" s="1665"/>
      <c r="F465" s="1665"/>
      <c r="G465" s="1665"/>
      <c r="H465" s="1665"/>
      <c r="I465" s="1665"/>
      <c r="J465" s="1665"/>
      <c r="K465" s="1665"/>
      <c r="L465" s="1665"/>
      <c r="M465" s="1665"/>
      <c r="N465" s="1665"/>
      <c r="O465" s="1665"/>
      <c r="P465" s="1665"/>
      <c r="Q465" s="1665"/>
      <c r="R465" s="1665"/>
      <c r="S465" s="1665"/>
      <c r="T465" s="1665"/>
      <c r="U465" s="1665"/>
      <c r="V465" s="1665"/>
      <c r="W465" s="1665"/>
      <c r="X465" s="1665"/>
      <c r="Y465" s="1666"/>
      <c r="Z465" s="475"/>
      <c r="AA465" s="79"/>
      <c r="AC465" s="484"/>
      <c r="AD465" s="1141"/>
    </row>
    <row r="466" spans="2:30" s="490" customFormat="1" x14ac:dyDescent="0.25">
      <c r="B466" s="79"/>
      <c r="C466" s="475"/>
      <c r="D466" s="1664"/>
      <c r="E466" s="1665"/>
      <c r="F466" s="1665"/>
      <c r="G466" s="1665"/>
      <c r="H466" s="1665"/>
      <c r="I466" s="1665"/>
      <c r="J466" s="1665"/>
      <c r="K466" s="1665"/>
      <c r="L466" s="1665"/>
      <c r="M466" s="1665"/>
      <c r="N466" s="1665"/>
      <c r="O466" s="1665"/>
      <c r="P466" s="1665"/>
      <c r="Q466" s="1665"/>
      <c r="R466" s="1665"/>
      <c r="S466" s="1665"/>
      <c r="T466" s="1665"/>
      <c r="U466" s="1665"/>
      <c r="V466" s="1665"/>
      <c r="W466" s="1665"/>
      <c r="X466" s="1665"/>
      <c r="Y466" s="1666"/>
      <c r="Z466" s="475"/>
      <c r="AA466" s="79"/>
      <c r="AC466" s="484"/>
      <c r="AD466" s="1141"/>
    </row>
    <row r="467" spans="2:30" s="490" customFormat="1" ht="15.75" x14ac:dyDescent="0.25">
      <c r="B467" s="79"/>
      <c r="C467" s="475"/>
      <c r="D467" s="1658" t="s">
        <v>2455</v>
      </c>
      <c r="E467" s="1659"/>
      <c r="F467" s="1659"/>
      <c r="G467" s="1659"/>
      <c r="H467" s="1659"/>
      <c r="I467" s="1659"/>
      <c r="J467" s="1659"/>
      <c r="K467" s="1659"/>
      <c r="L467" s="1659"/>
      <c r="M467" s="1659"/>
      <c r="N467" s="1659"/>
      <c r="O467" s="1659"/>
      <c r="P467" s="1659"/>
      <c r="Q467" s="1659"/>
      <c r="R467" s="1659"/>
      <c r="S467" s="1659"/>
      <c r="T467" s="1659"/>
      <c r="U467" s="1659"/>
      <c r="V467" s="1659"/>
      <c r="W467" s="1659"/>
      <c r="X467" s="1659"/>
      <c r="Y467" s="1660"/>
      <c r="Z467" s="475"/>
      <c r="AA467" s="79"/>
      <c r="AC467" s="484"/>
      <c r="AD467" s="1141"/>
    </row>
    <row r="468" spans="2:30" s="510" customFormat="1" ht="15.75" x14ac:dyDescent="0.25">
      <c r="B468" s="79"/>
      <c r="C468" s="475"/>
      <c r="D468" s="518"/>
      <c r="E468" s="519"/>
      <c r="F468" s="519"/>
      <c r="G468" s="519"/>
      <c r="H468" s="519"/>
      <c r="I468" s="519"/>
      <c r="J468" s="519"/>
      <c r="K468" s="519"/>
      <c r="L468" s="519"/>
      <c r="M468" s="519"/>
      <c r="N468" s="519"/>
      <c r="O468" s="519"/>
      <c r="P468" s="519"/>
      <c r="Q468" s="519"/>
      <c r="R468" s="519"/>
      <c r="S468" s="519"/>
      <c r="T468" s="519"/>
      <c r="U468" s="519"/>
      <c r="V468" s="519"/>
      <c r="W468" s="519"/>
      <c r="X468" s="519"/>
      <c r="Y468" s="520"/>
      <c r="Z468" s="475"/>
      <c r="AA468" s="79"/>
      <c r="AC468" s="484"/>
      <c r="AD468" s="1141"/>
    </row>
    <row r="469" spans="2:30" s="490" customFormat="1" ht="28.5" customHeight="1" x14ac:dyDescent="0.25">
      <c r="B469" s="79"/>
      <c r="C469" s="475"/>
      <c r="D469" s="1627" t="s">
        <v>2459</v>
      </c>
      <c r="E469" s="1628"/>
      <c r="F469" s="1628"/>
      <c r="G469" s="1628"/>
      <c r="H469" s="1628"/>
      <c r="I469" s="1628"/>
      <c r="J469" s="1628"/>
      <c r="K469" s="1628"/>
      <c r="L469" s="1628"/>
      <c r="M469" s="1628"/>
      <c r="N469" s="1628"/>
      <c r="O469" s="1628"/>
      <c r="P469" s="1628"/>
      <c r="Q469" s="1628"/>
      <c r="R469" s="1628"/>
      <c r="S469" s="1628"/>
      <c r="T469" s="1628"/>
      <c r="U469" s="1628"/>
      <c r="V469" s="1628"/>
      <c r="W469" s="1628"/>
      <c r="X469" s="1628"/>
      <c r="Y469" s="1629"/>
      <c r="Z469" s="475"/>
      <c r="AA469" s="79"/>
      <c r="AC469" s="484"/>
      <c r="AD469" s="1141"/>
    </row>
    <row r="470" spans="2:30" s="510" customFormat="1" x14ac:dyDescent="0.25">
      <c r="B470" s="79"/>
      <c r="C470" s="475"/>
      <c r="D470" s="515"/>
      <c r="E470" s="516"/>
      <c r="F470" s="516"/>
      <c r="G470" s="516"/>
      <c r="H470" s="516"/>
      <c r="I470" s="516"/>
      <c r="J470" s="516"/>
      <c r="K470" s="516"/>
      <c r="L470" s="516"/>
      <c r="M470" s="516"/>
      <c r="N470" s="516"/>
      <c r="O470" s="516"/>
      <c r="P470" s="516"/>
      <c r="Q470" s="516"/>
      <c r="R470" s="516"/>
      <c r="S470" s="516"/>
      <c r="T470" s="516"/>
      <c r="U470" s="516"/>
      <c r="V470" s="516"/>
      <c r="W470" s="516"/>
      <c r="X470" s="516"/>
      <c r="Y470" s="517"/>
      <c r="Z470" s="475"/>
      <c r="AA470" s="79"/>
      <c r="AC470" s="484"/>
      <c r="AD470" s="1141"/>
    </row>
    <row r="471" spans="2:30" s="490" customFormat="1" ht="15.75" x14ac:dyDescent="0.25">
      <c r="B471" s="79"/>
      <c r="C471" s="475"/>
      <c r="D471" s="1658" t="s">
        <v>2456</v>
      </c>
      <c r="E471" s="1659"/>
      <c r="F471" s="1659"/>
      <c r="G471" s="1659"/>
      <c r="H471" s="1659"/>
      <c r="I471" s="1659"/>
      <c r="J471" s="1659"/>
      <c r="K471" s="1659"/>
      <c r="L471" s="1659"/>
      <c r="M471" s="1659"/>
      <c r="N471" s="1659"/>
      <c r="O471" s="1659"/>
      <c r="P471" s="1659"/>
      <c r="Q471" s="1659"/>
      <c r="R471" s="1659"/>
      <c r="S471" s="1659"/>
      <c r="T471" s="1659"/>
      <c r="U471" s="1659"/>
      <c r="V471" s="1659"/>
      <c r="W471" s="1659"/>
      <c r="X471" s="1659"/>
      <c r="Y471" s="1660"/>
      <c r="Z471" s="475"/>
      <c r="AA471" s="79"/>
      <c r="AC471" s="484"/>
      <c r="AD471" s="1141"/>
    </row>
    <row r="472" spans="2:30" s="510" customFormat="1" ht="15.75" x14ac:dyDescent="0.25">
      <c r="B472" s="79"/>
      <c r="C472" s="475"/>
      <c r="D472" s="518"/>
      <c r="E472" s="519"/>
      <c r="F472" s="519"/>
      <c r="G472" s="519"/>
      <c r="H472" s="519"/>
      <c r="I472" s="519"/>
      <c r="J472" s="519"/>
      <c r="K472" s="519"/>
      <c r="L472" s="519"/>
      <c r="M472" s="519"/>
      <c r="N472" s="519"/>
      <c r="O472" s="519"/>
      <c r="P472" s="519"/>
      <c r="Q472" s="519"/>
      <c r="R472" s="519"/>
      <c r="S472" s="519"/>
      <c r="T472" s="519"/>
      <c r="U472" s="519"/>
      <c r="V472" s="519"/>
      <c r="W472" s="519"/>
      <c r="X472" s="519"/>
      <c r="Y472" s="520"/>
      <c r="Z472" s="475"/>
      <c r="AA472" s="79"/>
      <c r="AC472" s="484"/>
      <c r="AD472" s="1141"/>
    </row>
    <row r="473" spans="2:30" s="490" customFormat="1" ht="48.75" customHeight="1" x14ac:dyDescent="0.25">
      <c r="B473" s="79"/>
      <c r="C473" s="475"/>
      <c r="D473" s="1627" t="s">
        <v>2458</v>
      </c>
      <c r="E473" s="1628"/>
      <c r="F473" s="1628"/>
      <c r="G473" s="1628"/>
      <c r="H473" s="1628"/>
      <c r="I473" s="1628"/>
      <c r="J473" s="1628"/>
      <c r="K473" s="1628"/>
      <c r="L473" s="1628"/>
      <c r="M473" s="1628"/>
      <c r="N473" s="1628"/>
      <c r="O473" s="1628"/>
      <c r="P473" s="1628"/>
      <c r="Q473" s="1628"/>
      <c r="R473" s="1628"/>
      <c r="S473" s="1628"/>
      <c r="T473" s="1628"/>
      <c r="U473" s="1628"/>
      <c r="V473" s="1628"/>
      <c r="W473" s="1628"/>
      <c r="X473" s="1628"/>
      <c r="Y473" s="1629"/>
      <c r="Z473" s="475"/>
      <c r="AA473" s="79"/>
      <c r="AC473" s="484"/>
      <c r="AD473" s="1141"/>
    </row>
    <row r="474" spans="2:30" s="510" customFormat="1" x14ac:dyDescent="0.25">
      <c r="B474" s="79"/>
      <c r="C474" s="475"/>
      <c r="D474" s="1661"/>
      <c r="E474" s="1662"/>
      <c r="F474" s="1662"/>
      <c r="G474" s="1662"/>
      <c r="H474" s="1662"/>
      <c r="I474" s="1662"/>
      <c r="J474" s="1662"/>
      <c r="K474" s="1662"/>
      <c r="L474" s="1662"/>
      <c r="M474" s="1662"/>
      <c r="N474" s="1662"/>
      <c r="O474" s="1662"/>
      <c r="P474" s="1662"/>
      <c r="Q474" s="1662"/>
      <c r="R474" s="1662"/>
      <c r="S474" s="1662"/>
      <c r="T474" s="1662"/>
      <c r="U474" s="1662"/>
      <c r="V474" s="1662"/>
      <c r="W474" s="1662"/>
      <c r="X474" s="1662"/>
      <c r="Y474" s="1663"/>
      <c r="Z474" s="475"/>
      <c r="AA474" s="79"/>
      <c r="AC474" s="484"/>
      <c r="AD474" s="1141"/>
    </row>
    <row r="475" spans="2:30" s="510" customFormat="1" x14ac:dyDescent="0.25">
      <c r="B475" s="79"/>
      <c r="C475" s="475"/>
      <c r="D475" s="514"/>
      <c r="E475" s="475"/>
      <c r="F475" s="475"/>
      <c r="G475" s="475"/>
      <c r="H475" s="475"/>
      <c r="I475" s="475"/>
      <c r="J475" s="475"/>
      <c r="K475" s="475"/>
      <c r="L475" s="475"/>
      <c r="M475" s="475"/>
      <c r="N475" s="475"/>
      <c r="O475" s="475"/>
      <c r="P475" s="475"/>
      <c r="Q475" s="475"/>
      <c r="R475" s="475"/>
      <c r="S475" s="475"/>
      <c r="T475" s="475"/>
      <c r="U475" s="475"/>
      <c r="V475" s="475"/>
      <c r="W475" s="475"/>
      <c r="X475" s="475"/>
      <c r="Y475" s="475"/>
      <c r="Z475" s="475"/>
      <c r="AA475" s="79"/>
      <c r="AC475" s="484"/>
      <c r="AD475" s="1141"/>
    </row>
    <row r="476" spans="2:30" s="510" customFormat="1" x14ac:dyDescent="0.25">
      <c r="B476" s="79"/>
      <c r="C476" s="475"/>
      <c r="D476" s="1648" t="s">
        <v>2460</v>
      </c>
      <c r="E476" s="1648"/>
      <c r="F476" s="1648"/>
      <c r="G476" s="1648"/>
      <c r="H476" s="1648"/>
      <c r="I476" s="1648"/>
      <c r="J476" s="1648"/>
      <c r="K476" s="1648"/>
      <c r="L476" s="1648"/>
      <c r="M476" s="1648"/>
      <c r="N476" s="1648"/>
      <c r="O476" s="1648"/>
      <c r="P476" s="1648"/>
      <c r="Q476" s="1648"/>
      <c r="R476" s="1648"/>
      <c r="S476" s="1648"/>
      <c r="T476" s="1648"/>
      <c r="U476" s="1648"/>
      <c r="V476" s="1648"/>
      <c r="W476" s="1648"/>
      <c r="X476" s="1648"/>
      <c r="Y476" s="1648"/>
      <c r="Z476" s="529"/>
      <c r="AA476" s="79"/>
      <c r="AC476" s="484"/>
      <c r="AD476" s="1141"/>
    </row>
    <row r="477" spans="2:30" s="510" customFormat="1" x14ac:dyDescent="0.25">
      <c r="B477" s="79"/>
      <c r="C477" s="475"/>
      <c r="D477" s="537"/>
      <c r="E477" s="537"/>
      <c r="F477" s="537"/>
      <c r="G477" s="537"/>
      <c r="H477" s="537"/>
      <c r="I477" s="537"/>
      <c r="J477" s="537"/>
      <c r="K477" s="537"/>
      <c r="L477" s="537"/>
      <c r="M477" s="537"/>
      <c r="N477" s="537"/>
      <c r="O477" s="537"/>
      <c r="P477" s="537"/>
      <c r="Q477" s="537"/>
      <c r="R477" s="537"/>
      <c r="S477" s="537"/>
      <c r="T477" s="537"/>
      <c r="U477" s="537"/>
      <c r="V477" s="537"/>
      <c r="W477" s="537"/>
      <c r="X477" s="537"/>
      <c r="Y477" s="537"/>
      <c r="Z477" s="537"/>
      <c r="AA477" s="79"/>
      <c r="AC477" s="484"/>
      <c r="AD477" s="1141"/>
    </row>
    <row r="478" spans="2:30" s="510" customFormat="1" ht="30" customHeight="1" x14ac:dyDescent="0.25">
      <c r="B478" s="79"/>
      <c r="C478" s="475"/>
      <c r="D478" s="1645" t="s">
        <v>3241</v>
      </c>
      <c r="E478" s="1645"/>
      <c r="F478" s="1645"/>
      <c r="G478" s="1645"/>
      <c r="H478" s="1645"/>
      <c r="I478" s="1645"/>
      <c r="J478" s="1645"/>
      <c r="K478" s="1645"/>
      <c r="L478" s="1645"/>
      <c r="M478" s="1645"/>
      <c r="N478" s="1645"/>
      <c r="O478" s="1645"/>
      <c r="P478" s="1645"/>
      <c r="Q478" s="1645"/>
      <c r="R478" s="1645"/>
      <c r="S478" s="1645"/>
      <c r="T478" s="1645"/>
      <c r="U478" s="1645"/>
      <c r="V478" s="1645"/>
      <c r="W478" s="1645"/>
      <c r="X478" s="1645"/>
      <c r="Y478" s="1645"/>
      <c r="Z478" s="1645"/>
      <c r="AA478" s="79"/>
      <c r="AC478" s="484"/>
      <c r="AD478" s="1141"/>
    </row>
    <row r="479" spans="2:30" s="510" customFormat="1" x14ac:dyDescent="0.25">
      <c r="B479" s="79"/>
      <c r="C479" s="475"/>
      <c r="D479" s="538"/>
      <c r="E479" s="538"/>
      <c r="F479" s="538"/>
      <c r="G479" s="538"/>
      <c r="H479" s="538"/>
      <c r="I479" s="538"/>
      <c r="J479" s="538"/>
      <c r="K479" s="538"/>
      <c r="L479" s="538"/>
      <c r="M479" s="538"/>
      <c r="N479" s="538"/>
      <c r="O479" s="538"/>
      <c r="P479" s="538"/>
      <c r="Q479" s="538"/>
      <c r="R479" s="538"/>
      <c r="S479" s="538"/>
      <c r="T479" s="538"/>
      <c r="U479" s="538"/>
      <c r="V479" s="538"/>
      <c r="W479" s="538"/>
      <c r="X479" s="538"/>
      <c r="Y479" s="538"/>
      <c r="Z479" s="538"/>
      <c r="AA479" s="79"/>
      <c r="AC479" s="484"/>
      <c r="AD479" s="1141"/>
    </row>
    <row r="480" spans="2:30" s="510" customFormat="1" ht="33" customHeight="1" x14ac:dyDescent="0.25">
      <c r="B480" s="79"/>
      <c r="C480" s="475"/>
      <c r="D480" s="1448" t="s">
        <v>3193</v>
      </c>
      <c r="E480" s="1448"/>
      <c r="F480" s="1448"/>
      <c r="G480" s="1448"/>
      <c r="H480" s="1448"/>
      <c r="I480" s="1448"/>
      <c r="J480" s="1448"/>
      <c r="K480" s="1448"/>
      <c r="L480" s="1448"/>
      <c r="M480" s="1448"/>
      <c r="N480" s="1448"/>
      <c r="O480" s="1448"/>
      <c r="P480" s="1448"/>
      <c r="Q480" s="1448"/>
      <c r="R480" s="1448"/>
      <c r="S480" s="1448"/>
      <c r="T480" s="1448"/>
      <c r="U480" s="1448"/>
      <c r="V480" s="1448"/>
      <c r="W480" s="1448"/>
      <c r="X480" s="1448"/>
      <c r="Y480" s="1448"/>
      <c r="Z480" s="541"/>
      <c r="AA480" s="79"/>
      <c r="AC480" s="484"/>
      <c r="AD480" s="1141"/>
    </row>
    <row r="481" spans="2:33" s="510" customFormat="1" x14ac:dyDescent="0.25">
      <c r="B481" s="79"/>
      <c r="C481" s="475"/>
      <c r="D481" s="523"/>
      <c r="E481" s="523"/>
      <c r="F481" s="523"/>
      <c r="G481" s="523"/>
      <c r="H481" s="523"/>
      <c r="I481" s="523"/>
      <c r="J481" s="523"/>
      <c r="K481" s="523"/>
      <c r="L481" s="523"/>
      <c r="M481" s="523"/>
      <c r="N481" s="523"/>
      <c r="O481" s="523"/>
      <c r="P481" s="523"/>
      <c r="Q481" s="523"/>
      <c r="R481" s="523"/>
      <c r="S481" s="523"/>
      <c r="T481" s="523"/>
      <c r="U481" s="523"/>
      <c r="V481" s="523"/>
      <c r="W481" s="529"/>
      <c r="X481" s="529"/>
      <c r="Y481" s="529"/>
      <c r="Z481" s="529"/>
      <c r="AA481" s="79"/>
      <c r="AC481" s="484"/>
      <c r="AD481" s="1141"/>
    </row>
    <row r="482" spans="2:33" s="510" customFormat="1" x14ac:dyDescent="0.25">
      <c r="B482" s="79"/>
      <c r="C482" s="475"/>
      <c r="D482" s="1646" t="s">
        <v>2461</v>
      </c>
      <c r="E482" s="1647"/>
      <c r="F482" s="1647"/>
      <c r="G482" s="1647"/>
      <c r="H482" s="1647"/>
      <c r="I482" s="1647"/>
      <c r="J482" s="1647"/>
      <c r="K482" s="1647"/>
      <c r="L482" s="1647"/>
      <c r="M482" s="1647"/>
      <c r="N482" s="1647"/>
      <c r="O482" s="1647"/>
      <c r="P482" s="1647"/>
      <c r="Q482" s="1647"/>
      <c r="R482" s="1647"/>
      <c r="S482" s="1647"/>
      <c r="T482" s="1647"/>
      <c r="U482" s="1647"/>
      <c r="V482" s="1647"/>
      <c r="W482" s="1647"/>
      <c r="X482" s="1647"/>
      <c r="Y482" s="1647"/>
      <c r="Z482" s="1647"/>
      <c r="AA482" s="79"/>
      <c r="AC482" s="484"/>
      <c r="AD482" s="1141"/>
    </row>
    <row r="483" spans="2:33" s="526" customFormat="1" x14ac:dyDescent="0.25">
      <c r="B483" s="79"/>
      <c r="C483" s="527"/>
      <c r="D483" s="542"/>
      <c r="E483" s="543"/>
      <c r="F483" s="543"/>
      <c r="G483" s="543"/>
      <c r="H483" s="543"/>
      <c r="I483" s="543"/>
      <c r="J483" s="543"/>
      <c r="K483" s="543"/>
      <c r="L483" s="543"/>
      <c r="M483" s="543"/>
      <c r="N483" s="543"/>
      <c r="O483" s="543"/>
      <c r="P483" s="543"/>
      <c r="Q483" s="543"/>
      <c r="R483" s="543"/>
      <c r="S483" s="543"/>
      <c r="T483" s="543"/>
      <c r="U483" s="543"/>
      <c r="V483" s="543"/>
      <c r="W483" s="543"/>
      <c r="X483" s="543"/>
      <c r="Y483" s="543"/>
      <c r="Z483" s="543"/>
      <c r="AA483" s="79"/>
      <c r="AC483" s="484"/>
      <c r="AD483" s="1141"/>
    </row>
    <row r="484" spans="2:33" s="526" customFormat="1" ht="15" customHeight="1" x14ac:dyDescent="0.25">
      <c r="B484" s="79"/>
      <c r="C484" s="527"/>
      <c r="D484" s="1650" t="s">
        <v>2467</v>
      </c>
      <c r="E484" s="1650"/>
      <c r="F484" s="1650"/>
      <c r="G484" s="1650"/>
      <c r="H484" s="1650"/>
      <c r="I484" s="1650"/>
      <c r="J484" s="1651" t="s">
        <v>2468</v>
      </c>
      <c r="K484" s="1652"/>
      <c r="L484" s="1653"/>
      <c r="M484" s="543"/>
      <c r="N484" s="543"/>
      <c r="O484" s="543"/>
      <c r="P484" s="543"/>
      <c r="Q484" s="543"/>
      <c r="R484" s="543"/>
      <c r="S484" s="543"/>
      <c r="T484" s="543"/>
      <c r="U484" s="543"/>
      <c r="V484" s="543"/>
      <c r="W484" s="543"/>
      <c r="X484" s="543"/>
      <c r="Y484" s="543"/>
      <c r="Z484" s="543"/>
      <c r="AA484" s="79"/>
      <c r="AC484" s="505" t="s">
        <v>2468</v>
      </c>
      <c r="AD484" s="1141"/>
    </row>
    <row r="485" spans="2:33" s="526" customFormat="1" x14ac:dyDescent="0.25">
      <c r="B485" s="79"/>
      <c r="C485" s="527"/>
      <c r="D485" s="542"/>
      <c r="E485" s="1649"/>
      <c r="F485" s="1649"/>
      <c r="G485" s="1649"/>
      <c r="H485" s="1649"/>
      <c r="I485" s="1649"/>
      <c r="J485" s="1649"/>
      <c r="K485" s="1649"/>
      <c r="L485" s="1649"/>
      <c r="M485" s="1649"/>
      <c r="N485" s="1649"/>
      <c r="O485" s="1649"/>
      <c r="P485" s="1649"/>
      <c r="Q485" s="1649"/>
      <c r="R485" s="1649"/>
      <c r="S485" s="1649"/>
      <c r="T485" s="1649"/>
      <c r="U485" s="1649"/>
      <c r="V485" s="1649"/>
      <c r="W485" s="1649"/>
      <c r="X485" s="1649"/>
      <c r="Y485" s="543"/>
      <c r="Z485" s="543"/>
      <c r="AA485" s="79"/>
      <c r="AC485" s="505" t="s">
        <v>2469</v>
      </c>
      <c r="AD485" s="1141"/>
    </row>
    <row r="486" spans="2:33" s="526" customFormat="1" x14ac:dyDescent="0.25">
      <c r="B486" s="79"/>
      <c r="C486" s="527"/>
      <c r="D486" s="1613" t="s">
        <v>2471</v>
      </c>
      <c r="E486" s="1613"/>
      <c r="F486" s="1613"/>
      <c r="G486" s="1613"/>
      <c r="H486" s="1613"/>
      <c r="I486" s="1613"/>
      <c r="J486" s="1613"/>
      <c r="K486" s="1613"/>
      <c r="L486" s="1613"/>
      <c r="M486" s="1613"/>
      <c r="N486" s="1613"/>
      <c r="O486" s="1613"/>
      <c r="P486" s="1613"/>
      <c r="Q486" s="1613"/>
      <c r="R486" s="1613"/>
      <c r="S486" s="1613"/>
      <c r="T486" s="1613"/>
      <c r="U486" s="1613"/>
      <c r="V486" s="1613"/>
      <c r="W486" s="1613"/>
      <c r="X486" s="1613"/>
      <c r="Y486" s="1613"/>
      <c r="Z486" s="543"/>
      <c r="AA486" s="79"/>
      <c r="AC486" s="484"/>
      <c r="AD486" s="1141"/>
      <c r="AE486" s="1021"/>
      <c r="AF486" s="1021"/>
    </row>
    <row r="487" spans="2:33" s="526" customFormat="1" x14ac:dyDescent="0.25">
      <c r="B487" s="79"/>
      <c r="C487" s="527"/>
      <c r="D487" s="544"/>
      <c r="E487" s="544"/>
      <c r="F487" s="544"/>
      <c r="G487" s="544"/>
      <c r="H487" s="544"/>
      <c r="I487" s="544"/>
      <c r="J487" s="544"/>
      <c r="K487" s="544"/>
      <c r="L487" s="544"/>
      <c r="M487" s="544"/>
      <c r="N487" s="544"/>
      <c r="O487" s="544"/>
      <c r="P487" s="544"/>
      <c r="Q487" s="544"/>
      <c r="R487" s="544"/>
      <c r="S487" s="544"/>
      <c r="T487" s="544"/>
      <c r="U487" s="544"/>
      <c r="V487" s="544"/>
      <c r="W487" s="544"/>
      <c r="X487" s="544"/>
      <c r="Y487" s="544"/>
      <c r="Z487" s="543"/>
      <c r="AA487" s="79"/>
      <c r="AC487" s="484"/>
      <c r="AD487" s="1141"/>
      <c r="AE487" s="1021"/>
      <c r="AF487" s="1021"/>
    </row>
    <row r="488" spans="2:33" s="526" customFormat="1" ht="15" customHeight="1" x14ac:dyDescent="0.25">
      <c r="B488" s="79"/>
      <c r="C488" s="527"/>
      <c r="D488" s="1614" t="s">
        <v>1832</v>
      </c>
      <c r="E488" s="1614"/>
      <c r="F488" s="1616" t="str">
        <f>IF(select1 = "", "please make a selection", select1)</f>
        <v>please make a selection</v>
      </c>
      <c r="G488" s="1616"/>
      <c r="H488" s="1616"/>
      <c r="I488" s="1616"/>
      <c r="J488" s="1616"/>
      <c r="K488" s="1616"/>
      <c r="L488" s="1616"/>
      <c r="M488" s="1616"/>
      <c r="N488" s="1620" t="str">
        <f>IF(select2 = "", "please make a selection", select2)</f>
        <v>please make a selection</v>
      </c>
      <c r="O488" s="1620"/>
      <c r="P488" s="1620"/>
      <c r="Q488" s="1620"/>
      <c r="R488" s="1620"/>
      <c r="S488" s="1620"/>
      <c r="T488" s="1620"/>
      <c r="U488" s="1620"/>
      <c r="V488" s="1621" t="s">
        <v>790</v>
      </c>
      <c r="W488" s="1621"/>
      <c r="X488" s="1621"/>
      <c r="Y488" s="1621"/>
      <c r="Z488" s="522"/>
      <c r="AA488" s="79"/>
      <c r="AC488" s="395"/>
      <c r="AD488" s="1141"/>
      <c r="AE488" s="1021"/>
      <c r="AF488" s="1021"/>
    </row>
    <row r="489" spans="2:33" s="526" customFormat="1" ht="25.5" x14ac:dyDescent="0.25">
      <c r="B489" s="79"/>
      <c r="C489" s="527"/>
      <c r="D489" s="1615"/>
      <c r="E489" s="1615"/>
      <c r="F489" s="1622" t="s">
        <v>2462</v>
      </c>
      <c r="G489" s="1622"/>
      <c r="H489" s="1622" t="s">
        <v>2466</v>
      </c>
      <c r="I489" s="1622"/>
      <c r="J489" s="545" t="s">
        <v>2035</v>
      </c>
      <c r="K489" s="545" t="s">
        <v>571</v>
      </c>
      <c r="L489" s="545" t="s">
        <v>572</v>
      </c>
      <c r="M489" s="545" t="s">
        <v>2463</v>
      </c>
      <c r="N489" s="1623" t="s">
        <v>2462</v>
      </c>
      <c r="O489" s="1623"/>
      <c r="P489" s="1623" t="s">
        <v>2466</v>
      </c>
      <c r="Q489" s="1623"/>
      <c r="R489" s="546" t="s">
        <v>2035</v>
      </c>
      <c r="S489" s="546" t="s">
        <v>571</v>
      </c>
      <c r="T489" s="546" t="s">
        <v>572</v>
      </c>
      <c r="U489" s="546" t="s">
        <v>2463</v>
      </c>
      <c r="V489" s="547" t="s">
        <v>2035</v>
      </c>
      <c r="W489" s="547" t="s">
        <v>571</v>
      </c>
      <c r="X489" s="547" t="s">
        <v>572</v>
      </c>
      <c r="Y489" s="547" t="s">
        <v>2307</v>
      </c>
      <c r="Z489" s="522"/>
      <c r="AA489" s="79"/>
      <c r="AC489" s="395" t="s">
        <v>3240</v>
      </c>
      <c r="AD489" s="1141"/>
      <c r="AE489" s="1021"/>
      <c r="AF489" s="1021"/>
      <c r="AG489" s="1021"/>
    </row>
    <row r="490" spans="2:33" s="526" customFormat="1" ht="25.5" x14ac:dyDescent="0.25">
      <c r="B490" s="79"/>
      <c r="C490" s="527"/>
      <c r="D490" s="1632" t="s">
        <v>2196</v>
      </c>
      <c r="E490" s="1632"/>
      <c r="F490" s="1617" t="str">
        <f>IFERROR(IF($F$488="please make a selection","n/a",INDEX(data_all,MATCH($F$488,geog,0),MATCH(CONCATENATE($AC$492," ", $J$484," (",$D$490,")"),head,0))), "n/a")</f>
        <v>n/a</v>
      </c>
      <c r="G490" s="1617"/>
      <c r="H490" s="1639" t="str">
        <f>IFERROR(IF($F$488="please make a selection","n/a",INDEX(data_all,MATCH($F$488,geog,0),MATCH(CONCATENATE($AC$491," ", $J$484," (",$D$490,")"),head,0))), "n/a")</f>
        <v>n/a</v>
      </c>
      <c r="I490" s="1639"/>
      <c r="J490" s="548" t="str">
        <f>IFERROR(IF($F$488="please make a selection","n/a",INDEX(data_all,MATCH($F$488,geog,0),MATCH(CONCATENATE($AC$496," ", $J$484," (",$D$490,")"),head,0))), "n/a")</f>
        <v>n/a</v>
      </c>
      <c r="K490" s="548" t="str">
        <f>IFERROR(IF($F$488="please make a selection","n/a",INDEX(data_all,MATCH($F$488,geog,0),MATCH(CONCATENATE($AC$497," ", $J$484," (",$D490,")"),head,0))), "n/a")</f>
        <v>n/a</v>
      </c>
      <c r="L490" s="548" t="str">
        <f>IFERROR(IF($F$488="please make a selection","n/a",INDEX(data_all,MATCH($F$488,geog,0),MATCH(CONCATENATE($AC$498," ", $J$484," (",$D490,")"),head,0))), "n/a")</f>
        <v>n/a</v>
      </c>
      <c r="M490" s="1025" t="str">
        <f>IFERROR(IF($F$488="please make a selection","n/a",INDEX(data_all,MATCH($F$488,geog,0),MATCH(CONCATENATE($AC$499," ", $J$484," (",$D490,")"),head,0))), "n/a")</f>
        <v>n/a</v>
      </c>
      <c r="N490" s="1617" t="str">
        <f>IFERROR(IF($N$488="please make a selection","n/a",INDEX(data_all,MATCH($N$488,geog,0),MATCH(CONCATENATE($AC$492," ", $J$484," (",$D490,")"),head,0))), "n/a")</f>
        <v>n/a</v>
      </c>
      <c r="O490" s="1617"/>
      <c r="P490" s="1617" t="str">
        <f>IFERROR(IF($N$488="please make a selection","n/a",INDEX(data_all,MATCH($N$488,geog,0),MATCH(CONCATENATE($AC$491," ", $J$484," (",$D490,")"),head,0))), "n/a")</f>
        <v>n/a</v>
      </c>
      <c r="Q490" s="1617"/>
      <c r="R490" s="548" t="str">
        <f>IFERROR(IF($N$488="please make a selection","n/a",INDEX(data_all,MATCH($N$488,geog,0),MATCH(CONCATENATE($AC$496," ", $J$484," (",$D490,")"),head,0))), "n/a")</f>
        <v>n/a</v>
      </c>
      <c r="S490" s="548" t="str">
        <f>IFERROR(IF($N$488="please make a selection","n/a",INDEX(data_all,MATCH($N$488,geog,0),MATCH(CONCATENATE($AC$497," ", $J$484," (",$D490,")"),head,0))), "n/a")</f>
        <v>n/a</v>
      </c>
      <c r="T490" s="548" t="str">
        <f>IFERROR(IF($N$488="please make a selection","n/a",INDEX(data_all,MATCH($N$488,geog,0),MATCH(CONCATENATE($AC$498," ", $J$484," (",$D490,")"),head,0))), "n/a")</f>
        <v>n/a</v>
      </c>
      <c r="U490" s="1025" t="str">
        <f>IFERROR(IF($N$488="please make a selection","n/a",INDEX(data_all,MATCH($N$488,geog,0),MATCH(CONCATENATE($AC$499," ", $J$484," (",$D490,")"),head,0))), "n/a")</f>
        <v>n/a</v>
      </c>
      <c r="V490" s="548">
        <f>IFERROR(IF($V$488="please make a selection","n/a",INDEX(data_all,MATCH($V$488,geog,0),MATCH(CONCATENATE($AC$496," ", $J$484," (",$D490,")"),head,0))), "n/a")</f>
        <v>8.0201073917513993E-2</v>
      </c>
      <c r="W490" s="548">
        <f>IFERROR(IF($V$488="please make a selection","n/a",INDEX(data_all,MATCH($V$488,geog,0),MATCH(CONCATENATE($AC$497," ", $J$484," (",$D490,")"),head,0))), "n/a")</f>
        <v>7.4693579681579789E-2</v>
      </c>
      <c r="X490" s="548">
        <f>IFERROR(IF($V$488="please make a selection","n/a",INDEX(data_all,MATCH($V$488,geog,0),MATCH(CONCATENATE($AC$498," ", $J$484," (",$D490,")"),head,0))), "n/a")</f>
        <v>8.6076883668831441E-2</v>
      </c>
      <c r="Y490" s="550" t="str">
        <f>IFERROR(IF($V$488="please make a selection","n/a",INDEX(data_all,MATCH($V$488,geog,0),MATCH(CONCATENATE($AC$499," ", $J$484," (",$D490,")"),head,0))), "n/a")</f>
        <v>sig lower</v>
      </c>
      <c r="Z490" s="522"/>
      <c r="AA490" s="79"/>
      <c r="AC490" s="324" t="s">
        <v>2473</v>
      </c>
      <c r="AD490" s="1141"/>
      <c r="AE490" s="1021"/>
      <c r="AF490" s="1021"/>
      <c r="AG490" s="1021"/>
    </row>
    <row r="491" spans="2:33" s="526" customFormat="1" ht="25.5" x14ac:dyDescent="0.25">
      <c r="B491" s="79"/>
      <c r="C491" s="527"/>
      <c r="D491" s="1632" t="s">
        <v>2047</v>
      </c>
      <c r="E491" s="1632"/>
      <c r="F491" s="1644" t="str">
        <f>IFERROR(IF($F$488="please make a selection","n/a",INDEX(data_all,MATCH($F$488,geog,0),MATCH(CONCATENATE($AC$492," ", $J$484," (",$D$491,")"),head,0))), "n/a")</f>
        <v>n/a</v>
      </c>
      <c r="G491" s="1644"/>
      <c r="H491" s="1633" t="str">
        <f>IFERROR(IF($F$488="please make a selection","n/a",INDEX(data_all,MATCH($F$488,geog,0),MATCH(CONCATENATE($AC$491," ", $J$484," (",$D$491,")"),head,0))), "n/a")</f>
        <v>n/a</v>
      </c>
      <c r="I491" s="1633"/>
      <c r="J491" s="548" t="str">
        <f>IFERROR(IF($F$488="please make a selection","n/a",INDEX(data_all,MATCH($F$488,geog,0),MATCH(CONCATENATE($AC$496," ", $J$484," (",$D$491,")"),head,0))), "n/a")</f>
        <v>n/a</v>
      </c>
      <c r="K491" s="548" t="str">
        <f>IFERROR(IF($F$488="please make a selection","n/a",INDEX(data_all,MATCH($F$488,geog,0),MATCH(CONCATENATE($AC$497," ", $J$484," (",$D491,")"),head,0))), "n/a")</f>
        <v>n/a</v>
      </c>
      <c r="L491" s="548" t="str">
        <f>IFERROR(IF($F$488="please make a selection","n/a",INDEX(data_all,MATCH($F$488,geog,0),MATCH(CONCATENATE($AC$498," ", $J$484," (",$D491,")"),head,0))), "n/a")</f>
        <v>n/a</v>
      </c>
      <c r="M491" s="513" t="str">
        <f>IFERROR(IF($F$488="please make a selection","n/a",INDEX(data_all,MATCH($F$488,geog,0),MATCH(CONCATENATE($AC$499," ", $J$484," (",$D491,")"),head,0))), "n/a")</f>
        <v>n/a</v>
      </c>
      <c r="N491" s="1644" t="str">
        <f>IFERROR(IF($N$488="please make a selection","n/a",INDEX(data_all,MATCH($N$488,geog,0),MATCH(CONCATENATE($AC$492," ", $J$484," (",$D491,")"),head,0))), "n/a")</f>
        <v>n/a</v>
      </c>
      <c r="O491" s="1644"/>
      <c r="P491" s="1644" t="str">
        <f>IFERROR(IF($N$488="please make a selection","n/a",INDEX(data_all,MATCH($N$488,geog,0),MATCH(CONCATENATE($AC$491," ", $J$484," (",$D491,")"),head,0))), "n/a")</f>
        <v>n/a</v>
      </c>
      <c r="Q491" s="1644"/>
      <c r="R491" s="548" t="str">
        <f>IFERROR(IF($N$488="please make a selection","n/a",INDEX(data_all,MATCH($N$488,geog,0),MATCH(CONCATENATE($AC$496," ", $J$484," (",$D491,")"),head,0))), "n/a")</f>
        <v>n/a</v>
      </c>
      <c r="S491" s="548" t="str">
        <f>IFERROR(IF($N$488="please make a selection","n/a",INDEX(data_all,MATCH($N$488,geog,0),MATCH(CONCATENATE($AC$497," ", $J$484," (",$D491,")"),head,0))), "n/a")</f>
        <v>n/a</v>
      </c>
      <c r="T491" s="548" t="str">
        <f>IFERROR(IF($N$488="please make a selection","n/a",INDEX(data_all,MATCH($N$488,geog,0),MATCH(CONCATENATE($AC$498," ", $J$484," (",$D491,")"),head,0))), "n/a")</f>
        <v>n/a</v>
      </c>
      <c r="U491" s="513" t="str">
        <f>IFERROR(IF($N$488="please make a selection","n/a",INDEX(data_all,MATCH($N$488,geog,0),MATCH(CONCATENATE($AC$499," ", $J$484," (",$D491,")"),head,0))), "n/a")</f>
        <v>n/a</v>
      </c>
      <c r="V491" s="548">
        <f>IFERROR(IF($V$488="please make a selection","n/a",INDEX(data_all,MATCH($V$488,geog,0),MATCH(CONCATENATE($AC$496," ", $J$484," (",$D491,")"),head,0))), "n/a")</f>
        <v>7.5480655115119866E-2</v>
      </c>
      <c r="W491" s="548">
        <f>IFERROR(IF($V$488="please make a selection","n/a",INDEX(data_all,MATCH($V$488,geog,0),MATCH(CONCATENATE($AC$497," ", $J$484," (",$D491,")"),head,0))), "n/a")</f>
        <v>7.0031632904304753E-2</v>
      </c>
      <c r="X491" s="548">
        <f>IFERROR(IF($V$488="please make a selection","n/a",INDEX(data_all,MATCH($V$488,geog,0),MATCH(CONCATENATE($AC$498," ", $J$484," (",$D491,")"),head,0))), "n/a")</f>
        <v>8.1316582249338229E-2</v>
      </c>
      <c r="Y491" s="550" t="str">
        <f>IFERROR(IF($V$488="please make a selection","n/a",INDEX(data_all,MATCH($V$488,geog,0),MATCH(CONCATENATE($AC$499," ", $J$484," (",$D491,")"),head,0))), "n/a")</f>
        <v>sig lower</v>
      </c>
      <c r="Z491" s="522"/>
      <c r="AA491" s="79"/>
      <c r="AC491" s="324" t="s">
        <v>2474</v>
      </c>
      <c r="AD491" s="1141"/>
      <c r="AE491" s="1021"/>
      <c r="AF491" s="1021"/>
      <c r="AG491" s="1021"/>
    </row>
    <row r="492" spans="2:33" s="526" customFormat="1" ht="25.5" x14ac:dyDescent="0.25">
      <c r="B492" s="79"/>
      <c r="C492" s="527"/>
      <c r="D492" s="1632" t="s">
        <v>2048</v>
      </c>
      <c r="E492" s="1632"/>
      <c r="F492" s="1644" t="str">
        <f>IFERROR(IF($F$488="please make a selection","n/a",INDEX(data_all,MATCH($F$488,geog,0),MATCH(CONCATENATE($AC$492," ", $J$484," (",$D$492,")"),head,0))), "n/a")</f>
        <v>n/a</v>
      </c>
      <c r="G492" s="1644"/>
      <c r="H492" s="1633" t="str">
        <f>IFERROR(IF($F$488="please make a selection","n/a",INDEX(data_all,MATCH($F$488,geog,0),MATCH(CONCATENATE($AC$491," ", $J$484," (",$D$492,")"),head,0))), "n/a")</f>
        <v>n/a</v>
      </c>
      <c r="I492" s="1633"/>
      <c r="J492" s="548" t="str">
        <f>IFERROR(IF($F$488="please make a selection","n/a",INDEX(data_all,MATCH($F$488,geog,0),MATCH(CONCATENATE($AC$496," ", $J$484," (",$D$492,")"),head,0))), "n/a")</f>
        <v>n/a</v>
      </c>
      <c r="K492" s="548" t="str">
        <f>IFERROR(IF($F$488="please make a selection","n/a",INDEX(data_all,MATCH($F$488,geog,0),MATCH(CONCATENATE($AC$497," ", $J$484," (",$D492,")"),head,0))), "n/a")</f>
        <v>n/a</v>
      </c>
      <c r="L492" s="548" t="str">
        <f>IFERROR(IF($F$488="please make a selection","n/a",INDEX(data_all,MATCH($F$488,geog,0),MATCH(CONCATENATE($AC$498," ", $J$484," (",$D492,")"),head,0))), "n/a")</f>
        <v>n/a</v>
      </c>
      <c r="M492" s="513" t="str">
        <f>IFERROR(IF($F$488="please make a selection","n/a",INDEX(data_all,MATCH($F$488,geog,0),MATCH(CONCATENATE($AC$499," ", $J$484," (",$D492,")"),head,0))), "n/a")</f>
        <v>n/a</v>
      </c>
      <c r="N492" s="1644" t="str">
        <f>IFERROR(IF($N$488="please make a selection","n/a",INDEX(data_all,MATCH($N$488,geog,0),MATCH(CONCATENATE($AC$492," ", $J$484," (",$D492,")"),head,0))), "n/a")</f>
        <v>n/a</v>
      </c>
      <c r="O492" s="1644"/>
      <c r="P492" s="1644" t="str">
        <f>IFERROR(IF($N$488="please make a selection","n/a",INDEX(data_all,MATCH($N$488,geog,0),MATCH(CONCATENATE($AC$491," ", $J$484," (",$D492,")"),head,0))), "n/a")</f>
        <v>n/a</v>
      </c>
      <c r="Q492" s="1644"/>
      <c r="R492" s="548" t="str">
        <f>IFERROR(IF($N$488="please make a selection","n/a",INDEX(data_all,MATCH($N$488,geog,0),MATCH(CONCATENATE($AC$496," ", $J$484," (",$D492,")"),head,0))), "n/a")</f>
        <v>n/a</v>
      </c>
      <c r="S492" s="548" t="str">
        <f>IFERROR(IF($N$488="please make a selection","n/a",INDEX(data_all,MATCH($N$488,geog,0),MATCH(CONCATENATE($AC$497," ", $J$484," (",$D492,")"),head,0))), "n/a")</f>
        <v>n/a</v>
      </c>
      <c r="T492" s="548" t="str">
        <f>IFERROR(IF($N$488="please make a selection","n/a",INDEX(data_all,MATCH($N$488,geog,0),MATCH(CONCATENATE($AC$498," ", $J$484," (",$D492,")"),head,0))), "n/a")</f>
        <v>n/a</v>
      </c>
      <c r="U492" s="513" t="str">
        <f>IFERROR(IF($N$488="please make a selection","n/a",INDEX(data_all,MATCH($N$488,geog,0),MATCH(CONCATENATE($AC$499," ", $J$484," (",$D492,")"),head,0))), "n/a")</f>
        <v>n/a</v>
      </c>
      <c r="V492" s="548">
        <f>IFERROR(IF($V$488="please make a selection","n/a",INDEX(data_all,MATCH($V$488,geog,0),MATCH(CONCATENATE($AC$496," ", $J$484," (",$D492,")"),head,0))), "n/a")</f>
        <v>7.2580645161290328E-2</v>
      </c>
      <c r="W492" s="548">
        <f>IFERROR(IF($V$488="please make a selection","n/a",INDEX(data_all,MATCH($V$488,geog,0),MATCH(CONCATENATE($AC$497," ", $J$484," (",$D492,")"),head,0))), "n/a")</f>
        <v>6.7157915551190397E-2</v>
      </c>
      <c r="X492" s="548">
        <f>IFERROR(IF($V$488="please make a selection","n/a",INDEX(data_all,MATCH($V$488,geog,0),MATCH(CONCATENATE($AC$498," ", $J$484," (",$D492,")"),head,0))), "n/a")</f>
        <v>7.8404436237721323E-2</v>
      </c>
      <c r="Y492" s="550" t="str">
        <f>IFERROR(IF($V$488="please make a selection","n/a",INDEX(data_all,MATCH($V$488,geog,0),MATCH(CONCATENATE($AC$499," ", $J$484," (",$D492,")"),head,0))), "n/a")</f>
        <v>sig lower</v>
      </c>
      <c r="Z492" s="522"/>
      <c r="AA492" s="79"/>
      <c r="AC492" s="324" t="s">
        <v>2475</v>
      </c>
      <c r="AD492" s="1141"/>
      <c r="AE492" s="1021"/>
      <c r="AF492" s="1021"/>
      <c r="AG492" s="1021"/>
    </row>
    <row r="493" spans="2:33" s="526" customFormat="1" ht="25.5" x14ac:dyDescent="0.25">
      <c r="B493" s="79"/>
      <c r="C493" s="527"/>
      <c r="D493" s="1615" t="s">
        <v>2049</v>
      </c>
      <c r="E493" s="1615"/>
      <c r="F493" s="1643" t="str">
        <f>IFERROR(IF($F$488="please make a selection","n/a",INDEX(data_all,MATCH($F$488,geog,0),MATCH(CONCATENATE($AC$492," ", $J$484," (",$D$493,")"),head,0))), "n/a")</f>
        <v>n/a</v>
      </c>
      <c r="G493" s="1643"/>
      <c r="H493" s="1638" t="str">
        <f>IFERROR(IF($F$488="please make a selection","n/a",INDEX(data_all,MATCH($F$488,geog,0),MATCH(CONCATENATE($AC$491," ", $J$484," (",$D$493,")"),head,0))), "n/a")</f>
        <v>n/a</v>
      </c>
      <c r="I493" s="1638"/>
      <c r="J493" s="549" t="str">
        <f>IFERROR(IF($F$488="please make a selection","n/a",INDEX(data_all,MATCH($F$488,geog,0),MATCH(CONCATENATE($AC$496," ", $J$484," (",$D$493,")"),head,0))), "n/a")</f>
        <v>n/a</v>
      </c>
      <c r="K493" s="549" t="str">
        <f>IFERROR(IF($F$488="please make a selection","n/a",INDEX(data_all,MATCH($F$488,geog,0),MATCH(CONCATENATE($AC$497," ", $J$484," (",$D493,")"),head,0))), "n/a")</f>
        <v>n/a</v>
      </c>
      <c r="L493" s="549" t="str">
        <f>IFERROR(IF($F$488="please make a selection","n/a",INDEX(data_all,MATCH($F$488,geog,0),MATCH(CONCATENATE($AC$498," ", $J$484," (",$D493,")"),head,0))), "n/a")</f>
        <v>n/a</v>
      </c>
      <c r="M493" s="427" t="str">
        <f>IFERROR(IF($F$488="please make a selection","n/a",INDEX(data_all,MATCH($F$488,geog,0),MATCH(CONCATENATE($AC$499," ", $J$484," (",$D493,")"),head,0))), "n/a")</f>
        <v>n/a</v>
      </c>
      <c r="N493" s="1643" t="str">
        <f>IFERROR(IF($N$488="please make a selection","n/a",INDEX(data_all,MATCH($N$488,geog,0),MATCH(CONCATENATE($AC$492," ", $J$484," (",$D493,")"),head,0))), "n/a")</f>
        <v>n/a</v>
      </c>
      <c r="O493" s="1643"/>
      <c r="P493" s="1643" t="str">
        <f>IFERROR(IF($N$488="please make a selection","n/a",INDEX(data_all,MATCH($N$488,geog,0),MATCH(CONCATENATE($AC$491," ", $J$484," (",$D493,")"),head,0))), "n/a")</f>
        <v>n/a</v>
      </c>
      <c r="Q493" s="1643"/>
      <c r="R493" s="549" t="str">
        <f>IFERROR(IF($N$488="please make a selection","n/a",INDEX(data_all,MATCH($N$488,geog,0),MATCH(CONCATENATE($AC$496," ", $J$484," (",$D493,")"),head,0))), "n/a")</f>
        <v>n/a</v>
      </c>
      <c r="S493" s="549" t="str">
        <f>IFERROR(IF($N$488="please make a selection","n/a",INDEX(data_all,MATCH($N$488,geog,0),MATCH(CONCATENATE($AC$497," ", $J$484," (",$D493,")"),head,0))), "n/a")</f>
        <v>n/a</v>
      </c>
      <c r="T493" s="549" t="str">
        <f>IFERROR(IF($N$488="please make a selection","n/a",INDEX(data_all,MATCH($N$488,geog,0),MATCH(CONCATENATE($AC$498," ", $J$484," (",$D493,")"),head,0))), "n/a")</f>
        <v>n/a</v>
      </c>
      <c r="U493" s="427" t="str">
        <f>IFERROR(IF($N$488="please make a selection","n/a",INDEX(data_all,MATCH($N$488,geog,0),MATCH(CONCATENATE($AC$499," ", $J$484," (",$D493,")"),head,0))), "n/a")</f>
        <v>n/a</v>
      </c>
      <c r="V493" s="549">
        <f>IFERROR(IF($V$488="please make a selection","n/a",INDEX(data_all,MATCH($V$488,geog,0),MATCH(CONCATENATE($AC$496," ", $J$484," (",$D493,")"),head,0))), "n/a")</f>
        <v>8.5064469914040111E-2</v>
      </c>
      <c r="W493" s="549">
        <f>IFERROR(IF($V$488="please make a selection","n/a",INDEX(data_all,MATCH($V$488,geog,0),MATCH(CONCATENATE($AC$497," ", $J$484," (",$D493,")"),head,0))), "n/a")</f>
        <v>7.8029483410024733E-2</v>
      </c>
      <c r="X493" s="549">
        <f>IFERROR(IF($V$488="please make a selection","n/a",INDEX(data_all,MATCH($V$488,geog,0),MATCH(CONCATENATE($AC$498," ", $J$484," (",$D493,")"),head,0))), "n/a")</f>
        <v>9.2669965715362762E-2</v>
      </c>
      <c r="Y493" s="551" t="str">
        <f>IFERROR(IF($V$488="please make a selection","n/a",INDEX(data_all,MATCH($V$488,geog,0),MATCH(CONCATENATE($AC$499," ", $J$484," (",$D493,")"),head,0))), "n/a")</f>
        <v>sig lower</v>
      </c>
      <c r="Z493" s="522"/>
      <c r="AA493" s="79"/>
      <c r="AC493" s="395" t="s">
        <v>2476</v>
      </c>
      <c r="AD493" s="1141"/>
      <c r="AE493" s="1021"/>
      <c r="AF493" s="1021"/>
      <c r="AG493" s="1021"/>
    </row>
    <row r="494" spans="2:33" s="526" customFormat="1" x14ac:dyDescent="0.25">
      <c r="B494" s="79"/>
      <c r="C494" s="527"/>
      <c r="D494" s="522"/>
      <c r="E494" s="522"/>
      <c r="F494" s="522"/>
      <c r="G494" s="521"/>
      <c r="H494" s="522"/>
      <c r="I494" s="522"/>
      <c r="J494" s="522"/>
      <c r="K494" s="522"/>
      <c r="L494" s="522"/>
      <c r="M494" s="522"/>
      <c r="N494" s="522"/>
      <c r="O494" s="522"/>
      <c r="P494" s="522"/>
      <c r="Q494" s="522"/>
      <c r="R494" s="522"/>
      <c r="S494" s="522"/>
      <c r="T494" s="522"/>
      <c r="U494" s="522"/>
      <c r="V494" s="522"/>
      <c r="W494" s="522"/>
      <c r="X494" s="522"/>
      <c r="Y494" s="522"/>
      <c r="Z494" s="522"/>
      <c r="AA494" s="79"/>
      <c r="AC494" s="395" t="s">
        <v>2477</v>
      </c>
      <c r="AD494" s="1141"/>
      <c r="AE494" s="1021"/>
      <c r="AF494" s="1021"/>
      <c r="AG494" s="1021"/>
    </row>
    <row r="495" spans="2:33" s="526" customFormat="1" x14ac:dyDescent="0.25">
      <c r="B495" s="79"/>
      <c r="C495" s="527"/>
      <c r="D495" s="1613" t="s">
        <v>2470</v>
      </c>
      <c r="E495" s="1613"/>
      <c r="F495" s="1613"/>
      <c r="G495" s="1613"/>
      <c r="H495" s="1613"/>
      <c r="I495" s="1613"/>
      <c r="J495" s="1613"/>
      <c r="K495" s="1613"/>
      <c r="L495" s="1613"/>
      <c r="M495" s="1613"/>
      <c r="N495" s="1613"/>
      <c r="O495" s="1613"/>
      <c r="P495" s="1613"/>
      <c r="Q495" s="1613"/>
      <c r="R495" s="1613"/>
      <c r="S495" s="1613"/>
      <c r="T495" s="1613"/>
      <c r="U495" s="1613"/>
      <c r="V495" s="1613"/>
      <c r="W495" s="1613"/>
      <c r="X495" s="1613"/>
      <c r="Y495" s="1613"/>
      <c r="Z495" s="522"/>
      <c r="AA495" s="79"/>
      <c r="AC495" s="395" t="s">
        <v>2478</v>
      </c>
      <c r="AD495" s="1141"/>
      <c r="AE495" s="1021"/>
      <c r="AF495" s="1021"/>
      <c r="AG495" s="1021"/>
    </row>
    <row r="496" spans="2:33" s="526" customFormat="1" x14ac:dyDescent="0.25">
      <c r="B496" s="79"/>
      <c r="C496" s="527"/>
      <c r="D496" s="544"/>
      <c r="E496" s="544"/>
      <c r="F496" s="544"/>
      <c r="G496" s="544"/>
      <c r="H496" s="544"/>
      <c r="I496" s="544"/>
      <c r="J496" s="544"/>
      <c r="K496" s="544"/>
      <c r="L496" s="544"/>
      <c r="M496" s="544"/>
      <c r="N496" s="544"/>
      <c r="O496" s="544"/>
      <c r="P496" s="544"/>
      <c r="Q496" s="544"/>
      <c r="R496" s="544"/>
      <c r="S496" s="544"/>
      <c r="T496" s="544"/>
      <c r="U496" s="544"/>
      <c r="V496" s="544"/>
      <c r="W496" s="544"/>
      <c r="X496" s="544"/>
      <c r="Y496" s="544"/>
      <c r="Z496" s="522"/>
      <c r="AA496" s="79"/>
      <c r="AC496" s="395" t="s">
        <v>2479</v>
      </c>
      <c r="AD496" s="1141"/>
      <c r="AE496" s="1021"/>
      <c r="AF496" s="1021"/>
      <c r="AG496" s="1021"/>
    </row>
    <row r="497" spans="2:33" s="526" customFormat="1" x14ac:dyDescent="0.25">
      <c r="B497" s="79"/>
      <c r="C497" s="527"/>
      <c r="D497" s="1614" t="s">
        <v>1832</v>
      </c>
      <c r="E497" s="1614"/>
      <c r="F497" s="1616" t="str">
        <f>IF(select1 = "", "please make a selection", select1)</f>
        <v>please make a selection</v>
      </c>
      <c r="G497" s="1616"/>
      <c r="H497" s="1616"/>
      <c r="I497" s="1616"/>
      <c r="J497" s="1616"/>
      <c r="K497" s="1616"/>
      <c r="L497" s="1616"/>
      <c r="M497" s="1616"/>
      <c r="N497" s="1620" t="str">
        <f>IF(select2 = "", "please make a selection", select2)</f>
        <v>please make a selection</v>
      </c>
      <c r="O497" s="1620"/>
      <c r="P497" s="1620"/>
      <c r="Q497" s="1620"/>
      <c r="R497" s="1620"/>
      <c r="S497" s="1620"/>
      <c r="T497" s="1620"/>
      <c r="U497" s="1620"/>
      <c r="V497" s="1621" t="s">
        <v>790</v>
      </c>
      <c r="W497" s="1621"/>
      <c r="X497" s="1621"/>
      <c r="Y497" s="1621"/>
      <c r="Z497" s="522"/>
      <c r="AA497" s="79"/>
      <c r="AC497" s="395" t="s">
        <v>2480</v>
      </c>
      <c r="AD497" s="1141"/>
      <c r="AE497" s="1021"/>
      <c r="AF497" s="1021"/>
      <c r="AG497" s="1021"/>
    </row>
    <row r="498" spans="2:33" s="526" customFormat="1" ht="25.5" x14ac:dyDescent="0.25">
      <c r="B498" s="79"/>
      <c r="C498" s="527"/>
      <c r="D498" s="1615"/>
      <c r="E498" s="1615"/>
      <c r="F498" s="1622" t="s">
        <v>2462</v>
      </c>
      <c r="G498" s="1622"/>
      <c r="H498" s="1622" t="s">
        <v>2472</v>
      </c>
      <c r="I498" s="1622"/>
      <c r="J498" s="545" t="s">
        <v>2035</v>
      </c>
      <c r="K498" s="545" t="s">
        <v>571</v>
      </c>
      <c r="L498" s="545" t="s">
        <v>572</v>
      </c>
      <c r="M498" s="545" t="s">
        <v>2463</v>
      </c>
      <c r="N498" s="1623" t="s">
        <v>2462</v>
      </c>
      <c r="O498" s="1623"/>
      <c r="P498" s="1623" t="s">
        <v>2472</v>
      </c>
      <c r="Q498" s="1623"/>
      <c r="R498" s="546" t="s">
        <v>2035</v>
      </c>
      <c r="S498" s="546" t="s">
        <v>571</v>
      </c>
      <c r="T498" s="546" t="s">
        <v>572</v>
      </c>
      <c r="U498" s="546" t="s">
        <v>2463</v>
      </c>
      <c r="V498" s="547" t="s">
        <v>2035</v>
      </c>
      <c r="W498" s="547" t="s">
        <v>571</v>
      </c>
      <c r="X498" s="547" t="s">
        <v>572</v>
      </c>
      <c r="Y498" s="547" t="s">
        <v>2307</v>
      </c>
      <c r="Z498" s="522"/>
      <c r="AA498" s="79"/>
      <c r="AC498" s="395" t="s">
        <v>2481</v>
      </c>
      <c r="AD498" s="1141"/>
      <c r="AE498" s="1021"/>
      <c r="AF498" s="1021"/>
      <c r="AG498" s="1021"/>
    </row>
    <row r="499" spans="2:33" s="526" customFormat="1" ht="25.5" x14ac:dyDescent="0.25">
      <c r="B499" s="79"/>
      <c r="C499" s="527"/>
      <c r="D499" s="1632" t="s">
        <v>2196</v>
      </c>
      <c r="E499" s="1632"/>
      <c r="F499" s="1617" t="str">
        <f>IFERROR(IF($F$488="please make a selection","n/a",INDEX(data_all,MATCH($F$488,geog,0),MATCH(CONCATENATE($AC$492," ", $J$484," (",$D499,")"),head,0))), "n/a")</f>
        <v>n/a</v>
      </c>
      <c r="G499" s="1617"/>
      <c r="H499" s="1639" t="str">
        <f>IFERROR(IF($F$488="please make a selection","n/a",IF($J$484 = "Year 6",SUM(INDEX(data_all,MATCH($F$488,geog,0),MATCH(CONCATENATE($AC$491," ", $J$484," (",$D499,")"),head,0)), INDEX(data_all,MATCH($F$488,geog,0),MATCH(CONCATENATE($AC$490," ", $J$484," (",$D499,")"),head,0))), INDEX(data_all,MATCH($F$488,geog,0),MATCH(CONCATENATE($AC$489," ", $J$484," (",$D499,")"),head,0)))), "n/a")</f>
        <v>n/a</v>
      </c>
      <c r="I499" s="1639"/>
      <c r="J499" s="548" t="str">
        <f>IFERROR(IF($F$488="please make a selection","n/a",INDEX(data_all,MATCH($F$488,geog,0),MATCH(CONCATENATE($AC$493," ", $J$484," (",$D499,")"),head,0))), "n/a")</f>
        <v>n/a</v>
      </c>
      <c r="K499" s="548" t="str">
        <f>IFERROR(IF($F$488="please make a selection","n/a",INDEX(data_all,MATCH($F$488,geog,0),MATCH(CONCATENATE($AC$494," ", $J$484," (",$D499,")"),head,0))), "n/a")</f>
        <v>n/a</v>
      </c>
      <c r="L499" s="548" t="str">
        <f>IFERROR(IF($F$488="please make a selection","n/a",INDEX(data_all,MATCH($F$488,geog,0),MATCH(CONCATENATE($AC$495," ", $J$484," (",$D499,")"),head,0))), "n/a")</f>
        <v>n/a</v>
      </c>
      <c r="M499" s="1025" t="str">
        <f>IFERROR(IF($F$488="please make a selection","n/a",INDEX(data_all,MATCH($F$488,geog,0),MATCH(CONCATENATE($AC$500," ", $J$484," (",$D499,")"),head,0))), "n/a")</f>
        <v>n/a</v>
      </c>
      <c r="N499" s="1617" t="str">
        <f>IFERROR(IF($N$488="please make a selection","n/a",INDEX(data_all,MATCH($N$488,geog,0),MATCH(CONCATENATE($AC$492," ", $J$484," (",$D499,")"),head,0))), "n/a")</f>
        <v>n/a</v>
      </c>
      <c r="O499" s="1617"/>
      <c r="P499" s="1639" t="str">
        <f>IFERROR(IF($N$488="please make a selection","n/a",IF($J$484 = "Year 6",SUM(INDEX(data_all,MATCH($N$488,geog,0),MATCH(CONCATENATE($AC$491," ", $J$484," (",$D499,")"),head,0)), INDEX(data_all,MATCH($N$488,geog,0),MATCH(CONCATENATE($AC$490," ", $J$484," (",$D499,")"),head,0))), INDEX(data_all,MATCH($N$488,geog,0),MATCH(CONCATENATE($AC$489," ", $J$484," (",$D499,")"),head,0)))), "n/a")</f>
        <v>n/a</v>
      </c>
      <c r="Q499" s="1639"/>
      <c r="R499" s="548" t="str">
        <f>IFERROR(IF($N$488="please make a selection","n/a",INDEX(data_all,MATCH($N$488,geog,0),MATCH(CONCATENATE($AC$493," ", $J$484," (",$D499,")"),head,0))), "n/a")</f>
        <v>n/a</v>
      </c>
      <c r="S499" s="548" t="str">
        <f>IFERROR(IF($N$488="please make a selection","n/a",INDEX(data_all,MATCH($N$488,geog,0),MATCH(CONCATENATE($AC$494," ", $J$484," (",$D499,")"),head,0))), "n/a")</f>
        <v>n/a</v>
      </c>
      <c r="T499" s="548" t="str">
        <f>IFERROR(IF($N$488="please make a selection","n/a",INDEX(data_all,MATCH($N$488,geog,0),MATCH(CONCATENATE($AC$495," ", $J$484," (",$D499,")"),head,0))), "n/a")</f>
        <v>n/a</v>
      </c>
      <c r="U499" s="1025" t="str">
        <f>IFERROR(IF($N$488="please make a selection","n/a",INDEX(data_all,MATCH($N$488,geog,0),MATCH(CONCATENATE($AC$500," ", $J$484," (",$D499,")"),head,0))), "n/a")</f>
        <v>n/a</v>
      </c>
      <c r="V499" s="548">
        <f>IFERROR(IF($V$497="please make a selection","n/a",INDEX(data_all,MATCH($V$497,geog,0),MATCH(CONCATENATE($AC$493," ", $J$484," (",$D499,")"),head,0))), "n/a")</f>
        <v>0.20518679309950874</v>
      </c>
      <c r="W499" s="548">
        <f>IFERROR(IF($V$488="please make a selection","n/a",INDEX(data_all,MATCH($V$488,geog,0),MATCH(CONCATENATE($AC$494," ", $J$484," (",$D499,")"),head,0))), "n/a")</f>
        <v>0.19685686250705794</v>
      </c>
      <c r="X499" s="548">
        <f>IFERROR(IF($V$488="please make a selection","n/a",INDEX(data_all,MATCH($V$488,geog,0),MATCH(CONCATENATE($AC$495," ", $J$484," (",$D499,")"),head,0))), "n/a")</f>
        <v>0.21377538151954056</v>
      </c>
      <c r="Y499" s="1025" t="str">
        <f>IFERROR(IF($V$488="please make a selection","n/a",INDEX(data_all,MATCH($V$488,geog,0),MATCH(CONCATENATE($AC$500," ", $J$484," (",$D499,")"),head,0))), "n/a")</f>
        <v>sig lower</v>
      </c>
      <c r="Z499" s="522"/>
      <c r="AA499" s="79"/>
      <c r="AC499" s="395" t="s">
        <v>2482</v>
      </c>
      <c r="AD499" s="1141"/>
      <c r="AE499" s="1021"/>
      <c r="AF499" s="1021"/>
      <c r="AG499" s="1021"/>
    </row>
    <row r="500" spans="2:33" s="526" customFormat="1" ht="25.5" x14ac:dyDescent="0.25">
      <c r="B500" s="79"/>
      <c r="C500" s="527"/>
      <c r="D500" s="1632" t="s">
        <v>2047</v>
      </c>
      <c r="E500" s="1632"/>
      <c r="F500" s="1633" t="str">
        <f>IFERROR(IF($F$488="please make a selection","n/a",INDEX(data_all,MATCH($F$488,geog,0),MATCH(CONCATENATE($AC$492," ", $J$484," (",$D500,")"),head,0))), "n/a")</f>
        <v>n/a</v>
      </c>
      <c r="G500" s="1633"/>
      <c r="H500" s="1633" t="str">
        <f>IFERROR(IF($F$488="please make a selection","n/a",IF($J$484 = "Year 6",SUM(INDEX(data_all,MATCH($F$488,geog,0),MATCH(CONCATENATE($AC$491," ", $J$484," (",$D500,")"),head,0)), INDEX(data_all,MATCH($F$488,geog,0),MATCH(CONCATENATE($AC$490," ", $J$484," (",$D500,")"),head,0))), INDEX(data_all,MATCH($F$488,geog,0),MATCH(CONCATENATE($AC$489," ", $J$484," (",$D500,")"),head,0)))), "n/a")</f>
        <v>n/a</v>
      </c>
      <c r="I500" s="1633"/>
      <c r="J500" s="548" t="str">
        <f>IFERROR(IF($F$488="please make a selection","n/a",INDEX(data_all,MATCH($F$488,geog,0),MATCH(CONCATENATE($AC$493," ", $J$484," (",$D500,")"),head,0))), "n/a")</f>
        <v>n/a</v>
      </c>
      <c r="K500" s="548" t="str">
        <f>IFERROR(IF($F$488="please make a selection","n/a",INDEX(data_all,MATCH($F$488,geog,0),MATCH(CONCATENATE($AC$494," ", $J$484," (",$D500,")"),head,0))), "n/a")</f>
        <v>n/a</v>
      </c>
      <c r="L500" s="548" t="str">
        <f>IFERROR(IF($F$488="please make a selection","n/a",INDEX(data_all,MATCH($F$488,geog,0),MATCH(CONCATENATE($AC$495," ", $J$484," (",$D500,")"),head,0))), "n/a")</f>
        <v>n/a</v>
      </c>
      <c r="M500" s="513" t="str">
        <f>IFERROR(IF($F$488="please make a selection","n/a",INDEX(data_all,MATCH($F$488,geog,0),MATCH(CONCATENATE($AC$500," ", $J$484," (",$D500,")"),head,0))), "n/a")</f>
        <v>n/a</v>
      </c>
      <c r="N500" s="1633" t="str">
        <f>IFERROR(IF($N$488="please make a selection","n/a",INDEX(data_all,MATCH($N$488,geog,0),MATCH(CONCATENATE($AC$492," ", $J$484," (",$D500,")"),head,0))), "n/a")</f>
        <v>n/a</v>
      </c>
      <c r="O500" s="1633"/>
      <c r="P500" s="1633" t="str">
        <f>IFERROR(IF($N$488="please make a selection","n/a",IF($J$484 = "Year 6",SUM(INDEX(data_all,MATCH($N$488,geog,0),MATCH(CONCATENATE($AC$491," ", $J$484," (",$D500,")"),head,0)), INDEX(data_all,MATCH($N$488,geog,0),MATCH(CONCATENATE($AC$490," ", $J$484," (",$D500,")"),head,0))), INDEX(data_all,MATCH($N$488,geog,0),MATCH(CONCATENATE($AC$489," ", $J$484," (",$D500,")"),head,0)))), "n/a")</f>
        <v>n/a</v>
      </c>
      <c r="Q500" s="1633"/>
      <c r="R500" s="548" t="str">
        <f>IFERROR(IF($N$488="please make a selection","n/a",INDEX(data_all,MATCH($N$488,geog,0),MATCH(CONCATENATE($AC$493," ", $J$484," (",$D500,")"),head,0))), "n/a")</f>
        <v>n/a</v>
      </c>
      <c r="S500" s="548" t="str">
        <f>IFERROR(IF($N$488="please make a selection","n/a",INDEX(data_all,MATCH($N$488,geog,0),MATCH(CONCATENATE($AC$494," ", $J$484," (",$D500,")"),head,0))), "n/a")</f>
        <v>n/a</v>
      </c>
      <c r="T500" s="548" t="str">
        <f>IFERROR(IF($N$488="please make a selection","n/a",INDEX(data_all,MATCH($N$488,geog,0),MATCH(CONCATENATE($AC$495," ", $J$484," (",$D500,")"),head,0))), "n/a")</f>
        <v>n/a</v>
      </c>
      <c r="U500" s="513" t="str">
        <f>IFERROR(IF($N$488="please make a selection","n/a",INDEX(data_all,MATCH($N$488,geog,0),MATCH(CONCATENATE($AC$500," ", $J$484," (",$D500,")"),head,0))), "n/a")</f>
        <v>n/a</v>
      </c>
      <c r="V500" s="548">
        <f>IFERROR(IF($V$488="please make a selection","n/a",INDEX(data_all,MATCH($V$488,geog,0),MATCH(CONCATENATE($AC$493," ", $J$484," (",$D500,")"),head,0))), "n/a")</f>
        <v>0.19843342036553524</v>
      </c>
      <c r="W500" s="548">
        <f>IFERROR(IF($V$488="please make a selection","n/a",INDEX(data_all,MATCH($V$488,geog,0),MATCH(CONCATENATE($AC$494," ", $J$484," (",$D500,")"),head,0))), "n/a")</f>
        <v>0.1900560883218427</v>
      </c>
      <c r="X500" s="548">
        <f>IFERROR(IF($V$488="please make a selection","n/a",INDEX(data_all,MATCH($V$488,geog,0),MATCH(CONCATENATE($AC$495," ", $J$484," (",$D500,")"),head,0))), "n/a")</f>
        <v>0.2070855987638176</v>
      </c>
      <c r="Y500" s="513" t="str">
        <f>IFERROR(IF($V$488="please make a selection","n/a",INDEX(data_all,MATCH($V$488,geog,0),MATCH(CONCATENATE($AC$500," ", $J$484," (",$D500,")"),head,0))), "n/a")</f>
        <v>sig lower</v>
      </c>
      <c r="Z500" s="522"/>
      <c r="AA500" s="79"/>
      <c r="AC500" s="395" t="s">
        <v>2489</v>
      </c>
      <c r="AD500" s="1141"/>
      <c r="AE500" s="1021"/>
      <c r="AF500" s="1021"/>
      <c r="AG500" s="1021"/>
    </row>
    <row r="501" spans="2:33" s="526" customFormat="1" ht="25.5" x14ac:dyDescent="0.25">
      <c r="B501" s="79"/>
      <c r="C501" s="527"/>
      <c r="D501" s="1632" t="s">
        <v>2048</v>
      </c>
      <c r="E501" s="1632"/>
      <c r="F501" s="1633" t="str">
        <f>IFERROR(IF($F$488="please make a selection","n/a",INDEX(data_all,MATCH($F$488,geog,0),MATCH(CONCATENATE($AC$492," ", $J$484," (",$D501,")"),head,0))), "n/a")</f>
        <v>n/a</v>
      </c>
      <c r="G501" s="1633"/>
      <c r="H501" s="1633" t="str">
        <f>IFERROR(IF($F$488="please make a selection","n/a",IF($J$484 = "Year 6",SUM(INDEX(data_all,MATCH($F$488,geog,0),MATCH(CONCATENATE($AC$491," ", $J$484," (",$D501,")"),head,0)), INDEX(data_all,MATCH($F$488,geog,0),MATCH(CONCATENATE($AC$490," ", $J$484," (",$D501,")"),head,0))), INDEX(data_all,MATCH($F$488,geog,0),MATCH(CONCATENATE($AC$489," ", $J$484," (",$D501,")"),head,0)))), "n/a")</f>
        <v>n/a</v>
      </c>
      <c r="I501" s="1633"/>
      <c r="J501" s="548" t="str">
        <f>IFERROR(IF($F$488="please make a selection","n/a",INDEX(data_all,MATCH($F$488,geog,0),MATCH(CONCATENATE($AC$493," ", $J$484," (",$D501,")"),head,0))), "n/a")</f>
        <v>n/a</v>
      </c>
      <c r="K501" s="548" t="str">
        <f>IFERROR(IF($F$488="please make a selection","n/a",INDEX(data_all,MATCH($F$488,geog,0),MATCH(CONCATENATE($AC$494," ", $J$484," (",$D501,")"),head,0))), "n/a")</f>
        <v>n/a</v>
      </c>
      <c r="L501" s="548" t="str">
        <f>IFERROR(IF($F$488="please make a selection","n/a",INDEX(data_all,MATCH($F$488,geog,0),MATCH(CONCATENATE($AC$495," ", $J$484," (",$D501,")"),head,0))), "n/a")</f>
        <v>n/a</v>
      </c>
      <c r="M501" s="513" t="str">
        <f>IFERROR(IF($F$488="please make a selection","n/a",INDEX(data_all,MATCH($F$488,geog,0),MATCH(CONCATENATE($AC$500," ", $J$484," (",$D501,")"),head,0))), "n/a")</f>
        <v>n/a</v>
      </c>
      <c r="N501" s="1633" t="str">
        <f>IFERROR(IF($N$488="please make a selection","n/a",INDEX(data_all,MATCH($N$488,geog,0),MATCH(CONCATENATE($AC$492," ", $J$484," (",$D501,")"),head,0))), "n/a")</f>
        <v>n/a</v>
      </c>
      <c r="O501" s="1633"/>
      <c r="P501" s="1633" t="str">
        <f>IFERROR(IF($N$488="please make a selection","n/a",IF($J$484 = "Year 6",SUM(INDEX(data_all,MATCH($N$488,geog,0),MATCH(CONCATENATE($AC$491," ", $J$484," (",$D501,")"),head,0)), INDEX(data_all,MATCH($N$488,geog,0),MATCH(CONCATENATE($AC$490," ", $J$484," (",$D501,")"),head,0))), INDEX(data_all,MATCH($N$488,geog,0),MATCH(CONCATENATE($AC$489," ", $J$484," (",$D501,")"),head,0)))), "n/a")</f>
        <v>n/a</v>
      </c>
      <c r="Q501" s="1633"/>
      <c r="R501" s="548" t="str">
        <f>IFERROR(IF($N$488="please make a selection","n/a",INDEX(data_all,MATCH($N$488,geog,0),MATCH(CONCATENATE($AC$493," ", $J$484," (",$D501,")"),head,0))), "n/a")</f>
        <v>n/a</v>
      </c>
      <c r="S501" s="548" t="str">
        <f>IFERROR(IF($N$488="please make a selection","n/a",INDEX(data_all,MATCH($N$488,geog,0),MATCH(CONCATENATE($AC$494," ", $J$484," (",$D501,")"),head,0))), "n/a")</f>
        <v>n/a</v>
      </c>
      <c r="T501" s="548" t="str">
        <f>IFERROR(IF($N$488="please make a selection","n/a",INDEX(data_all,MATCH($N$488,geog,0),MATCH(CONCATENATE($AC$495," ", $J$484," (",$D501,")"),head,0))), "n/a")</f>
        <v>n/a</v>
      </c>
      <c r="U501" s="513" t="str">
        <f>IFERROR(IF($N$488="please make a selection","n/a",INDEX(data_all,MATCH($N$488,geog,0),MATCH(CONCATENATE($AC$500," ", $J$484," (",$D501,")"),head,0))), "n/a")</f>
        <v>n/a</v>
      </c>
      <c r="V501" s="548">
        <f>IFERROR(IF($V$488="please make a selection","n/a",INDEX(data_all,MATCH($V$488,geog,0),MATCH(CONCATENATE($AC$493," ", $J$484," (",$D501,")"),head,0))), "n/a")</f>
        <v>0.19684750733137829</v>
      </c>
      <c r="W501" s="548">
        <f>IFERROR(IF($V$488="please make a selection","n/a",INDEX(data_all,MATCH($V$488,geog,0),MATCH(CONCATENATE($AC$494," ", $J$484," (",$D501,")"),head,0))), "n/a")</f>
        <v>0.18837609941482641</v>
      </c>
      <c r="X501" s="548">
        <f>IFERROR(IF($V$488="please make a selection","n/a",INDEX(data_all,MATCH($V$488,geog,0),MATCH(CONCATENATE($AC$495," ", $J$484," (",$D501,")"),head,0))), "n/a")</f>
        <v>0.20560337308039658</v>
      </c>
      <c r="Y501" s="513" t="str">
        <f>IFERROR(IF($V$488="please make a selection","n/a",INDEX(data_all,MATCH($V$488,geog,0),MATCH(CONCATENATE($AC$500," ", $J$484," (",$D501,")"),head,0))), "n/a")</f>
        <v>sig lower</v>
      </c>
      <c r="Z501" s="522"/>
      <c r="AA501" s="79"/>
      <c r="AC501" s="395"/>
      <c r="AD501" s="1141"/>
      <c r="AE501" s="1021"/>
      <c r="AF501" s="1021"/>
      <c r="AG501" s="1021"/>
    </row>
    <row r="502" spans="2:33" s="526" customFormat="1" x14ac:dyDescent="0.25">
      <c r="B502" s="79"/>
      <c r="C502" s="527"/>
      <c r="D502" s="1615" t="s">
        <v>2049</v>
      </c>
      <c r="E502" s="1615"/>
      <c r="F502" s="1637" t="str">
        <f>IFERROR(IF($F$488="please make a selection","n/a",INDEX(data_all,MATCH($F$488,geog,0),MATCH(CONCATENATE($AC$492," ", $J$484," (",$D502,")"),head,0))), "n/a")</f>
        <v>n/a</v>
      </c>
      <c r="G502" s="1637"/>
      <c r="H502" s="1638" t="str">
        <f>IFERROR(IF($F$488="please make a selection","n/a",IF($J$484 = "Year 6",SUM(INDEX(data_all,MATCH($F$488,geog,0),MATCH(CONCATENATE($AC$491," ", $J$484," (",$D502,")"),head,0)), INDEX(data_all,MATCH($F$488,geog,0),MATCH(CONCATENATE($AC$490," ", $J$484," (",$D502,")"),head,0))), INDEX(data_all,MATCH($F$488,geog,0),MATCH(CONCATENATE($AC$489," ", $J$484," (",$D502,")"),head,0)))), "n/a")</f>
        <v>n/a</v>
      </c>
      <c r="I502" s="1638"/>
      <c r="J502" s="549" t="str">
        <f>IFERROR(IF($F$488="please make a selection","n/a",INDEX(data_all,MATCH($F$488,geog,0),MATCH(CONCATENATE($AC$493," ", $J$484," (",$D502,")"),head,0))), "n/a")</f>
        <v>n/a</v>
      </c>
      <c r="K502" s="549" t="str">
        <f>IFERROR(IF($F$488="please make a selection","n/a",INDEX(data_all,MATCH($F$488,geog,0),MATCH(CONCATENATE($AC$494," ", $J$484," (",$D502,")"),head,0))), "n/a")</f>
        <v>n/a</v>
      </c>
      <c r="L502" s="549" t="str">
        <f>IFERROR(IF($F$488="please make a selection","n/a",INDEX(data_all,MATCH($F$488,geog,0),MATCH(CONCATENATE($AC$495," ", $J$484," (",$D502,")"),head,0))), "n/a")</f>
        <v>n/a</v>
      </c>
      <c r="M502" s="427" t="str">
        <f>IFERROR(IF($F$488="please make a selection","n/a",INDEX(data_all,MATCH($F$488,geog,0),MATCH(CONCATENATE($AC$500," ", $J$484," (",$D502,")"),head,0))), "n/a")</f>
        <v>n/a</v>
      </c>
      <c r="N502" s="1637" t="str">
        <f>IFERROR(IF($N$488="please make a selection","n/a",INDEX(data_all,MATCH($N$488,geog,0),MATCH(CONCATENATE($AC$492," ", $J$484," (",$D502,")"),head,0))), "n/a")</f>
        <v>n/a</v>
      </c>
      <c r="O502" s="1637"/>
      <c r="P502" s="1638" t="str">
        <f>IFERROR(IF($N$488="please make a selection","n/a",IF($J$484 = "Year 6",SUM(INDEX(data_all,MATCH($N$488,geog,0),MATCH(CONCATENATE($AC$491," ", $J$484," (",$D502,")"),head,0)), INDEX(data_all,MATCH($N$488,geog,0),MATCH(CONCATENATE($AC$490," ", $J$484," (",$D502,")"),head,0))), INDEX(data_all,MATCH($N$488,geog,0),MATCH(CONCATENATE($AC$489," ", $J$484," (",$D502,")"),head,0)))), "n/a")</f>
        <v>n/a</v>
      </c>
      <c r="Q502" s="1638"/>
      <c r="R502" s="549" t="str">
        <f>IFERROR(IF($N$488="please make a selection","n/a",INDEX(data_all,MATCH($N$488,geog,0),MATCH(CONCATENATE($AC$493," ", $J$484," (",$D502,")"),head,0))), "n/a")</f>
        <v>n/a</v>
      </c>
      <c r="S502" s="549" t="str">
        <f>IFERROR(IF($N$488="please make a selection","n/a",INDEX(data_all,MATCH($N$488,geog,0),MATCH(CONCATENATE($AC$494," ", $J$484," (",$D502,")"),head,0))), "n/a")</f>
        <v>n/a</v>
      </c>
      <c r="T502" s="549" t="str">
        <f>IFERROR(IF($N$488="please make a selection","n/a",INDEX(data_all,MATCH($N$488,geog,0),MATCH(CONCATENATE($AC$495," ", $J$484," (",$D502,")"),head,0))), "n/a")</f>
        <v>n/a</v>
      </c>
      <c r="U502" s="427" t="str">
        <f>IFERROR(IF($N$488="please make a selection","n/a",INDEX(data_all,MATCH($N$488,geog,0),MATCH(CONCATENATE($AC$500," ", $J$484," (",$D502,")"),head,0))), "n/a")</f>
        <v>n/a</v>
      </c>
      <c r="V502" s="549">
        <f>IFERROR(IF($V$488="please make a selection","n/a",INDEX(data_all,MATCH($V$488,geog,0),MATCH(CONCATENATE($AC$493," ", $J$484," (",$D502,")"),head,0))), "n/a")</f>
        <v>0.2184813753581662</v>
      </c>
      <c r="W502" s="549">
        <f>IFERROR(IF($V$488="please make a selection","n/a",INDEX(data_all,MATCH($V$488,geog,0),MATCH(CONCATENATE($AC$494," ", $J$484," (",$D502,")"),head,0))), "n/a")</f>
        <v>0.20783883009396698</v>
      </c>
      <c r="X502" s="549">
        <f>IFERROR(IF($V$488="please make a selection","n/a",INDEX(data_all,MATCH($V$488,geog,0),MATCH(CONCATENATE($AC$495," ", $J$484," (",$D502,")"),head,0))), "n/a")</f>
        <v>0.2295109903743581</v>
      </c>
      <c r="Y502" s="427" t="str">
        <f>IFERROR(IF($V$488="please make a selection","n/a",INDEX(data_all,MATCH($V$488,geog,0),MATCH(CONCATENATE($AC$500," ", $J$484," (",$D502,")"),head,0))), "n/a")</f>
        <v>no diff</v>
      </c>
      <c r="Z502" s="522"/>
      <c r="AA502" s="79"/>
      <c r="AC502" s="484"/>
      <c r="AD502" s="1141"/>
      <c r="AE502" s="1021"/>
      <c r="AF502" s="1021"/>
      <c r="AG502" s="1021"/>
    </row>
    <row r="503" spans="2:33" s="526" customFormat="1" x14ac:dyDescent="0.25">
      <c r="B503" s="79"/>
      <c r="C503" s="527"/>
      <c r="D503" s="522"/>
      <c r="E503" s="522"/>
      <c r="F503" s="522"/>
      <c r="G503" s="522"/>
      <c r="H503" s="522"/>
      <c r="I503" s="522"/>
      <c r="J503" s="522"/>
      <c r="K503" s="522"/>
      <c r="L503" s="522"/>
      <c r="M503" s="522"/>
      <c r="N503" s="522"/>
      <c r="O503" s="522"/>
      <c r="P503" s="522"/>
      <c r="Q503" s="522"/>
      <c r="R503" s="522"/>
      <c r="S503" s="522"/>
      <c r="T503" s="522"/>
      <c r="U503" s="522"/>
      <c r="V503" s="522"/>
      <c r="W503" s="522"/>
      <c r="X503" s="522"/>
      <c r="Y503" s="522"/>
      <c r="Z503" s="522"/>
      <c r="AA503" s="79"/>
      <c r="AC503" s="484"/>
      <c r="AD503" s="1141"/>
      <c r="AE503" s="1021"/>
      <c r="AF503" s="1021"/>
    </row>
    <row r="504" spans="2:33" s="526" customFormat="1" x14ac:dyDescent="0.25">
      <c r="B504" s="79"/>
      <c r="C504" s="527"/>
      <c r="D504" s="522"/>
      <c r="E504" s="552"/>
      <c r="F504" s="552"/>
      <c r="G504" s="552"/>
      <c r="H504" s="552"/>
      <c r="I504" s="552"/>
      <c r="J504" s="552"/>
      <c r="K504" s="1618" t="s">
        <v>2490</v>
      </c>
      <c r="L504" s="1618"/>
      <c r="M504" s="552"/>
      <c r="N504" s="552"/>
      <c r="O504" s="552"/>
      <c r="P504" s="552"/>
      <c r="Q504" s="552"/>
      <c r="R504" s="552"/>
      <c r="S504" s="1618" t="s">
        <v>2464</v>
      </c>
      <c r="T504" s="1618"/>
      <c r="U504" s="552"/>
      <c r="V504" s="946"/>
      <c r="W504" s="946"/>
      <c r="X504" s="522"/>
      <c r="Y504" s="522"/>
      <c r="Z504" s="522"/>
      <c r="AA504" s="79"/>
      <c r="AC504" s="484"/>
      <c r="AD504" s="1141"/>
      <c r="AE504" s="1021"/>
      <c r="AF504" s="1021"/>
    </row>
    <row r="505" spans="2:33" s="526" customFormat="1" x14ac:dyDescent="0.25">
      <c r="B505" s="79"/>
      <c r="C505" s="527"/>
      <c r="D505" s="522"/>
      <c r="E505" s="552"/>
      <c r="F505" s="1618" t="s">
        <v>2465</v>
      </c>
      <c r="G505" s="1618"/>
      <c r="H505" s="1618"/>
      <c r="I505" s="1618"/>
      <c r="J505" s="1618"/>
      <c r="K505" s="1619" t="s">
        <v>1823</v>
      </c>
      <c r="L505" s="1619"/>
      <c r="M505" s="946"/>
      <c r="N505" s="1618" t="s">
        <v>2464</v>
      </c>
      <c r="O505" s="1618"/>
      <c r="P505" s="1618"/>
      <c r="Q505" s="1618"/>
      <c r="R505" s="1618"/>
      <c r="S505" s="1619" t="s">
        <v>1823</v>
      </c>
      <c r="T505" s="1619"/>
      <c r="U505" s="946"/>
      <c r="V505" s="946"/>
      <c r="W505" s="946"/>
      <c r="X505" s="1021"/>
      <c r="Y505" s="1021"/>
      <c r="Z505" s="522"/>
      <c r="AA505" s="79"/>
      <c r="AC505" s="484"/>
      <c r="AD505" s="1141"/>
      <c r="AE505" s="1021"/>
      <c r="AF505" s="1021"/>
    </row>
    <row r="506" spans="2:33" s="526" customFormat="1" x14ac:dyDescent="0.25">
      <c r="B506" s="79"/>
      <c r="C506" s="527"/>
      <c r="D506" s="522"/>
      <c r="E506" s="552"/>
      <c r="F506" s="553"/>
      <c r="G506" s="553" t="str">
        <f>F497</f>
        <v>please make a selection</v>
      </c>
      <c r="H506" s="553" t="str">
        <f>N497</f>
        <v>please make a selection</v>
      </c>
      <c r="I506" s="553" t="str">
        <f>V497</f>
        <v>County - West Sussex</v>
      </c>
      <c r="J506" s="553" t="s">
        <v>1823</v>
      </c>
      <c r="K506" s="554" t="s">
        <v>571</v>
      </c>
      <c r="L506" s="554" t="s">
        <v>572</v>
      </c>
      <c r="M506" s="946"/>
      <c r="N506" s="553"/>
      <c r="O506" s="553" t="str">
        <f>F488</f>
        <v>please make a selection</v>
      </c>
      <c r="P506" s="553" t="str">
        <f>N488</f>
        <v>please make a selection</v>
      </c>
      <c r="Q506" s="553" t="str">
        <f>V488</f>
        <v>County - West Sussex</v>
      </c>
      <c r="R506" s="553" t="s">
        <v>1823</v>
      </c>
      <c r="S506" s="554" t="s">
        <v>571</v>
      </c>
      <c r="T506" s="554" t="s">
        <v>572</v>
      </c>
      <c r="U506" s="946"/>
      <c r="V506" s="946"/>
      <c r="W506" s="946"/>
      <c r="X506" s="1021"/>
      <c r="Y506" s="1021"/>
      <c r="Z506" s="522"/>
      <c r="AA506" s="79"/>
      <c r="AC506" s="484"/>
      <c r="AD506" s="1141"/>
      <c r="AE506" s="1021"/>
      <c r="AF506" s="1021"/>
    </row>
    <row r="507" spans="2:33" s="526" customFormat="1" x14ac:dyDescent="0.25">
      <c r="B507" s="79"/>
      <c r="C507" s="527"/>
      <c r="D507" s="522"/>
      <c r="E507" s="552"/>
      <c r="F507" s="553" t="str">
        <f>D502</f>
        <v>2013/14</v>
      </c>
      <c r="G507" s="555" t="str">
        <f>J502</f>
        <v>n/a</v>
      </c>
      <c r="H507" s="555" t="str">
        <f>R502</f>
        <v>n/a</v>
      </c>
      <c r="I507" s="555">
        <f>V502</f>
        <v>0.2184813753581662</v>
      </c>
      <c r="J507" s="556">
        <f>IFERROR(IF($J$506="please make a selection","n/a",INDEX(data_all,MATCH($J$506,geog,0),MATCH(CONCATENATE($AC$493," ", $J$484," (",$F507,")"),head,0))), "n/a")</f>
        <v>0.22540930574662543</v>
      </c>
      <c r="K507" s="556">
        <f>IFERROR(IF($R$506="please make a selection","n/a",INDEX(data_all,MATCH($R$506,geog,0),MATCH(CONCATENATE($AC$494," ", $J$484," (",$F507,")"),head,0))), "n/a")</f>
        <v>0.22434247496295473</v>
      </c>
      <c r="L507" s="556">
        <f>IFERROR(IF($R$506="please make a selection","n/a",INDEX(data_all,MATCH($R$506,geog,0),MATCH(CONCATENATE($AC$495," ", $J$484," (",$F507,")"),head,0))), "n/a")</f>
        <v>0.22647972841618585</v>
      </c>
      <c r="M507" s="946"/>
      <c r="N507" s="553" t="str">
        <f>D493</f>
        <v>2013/14</v>
      </c>
      <c r="O507" s="555" t="str">
        <f>J493</f>
        <v>n/a</v>
      </c>
      <c r="P507" s="555" t="str">
        <f>R493</f>
        <v>n/a</v>
      </c>
      <c r="Q507" s="555">
        <f>V493</f>
        <v>8.5064469914040111E-2</v>
      </c>
      <c r="R507" s="556">
        <f>IFERROR(IF($R$506="please make a selection","n/a",INDEX(data_all,MATCH($R$506,geog,0),MATCH(CONCATENATE($AC$496," ", $J$484," (",$F507,")"),head,0))), "n/a")</f>
        <v>9.4789013443752804E-2</v>
      </c>
      <c r="S507" s="556">
        <f>IFERROR(IF($R$506="please make a selection","n/a",INDEX(data_all,MATCH($R$506,geog,0),MATCH(CONCATENATE($AC$497," ", $J$484," (",$F507,")"),head,0))), "n/a")</f>
        <v>9.4042528873395953E-2</v>
      </c>
      <c r="T507" s="556">
        <f>IFERROR(IF($R$506="please make a selection","n/a",INDEX(data_all,MATCH($R$506,geog,0),MATCH(CONCATENATE($AC$498," ", $J$484," (",$F507,")"),head,0))), "n/a")</f>
        <v>9.5540798527402548E-2</v>
      </c>
      <c r="U507" s="946"/>
      <c r="V507" s="946"/>
      <c r="W507" s="946"/>
      <c r="X507" s="1021"/>
      <c r="Y507" s="1021"/>
      <c r="Z507" s="522"/>
      <c r="AA507" s="79"/>
      <c r="AC507" s="484"/>
      <c r="AD507" s="1141"/>
    </row>
    <row r="508" spans="2:33" s="526" customFormat="1" x14ac:dyDescent="0.25">
      <c r="B508" s="79"/>
      <c r="C508" s="527"/>
      <c r="D508" s="522"/>
      <c r="E508" s="552"/>
      <c r="F508" s="553" t="str">
        <f>D501</f>
        <v>2014/15</v>
      </c>
      <c r="G508" s="555" t="str">
        <f>J501</f>
        <v>n/a</v>
      </c>
      <c r="H508" s="555" t="str">
        <f>R501</f>
        <v>n/a</v>
      </c>
      <c r="I508" s="555">
        <f>V501</f>
        <v>0.19684750733137829</v>
      </c>
      <c r="J508" s="556">
        <f>IFERROR(IF($J$506="please make a selection","n/a",INDEX(data_all,MATCH($J$506,geog,0),MATCH(CONCATENATE($AC$493," ", $J$484," (",$F508,")"),head,0))), "n/a")</f>
        <v>0.21885706050740539</v>
      </c>
      <c r="K508" s="556">
        <f>IFERROR(IF($R$506="please make a selection","n/a",INDEX(data_all,MATCH($R$506,geog,0),MATCH(CONCATENATE($AC$494," ", $J$484," (",$F508,")"),head,0))), "n/a")</f>
        <v>0.21782177437804387</v>
      </c>
      <c r="L508" s="556">
        <f>IFERROR(IF($R$506="please make a selection","n/a",INDEX(data_all,MATCH($R$506,geog,0),MATCH(CONCATENATE($AC$495," ", $J$484," (",$F508,")"),head,0))), "n/a")</f>
        <v>0.21989588390686116</v>
      </c>
      <c r="M508" s="946"/>
      <c r="N508" s="553" t="str">
        <f>D492</f>
        <v>2014/15</v>
      </c>
      <c r="O508" s="555" t="str">
        <f>J492</f>
        <v>n/a</v>
      </c>
      <c r="P508" s="555" t="str">
        <f>R492</f>
        <v>n/a</v>
      </c>
      <c r="Q508" s="555">
        <f>V492</f>
        <v>7.2580645161290328E-2</v>
      </c>
      <c r="R508" s="556">
        <f>IFERROR(IF($R$506="please make a selection","n/a",INDEX(data_all,MATCH($R$506,geog,0),MATCH(CONCATENATE($AC$496," ", $J$484," (",$F508,")"),head,0))), "n/a")</f>
        <v>9.0805324284844002E-2</v>
      </c>
      <c r="S508" s="556">
        <f>IFERROR(IF($R$506="please make a selection","n/a",INDEX(data_all,MATCH($R$506,geog,0),MATCH(CONCATENATE($AC$497," ", $J$484," (",$F508,")"),head,0))), "n/a")</f>
        <v>9.0087218606644148E-2</v>
      </c>
      <c r="T508" s="556">
        <f>IFERROR(IF($R$506="please make a selection","n/a",INDEX(data_all,MATCH($R$506,geog,0),MATCH(CONCATENATE($AC$498," ", $J$484," (",$F508,")"),head,0))), "n/a")</f>
        <v>9.1528578348031783E-2</v>
      </c>
      <c r="U508" s="946"/>
      <c r="V508" s="946"/>
      <c r="W508" s="946"/>
      <c r="X508" s="1021"/>
      <c r="Y508" s="1021"/>
      <c r="Z508" s="522"/>
      <c r="AA508" s="79"/>
      <c r="AC508" s="484"/>
      <c r="AD508" s="1141"/>
    </row>
    <row r="509" spans="2:33" s="526" customFormat="1" x14ac:dyDescent="0.25">
      <c r="B509" s="79"/>
      <c r="C509" s="527"/>
      <c r="D509" s="522"/>
      <c r="E509" s="552"/>
      <c r="F509" s="553" t="str">
        <f>D500</f>
        <v>2015/16</v>
      </c>
      <c r="G509" s="555" t="str">
        <f>J500</f>
        <v>n/a</v>
      </c>
      <c r="H509" s="555" t="str">
        <f>R500</f>
        <v>n/a</v>
      </c>
      <c r="I509" s="555">
        <f>V500</f>
        <v>0.19843342036553524</v>
      </c>
      <c r="J509" s="556">
        <f>IFERROR(IF($J$506="please make a selection","n/a",INDEX(data_all,MATCH($J$506,geog,0),MATCH(CONCATENATE($AC$493," ", $J$484," (",$F509,")"),head,0))), "n/a")</f>
        <v>0.22137573041901346</v>
      </c>
      <c r="K509" s="556">
        <f>IFERROR(IF($R$506="please make a selection","n/a",INDEX(data_all,MATCH($R$506,geog,0),MATCH(CONCATENATE($AC$494," ", $J$484," (",$F509,")"),head,0))), "n/a")</f>
        <v>0.22034842376150121</v>
      </c>
      <c r="L509" s="556">
        <f>IFERROR(IF($R$506="please make a selection","n/a",INDEX(data_all,MATCH($R$506,geog,0),MATCH(CONCATENATE($AC$495," ", $J$484," (",$F509,")"),head,0))), "n/a")</f>
        <v>0.22240646030563471</v>
      </c>
      <c r="M509" s="946"/>
      <c r="N509" s="553" t="str">
        <f>D491</f>
        <v>2015/16</v>
      </c>
      <c r="O509" s="555" t="str">
        <f>J491</f>
        <v>n/a</v>
      </c>
      <c r="P509" s="555" t="str">
        <f>R491</f>
        <v>n/a</v>
      </c>
      <c r="Q509" s="555">
        <f>V491</f>
        <v>7.5480655115119866E-2</v>
      </c>
      <c r="R509" s="556">
        <f>IFERROR(IF($R$506="please make a selection","n/a",INDEX(data_all,MATCH($R$506,geog,0),MATCH(CONCATENATE($AC$496," ", $J$484," (",$F509,")"),head,0))), "n/a")</f>
        <v>9.3135420564633489E-2</v>
      </c>
      <c r="S509" s="556">
        <f>IFERROR(IF($R$506="please make a selection","n/a",INDEX(data_all,MATCH($R$506,geog,0),MATCH(CONCATENATE($AC$497," ", $J$484," (",$F509,")"),head,0))), "n/a")</f>
        <v>9.2417601107732103E-2</v>
      </c>
      <c r="T509" s="556">
        <f>IFERROR(IF($R$506="please make a selection","n/a",INDEX(data_all,MATCH($R$506,geog,0),MATCH(CONCATENATE($AC$498," ", $J$484," (",$F509,")"),head,0))), "n/a")</f>
        <v>9.3858238834717528E-2</v>
      </c>
      <c r="U509" s="946"/>
      <c r="V509" s="946"/>
      <c r="W509" s="946"/>
      <c r="X509" s="1021"/>
      <c r="Y509" s="1021"/>
      <c r="Z509" s="522"/>
      <c r="AA509" s="79"/>
      <c r="AC509" s="484"/>
      <c r="AD509" s="1141"/>
    </row>
    <row r="510" spans="2:33" s="526" customFormat="1" x14ac:dyDescent="0.25">
      <c r="B510" s="79"/>
      <c r="C510" s="527"/>
      <c r="D510" s="522"/>
      <c r="E510" s="552"/>
      <c r="F510" s="553" t="str">
        <f>D499</f>
        <v>2016/17</v>
      </c>
      <c r="G510" s="555" t="str">
        <f>J499</f>
        <v>n/a</v>
      </c>
      <c r="H510" s="555" t="str">
        <f>R499</f>
        <v>n/a</v>
      </c>
      <c r="I510" s="555">
        <f>V499</f>
        <v>0.20518679309950874</v>
      </c>
      <c r="J510" s="556">
        <f>IFERROR(IF($J$506="please make a selection","n/a",INDEX(data_all,MATCH($J$506,geog,0),MATCH(CONCATENATE($AC$493," ", $J$484," (",$F510,")"),head,0))), "n/a")</f>
        <v>0.22629214804269104</v>
      </c>
      <c r="K510" s="556">
        <f>IFERROR(IF($R$506="please make a selection","n/a",INDEX(data_all,MATCH($R$506,geog,0),MATCH(CONCATENATE($AC$494," ", $J$484," (",$F510,")"),head,0))), "n/a")</f>
        <v>0.22526005480046271</v>
      </c>
      <c r="L510" s="556">
        <f>IFERROR(IF($R$506="please make a selection","n/a",INDEX(data_all,MATCH($R$506,geog,0),MATCH(CONCATENATE($AC$495," ", $J$484," (",$F510,")"),head,0))), "n/a")</f>
        <v>0.22732758256080327</v>
      </c>
      <c r="M510" s="946"/>
      <c r="N510" s="553" t="str">
        <f>D490</f>
        <v>2016/17</v>
      </c>
      <c r="O510" s="555" t="str">
        <f>J490</f>
        <v>n/a</v>
      </c>
      <c r="P510" s="555" t="str">
        <f>R490</f>
        <v>n/a</v>
      </c>
      <c r="Q510" s="555">
        <f>V490</f>
        <v>8.0201073917513993E-2</v>
      </c>
      <c r="R510" s="556">
        <f>IFERROR(IF($R$506="please make a selection","n/a",INDEX(data_all,MATCH($R$506,geog,0),MATCH(CONCATENATE($AC$496," ", $J$484," (",$F510,")"),head,0))), "n/a")</f>
        <v>9.6132731874812305E-2</v>
      </c>
      <c r="S510" s="556">
        <f>IFERROR(IF($R$506="please make a selection","n/a",INDEX(data_all,MATCH($R$506,geog,0),MATCH(CONCATENATE($AC$497," ", $J$484," (",$F510,")"),head,0))), "n/a")</f>
        <v>9.5406934379342806E-2</v>
      </c>
      <c r="T510" s="556">
        <f>IFERROR(IF($R$506="please make a selection","n/a",INDEX(data_all,MATCH($R$506,geog,0),MATCH(CONCATENATE($AC$498," ", $J$484," (",$F510,")"),head,0))), "n/a")</f>
        <v>9.6863459561190218E-2</v>
      </c>
      <c r="U510" s="946"/>
      <c r="V510" s="946"/>
      <c r="W510" s="946"/>
      <c r="X510" s="1021"/>
      <c r="Y510" s="1021"/>
      <c r="Z510" s="522"/>
      <c r="AA510" s="79"/>
      <c r="AC510" s="484"/>
      <c r="AD510" s="1141"/>
    </row>
    <row r="511" spans="2:33" s="526" customFormat="1" x14ac:dyDescent="0.25">
      <c r="B511" s="79"/>
      <c r="C511" s="527"/>
      <c r="D511" s="522"/>
      <c r="E511" s="552"/>
      <c r="F511" s="552"/>
      <c r="G511" s="552"/>
      <c r="H511" s="552"/>
      <c r="I511" s="552"/>
      <c r="J511" s="552"/>
      <c r="K511" s="552"/>
      <c r="L511" s="552"/>
      <c r="M511" s="552"/>
      <c r="N511" s="552"/>
      <c r="O511" s="552"/>
      <c r="P511" s="552"/>
      <c r="Q511" s="552"/>
      <c r="R511" s="552"/>
      <c r="S511" s="552"/>
      <c r="T511" s="552"/>
      <c r="U511" s="552"/>
      <c r="V511" s="552"/>
      <c r="W511" s="552"/>
      <c r="X511" s="522"/>
      <c r="Y511" s="522"/>
      <c r="Z511" s="522"/>
      <c r="AA511" s="79"/>
      <c r="AC511" s="484"/>
      <c r="AD511" s="1141"/>
    </row>
    <row r="512" spans="2:33" s="526" customFormat="1" x14ac:dyDescent="0.25">
      <c r="B512" s="79"/>
      <c r="C512" s="527"/>
      <c r="D512" s="522"/>
      <c r="E512" s="557" t="e">
        <f>J502-K502</f>
        <v>#VALUE!</v>
      </c>
      <c r="F512" s="557" t="e">
        <f>R502-S502</f>
        <v>#VALUE!</v>
      </c>
      <c r="G512" s="558">
        <f>V502-W502</f>
        <v>1.0642545264199221E-2</v>
      </c>
      <c r="H512" s="558">
        <f>J507-K507</f>
        <v>1.0668307836707025E-3</v>
      </c>
      <c r="I512" s="552"/>
      <c r="J512" s="557" t="e">
        <f>L502-J502</f>
        <v>#VALUE!</v>
      </c>
      <c r="K512" s="557" t="e">
        <f>T502-R502</f>
        <v>#VALUE!</v>
      </c>
      <c r="L512" s="557">
        <f>X502-V502</f>
        <v>1.1029615016191902E-2</v>
      </c>
      <c r="M512" s="558">
        <f>L507-J507</f>
        <v>1.0704226695604224E-3</v>
      </c>
      <c r="N512" s="552"/>
      <c r="O512" s="557" t="e">
        <f>J493-K493</f>
        <v>#VALUE!</v>
      </c>
      <c r="P512" s="557" t="e">
        <f>R493-S493</f>
        <v>#VALUE!</v>
      </c>
      <c r="Q512" s="557">
        <f>V493-W493</f>
        <v>7.0349865040153781E-3</v>
      </c>
      <c r="R512" s="557">
        <f>R507-S507</f>
        <v>7.4648457035685067E-4</v>
      </c>
      <c r="S512" s="552"/>
      <c r="T512" s="557" t="e">
        <f>L493-J493</f>
        <v>#VALUE!</v>
      </c>
      <c r="U512" s="557" t="e">
        <f>T493-R493</f>
        <v>#VALUE!</v>
      </c>
      <c r="V512" s="557">
        <f>X493-V493</f>
        <v>7.6054958013226509E-3</v>
      </c>
      <c r="W512" s="557">
        <f>T507-R507</f>
        <v>7.5178508364974472E-4</v>
      </c>
      <c r="X512" s="522"/>
      <c r="Y512" s="522"/>
      <c r="Z512" s="522"/>
      <c r="AA512" s="79"/>
      <c r="AC512" s="484"/>
      <c r="AD512" s="1141"/>
    </row>
    <row r="513" spans="2:30" s="526" customFormat="1" x14ac:dyDescent="0.25">
      <c r="B513" s="79"/>
      <c r="C513" s="527"/>
      <c r="D513" s="522"/>
      <c r="E513" s="557" t="e">
        <f>J501-K501</f>
        <v>#VALUE!</v>
      </c>
      <c r="F513" s="557" t="e">
        <f>R501-S501</f>
        <v>#VALUE!</v>
      </c>
      <c r="G513" s="558">
        <f>V501-W501</f>
        <v>8.4714079165518763E-3</v>
      </c>
      <c r="H513" s="558">
        <f>J508-K508</f>
        <v>1.0352861293615179E-3</v>
      </c>
      <c r="I513" s="552"/>
      <c r="J513" s="557" t="e">
        <f>L501-J501</f>
        <v>#VALUE!</v>
      </c>
      <c r="K513" s="557" t="e">
        <f>T501-R501</f>
        <v>#VALUE!</v>
      </c>
      <c r="L513" s="557">
        <f>X501-V501</f>
        <v>8.7558657490182934E-3</v>
      </c>
      <c r="M513" s="558">
        <f>L508-J508</f>
        <v>1.0388233994557683E-3</v>
      </c>
      <c r="N513" s="552"/>
      <c r="O513" s="557" t="e">
        <f>J492-K492</f>
        <v>#VALUE!</v>
      </c>
      <c r="P513" s="557" t="e">
        <f>R492-S492</f>
        <v>#VALUE!</v>
      </c>
      <c r="Q513" s="557">
        <f>V492-W492</f>
        <v>5.42272961009993E-3</v>
      </c>
      <c r="R513" s="557">
        <f>R508-S508</f>
        <v>7.1810567819985405E-4</v>
      </c>
      <c r="S513" s="552"/>
      <c r="T513" s="557" t="e">
        <f>L492-J492</f>
        <v>#VALUE!</v>
      </c>
      <c r="U513" s="557" t="e">
        <f>T492-R492</f>
        <v>#VALUE!</v>
      </c>
      <c r="V513" s="557">
        <f>X492-V492</f>
        <v>5.8237910764309953E-3</v>
      </c>
      <c r="W513" s="557">
        <f>T508-R508</f>
        <v>7.2325406318778096E-4</v>
      </c>
      <c r="X513" s="522"/>
      <c r="Y513" s="522"/>
      <c r="Z513" s="522"/>
      <c r="AA513" s="79"/>
      <c r="AC513" s="484"/>
      <c r="AD513" s="1141"/>
    </row>
    <row r="514" spans="2:30" s="526" customFormat="1" x14ac:dyDescent="0.25">
      <c r="B514" s="79"/>
      <c r="C514" s="527"/>
      <c r="D514" s="522"/>
      <c r="E514" s="557" t="e">
        <f>J500-K500</f>
        <v>#VALUE!</v>
      </c>
      <c r="F514" s="557" t="e">
        <f>R500-S500</f>
        <v>#VALUE!</v>
      </c>
      <c r="G514" s="558">
        <f>V500-W500</f>
        <v>8.3773320436925369E-3</v>
      </c>
      <c r="H514" s="558">
        <f>J509-K509</f>
        <v>1.0273066575122447E-3</v>
      </c>
      <c r="I514" s="552"/>
      <c r="J514" s="557" t="e">
        <f>L500-J500</f>
        <v>#VALUE!</v>
      </c>
      <c r="K514" s="557" t="e">
        <f>T500-R500</f>
        <v>#VALUE!</v>
      </c>
      <c r="L514" s="557">
        <f>X500-V500</f>
        <v>8.6521783982823619E-3</v>
      </c>
      <c r="M514" s="558">
        <f>L509-J509</f>
        <v>1.0307298866212566E-3</v>
      </c>
      <c r="N514" s="552"/>
      <c r="O514" s="557" t="e">
        <f>J491-K491</f>
        <v>#VALUE!</v>
      </c>
      <c r="P514" s="557" t="e">
        <f>R491-S491</f>
        <v>#VALUE!</v>
      </c>
      <c r="Q514" s="557">
        <f>V491-W491</f>
        <v>5.4490222108151132E-3</v>
      </c>
      <c r="R514" s="557">
        <f>R509-S509</f>
        <v>7.1781945690138627E-4</v>
      </c>
      <c r="S514" s="552"/>
      <c r="T514" s="557" t="e">
        <f>L491-J491</f>
        <v>#VALUE!</v>
      </c>
      <c r="U514" s="557" t="e">
        <f>T491-R491</f>
        <v>#VALUE!</v>
      </c>
      <c r="V514" s="557">
        <f>X491-V491</f>
        <v>5.8359271342183633E-3</v>
      </c>
      <c r="W514" s="557">
        <f>T509-R509</f>
        <v>7.2281827008403854E-4</v>
      </c>
      <c r="X514" s="522"/>
      <c r="Y514" s="522"/>
      <c r="Z514" s="522"/>
      <c r="AA514" s="79"/>
      <c r="AC514" s="484"/>
      <c r="AD514" s="1141"/>
    </row>
    <row r="515" spans="2:30" s="526" customFormat="1" x14ac:dyDescent="0.25">
      <c r="B515" s="79"/>
      <c r="C515" s="527"/>
      <c r="D515" s="522"/>
      <c r="E515" s="557" t="e">
        <f>J499-K499</f>
        <v>#VALUE!</v>
      </c>
      <c r="F515" s="557" t="e">
        <f>R499-S499</f>
        <v>#VALUE!</v>
      </c>
      <c r="G515" s="558">
        <f>V499-W499</f>
        <v>8.329930592450796E-3</v>
      </c>
      <c r="H515" s="558">
        <f>J510-K510</f>
        <v>1.0320932422283324E-3</v>
      </c>
      <c r="I515" s="552"/>
      <c r="J515" s="557" t="e">
        <f>L499-J499</f>
        <v>#VALUE!</v>
      </c>
      <c r="K515" s="557" t="e">
        <f>T499-R499</f>
        <v>#VALUE!</v>
      </c>
      <c r="L515" s="557">
        <f>X499-V499</f>
        <v>8.588588420031823E-3</v>
      </c>
      <c r="M515" s="558">
        <f>L510-J510</f>
        <v>1.0354345181122215E-3</v>
      </c>
      <c r="N515" s="552"/>
      <c r="O515" s="557" t="e">
        <f>J490-K490</f>
        <v>#VALUE!</v>
      </c>
      <c r="P515" s="557" t="e">
        <f>R490-S490</f>
        <v>#VALUE!</v>
      </c>
      <c r="Q515" s="557">
        <f>V490-W490</f>
        <v>5.5074942359342044E-3</v>
      </c>
      <c r="R515" s="557">
        <f>R510-S510</f>
        <v>7.2579749546949901E-4</v>
      </c>
      <c r="S515" s="552"/>
      <c r="T515" s="557" t="e">
        <f>L490-J490</f>
        <v>#VALUE!</v>
      </c>
      <c r="U515" s="557" t="e">
        <f>T490-R490</f>
        <v>#VALUE!</v>
      </c>
      <c r="V515" s="557">
        <f>X490-V490</f>
        <v>5.8758097513174484E-3</v>
      </c>
      <c r="W515" s="557">
        <f>T510-R510</f>
        <v>7.307276863779133E-4</v>
      </c>
      <c r="X515" s="522"/>
      <c r="Y515" s="522"/>
      <c r="Z515" s="522"/>
      <c r="AA515" s="79"/>
      <c r="AC515" s="484"/>
      <c r="AD515" s="1141"/>
    </row>
    <row r="516" spans="2:30" s="526" customFormat="1" x14ac:dyDescent="0.25">
      <c r="B516" s="79"/>
      <c r="C516" s="527"/>
      <c r="D516" s="522"/>
      <c r="E516" s="552"/>
      <c r="F516" s="552"/>
      <c r="G516" s="552"/>
      <c r="H516" s="552"/>
      <c r="I516" s="552"/>
      <c r="J516" s="552"/>
      <c r="K516" s="552"/>
      <c r="L516" s="552"/>
      <c r="M516" s="552"/>
      <c r="N516" s="552"/>
      <c r="O516" s="552"/>
      <c r="P516" s="552"/>
      <c r="Q516" s="552"/>
      <c r="R516" s="552"/>
      <c r="S516" s="552"/>
      <c r="T516" s="552"/>
      <c r="U516" s="552"/>
      <c r="V516" s="552"/>
      <c r="W516" s="552"/>
      <c r="X516" s="522"/>
      <c r="Y516" s="522"/>
      <c r="Z516" s="522"/>
      <c r="AA516" s="79"/>
      <c r="AC516" s="484"/>
      <c r="AD516" s="1141"/>
    </row>
    <row r="517" spans="2:30" s="526" customFormat="1" x14ac:dyDescent="0.25">
      <c r="B517" s="79"/>
      <c r="C517" s="527"/>
      <c r="D517" s="522"/>
      <c r="E517" s="522"/>
      <c r="F517" s="522"/>
      <c r="G517" s="522"/>
      <c r="H517" s="522"/>
      <c r="I517" s="522"/>
      <c r="J517" s="522"/>
      <c r="K517" s="522"/>
      <c r="L517" s="522"/>
      <c r="M517" s="522"/>
      <c r="N517" s="522"/>
      <c r="O517" s="522"/>
      <c r="P517" s="522"/>
      <c r="Q517" s="522"/>
      <c r="R517" s="522"/>
      <c r="S517" s="522"/>
      <c r="T517" s="522"/>
      <c r="U517" s="522"/>
      <c r="V517" s="522"/>
      <c r="W517" s="522"/>
      <c r="X517" s="522"/>
      <c r="Y517" s="522"/>
      <c r="Z517" s="522"/>
      <c r="AA517" s="79"/>
      <c r="AC517" s="484"/>
      <c r="AD517" s="1141"/>
    </row>
    <row r="518" spans="2:30" s="526" customFormat="1" x14ac:dyDescent="0.25">
      <c r="B518" s="79"/>
      <c r="C518" s="527"/>
      <c r="D518" s="522"/>
      <c r="E518" s="522"/>
      <c r="F518" s="522"/>
      <c r="G518" s="522"/>
      <c r="H518" s="522"/>
      <c r="I518" s="522"/>
      <c r="J518" s="522"/>
      <c r="K518" s="522"/>
      <c r="L518" s="522"/>
      <c r="M518" s="522"/>
      <c r="N518" s="522"/>
      <c r="O518" s="522"/>
      <c r="P518" s="522"/>
      <c r="Q518" s="522"/>
      <c r="R518" s="522"/>
      <c r="S518" s="522"/>
      <c r="T518" s="522"/>
      <c r="U518" s="522"/>
      <c r="V518" s="522"/>
      <c r="W518" s="522"/>
      <c r="X518" s="522"/>
      <c r="Y518" s="522"/>
      <c r="Z518" s="522"/>
      <c r="AA518" s="79"/>
      <c r="AC518" s="484"/>
      <c r="AD518" s="1141"/>
    </row>
    <row r="519" spans="2:30" s="526" customFormat="1" x14ac:dyDescent="0.25">
      <c r="B519" s="79"/>
      <c r="C519" s="527"/>
      <c r="D519" s="522"/>
      <c r="E519" s="522"/>
      <c r="F519" s="522"/>
      <c r="G519" s="522"/>
      <c r="H519" s="522"/>
      <c r="I519" s="522"/>
      <c r="J519" s="522"/>
      <c r="K519" s="522"/>
      <c r="L519" s="522"/>
      <c r="M519" s="522"/>
      <c r="N519" s="522"/>
      <c r="O519" s="522"/>
      <c r="P519" s="522"/>
      <c r="Q519" s="522"/>
      <c r="R519" s="522"/>
      <c r="S519" s="522"/>
      <c r="T519" s="522"/>
      <c r="U519" s="522"/>
      <c r="V519" s="522"/>
      <c r="W519" s="522"/>
      <c r="X519" s="522"/>
      <c r="Y519" s="522"/>
      <c r="Z519" s="522"/>
      <c r="AA519" s="79"/>
      <c r="AC519" s="484"/>
      <c r="AD519" s="1141"/>
    </row>
    <row r="520" spans="2:30" s="490" customFormat="1" x14ac:dyDescent="0.25">
      <c r="B520" s="79"/>
      <c r="C520" s="475"/>
      <c r="D520" s="525"/>
      <c r="E520" s="525"/>
      <c r="F520" s="525"/>
      <c r="G520" s="525"/>
      <c r="H520" s="525"/>
      <c r="I520" s="525"/>
      <c r="J520" s="525"/>
      <c r="K520" s="525"/>
      <c r="L520" s="525"/>
      <c r="M520" s="525"/>
      <c r="N520" s="525"/>
      <c r="O520" s="525"/>
      <c r="P520" s="525"/>
      <c r="Q520" s="525"/>
      <c r="R520" s="525"/>
      <c r="S520" s="525"/>
      <c r="T520" s="525"/>
      <c r="U520" s="525"/>
      <c r="V520" s="525"/>
      <c r="W520" s="525"/>
      <c r="X520" s="525"/>
      <c r="Y520" s="525"/>
      <c r="Z520" s="525"/>
      <c r="AA520" s="79"/>
      <c r="AC520" s="484"/>
      <c r="AD520" s="1141"/>
    </row>
    <row r="521" spans="2:30" s="490" customFormat="1" x14ac:dyDescent="0.25">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C521" s="484"/>
      <c r="AD521" s="1141"/>
    </row>
    <row r="522" spans="2:30" s="490" customFormat="1" x14ac:dyDescent="0.25">
      <c r="B522" s="79"/>
      <c r="C522" s="475"/>
      <c r="D522" s="475"/>
      <c r="E522" s="475"/>
      <c r="F522" s="475"/>
      <c r="G522" s="475"/>
      <c r="H522" s="475"/>
      <c r="I522" s="475"/>
      <c r="J522" s="475"/>
      <c r="K522" s="475"/>
      <c r="L522" s="475"/>
      <c r="M522" s="475"/>
      <c r="N522" s="475"/>
      <c r="O522" s="475"/>
      <c r="P522" s="475"/>
      <c r="Q522" s="475"/>
      <c r="R522" s="475"/>
      <c r="S522" s="475"/>
      <c r="T522" s="475"/>
      <c r="U522" s="475"/>
      <c r="V522" s="475"/>
      <c r="W522" s="475"/>
      <c r="X522" s="475"/>
      <c r="Y522" s="475"/>
      <c r="Z522" s="475"/>
      <c r="AA522" s="79"/>
      <c r="AC522" s="484"/>
      <c r="AD522" s="1141"/>
    </row>
    <row r="523" spans="2:30" s="490" customFormat="1" x14ac:dyDescent="0.25">
      <c r="B523" s="79"/>
      <c r="C523" s="475"/>
      <c r="D523" s="475"/>
      <c r="E523" s="475"/>
      <c r="F523" s="475"/>
      <c r="G523" s="475"/>
      <c r="H523" s="475"/>
      <c r="I523" s="475"/>
      <c r="J523" s="475"/>
      <c r="K523" s="475"/>
      <c r="L523" s="475"/>
      <c r="M523" s="475"/>
      <c r="N523" s="475"/>
      <c r="O523" s="475"/>
      <c r="P523" s="475"/>
      <c r="Q523" s="475"/>
      <c r="R523" s="475"/>
      <c r="S523" s="475"/>
      <c r="T523" s="475"/>
      <c r="U523" s="475"/>
      <c r="V523" s="475"/>
      <c r="W523" s="475"/>
      <c r="X523" s="475"/>
      <c r="Y523" s="475"/>
      <c r="Z523" s="475"/>
      <c r="AA523" s="79"/>
      <c r="AC523" s="484"/>
      <c r="AD523" s="1141"/>
    </row>
    <row r="524" spans="2:30" s="526" customFormat="1" ht="15.75" x14ac:dyDescent="0.25">
      <c r="B524" s="79"/>
      <c r="C524" s="527"/>
      <c r="D524" s="1624" t="s">
        <v>2491</v>
      </c>
      <c r="E524" s="1625"/>
      <c r="F524" s="1625"/>
      <c r="G524" s="1625"/>
      <c r="H524" s="1625"/>
      <c r="I524" s="1625"/>
      <c r="J524" s="1625"/>
      <c r="K524" s="1625"/>
      <c r="L524" s="1625"/>
      <c r="M524" s="1625"/>
      <c r="N524" s="1625"/>
      <c r="O524" s="1625"/>
      <c r="P524" s="1625"/>
      <c r="Q524" s="1625"/>
      <c r="R524" s="1625"/>
      <c r="S524" s="1625"/>
      <c r="T524" s="1625"/>
      <c r="U524" s="1625"/>
      <c r="V524" s="1625"/>
      <c r="W524" s="1625"/>
      <c r="X524" s="1625"/>
      <c r="Y524" s="1626"/>
      <c r="Z524" s="527"/>
      <c r="AA524" s="79"/>
      <c r="AC524" s="484"/>
      <c r="AD524" s="1141"/>
    </row>
    <row r="525" spans="2:30" s="526" customFormat="1" ht="30.75" customHeight="1" x14ac:dyDescent="0.25">
      <c r="B525" s="79"/>
      <c r="C525" s="527"/>
      <c r="D525" s="1627" t="s">
        <v>2492</v>
      </c>
      <c r="E525" s="1628"/>
      <c r="F525" s="1628"/>
      <c r="G525" s="1628"/>
      <c r="H525" s="1628"/>
      <c r="I525" s="1628"/>
      <c r="J525" s="1628"/>
      <c r="K525" s="1628"/>
      <c r="L525" s="1628"/>
      <c r="M525" s="1628"/>
      <c r="N525" s="1628"/>
      <c r="O525" s="1628"/>
      <c r="P525" s="1628"/>
      <c r="Q525" s="1628"/>
      <c r="R525" s="1628"/>
      <c r="S525" s="1628"/>
      <c r="T525" s="1628"/>
      <c r="U525" s="1628"/>
      <c r="V525" s="1628"/>
      <c r="W525" s="1628"/>
      <c r="X525" s="1628"/>
      <c r="Y525" s="1629"/>
      <c r="Z525" s="527"/>
      <c r="AA525" s="79"/>
      <c r="AC525" s="484"/>
      <c r="AD525" s="1141"/>
    </row>
    <row r="526" spans="2:30" s="526" customFormat="1" x14ac:dyDescent="0.25">
      <c r="B526" s="79"/>
      <c r="C526" s="527"/>
      <c r="D526" s="515"/>
      <c r="E526" s="516"/>
      <c r="F526" s="516"/>
      <c r="G526" s="516"/>
      <c r="H526" s="516"/>
      <c r="I526" s="516"/>
      <c r="J526" s="516"/>
      <c r="K526" s="516"/>
      <c r="L526" s="516"/>
      <c r="M526" s="516"/>
      <c r="N526" s="516"/>
      <c r="O526" s="516"/>
      <c r="P526" s="516"/>
      <c r="Q526" s="516"/>
      <c r="R526" s="516"/>
      <c r="S526" s="516"/>
      <c r="T526" s="516"/>
      <c r="U526" s="516"/>
      <c r="V526" s="516"/>
      <c r="W526" s="516"/>
      <c r="X526" s="516"/>
      <c r="Y526" s="517"/>
      <c r="Z526" s="527"/>
      <c r="AA526" s="79"/>
      <c r="AC526" s="484"/>
      <c r="AD526" s="1141"/>
    </row>
    <row r="527" spans="2:30" s="526" customFormat="1" ht="15.75" customHeight="1" x14ac:dyDescent="0.25">
      <c r="B527" s="79"/>
      <c r="C527" s="527"/>
      <c r="D527" s="1634" t="s">
        <v>3194</v>
      </c>
      <c r="E527" s="1635"/>
      <c r="F527" s="1635"/>
      <c r="G527" s="1635"/>
      <c r="H527" s="1635"/>
      <c r="I527" s="1635"/>
      <c r="J527" s="1635"/>
      <c r="K527" s="1635"/>
      <c r="L527" s="1635"/>
      <c r="M527" s="1635"/>
      <c r="N527" s="1635"/>
      <c r="O527" s="1635"/>
      <c r="P527" s="1635"/>
      <c r="Q527" s="1635"/>
      <c r="R527" s="1635"/>
      <c r="S527" s="1635"/>
      <c r="T527" s="1635"/>
      <c r="U527" s="1635"/>
      <c r="V527" s="1635"/>
      <c r="W527" s="1635"/>
      <c r="X527" s="1635"/>
      <c r="Y527" s="1636"/>
      <c r="Z527" s="527"/>
      <c r="AA527" s="79"/>
      <c r="AC527" s="484"/>
      <c r="AD527" s="1141"/>
    </row>
    <row r="528" spans="2:30" s="526" customFormat="1" x14ac:dyDescent="0.25">
      <c r="B528" s="79"/>
      <c r="C528" s="527"/>
      <c r="D528" s="1600" t="s">
        <v>2493</v>
      </c>
      <c r="E528" s="1601"/>
      <c r="F528" s="1601"/>
      <c r="G528" s="1601"/>
      <c r="H528" s="1601"/>
      <c r="I528" s="1601"/>
      <c r="J528" s="1601"/>
      <c r="K528" s="1601"/>
      <c r="L528" s="1601"/>
      <c r="M528" s="1601"/>
      <c r="N528" s="1601"/>
      <c r="O528" s="1601"/>
      <c r="P528" s="1601"/>
      <c r="Q528" s="1601"/>
      <c r="R528" s="1601"/>
      <c r="S528" s="1601"/>
      <c r="T528" s="1601"/>
      <c r="U528" s="1601"/>
      <c r="V528" s="1601"/>
      <c r="W528" s="1601"/>
      <c r="X528" s="1601"/>
      <c r="Y528" s="1602"/>
      <c r="Z528" s="527"/>
      <c r="AA528" s="79"/>
      <c r="AC528" s="484"/>
      <c r="AD528" s="1141"/>
    </row>
    <row r="529" spans="2:30" s="526" customFormat="1" x14ac:dyDescent="0.25">
      <c r="B529" s="79"/>
      <c r="C529" s="527"/>
      <c r="D529" s="1600" t="s">
        <v>2494</v>
      </c>
      <c r="E529" s="1601"/>
      <c r="F529" s="1601"/>
      <c r="G529" s="1601"/>
      <c r="H529" s="1601"/>
      <c r="I529" s="1601"/>
      <c r="J529" s="1601"/>
      <c r="K529" s="1601"/>
      <c r="L529" s="1601"/>
      <c r="M529" s="1601"/>
      <c r="N529" s="1601"/>
      <c r="O529" s="1601"/>
      <c r="P529" s="1601"/>
      <c r="Q529" s="1601"/>
      <c r="R529" s="1601"/>
      <c r="S529" s="1601"/>
      <c r="T529" s="1601"/>
      <c r="U529" s="1601"/>
      <c r="V529" s="1601"/>
      <c r="W529" s="1601"/>
      <c r="X529" s="1601"/>
      <c r="Y529" s="1602"/>
      <c r="Z529" s="527"/>
      <c r="AA529" s="79"/>
      <c r="AC529" s="484"/>
      <c r="AD529" s="1141"/>
    </row>
    <row r="530" spans="2:30" s="526" customFormat="1" x14ac:dyDescent="0.25">
      <c r="B530" s="79"/>
      <c r="C530" s="527"/>
      <c r="D530" s="1600" t="s">
        <v>2495</v>
      </c>
      <c r="E530" s="1601"/>
      <c r="F530" s="1601"/>
      <c r="G530" s="1601"/>
      <c r="H530" s="1601"/>
      <c r="I530" s="1601"/>
      <c r="J530" s="1601"/>
      <c r="K530" s="1601"/>
      <c r="L530" s="1601"/>
      <c r="M530" s="1601"/>
      <c r="N530" s="1601"/>
      <c r="O530" s="1601"/>
      <c r="P530" s="1601"/>
      <c r="Q530" s="1601"/>
      <c r="R530" s="1601"/>
      <c r="S530" s="1601"/>
      <c r="T530" s="1601"/>
      <c r="U530" s="1601"/>
      <c r="V530" s="1601"/>
      <c r="W530" s="1601"/>
      <c r="X530" s="1601"/>
      <c r="Y530" s="1602"/>
      <c r="Z530" s="527"/>
      <c r="AA530" s="79"/>
      <c r="AC530" s="484"/>
      <c r="AD530" s="1141"/>
    </row>
    <row r="531" spans="2:30" s="526" customFormat="1" x14ac:dyDescent="0.25">
      <c r="B531" s="79"/>
      <c r="C531" s="527"/>
      <c r="D531" s="1603" t="s">
        <v>2496</v>
      </c>
      <c r="E531" s="1604"/>
      <c r="F531" s="1604"/>
      <c r="G531" s="1604"/>
      <c r="H531" s="1604"/>
      <c r="I531" s="1604"/>
      <c r="J531" s="1604"/>
      <c r="K531" s="1604"/>
      <c r="L531" s="1604"/>
      <c r="M531" s="1604"/>
      <c r="N531" s="1604"/>
      <c r="O531" s="1604"/>
      <c r="P531" s="1604"/>
      <c r="Q531" s="1604"/>
      <c r="R531" s="1604"/>
      <c r="S531" s="1604"/>
      <c r="T531" s="1604"/>
      <c r="U531" s="1604"/>
      <c r="V531" s="1604"/>
      <c r="W531" s="1604"/>
      <c r="X531" s="1604"/>
      <c r="Y531" s="1605"/>
      <c r="Z531" s="527"/>
      <c r="AA531" s="79"/>
      <c r="AC531" s="484"/>
      <c r="AD531" s="1141"/>
    </row>
    <row r="532" spans="2:30" s="526" customFormat="1" x14ac:dyDescent="0.25">
      <c r="B532" s="79"/>
      <c r="C532" s="527"/>
      <c r="D532" s="527"/>
      <c r="E532" s="527"/>
      <c r="F532" s="527"/>
      <c r="G532" s="527"/>
      <c r="H532" s="527"/>
      <c r="I532" s="527"/>
      <c r="J532" s="527"/>
      <c r="K532" s="527"/>
      <c r="L532" s="527"/>
      <c r="M532" s="527"/>
      <c r="N532" s="527"/>
      <c r="O532" s="527"/>
      <c r="P532" s="527"/>
      <c r="Q532" s="527"/>
      <c r="R532" s="527"/>
      <c r="S532" s="527"/>
      <c r="T532" s="527"/>
      <c r="U532" s="527"/>
      <c r="V532" s="527"/>
      <c r="W532" s="527"/>
      <c r="X532" s="527"/>
      <c r="Y532" s="527"/>
      <c r="Z532" s="527"/>
      <c r="AA532" s="79"/>
      <c r="AC532" s="484"/>
      <c r="AD532" s="1141"/>
    </row>
    <row r="533" spans="2:30" s="526" customFormat="1" x14ac:dyDescent="0.25">
      <c r="B533" s="79"/>
      <c r="C533" s="527"/>
      <c r="D533" s="527"/>
      <c r="E533" s="527"/>
      <c r="F533" s="527"/>
      <c r="G533" s="527"/>
      <c r="H533" s="527"/>
      <c r="I533" s="527"/>
      <c r="J533" s="527"/>
      <c r="K533" s="527"/>
      <c r="L533" s="527"/>
      <c r="M533" s="527"/>
      <c r="N533" s="527"/>
      <c r="O533" s="527"/>
      <c r="P533" s="527"/>
      <c r="Q533" s="527"/>
      <c r="R533" s="527"/>
      <c r="S533" s="527"/>
      <c r="T533" s="527"/>
      <c r="U533" s="527"/>
      <c r="V533" s="527"/>
      <c r="W533" s="527"/>
      <c r="X533" s="527"/>
      <c r="Y533" s="527"/>
      <c r="Z533" s="527"/>
      <c r="AA533" s="79"/>
      <c r="AC533" s="484"/>
      <c r="AD533" s="1141"/>
    </row>
    <row r="534" spans="2:30" s="526" customFormat="1" x14ac:dyDescent="0.25">
      <c r="B534" s="79"/>
      <c r="C534" s="527"/>
      <c r="D534" s="527"/>
      <c r="E534" s="527"/>
      <c r="F534" s="527"/>
      <c r="G534" s="527"/>
      <c r="H534" s="527"/>
      <c r="I534" s="527"/>
      <c r="J534" s="527"/>
      <c r="K534" s="527"/>
      <c r="L534" s="527"/>
      <c r="M534" s="527"/>
      <c r="N534" s="527"/>
      <c r="O534" s="527"/>
      <c r="P534" s="527"/>
      <c r="Q534" s="527"/>
      <c r="R534" s="527"/>
      <c r="S534" s="527"/>
      <c r="T534" s="527"/>
      <c r="U534" s="527"/>
      <c r="V534" s="527"/>
      <c r="W534" s="527"/>
      <c r="X534" s="527"/>
      <c r="Y534" s="527"/>
      <c r="Z534" s="527"/>
      <c r="AA534" s="79"/>
      <c r="AC534" s="484"/>
      <c r="AD534" s="1141"/>
    </row>
    <row r="535" spans="2:30" s="526" customFormat="1" x14ac:dyDescent="0.25">
      <c r="B535" s="79"/>
      <c r="C535" s="527"/>
      <c r="D535" s="596" t="s">
        <v>2563</v>
      </c>
      <c r="E535" s="1868" t="s">
        <v>2564</v>
      </c>
      <c r="F535" s="1868"/>
      <c r="G535" s="1868"/>
      <c r="H535" s="1868"/>
      <c r="I535" s="1868"/>
      <c r="J535" s="1868"/>
      <c r="K535" s="1868"/>
      <c r="L535" s="1868"/>
      <c r="M535" s="1868"/>
      <c r="N535" s="1868"/>
      <c r="O535" s="1868"/>
      <c r="P535" s="1868"/>
      <c r="Q535" s="1868"/>
      <c r="R535" s="1868"/>
      <c r="S535" s="1868"/>
      <c r="T535" s="1868"/>
      <c r="U535" s="1868"/>
      <c r="V535" s="1868"/>
      <c r="W535" s="1868"/>
      <c r="X535" s="1868"/>
      <c r="Z535" s="527"/>
      <c r="AA535" s="79"/>
      <c r="AC535" s="484"/>
      <c r="AD535" s="1141"/>
    </row>
    <row r="536" spans="2:30" s="526" customFormat="1" x14ac:dyDescent="0.25">
      <c r="B536" s="79"/>
      <c r="C536" s="527"/>
      <c r="D536" s="527"/>
      <c r="E536" s="527"/>
      <c r="F536" s="527"/>
      <c r="G536" s="527"/>
      <c r="H536" s="527"/>
      <c r="I536" s="527"/>
      <c r="J536" s="527"/>
      <c r="K536" s="527"/>
      <c r="L536" s="527"/>
      <c r="M536" s="527"/>
      <c r="N536" s="527"/>
      <c r="O536" s="527"/>
      <c r="P536" s="527"/>
      <c r="Q536" s="527"/>
      <c r="R536" s="527"/>
      <c r="S536" s="527"/>
      <c r="T536" s="527"/>
      <c r="U536" s="527"/>
      <c r="V536" s="527"/>
      <c r="W536" s="527"/>
      <c r="X536" s="527"/>
      <c r="Y536" s="527"/>
      <c r="Z536" s="527"/>
      <c r="AA536" s="79"/>
      <c r="AC536" s="484"/>
      <c r="AD536" s="1141"/>
    </row>
    <row r="537" spans="2:30" s="526" customFormat="1" ht="116.25" customHeight="1" x14ac:dyDescent="0.25">
      <c r="B537" s="79"/>
      <c r="C537" s="527"/>
      <c r="D537" s="1583" t="s">
        <v>2497</v>
      </c>
      <c r="E537" s="1583"/>
      <c r="F537" s="1583"/>
      <c r="G537" s="1583"/>
      <c r="H537" s="1583"/>
      <c r="I537" s="1583"/>
      <c r="J537" s="1583"/>
      <c r="K537" s="1583"/>
      <c r="L537" s="1583"/>
      <c r="M537" s="1583"/>
      <c r="N537" s="1583"/>
      <c r="O537" s="1583"/>
      <c r="P537" s="1583"/>
      <c r="Q537" s="1583"/>
      <c r="R537" s="1583"/>
      <c r="S537" s="1583"/>
      <c r="T537" s="1583"/>
      <c r="U537" s="1583"/>
      <c r="V537" s="1583"/>
      <c r="W537" s="1583"/>
      <c r="X537" s="1583"/>
      <c r="Y537" s="1583"/>
      <c r="Z537" s="527"/>
      <c r="AA537" s="79"/>
      <c r="AC537" s="484"/>
      <c r="AD537" s="1141"/>
    </row>
    <row r="538" spans="2:30" s="526" customFormat="1" ht="15.75" thickBot="1" x14ac:dyDescent="0.3">
      <c r="B538" s="79"/>
      <c r="C538" s="527"/>
      <c r="D538" s="527"/>
      <c r="E538" s="527"/>
      <c r="F538" s="527"/>
      <c r="G538" s="527"/>
      <c r="H538" s="527"/>
      <c r="I538" s="527"/>
      <c r="J538" s="527"/>
      <c r="K538" s="527"/>
      <c r="L538" s="527"/>
      <c r="M538" s="527"/>
      <c r="N538" s="527"/>
      <c r="O538" s="527"/>
      <c r="P538" s="527"/>
      <c r="Q538" s="527"/>
      <c r="R538" s="527"/>
      <c r="S538" s="527"/>
      <c r="T538" s="527"/>
      <c r="U538" s="527"/>
      <c r="V538" s="527"/>
      <c r="W538" s="527"/>
      <c r="X538" s="527"/>
      <c r="Y538" s="527"/>
      <c r="Z538" s="527"/>
      <c r="AA538" s="79"/>
      <c r="AC538" s="484"/>
      <c r="AD538" s="1141"/>
    </row>
    <row r="539" spans="2:30" s="526" customFormat="1" x14ac:dyDescent="0.25">
      <c r="B539" s="79"/>
      <c r="C539" s="527"/>
      <c r="D539" s="1584" t="s">
        <v>2498</v>
      </c>
      <c r="E539" s="1585"/>
      <c r="F539" s="1585"/>
      <c r="G539" s="1585"/>
      <c r="H539" s="1585"/>
      <c r="I539" s="1585"/>
      <c r="J539" s="1585"/>
      <c r="K539" s="1585"/>
      <c r="L539" s="1585"/>
      <c r="M539" s="1585"/>
      <c r="N539" s="1585"/>
      <c r="O539" s="1585"/>
      <c r="P539" s="1585"/>
      <c r="Q539" s="1585"/>
      <c r="R539" s="1585"/>
      <c r="S539" s="1585"/>
      <c r="T539" s="1585"/>
      <c r="U539" s="1585"/>
      <c r="V539" s="1585"/>
      <c r="W539" s="1585"/>
      <c r="X539" s="1585"/>
      <c r="Y539" s="1586"/>
      <c r="Z539" s="527"/>
      <c r="AA539" s="79"/>
      <c r="AC539" s="484"/>
      <c r="AD539" s="1141"/>
    </row>
    <row r="540" spans="2:30" s="526" customFormat="1" x14ac:dyDescent="0.25">
      <c r="B540" s="79"/>
      <c r="C540" s="527"/>
      <c r="D540" s="1587"/>
      <c r="E540" s="1588"/>
      <c r="F540" s="1588"/>
      <c r="G540" s="1588"/>
      <c r="H540" s="1588"/>
      <c r="I540" s="1588"/>
      <c r="J540" s="1588"/>
      <c r="K540" s="1588"/>
      <c r="L540" s="1588"/>
      <c r="M540" s="1588"/>
      <c r="N540" s="1588"/>
      <c r="O540" s="1588"/>
      <c r="P540" s="1588"/>
      <c r="Q540" s="1588"/>
      <c r="R540" s="1588"/>
      <c r="S540" s="1588"/>
      <c r="T540" s="1588"/>
      <c r="U540" s="1588"/>
      <c r="V540" s="1588"/>
      <c r="W540" s="1588"/>
      <c r="X540" s="1588"/>
      <c r="Y540" s="1589"/>
      <c r="Z540" s="527"/>
      <c r="AA540" s="79"/>
      <c r="AC540" s="484"/>
      <c r="AD540" s="1141"/>
    </row>
    <row r="541" spans="2:30" s="526" customFormat="1" x14ac:dyDescent="0.25">
      <c r="B541" s="79"/>
      <c r="C541" s="527"/>
      <c r="D541" s="1587"/>
      <c r="E541" s="1588"/>
      <c r="F541" s="1588"/>
      <c r="G541" s="1588"/>
      <c r="H541" s="1588"/>
      <c r="I541" s="1588"/>
      <c r="J541" s="1588"/>
      <c r="K541" s="1588"/>
      <c r="L541" s="1588"/>
      <c r="M541" s="1588"/>
      <c r="N541" s="1588"/>
      <c r="O541" s="1588"/>
      <c r="P541" s="1588"/>
      <c r="Q541" s="1588"/>
      <c r="R541" s="1588"/>
      <c r="S541" s="1588"/>
      <c r="T541" s="1588"/>
      <c r="U541" s="1588"/>
      <c r="V541" s="1588"/>
      <c r="W541" s="1588"/>
      <c r="X541" s="1588"/>
      <c r="Y541" s="1589"/>
      <c r="Z541" s="527"/>
      <c r="AA541" s="79"/>
      <c r="AC541" s="484"/>
      <c r="AD541" s="1141"/>
    </row>
    <row r="542" spans="2:30" s="526" customFormat="1" x14ac:dyDescent="0.25">
      <c r="B542" s="79"/>
      <c r="C542" s="527"/>
      <c r="D542" s="1587"/>
      <c r="E542" s="1588"/>
      <c r="F542" s="1588"/>
      <c r="G542" s="1588"/>
      <c r="H542" s="1588"/>
      <c r="I542" s="1588"/>
      <c r="J542" s="1588"/>
      <c r="K542" s="1588"/>
      <c r="L542" s="1588"/>
      <c r="M542" s="1588"/>
      <c r="N542" s="1588"/>
      <c r="O542" s="1588"/>
      <c r="P542" s="1588"/>
      <c r="Q542" s="1588"/>
      <c r="R542" s="1588"/>
      <c r="S542" s="1588"/>
      <c r="T542" s="1588"/>
      <c r="U542" s="1588"/>
      <c r="V542" s="1588"/>
      <c r="W542" s="1588"/>
      <c r="X542" s="1588"/>
      <c r="Y542" s="1589"/>
      <c r="Z542" s="527"/>
      <c r="AA542" s="79"/>
      <c r="AC542" s="484"/>
      <c r="AD542" s="1141"/>
    </row>
    <row r="543" spans="2:30" s="526" customFormat="1" x14ac:dyDescent="0.25">
      <c r="B543" s="79"/>
      <c r="C543" s="527"/>
      <c r="D543" s="1587"/>
      <c r="E543" s="1588"/>
      <c r="F543" s="1588"/>
      <c r="G543" s="1588"/>
      <c r="H543" s="1588"/>
      <c r="I543" s="1588"/>
      <c r="J543" s="1588"/>
      <c r="K543" s="1588"/>
      <c r="L543" s="1588"/>
      <c r="M543" s="1588"/>
      <c r="N543" s="1588"/>
      <c r="O543" s="1588"/>
      <c r="P543" s="1588"/>
      <c r="Q543" s="1588"/>
      <c r="R543" s="1588"/>
      <c r="S543" s="1588"/>
      <c r="T543" s="1588"/>
      <c r="U543" s="1588"/>
      <c r="V543" s="1588"/>
      <c r="W543" s="1588"/>
      <c r="X543" s="1588"/>
      <c r="Y543" s="1589"/>
      <c r="Z543" s="527"/>
      <c r="AA543" s="79"/>
      <c r="AC543" s="484"/>
      <c r="AD543" s="1141"/>
    </row>
    <row r="544" spans="2:30" s="585" customFormat="1" ht="15.75" thickBot="1" x14ac:dyDescent="0.3">
      <c r="B544" s="79"/>
      <c r="C544" s="586"/>
      <c r="D544" s="1594" t="s">
        <v>2562</v>
      </c>
      <c r="E544" s="1595"/>
      <c r="F544" s="1595"/>
      <c r="G544" s="1595"/>
      <c r="H544" s="1595"/>
      <c r="I544" s="1595"/>
      <c r="J544" s="1595"/>
      <c r="K544" s="1595"/>
      <c r="L544" s="1595"/>
      <c r="M544" s="1595"/>
      <c r="N544" s="1595"/>
      <c r="O544" s="1595"/>
      <c r="P544" s="1595"/>
      <c r="Q544" s="1595"/>
      <c r="R544" s="1595"/>
      <c r="S544" s="1595"/>
      <c r="T544" s="1595"/>
      <c r="U544" s="1595"/>
      <c r="V544" s="1595"/>
      <c r="W544" s="1595"/>
      <c r="X544" s="1595"/>
      <c r="Y544" s="1596"/>
      <c r="Z544" s="586"/>
      <c r="AA544" s="79"/>
      <c r="AC544" s="484"/>
      <c r="AD544" s="1141"/>
    </row>
    <row r="545" spans="2:33" s="490" customFormat="1" x14ac:dyDescent="0.25">
      <c r="B545" s="79"/>
      <c r="C545" s="475"/>
      <c r="D545" s="475"/>
      <c r="E545" s="475"/>
      <c r="F545" s="475"/>
      <c r="G545" s="475"/>
      <c r="H545" s="475"/>
      <c r="I545" s="475"/>
      <c r="J545" s="475"/>
      <c r="K545" s="475"/>
      <c r="L545" s="475"/>
      <c r="M545" s="475"/>
      <c r="N545" s="475"/>
      <c r="O545" s="475"/>
      <c r="P545" s="475"/>
      <c r="Q545" s="475"/>
      <c r="R545" s="475"/>
      <c r="S545" s="475"/>
      <c r="T545" s="475"/>
      <c r="U545" s="475"/>
      <c r="V545" s="475"/>
      <c r="W545" s="475"/>
      <c r="X545" s="475"/>
      <c r="Y545" s="475"/>
      <c r="Z545" s="475"/>
      <c r="AA545" s="79"/>
      <c r="AC545" s="484"/>
      <c r="AD545" s="1141"/>
    </row>
    <row r="546" spans="2:33" s="490" customFormat="1" ht="63" customHeight="1" x14ac:dyDescent="0.25">
      <c r="B546" s="79"/>
      <c r="C546" s="475"/>
      <c r="D546" s="1590" t="s">
        <v>2561</v>
      </c>
      <c r="E546" s="1591"/>
      <c r="F546" s="1591"/>
      <c r="G546" s="1591"/>
      <c r="H546" s="1591"/>
      <c r="I546" s="1591"/>
      <c r="J546" s="1591"/>
      <c r="K546" s="1591"/>
      <c r="L546" s="1591"/>
      <c r="M546" s="1591"/>
      <c r="N546" s="1591"/>
      <c r="O546" s="1591"/>
      <c r="P546" s="1591"/>
      <c r="Q546" s="1591"/>
      <c r="R546" s="1591"/>
      <c r="S546" s="1591"/>
      <c r="T546" s="1591"/>
      <c r="U546" s="1591"/>
      <c r="V546" s="1591"/>
      <c r="W546" s="1591"/>
      <c r="X546" s="1591"/>
      <c r="Y546" s="1591"/>
      <c r="Z546" s="475"/>
      <c r="AA546" s="79"/>
      <c r="AC546" s="484"/>
      <c r="AD546" s="1141"/>
    </row>
    <row r="547" spans="2:33" s="490" customFormat="1" x14ac:dyDescent="0.25">
      <c r="B547" s="79"/>
      <c r="C547" s="475"/>
      <c r="D547" s="475"/>
      <c r="E547" s="475"/>
      <c r="F547" s="475"/>
      <c r="G547" s="475"/>
      <c r="H547" s="475"/>
      <c r="I547" s="475"/>
      <c r="J547" s="475"/>
      <c r="K547" s="475"/>
      <c r="L547" s="475"/>
      <c r="M547" s="475"/>
      <c r="N547" s="475"/>
      <c r="O547" s="475"/>
      <c r="P547" s="475"/>
      <c r="Q547" s="475"/>
      <c r="R547" s="475"/>
      <c r="S547" s="475"/>
      <c r="T547" s="475"/>
      <c r="U547" s="475"/>
      <c r="V547" s="475"/>
      <c r="W547" s="475"/>
      <c r="X547" s="475"/>
      <c r="Y547" s="475"/>
      <c r="Z547" s="475"/>
      <c r="AA547" s="79"/>
      <c r="AC547" s="484"/>
      <c r="AD547" s="1141"/>
    </row>
    <row r="548" spans="2:33" s="490" customFormat="1" x14ac:dyDescent="0.25">
      <c r="B548" s="79"/>
      <c r="C548" s="475"/>
      <c r="D548" s="573" t="s">
        <v>2499</v>
      </c>
      <c r="E548" s="572"/>
      <c r="F548" s="572"/>
      <c r="G548" s="570"/>
      <c r="H548" s="570"/>
      <c r="I548" s="570"/>
      <c r="J548" s="570"/>
      <c r="K548" s="570"/>
      <c r="L548" s="572"/>
      <c r="M548" s="572"/>
      <c r="N548" s="572"/>
      <c r="O548" s="572"/>
      <c r="P548" s="572"/>
      <c r="Q548" s="572"/>
      <c r="R548" s="572"/>
      <c r="S548" s="572"/>
      <c r="T548" s="572"/>
      <c r="U548" s="572"/>
      <c r="V548" s="572"/>
      <c r="W548" s="475"/>
      <c r="X548" s="475"/>
      <c r="Y548" s="475"/>
      <c r="Z548" s="475"/>
      <c r="AA548" s="79"/>
      <c r="AC548" s="484"/>
      <c r="AD548" s="1141"/>
    </row>
    <row r="549" spans="2:33" s="490" customFormat="1" ht="30.75" customHeight="1" x14ac:dyDescent="0.25">
      <c r="B549" s="79"/>
      <c r="C549" s="475"/>
      <c r="D549" s="572"/>
      <c r="E549" s="1593" t="s">
        <v>2500</v>
      </c>
      <c r="F549" s="1593"/>
      <c r="G549" s="1593"/>
      <c r="H549" s="1593"/>
      <c r="I549" s="1592" t="s">
        <v>2501</v>
      </c>
      <c r="J549" s="1592"/>
      <c r="K549" s="1592"/>
      <c r="L549" s="1592"/>
      <c r="M549" s="1592"/>
      <c r="N549" s="1592"/>
      <c r="O549" s="1592"/>
      <c r="P549" s="1592"/>
      <c r="Q549" s="1592"/>
      <c r="R549" s="1592"/>
      <c r="S549" s="1592"/>
      <c r="T549" s="1592"/>
      <c r="U549" s="1592"/>
      <c r="V549" s="1592"/>
      <c r="W549" s="1592"/>
      <c r="X549" s="1592"/>
      <c r="Y549" s="475"/>
      <c r="Z549" s="475"/>
      <c r="AA549" s="79"/>
      <c r="AC549" s="484"/>
      <c r="AD549" s="1141"/>
    </row>
    <row r="550" spans="2:33" s="490" customFormat="1" ht="50.25" customHeight="1" x14ac:dyDescent="0.25">
      <c r="B550" s="79"/>
      <c r="C550" s="475"/>
      <c r="D550" s="572"/>
      <c r="E550" s="1593" t="s">
        <v>2558</v>
      </c>
      <c r="F550" s="1593"/>
      <c r="G550" s="1593"/>
      <c r="H550" s="1593"/>
      <c r="I550" s="1592" t="s">
        <v>2502</v>
      </c>
      <c r="J550" s="1592"/>
      <c r="K550" s="1592"/>
      <c r="L550" s="1592"/>
      <c r="M550" s="1592"/>
      <c r="N550" s="1592"/>
      <c r="O550" s="1592"/>
      <c r="P550" s="1592"/>
      <c r="Q550" s="1592"/>
      <c r="R550" s="1592"/>
      <c r="S550" s="1592"/>
      <c r="T550" s="1592"/>
      <c r="U550" s="1592"/>
      <c r="V550" s="1592"/>
      <c r="W550" s="1592"/>
      <c r="X550" s="1592"/>
      <c r="Y550" s="475"/>
      <c r="Z550" s="475"/>
      <c r="AA550" s="79"/>
      <c r="AC550" s="484"/>
      <c r="AD550" s="1168"/>
    </row>
    <row r="551" spans="2:33" s="490" customFormat="1" x14ac:dyDescent="0.25">
      <c r="B551" s="79"/>
      <c r="C551" s="475"/>
      <c r="D551" s="475"/>
      <c r="E551" s="475"/>
      <c r="F551" s="475"/>
      <c r="G551" s="475"/>
      <c r="H551" s="475"/>
      <c r="I551" s="475"/>
      <c r="J551" s="475"/>
      <c r="K551" s="475"/>
      <c r="L551" s="475"/>
      <c r="M551" s="475"/>
      <c r="N551" s="475"/>
      <c r="O551" s="475"/>
      <c r="P551" s="475"/>
      <c r="Q551" s="475"/>
      <c r="R551" s="475"/>
      <c r="S551" s="475"/>
      <c r="T551" s="475"/>
      <c r="U551" s="475"/>
      <c r="V551" s="475"/>
      <c r="W551" s="475"/>
      <c r="X551" s="475"/>
      <c r="Y551" s="475"/>
      <c r="Z551" s="475"/>
      <c r="AA551" s="79"/>
      <c r="AC551" s="484"/>
      <c r="AD551" s="1168"/>
    </row>
    <row r="552" spans="2:33" s="571" customFormat="1" x14ac:dyDescent="0.25">
      <c r="B552" s="79"/>
      <c r="C552" s="527"/>
      <c r="D552" s="530" t="s">
        <v>1819</v>
      </c>
      <c r="E552" s="528"/>
      <c r="F552" s="1301" t="str">
        <f>IF(select1="", "please make a selection", select1)</f>
        <v>please make a selection</v>
      </c>
      <c r="G552" s="1301"/>
      <c r="H552" s="1301"/>
      <c r="I552" s="1301"/>
      <c r="J552" s="1301"/>
      <c r="K552" s="527"/>
      <c r="L552" s="527"/>
      <c r="M552" s="527"/>
      <c r="N552" s="527"/>
      <c r="O552" s="527"/>
      <c r="P552" s="527"/>
      <c r="Q552" s="527"/>
      <c r="R552" s="527"/>
      <c r="S552" s="527"/>
      <c r="T552" s="527"/>
      <c r="U552" s="527"/>
      <c r="V552" s="527"/>
      <c r="W552" s="527"/>
      <c r="X552" s="527"/>
      <c r="Y552" s="527"/>
      <c r="Z552" s="527"/>
      <c r="AA552" s="79"/>
      <c r="AC552" s="484"/>
      <c r="AD552" s="1168"/>
    </row>
    <row r="553" spans="2:33" s="571" customFormat="1" x14ac:dyDescent="0.25">
      <c r="B553" s="79"/>
      <c r="C553" s="527"/>
      <c r="D553" s="530" t="s">
        <v>1820</v>
      </c>
      <c r="E553" s="528"/>
      <c r="F553" s="1292" t="str">
        <f>IF(select2= "", "please make a selection", select2)</f>
        <v>please make a selection</v>
      </c>
      <c r="G553" s="1292"/>
      <c r="H553" s="1292"/>
      <c r="I553" s="1292"/>
      <c r="J553" s="1292"/>
      <c r="K553" s="527"/>
      <c r="L553" s="527"/>
      <c r="M553" s="527"/>
      <c r="N553" s="527"/>
      <c r="O553" s="527"/>
      <c r="P553" s="527"/>
      <c r="Q553" s="527"/>
      <c r="R553" s="527"/>
      <c r="S553" s="527"/>
      <c r="T553" s="527"/>
      <c r="U553" s="527"/>
      <c r="V553" s="527"/>
      <c r="W553" s="527"/>
      <c r="X553" s="527"/>
      <c r="Y553" s="527"/>
      <c r="Z553" s="527"/>
      <c r="AA553" s="79"/>
      <c r="AC553" s="484"/>
      <c r="AD553" s="1168"/>
    </row>
    <row r="554" spans="2:33" s="571" customFormat="1" x14ac:dyDescent="0.25">
      <c r="B554" s="79"/>
      <c r="C554" s="527"/>
      <c r="D554" s="530"/>
      <c r="E554" s="528"/>
      <c r="F554" s="532"/>
      <c r="G554" s="532"/>
      <c r="H554" s="532"/>
      <c r="I554" s="532"/>
      <c r="J554" s="532"/>
      <c r="K554" s="527"/>
      <c r="L554" s="527"/>
      <c r="M554" s="527"/>
      <c r="N554" s="527"/>
      <c r="O554" s="527"/>
      <c r="P554" s="527"/>
      <c r="Q554" s="527"/>
      <c r="R554" s="527"/>
      <c r="S554" s="527"/>
      <c r="T554" s="527"/>
      <c r="U554" s="527"/>
      <c r="V554" s="527"/>
      <c r="W554" s="527"/>
      <c r="X554" s="527"/>
      <c r="Y554" s="527"/>
      <c r="Z554" s="527"/>
      <c r="AA554" s="79"/>
      <c r="AC554" s="484"/>
      <c r="AD554" s="1168"/>
    </row>
    <row r="555" spans="2:33" s="571" customFormat="1" x14ac:dyDescent="0.25">
      <c r="B555" s="79"/>
      <c r="C555" s="527"/>
      <c r="D555" s="530" t="s">
        <v>2509</v>
      </c>
      <c r="E555" s="528"/>
      <c r="F555" s="532"/>
      <c r="G555" s="532"/>
      <c r="H555" s="532"/>
      <c r="I555" s="532"/>
      <c r="J555" s="532"/>
      <c r="K555" s="527"/>
      <c r="L555" s="527"/>
      <c r="M555" s="527"/>
      <c r="N555" s="527"/>
      <c r="O555" s="527"/>
      <c r="P555" s="527"/>
      <c r="Q555" s="527"/>
      <c r="R555" s="527"/>
      <c r="S555" s="527"/>
      <c r="T555" s="527"/>
      <c r="U555" s="527"/>
      <c r="V555" s="527"/>
      <c r="W555" s="527"/>
      <c r="X555" s="527"/>
      <c r="Y555" s="527"/>
      <c r="Z555" s="527"/>
      <c r="AA555" s="79"/>
      <c r="AC555" s="484"/>
      <c r="AD555" s="1168"/>
    </row>
    <row r="556" spans="2:33" s="571" customFormat="1" x14ac:dyDescent="0.25">
      <c r="B556" s="79"/>
      <c r="C556" s="527"/>
      <c r="D556" s="527"/>
      <c r="E556" s="527"/>
      <c r="F556" s="527"/>
      <c r="G556" s="527"/>
      <c r="H556" s="527"/>
      <c r="I556" s="527"/>
      <c r="J556" s="527"/>
      <c r="K556" s="527"/>
      <c r="L556" s="527"/>
      <c r="M556" s="527"/>
      <c r="N556" s="527"/>
      <c r="O556" s="527"/>
      <c r="P556" s="527"/>
      <c r="Q556" s="527"/>
      <c r="R556" s="527"/>
      <c r="S556" s="527"/>
      <c r="T556" s="527"/>
      <c r="U556" s="527"/>
      <c r="V556" s="527"/>
      <c r="W556" s="527"/>
      <c r="X556" s="527"/>
      <c r="Y556" s="527"/>
      <c r="Z556" s="527"/>
      <c r="AA556" s="79"/>
      <c r="AC556" s="484"/>
      <c r="AD556" s="1168"/>
    </row>
    <row r="557" spans="2:33" s="571" customFormat="1" x14ac:dyDescent="0.25">
      <c r="B557" s="79"/>
      <c r="C557" s="527"/>
      <c r="D557" s="1283"/>
      <c r="E557" s="1283"/>
      <c r="F557" s="1393" t="str">
        <f>IFERROR(VLOOKUP($F$370, la.lookup,2,FALSE),"please make a selection")</f>
        <v>please make a selection</v>
      </c>
      <c r="G557" s="1393"/>
      <c r="H557" s="1393"/>
      <c r="I557" s="1393"/>
      <c r="J557" s="1393"/>
      <c r="K557" s="1394" t="str">
        <f>IFERROR(VLOOKUP($F$371, la.lookup,2,FALSE),"please make a selection")</f>
        <v>please make a selection</v>
      </c>
      <c r="L557" s="1394"/>
      <c r="M557" s="1394"/>
      <c r="N557" s="1394"/>
      <c r="O557" s="1394"/>
      <c r="P557" s="1396" t="s">
        <v>790</v>
      </c>
      <c r="Q557" s="1396"/>
      <c r="R557" s="1396"/>
      <c r="S557" s="1396"/>
      <c r="T557" s="1396"/>
      <c r="U557" s="1579" t="s">
        <v>1823</v>
      </c>
      <c r="V557" s="1579"/>
      <c r="W557" s="1579"/>
      <c r="X557" s="1579"/>
      <c r="Y557" s="1579"/>
      <c r="Z557" s="527"/>
      <c r="AA557" s="79"/>
      <c r="AC557" s="484"/>
      <c r="AD557" s="1168"/>
    </row>
    <row r="558" spans="2:33" s="571" customFormat="1" ht="27.75" customHeight="1" x14ac:dyDescent="0.25">
      <c r="B558" s="79"/>
      <c r="C558" s="527"/>
      <c r="D558" s="1284"/>
      <c r="E558" s="1284"/>
      <c r="F558" s="1606" t="s">
        <v>2503</v>
      </c>
      <c r="G558" s="1606"/>
      <c r="H558" s="563" t="s">
        <v>2508</v>
      </c>
      <c r="I558" s="563" t="s">
        <v>571</v>
      </c>
      <c r="J558" s="463" t="s">
        <v>572</v>
      </c>
      <c r="K558" s="1607" t="s">
        <v>2503</v>
      </c>
      <c r="L558" s="1607"/>
      <c r="M558" s="211" t="s">
        <v>2508</v>
      </c>
      <c r="N558" s="211" t="s">
        <v>571</v>
      </c>
      <c r="O558" s="462" t="s">
        <v>572</v>
      </c>
      <c r="P558" s="1608" t="s">
        <v>2503</v>
      </c>
      <c r="Q558" s="1608"/>
      <c r="R558" s="568" t="s">
        <v>2508</v>
      </c>
      <c r="S558" s="568" t="s">
        <v>571</v>
      </c>
      <c r="T558" s="461" t="s">
        <v>572</v>
      </c>
      <c r="U558" s="1571" t="s">
        <v>2503</v>
      </c>
      <c r="V558" s="1571"/>
      <c r="W558" s="216" t="s">
        <v>2508</v>
      </c>
      <c r="X558" s="216" t="s">
        <v>571</v>
      </c>
      <c r="Y558" s="565" t="s">
        <v>572</v>
      </c>
      <c r="Z558" s="527"/>
      <c r="AA558" s="79"/>
      <c r="AC558" s="484"/>
      <c r="AD558" s="1168"/>
    </row>
    <row r="559" spans="2:33" s="571" customFormat="1" ht="39" customHeight="1" x14ac:dyDescent="0.25">
      <c r="B559" s="79"/>
      <c r="C559" s="527"/>
      <c r="D559" s="1612" t="s">
        <v>2504</v>
      </c>
      <c r="E559" s="1612"/>
      <c r="F559" s="1609" t="str">
        <f>IFERROR(IF($F$565="please make a selection","n/a",INDEX(la.data,MATCH($F$565,la.geog,0),MATCH(CONCATENATE($AD$566, $D559,),la.head,0))), "n/a")</f>
        <v>n/a</v>
      </c>
      <c r="G559" s="1609"/>
      <c r="H559" s="566" t="str">
        <f>IFERROR(IF($F$565="please make a selection","n/a",INDEX(la.data,MATCH($F$565,la.geog,0),MATCH(CONCATENATE($AD$562, $D559,),la.head,0))), "n/a")</f>
        <v>n/a</v>
      </c>
      <c r="I559" s="566" t="str">
        <f>IFERROR(IF($F$565="please make a selection","n/a",INDEX(la.data,MATCH($F$565,la.geog,0),MATCH(CONCATENATE($AD$563, $D559,),la.head,0))), "n/a")</f>
        <v>n/a</v>
      </c>
      <c r="J559" s="566" t="str">
        <f>IFERROR(IF($F$565="please make a selection","n/a",INDEX(la.data,MATCH($F$565,la.geog,0),MATCH(CONCATENATE($AD$564, $D559,),la.head,0))), "n/a")</f>
        <v>n/a</v>
      </c>
      <c r="K559" s="1609" t="str">
        <f>IFERROR(IF($K$565="please make a selection","n/a",INDEX(la.data,MATCH($K$565,la.geog,0),MATCH(CONCATENATE($AD$566, $D559,),la.head,0))), "n/a")</f>
        <v>n/a</v>
      </c>
      <c r="L559" s="1609"/>
      <c r="M559" s="566" t="str">
        <f>IFERROR(IF($K$565="please make a selection","n/a",INDEX(la.data,MATCH($K$565,la.geog,0),MATCH(CONCATENATE($AD$562, $D559,),la.head,0))), "n/a")</f>
        <v>n/a</v>
      </c>
      <c r="N559" s="566" t="str">
        <f>IFERROR(IF($K$565="please make a selection","n/a",INDEX(la.data,MATCH($K$565,la.geog,0),MATCH(CONCATENATE($AD$563, $D559,),la.head,0))), "n/a")</f>
        <v>n/a</v>
      </c>
      <c r="O559" s="566" t="str">
        <f>IFERROR(IF($K$565="please make a selection","n/a",INDEX(la.data,MATCH($K$565,la.geog,0),MATCH(CONCATENATE($AD$564, $D559,),la.head,0))), "n/a")</f>
        <v>n/a</v>
      </c>
      <c r="P559" s="1609">
        <f>IFERROR(IF($P$565="please make a selection","n/a",INDEX(la.data,MATCH($P$565,la.geog,0),MATCH(CONCATENATE($AD$566, $D559,),la.head,0))), "n/a")</f>
        <v>43</v>
      </c>
      <c r="Q559" s="1609"/>
      <c r="R559" s="566">
        <f>IFERROR(IF($P$565="please make a selection","n/a",INDEX(la.data,MATCH($P$565,la.geog,0),MATCH(CONCATENATE($AD$562, $D559,),la.head,0))), "n/a")</f>
        <v>0.87564237021499691</v>
      </c>
      <c r="S559" s="566">
        <f>IFERROR(IF($P$565="please make a selection","n/a",INDEX(la.data,MATCH($P$565,la.geog,0),MATCH(CONCATENATE($AD$563, $D559,),la.head,0))), "n/a")</f>
        <v>0.79705460052046506</v>
      </c>
      <c r="T559" s="566">
        <f>IFERROR(IF($P$565="please make a selection","n/a",INDEX(la.data,MATCH($P$565,la.geog,0),MATCH(CONCATENATE($AD$564, $D559,),la.head,0))), "n/a")</f>
        <v>0.95423013990952998</v>
      </c>
      <c r="U559" s="1609">
        <f>IFERROR(IF($U$565="please make a selection","n/a",INDEX(la.data,MATCH($U$565,la.geog,0),MATCH(CONCATENATE($AD$566, $D559,),la.head,0))), "n/a")</f>
        <v>53814</v>
      </c>
      <c r="V559" s="1609"/>
      <c r="W559" s="566">
        <f>IFERROR(IF($U$565="please make a selection","n/a",INDEX(la.data,MATCH($U$565,la.geog,0),MATCH(CONCATENATE($AD$562, $D559,),la.head,0))), "n/a")</f>
        <v>0.88420163770786897</v>
      </c>
      <c r="X559" s="566">
        <f>IFERROR(IF($U$565="please make a selection","n/a",INDEX(la.data,MATCH($U$565,la.geog,0),MATCH(CONCATENATE($AD$563, $D559,),la.head,0))), "n/a")</f>
        <v>0.88147128763735394</v>
      </c>
      <c r="Y559" s="566">
        <f>IFERROR(IF($U$565="please make a selection","n/a",INDEX(la.data,MATCH($U$565,la.geog,0),MATCH(CONCATENATE($AD$564, $D559,),la.head,0))), "n/a")</f>
        <v>0.886931987778384</v>
      </c>
      <c r="Z559" s="527"/>
      <c r="AA559" s="79"/>
      <c r="AC559" s="484"/>
      <c r="AD559" s="881" t="s">
        <v>2550</v>
      </c>
      <c r="AG559" s="533"/>
    </row>
    <row r="560" spans="2:33" s="571" customFormat="1" ht="39" customHeight="1" x14ac:dyDescent="0.25">
      <c r="B560" s="79"/>
      <c r="C560" s="527"/>
      <c r="D560" s="1334" t="s">
        <v>2505</v>
      </c>
      <c r="E560" s="1334"/>
      <c r="F560" s="1598" t="str">
        <f>IFERROR(IF($F$565="please make a selection","n/a",INDEX(la.data,MATCH($F$565,la.geog,0),MATCH(CONCATENATE($AD$566, $D560,),la.head,0))), "n/a")</f>
        <v>n/a</v>
      </c>
      <c r="G560" s="1598"/>
      <c r="H560" s="560" t="str">
        <f>IFERROR(IF($F$565="please make a selection","n/a",INDEX(la.data,MATCH($F$565,la.geog,0),MATCH(CONCATENATE($AD$562, $D560,),la.head,0))), "n/a")</f>
        <v>n/a</v>
      </c>
      <c r="I560" s="560" t="str">
        <f>IFERROR(IF($F$565="please make a selection","n/a",INDEX(la.data,MATCH($F$565,la.geog,0),MATCH(CONCATENATE($AD$563, $D560,),la.head,0))), "n/a")</f>
        <v>n/a</v>
      </c>
      <c r="J560" s="560" t="str">
        <f>IFERROR(IF($F$565="please make a selection","n/a",INDEX(la.data,MATCH($F$565,la.geog,0),MATCH(CONCATENATE($AD$564, $D560,),la.head,0))), "n/a")</f>
        <v>n/a</v>
      </c>
      <c r="K560" s="1598" t="str">
        <f>IFERROR(IF($K$565="please make a selection","n/a",INDEX(la.data,MATCH($K$565,la.geog,0),MATCH(CONCATENATE($AD$566, $D560,),la.head,0))), "n/a")</f>
        <v>n/a</v>
      </c>
      <c r="L560" s="1598"/>
      <c r="M560" s="560" t="str">
        <f>IFERROR(IF($K$565="please make a selection","n/a",INDEX(la.data,MATCH($K$565,la.geog,0),MATCH(CONCATENATE($AD$562, $D560,),la.head,0))), "n/a")</f>
        <v>n/a</v>
      </c>
      <c r="N560" s="560" t="str">
        <f>IFERROR(IF($K$565="please make a selection","n/a",INDEX(la.data,MATCH($K$565,la.geog,0),MATCH(CONCATENATE($AD$563, $D560,),la.head,0))), "n/a")</f>
        <v>n/a</v>
      </c>
      <c r="O560" s="560" t="str">
        <f>IFERROR(IF($K$565="please make a selection","n/a",INDEX(la.data,MATCH($K$565,la.geog,0),MATCH(CONCATENATE($AD$564, $D560,),la.head,0))), "n/a")</f>
        <v>n/a</v>
      </c>
      <c r="P560" s="1598">
        <f>IFERROR(IF($P$565="please make a selection","n/a",INDEX(la.data,MATCH($P$565,la.geog,0),MATCH(CONCATENATE($AD$566, $D560,),la.head,0))), "n/a")</f>
        <v>549</v>
      </c>
      <c r="Q560" s="1598"/>
      <c r="R560" s="560">
        <f>IFERROR(IF($P$565="please make a selection","n/a",INDEX(la.data,MATCH($P$565,la.geog,0),MATCH(CONCATENATE($AD$562, $D560,),la.head,0))), "n/a")</f>
        <v>0.81995709956722396</v>
      </c>
      <c r="S560" s="560">
        <f>IFERROR(IF($P$565="please make a selection","n/a",INDEX(la.data,MATCH($P$565,la.geog,0),MATCH(CONCATENATE($AD$563, $D560,),la.head,0))), "n/a")</f>
        <v>0.78723488066272396</v>
      </c>
      <c r="T560" s="560">
        <f>IFERROR(IF($P$565="please make a selection","n/a",INDEX(la.data,MATCH($P$565,la.geog,0),MATCH(CONCATENATE($AD$564, $D560,),la.head,0))), "n/a")</f>
        <v>0.85267931847172307</v>
      </c>
      <c r="U560" s="1598">
        <f>IFERROR(IF($U$565="please make a selection","n/a",INDEX(la.data,MATCH($U$565,la.geog,0),MATCH(CONCATENATE($AD$566, $D560,),la.head,0))), "n/a")</f>
        <v>111500</v>
      </c>
      <c r="V560" s="1598"/>
      <c r="W560" s="560">
        <f>IFERROR(IF($U$565="please make a selection","n/a",INDEX(la.data,MATCH($U$565,la.geog,0),MATCH(CONCATENATE($AD$562, $D560,),la.head,0))), "n/a")</f>
        <v>0.754</v>
      </c>
      <c r="X560" s="560">
        <f>IFERROR(IF($U$565="please make a selection","n/a",INDEX(la.data,MATCH($U$565,la.geog,0),MATCH(CONCATENATE($AD$563, $D560,),la.head,0))), "n/a")</f>
        <v>0.75454359110000002</v>
      </c>
      <c r="Y560" s="560">
        <f>IFERROR(IF($U$565="please make a selection","n/a",INDEX(la.data,MATCH($U$565,la.geog,0),MATCH(CONCATENATE($AD$564, $D560,),la.head,0))), "n/a")</f>
        <v>0.74953255080000003</v>
      </c>
      <c r="Z560" s="527"/>
      <c r="AA560" s="79"/>
      <c r="AC560" s="484"/>
      <c r="AD560" s="881" t="s">
        <v>2551</v>
      </c>
      <c r="AG560" s="533"/>
    </row>
    <row r="561" spans="2:33" s="571" customFormat="1" ht="39" customHeight="1" x14ac:dyDescent="0.25">
      <c r="B561" s="79"/>
      <c r="C561" s="527"/>
      <c r="D561" s="1610" t="s">
        <v>2506</v>
      </c>
      <c r="E561" s="1610"/>
      <c r="F561" s="1599" t="str">
        <f>IFERROR(IF($F$565="please make a selection","n/a",INDEX(la.data,MATCH($F$565,la.geog,0),MATCH(CONCATENATE($AD$566, $D561,),la.head,0))), "n/a")</f>
        <v>n/a</v>
      </c>
      <c r="G561" s="1599"/>
      <c r="H561" s="569" t="str">
        <f>IFERROR(IF($F$565="please make a selection","n/a",INDEX(la.data,MATCH($F$565,la.geog,0),MATCH(CONCATENATE($AD$562, $D561,),la.head,0))), "n/a")</f>
        <v>n/a</v>
      </c>
      <c r="I561" s="569" t="str">
        <f>IFERROR(IF($F$565="please make a selection","n/a",INDEX(la.data,MATCH($F$565,la.geog,0),MATCH(CONCATENATE($AD$563, $D561,),la.head,0))), "n/a")</f>
        <v>n/a</v>
      </c>
      <c r="J561" s="569" t="str">
        <f>IFERROR(IF($F$565="please make a selection","n/a",INDEX(la.data,MATCH($F$565,la.geog,0),MATCH(CONCATENATE($AD$564, $D561,),la.head,0))), "n/a")</f>
        <v>n/a</v>
      </c>
      <c r="K561" s="1599" t="str">
        <f>IFERROR(IF($K$565="please make a selection","n/a",INDEX(la.data,MATCH($K$565,la.geog,0),MATCH(CONCATENATE($AD$566, $D561,),la.head,0))), "n/a")</f>
        <v>n/a</v>
      </c>
      <c r="L561" s="1599"/>
      <c r="M561" s="569" t="str">
        <f>IFERROR(IF($K$565="please make a selection","n/a",INDEX(la.data,MATCH($K$565,la.geog,0),MATCH(CONCATENATE($AD$562, $D561,),la.head,0))), "n/a")</f>
        <v>n/a</v>
      </c>
      <c r="N561" s="569" t="str">
        <f>IFERROR(IF($K$565="please make a selection","n/a",INDEX(la.data,MATCH($K$565,la.geog,0),MATCH(CONCATENATE($AD$563, $D561,),la.head,0))), "n/a")</f>
        <v>n/a</v>
      </c>
      <c r="O561" s="569" t="str">
        <f>IFERROR(IF($K$565="please make a selection","n/a",INDEX(la.data,MATCH($K$565,la.geog,0),MATCH(CONCATENATE($AD$564, $D561,),la.head,0))), "n/a")</f>
        <v>n/a</v>
      </c>
      <c r="P561" s="1599">
        <f>IFERROR(IF($P$565="please make a selection","n/a",INDEX(la.data,MATCH($P$565,la.geog,0),MATCH(CONCATENATE($AD$566, $D561,),la.head,0))), "n/a")</f>
        <v>812</v>
      </c>
      <c r="Q561" s="1599"/>
      <c r="R561" s="569">
        <f>IFERROR(IF($P$565="please make a selection","n/a",INDEX(la.data,MATCH($P$565,la.geog,0),MATCH(CONCATENATE($AD$562, $D561,),la.head,0))), "n/a")</f>
        <v>0.73311274069594401</v>
      </c>
      <c r="S561" s="569">
        <f>IFERROR(IF($P$565="please make a selection","n/a",INDEX(la.data,MATCH($P$565,la.geog,0),MATCH(CONCATENATE($AD$563, $D561,),la.head,0))), "n/a")</f>
        <v>0.70294908143028711</v>
      </c>
      <c r="T561" s="569">
        <f>IFERROR(IF($P$565="please make a selection","n/a",INDEX(la.data,MATCH($P$565,la.geog,0),MATCH(CONCATENATE($AD$564, $D561,),la.head,0))), "n/a")</f>
        <v>0.76327639996160002</v>
      </c>
      <c r="U561" s="1599">
        <f>IFERROR(IF($U$565="please make a selection","n/a",INDEX(la.data,MATCH($U$565,la.geog,0),MATCH(CONCATENATE($AD$566, $D561,),la.head,0))), "n/a")</f>
        <v>89442</v>
      </c>
      <c r="V561" s="1599"/>
      <c r="W561" s="569">
        <f>IFERROR(IF($U$565="please make a selection","n/a",INDEX(la.data,MATCH($U$565,la.geog,0),MATCH(CONCATENATE($AD$562, $D561,),la.head,0))), "n/a")</f>
        <v>0.66435119275649901</v>
      </c>
      <c r="X561" s="569">
        <f>IFERROR(IF($U$565="please make a selection","n/a",INDEX(la.data,MATCH($U$565,la.geog,0),MATCH(CONCATENATE($AD$563, $D561,),la.head,0))), "n/a")</f>
        <v>0.66128441853837705</v>
      </c>
      <c r="Y561" s="569">
        <f>IFERROR(IF($U$565="please make a selection","n/a",INDEX(la.data,MATCH($U$565,la.geog,0),MATCH(CONCATENATE($AD$564, $D561,),la.head,0))), "n/a")</f>
        <v>0.66741796697461997</v>
      </c>
      <c r="Z561" s="527"/>
      <c r="AA561" s="79"/>
      <c r="AC561" s="484"/>
      <c r="AD561" s="881" t="s">
        <v>2552</v>
      </c>
      <c r="AG561" s="533"/>
    </row>
    <row r="562" spans="2:33" s="571" customFormat="1" x14ac:dyDescent="0.25">
      <c r="B562" s="79"/>
      <c r="C562" s="527"/>
      <c r="D562" s="530"/>
      <c r="E562" s="528"/>
      <c r="F562" s="532"/>
      <c r="G562" s="532"/>
      <c r="H562" s="532"/>
      <c r="I562" s="532"/>
      <c r="J562" s="532"/>
      <c r="K562" s="527"/>
      <c r="L562" s="527"/>
      <c r="M562" s="527"/>
      <c r="N562" s="527"/>
      <c r="O562" s="527"/>
      <c r="P562" s="527"/>
      <c r="Q562" s="527"/>
      <c r="R562" s="527"/>
      <c r="S562" s="527"/>
      <c r="T562" s="527"/>
      <c r="U562" s="527"/>
      <c r="V562" s="527"/>
      <c r="W562" s="527"/>
      <c r="X562" s="527"/>
      <c r="Y562" s="527"/>
      <c r="Z562" s="527"/>
      <c r="AA562" s="79"/>
      <c r="AC562" s="484"/>
      <c r="AD562" s="881" t="s">
        <v>2553</v>
      </c>
      <c r="AG562" s="533"/>
    </row>
    <row r="563" spans="2:33" s="571" customFormat="1" x14ac:dyDescent="0.25">
      <c r="B563" s="79"/>
      <c r="C563" s="527"/>
      <c r="D563" s="530" t="s">
        <v>2510</v>
      </c>
      <c r="E563" s="528"/>
      <c r="F563" s="532"/>
      <c r="G563" s="532"/>
      <c r="H563" s="532"/>
      <c r="I563" s="532"/>
      <c r="J563" s="532"/>
      <c r="K563" s="527"/>
      <c r="L563" s="527"/>
      <c r="M563" s="527"/>
      <c r="N563" s="527"/>
      <c r="O563" s="527"/>
      <c r="P563" s="527"/>
      <c r="Q563" s="527"/>
      <c r="R563" s="527"/>
      <c r="S563" s="527"/>
      <c r="T563" s="527"/>
      <c r="U563" s="527"/>
      <c r="V563" s="527"/>
      <c r="W563" s="527"/>
      <c r="X563" s="527"/>
      <c r="Y563" s="527"/>
      <c r="Z563" s="527"/>
      <c r="AA563" s="79"/>
      <c r="AC563" s="484"/>
      <c r="AD563" s="881" t="s">
        <v>2554</v>
      </c>
      <c r="AG563" s="533"/>
    </row>
    <row r="564" spans="2:33" s="571" customFormat="1" x14ac:dyDescent="0.25">
      <c r="B564" s="79"/>
      <c r="C564" s="527"/>
      <c r="D564" s="527"/>
      <c r="E564" s="527"/>
      <c r="F564" s="527"/>
      <c r="G564" s="527"/>
      <c r="H564" s="527"/>
      <c r="I564" s="527"/>
      <c r="J564" s="527"/>
      <c r="K564" s="527"/>
      <c r="L564" s="527"/>
      <c r="M564" s="527"/>
      <c r="N564" s="527"/>
      <c r="O564" s="527"/>
      <c r="P564" s="527"/>
      <c r="Q564" s="527"/>
      <c r="R564" s="527"/>
      <c r="S564" s="527"/>
      <c r="T564" s="527"/>
      <c r="U564" s="527"/>
      <c r="V564" s="527"/>
      <c r="W564" s="527"/>
      <c r="X564" s="527"/>
      <c r="Y564" s="527"/>
      <c r="Z564" s="527"/>
      <c r="AA564" s="79"/>
      <c r="AC564" s="484"/>
      <c r="AD564" s="881" t="s">
        <v>2555</v>
      </c>
      <c r="AG564" s="533"/>
    </row>
    <row r="565" spans="2:33" s="571" customFormat="1" x14ac:dyDescent="0.25">
      <c r="B565" s="79"/>
      <c r="C565" s="527"/>
      <c r="D565" s="1283"/>
      <c r="E565" s="1283"/>
      <c r="F565" s="1393" t="str">
        <f>IFERROR(VLOOKUP($F$370, la.lookup,2,FALSE),"please make a selection")</f>
        <v>please make a selection</v>
      </c>
      <c r="G565" s="1393"/>
      <c r="H565" s="1393"/>
      <c r="I565" s="1393"/>
      <c r="J565" s="1393"/>
      <c r="K565" s="1394" t="str">
        <f>IFERROR(VLOOKUP($F$371, la.lookup,2,FALSE),"please make a selection")</f>
        <v>please make a selection</v>
      </c>
      <c r="L565" s="1394"/>
      <c r="M565" s="1394"/>
      <c r="N565" s="1394"/>
      <c r="O565" s="1394"/>
      <c r="P565" s="1396" t="s">
        <v>790</v>
      </c>
      <c r="Q565" s="1396"/>
      <c r="R565" s="1396"/>
      <c r="S565" s="1396"/>
      <c r="T565" s="1396"/>
      <c r="U565" s="1579" t="s">
        <v>1823</v>
      </c>
      <c r="V565" s="1579"/>
      <c r="W565" s="1579"/>
      <c r="X565" s="1579"/>
      <c r="Y565" s="1579"/>
      <c r="Z565" s="527"/>
      <c r="AA565" s="79"/>
      <c r="AC565" s="484"/>
      <c r="AD565" s="881" t="s">
        <v>2556</v>
      </c>
      <c r="AG565" s="533"/>
    </row>
    <row r="566" spans="2:33" s="535" customFormat="1" ht="29.25" customHeight="1" x14ac:dyDescent="0.25">
      <c r="B566" s="445"/>
      <c r="C566" s="443"/>
      <c r="D566" s="1284"/>
      <c r="E566" s="1284"/>
      <c r="F566" s="1606" t="s">
        <v>2503</v>
      </c>
      <c r="G566" s="1606"/>
      <c r="H566" s="563" t="s">
        <v>2507</v>
      </c>
      <c r="I566" s="563" t="s">
        <v>571</v>
      </c>
      <c r="J566" s="463" t="s">
        <v>572</v>
      </c>
      <c r="K566" s="1607" t="s">
        <v>2503</v>
      </c>
      <c r="L566" s="1607"/>
      <c r="M566" s="211" t="s">
        <v>2507</v>
      </c>
      <c r="N566" s="211" t="s">
        <v>571</v>
      </c>
      <c r="O566" s="462" t="s">
        <v>572</v>
      </c>
      <c r="P566" s="1608" t="s">
        <v>2503</v>
      </c>
      <c r="Q566" s="1608"/>
      <c r="R566" s="568" t="s">
        <v>2507</v>
      </c>
      <c r="S566" s="568" t="s">
        <v>571</v>
      </c>
      <c r="T566" s="461" t="s">
        <v>572</v>
      </c>
      <c r="U566" s="1571" t="s">
        <v>2503</v>
      </c>
      <c r="V566" s="1571"/>
      <c r="W566" s="216" t="s">
        <v>2507</v>
      </c>
      <c r="X566" s="216" t="s">
        <v>571</v>
      </c>
      <c r="Y566" s="565" t="s">
        <v>572</v>
      </c>
      <c r="Z566" s="443"/>
      <c r="AA566" s="445"/>
      <c r="AC566" s="507"/>
      <c r="AD566" s="881" t="s">
        <v>2557</v>
      </c>
      <c r="AG566" s="533"/>
    </row>
    <row r="567" spans="2:33" s="571" customFormat="1" ht="39" customHeight="1" x14ac:dyDescent="0.25">
      <c r="B567" s="79"/>
      <c r="C567" s="527"/>
      <c r="D567" s="1611" t="s">
        <v>2504</v>
      </c>
      <c r="E567" s="1611"/>
      <c r="F567" s="1609" t="str">
        <f>IFERROR(IF($F$565="please make a selection","n/a",INDEX(la.data,MATCH($F$565,la.geog,0),MATCH(CONCATENATE($AD$566, $D567,),la.head,0))), "n/a")</f>
        <v>n/a</v>
      </c>
      <c r="G567" s="1609"/>
      <c r="H567" s="564" t="str">
        <f>IFERROR(IF($F$565="please make a selection","n/a",INDEX(la.data,MATCH($F$565,la.geog,0),MATCH(CONCATENATE($AD$559, $D567,),la.head,0))), "n/a")</f>
        <v>n/a</v>
      </c>
      <c r="I567" s="564" t="str">
        <f>IFERROR(IF($F$565="please make a selection","n/a",INDEX(la.data,MATCH($F$565,la.geog,0),MATCH(CONCATENATE($AD$560, $D567,),la.head,0))), "n/a")</f>
        <v>n/a</v>
      </c>
      <c r="J567" s="564" t="str">
        <f>IFERROR(IF($F$565="please make a selection","n/a",INDEX(la.data,MATCH($F$565,la.geog,0),MATCH(CONCATENATE($AD$561, $D567,),la.head,0))), "n/a")</f>
        <v>n/a</v>
      </c>
      <c r="K567" s="1609" t="str">
        <f>IFERROR(IF($K$565="please make a selection","n/a",INDEX(la.data,MATCH($K$565,la.geog,0),MATCH(CONCATENATE($AD$566, $D567,),la.head,0))), "n/a")</f>
        <v>n/a</v>
      </c>
      <c r="L567" s="1609"/>
      <c r="M567" s="564" t="str">
        <f>IFERROR(IF($K$565="please make a selection","n/a",INDEX(la.data,MATCH($K$565,la.geog,0),MATCH(CONCATENATE($AD$559, $D567,),la.head,0))), "n/a")</f>
        <v>n/a</v>
      </c>
      <c r="N567" s="564" t="str">
        <f>IFERROR(IF($K$565="please make a selection","n/a",INDEX(la.data,MATCH($K$565,la.geog,0),MATCH(CONCATENATE($AD$560, $D567,),la.head,0))), "n/a")</f>
        <v>n/a</v>
      </c>
      <c r="O567" s="564" t="str">
        <f>IFERROR(IF($K$565="please make a selection","n/a",INDEX(la.data,MATCH($K$565,la.geog,0),MATCH(CONCATENATE($AD$561, $D567,),la.head,0))), "n/a")</f>
        <v>n/a</v>
      </c>
      <c r="P567" s="1609">
        <f>IFERROR(IF($P$565="please make a selection","n/a",INDEX(la.data,MATCH($P$565,la.geog,0),MATCH(CONCATENATE($AD$566, $D567,),la.head,0))), "n/a")</f>
        <v>43</v>
      </c>
      <c r="Q567" s="1609"/>
      <c r="R567" s="564">
        <f>IFERROR(IF($P$565="please make a selection","n/a",INDEX(la.data,MATCH($P$565,la.geog,0),MATCH(CONCATENATE($AD$559, $D567,),la.head,0))), "n/a")</f>
        <v>0.32408232826429001</v>
      </c>
      <c r="S567" s="564">
        <f>IFERROR(IF($P$565="please make a selection","n/a",INDEX(la.data,MATCH($P$565,la.geog,0),MATCH(CONCATENATE($AD$560, $D567,),la.head,0))), "n/a")</f>
        <v>3.7347984073923E-2</v>
      </c>
      <c r="T567" s="564">
        <f>IFERROR(IF($P$565="please make a selection","n/a",INDEX(la.data,MATCH($P$565,la.geog,0),MATCH(CONCATENATE($AD$561, $D567,),la.head,0))), "n/a")</f>
        <v>0.61081667245465598</v>
      </c>
      <c r="U567" s="1496">
        <f>IFERROR(IF($U$565="please make a selection","n/a",INDEX(la.data,MATCH($U$565,la.geog,0),MATCH(CONCATENATE($AD$566, $D567,),la.head,0))), "n/a")</f>
        <v>53814</v>
      </c>
      <c r="V567" s="1496"/>
      <c r="W567" s="564">
        <f>IFERROR(IF($U$565="please make a selection","n/a",INDEX(la.data,MATCH($U$565,la.geog,0),MATCH(CONCATENATE($AD$559, $D567,),la.head,0))), "n/a")</f>
        <v>0.35966038949014001</v>
      </c>
      <c r="X567" s="564">
        <f>IFERROR(IF($U$565="please make a selection","n/a",INDEX(la.data,MATCH($U$565,la.geog,0),MATCH(CONCATENATE($AD$560, $D567,),la.head,0))), "n/a")</f>
        <v>0.34797007213849901</v>
      </c>
      <c r="Y567" s="564">
        <f>IFERROR(IF($U$565="please make a selection","n/a",INDEX(la.data,MATCH($U$565,la.geog,0),MATCH(CONCATENATE($AD$561, $D567,),la.head,0))), "n/a")</f>
        <v>0.37135070684178101</v>
      </c>
      <c r="Z567" s="527"/>
      <c r="AA567" s="79"/>
      <c r="AC567" s="484"/>
      <c r="AD567" s="1168"/>
    </row>
    <row r="568" spans="2:33" s="571" customFormat="1" ht="39" customHeight="1" x14ac:dyDescent="0.25">
      <c r="B568" s="79"/>
      <c r="C568" s="527"/>
      <c r="D568" s="1630" t="s">
        <v>2505</v>
      </c>
      <c r="E568" s="1630"/>
      <c r="F568" s="1598" t="str">
        <f>IFERROR(IF($F$565="please make a selection","n/a",INDEX(la.data,MATCH($F$565,la.geog,0),MATCH(CONCATENATE($AD$566, $D568,),la.head,0))), "n/a")</f>
        <v>n/a</v>
      </c>
      <c r="G568" s="1598"/>
      <c r="H568" s="562" t="str">
        <f>IFERROR(IF($F$565="please make a selection","n/a",INDEX(la.data,MATCH($F$565,la.geog,0),MATCH(CONCATENATE($AD$559, $D568,),la.head,0))), "n/a")</f>
        <v>n/a</v>
      </c>
      <c r="I568" s="562" t="str">
        <f>IFERROR(IF($F$565="please make a selection","n/a",INDEX(la.data,MATCH($F$565,la.geog,0),MATCH(CONCATENATE($AD$560, $D568,),la.head,0))), "n/a")</f>
        <v>n/a</v>
      </c>
      <c r="J568" s="562" t="str">
        <f>IFERROR(IF($F$565="please make a selection","n/a",INDEX(la.data,MATCH($F$565,la.geog,0),MATCH(CONCATENATE($AD$561, $D568,),la.head,0))), "n/a")</f>
        <v>n/a</v>
      </c>
      <c r="K568" s="1598" t="str">
        <f>IFERROR(IF($K$565="please make a selection","n/a",INDEX(la.data,MATCH($K$565,la.geog,0),MATCH(CONCATENATE($AD$566, $D568,),la.head,0))), "n/a")</f>
        <v>n/a</v>
      </c>
      <c r="L568" s="1598"/>
      <c r="M568" s="562" t="str">
        <f>IFERROR(IF($K$565="please make a selection","n/a",INDEX(la.data,MATCH($K$565,la.geog,0),MATCH(CONCATENATE($AD$559, $D568,),la.head,0))), "n/a")</f>
        <v>n/a</v>
      </c>
      <c r="N568" s="562" t="str">
        <f>IFERROR(IF($K$565="please make a selection","n/a",INDEX(la.data,MATCH($K$565,la.geog,0),MATCH(CONCATENATE($AD$560, $D568,),la.head,0))), "n/a")</f>
        <v>n/a</v>
      </c>
      <c r="O568" s="562" t="str">
        <f>IFERROR(IF($K$565="please make a selection","n/a",INDEX(la.data,MATCH($K$565,la.geog,0),MATCH(CONCATENATE($AD$561, $D568,),la.head,0))), "n/a")</f>
        <v>n/a</v>
      </c>
      <c r="P568" s="1598">
        <f>IFERROR(IF($P$565="please make a selection","n/a",INDEX(la.data,MATCH($P$565,la.geog,0),MATCH(CONCATENATE($AD$566, $D568,),la.head,0))), "n/a")</f>
        <v>549</v>
      </c>
      <c r="Q568" s="1598"/>
      <c r="R568" s="562">
        <f>IFERROR(IF($P$565="please make a selection","n/a",INDEX(la.data,MATCH($P$565,la.geog,0),MATCH(CONCATENATE($AD$559, $D568,),la.head,0))), "n/a")</f>
        <v>2.6</v>
      </c>
      <c r="S568" s="562">
        <f>IFERROR(IF($P$565="please make a selection","n/a",INDEX(la.data,MATCH($P$565,la.geog,0),MATCH(CONCATENATE($AD$560, $D568,),la.head,0))), "n/a")</f>
        <v>1.99</v>
      </c>
      <c r="T568" s="562">
        <f>IFERROR(IF($P$565="please make a selection","n/a",INDEX(la.data,MATCH($P$565,la.geog,0),MATCH(CONCATENATE($AD$561, $D568,),la.head,0))), "n/a")</f>
        <v>3.25</v>
      </c>
      <c r="U568" s="1495">
        <f>IFERROR(IF($U$565="please make a selection","n/a",INDEX(la.data,MATCH($U$565,la.geog,0),MATCH(CONCATENATE($AD$566, $D568,),la.head,0))), "n/a")</f>
        <v>111500</v>
      </c>
      <c r="V568" s="1495"/>
      <c r="W568" s="562">
        <f>IFERROR(IF($U$565="please make a selection","n/a",INDEX(la.data,MATCH($U$565,la.geog,0),MATCH(CONCATENATE($AD$559, $D568,),la.head,0))), "n/a")</f>
        <v>3.4000000000000004</v>
      </c>
      <c r="X568" s="562">
        <f>IFERROR(IF($U$565="please make a selection","n/a",INDEX(la.data,MATCH($U$565,la.geog,0),MATCH(CONCATENATE($AD$560, $D568,),la.head,0))), "n/a")</f>
        <v>3.37</v>
      </c>
      <c r="Y568" s="562">
        <f>IFERROR(IF($U$565="please make a selection","n/a",INDEX(la.data,MATCH($U$565,la.geog,0),MATCH(CONCATENATE($AD$561, $D568,),la.head,0))), "n/a")</f>
        <v>3.4299999999999997</v>
      </c>
      <c r="Z568" s="527"/>
      <c r="AA568" s="79"/>
      <c r="AC568" s="484"/>
      <c r="AD568" s="1168"/>
    </row>
    <row r="569" spans="2:33" s="571" customFormat="1" ht="39" customHeight="1" x14ac:dyDescent="0.25">
      <c r="B569" s="79"/>
      <c r="C569" s="527"/>
      <c r="D569" s="1631" t="s">
        <v>2506</v>
      </c>
      <c r="E569" s="1631"/>
      <c r="F569" s="1599" t="str">
        <f>IFERROR(IF($F$565="please make a selection","n/a",INDEX(la.data,MATCH($F$565,la.geog,0),MATCH(CONCATENATE($AD$566, $D569,),la.head,0))), "n/a")</f>
        <v>n/a</v>
      </c>
      <c r="G569" s="1599"/>
      <c r="H569" s="561" t="str">
        <f>IFERROR(IF($F$565="please make a selection","n/a",INDEX(la.data,MATCH($F$565,la.geog,0),MATCH(CONCATENATE($AD$559, $D569,),la.head,0))), "n/a")</f>
        <v>n/a</v>
      </c>
      <c r="I569" s="561" t="str">
        <f>IFERROR(IF($F$565="please make a selection","n/a",INDEX(la.data,MATCH($F$565,la.geog,0),MATCH(CONCATENATE($AD$560, $D569,),la.head,0))), "n/a")</f>
        <v>n/a</v>
      </c>
      <c r="J569" s="561" t="str">
        <f>IFERROR(IF($F$565="please make a selection","n/a",INDEX(la.data,MATCH($F$565,la.geog,0),MATCH(CONCATENATE($AD$561, $D569,),la.head,0))), "n/a")</f>
        <v>n/a</v>
      </c>
      <c r="K569" s="1599" t="str">
        <f>IFERROR(IF($K$565="please make a selection","n/a",INDEX(la.data,MATCH($K$565,la.geog,0),MATCH(CONCATENATE($AD$566, $D569,),la.head,0))), "n/a")</f>
        <v>n/a</v>
      </c>
      <c r="L569" s="1599"/>
      <c r="M569" s="567" t="str">
        <f>IFERROR(IF($K$565="please make a selection","n/a",INDEX(la.data,MATCH($K$565,la.geog,0),MATCH(CONCATENATE($AD$559, $D569,),la.head,0))), "n/a")</f>
        <v>n/a</v>
      </c>
      <c r="N569" s="567" t="str">
        <f>IFERROR(IF($K$565="please make a selection","n/a",INDEX(la.data,MATCH($K$565,la.geog,0),MATCH(CONCATENATE($AD$560, $D569,),la.head,0))), "n/a")</f>
        <v>n/a</v>
      </c>
      <c r="O569" s="567" t="str">
        <f>IFERROR(IF($K$565="please make a selection","n/a",INDEX(la.data,MATCH($K$565,la.geog,0),MATCH(CONCATENATE($AD$561, $D569,),la.head,0))), "n/a")</f>
        <v>n/a</v>
      </c>
      <c r="P569" s="1599">
        <f>IFERROR(IF($P$565="please make a selection","n/a",INDEX(la.data,MATCH($P$565,la.geog,0),MATCH(CONCATENATE($AD$566, $D569,),la.head,0))), "n/a")</f>
        <v>812</v>
      </c>
      <c r="Q569" s="1599"/>
      <c r="R569" s="567">
        <f>IFERROR(IF($P$565="please make a selection","n/a",INDEX(la.data,MATCH($P$565,la.geog,0),MATCH(CONCATENATE($AD$559, $D569,),la.head,0))), "n/a")</f>
        <v>0.50121626633733596</v>
      </c>
      <c r="S569" s="567">
        <f>IFERROR(IF($P$565="please make a selection","n/a",INDEX(la.data,MATCH($P$565,la.geog,0),MATCH(CONCATENATE($AD$560, $D569,),la.head,0))), "n/a")</f>
        <v>0.42785031423970199</v>
      </c>
      <c r="T569" s="567">
        <f>IFERROR(IF($P$565="please make a selection","n/a",INDEX(la.data,MATCH($P$565,la.geog,0),MATCH(CONCATENATE($AD$561, $D569,),la.head,0))), "n/a")</f>
        <v>0.57458221843497104</v>
      </c>
      <c r="U569" s="1641">
        <f>IFERROR(IF($U$565="please make a selection","n/a",INDEX(la.data,MATCH($U$565,la.geog,0),MATCH(CONCATENATE($AD$566, $D569,),la.head,0))), "n/a")</f>
        <v>89442</v>
      </c>
      <c r="V569" s="1641"/>
      <c r="W569" s="567">
        <f>IFERROR(IF($U$565="please make a selection","n/a",INDEX(la.data,MATCH($U$565,la.geog,0),MATCH(CONCATENATE($AD$559, $D569,),la.head,0))), "n/a")</f>
        <v>0.74353455462816198</v>
      </c>
      <c r="X569" s="567">
        <f>IFERROR(IF($U$565="please make a selection","n/a",INDEX(la.data,MATCH($U$565,la.geog,0),MATCH(CONCATENATE($AD$560, $D569,),la.head,0))), "n/a")</f>
        <v>0.73469413231367298</v>
      </c>
      <c r="Y569" s="567">
        <f>IFERROR(IF($U$565="please make a selection","n/a",INDEX(la.data,MATCH($U$565,la.geog,0),MATCH(CONCATENATE($AD$561, $D569,),la.head,0))), "n/a")</f>
        <v>0.75237497694265099</v>
      </c>
      <c r="Z569" s="527"/>
      <c r="AA569" s="79"/>
      <c r="AC569" s="484"/>
      <c r="AD569" s="1168"/>
    </row>
    <row r="570" spans="2:33" s="571" customFormat="1" x14ac:dyDescent="0.25">
      <c r="B570" s="79"/>
      <c r="C570" s="527"/>
      <c r="D570" s="527"/>
      <c r="E570" s="527"/>
      <c r="F570" s="527"/>
      <c r="G570" s="527"/>
      <c r="H570" s="527"/>
      <c r="I570" s="527"/>
      <c r="J570" s="527"/>
      <c r="K570" s="527"/>
      <c r="L570" s="527"/>
      <c r="M570" s="527"/>
      <c r="N570" s="527"/>
      <c r="O570" s="527"/>
      <c r="P570" s="527"/>
      <c r="Q570" s="527"/>
      <c r="R570" s="527"/>
      <c r="S570" s="527"/>
      <c r="T570" s="527"/>
      <c r="U570" s="527"/>
      <c r="V570" s="527"/>
      <c r="W570" s="527"/>
      <c r="X570" s="527"/>
      <c r="Y570" s="527"/>
      <c r="Z570" s="527"/>
      <c r="AA570" s="79"/>
      <c r="AC570" s="484"/>
      <c r="AD570" s="1168"/>
    </row>
    <row r="571" spans="2:33" s="571" customFormat="1" x14ac:dyDescent="0.25">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C571" s="484"/>
      <c r="AD571" s="1168"/>
    </row>
    <row r="572" spans="2:33" s="571" customFormat="1" x14ac:dyDescent="0.25">
      <c r="B572" s="79"/>
      <c r="C572" s="527"/>
      <c r="D572" s="527"/>
      <c r="E572" s="527"/>
      <c r="F572" s="527"/>
      <c r="G572" s="527"/>
      <c r="H572" s="527"/>
      <c r="I572" s="527"/>
      <c r="J572" s="527"/>
      <c r="K572" s="527"/>
      <c r="L572" s="527"/>
      <c r="M572" s="527"/>
      <c r="N572" s="527"/>
      <c r="O572" s="527"/>
      <c r="P572" s="527"/>
      <c r="Q572" s="527"/>
      <c r="R572" s="527"/>
      <c r="S572" s="527"/>
      <c r="T572" s="527"/>
      <c r="U572" s="527"/>
      <c r="V572" s="527"/>
      <c r="W572" s="527"/>
      <c r="X572" s="527"/>
      <c r="Y572" s="527"/>
      <c r="Z572" s="527"/>
      <c r="AA572" s="79"/>
      <c r="AC572" s="484"/>
      <c r="AD572" s="1168"/>
    </row>
    <row r="573" spans="2:33" s="571" customFormat="1" x14ac:dyDescent="0.25">
      <c r="B573" s="79"/>
      <c r="C573" s="527"/>
      <c r="D573" s="527"/>
      <c r="E573" s="527"/>
      <c r="F573" s="527"/>
      <c r="G573" s="527"/>
      <c r="H573" s="527"/>
      <c r="I573" s="527"/>
      <c r="J573" s="527"/>
      <c r="K573" s="527"/>
      <c r="L573" s="527"/>
      <c r="M573" s="527"/>
      <c r="N573" s="527"/>
      <c r="O573" s="527"/>
      <c r="P573" s="527"/>
      <c r="Q573" s="527"/>
      <c r="R573" s="527"/>
      <c r="S573" s="527"/>
      <c r="T573" s="527"/>
      <c r="U573" s="527"/>
      <c r="V573" s="527"/>
      <c r="W573" s="527"/>
      <c r="X573" s="527"/>
      <c r="Y573" s="527"/>
      <c r="Z573" s="527"/>
      <c r="AA573" s="79"/>
      <c r="AC573" s="484"/>
      <c r="AD573" s="1168"/>
    </row>
    <row r="574" spans="2:33" s="571" customFormat="1" ht="14.25" customHeight="1" x14ac:dyDescent="0.25">
      <c r="B574" s="79"/>
      <c r="C574" s="527"/>
      <c r="D574" s="1642" t="s">
        <v>2559</v>
      </c>
      <c r="E574" s="1642"/>
      <c r="F574" s="1642"/>
      <c r="G574" s="1642"/>
      <c r="H574" s="1642"/>
      <c r="I574" s="1642"/>
      <c r="J574" s="1642"/>
      <c r="K574" s="1642"/>
      <c r="L574" s="1642"/>
      <c r="M574" s="1642"/>
      <c r="N574" s="1642"/>
      <c r="O574" s="1642"/>
      <c r="P574" s="1642"/>
      <c r="Q574" s="1642"/>
      <c r="R574" s="1642"/>
      <c r="S574" s="1642"/>
      <c r="T574" s="1642"/>
      <c r="U574" s="1642"/>
      <c r="V574" s="1642"/>
      <c r="W574" s="1642"/>
      <c r="X574" s="1642"/>
      <c r="Y574" s="1642"/>
      <c r="Z574" s="527"/>
      <c r="AA574" s="79"/>
      <c r="AC574" s="484"/>
      <c r="AD574" s="1168"/>
    </row>
    <row r="575" spans="2:33" s="582" customFormat="1" ht="14.25" customHeight="1" x14ac:dyDescent="0.25">
      <c r="B575" s="79"/>
      <c r="C575" s="527"/>
      <c r="D575" s="584"/>
      <c r="E575" s="584"/>
      <c r="F575" s="584"/>
      <c r="G575" s="584"/>
      <c r="H575" s="584"/>
      <c r="I575" s="584"/>
      <c r="J575" s="584"/>
      <c r="K575" s="584"/>
      <c r="L575" s="584"/>
      <c r="M575" s="584"/>
      <c r="N575" s="584"/>
      <c r="O575" s="584"/>
      <c r="P575" s="584"/>
      <c r="Q575" s="584"/>
      <c r="R575" s="584"/>
      <c r="S575" s="584"/>
      <c r="T575" s="584"/>
      <c r="U575" s="584"/>
      <c r="V575" s="584"/>
      <c r="W575" s="584"/>
      <c r="X575" s="584"/>
      <c r="Y575" s="584"/>
      <c r="Z575" s="527"/>
      <c r="AA575" s="79"/>
      <c r="AC575" s="484"/>
      <c r="AD575" s="1168"/>
    </row>
    <row r="576" spans="2:33" s="571" customFormat="1" ht="15" customHeight="1" x14ac:dyDescent="0.25">
      <c r="B576" s="79"/>
      <c r="C576" s="527"/>
      <c r="D576" s="1640" t="s">
        <v>2560</v>
      </c>
      <c r="E576" s="1640"/>
      <c r="F576" s="1640"/>
      <c r="G576" s="1640"/>
      <c r="H576" s="1640"/>
      <c r="I576" s="1640"/>
      <c r="J576" s="1640"/>
      <c r="K576" s="1640"/>
      <c r="L576" s="1640"/>
      <c r="M576" s="1640"/>
      <c r="N576" s="1640"/>
      <c r="O576" s="1640"/>
      <c r="P576" s="1640"/>
      <c r="Q576" s="1640"/>
      <c r="R576" s="1640"/>
      <c r="S576" s="1640"/>
      <c r="T576" s="1640"/>
      <c r="U576" s="1640"/>
      <c r="V576" s="1640"/>
      <c r="W576" s="1640"/>
      <c r="X576" s="1640"/>
      <c r="Y576" s="1640"/>
      <c r="Z576" s="527"/>
      <c r="AA576" s="79"/>
      <c r="AC576" s="484"/>
      <c r="AD576" s="1168"/>
    </row>
    <row r="577" spans="2:30" s="571" customFormat="1" x14ac:dyDescent="0.25">
      <c r="B577" s="79"/>
      <c r="C577" s="527"/>
      <c r="D577" s="1640"/>
      <c r="E577" s="1640"/>
      <c r="F577" s="1640"/>
      <c r="G577" s="1640"/>
      <c r="H577" s="1640"/>
      <c r="I577" s="1640"/>
      <c r="J577" s="1640"/>
      <c r="K577" s="1640"/>
      <c r="L577" s="1640"/>
      <c r="M577" s="1640"/>
      <c r="N577" s="1640"/>
      <c r="O577" s="1640"/>
      <c r="P577" s="1640"/>
      <c r="Q577" s="1640"/>
      <c r="R577" s="1640"/>
      <c r="S577" s="1640"/>
      <c r="T577" s="1640"/>
      <c r="U577" s="1640"/>
      <c r="V577" s="1640"/>
      <c r="W577" s="1640"/>
      <c r="X577" s="1640"/>
      <c r="Y577" s="1640"/>
      <c r="Z577" s="527"/>
      <c r="AA577" s="79"/>
      <c r="AC577" s="484"/>
      <c r="AD577" s="1168"/>
    </row>
    <row r="578" spans="2:30" s="571" customFormat="1" x14ac:dyDescent="0.25">
      <c r="B578" s="79"/>
      <c r="C578" s="527"/>
      <c r="D578" s="1640"/>
      <c r="E578" s="1640"/>
      <c r="F578" s="1640"/>
      <c r="G578" s="1640"/>
      <c r="H578" s="1640"/>
      <c r="I578" s="1640"/>
      <c r="J578" s="1640"/>
      <c r="K578" s="1640"/>
      <c r="L578" s="1640"/>
      <c r="M578" s="1640"/>
      <c r="N578" s="1640"/>
      <c r="O578" s="1640"/>
      <c r="P578" s="1640"/>
      <c r="Q578" s="1640"/>
      <c r="R578" s="1640"/>
      <c r="S578" s="1640"/>
      <c r="T578" s="1640"/>
      <c r="U578" s="1640"/>
      <c r="V578" s="1640"/>
      <c r="W578" s="1640"/>
      <c r="X578" s="1640"/>
      <c r="Y578" s="1640"/>
      <c r="Z578" s="527"/>
      <c r="AA578" s="79"/>
      <c r="AC578" s="484"/>
      <c r="AD578" s="1168"/>
    </row>
    <row r="579" spans="2:30" s="571" customFormat="1" x14ac:dyDescent="0.25">
      <c r="B579" s="79"/>
      <c r="C579" s="527"/>
      <c r="D579" s="1640"/>
      <c r="E579" s="1640"/>
      <c r="F579" s="1640"/>
      <c r="G579" s="1640"/>
      <c r="H579" s="1640"/>
      <c r="I579" s="1640"/>
      <c r="J579" s="1640"/>
      <c r="K579" s="1640"/>
      <c r="L579" s="1640"/>
      <c r="M579" s="1640"/>
      <c r="N579" s="1640"/>
      <c r="O579" s="1640"/>
      <c r="P579" s="1640"/>
      <c r="Q579" s="1640"/>
      <c r="R579" s="1640"/>
      <c r="S579" s="1640"/>
      <c r="T579" s="1640"/>
      <c r="U579" s="1640"/>
      <c r="V579" s="1640"/>
      <c r="W579" s="1640"/>
      <c r="X579" s="1640"/>
      <c r="Y579" s="1640"/>
      <c r="Z579" s="527"/>
      <c r="AA579" s="79"/>
      <c r="AC579" s="484"/>
      <c r="AD579" s="1168"/>
    </row>
    <row r="580" spans="2:30" s="571" customFormat="1" x14ac:dyDescent="0.25">
      <c r="B580" s="79"/>
      <c r="C580" s="527"/>
      <c r="D580" s="1640"/>
      <c r="E580" s="1640"/>
      <c r="F580" s="1640"/>
      <c r="G580" s="1640"/>
      <c r="H580" s="1640"/>
      <c r="I580" s="1640"/>
      <c r="J580" s="1640"/>
      <c r="K580" s="1640"/>
      <c r="L580" s="1640"/>
      <c r="M580" s="1640"/>
      <c r="N580" s="1640"/>
      <c r="O580" s="1640"/>
      <c r="P580" s="1640"/>
      <c r="Q580" s="1640"/>
      <c r="R580" s="1640"/>
      <c r="S580" s="1640"/>
      <c r="T580" s="1640"/>
      <c r="U580" s="1640"/>
      <c r="V580" s="1640"/>
      <c r="W580" s="1640"/>
      <c r="X580" s="1640"/>
      <c r="Y580" s="1640"/>
      <c r="Z580" s="527"/>
      <c r="AA580" s="79"/>
      <c r="AC580" s="484"/>
      <c r="AD580" s="1168"/>
    </row>
    <row r="581" spans="2:30" s="571" customFormat="1" x14ac:dyDescent="0.25">
      <c r="B581" s="79"/>
      <c r="C581" s="527"/>
      <c r="D581" s="1640"/>
      <c r="E581" s="1640"/>
      <c r="F581" s="1640"/>
      <c r="G581" s="1640"/>
      <c r="H581" s="1640"/>
      <c r="I581" s="1640"/>
      <c r="J581" s="1640"/>
      <c r="K581" s="1640"/>
      <c r="L581" s="1640"/>
      <c r="M581" s="1640"/>
      <c r="N581" s="1640"/>
      <c r="O581" s="1640"/>
      <c r="P581" s="1640"/>
      <c r="Q581" s="1640"/>
      <c r="R581" s="1640"/>
      <c r="S581" s="1640"/>
      <c r="T581" s="1640"/>
      <c r="U581" s="1640"/>
      <c r="V581" s="1640"/>
      <c r="W581" s="1640"/>
      <c r="X581" s="1640"/>
      <c r="Y581" s="1640"/>
      <c r="Z581" s="527"/>
      <c r="AA581" s="79"/>
      <c r="AC581" s="484"/>
      <c r="AD581" s="1168"/>
    </row>
    <row r="582" spans="2:30" s="571" customFormat="1" x14ac:dyDescent="0.25">
      <c r="B582" s="79"/>
      <c r="C582" s="527"/>
      <c r="D582" s="1640"/>
      <c r="E582" s="1640"/>
      <c r="F582" s="1640"/>
      <c r="G582" s="1640"/>
      <c r="H582" s="1640"/>
      <c r="I582" s="1640"/>
      <c r="J582" s="1640"/>
      <c r="K582" s="1640"/>
      <c r="L582" s="1640"/>
      <c r="M582" s="1640"/>
      <c r="N582" s="1640"/>
      <c r="O582" s="1640"/>
      <c r="P582" s="1640"/>
      <c r="Q582" s="1640"/>
      <c r="R582" s="1640"/>
      <c r="S582" s="1640"/>
      <c r="T582" s="1640"/>
      <c r="U582" s="1640"/>
      <c r="V582" s="1640"/>
      <c r="W582" s="1640"/>
      <c r="X582" s="1640"/>
      <c r="Y582" s="1640"/>
      <c r="Z582" s="527"/>
      <c r="AA582" s="79"/>
      <c r="AC582" s="484"/>
      <c r="AD582" s="1168"/>
    </row>
    <row r="583" spans="2:30" s="571" customFormat="1" x14ac:dyDescent="0.25">
      <c r="B583" s="79"/>
      <c r="C583" s="527"/>
      <c r="D583" s="1640"/>
      <c r="E583" s="1640"/>
      <c r="F583" s="1640"/>
      <c r="G583" s="1640"/>
      <c r="H583" s="1640"/>
      <c r="I583" s="1640"/>
      <c r="J583" s="1640"/>
      <c r="K583" s="1640"/>
      <c r="L583" s="1640"/>
      <c r="M583" s="1640"/>
      <c r="N583" s="1640"/>
      <c r="O583" s="1640"/>
      <c r="P583" s="1640"/>
      <c r="Q583" s="1640"/>
      <c r="R583" s="1640"/>
      <c r="S583" s="1640"/>
      <c r="T583" s="1640"/>
      <c r="U583" s="1640"/>
      <c r="V583" s="1640"/>
      <c r="W583" s="1640"/>
      <c r="X583" s="1640"/>
      <c r="Y583" s="1640"/>
      <c r="Z583" s="527"/>
      <c r="AA583" s="79"/>
      <c r="AC583" s="484"/>
      <c r="AD583" s="1168"/>
    </row>
    <row r="584" spans="2:30" s="571" customFormat="1" x14ac:dyDescent="0.25">
      <c r="B584" s="79"/>
      <c r="C584" s="527"/>
      <c r="D584" s="1640"/>
      <c r="E584" s="1640"/>
      <c r="F584" s="1640"/>
      <c r="G584" s="1640"/>
      <c r="H584" s="1640"/>
      <c r="I584" s="1640"/>
      <c r="J584" s="1640"/>
      <c r="K584" s="1640"/>
      <c r="L584" s="1640"/>
      <c r="M584" s="1640"/>
      <c r="N584" s="1640"/>
      <c r="O584" s="1640"/>
      <c r="P584" s="1640"/>
      <c r="Q584" s="1640"/>
      <c r="R584" s="1640"/>
      <c r="S584" s="1640"/>
      <c r="T584" s="1640"/>
      <c r="U584" s="1640"/>
      <c r="V584" s="1640"/>
      <c r="W584" s="1640"/>
      <c r="X584" s="1640"/>
      <c r="Y584" s="1640"/>
      <c r="Z584" s="527"/>
      <c r="AA584" s="79"/>
      <c r="AC584" s="484"/>
      <c r="AD584" s="1168"/>
    </row>
    <row r="585" spans="2:30" s="571" customFormat="1" x14ac:dyDescent="0.25">
      <c r="B585" s="79"/>
      <c r="C585" s="527"/>
      <c r="D585" s="1640"/>
      <c r="E585" s="1640"/>
      <c r="F585" s="1640"/>
      <c r="G585" s="1640"/>
      <c r="H585" s="1640"/>
      <c r="I585" s="1640"/>
      <c r="J585" s="1640"/>
      <c r="K585" s="1640"/>
      <c r="L585" s="1640"/>
      <c r="M585" s="1640"/>
      <c r="N585" s="1640"/>
      <c r="O585" s="1640"/>
      <c r="P585" s="1640"/>
      <c r="Q585" s="1640"/>
      <c r="R585" s="1640"/>
      <c r="S585" s="1640"/>
      <c r="T585" s="1640"/>
      <c r="U585" s="1640"/>
      <c r="V585" s="1640"/>
      <c r="W585" s="1640"/>
      <c r="X585" s="1640"/>
      <c r="Y585" s="1640"/>
      <c r="Z585" s="527"/>
      <c r="AA585" s="79"/>
      <c r="AC585" s="484"/>
      <c r="AD585" s="1168"/>
    </row>
    <row r="586" spans="2:30" s="571" customFormat="1" x14ac:dyDescent="0.25">
      <c r="B586" s="79"/>
      <c r="C586" s="527"/>
      <c r="D586" s="1640"/>
      <c r="E586" s="1640"/>
      <c r="F586" s="1640"/>
      <c r="G586" s="1640"/>
      <c r="H586" s="1640"/>
      <c r="I586" s="1640"/>
      <c r="J586" s="1640"/>
      <c r="K586" s="1640"/>
      <c r="L586" s="1640"/>
      <c r="M586" s="1640"/>
      <c r="N586" s="1640"/>
      <c r="O586" s="1640"/>
      <c r="P586" s="1640"/>
      <c r="Q586" s="1640"/>
      <c r="R586" s="1640"/>
      <c r="S586" s="1640"/>
      <c r="T586" s="1640"/>
      <c r="U586" s="1640"/>
      <c r="V586" s="1640"/>
      <c r="W586" s="1640"/>
      <c r="X586" s="1640"/>
      <c r="Y586" s="1640"/>
      <c r="Z586" s="527"/>
      <c r="AA586" s="79"/>
      <c r="AC586" s="484"/>
      <c r="AD586" s="1168"/>
    </row>
    <row r="587" spans="2:30" s="490" customFormat="1" x14ac:dyDescent="0.25">
      <c r="B587" s="79"/>
      <c r="C587" s="475"/>
      <c r="D587" s="1640"/>
      <c r="E587" s="1640"/>
      <c r="F587" s="1640"/>
      <c r="G587" s="1640"/>
      <c r="H587" s="1640"/>
      <c r="I587" s="1640"/>
      <c r="J587" s="1640"/>
      <c r="K587" s="1640"/>
      <c r="L587" s="1640"/>
      <c r="M587" s="1640"/>
      <c r="N587" s="1640"/>
      <c r="O587" s="1640"/>
      <c r="P587" s="1640"/>
      <c r="Q587" s="1640"/>
      <c r="R587" s="1640"/>
      <c r="S587" s="1640"/>
      <c r="T587" s="1640"/>
      <c r="U587" s="1640"/>
      <c r="V587" s="1640"/>
      <c r="W587" s="1640"/>
      <c r="X587" s="1640"/>
      <c r="Y587" s="1640"/>
      <c r="Z587" s="475"/>
      <c r="AA587" s="79"/>
      <c r="AC587" s="484"/>
      <c r="AD587" s="1168"/>
    </row>
    <row r="588" spans="2:30" s="490" customFormat="1" x14ac:dyDescent="0.25">
      <c r="B588" s="79"/>
      <c r="C588" s="475"/>
      <c r="D588" s="1640"/>
      <c r="E588" s="1640"/>
      <c r="F588" s="1640"/>
      <c r="G588" s="1640"/>
      <c r="H588" s="1640"/>
      <c r="I588" s="1640"/>
      <c r="J588" s="1640"/>
      <c r="K588" s="1640"/>
      <c r="L588" s="1640"/>
      <c r="M588" s="1640"/>
      <c r="N588" s="1640"/>
      <c r="O588" s="1640"/>
      <c r="P588" s="1640"/>
      <c r="Q588" s="1640"/>
      <c r="R588" s="1640"/>
      <c r="S588" s="1640"/>
      <c r="T588" s="1640"/>
      <c r="U588" s="1640"/>
      <c r="V588" s="1640"/>
      <c r="W588" s="1640"/>
      <c r="X588" s="1640"/>
      <c r="Y588" s="1640"/>
      <c r="Z588" s="475"/>
      <c r="AA588" s="79"/>
      <c r="AC588" s="484"/>
      <c r="AD588" s="1168"/>
    </row>
    <row r="589" spans="2:30" s="582" customFormat="1" x14ac:dyDescent="0.25">
      <c r="B589" s="79"/>
      <c r="C589" s="527"/>
      <c r="D589" s="1640"/>
      <c r="E589" s="1640"/>
      <c r="F589" s="1640"/>
      <c r="G589" s="1640"/>
      <c r="H589" s="1640"/>
      <c r="I589" s="1640"/>
      <c r="J589" s="1640"/>
      <c r="K589" s="1640"/>
      <c r="L589" s="1640"/>
      <c r="M589" s="1640"/>
      <c r="N589" s="1640"/>
      <c r="O589" s="1640"/>
      <c r="P589" s="1640"/>
      <c r="Q589" s="1640"/>
      <c r="R589" s="1640"/>
      <c r="S589" s="1640"/>
      <c r="T589" s="1640"/>
      <c r="U589" s="1640"/>
      <c r="V589" s="1640"/>
      <c r="W589" s="1640"/>
      <c r="X589" s="1640"/>
      <c r="Y589" s="1640"/>
      <c r="Z589" s="527"/>
      <c r="AA589" s="79"/>
      <c r="AC589" s="484"/>
      <c r="AD589" s="1168"/>
    </row>
    <row r="590" spans="2:30" s="582" customFormat="1" x14ac:dyDescent="0.25">
      <c r="B590" s="79"/>
      <c r="C590" s="527"/>
      <c r="D590" s="1640"/>
      <c r="E590" s="1640"/>
      <c r="F590" s="1640"/>
      <c r="G590" s="1640"/>
      <c r="H590" s="1640"/>
      <c r="I590" s="1640"/>
      <c r="J590" s="1640"/>
      <c r="K590" s="1640"/>
      <c r="L590" s="1640"/>
      <c r="M590" s="1640"/>
      <c r="N590" s="1640"/>
      <c r="O590" s="1640"/>
      <c r="P590" s="1640"/>
      <c r="Q590" s="1640"/>
      <c r="R590" s="1640"/>
      <c r="S590" s="1640"/>
      <c r="T590" s="1640"/>
      <c r="U590" s="1640"/>
      <c r="V590" s="1640"/>
      <c r="W590" s="1640"/>
      <c r="X590" s="1640"/>
      <c r="Y590" s="1640"/>
      <c r="Z590" s="527"/>
      <c r="AA590" s="79"/>
      <c r="AC590" s="484"/>
      <c r="AD590" s="1168"/>
    </row>
    <row r="591" spans="2:30" s="588" customFormat="1" x14ac:dyDescent="0.25">
      <c r="B591" s="79"/>
      <c r="C591" s="590"/>
      <c r="D591" s="597"/>
      <c r="E591" s="597"/>
      <c r="F591" s="597"/>
      <c r="G591" s="597"/>
      <c r="H591" s="597"/>
      <c r="I591" s="597"/>
      <c r="J591" s="597"/>
      <c r="K591" s="597"/>
      <c r="L591" s="597"/>
      <c r="M591" s="597"/>
      <c r="N591" s="597"/>
      <c r="O591" s="597"/>
      <c r="P591" s="597"/>
      <c r="Q591" s="597"/>
      <c r="R591" s="597"/>
      <c r="S591" s="597"/>
      <c r="T591" s="597"/>
      <c r="U591" s="597"/>
      <c r="V591" s="597"/>
      <c r="W591" s="597"/>
      <c r="X591" s="597"/>
      <c r="Y591" s="597"/>
      <c r="Z591" s="597"/>
      <c r="AA591" s="79"/>
      <c r="AC591" s="484"/>
      <c r="AD591" s="1168"/>
    </row>
    <row r="592" spans="2:30" s="588" customFormat="1" x14ac:dyDescent="0.25">
      <c r="B592" s="79"/>
      <c r="C592" s="590"/>
      <c r="D592" s="592" t="s">
        <v>1819</v>
      </c>
      <c r="E592" s="591"/>
      <c r="F592" s="1301" t="str">
        <f>IF(select1="", "please make a selection", select1)</f>
        <v>please make a selection</v>
      </c>
      <c r="G592" s="1301"/>
      <c r="H592" s="1301"/>
      <c r="I592" s="1301"/>
      <c r="J592" s="1301"/>
      <c r="K592" s="597"/>
      <c r="L592" s="597"/>
      <c r="M592" s="597"/>
      <c r="N592" s="597"/>
      <c r="O592" s="597"/>
      <c r="P592" s="597"/>
      <c r="Q592" s="597"/>
      <c r="R592" s="597"/>
      <c r="S592" s="597"/>
      <c r="T592" s="597"/>
      <c r="U592" s="597"/>
      <c r="V592" s="597"/>
      <c r="W592" s="597"/>
      <c r="X592" s="597"/>
      <c r="Y592" s="597"/>
      <c r="Z592" s="597"/>
      <c r="AA592" s="79"/>
      <c r="AC592" s="484"/>
      <c r="AD592" s="1168"/>
    </row>
    <row r="593" spans="2:32" s="588" customFormat="1" x14ac:dyDescent="0.25">
      <c r="B593" s="79"/>
      <c r="C593" s="590"/>
      <c r="D593" s="592" t="s">
        <v>1820</v>
      </c>
      <c r="E593" s="591"/>
      <c r="F593" s="1292" t="str">
        <f>IF(select2= "", "please make a selection", select2)</f>
        <v>please make a selection</v>
      </c>
      <c r="G593" s="1292"/>
      <c r="H593" s="1292"/>
      <c r="I593" s="1292"/>
      <c r="J593" s="1292"/>
      <c r="K593" s="597"/>
      <c r="L593" s="597"/>
      <c r="M593" s="597"/>
      <c r="N593" s="597"/>
      <c r="O593" s="597"/>
      <c r="P593" s="597"/>
      <c r="Q593" s="597"/>
      <c r="R593" s="597"/>
      <c r="S593" s="597"/>
      <c r="T593" s="597"/>
      <c r="U593" s="597"/>
      <c r="V593" s="597"/>
      <c r="W593" s="597"/>
      <c r="X593" s="597"/>
      <c r="Y593" s="597"/>
      <c r="Z593" s="597"/>
      <c r="AA593" s="79"/>
      <c r="AC593" s="484"/>
      <c r="AD593" s="1168"/>
    </row>
    <row r="594" spans="2:32" s="588" customFormat="1" x14ac:dyDescent="0.25">
      <c r="B594" s="79"/>
      <c r="C594" s="590"/>
      <c r="D594" s="597"/>
      <c r="E594" s="597"/>
      <c r="F594" s="597"/>
      <c r="G594" s="597"/>
      <c r="H594" s="597"/>
      <c r="I594" s="597"/>
      <c r="J594" s="597"/>
      <c r="K594" s="597"/>
      <c r="L594" s="597"/>
      <c r="M594" s="597"/>
      <c r="N594" s="597"/>
      <c r="O594" s="597"/>
      <c r="P594" s="597"/>
      <c r="Q594" s="597"/>
      <c r="R594" s="597"/>
      <c r="S594" s="597"/>
      <c r="T594" s="597"/>
      <c r="U594" s="597"/>
      <c r="V594" s="597"/>
      <c r="W594" s="597"/>
      <c r="X594" s="597"/>
      <c r="Y594" s="597"/>
      <c r="Z594" s="597"/>
      <c r="AA594" s="79"/>
      <c r="AC594" s="324" t="s">
        <v>2567</v>
      </c>
      <c r="AD594" s="881"/>
      <c r="AE594" s="594"/>
      <c r="AF594" s="594"/>
    </row>
    <row r="595" spans="2:32" s="588" customFormat="1" ht="29.25" customHeight="1" x14ac:dyDescent="0.25">
      <c r="B595" s="79"/>
      <c r="C595" s="590"/>
      <c r="D595" s="1283" t="s">
        <v>1832</v>
      </c>
      <c r="E595" s="1283"/>
      <c r="F595" s="1393" t="str">
        <f>IFERROR(VLOOKUP($F$592, la.lookup,2,FALSE),"please make a selection")</f>
        <v>please make a selection</v>
      </c>
      <c r="G595" s="1393"/>
      <c r="H595" s="1393"/>
      <c r="I595" s="1393"/>
      <c r="J595" s="1393"/>
      <c r="K595" s="1394" t="str">
        <f>IFERROR(VLOOKUP($F$593, la.lookup,2,FALSE),"please make a selection")</f>
        <v>please make a selection</v>
      </c>
      <c r="L595" s="1394"/>
      <c r="M595" s="1394"/>
      <c r="N595" s="1394"/>
      <c r="O595" s="1394"/>
      <c r="P595" s="1396" t="s">
        <v>790</v>
      </c>
      <c r="Q595" s="1396"/>
      <c r="R595" s="1396"/>
      <c r="S595" s="1396"/>
      <c r="T595" s="1396"/>
      <c r="U595" s="1579" t="s">
        <v>1823</v>
      </c>
      <c r="V595" s="1579"/>
      <c r="W595" s="1579"/>
      <c r="X595" s="1579"/>
      <c r="Y595" s="1579"/>
      <c r="Z595" s="597"/>
      <c r="AA595" s="79"/>
      <c r="AC595" s="598" t="s">
        <v>2188</v>
      </c>
      <c r="AD595" s="1156" t="s">
        <v>2189</v>
      </c>
      <c r="AE595" s="598" t="s">
        <v>2190</v>
      </c>
      <c r="AF595" s="594"/>
    </row>
    <row r="596" spans="2:32" s="588" customFormat="1" ht="29.25" customHeight="1" x14ac:dyDescent="0.25">
      <c r="B596" s="79"/>
      <c r="C596" s="590"/>
      <c r="D596" s="1354"/>
      <c r="E596" s="1354"/>
      <c r="F596" s="1580" t="s">
        <v>2565</v>
      </c>
      <c r="G596" s="1580"/>
      <c r="H596" s="1597" t="s">
        <v>2568</v>
      </c>
      <c r="I596" s="1597"/>
      <c r="J596" s="593" t="s">
        <v>2566</v>
      </c>
      <c r="K596" s="1578" t="s">
        <v>2565</v>
      </c>
      <c r="L596" s="1578"/>
      <c r="M596" s="1578" t="s">
        <v>2568</v>
      </c>
      <c r="N596" s="1578"/>
      <c r="O596" s="599" t="s">
        <v>2566</v>
      </c>
      <c r="P596" s="1581" t="s">
        <v>2565</v>
      </c>
      <c r="Q596" s="1581"/>
      <c r="R596" s="579" t="s">
        <v>2566</v>
      </c>
      <c r="S596" s="581" t="s">
        <v>571</v>
      </c>
      <c r="T596" s="576" t="s">
        <v>572</v>
      </c>
      <c r="U596" s="1582" t="s">
        <v>2565</v>
      </c>
      <c r="V596" s="1582"/>
      <c r="W596" s="1571" t="s">
        <v>2568</v>
      </c>
      <c r="X596" s="1571"/>
      <c r="Y596" s="575" t="s">
        <v>2566</v>
      </c>
      <c r="Z596" s="597"/>
      <c r="AA596" s="79"/>
      <c r="AC596" s="324" t="s">
        <v>2569</v>
      </c>
      <c r="AD596" s="881"/>
      <c r="AE596" s="594"/>
      <c r="AF596" s="594"/>
    </row>
    <row r="597" spans="2:32" s="582" customFormat="1" x14ac:dyDescent="0.25">
      <c r="B597" s="79"/>
      <c r="C597" s="527"/>
      <c r="D597" s="1577" t="s">
        <v>2196</v>
      </c>
      <c r="E597" s="1577"/>
      <c r="F597" s="1241" t="str">
        <f>IFERROR(IF($F$595="please make a selection","n/a",INDEX(la.data,MATCH($F$595,la.geog,0),MATCH(CONCATENATE($AC$594, " (",$D597,")"),la.head,0))), "n/a")</f>
        <v>n/a</v>
      </c>
      <c r="G597" s="1241"/>
      <c r="H597" s="1241" t="str">
        <f>IFERROR(IF($F$595="please make a selection","n/a",INDEX(la.data,MATCH($F$595,la.geog,0),MATCH(AC595,la.head,0))), "n/a")</f>
        <v>n/a</v>
      </c>
      <c r="I597" s="1241"/>
      <c r="J597" s="909" t="str">
        <f>IFERROR(IF($F$595="please make a selection","n/a",INDEX(la.data,MATCH($F$595,la.geog,0),MATCH(CONCATENATE($AC$596, " (",$D597,")"),la.head,0))), "n/a")</f>
        <v>n/a</v>
      </c>
      <c r="K597" s="1241" t="str">
        <f>IFERROR(IF($K$595="please make a selection","n/a",INDEX(la.data,MATCH($K$595,la.geog,0),MATCH(CONCATENATE($AC$594, " (",$D597,")"),la.head,0))), "n/a")</f>
        <v>n/a</v>
      </c>
      <c r="L597" s="1241"/>
      <c r="M597" s="1241" t="str">
        <f>IFERROR(IF($K$595="please make a selection","n/a",INDEX(la.data,MATCH($K$595,la.geog,0),MATCH(AC595,la.head,0))), "n/a")</f>
        <v>n/a</v>
      </c>
      <c r="N597" s="1241"/>
      <c r="O597" s="909" t="str">
        <f>IFERROR(IF($K$595="please make a selection","n/a",INDEX(la.data,MATCH($K$595,la.geog,0),MATCH(CONCATENATE($AC$596, " (",$D597,")"),la.head,0))), "n/a")</f>
        <v>n/a</v>
      </c>
      <c r="P597" s="1241">
        <f>IFERROR(IF($P$595="please make a selection","n/a",INDEX(la.data,MATCH($P$595,la.geog,0),MATCH(CONCATENATE($AC$594, " (",$D597,")"),la.head,0))), "n/a")</f>
        <v>563</v>
      </c>
      <c r="Q597" s="1241"/>
      <c r="R597" s="1576">
        <f>IFERROR(IF($P$595="please make a selection","n/a",INDEX(la.data,MATCH($P$595,la.geog,0),MATCH(AC595,la.head,0))), "n/a")</f>
        <v>189345</v>
      </c>
      <c r="S597" s="1576"/>
      <c r="T597" s="587">
        <f>IFERROR(IF($P$595="please make a selection","n/a",INDEX(la.data,MATCH($P$595,la.geog,0),MATCH(CONCATENATE($AC$596, " (",$D597,")"),la.head,0))), "n/a")</f>
        <v>2.9734083287121394E-3</v>
      </c>
      <c r="U597" s="1241" t="str">
        <f>IFERROR(IF($U$595="please make a selection","n/a",INDEX(la.data,MATCH($U$595,la.geog,0),MATCH(CONCATENATE($AC$594, " (",$D597,")"),la.head,0))), "n/a")</f>
        <v>-</v>
      </c>
      <c r="V597" s="1241"/>
      <c r="W597" s="1576">
        <f>IFERROR(IF($U$595="please make a selection","n/a",INDEX(la.data,MATCH($U$595,la.geog,0),MATCH(AC595,la.head,0))), "n/a")</f>
        <v>13106976</v>
      </c>
      <c r="X597" s="1576"/>
      <c r="Y597" s="909" t="str">
        <f>IFERROR(IF($U$595="please make a selection","n/a",INDEX(la.data,MATCH($U$595,la.geog,0),MATCH(CONCATENATE($AC$596, " (",$D597,")"),la.head,0))), "n/a")</f>
        <v>-</v>
      </c>
      <c r="Z597" s="589"/>
      <c r="AA597" s="79"/>
      <c r="AC597" s="484"/>
      <c r="AD597" s="1168"/>
    </row>
    <row r="598" spans="2:32" s="582" customFormat="1" x14ac:dyDescent="0.25">
      <c r="B598" s="79"/>
      <c r="C598" s="527"/>
      <c r="D598" s="1477" t="s">
        <v>2047</v>
      </c>
      <c r="E598" s="1477"/>
      <c r="F598" s="1242" t="str">
        <f>IFERROR(IF($F$595="please make a selection","n/a",INDEX(la.data,MATCH($F$595,la.geog,0),MATCH(CONCATENATE($AC$594, " (",$D598,")"),la.head,0))), "n/a")</f>
        <v>n/a</v>
      </c>
      <c r="G598" s="1242"/>
      <c r="H598" s="1242" t="str">
        <f>IFERROR(IF($F$595="please make a selection","n/a",INDEX(la.data,MATCH($F$595,la.geog,0),MATCH(AD595,la.head,0))), "n/a")</f>
        <v>n/a</v>
      </c>
      <c r="I598" s="1242"/>
      <c r="J598" s="977" t="str">
        <f>IFERROR(IF($F$595="please make a selection","n/a",INDEX(la.data,MATCH($F$595,la.geog,0),MATCH(CONCATENATE($AC$596, " (",$D598,")"),la.head,0))), "n/a")</f>
        <v>n/a</v>
      </c>
      <c r="K598" s="1242" t="str">
        <f>IFERROR(IF($K$595="please make a selection","n/a",INDEX(la.data,MATCH($K$595,la.geog,0),MATCH(CONCATENATE($AC$594, " (",$D598,")"),la.head,0))), "n/a")</f>
        <v>n/a</v>
      </c>
      <c r="L598" s="1242"/>
      <c r="M598" s="1242" t="str">
        <f>IFERROR(IF($K$595="please make a selection","n/a",INDEX(la.data,MATCH($K$595,la.geog,0),MATCH(AD595,la.head,0))), "n/a")</f>
        <v>n/a</v>
      </c>
      <c r="N598" s="1242"/>
      <c r="O598" s="977" t="str">
        <f>IFERROR(IF($K$595="please make a selection","n/a",INDEX(la.data,MATCH($K$595,la.geog,0),MATCH(CONCATENATE($AC$596, " (",$D598,")"),la.head,0))), "n/a")</f>
        <v>n/a</v>
      </c>
      <c r="P598" s="1242">
        <f>IFERROR(IF($P$595="please make a selection","n/a",INDEX(la.data,MATCH($P$595,la.geog,0),MATCH(CONCATENATE($AC$594, " (",$D598,")"),la.head,0))), "n/a")</f>
        <v>513</v>
      </c>
      <c r="Q598" s="1242"/>
      <c r="R598" s="1570">
        <f>IFERROR(IF($P$595="please make a selection","n/a",INDEX(la.data,MATCH($P$595,la.geog,0),MATCH(AD595,la.head,0))), "n/a")</f>
        <v>187984</v>
      </c>
      <c r="S598" s="1570"/>
      <c r="T598" s="574">
        <f>IFERROR(IF($P$595="please make a selection","n/a",INDEX(la.data,MATCH($P$595,la.geog,0),MATCH(CONCATENATE($AC$596, " (",$D598,")"),la.head,0))), "n/a")</f>
        <v>2.7289556558004937E-3</v>
      </c>
      <c r="U598" s="1453">
        <f>IFERROR(IF($U$373="please make a selection","n/a",INDEX(la.data,MATCH($U$373,la.geog,0),MATCH(CONCATENATE($AC$375, " (",$D598,")"),la.head,0))), "n/a")</f>
        <v>67195</v>
      </c>
      <c r="V598" s="1453"/>
      <c r="W598" s="1570">
        <f>IFERROR(IF($U$595="please make a selection","n/a",INDEX(la.data,MATCH($U$595,la.geog,0),MATCH(AD595,la.head,0))), "n/a")</f>
        <v>13005727</v>
      </c>
      <c r="X598" s="1570"/>
      <c r="Y598" s="574">
        <f>IFERROR(IF($U$595="please make a selection","n/a",INDEX(la.data,MATCH($U$595,la.geog,0),MATCH(CONCATENATE($AC$596, " (",$D598,")"),la.head,0))), "n/a")</f>
        <v>4.6411092590210451E-3</v>
      </c>
      <c r="Z598" s="589"/>
      <c r="AA598" s="79"/>
      <c r="AC598" s="484"/>
      <c r="AD598" s="1168"/>
    </row>
    <row r="599" spans="2:32" s="582" customFormat="1" x14ac:dyDescent="0.25">
      <c r="B599" s="79"/>
      <c r="C599" s="527"/>
      <c r="D599" s="1478" t="s">
        <v>2048</v>
      </c>
      <c r="E599" s="1478"/>
      <c r="F599" s="1240" t="str">
        <f>IFERROR(IF($F$595="please make a selection","n/a",INDEX(la.data,MATCH($F$595,la.geog,0),MATCH(CONCATENATE($AC$594, " (",$D599,")"),la.head,0))), "n/a")</f>
        <v>n/a</v>
      </c>
      <c r="G599" s="1240"/>
      <c r="H599" s="1240" t="str">
        <f>IFERROR(IF($F$595="please make a selection","n/a",INDEX(la.data,MATCH($F$595,la.geog,0),MATCH(AE595,la.head,0))), "n/a")</f>
        <v>n/a</v>
      </c>
      <c r="I599" s="1240"/>
      <c r="J599" s="978" t="str">
        <f>IFERROR(IF($F$595="please make a selection","n/a",INDEX(la.data,MATCH($F$595,la.geog,0),MATCH(CONCATENATE($AC$596, " (",$D599,")"),la.head,0))), "n/a")</f>
        <v>n/a</v>
      </c>
      <c r="K599" s="1240" t="str">
        <f>IFERROR(IF($K$595="please make a selection","n/a",INDEX(la.data,MATCH($K$595,la.geog,0),MATCH(CONCATENATE($AC$594, " (",$D599,")"),la.head,0))), "n/a")</f>
        <v>n/a</v>
      </c>
      <c r="L599" s="1240"/>
      <c r="M599" s="1240" t="str">
        <f>IFERROR(IF($K$595="please make a selection","n/a",INDEX(la.data,MATCH($K$595,la.geog,0),MATCH(AE595,la.head,0))), "n/a")</f>
        <v>n/a</v>
      </c>
      <c r="N599" s="1240"/>
      <c r="O599" s="978" t="str">
        <f>IFERROR(IF($K$595="please make a selection","n/a",INDEX(la.data,MATCH($K$595,la.geog,0),MATCH(CONCATENATE($AC$596, " (",$D599,")"),la.head,0))), "n/a")</f>
        <v>n/a</v>
      </c>
      <c r="P599" s="1240">
        <f>IFERROR(IF($P$595="please make a selection","n/a",INDEX(la.data,MATCH($P$595,la.geog,0),MATCH(CONCATENATE($AC$594, " (",$D599,")"),la.head,0))), "n/a")</f>
        <v>462</v>
      </c>
      <c r="Q599" s="1240"/>
      <c r="R599" s="1514">
        <f>IFERROR(IF($P$595="please make a selection","n/a",INDEX(la.data,MATCH($P$595,la.geog,0),MATCH(AE595,la.head,0))), "n/a")</f>
        <v>186332</v>
      </c>
      <c r="S599" s="1514"/>
      <c r="T599" s="404">
        <f>IFERROR(IF($P$595="please make a selection","n/a",INDEX(la.data,MATCH($P$595,la.geog,0),MATCH(CONCATENATE($AC$596, " (",$D599,")"),la.head,0))), "n/a")</f>
        <v>2.4794452912006524E-3</v>
      </c>
      <c r="U599" s="1352">
        <f>IFERROR(IF($U$373="please make a selection","n/a",INDEX(la.data,MATCH($U$373,la.geog,0),MATCH(CONCATENATE($AC$375, " (",$D599,")"),la.head,0))), "n/a")</f>
        <v>70879</v>
      </c>
      <c r="V599" s="1352"/>
      <c r="W599" s="1514">
        <f>IFERROR(IF($U$595="please make a selection","n/a",INDEX(la.data,MATCH($U$595,la.geog,0),MATCH(AE595,la.head,0))), "n/a")</f>
        <v>12907331</v>
      </c>
      <c r="X599" s="1514"/>
      <c r="Y599" s="404">
        <f>IFERROR(IF($U$595="please make a selection","n/a",INDEX(la.data,MATCH($U$595,la.geog,0),MATCH(CONCATENATE($AC$596, " (",$D599,")"),la.head,0))), "n/a")</f>
        <v>4.8961322832737457E-3</v>
      </c>
      <c r="Z599" s="589"/>
      <c r="AA599" s="79"/>
      <c r="AC599" s="484"/>
      <c r="AD599" s="1168"/>
    </row>
    <row r="600" spans="2:32" s="582" customFormat="1" x14ac:dyDescent="0.25">
      <c r="B600" s="79"/>
      <c r="C600" s="527"/>
      <c r="D600" s="1572" t="s">
        <v>2570</v>
      </c>
      <c r="E600" s="1572"/>
      <c r="F600" s="1572"/>
      <c r="G600" s="1572"/>
      <c r="H600" s="1572"/>
      <c r="I600" s="1572"/>
      <c r="J600" s="1572"/>
      <c r="K600" s="1572"/>
      <c r="L600" s="1572"/>
      <c r="M600" s="1572"/>
      <c r="N600" s="1572"/>
      <c r="O600" s="1572"/>
      <c r="P600" s="1572"/>
      <c r="Q600" s="1572"/>
      <c r="R600" s="1572"/>
      <c r="S600" s="1572"/>
      <c r="T600" s="1572"/>
      <c r="U600" s="1572"/>
      <c r="V600" s="1572"/>
      <c r="W600" s="1572"/>
      <c r="X600" s="1572"/>
      <c r="Y600" s="1572"/>
      <c r="Z600" s="527"/>
      <c r="AA600" s="79"/>
      <c r="AC600" s="484"/>
      <c r="AD600" s="1168"/>
    </row>
    <row r="601" spans="2:32" s="588" customFormat="1" x14ac:dyDescent="0.25">
      <c r="B601" s="79"/>
      <c r="C601" s="590"/>
      <c r="D601" s="583"/>
      <c r="E601" s="583"/>
      <c r="F601" s="583"/>
      <c r="G601" s="583"/>
      <c r="H601" s="583"/>
      <c r="I601" s="583"/>
      <c r="J601" s="583"/>
      <c r="K601" s="583"/>
      <c r="L601" s="583"/>
      <c r="M601" s="583"/>
      <c r="N601" s="583"/>
      <c r="O601" s="583"/>
      <c r="P601" s="583"/>
      <c r="Q601" s="583"/>
      <c r="R601" s="583"/>
      <c r="S601" s="583"/>
      <c r="T601" s="583"/>
      <c r="U601" s="583"/>
      <c r="V601" s="583"/>
      <c r="W601" s="583"/>
      <c r="X601" s="583"/>
      <c r="Y601" s="583"/>
      <c r="Z601" s="590"/>
      <c r="AA601" s="79"/>
      <c r="AC601" s="484"/>
      <c r="AD601" s="1168"/>
    </row>
    <row r="602" spans="2:32" s="490" customFormat="1" x14ac:dyDescent="0.25">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C602" s="484"/>
      <c r="AD602" s="1168"/>
    </row>
    <row r="603" spans="2:32" s="490" customFormat="1" x14ac:dyDescent="0.25">
      <c r="B603" s="79"/>
      <c r="C603" s="475"/>
      <c r="D603" s="475"/>
      <c r="E603" s="475"/>
      <c r="F603" s="475"/>
      <c r="G603" s="475"/>
      <c r="H603" s="475"/>
      <c r="I603" s="475"/>
      <c r="J603" s="475"/>
      <c r="K603" s="475"/>
      <c r="L603" s="475"/>
      <c r="M603" s="475"/>
      <c r="N603" s="475"/>
      <c r="O603" s="475"/>
      <c r="P603" s="475"/>
      <c r="Q603" s="475"/>
      <c r="R603" s="475"/>
      <c r="S603" s="475"/>
      <c r="T603" s="475"/>
      <c r="U603" s="475"/>
      <c r="V603" s="475"/>
      <c r="W603" s="475"/>
      <c r="X603" s="475"/>
      <c r="Y603" s="475"/>
      <c r="Z603" s="475"/>
      <c r="AA603" s="79"/>
      <c r="AC603" s="484"/>
      <c r="AD603" s="1168"/>
    </row>
    <row r="604" spans="2:32" s="490" customFormat="1" x14ac:dyDescent="0.25">
      <c r="B604" s="79"/>
      <c r="C604" s="475"/>
      <c r="D604" s="475"/>
      <c r="E604" s="475"/>
      <c r="F604" s="475"/>
      <c r="G604" s="475"/>
      <c r="H604" s="475"/>
      <c r="I604" s="475"/>
      <c r="J604" s="475"/>
      <c r="K604" s="475"/>
      <c r="L604" s="475"/>
      <c r="M604" s="475"/>
      <c r="N604" s="475"/>
      <c r="O604" s="475"/>
      <c r="P604" s="475"/>
      <c r="Q604" s="475"/>
      <c r="R604" s="475"/>
      <c r="S604" s="475"/>
      <c r="T604" s="475"/>
      <c r="U604" s="475"/>
      <c r="V604" s="475"/>
      <c r="W604" s="475"/>
      <c r="X604" s="475"/>
      <c r="Y604" s="475"/>
      <c r="Z604" s="475"/>
      <c r="AA604" s="79"/>
      <c r="AC604" s="484"/>
      <c r="AD604" s="1168"/>
    </row>
    <row r="605" spans="2:32" s="490" customFormat="1" ht="15.75" x14ac:dyDescent="0.25">
      <c r="B605" s="79"/>
      <c r="C605" s="475"/>
      <c r="D605" s="744" t="s">
        <v>2749</v>
      </c>
      <c r="E605" s="733"/>
      <c r="F605" s="733"/>
      <c r="G605" s="733"/>
      <c r="H605" s="733"/>
      <c r="I605" s="733"/>
      <c r="J605" s="733"/>
      <c r="K605" s="733"/>
      <c r="L605" s="733"/>
      <c r="M605" s="733"/>
      <c r="N605" s="733"/>
      <c r="O605" s="733"/>
      <c r="P605" s="733"/>
      <c r="Q605" s="733"/>
      <c r="R605" s="733"/>
      <c r="S605" s="733"/>
      <c r="T605" s="733"/>
      <c r="U605" s="733"/>
      <c r="V605" s="733"/>
      <c r="W605" s="733"/>
      <c r="X605" s="733"/>
      <c r="Y605" s="733"/>
      <c r="Z605" s="475"/>
      <c r="AA605" s="79"/>
      <c r="AC605" s="484"/>
      <c r="AD605" s="1141"/>
    </row>
    <row r="606" spans="2:32" s="490" customFormat="1" x14ac:dyDescent="0.25">
      <c r="B606" s="79"/>
      <c r="C606" s="475"/>
      <c r="D606" s="742" t="s">
        <v>2302</v>
      </c>
      <c r="F606" s="733"/>
      <c r="G606" s="733"/>
      <c r="H606" s="733"/>
      <c r="I606" s="733"/>
      <c r="J606" s="733"/>
      <c r="K606" s="733"/>
      <c r="L606" s="733"/>
      <c r="M606" s="733"/>
      <c r="N606" s="733"/>
      <c r="O606" s="733"/>
      <c r="P606" s="733"/>
      <c r="Q606" s="733"/>
      <c r="R606" s="733"/>
      <c r="S606" s="733"/>
      <c r="T606" s="733"/>
      <c r="U606" s="733"/>
      <c r="V606" s="733"/>
      <c r="W606" s="733"/>
      <c r="X606" s="733"/>
      <c r="Y606" s="733"/>
      <c r="Z606" s="475"/>
      <c r="AA606" s="79"/>
      <c r="AC606" s="484"/>
      <c r="AD606" s="1141"/>
    </row>
    <row r="607" spans="2:32" s="490" customFormat="1" x14ac:dyDescent="0.25">
      <c r="B607" s="79"/>
      <c r="C607" s="475"/>
      <c r="D607" s="742"/>
      <c r="E607" s="733"/>
      <c r="F607" s="733"/>
      <c r="G607" s="733"/>
      <c r="H607" s="733"/>
      <c r="I607" s="733"/>
      <c r="J607" s="733"/>
      <c r="K607" s="733"/>
      <c r="L607" s="733"/>
      <c r="M607" s="733"/>
      <c r="N607" s="733"/>
      <c r="O607" s="733"/>
      <c r="P607" s="733"/>
      <c r="Q607" s="733"/>
      <c r="R607" s="733"/>
      <c r="S607" s="733"/>
      <c r="T607" s="733"/>
      <c r="U607" s="733"/>
      <c r="V607" s="733"/>
      <c r="W607" s="733"/>
      <c r="X607" s="733"/>
      <c r="Y607" s="733"/>
      <c r="Z607" s="475"/>
      <c r="AA607" s="79"/>
      <c r="AC607" s="484"/>
      <c r="AD607" s="1141"/>
    </row>
    <row r="608" spans="2:32" s="490" customFormat="1" ht="44.25" customHeight="1" x14ac:dyDescent="0.25">
      <c r="B608" s="79"/>
      <c r="C608" s="475"/>
      <c r="D608" s="1357" t="s">
        <v>3679</v>
      </c>
      <c r="E608" s="1357"/>
      <c r="F608" s="1357"/>
      <c r="G608" s="1357"/>
      <c r="H608" s="1357"/>
      <c r="I608" s="1357"/>
      <c r="J608" s="1357"/>
      <c r="K608" s="1357"/>
      <c r="L608" s="1357"/>
      <c r="M608" s="1357"/>
      <c r="N608" s="1357"/>
      <c r="O608" s="1357"/>
      <c r="P608" s="1357"/>
      <c r="Q608" s="1357"/>
      <c r="R608" s="1357"/>
      <c r="S608" s="1357"/>
      <c r="T608" s="1357"/>
      <c r="U608" s="1357"/>
      <c r="V608" s="1357"/>
      <c r="W608" s="1357"/>
      <c r="X608" s="1357"/>
      <c r="Y608" s="1357"/>
      <c r="Z608" s="475"/>
      <c r="AA608" s="79"/>
      <c r="AC608" s="484"/>
      <c r="AD608" s="1141"/>
    </row>
    <row r="609" spans="2:30" s="490" customFormat="1" x14ac:dyDescent="0.25">
      <c r="B609" s="79"/>
      <c r="C609" s="475"/>
      <c r="D609" s="475"/>
      <c r="E609" s="475"/>
      <c r="F609" s="475"/>
      <c r="G609" s="475"/>
      <c r="H609" s="475"/>
      <c r="I609" s="475"/>
      <c r="J609" s="475"/>
      <c r="K609" s="475"/>
      <c r="L609" s="475"/>
      <c r="M609" s="475"/>
      <c r="N609" s="475"/>
      <c r="O609" s="475"/>
      <c r="P609" s="475"/>
      <c r="Q609" s="475"/>
      <c r="R609" s="475"/>
      <c r="S609" s="475"/>
      <c r="T609" s="475"/>
      <c r="U609" s="475"/>
      <c r="V609" s="475"/>
      <c r="W609" s="475"/>
      <c r="X609" s="475"/>
      <c r="Y609" s="475"/>
      <c r="Z609" s="475"/>
      <c r="AA609" s="79"/>
      <c r="AC609" s="484"/>
      <c r="AD609" s="1141"/>
    </row>
    <row r="610" spans="2:30" s="735" customFormat="1" x14ac:dyDescent="0.25">
      <c r="B610" s="79"/>
      <c r="C610" s="738"/>
      <c r="D610" s="1841" t="s">
        <v>2750</v>
      </c>
      <c r="E610" s="1841"/>
      <c r="F610" s="1841"/>
      <c r="G610" s="1842" t="s">
        <v>2751</v>
      </c>
      <c r="H610" s="1843"/>
      <c r="I610" s="738"/>
      <c r="J610" s="738"/>
      <c r="K610" s="738"/>
      <c r="L610" s="738"/>
      <c r="M610" s="738"/>
      <c r="N610" s="738"/>
      <c r="O610" s="738"/>
      <c r="P610" s="738"/>
      <c r="Q610" s="738"/>
      <c r="R610" s="738"/>
      <c r="S610" s="738"/>
      <c r="T610" s="738"/>
      <c r="U610" s="738"/>
      <c r="V610" s="738"/>
      <c r="W610" s="738"/>
      <c r="X610" s="738"/>
      <c r="Y610" s="738"/>
      <c r="Z610" s="738"/>
      <c r="AA610" s="79"/>
      <c r="AC610" s="559" t="s">
        <v>2751</v>
      </c>
      <c r="AD610" s="1141"/>
    </row>
    <row r="611" spans="2:30" s="735" customFormat="1" x14ac:dyDescent="0.25">
      <c r="B611" s="79"/>
      <c r="C611" s="738"/>
      <c r="D611" s="738"/>
      <c r="E611" s="738"/>
      <c r="F611" s="738"/>
      <c r="G611" s="738"/>
      <c r="H611" s="738"/>
      <c r="I611" s="738"/>
      <c r="J611" s="738"/>
      <c r="K611" s="738"/>
      <c r="L611" s="738"/>
      <c r="M611" s="738"/>
      <c r="N611" s="738"/>
      <c r="O611" s="738"/>
      <c r="P611" s="738"/>
      <c r="Q611" s="738"/>
      <c r="R611" s="738"/>
      <c r="S611" s="738"/>
      <c r="T611" s="738"/>
      <c r="U611" s="738"/>
      <c r="V611" s="738"/>
      <c r="W611" s="738"/>
      <c r="X611" s="737"/>
      <c r="Y611" s="738"/>
      <c r="Z611" s="738"/>
      <c r="AA611" s="79"/>
      <c r="AC611" s="559" t="s">
        <v>2752</v>
      </c>
      <c r="AD611" s="1141"/>
    </row>
    <row r="612" spans="2:30" s="735" customFormat="1" x14ac:dyDescent="0.25">
      <c r="B612" s="79"/>
      <c r="C612" s="738"/>
      <c r="D612" s="1855"/>
      <c r="E612" s="1855"/>
      <c r="F612" s="1396" t="s">
        <v>790</v>
      </c>
      <c r="G612" s="1396"/>
      <c r="H612" s="1396"/>
      <c r="I612" s="1396"/>
      <c r="J612" s="1396"/>
      <c r="K612" s="1396"/>
      <c r="L612" s="1538" t="s">
        <v>791</v>
      </c>
      <c r="M612" s="1538"/>
      <c r="N612" s="1538"/>
      <c r="O612" s="1538"/>
      <c r="P612" s="1538"/>
      <c r="Q612" s="1538"/>
      <c r="R612" s="1539" t="s">
        <v>1823</v>
      </c>
      <c r="S612" s="1539"/>
      <c r="T612" s="1539"/>
      <c r="U612" s="1539"/>
      <c r="V612" s="1539"/>
      <c r="W612" s="1539"/>
      <c r="X612" s="741"/>
      <c r="Y612" s="738"/>
      <c r="Z612" s="738"/>
      <c r="AA612" s="79"/>
      <c r="AC612" s="559" t="s">
        <v>2753</v>
      </c>
      <c r="AD612" s="1141"/>
    </row>
    <row r="613" spans="2:30" s="490" customFormat="1" ht="26.25" customHeight="1" x14ac:dyDescent="0.25">
      <c r="B613" s="79"/>
      <c r="C613" s="475"/>
      <c r="D613" s="1856"/>
      <c r="E613" s="1856"/>
      <c r="F613" s="1543" t="s">
        <v>2565</v>
      </c>
      <c r="G613" s="1543"/>
      <c r="H613" s="1543" t="s">
        <v>2754</v>
      </c>
      <c r="I613" s="1543"/>
      <c r="J613" s="602" t="s">
        <v>571</v>
      </c>
      <c r="K613" s="602" t="s">
        <v>572</v>
      </c>
      <c r="L613" s="1853" t="s">
        <v>2565</v>
      </c>
      <c r="M613" s="1853"/>
      <c r="N613" s="1544" t="s">
        <v>1807</v>
      </c>
      <c r="O613" s="1544"/>
      <c r="P613" s="580" t="s">
        <v>571</v>
      </c>
      <c r="Q613" s="580" t="s">
        <v>572</v>
      </c>
      <c r="R613" s="1854" t="s">
        <v>2565</v>
      </c>
      <c r="S613" s="1854"/>
      <c r="T613" s="1545" t="s">
        <v>1807</v>
      </c>
      <c r="U613" s="1545"/>
      <c r="V613" s="614" t="s">
        <v>571</v>
      </c>
      <c r="W613" s="614" t="s">
        <v>572</v>
      </c>
      <c r="X613" s="737"/>
      <c r="Y613" s="475"/>
      <c r="Z613" s="475"/>
      <c r="AA613" s="79"/>
      <c r="AB613" s="735"/>
      <c r="AC613" s="484"/>
      <c r="AD613" s="1141"/>
    </row>
    <row r="614" spans="2:30" s="490" customFormat="1" x14ac:dyDescent="0.25">
      <c r="B614" s="79"/>
      <c r="C614" s="475"/>
      <c r="D614" s="1577" t="s">
        <v>2196</v>
      </c>
      <c r="E614" s="1577"/>
      <c r="F614" s="1577">
        <f>IFERROR(IF($F$612="please make a selection","n/a",INDEX(la.data,MATCH($F$612,la.geog,0),MATCH(CONCATENATE($F$613, " for ", $G$610, " - Age 0-18 (", $D614, ")"),la.head,0))), "n/a")</f>
        <v>227</v>
      </c>
      <c r="G614" s="1577"/>
      <c r="H614" s="1866">
        <f>IFERROR(IF($F$612="please make a selection","n/a",INDEX(la.data,MATCH($F$612,la.geog,0),MATCH(CONCATENATE($H$613, " for ", $G$610, " per 100,000 - Age 0-18 (", $D614, ")"),la.head,0))), "n/a")</f>
        <v>125.22410701972142</v>
      </c>
      <c r="I614" s="1866"/>
      <c r="J614" s="459">
        <f>IFERROR(IF($F$612="please make a selection","n/a",INDEX(la.data,MATCH($F$612,la.geog,0),MATCH(CONCATENATE($J$613, " ", $G$610, " - Age 0-18 (", $D614, ")"),la.head,0))), "n/a")</f>
        <v>109.4626511853585</v>
      </c>
      <c r="K614" s="459">
        <f>IFERROR(IF($F$612="please make a selection","n/a",INDEX(la.data,MATCH($F$612,la.geog,0),MATCH(CONCATENATE($K$613, " ", $G$610, " - Age 0-18 (", $D614, ")"),la.head,0))), "n/a")</f>
        <v>142.6177258442531</v>
      </c>
      <c r="L614" s="1241" t="str">
        <f>IFERROR(IF($L$612="please make a selection","n/a",INDEX(la.data,MATCH($L$612,la.geog,0),MATCH(CONCATENATE($F$613, " for ", $G$610, " - Age 0-18 (", $D614, ")"),la.head,0))), "n/a")</f>
        <v>-</v>
      </c>
      <c r="M614" s="1241"/>
      <c r="N614" s="1822" t="str">
        <f>IFERROR(IF($L$612="please make a selection","n/a",INDEX(la.data,MATCH($L$612,la.geog,0),MATCH(CONCATENATE($H$613, " for ", $G$610, " per 100,000 - Age 0-18 (", $D614, ")"),la.head,0))), "n/a")</f>
        <v>-</v>
      </c>
      <c r="O614" s="1822"/>
      <c r="P614" s="793" t="str">
        <f>IFERROR(IF($L$612="please make a selection","n/a",INDEX(la.data,MATCH($L$612,la.geog,0),MATCH(CONCATENATE($J$613, " ", $G$610, " - Age 0-18 (", $D614, ")"),la.head,0))), "n/a")</f>
        <v>-</v>
      </c>
      <c r="Q614" s="793" t="str">
        <f>IFERROR(IF($L$612="please make a selection","n/a",INDEX(la.data,MATCH($L$612,la.geog,0),MATCH(CONCATENATE($K$613, " ", $G$610, " - Age 0-18 (", $D614, ")"),la.head,0))), "n/a")</f>
        <v>-</v>
      </c>
      <c r="R614" s="1680" t="str">
        <f>IFERROR(IF($R$612="please make a selection","n/a",INDEX(la.data,MATCH($R$612,la.geog,0),MATCH(CONCATENATE($F$613, " for ", $G$610, " - Age 0-18 (", $D614, ")"),la.head,0))), "n/a")</f>
        <v>-</v>
      </c>
      <c r="S614" s="1680"/>
      <c r="T614" s="1822" t="str">
        <f>IFERROR(IF($R$612="please make a selection","n/a",INDEX(la.data,MATCH($R$612,la.geog,0),MATCH(CONCATENATE($H$613, " for ", $G$610, " per 100,000 - Age 0-18 (", $D614, ")"),la.head,0))), "n/a")</f>
        <v>-</v>
      </c>
      <c r="U614" s="1822"/>
      <c r="V614" s="793" t="str">
        <f>IFERROR(IF($R$612="please make a selection","n/a",INDEX(la.data,MATCH($R$612,la.geog,0),MATCH(CONCATENATE($J$613, " ", $G$610, " - Age 0-18 (", $D614, ")"),la.head,0))), "n/a")</f>
        <v>-</v>
      </c>
      <c r="W614" s="793" t="str">
        <f>IFERROR(IF($R$612="please make a selection","n/a",INDEX(la.data,MATCH($R$612,la.geog,0),MATCH(CONCATENATE($K$613, " ", $G$610, " - Age 0-18 (", $D614, ")"),la.head,0))), "n/a")</f>
        <v>-</v>
      </c>
      <c r="X614" s="475"/>
      <c r="Y614" s="475"/>
      <c r="Z614" s="475"/>
      <c r="AA614" s="79"/>
      <c r="AB614" s="735"/>
      <c r="AC614" s="484"/>
      <c r="AD614" s="1141"/>
    </row>
    <row r="615" spans="2:30" s="490" customFormat="1" x14ac:dyDescent="0.25">
      <c r="B615" s="79"/>
      <c r="C615" s="475"/>
      <c r="D615" s="1477" t="s">
        <v>2047</v>
      </c>
      <c r="E615" s="1477"/>
      <c r="F615" s="1477">
        <f>IFERROR(IF($F$612="please make a selection","n/a",INDEX(la.data,MATCH($F$612,la.geog,0),MATCH(CONCATENATE($F$613, " for ", $G$610, " - Age 0-18 (", $D615, ")"),la.head,0))), "n/a")</f>
        <v>271</v>
      </c>
      <c r="G615" s="1477"/>
      <c r="H615" s="1846">
        <f>IFERROR(IF($F$612="please make a selection","n/a",INDEX(la.data,MATCH($F$612,la.geog,0),MATCH(CONCATENATE($H$613, " for ", $G$610, " per 100,000 - Age 0-18 (", $D615, ")"),la.head,0))), "n/a")</f>
        <v>150.72721710837342</v>
      </c>
      <c r="I615" s="1846"/>
      <c r="J615" s="740">
        <f>IFERROR(IF($F$612="please make a selection","n/a",INDEX(la.data,MATCH($F$612,la.geog,0),MATCH(CONCATENATE($J$613, " ", $G$610, " - Age 0-18 (", $D615, ")"),la.head,0))), "n/a")</f>
        <v>133.31419686465242</v>
      </c>
      <c r="K615" s="740">
        <f>IFERROR(IF($F$612="please make a selection","n/a",INDEX(la.data,MATCH($F$612,la.geog,0),MATCH(CONCATENATE($K$613, " ", $G$610, " - Age 0-18 (", $D615, ")"),la.head,0))), "n/a")</f>
        <v>169.78282896507417</v>
      </c>
      <c r="L615" s="1242">
        <f>IFERROR(IF($L$612="please make a selection","n/a",INDEX(la.data,MATCH($L$612,la.geog,0),MATCH(CONCATENATE($F$613, " for ", $G$610, " - Age 0-18 (", $D615, ")"),la.head,0))), "n/a")</f>
        <v>3372</v>
      </c>
      <c r="M615" s="1242"/>
      <c r="N615" s="1823">
        <f>IFERROR(IF($L$612="please make a selection","n/a",INDEX(la.data,MATCH($L$612,la.geog,0),MATCH(CONCATENATE($H$613, " for ", $G$610, " per 100,000 - Age 0-18 (", $D615, ")"),la.head,0))), "n/a")</f>
        <v>166.35626981092514</v>
      </c>
      <c r="O615" s="1823"/>
      <c r="P615" s="951">
        <f>IFERROR(IF($L$612="please make a selection","n/a",INDEX(la.data,MATCH($L$612,la.geog,0),MATCH(CONCATENATE($J$613, " ", $G$610, " - Age 0-18 (", $D615, ")"),la.head,0))), "n/a")</f>
        <v>160.78820997826227</v>
      </c>
      <c r="Q615" s="951">
        <f>IFERROR(IF($L$612="please make a selection","n/a",INDEX(la.data,MATCH($L$612,la.geog,0),MATCH(CONCATENATE($K$613, " ", $G$610, " - Age 0-18 (", $D615, ")"),la.head,0))), "n/a")</f>
        <v>172.06794852420174</v>
      </c>
      <c r="R615" s="1242">
        <f>IFERROR(IF($R$612="please make a selection","n/a",INDEX(la.data,MATCH($R$612,la.geog,0),MATCH(CONCATENATE($F$613, " for ", $G$610, " - Age 0-18 (", $D615, ")"),la.head,0))), "n/a")</f>
        <v>24973</v>
      </c>
      <c r="S615" s="1242"/>
      <c r="T615" s="1823">
        <f>IFERROR(IF($R$612="please make a selection","n/a",INDEX(la.data,MATCH($R$612,la.geog,0),MATCH(CONCATENATE($H$613, " for ", $G$610, " per 100,000 - Age 0-18 (", $D615, ")"),la.head,0))), "n/a")</f>
        <v>202.392646921882</v>
      </c>
      <c r="U615" s="1823"/>
      <c r="V615" s="951">
        <f>IFERROR(IF($R$612="please make a selection","n/a",INDEX(la.data,MATCH($R$612,la.geog,0),MATCH(CONCATENATE($J$613, " ", $G$610, " - Age 0-18 (", $D615, ")"),la.head,0))), "n/a")</f>
        <v>199.89013607120128</v>
      </c>
      <c r="W615" s="951">
        <f>IFERROR(IF($R$612="please make a selection","n/a",INDEX(la.data,MATCH($R$612,la.geog,0),MATCH(CONCATENATE($K$613, " ", $G$610, " - Age 0-18 (", $D615, ")"),la.head,0))), "n/a")</f>
        <v>204.91866474454568</v>
      </c>
      <c r="X615" s="475"/>
      <c r="Y615" s="475"/>
      <c r="Z615" s="475"/>
      <c r="AA615" s="79"/>
      <c r="AC615" s="484"/>
      <c r="AD615" s="1141"/>
    </row>
    <row r="616" spans="2:30" s="490" customFormat="1" x14ac:dyDescent="0.25">
      <c r="B616" s="79"/>
      <c r="C616" s="475"/>
      <c r="D616" s="1478" t="s">
        <v>2048</v>
      </c>
      <c r="E616" s="1478"/>
      <c r="F616" s="1478">
        <f>IFERROR(IF($F$612="please make a selection","n/a",INDEX(la.data,MATCH($F$612,la.geog,0),MATCH(CONCATENATE($F$613, " for ", $G$610, " - Age 0-18 (", $D616, ")"),la.head,0))), "n/a")</f>
        <v>286</v>
      </c>
      <c r="G616" s="1478"/>
      <c r="H616" s="1847">
        <f>IFERROR(IF($F$612="please make a selection","n/a",INDEX(la.data,MATCH($F$612,la.geog,0),MATCH(CONCATENATE($H$613, " for ", $G$610, " per 100,000 - Age 0-18 (", $D616, ")"),la.head,0))), "n/a")</f>
        <v>160.38222561180771</v>
      </c>
      <c r="I616" s="1847"/>
      <c r="J616" s="320">
        <f>IFERROR(IF($F$612="please make a selection","n/a",INDEX(la.data,MATCH($F$612,la.geog,0),MATCH(CONCATENATE($J$613, " ", $G$610, " - Age 0-18 (", $D616, ")"),la.head,0))), "n/a")</f>
        <v>142.33141760215597</v>
      </c>
      <c r="K616" s="320">
        <f>IFERROR(IF($F$612="please make a selection","n/a",INDEX(la.data,MATCH($F$612,la.geog,0),MATCH(CONCATENATE($K$613, " ", $G$610, " - Age 0-18 (", $D616, ")"),la.head,0))), "n/a")</f>
        <v>180.08830412502573</v>
      </c>
      <c r="L616" s="1352">
        <f>IFERROR(IF($L$612="please make a selection","n/a",INDEX(la.data,MATCH($L$612,la.geog,0),MATCH(CONCATENATE($F$613, " for ", $G$610, " - Age 0-18 (", $D616, ")"),la.head,0))), "n/a")</f>
        <v>3488</v>
      </c>
      <c r="M616" s="1352"/>
      <c r="N616" s="1847">
        <f>IFERROR(IF($L$612="please make a selection","n/a",INDEX(la.data,MATCH($L$612,la.geog,0),MATCH(CONCATENATE($H$613, " for ", $G$610, " per 100,000 - Age 0-18 (", $D616, ")"),la.head,0))), "n/a")</f>
        <v>173.38233239997831</v>
      </c>
      <c r="O616" s="1847"/>
      <c r="P616" s="320">
        <f>IFERROR(IF($L$612="please make a selection","n/a",INDEX(la.data,MATCH($L$612,la.geog,0),MATCH(CONCATENATE($J$613, " ", $G$610, " - Age 0-18 (", $D616, ")"),la.head,0))), "n/a")</f>
        <v>167.67561249363649</v>
      </c>
      <c r="Q616" s="320">
        <f>IFERROR(IF($L$612="please make a selection","n/a",INDEX(la.data,MATCH($L$612,la.geog,0),MATCH(CONCATENATE($K$613, " ", $G$610, " - Age 0-18 (", $D616, ")"),la.head,0))), "n/a")</f>
        <v>179.23374492923242</v>
      </c>
      <c r="R616" s="1352">
        <f>IFERROR(IF($R$612="please make a selection","n/a",INDEX(la.data,MATCH($R$612,la.geog,0),MATCH(CONCATENATE($F$613, " for ", $G$610, " - Age 0-18 (", $D616, ")"),la.head,0))), "n/a")</f>
        <v>26472</v>
      </c>
      <c r="S616" s="1352"/>
      <c r="T616" s="1847">
        <f>IFERROR(IF($R$612="please make a selection","n/a",INDEX(la.data,MATCH($R$612,la.geog,0),MATCH(CONCATENATE($H$613, " for ", $G$610, " per 100,000 - Age 0-18 (", $D616, ")"),la.head,0))), "n/a")</f>
        <v>216.14288161441553</v>
      </c>
      <c r="U616" s="1847"/>
      <c r="V616" s="320">
        <f>IFERROR(IF($R$612="please make a selection","n/a",INDEX(la.data,MATCH($R$612,la.geog,0),MATCH(CONCATENATE($J$613, " ", $G$610, " - Age 0-18 (", $D616, ")"),la.head,0))), "n/a")</f>
        <v>213.54689468729157</v>
      </c>
      <c r="W616" s="320">
        <f>IFERROR(IF($R$612="please make a selection","n/a",INDEX(la.data,MATCH($R$612,la.geog,0),MATCH(CONCATENATE($K$613, " ", $G$610, " - Age 0-18 (", $D616, ")"),la.head,0))), "n/a")</f>
        <v>218.76254955357143</v>
      </c>
      <c r="X616" s="475"/>
      <c r="Y616" s="475"/>
      <c r="Z616" s="475"/>
      <c r="AA616" s="79"/>
      <c r="AC616" s="484"/>
      <c r="AD616" s="1141"/>
    </row>
    <row r="617" spans="2:30" s="490" customFormat="1" x14ac:dyDescent="0.25">
      <c r="B617" s="79"/>
      <c r="C617" s="475"/>
      <c r="D617" s="475"/>
      <c r="E617" s="475"/>
      <c r="F617" s="475"/>
      <c r="G617" s="475"/>
      <c r="H617" s="475"/>
      <c r="I617" s="475"/>
      <c r="J617" s="475"/>
      <c r="K617" s="475"/>
      <c r="L617" s="475"/>
      <c r="M617" s="475"/>
      <c r="N617" s="475"/>
      <c r="O617" s="475"/>
      <c r="P617" s="475"/>
      <c r="Q617" s="475"/>
      <c r="R617" s="475"/>
      <c r="S617" s="475"/>
      <c r="T617" s="475"/>
      <c r="U617" s="475"/>
      <c r="V617" s="475"/>
      <c r="W617" s="475"/>
      <c r="X617" s="475"/>
      <c r="Y617" s="475"/>
      <c r="Z617" s="475"/>
      <c r="AA617" s="79"/>
      <c r="AC617" s="484"/>
      <c r="AD617" s="1141"/>
    </row>
    <row r="618" spans="2:30" s="490" customFormat="1" x14ac:dyDescent="0.25">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C618" s="484"/>
      <c r="AD618" s="1141"/>
    </row>
    <row r="619" spans="2:30" s="490" customFormat="1" x14ac:dyDescent="0.25">
      <c r="B619" s="79"/>
      <c r="C619" s="475"/>
      <c r="D619" s="475"/>
      <c r="E619" s="475"/>
      <c r="F619" s="475"/>
      <c r="G619" s="475"/>
      <c r="H619" s="475"/>
      <c r="I619" s="475"/>
      <c r="J619" s="475"/>
      <c r="K619" s="475"/>
      <c r="L619" s="475"/>
      <c r="M619" s="475"/>
      <c r="N619" s="475"/>
      <c r="O619" s="475"/>
      <c r="P619" s="475"/>
      <c r="Q619" s="475"/>
      <c r="R619" s="475"/>
      <c r="S619" s="475"/>
      <c r="T619" s="475"/>
      <c r="U619" s="475"/>
      <c r="V619" s="475"/>
      <c r="W619" s="475"/>
      <c r="X619" s="475"/>
      <c r="Y619" s="475"/>
      <c r="Z619" s="475"/>
      <c r="AA619" s="79"/>
      <c r="AC619" s="484"/>
      <c r="AD619" s="1141"/>
    </row>
    <row r="620" spans="2:30" s="490" customFormat="1" x14ac:dyDescent="0.25">
      <c r="B620" s="79"/>
      <c r="C620" s="475"/>
      <c r="D620" s="475"/>
      <c r="E620" s="475"/>
      <c r="F620" s="475"/>
      <c r="G620" s="475"/>
      <c r="H620" s="475"/>
      <c r="I620" s="475"/>
      <c r="J620" s="475"/>
      <c r="K620" s="475"/>
      <c r="L620" s="475"/>
      <c r="M620" s="475"/>
      <c r="N620" s="475"/>
      <c r="O620" s="475"/>
      <c r="P620" s="475"/>
      <c r="Q620" s="475"/>
      <c r="R620" s="475"/>
      <c r="S620" s="475"/>
      <c r="T620" s="475"/>
      <c r="U620" s="475"/>
      <c r="V620" s="475"/>
      <c r="W620" s="475"/>
      <c r="X620" s="475"/>
      <c r="Y620" s="475"/>
      <c r="Z620" s="475"/>
      <c r="AA620" s="79"/>
      <c r="AC620" s="484"/>
      <c r="AD620" s="1141"/>
    </row>
    <row r="621" spans="2:30" s="588" customFormat="1" x14ac:dyDescent="0.25">
      <c r="B621" s="79"/>
      <c r="C621" s="590"/>
      <c r="D621" s="607" t="s">
        <v>2571</v>
      </c>
      <c r="E621" s="606"/>
      <c r="F621" s="606"/>
      <c r="G621" s="606"/>
      <c r="H621" s="606"/>
      <c r="I621" s="606"/>
      <c r="J621" s="606"/>
      <c r="K621" s="606"/>
      <c r="L621" s="606"/>
      <c r="M621" s="606"/>
      <c r="N621" s="606"/>
      <c r="O621" s="606"/>
      <c r="P621" s="606"/>
      <c r="Q621" s="606"/>
      <c r="R621" s="606"/>
      <c r="S621" s="606"/>
      <c r="T621" s="606"/>
      <c r="U621" s="606"/>
      <c r="V621" s="606"/>
      <c r="W621" s="606"/>
      <c r="X621" s="606"/>
      <c r="Y621" s="606"/>
      <c r="Z621" s="590"/>
      <c r="AA621" s="79"/>
      <c r="AC621" s="484"/>
      <c r="AD621" s="1141"/>
    </row>
    <row r="622" spans="2:30" s="588" customFormat="1" x14ac:dyDescent="0.25">
      <c r="B622" s="79"/>
      <c r="C622" s="590"/>
      <c r="D622" s="606"/>
      <c r="E622" s="606"/>
      <c r="F622" s="606"/>
      <c r="G622" s="606"/>
      <c r="H622" s="606"/>
      <c r="I622" s="606"/>
      <c r="J622" s="606"/>
      <c r="K622" s="606"/>
      <c r="L622" s="606"/>
      <c r="M622" s="606"/>
      <c r="N622" s="606"/>
      <c r="O622" s="606"/>
      <c r="P622" s="606"/>
      <c r="Q622" s="606"/>
      <c r="R622" s="606"/>
      <c r="S622" s="606"/>
      <c r="T622" s="606"/>
      <c r="U622" s="606"/>
      <c r="V622" s="606"/>
      <c r="W622" s="606"/>
      <c r="X622" s="606"/>
      <c r="Y622" s="606"/>
      <c r="Z622" s="590"/>
      <c r="AA622" s="79"/>
      <c r="AC622" s="484"/>
      <c r="AD622" s="1141"/>
    </row>
    <row r="623" spans="2:30" s="588" customFormat="1" ht="43.5" customHeight="1" x14ac:dyDescent="0.25">
      <c r="B623" s="79"/>
      <c r="C623" s="590"/>
      <c r="D623" s="1371" t="s">
        <v>2572</v>
      </c>
      <c r="E623" s="1371"/>
      <c r="F623" s="1371"/>
      <c r="G623" s="1371"/>
      <c r="H623" s="1371"/>
      <c r="I623" s="1371"/>
      <c r="J623" s="1371"/>
      <c r="K623" s="1371"/>
      <c r="L623" s="1371"/>
      <c r="M623" s="1371"/>
      <c r="N623" s="1371"/>
      <c r="O623" s="1371"/>
      <c r="P623" s="1371"/>
      <c r="Q623" s="1371"/>
      <c r="R623" s="1371"/>
      <c r="S623" s="1371"/>
      <c r="T623" s="1371"/>
      <c r="U623" s="1371"/>
      <c r="V623" s="1371"/>
      <c r="W623" s="1371"/>
      <c r="X623" s="1371"/>
      <c r="Y623" s="1371"/>
      <c r="Z623" s="590"/>
      <c r="AA623" s="79"/>
      <c r="AC623" s="484"/>
      <c r="AD623" s="1141"/>
    </row>
    <row r="624" spans="2:30" s="588" customFormat="1" x14ac:dyDescent="0.25">
      <c r="B624" s="79"/>
      <c r="C624" s="590"/>
      <c r="D624" s="606"/>
      <c r="E624" s="606"/>
      <c r="F624" s="606"/>
      <c r="G624" s="606"/>
      <c r="H624" s="606"/>
      <c r="I624" s="606"/>
      <c r="J624" s="606"/>
      <c r="K624" s="606"/>
      <c r="L624" s="606"/>
      <c r="M624" s="606"/>
      <c r="N624" s="606"/>
      <c r="O624" s="606"/>
      <c r="P624" s="606"/>
      <c r="Q624" s="606"/>
      <c r="R624" s="606"/>
      <c r="S624" s="606"/>
      <c r="T624" s="606"/>
      <c r="U624" s="606"/>
      <c r="V624" s="606"/>
      <c r="W624" s="606"/>
      <c r="X624" s="606"/>
      <c r="Y624" s="606"/>
      <c r="Z624" s="590"/>
      <c r="AA624" s="79"/>
      <c r="AC624" s="484"/>
      <c r="AD624" s="1141"/>
    </row>
    <row r="625" spans="2:30" s="588" customFormat="1" x14ac:dyDescent="0.25">
      <c r="B625" s="79"/>
      <c r="C625" s="590"/>
      <c r="D625" s="1370" t="s">
        <v>2573</v>
      </c>
      <c r="E625" s="1370"/>
      <c r="F625" s="1370"/>
      <c r="G625" s="1370"/>
      <c r="H625" s="1370"/>
      <c r="I625" s="1370"/>
      <c r="J625" s="1370"/>
      <c r="K625" s="1370"/>
      <c r="L625" s="1370"/>
      <c r="M625" s="1370"/>
      <c r="N625" s="1370"/>
      <c r="O625" s="1370"/>
      <c r="P625" s="1370"/>
      <c r="Q625" s="1370"/>
      <c r="R625" s="1370"/>
      <c r="S625" s="1370"/>
      <c r="T625" s="1370"/>
      <c r="U625" s="1370"/>
      <c r="V625" s="1370"/>
      <c r="W625" s="1370"/>
      <c r="X625" s="1370"/>
      <c r="Y625" s="1370"/>
      <c r="Z625" s="590"/>
      <c r="AA625" s="79"/>
      <c r="AC625" s="484"/>
      <c r="AD625" s="1141"/>
    </row>
    <row r="626" spans="2:30" s="588" customFormat="1" x14ac:dyDescent="0.25">
      <c r="B626" s="79"/>
      <c r="C626" s="590"/>
      <c r="D626" s="1398"/>
      <c r="E626" s="1398"/>
      <c r="F626" s="1398"/>
      <c r="G626" s="1398"/>
      <c r="H626" s="1398"/>
      <c r="I626" s="1398"/>
      <c r="J626" s="1398"/>
      <c r="K626" s="1398"/>
      <c r="L626" s="1398"/>
      <c r="M626" s="1398"/>
      <c r="N626" s="1398"/>
      <c r="O626" s="1398"/>
      <c r="P626" s="1398"/>
      <c r="Q626" s="1398"/>
      <c r="R626" s="1398"/>
      <c r="S626" s="1398"/>
      <c r="T626" s="1398"/>
      <c r="U626" s="1398"/>
      <c r="V626" s="1398"/>
      <c r="W626" s="1398"/>
      <c r="X626" s="1398"/>
      <c r="Y626" s="1398"/>
      <c r="Z626" s="590"/>
      <c r="AA626" s="79"/>
      <c r="AC626" s="484"/>
      <c r="AD626" s="1141"/>
    </row>
    <row r="627" spans="2:30" s="588" customFormat="1" x14ac:dyDescent="0.25">
      <c r="B627" s="79"/>
      <c r="C627" s="590"/>
      <c r="D627" s="1385" t="s">
        <v>2574</v>
      </c>
      <c r="E627" s="1385"/>
      <c r="F627" s="1385"/>
      <c r="G627" s="1385"/>
      <c r="H627" s="1385"/>
      <c r="I627" s="1385"/>
      <c r="J627" s="1385"/>
      <c r="K627" s="1385"/>
      <c r="L627" s="1385"/>
      <c r="M627" s="1385"/>
      <c r="N627" s="1385"/>
      <c r="O627" s="1385"/>
      <c r="P627" s="1385"/>
      <c r="Q627" s="1385"/>
      <c r="R627" s="1385"/>
      <c r="S627" s="1385"/>
      <c r="T627" s="1385"/>
      <c r="U627" s="1385"/>
      <c r="V627" s="1385"/>
      <c r="W627" s="1385"/>
      <c r="X627" s="1385"/>
      <c r="Y627" s="1385"/>
      <c r="Z627" s="590"/>
      <c r="AA627" s="79"/>
      <c r="AC627" s="484"/>
      <c r="AD627" s="1141"/>
    </row>
    <row r="628" spans="2:30" s="588" customFormat="1" x14ac:dyDescent="0.25">
      <c r="B628" s="79"/>
      <c r="C628" s="590"/>
      <c r="D628" s="590"/>
      <c r="E628" s="590"/>
      <c r="F628" s="590"/>
      <c r="G628" s="590"/>
      <c r="H628" s="590"/>
      <c r="I628" s="590"/>
      <c r="J628" s="590"/>
      <c r="K628" s="590"/>
      <c r="L628" s="590"/>
      <c r="M628" s="590"/>
      <c r="N628" s="590"/>
      <c r="O628" s="590"/>
      <c r="P628" s="590"/>
      <c r="Q628" s="590"/>
      <c r="R628" s="590"/>
      <c r="S628" s="590"/>
      <c r="T628" s="590"/>
      <c r="U628" s="590"/>
      <c r="V628" s="590"/>
      <c r="W628" s="590"/>
      <c r="X628" s="590"/>
      <c r="Y628" s="590"/>
      <c r="Z628" s="590"/>
      <c r="AA628" s="79"/>
      <c r="AC628" s="484"/>
      <c r="AD628" s="1141"/>
    </row>
    <row r="629" spans="2:30" s="588" customFormat="1" ht="34.5" customHeight="1" x14ac:dyDescent="0.25">
      <c r="B629" s="79"/>
      <c r="C629" s="590"/>
      <c r="D629" s="610" t="s">
        <v>2599</v>
      </c>
      <c r="E629" s="611"/>
      <c r="F629" s="1573" t="s">
        <v>820</v>
      </c>
      <c r="G629" s="1574"/>
      <c r="H629" s="1574"/>
      <c r="I629" s="1574"/>
      <c r="J629" s="1574"/>
      <c r="K629" s="1574"/>
      <c r="L629" s="1575"/>
      <c r="M629" s="590"/>
      <c r="N629" s="590"/>
      <c r="O629" s="590"/>
      <c r="P629" s="590"/>
      <c r="Q629" s="590"/>
      <c r="R629" s="590"/>
      <c r="S629" s="590"/>
      <c r="T629" s="590"/>
      <c r="U629" s="590"/>
      <c r="V629" s="590"/>
      <c r="W629" s="590"/>
      <c r="X629" s="590"/>
      <c r="Y629" s="590"/>
      <c r="Z629" s="590"/>
      <c r="AA629" s="79"/>
      <c r="AC629" s="484"/>
      <c r="AD629" s="1141"/>
    </row>
    <row r="630" spans="2:30" s="588" customFormat="1" x14ac:dyDescent="0.25">
      <c r="B630" s="79"/>
      <c r="C630" s="590"/>
      <c r="D630" s="590"/>
      <c r="E630" s="590"/>
      <c r="F630" s="590"/>
      <c r="G630" s="590"/>
      <c r="H630" s="590"/>
      <c r="I630" s="590"/>
      <c r="J630" s="590"/>
      <c r="K630" s="590"/>
      <c r="L630" s="590"/>
      <c r="M630" s="590"/>
      <c r="N630" s="590"/>
      <c r="O630" s="590"/>
      <c r="P630" s="590"/>
      <c r="Q630" s="590"/>
      <c r="R630" s="590"/>
      <c r="S630" s="590"/>
      <c r="T630" s="590"/>
      <c r="U630" s="590"/>
      <c r="V630" s="590"/>
      <c r="W630" s="590"/>
      <c r="X630" s="590"/>
      <c r="Y630" s="590"/>
      <c r="Z630" s="590"/>
      <c r="AA630" s="79"/>
      <c r="AC630" s="484"/>
      <c r="AD630" s="1141"/>
    </row>
    <row r="631" spans="2:30" s="588" customFormat="1" x14ac:dyDescent="0.25">
      <c r="B631" s="79"/>
      <c r="C631" s="590"/>
      <c r="D631" s="601"/>
      <c r="E631" s="1396" t="s">
        <v>790</v>
      </c>
      <c r="F631" s="1396"/>
      <c r="G631" s="1396"/>
      <c r="H631" s="1396"/>
      <c r="I631" s="1396"/>
      <c r="J631" s="1396"/>
      <c r="K631" s="1396"/>
      <c r="L631" s="1396"/>
      <c r="M631" s="1538" t="s">
        <v>791</v>
      </c>
      <c r="N631" s="1538"/>
      <c r="O631" s="1538"/>
      <c r="P631" s="1538"/>
      <c r="Q631" s="1538"/>
      <c r="R631" s="1538"/>
      <c r="S631" s="1539" t="s">
        <v>1823</v>
      </c>
      <c r="T631" s="1539"/>
      <c r="U631" s="1539"/>
      <c r="V631" s="1539"/>
      <c r="W631" s="1539"/>
      <c r="X631" s="590"/>
      <c r="Y631" s="590"/>
      <c r="Z631" s="590"/>
      <c r="AA631" s="79"/>
      <c r="AC631" s="484"/>
      <c r="AD631" s="1141"/>
    </row>
    <row r="632" spans="2:30" s="588" customFormat="1" ht="25.5" x14ac:dyDescent="0.25">
      <c r="B632" s="79"/>
      <c r="C632" s="590"/>
      <c r="D632" s="604"/>
      <c r="E632" s="1543" t="s">
        <v>2600</v>
      </c>
      <c r="F632" s="1543"/>
      <c r="G632" s="1543" t="s">
        <v>1807</v>
      </c>
      <c r="H632" s="1543"/>
      <c r="I632" s="605" t="s">
        <v>571</v>
      </c>
      <c r="J632" s="605" t="s">
        <v>2036</v>
      </c>
      <c r="K632" s="605" t="s">
        <v>572</v>
      </c>
      <c r="L632" s="547" t="s">
        <v>2307</v>
      </c>
      <c r="M632" s="1544" t="s">
        <v>1807</v>
      </c>
      <c r="N632" s="1544"/>
      <c r="O632" s="603" t="s">
        <v>571</v>
      </c>
      <c r="P632" s="603" t="s">
        <v>2036</v>
      </c>
      <c r="Q632" s="603" t="s">
        <v>572</v>
      </c>
      <c r="R632" s="578" t="s">
        <v>2307</v>
      </c>
      <c r="S632" s="1545" t="s">
        <v>1807</v>
      </c>
      <c r="T632" s="1545"/>
      <c r="U632" s="615" t="s">
        <v>571</v>
      </c>
      <c r="V632" s="615" t="s">
        <v>2036</v>
      </c>
      <c r="W632" s="615" t="s">
        <v>572</v>
      </c>
      <c r="X632" s="590"/>
      <c r="Y632" s="590"/>
      <c r="Z632" s="590"/>
      <c r="AA632" s="79"/>
      <c r="AC632" s="484"/>
      <c r="AD632" s="1141"/>
    </row>
    <row r="633" spans="2:30" s="588" customFormat="1" x14ac:dyDescent="0.25">
      <c r="B633" s="79"/>
      <c r="C633" s="590"/>
      <c r="D633" s="600">
        <v>2014</v>
      </c>
      <c r="E633" s="1248">
        <f>IFERROR(IF($E$631="please make a selection","n/a",INDEX(la.data,MATCH($E$631,la.geog,0),MATCH(CONCATENATE($F$629, " - denominator"),la.head,0))), "n/a")</f>
        <v>1066</v>
      </c>
      <c r="F633" s="1248"/>
      <c r="G633" s="1569">
        <f>IFERROR(IF($E$631="please make a selection","n/a",INDEX(la.data,MATCH($E$631,la.geog,0),MATCH(CONCATENATE($F$629, " - Value"),la.head,0))), "n/a")</f>
        <v>0.10601065045545101</v>
      </c>
      <c r="H633" s="1569"/>
      <c r="I633" s="577">
        <f>IFERROR(IF($E$631="please make a selection","n/a",INDEX(la.data,MATCH($E$631,la.geog,0),MATCH(CONCATENATE($F$629, " - LCI"),la.head,0))), "n/a")</f>
        <v>8.9010650455450702E-2</v>
      </c>
      <c r="J633" s="400" t="s">
        <v>2036</v>
      </c>
      <c r="K633" s="577">
        <f>IFERROR(IF($E$631="please make a selection","n/a",INDEX(la.data,MATCH($E$631,la.geog,0),MATCH(CONCATENATE($F$629, " - UCI"),la.head,0))), "n/a")</f>
        <v>0.123010650455451</v>
      </c>
      <c r="L633" s="400" t="str">
        <f>IF(AND(I633&gt;W633,G635="pos"),"better",IF(AND(K633&lt;U633,G635="pos"),"worse",IF(AND(I633&gt;W633,G635="neg"),"worse",IF(AND(K633&lt;U633,G635="neg"),"better",IF(AND(G635="neut",I633&gt;W633),"higher",IF(AND(G635="neut",K633&lt;U633),"lower","no diff"))))))</f>
        <v>worse</v>
      </c>
      <c r="M633" s="1569">
        <f>IFERROR(IF($M$631="please make a selection","n/a",INDEX(la.data,MATCH($M$631,la.geog,0),MATCH(CONCATENATE($F$629, " - Value"),la.head,0))), "n/a")</f>
        <v>8.9889914294150691E-2</v>
      </c>
      <c r="N633" s="1569"/>
      <c r="O633" s="577">
        <f>IFERROR(IF($M$631="please make a selection","n/a",INDEX(la.data,MATCH($M$631,la.geog,0),MATCH(CONCATENATE($F$629, " - LCI"),la.head,0))), "n/a")</f>
        <v>8.5889914294144706E-2</v>
      </c>
      <c r="P633" s="400" t="s">
        <v>2036</v>
      </c>
      <c r="Q633" s="577">
        <f>IFERROR(IF($M$631="please make a selection","n/a",INDEX(la.data,MATCH($M$631,la.geog,0),MATCH(CONCATENATE($F$629, " - UCI"),la.head,0))), "n/a")</f>
        <v>9.3889914294144686E-2</v>
      </c>
      <c r="R633" s="400" t="str">
        <f>IF(AND(O633&gt;W633,G635="pos"),"better",IF(AND(Q633&lt;U633,G635="pos"),"worse",IF(AND(O633&gt;W633,G635="neg"),"worse",IF(AND(Q633&lt;U633,G635="neg"),"better",IF(AND(G635="neut",O633&gt;W633),"higher",IF(AND(G635="neut",Q633&lt;U633),"lower","no diff"))))))</f>
        <v>worse</v>
      </c>
      <c r="S633" s="1569">
        <f>IFERROR(IF($S$631="please make a selection","n/a",INDEX(la.data,MATCH($S$631,la.geog,0),MATCH(CONCATENATE($F$629, " - Value"),la.head,0))), "n/a")</f>
        <v>8.1966948942471085E-2</v>
      </c>
      <c r="T633" s="1569"/>
      <c r="U633" s="577">
        <f>IFERROR(IF($S$631="please make a selection","n/a",INDEX(la.data,MATCH($S$631,la.geog,0),MATCH(CONCATENATE($F$629, " - LCI"),la.head,0))), "n/a")</f>
        <v>8.0966948942480105E-2</v>
      </c>
      <c r="V633" s="400" t="s">
        <v>2036</v>
      </c>
      <c r="W633" s="577">
        <f>IFERROR(IF($S$631="please make a selection","n/a",INDEX(la.data,MATCH($S$631,la.geog,0),MATCH(CONCATENATE($F$629, " - UCI"),la.head,0))), "n/a")</f>
        <v>8.2966948942480093E-2</v>
      </c>
      <c r="X633" s="590"/>
      <c r="Y633" s="590"/>
      <c r="Z633" s="590"/>
      <c r="AA633" s="79"/>
      <c r="AC633" s="484"/>
      <c r="AD633" s="1141"/>
    </row>
    <row r="634" spans="2:30" s="588" customFormat="1" x14ac:dyDescent="0.25">
      <c r="B634" s="79"/>
      <c r="C634" s="590"/>
      <c r="D634" s="590"/>
      <c r="E634" s="590"/>
      <c r="F634" s="590"/>
      <c r="G634" s="590"/>
      <c r="H634" s="590"/>
      <c r="I634" s="590"/>
      <c r="J634" s="590"/>
      <c r="K634" s="590"/>
      <c r="L634" s="590"/>
      <c r="M634" s="590"/>
      <c r="N634" s="590"/>
      <c r="O634" s="590"/>
      <c r="P634" s="590"/>
      <c r="Q634" s="590"/>
      <c r="R634" s="590"/>
      <c r="S634" s="590"/>
      <c r="T634" s="590"/>
      <c r="U634" s="590"/>
      <c r="V634" s="590"/>
      <c r="W634" s="590"/>
      <c r="X634" s="590"/>
      <c r="Y634" s="590"/>
      <c r="Z634" s="590"/>
      <c r="AA634" s="79"/>
      <c r="AC634" s="484"/>
      <c r="AD634" s="1141"/>
    </row>
    <row r="635" spans="2:30" s="490" customFormat="1" x14ac:dyDescent="0.25">
      <c r="B635" s="79"/>
      <c r="C635" s="475"/>
      <c r="D635" s="475"/>
      <c r="E635" s="475"/>
      <c r="F635" s="475"/>
      <c r="G635" s="475" t="str">
        <f>VLOOKUP($F$629,Lists!$D$78:$E$98,2,FALSE)</f>
        <v>neg</v>
      </c>
      <c r="H635" s="475"/>
      <c r="I635" s="475"/>
      <c r="J635" s="475"/>
      <c r="K635" s="475"/>
      <c r="L635" s="475"/>
      <c r="M635" s="475"/>
      <c r="N635" s="475"/>
      <c r="O635" s="475"/>
      <c r="P635" s="475"/>
      <c r="Q635" s="475"/>
      <c r="R635" s="475"/>
      <c r="S635" s="475"/>
      <c r="T635" s="475"/>
      <c r="U635" s="475"/>
      <c r="V635" s="475"/>
      <c r="W635" s="475"/>
      <c r="X635" s="475"/>
      <c r="Y635" s="475"/>
      <c r="Z635" s="475"/>
      <c r="AA635" s="79"/>
      <c r="AC635" s="484"/>
      <c r="AD635" s="1141"/>
    </row>
    <row r="636" spans="2:30" s="612" customFormat="1" x14ac:dyDescent="0.25">
      <c r="B636" s="79"/>
      <c r="C636" s="613"/>
      <c r="D636" s="613"/>
      <c r="E636" s="613"/>
      <c r="F636" s="613"/>
      <c r="G636" s="613"/>
      <c r="H636" s="613"/>
      <c r="I636" s="613"/>
      <c r="J636" s="613"/>
      <c r="K636" s="613"/>
      <c r="L636" s="613"/>
      <c r="M636" s="613"/>
      <c r="N636" s="613"/>
      <c r="O636" s="1556" t="str">
        <f>VLOOKUP($F$629,Lists!$D$78:$F$98,3,FALSE)</f>
        <v>The percentage of 15 year olds who responded to Q17 in the What About YOUth (WAY) survey ("Now read the following statements carefully, and tick the box next to the one that best describes you") with the answers "I sometimes smoke cigarettes now but I don't smoke as many as one a week", "I usually smoke between one and six cigarettes per week" or "I usually smoke more than six cigarettes per week".</v>
      </c>
      <c r="P636" s="1557"/>
      <c r="Q636" s="1557"/>
      <c r="R636" s="1557"/>
      <c r="S636" s="1557"/>
      <c r="T636" s="1557"/>
      <c r="U636" s="1557"/>
      <c r="V636" s="1557"/>
      <c r="W636" s="1557"/>
      <c r="X636" s="1558"/>
      <c r="Y636" s="613"/>
      <c r="Z636" s="613"/>
      <c r="AA636" s="79"/>
      <c r="AC636" s="484"/>
      <c r="AD636" s="1141"/>
    </row>
    <row r="637" spans="2:30" s="612" customFormat="1" ht="15" customHeight="1" x14ac:dyDescent="0.25">
      <c r="B637" s="79"/>
      <c r="C637" s="613"/>
      <c r="D637" s="613"/>
      <c r="E637" s="613"/>
      <c r="F637" s="1565" t="s">
        <v>2601</v>
      </c>
      <c r="G637" s="1565"/>
      <c r="H637" s="1565"/>
      <c r="I637" s="613"/>
      <c r="J637" s="613"/>
      <c r="K637" s="613"/>
      <c r="L637" s="613"/>
      <c r="M637" s="613"/>
      <c r="N637" s="613"/>
      <c r="O637" s="1559"/>
      <c r="P637" s="1560"/>
      <c r="Q637" s="1560"/>
      <c r="R637" s="1560"/>
      <c r="S637" s="1560"/>
      <c r="T637" s="1560"/>
      <c r="U637" s="1560"/>
      <c r="V637" s="1560"/>
      <c r="W637" s="1560"/>
      <c r="X637" s="1561"/>
      <c r="Y637" s="613"/>
      <c r="Z637" s="613"/>
      <c r="AA637" s="79"/>
      <c r="AC637" s="484"/>
      <c r="AD637" s="1141"/>
    </row>
    <row r="638" spans="2:30" s="612" customFormat="1" x14ac:dyDescent="0.25">
      <c r="B638" s="79"/>
      <c r="C638" s="613"/>
      <c r="D638" s="613"/>
      <c r="E638" s="613"/>
      <c r="F638" s="613" t="str">
        <f>E631</f>
        <v>County - West Sussex</v>
      </c>
      <c r="G638" s="613" t="str">
        <f>M631</f>
        <v>Region - South East</v>
      </c>
      <c r="H638" s="613" t="str">
        <f>S631</f>
        <v>England</v>
      </c>
      <c r="I638" s="613"/>
      <c r="J638" s="613"/>
      <c r="K638" s="613"/>
      <c r="L638" s="613"/>
      <c r="M638" s="613"/>
      <c r="N638" s="613"/>
      <c r="O638" s="1559"/>
      <c r="P638" s="1560"/>
      <c r="Q638" s="1560"/>
      <c r="R638" s="1560"/>
      <c r="S638" s="1560"/>
      <c r="T638" s="1560"/>
      <c r="U638" s="1560"/>
      <c r="V638" s="1560"/>
      <c r="W638" s="1560"/>
      <c r="X638" s="1561"/>
      <c r="Y638" s="613"/>
      <c r="Z638" s="613"/>
      <c r="AA638" s="79"/>
      <c r="AC638" s="484"/>
      <c r="AD638" s="1141"/>
    </row>
    <row r="639" spans="2:30" s="612" customFormat="1" x14ac:dyDescent="0.25">
      <c r="B639" s="79"/>
      <c r="C639" s="613"/>
      <c r="D639" s="613"/>
      <c r="E639" s="295" t="str">
        <f>F629</f>
        <v>Percentage of current smokers</v>
      </c>
      <c r="F639" s="616">
        <f>G633</f>
        <v>0.10601065045545101</v>
      </c>
      <c r="G639" s="616">
        <f>M633</f>
        <v>8.9889914294150691E-2</v>
      </c>
      <c r="H639" s="616">
        <f>S633</f>
        <v>8.1966948942471085E-2</v>
      </c>
      <c r="I639" s="613"/>
      <c r="J639" s="613"/>
      <c r="K639" s="613"/>
      <c r="L639" s="613"/>
      <c r="M639" s="613"/>
      <c r="N639" s="613"/>
      <c r="O639" s="1559"/>
      <c r="P639" s="1560"/>
      <c r="Q639" s="1560"/>
      <c r="R639" s="1560"/>
      <c r="S639" s="1560"/>
      <c r="T639" s="1560"/>
      <c r="U639" s="1560"/>
      <c r="V639" s="1560"/>
      <c r="W639" s="1560"/>
      <c r="X639" s="1561"/>
      <c r="Y639" s="613"/>
      <c r="Z639" s="613"/>
      <c r="AA639" s="79"/>
      <c r="AC639" s="484"/>
      <c r="AD639" s="1141"/>
    </row>
    <row r="640" spans="2:30" s="612" customFormat="1" x14ac:dyDescent="0.25">
      <c r="B640" s="79"/>
      <c r="C640" s="613"/>
      <c r="D640" s="613"/>
      <c r="E640" s="613"/>
      <c r="F640" s="613"/>
      <c r="G640" s="613"/>
      <c r="H640" s="613"/>
      <c r="I640" s="613"/>
      <c r="J640" s="613"/>
      <c r="K640" s="613"/>
      <c r="L640" s="613"/>
      <c r="M640" s="613"/>
      <c r="N640" s="613"/>
      <c r="O640" s="1559"/>
      <c r="P640" s="1560"/>
      <c r="Q640" s="1560"/>
      <c r="R640" s="1560"/>
      <c r="S640" s="1560"/>
      <c r="T640" s="1560"/>
      <c r="U640" s="1560"/>
      <c r="V640" s="1560"/>
      <c r="W640" s="1560"/>
      <c r="X640" s="1561"/>
      <c r="Y640" s="613"/>
      <c r="Z640" s="613"/>
      <c r="AA640" s="79"/>
      <c r="AC640" s="484"/>
      <c r="AD640" s="1141"/>
    </row>
    <row r="641" spans="2:30" s="612" customFormat="1" x14ac:dyDescent="0.25">
      <c r="B641" s="79"/>
      <c r="C641" s="613"/>
      <c r="D641" s="613"/>
      <c r="E641" s="613"/>
      <c r="F641" s="616">
        <f>G633-I633</f>
        <v>1.7000000000000307E-2</v>
      </c>
      <c r="G641" s="616">
        <f>K633-G633</f>
        <v>1.6999999999999987E-2</v>
      </c>
      <c r="H641" s="613"/>
      <c r="I641" s="613"/>
      <c r="J641" s="613"/>
      <c r="K641" s="613"/>
      <c r="L641" s="613"/>
      <c r="M641" s="613"/>
      <c r="N641" s="613"/>
      <c r="O641" s="1559"/>
      <c r="P641" s="1560"/>
      <c r="Q641" s="1560"/>
      <c r="R641" s="1560"/>
      <c r="S641" s="1560"/>
      <c r="T641" s="1560"/>
      <c r="U641" s="1560"/>
      <c r="V641" s="1560"/>
      <c r="W641" s="1560"/>
      <c r="X641" s="1561"/>
      <c r="Y641" s="613"/>
      <c r="Z641" s="613"/>
      <c r="AA641" s="79"/>
      <c r="AC641" s="484"/>
      <c r="AD641" s="1141"/>
    </row>
    <row r="642" spans="2:30" s="612" customFormat="1" x14ac:dyDescent="0.25">
      <c r="B642" s="79"/>
      <c r="C642" s="613"/>
      <c r="D642" s="613"/>
      <c r="E642" s="613"/>
      <c r="F642" s="616">
        <f>M633-O633</f>
        <v>4.0000000000059849E-3</v>
      </c>
      <c r="G642" s="616">
        <f>Q633-M633</f>
        <v>3.9999999999939945E-3</v>
      </c>
      <c r="H642" s="613"/>
      <c r="I642" s="613"/>
      <c r="J642" s="613"/>
      <c r="K642" s="613"/>
      <c r="L642" s="613"/>
      <c r="M642" s="613"/>
      <c r="N642" s="613"/>
      <c r="O642" s="1559"/>
      <c r="P642" s="1560"/>
      <c r="Q642" s="1560"/>
      <c r="R642" s="1560"/>
      <c r="S642" s="1560"/>
      <c r="T642" s="1560"/>
      <c r="U642" s="1560"/>
      <c r="V642" s="1560"/>
      <c r="W642" s="1560"/>
      <c r="X642" s="1561"/>
      <c r="Y642" s="613"/>
      <c r="Z642" s="613"/>
      <c r="AA642" s="79"/>
      <c r="AC642" s="484"/>
      <c r="AD642" s="1141"/>
    </row>
    <row r="643" spans="2:30" s="612" customFormat="1" x14ac:dyDescent="0.25">
      <c r="B643" s="79"/>
      <c r="C643" s="613"/>
      <c r="D643" s="613"/>
      <c r="E643" s="613"/>
      <c r="F643" s="616">
        <f>S633-U633</f>
        <v>9.9999999999098033E-4</v>
      </c>
      <c r="G643" s="616">
        <f>W633-S633</f>
        <v>1.0000000000090076E-3</v>
      </c>
      <c r="H643" s="613"/>
      <c r="I643" s="613"/>
      <c r="J643" s="613"/>
      <c r="K643" s="613"/>
      <c r="L643" s="613"/>
      <c r="M643" s="613"/>
      <c r="N643" s="613"/>
      <c r="O643" s="1559"/>
      <c r="P643" s="1560"/>
      <c r="Q643" s="1560"/>
      <c r="R643" s="1560"/>
      <c r="S643" s="1560"/>
      <c r="T643" s="1560"/>
      <c r="U643" s="1560"/>
      <c r="V643" s="1560"/>
      <c r="W643" s="1560"/>
      <c r="X643" s="1561"/>
      <c r="Y643" s="613"/>
      <c r="Z643" s="613"/>
      <c r="AA643" s="79"/>
      <c r="AC643" s="484"/>
      <c r="AD643" s="1141"/>
    </row>
    <row r="644" spans="2:30" s="612" customFormat="1" x14ac:dyDescent="0.25">
      <c r="B644" s="79"/>
      <c r="C644" s="613"/>
      <c r="D644" s="613"/>
      <c r="E644" s="613"/>
      <c r="F644" s="613"/>
      <c r="G644" s="613"/>
      <c r="H644" s="613"/>
      <c r="I644" s="613"/>
      <c r="J644" s="613"/>
      <c r="K644" s="613"/>
      <c r="L644" s="613"/>
      <c r="M644" s="613"/>
      <c r="N644" s="613"/>
      <c r="O644" s="1559"/>
      <c r="P644" s="1560"/>
      <c r="Q644" s="1560"/>
      <c r="R644" s="1560"/>
      <c r="S644" s="1560"/>
      <c r="T644" s="1560"/>
      <c r="U644" s="1560"/>
      <c r="V644" s="1560"/>
      <c r="W644" s="1560"/>
      <c r="X644" s="1561"/>
      <c r="Y644" s="613"/>
      <c r="Z644" s="613"/>
      <c r="AA644" s="79"/>
      <c r="AC644" s="484"/>
      <c r="AD644" s="1141"/>
    </row>
    <row r="645" spans="2:30" s="612" customFormat="1" x14ac:dyDescent="0.25">
      <c r="B645" s="79"/>
      <c r="C645" s="613"/>
      <c r="D645" s="613"/>
      <c r="E645" s="613"/>
      <c r="F645" s="613"/>
      <c r="G645" s="613"/>
      <c r="H645" s="613"/>
      <c r="I645" s="613"/>
      <c r="J645" s="613"/>
      <c r="K645" s="613"/>
      <c r="L645" s="613"/>
      <c r="M645" s="613"/>
      <c r="N645" s="613"/>
      <c r="O645" s="1559"/>
      <c r="P645" s="1560"/>
      <c r="Q645" s="1560"/>
      <c r="R645" s="1560"/>
      <c r="S645" s="1560"/>
      <c r="T645" s="1560"/>
      <c r="U645" s="1560"/>
      <c r="V645" s="1560"/>
      <c r="W645" s="1560"/>
      <c r="X645" s="1561"/>
      <c r="Y645" s="613"/>
      <c r="Z645" s="613"/>
      <c r="AA645" s="79"/>
      <c r="AC645" s="484"/>
      <c r="AD645" s="1141"/>
    </row>
    <row r="646" spans="2:30" s="490" customFormat="1" x14ac:dyDescent="0.25">
      <c r="B646" s="79"/>
      <c r="C646" s="475"/>
      <c r="D646" s="475"/>
      <c r="E646" s="475"/>
      <c r="F646" s="475"/>
      <c r="G646" s="475"/>
      <c r="H646" s="475"/>
      <c r="I646" s="475"/>
      <c r="J646" s="475"/>
      <c r="K646" s="475"/>
      <c r="L646" s="475"/>
      <c r="M646" s="475"/>
      <c r="N646" s="475"/>
      <c r="O646" s="1559"/>
      <c r="P646" s="1560"/>
      <c r="Q646" s="1560"/>
      <c r="R646" s="1560"/>
      <c r="S646" s="1560"/>
      <c r="T646" s="1560"/>
      <c r="U646" s="1560"/>
      <c r="V646" s="1560"/>
      <c r="W646" s="1560"/>
      <c r="X646" s="1561"/>
      <c r="Y646" s="475"/>
      <c r="Z646" s="475"/>
      <c r="AA646" s="79"/>
      <c r="AC646" s="484"/>
      <c r="AD646" s="1141"/>
    </row>
    <row r="647" spans="2:30" s="490" customFormat="1" x14ac:dyDescent="0.25">
      <c r="B647" s="79"/>
      <c r="C647" s="475"/>
      <c r="D647" s="475"/>
      <c r="E647" s="475"/>
      <c r="F647" s="475"/>
      <c r="G647" s="475"/>
      <c r="H647" s="475"/>
      <c r="I647" s="475"/>
      <c r="J647" s="475"/>
      <c r="K647" s="475"/>
      <c r="L647" s="475"/>
      <c r="M647" s="475"/>
      <c r="N647" s="475"/>
      <c r="O647" s="1559"/>
      <c r="P647" s="1560"/>
      <c r="Q647" s="1560"/>
      <c r="R647" s="1560"/>
      <c r="S647" s="1560"/>
      <c r="T647" s="1560"/>
      <c r="U647" s="1560"/>
      <c r="V647" s="1560"/>
      <c r="W647" s="1560"/>
      <c r="X647" s="1561"/>
      <c r="Y647" s="475"/>
      <c r="Z647" s="475"/>
      <c r="AA647" s="79"/>
      <c r="AC647" s="484"/>
      <c r="AD647" s="1141"/>
    </row>
    <row r="648" spans="2:30" s="490" customFormat="1" x14ac:dyDescent="0.25">
      <c r="B648" s="79"/>
      <c r="C648" s="475"/>
      <c r="D648" s="475"/>
      <c r="E648" s="475"/>
      <c r="F648" s="475"/>
      <c r="G648" s="475"/>
      <c r="H648" s="475"/>
      <c r="I648" s="475"/>
      <c r="J648" s="475"/>
      <c r="K648" s="475"/>
      <c r="L648" s="475"/>
      <c r="M648" s="475"/>
      <c r="N648" s="475"/>
      <c r="O648" s="1559"/>
      <c r="P648" s="1560"/>
      <c r="Q648" s="1560"/>
      <c r="R648" s="1560"/>
      <c r="S648" s="1560"/>
      <c r="T648" s="1560"/>
      <c r="U648" s="1560"/>
      <c r="V648" s="1560"/>
      <c r="W648" s="1560"/>
      <c r="X648" s="1561"/>
      <c r="Y648" s="475"/>
      <c r="Z648" s="475"/>
      <c r="AA648" s="79"/>
      <c r="AC648" s="484"/>
      <c r="AD648" s="1141"/>
    </row>
    <row r="649" spans="2:30" s="490" customFormat="1" x14ac:dyDescent="0.25">
      <c r="B649" s="79"/>
      <c r="C649" s="475"/>
      <c r="D649" s="475"/>
      <c r="E649" s="475"/>
      <c r="F649" s="475"/>
      <c r="G649" s="475"/>
      <c r="H649" s="475"/>
      <c r="I649" s="475"/>
      <c r="J649" s="475"/>
      <c r="K649" s="475"/>
      <c r="L649" s="475"/>
      <c r="M649" s="475"/>
      <c r="N649" s="475"/>
      <c r="O649" s="1559"/>
      <c r="P649" s="1560"/>
      <c r="Q649" s="1560"/>
      <c r="R649" s="1560"/>
      <c r="S649" s="1560"/>
      <c r="T649" s="1560"/>
      <c r="U649" s="1560"/>
      <c r="V649" s="1560"/>
      <c r="W649" s="1560"/>
      <c r="X649" s="1561"/>
      <c r="Y649" s="475"/>
      <c r="Z649" s="475"/>
      <c r="AA649" s="79"/>
      <c r="AC649" s="484"/>
      <c r="AD649" s="1141"/>
    </row>
    <row r="650" spans="2:30" s="490" customFormat="1" x14ac:dyDescent="0.25">
      <c r="B650" s="79"/>
      <c r="C650" s="475"/>
      <c r="D650" s="475"/>
      <c r="E650" s="475"/>
      <c r="F650" s="475"/>
      <c r="G650" s="475"/>
      <c r="H650" s="475"/>
      <c r="I650" s="475"/>
      <c r="J650" s="475"/>
      <c r="K650" s="475"/>
      <c r="L650" s="475"/>
      <c r="M650" s="475"/>
      <c r="N650" s="475"/>
      <c r="O650" s="1562"/>
      <c r="P650" s="1563"/>
      <c r="Q650" s="1563"/>
      <c r="R650" s="1563"/>
      <c r="S650" s="1563"/>
      <c r="T650" s="1563"/>
      <c r="U650" s="1563"/>
      <c r="V650" s="1563"/>
      <c r="W650" s="1563"/>
      <c r="X650" s="1564"/>
      <c r="Y650" s="475"/>
      <c r="Z650" s="475"/>
      <c r="AA650" s="79"/>
      <c r="AC650" s="484"/>
      <c r="AD650" s="1141"/>
    </row>
    <row r="651" spans="2:30" s="490" customFormat="1" x14ac:dyDescent="0.25">
      <c r="B651" s="79"/>
      <c r="C651" s="475"/>
      <c r="D651" s="475"/>
      <c r="E651" s="475"/>
      <c r="F651" s="475"/>
      <c r="G651" s="475"/>
      <c r="H651" s="475"/>
      <c r="I651" s="475"/>
      <c r="J651" s="475"/>
      <c r="K651" s="475"/>
      <c r="L651" s="475"/>
      <c r="M651" s="475"/>
      <c r="N651" s="475"/>
      <c r="O651" s="475"/>
      <c r="P651" s="475"/>
      <c r="Q651" s="475"/>
      <c r="R651" s="475"/>
      <c r="S651" s="475"/>
      <c r="T651" s="475"/>
      <c r="U651" s="475"/>
      <c r="V651" s="475"/>
      <c r="W651" s="475"/>
      <c r="X651" s="475"/>
      <c r="Y651" s="475"/>
      <c r="Z651" s="475"/>
      <c r="AA651" s="79"/>
      <c r="AC651" s="484"/>
      <c r="AD651" s="1141"/>
    </row>
    <row r="652" spans="2:30" s="490" customFormat="1" x14ac:dyDescent="0.25">
      <c r="B652" s="79"/>
      <c r="C652" s="475"/>
      <c r="D652" s="475"/>
      <c r="E652" s="475"/>
      <c r="F652" s="475"/>
      <c r="G652" s="475"/>
      <c r="H652" s="475"/>
      <c r="I652" s="475"/>
      <c r="J652" s="475"/>
      <c r="K652" s="475"/>
      <c r="L652" s="475"/>
      <c r="M652" s="475"/>
      <c r="N652" s="475"/>
      <c r="O652" s="475"/>
      <c r="P652" s="475"/>
      <c r="Q652" s="475"/>
      <c r="R652" s="475"/>
      <c r="S652" s="475"/>
      <c r="T652" s="475"/>
      <c r="U652" s="475"/>
      <c r="V652" s="475"/>
      <c r="W652" s="475"/>
      <c r="X652" s="475"/>
      <c r="Y652" s="475"/>
      <c r="Z652" s="475"/>
      <c r="AA652" s="79"/>
      <c r="AC652" s="484"/>
      <c r="AD652" s="1141"/>
    </row>
    <row r="653" spans="2:30" s="490" customFormat="1" x14ac:dyDescent="0.25">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D653" s="1141"/>
    </row>
    <row r="654" spans="2:30" s="490" customFormat="1" x14ac:dyDescent="0.25">
      <c r="B654" s="79"/>
      <c r="C654" s="475"/>
      <c r="D654" s="475"/>
      <c r="E654" s="475"/>
      <c r="F654" s="475"/>
      <c r="G654" s="475"/>
      <c r="H654" s="475"/>
      <c r="I654" s="475"/>
      <c r="J654" s="475"/>
      <c r="K654" s="475"/>
      <c r="L654" s="475"/>
      <c r="M654" s="475"/>
      <c r="N654" s="475"/>
      <c r="O654" s="475"/>
      <c r="P654" s="475"/>
      <c r="Q654" s="475"/>
      <c r="R654" s="475"/>
      <c r="S654" s="475"/>
      <c r="T654" s="475"/>
      <c r="U654" s="475"/>
      <c r="V654" s="475"/>
      <c r="W654" s="475"/>
      <c r="X654" s="475"/>
      <c r="Y654" s="475"/>
      <c r="Z654" s="475"/>
      <c r="AA654" s="79"/>
      <c r="AD654" s="1141"/>
    </row>
    <row r="655" spans="2:30" s="490" customFormat="1" x14ac:dyDescent="0.25">
      <c r="B655" s="79"/>
      <c r="C655" s="475"/>
      <c r="D655" s="475"/>
      <c r="E655" s="475"/>
      <c r="F655" s="475"/>
      <c r="G655" s="475"/>
      <c r="H655" s="475"/>
      <c r="I655" s="475"/>
      <c r="J655" s="475"/>
      <c r="K655" s="475"/>
      <c r="L655" s="475"/>
      <c r="M655" s="475"/>
      <c r="N655" s="475"/>
      <c r="O655" s="475"/>
      <c r="P655" s="475"/>
      <c r="Q655" s="475"/>
      <c r="R655" s="475"/>
      <c r="S655" s="475"/>
      <c r="T655" s="475"/>
      <c r="U655" s="475"/>
      <c r="V655" s="475"/>
      <c r="W655" s="475"/>
      <c r="X655" s="475"/>
      <c r="Y655" s="475"/>
      <c r="Z655" s="475"/>
      <c r="AA655" s="79"/>
      <c r="AD655" s="1141"/>
    </row>
    <row r="656" spans="2:30" s="612" customFormat="1" x14ac:dyDescent="0.25">
      <c r="B656" s="79"/>
      <c r="C656" s="613"/>
      <c r="D656" s="1385" t="s">
        <v>2602</v>
      </c>
      <c r="E656" s="1385"/>
      <c r="F656" s="1385"/>
      <c r="G656" s="1385"/>
      <c r="H656" s="1385"/>
      <c r="I656" s="1385"/>
      <c r="J656" s="1385"/>
      <c r="K656" s="1385"/>
      <c r="L656" s="1385"/>
      <c r="M656" s="1385"/>
      <c r="N656" s="1385"/>
      <c r="O656" s="1385"/>
      <c r="P656" s="1385"/>
      <c r="Q656" s="1385"/>
      <c r="R656" s="1385"/>
      <c r="S656" s="1385"/>
      <c r="T656" s="1385"/>
      <c r="U656" s="1385"/>
      <c r="V656" s="1385"/>
      <c r="W656" s="1385"/>
      <c r="X656" s="1385"/>
      <c r="Y656" s="1385"/>
      <c r="Z656" s="613"/>
      <c r="AA656" s="79"/>
      <c r="AD656" s="1141"/>
    </row>
    <row r="657" spans="2:30" s="612" customFormat="1" x14ac:dyDescent="0.25">
      <c r="B657" s="79"/>
      <c r="C657" s="613"/>
      <c r="D657" s="623" t="s">
        <v>2603</v>
      </c>
      <c r="E657" s="621"/>
      <c r="F657" s="621"/>
      <c r="G657" s="621"/>
      <c r="H657" s="621"/>
      <c r="I657" s="621"/>
      <c r="J657" s="621"/>
      <c r="K657" s="621"/>
      <c r="L657" s="621"/>
      <c r="M657" s="621"/>
      <c r="N657" s="621"/>
      <c r="O657" s="621"/>
      <c r="P657" s="621"/>
      <c r="Q657" s="621"/>
      <c r="R657" s="621"/>
      <c r="S657" s="621"/>
      <c r="T657" s="621"/>
      <c r="U657" s="621"/>
      <c r="V657" s="621"/>
      <c r="W657" s="621"/>
      <c r="X657" s="621"/>
      <c r="Y657" s="621"/>
      <c r="Z657" s="613"/>
      <c r="AA657" s="79"/>
      <c r="AD657" s="1141"/>
    </row>
    <row r="658" spans="2:30" s="612" customFormat="1" x14ac:dyDescent="0.25">
      <c r="B658" s="79"/>
      <c r="C658" s="613"/>
      <c r="D658" s="613"/>
      <c r="E658" s="613"/>
      <c r="F658" s="613"/>
      <c r="G658" s="613"/>
      <c r="H658" s="613"/>
      <c r="I658" s="613"/>
      <c r="J658" s="613"/>
      <c r="K658" s="613"/>
      <c r="L658" s="613"/>
      <c r="M658" s="613"/>
      <c r="N658" s="613"/>
      <c r="O658" s="613"/>
      <c r="P658" s="613"/>
      <c r="Q658" s="613"/>
      <c r="R658" s="613"/>
      <c r="S658" s="613"/>
      <c r="T658" s="613"/>
      <c r="U658" s="613"/>
      <c r="V658" s="613"/>
      <c r="W658" s="613"/>
      <c r="X658" s="613"/>
      <c r="Y658" s="613"/>
      <c r="Z658" s="613"/>
      <c r="AA658" s="79"/>
      <c r="AD658" s="1141"/>
    </row>
    <row r="659" spans="2:30" s="612" customFormat="1" ht="32.25" customHeight="1" x14ac:dyDescent="0.25">
      <c r="B659" s="79"/>
      <c r="C659" s="613"/>
      <c r="D659" s="1371" t="s">
        <v>2604</v>
      </c>
      <c r="E659" s="1371"/>
      <c r="F659" s="1371"/>
      <c r="G659" s="1371"/>
      <c r="H659" s="1371"/>
      <c r="I659" s="1371"/>
      <c r="J659" s="1371"/>
      <c r="K659" s="1371"/>
      <c r="L659" s="1371"/>
      <c r="M659" s="1371"/>
      <c r="N659" s="1371"/>
      <c r="O659" s="1371"/>
      <c r="P659" s="1371"/>
      <c r="Q659" s="1371"/>
      <c r="R659" s="1371"/>
      <c r="S659" s="1371"/>
      <c r="T659" s="1371"/>
      <c r="U659" s="1371"/>
      <c r="V659" s="1371"/>
      <c r="W659" s="1371"/>
      <c r="X659" s="1371"/>
      <c r="Y659" s="1371"/>
      <c r="Z659" s="613"/>
      <c r="AA659" s="79"/>
      <c r="AD659" s="1141"/>
    </row>
    <row r="660" spans="2:30" s="612" customFormat="1" x14ac:dyDescent="0.25">
      <c r="B660" s="79"/>
      <c r="C660" s="613"/>
      <c r="D660" s="613"/>
      <c r="E660" s="613"/>
      <c r="F660" s="613"/>
      <c r="G660" s="613"/>
      <c r="H660" s="613"/>
      <c r="I660" s="613"/>
      <c r="J660" s="613"/>
      <c r="K660" s="613"/>
      <c r="L660" s="613"/>
      <c r="M660" s="613"/>
      <c r="N660" s="613"/>
      <c r="O660" s="613"/>
      <c r="P660" s="613"/>
      <c r="Q660" s="613"/>
      <c r="R660" s="613"/>
      <c r="S660" s="613"/>
      <c r="T660" s="613"/>
      <c r="U660" s="613"/>
      <c r="V660" s="613"/>
      <c r="W660" s="613"/>
      <c r="X660" s="613"/>
      <c r="Y660" s="613"/>
      <c r="Z660" s="613"/>
      <c r="AA660" s="79"/>
      <c r="AD660" s="1141"/>
    </row>
    <row r="661" spans="2:30" s="612" customFormat="1" ht="31.5" customHeight="1" x14ac:dyDescent="0.25">
      <c r="B661" s="79"/>
      <c r="C661" s="613"/>
      <c r="D661" s="1371" t="s">
        <v>2605</v>
      </c>
      <c r="E661" s="1371"/>
      <c r="F661" s="1371"/>
      <c r="G661" s="1371"/>
      <c r="H661" s="1371"/>
      <c r="I661" s="1371"/>
      <c r="J661" s="1371"/>
      <c r="K661" s="1371"/>
      <c r="L661" s="1371"/>
      <c r="M661" s="1371"/>
      <c r="N661" s="1371"/>
      <c r="O661" s="1371"/>
      <c r="P661" s="1371"/>
      <c r="Q661" s="1371"/>
      <c r="R661" s="1371"/>
      <c r="S661" s="1371"/>
      <c r="T661" s="1371"/>
      <c r="U661" s="1371"/>
      <c r="V661" s="1371"/>
      <c r="W661" s="1371"/>
      <c r="X661" s="1371"/>
      <c r="Y661" s="1371"/>
      <c r="Z661" s="613"/>
      <c r="AA661" s="79"/>
      <c r="AD661" s="1141"/>
    </row>
    <row r="662" spans="2:30" s="612" customFormat="1" x14ac:dyDescent="0.25">
      <c r="B662" s="79"/>
      <c r="C662" s="613"/>
      <c r="D662" s="624"/>
      <c r="E662" s="624"/>
      <c r="F662" s="624"/>
      <c r="G662" s="624"/>
      <c r="H662" s="624"/>
      <c r="I662" s="624"/>
      <c r="J662" s="624"/>
      <c r="K662" s="624"/>
      <c r="L662" s="624"/>
      <c r="M662" s="624"/>
      <c r="N662" s="624"/>
      <c r="O662" s="624"/>
      <c r="P662" s="624"/>
      <c r="Q662" s="624"/>
      <c r="R662" s="624"/>
      <c r="S662" s="624"/>
      <c r="T662" s="624"/>
      <c r="U662" s="624"/>
      <c r="V662" s="624"/>
      <c r="W662" s="624"/>
      <c r="X662" s="624"/>
      <c r="Y662" s="624"/>
      <c r="Z662" s="613"/>
      <c r="AA662" s="79"/>
      <c r="AD662" s="1141"/>
    </row>
    <row r="663" spans="2:30" s="612" customFormat="1" x14ac:dyDescent="0.25">
      <c r="B663" s="79"/>
      <c r="C663" s="613"/>
      <c r="D663" s="1546" t="s">
        <v>2606</v>
      </c>
      <c r="E663" s="1546"/>
      <c r="F663" s="1546"/>
      <c r="G663" s="1546"/>
      <c r="H663" s="1546"/>
      <c r="I663" s="1546"/>
      <c r="J663" s="1546"/>
      <c r="K663" s="1546"/>
      <c r="L663" s="1546"/>
      <c r="M663" s="1546"/>
      <c r="N663" s="1546"/>
      <c r="O663" s="1546"/>
      <c r="P663" s="1546"/>
      <c r="Q663" s="1546"/>
      <c r="R663" s="1546"/>
      <c r="S663" s="1546"/>
      <c r="T663" s="1546"/>
      <c r="U663" s="1546"/>
      <c r="V663" s="1546"/>
      <c r="W663" s="1546"/>
      <c r="X663" s="1546"/>
      <c r="Z663" s="613"/>
      <c r="AA663" s="79"/>
      <c r="AD663" s="1141"/>
    </row>
    <row r="664" spans="2:30" s="612" customFormat="1" x14ac:dyDescent="0.25">
      <c r="B664" s="79"/>
      <c r="C664" s="613"/>
      <c r="D664" s="624"/>
      <c r="E664" s="624"/>
      <c r="F664" s="624"/>
      <c r="G664" s="624"/>
      <c r="H664" s="624"/>
      <c r="I664" s="624"/>
      <c r="J664" s="624"/>
      <c r="K664" s="624"/>
      <c r="L664" s="624"/>
      <c r="M664" s="624"/>
      <c r="N664" s="624"/>
      <c r="O664" s="624"/>
      <c r="P664" s="624"/>
      <c r="Q664" s="624"/>
      <c r="R664" s="624"/>
      <c r="S664" s="624"/>
      <c r="T664" s="624"/>
      <c r="U664" s="624"/>
      <c r="V664" s="624"/>
      <c r="W664" s="624"/>
      <c r="X664" s="624"/>
      <c r="Z664" s="613"/>
      <c r="AA664" s="79"/>
      <c r="AD664" s="1141"/>
    </row>
    <row r="665" spans="2:30" s="612" customFormat="1" ht="21.75" customHeight="1" x14ac:dyDescent="0.25">
      <c r="B665" s="79"/>
      <c r="C665" s="613"/>
      <c r="D665" s="625"/>
      <c r="E665" s="1547" t="s">
        <v>2607</v>
      </c>
      <c r="F665" s="1548"/>
      <c r="G665" s="624"/>
      <c r="H665" s="626"/>
      <c r="I665" s="1549" t="s">
        <v>2608</v>
      </c>
      <c r="J665" s="1550"/>
      <c r="K665" s="624"/>
      <c r="L665" s="627"/>
      <c r="M665" s="1551" t="s">
        <v>2609</v>
      </c>
      <c r="N665" s="1552"/>
      <c r="O665" s="624"/>
      <c r="P665" s="624"/>
      <c r="Q665" s="624"/>
      <c r="R665" s="624"/>
      <c r="S665" s="624"/>
      <c r="T665" s="624"/>
      <c r="U665" s="624"/>
      <c r="V665" s="624"/>
      <c r="W665" s="624"/>
      <c r="X665" s="624"/>
      <c r="Z665" s="613"/>
      <c r="AA665" s="79"/>
      <c r="AD665" s="1141"/>
    </row>
    <row r="666" spans="2:30" s="612" customFormat="1" x14ac:dyDescent="0.25">
      <c r="B666" s="79"/>
      <c r="C666" s="613"/>
      <c r="D666" s="613"/>
      <c r="E666" s="613"/>
      <c r="F666" s="613"/>
      <c r="G666" s="613"/>
      <c r="H666" s="613"/>
      <c r="I666" s="613"/>
      <c r="J666" s="613"/>
      <c r="K666" s="613"/>
      <c r="L666" s="613"/>
      <c r="M666" s="613"/>
      <c r="N666" s="613"/>
      <c r="O666" s="613"/>
      <c r="P666" s="613"/>
      <c r="Q666" s="613"/>
      <c r="R666" s="613"/>
      <c r="S666" s="613"/>
      <c r="T666" s="613"/>
      <c r="U666" s="613"/>
      <c r="V666" s="613"/>
      <c r="W666" s="613"/>
      <c r="X666" s="613"/>
      <c r="Z666" s="613"/>
      <c r="AA666" s="79"/>
      <c r="AD666" s="1141"/>
    </row>
    <row r="667" spans="2:30" s="612" customFormat="1" x14ac:dyDescent="0.25">
      <c r="B667" s="79"/>
      <c r="C667" s="613"/>
      <c r="D667" s="1553"/>
      <c r="E667" s="1553"/>
      <c r="F667" s="1396" t="s">
        <v>790</v>
      </c>
      <c r="G667" s="1396"/>
      <c r="H667" s="1396"/>
      <c r="I667" s="1396"/>
      <c r="J667" s="1396"/>
      <c r="K667" s="1396"/>
      <c r="L667" s="1396"/>
      <c r="M667" s="1396"/>
      <c r="N667" s="1396"/>
      <c r="O667" s="1538" t="s">
        <v>791</v>
      </c>
      <c r="P667" s="1538"/>
      <c r="Q667" s="1538"/>
      <c r="R667" s="1538"/>
      <c r="S667" s="1538"/>
      <c r="T667" s="1539" t="s">
        <v>1823</v>
      </c>
      <c r="U667" s="1539"/>
      <c r="V667" s="1539"/>
      <c r="W667" s="1539"/>
      <c r="X667" s="1539"/>
      <c r="Z667" s="613"/>
      <c r="AA667" s="79"/>
      <c r="AD667" s="1141"/>
    </row>
    <row r="668" spans="2:30" s="612" customFormat="1" ht="41.25" customHeight="1" x14ac:dyDescent="0.25">
      <c r="B668" s="79"/>
      <c r="C668" s="613"/>
      <c r="D668" s="1554"/>
      <c r="E668" s="1554"/>
      <c r="F668" s="1543" t="s">
        <v>2610</v>
      </c>
      <c r="G668" s="1543"/>
      <c r="H668" s="1543" t="s">
        <v>2611</v>
      </c>
      <c r="I668" s="1543"/>
      <c r="J668" s="1543" t="s">
        <v>2035</v>
      </c>
      <c r="K668" s="1543"/>
      <c r="L668" s="605" t="s">
        <v>571</v>
      </c>
      <c r="M668" s="605" t="s">
        <v>2036</v>
      </c>
      <c r="N668" s="605" t="s">
        <v>572</v>
      </c>
      <c r="O668" s="1544" t="s">
        <v>2035</v>
      </c>
      <c r="P668" s="1544"/>
      <c r="Q668" s="603" t="s">
        <v>571</v>
      </c>
      <c r="R668" s="603" t="s">
        <v>2036</v>
      </c>
      <c r="S668" s="603" t="s">
        <v>572</v>
      </c>
      <c r="T668" s="1545" t="s">
        <v>2035</v>
      </c>
      <c r="U668" s="1545"/>
      <c r="V668" s="615" t="s">
        <v>571</v>
      </c>
      <c r="W668" s="615" t="s">
        <v>2036</v>
      </c>
      <c r="X668" s="615" t="s">
        <v>572</v>
      </c>
      <c r="Z668" s="613"/>
      <c r="AA668" s="79"/>
      <c r="AC668" s="595" t="s">
        <v>2615</v>
      </c>
      <c r="AD668" s="1141"/>
    </row>
    <row r="669" spans="2:30" s="612" customFormat="1" x14ac:dyDescent="0.25">
      <c r="B669" s="79"/>
      <c r="C669" s="613"/>
      <c r="D669" s="1568" t="s">
        <v>2047</v>
      </c>
      <c r="E669" s="1568"/>
      <c r="F669" s="1566">
        <f>IFERROR(IF($F$667="please make a selection","n/a",INDEX(la.data,MATCH($F$667,la.geog,0),MATCH(CONCATENATE($AC$672, " (",$D$669,")"),la.head,0))), "n/a")</f>
        <v>4293</v>
      </c>
      <c r="G669" s="1566"/>
      <c r="H669" s="1566">
        <f>IFERROR(IF($F$667="please make a selection","n/a",INDEX(la.data,MATCH($F$667,la.geog,0),MATCH(CONCATENATE($AC$671, " (",$D$669,")"),la.head,0))), "n/a")</f>
        <v>3571</v>
      </c>
      <c r="I669" s="1566"/>
      <c r="J669" s="1567">
        <f>IFERROR(IF($F$667="please make a selection","n/a",INDEX(la.data,MATCH($F$667,la.geog,0),MATCH(CONCATENATE($AC$668, " (",$D$669,")"),la.head,0))), "n/a")</f>
        <v>0.83181924062427204</v>
      </c>
      <c r="K669" s="1567"/>
      <c r="L669" s="620">
        <f>IFERROR(IF($F$667="please make a selection","n/a",INDEX(la.data,MATCH($F$667,la.geog,0),MATCH(CONCATENATE($AC$669, " (",$D$669,")"),la.head,0))), "n/a")</f>
        <v>0.82033519730395998</v>
      </c>
      <c r="M669" s="620" t="s">
        <v>2036</v>
      </c>
      <c r="N669" s="620">
        <f>IFERROR(IF($F$667="please make a selection","n/a",INDEX(la.data,MATCH($F$667,la.geog,0),MATCH(CONCATENATE($AC$670, " (",$D$669,")"),la.head,0))), "n/a")</f>
        <v>0.84270997839166195</v>
      </c>
      <c r="O669" s="1567">
        <f>IFERROR(IF($O$667="please make a selection","n/a",INDEX(la.data,MATCH($O$667,la.geog,0),MATCH(CONCATENATE($AC$668, " (",$D$669,")"),la.head,0))), "n/a")</f>
        <v>0.84846904404893808</v>
      </c>
      <c r="P669" s="1567"/>
      <c r="Q669" s="620">
        <f>IFERROR(IF($O$667="please make a selection","n/a",INDEX(la.data,MATCH($O$667,la.geog,0),MATCH(CONCATENATE($AC$669, " (",$D$669,")"),la.head,0))), "n/a")</f>
        <v>0.84516386062375004</v>
      </c>
      <c r="R669" s="620" t="s">
        <v>2036</v>
      </c>
      <c r="S669" s="620">
        <f>IFERROR(IF($O$667="please make a selection","n/a",INDEX(la.data,MATCH($O$667,la.geog,0),MATCH(CONCATENATE($AC$670, " (",$D$669,")"),la.head,0))), "n/a")</f>
        <v>0.85171605254987204</v>
      </c>
      <c r="T669" s="1567">
        <f>IFERROR(IF($T$667="please make a selection","n/a",INDEX(la.data,MATCH($T$667,la.geog,0),MATCH(CONCATENATE($AC$668, " (",$D$669,")"),la.head,0))), "n/a")</f>
        <v>0.85121076551626207</v>
      </c>
      <c r="U669" s="1567"/>
      <c r="V669" s="620">
        <f>IFERROR(IF($T$667="please make a selection","n/a",INDEX(la.data,MATCH($T$667,la.geog,0),MATCH(CONCATENATE($AC$669, " (",$D$669,")"),la.head,0))), "n/a")</f>
        <v>0.84989164298503594</v>
      </c>
      <c r="W669" s="620" t="s">
        <v>2036</v>
      </c>
      <c r="X669" s="620">
        <f>IFERROR(IF($T$667="please make a selection","n/a",INDEX(la.data,MATCH($T$667,la.geog,0),MATCH(CONCATENATE($AC$670, " (",$D$669,")"),la.head,0))), "n/a")</f>
        <v>0.85252030742476903</v>
      </c>
      <c r="Z669" s="613"/>
      <c r="AA669" s="79"/>
      <c r="AC669" s="595" t="s">
        <v>2616</v>
      </c>
      <c r="AD669" s="1141"/>
    </row>
    <row r="670" spans="2:30" s="612" customFormat="1" x14ac:dyDescent="0.25">
      <c r="B670" s="79"/>
      <c r="C670" s="613"/>
      <c r="D670" s="621"/>
      <c r="E670" s="621"/>
      <c r="F670" s="621"/>
      <c r="G670" s="621"/>
      <c r="H670" s="621"/>
      <c r="I670" s="621"/>
      <c r="J670" s="621"/>
      <c r="K670" s="621"/>
      <c r="L670" s="621"/>
      <c r="M670" s="621"/>
      <c r="N670" s="621"/>
      <c r="O670" s="621"/>
      <c r="P670" s="621"/>
      <c r="Q670" s="621"/>
      <c r="R670" s="621"/>
      <c r="S670" s="621"/>
      <c r="T670" s="621"/>
      <c r="U670" s="621"/>
      <c r="V670" s="621"/>
      <c r="W670" s="621"/>
      <c r="X670" s="621"/>
      <c r="Z670" s="613"/>
      <c r="AA670" s="79"/>
      <c r="AC670" s="595" t="s">
        <v>2617</v>
      </c>
      <c r="AD670" s="1141"/>
    </row>
    <row r="671" spans="2:30" s="612" customFormat="1" x14ac:dyDescent="0.25">
      <c r="B671" s="79"/>
      <c r="C671" s="613"/>
      <c r="D671" s="1546" t="s">
        <v>2612</v>
      </c>
      <c r="E671" s="1546"/>
      <c r="F671" s="1546"/>
      <c r="G671" s="1546"/>
      <c r="H671" s="1546"/>
      <c r="I671" s="1546"/>
      <c r="J671" s="1546"/>
      <c r="K671" s="1546"/>
      <c r="L671" s="1546"/>
      <c r="M671" s="1546"/>
      <c r="N671" s="1546"/>
      <c r="O671" s="1546"/>
      <c r="P671" s="1546"/>
      <c r="Q671" s="1546"/>
      <c r="R671" s="1546"/>
      <c r="S671" s="1546"/>
      <c r="T671" s="1546"/>
      <c r="U671" s="1546"/>
      <c r="V671" s="1546"/>
      <c r="W671" s="1546"/>
      <c r="X671" s="1546"/>
      <c r="Z671" s="613"/>
      <c r="AA671" s="79"/>
      <c r="AC671" s="595" t="s">
        <v>2618</v>
      </c>
      <c r="AD671" s="1141"/>
    </row>
    <row r="672" spans="2:30" s="612" customFormat="1" x14ac:dyDescent="0.25">
      <c r="B672" s="79"/>
      <c r="C672" s="613"/>
      <c r="D672" s="624"/>
      <c r="E672" s="624"/>
      <c r="F672" s="624"/>
      <c r="G672" s="624"/>
      <c r="H672" s="624"/>
      <c r="I672" s="624"/>
      <c r="J672" s="624"/>
      <c r="K672" s="624"/>
      <c r="L672" s="624"/>
      <c r="M672" s="624"/>
      <c r="N672" s="624"/>
      <c r="O672" s="624"/>
      <c r="P672" s="624"/>
      <c r="Q672" s="624"/>
      <c r="R672" s="624"/>
      <c r="S672" s="624"/>
      <c r="T672" s="624"/>
      <c r="U672" s="624"/>
      <c r="V672" s="624"/>
      <c r="W672" s="624"/>
      <c r="X672" s="624"/>
      <c r="Z672" s="613"/>
      <c r="AA672" s="79"/>
      <c r="AC672" s="595" t="s">
        <v>2619</v>
      </c>
      <c r="AD672" s="1141"/>
    </row>
    <row r="673" spans="2:30" s="612" customFormat="1" ht="25.5" customHeight="1" x14ac:dyDescent="0.25">
      <c r="B673" s="79"/>
      <c r="C673" s="613"/>
      <c r="D673" s="625"/>
      <c r="E673" s="1547" t="s">
        <v>2607</v>
      </c>
      <c r="F673" s="1548"/>
      <c r="G673" s="624"/>
      <c r="H673" s="626"/>
      <c r="I673" s="1549" t="s">
        <v>2608</v>
      </c>
      <c r="J673" s="1550"/>
      <c r="K673" s="624"/>
      <c r="L673" s="627"/>
      <c r="M673" s="1551" t="s">
        <v>2609</v>
      </c>
      <c r="N673" s="1552"/>
      <c r="O673" s="624"/>
      <c r="P673" s="624"/>
      <c r="Q673" s="624"/>
      <c r="R673" s="624"/>
      <c r="S673" s="624"/>
      <c r="T673" s="624"/>
      <c r="U673" s="624"/>
      <c r="V673" s="624"/>
      <c r="W673" s="624"/>
      <c r="X673" s="624"/>
      <c r="Z673" s="613"/>
      <c r="AA673" s="79"/>
      <c r="AC673" s="595"/>
      <c r="AD673" s="1141"/>
    </row>
    <row r="674" spans="2:30" s="612" customFormat="1" x14ac:dyDescent="0.25">
      <c r="B674" s="79"/>
      <c r="C674" s="613"/>
      <c r="D674" s="621"/>
      <c r="E674" s="621"/>
      <c r="F674" s="621"/>
      <c r="G674" s="621"/>
      <c r="H674" s="621"/>
      <c r="I674" s="621"/>
      <c r="J674" s="621"/>
      <c r="K674" s="621"/>
      <c r="L674" s="621"/>
      <c r="M674" s="621"/>
      <c r="N674" s="621"/>
      <c r="O674" s="621"/>
      <c r="P674" s="621"/>
      <c r="Q674" s="621"/>
      <c r="R674" s="621"/>
      <c r="S674" s="621"/>
      <c r="T674" s="621"/>
      <c r="U674" s="621"/>
      <c r="V674" s="621"/>
      <c r="W674" s="621"/>
      <c r="X674" s="621"/>
      <c r="Z674" s="613"/>
      <c r="AA674" s="79"/>
      <c r="AC674" s="595"/>
      <c r="AD674" s="1141"/>
    </row>
    <row r="675" spans="2:30" s="612" customFormat="1" x14ac:dyDescent="0.25">
      <c r="B675" s="79"/>
      <c r="C675" s="613"/>
      <c r="D675" s="1553"/>
      <c r="E675" s="1553"/>
      <c r="F675" s="1396" t="s">
        <v>790</v>
      </c>
      <c r="G675" s="1396"/>
      <c r="H675" s="1396"/>
      <c r="I675" s="1396"/>
      <c r="J675" s="1396"/>
      <c r="K675" s="1396"/>
      <c r="L675" s="1396"/>
      <c r="M675" s="1396"/>
      <c r="N675" s="1396"/>
      <c r="O675" s="1538" t="s">
        <v>791</v>
      </c>
      <c r="P675" s="1538"/>
      <c r="Q675" s="1538"/>
      <c r="R675" s="1538"/>
      <c r="S675" s="1538"/>
      <c r="T675" s="1539" t="s">
        <v>1823</v>
      </c>
      <c r="U675" s="1539"/>
      <c r="V675" s="1539"/>
      <c r="W675" s="1539"/>
      <c r="X675" s="1539"/>
      <c r="Z675" s="613"/>
      <c r="AA675" s="79"/>
      <c r="AC675" s="595"/>
      <c r="AD675" s="1141"/>
    </row>
    <row r="676" spans="2:30" s="612" customFormat="1" ht="37.5" customHeight="1" x14ac:dyDescent="0.25">
      <c r="B676" s="79"/>
      <c r="C676" s="613"/>
      <c r="D676" s="1555"/>
      <c r="E676" s="1555"/>
      <c r="F676" s="1540" t="s">
        <v>2613</v>
      </c>
      <c r="G676" s="1540"/>
      <c r="H676" s="1540" t="s">
        <v>2614</v>
      </c>
      <c r="I676" s="1540"/>
      <c r="J676" s="1540" t="s">
        <v>2035</v>
      </c>
      <c r="K676" s="1540"/>
      <c r="L676" s="619" t="s">
        <v>571</v>
      </c>
      <c r="M676" s="619" t="s">
        <v>2036</v>
      </c>
      <c r="N676" s="619" t="s">
        <v>572</v>
      </c>
      <c r="O676" s="1541" t="s">
        <v>2035</v>
      </c>
      <c r="P676" s="1541"/>
      <c r="Q676" s="618" t="s">
        <v>571</v>
      </c>
      <c r="R676" s="618" t="s">
        <v>2036</v>
      </c>
      <c r="S676" s="618" t="s">
        <v>572</v>
      </c>
      <c r="T676" s="1542" t="s">
        <v>2035</v>
      </c>
      <c r="U676" s="1542"/>
      <c r="V676" s="617" t="s">
        <v>571</v>
      </c>
      <c r="W676" s="617" t="s">
        <v>2036</v>
      </c>
      <c r="X676" s="617" t="s">
        <v>572</v>
      </c>
      <c r="Z676" s="613"/>
      <c r="AA676" s="79"/>
      <c r="AC676" s="595"/>
      <c r="AD676" s="1141"/>
    </row>
    <row r="677" spans="2:30" s="612" customFormat="1" x14ac:dyDescent="0.25">
      <c r="B677" s="79"/>
      <c r="C677" s="613"/>
      <c r="D677" s="1532" t="s">
        <v>2047</v>
      </c>
      <c r="E677" s="1532"/>
      <c r="F677" s="1534">
        <f>IFERROR(IF($F$667="please make a selection","n/a",INDEX(la.data,MATCH($F$667,la.geog,0),MATCH(CONCATENATE($AC$677, " (",$D$677,")"),la.head,0))), "n/a")</f>
        <v>4399</v>
      </c>
      <c r="G677" s="1534"/>
      <c r="H677" s="1535">
        <f>IFERROR(IF($F$667="please make a selection","n/a",INDEX(la.data,MATCH($F$667,la.geog,0),MATCH(CONCATENATE($AC$683, " (",$D$677,")"),la.head,0))), "n/a")</f>
        <v>3789</v>
      </c>
      <c r="I677" s="1535"/>
      <c r="J677" s="1536">
        <f>IFERROR(IF($F$667="please make a selection","n/a",INDEX(la.data,MATCH($F$667,la.geog,0),MATCH(CONCATENATE($AC$678, " (",$D$677,")"),la.head,0))), "n/a")</f>
        <v>0.86133212093657607</v>
      </c>
      <c r="K677" s="1536"/>
      <c r="L677" s="632">
        <f>IFERROR(IF($F$667="please make a selection","n/a",INDEX(la.data,MATCH($F$667,la.geog,0),MATCH(CONCATENATE($AC$679, " (",$D$677,")"),la.head,0))), "n/a")</f>
        <v>0.85080366051547496</v>
      </c>
      <c r="M677" s="633" t="s">
        <v>2036</v>
      </c>
      <c r="N677" s="632">
        <f>IFERROR(IF($F$667="please make a selection","n/a",INDEX(la.data,MATCH($F$667,la.geog,0),MATCH(CONCATENATE($AC$682, " (",$D$677,")"),la.head,0))), "n/a")</f>
        <v>0.87123006014715798</v>
      </c>
      <c r="O677" s="1536">
        <f>IFERROR(IF($O$675="please make a selection","n/a",INDEX(la.data,MATCH($O$675,la.geog,0),MATCH(CONCATENATE($AC$678, " (",$D$677,")"),la.head,0))), "n/a")</f>
        <v>0.87813240772096191</v>
      </c>
      <c r="P677" s="1536"/>
      <c r="Q677" s="632">
        <f>IFERROR(IF($O$675="please make a selection","n/a",INDEX(la.data,MATCH($O$675,la.geog,0),MATCH(CONCATENATE($AC$679, " (",$D$677,")"),la.head,0))), "n/a")</f>
        <v>0.87515190822542199</v>
      </c>
      <c r="R677" s="633" t="s">
        <v>2036</v>
      </c>
      <c r="S677" s="632">
        <f>IFERROR(IF($O$675="please make a selection","n/a",INDEX(la.data,MATCH($O$675,la.geog,0),MATCH(CONCATENATE($AC$682, " (",$D$677,")"),la.head,0))), "n/a")</f>
        <v>0.88105142474182196</v>
      </c>
      <c r="T677" s="1536">
        <f>IFERROR(IF($T$675="please make a selection","n/a",INDEX(la.data,MATCH($T$675,la.geog,0),MATCH(CONCATENATE($AC$678, " (",$D$677,")"),la.head,0))), "n/a")</f>
        <v>0.86994343860038303</v>
      </c>
      <c r="U677" s="1536"/>
      <c r="V677" s="632">
        <f>IFERROR(IF($T$675="please make a selection","n/a",INDEX(la.data,MATCH($T$675,la.geog,0),MATCH(CONCATENATE($AC$679, " (",$D$677,")"),la.head,0))), "n/a")</f>
        <v>0.86871118624571197</v>
      </c>
      <c r="W677" s="633" t="s">
        <v>2036</v>
      </c>
      <c r="X677" s="632">
        <f>IFERROR(IF($T$675="please make a selection","n/a",INDEX(la.data,MATCH($T$675,la.geog,0),MATCH(CONCATENATE($AC$682, " (",$D$677,")"),la.head,0))), "n/a")</f>
        <v>0.87116584051306101</v>
      </c>
      <c r="Z677" s="613"/>
      <c r="AA677" s="79"/>
      <c r="AC677" s="595" t="s">
        <v>2621</v>
      </c>
      <c r="AD677" s="1141"/>
    </row>
    <row r="678" spans="2:30" s="612" customFormat="1" x14ac:dyDescent="0.25">
      <c r="B678" s="79"/>
      <c r="C678" s="613"/>
      <c r="D678" s="1533" t="s">
        <v>2048</v>
      </c>
      <c r="E678" s="1533"/>
      <c r="F678" s="1537">
        <f>IFERROR(IF($F$667="please make a selection","n/a",INDEX(la.data,MATCH($F$667,la.geog,0),MATCH(CONCATENATE($AC$677, " (",$D$678,")"),la.head,0))), "n/a")</f>
        <v>4293</v>
      </c>
      <c r="G678" s="1537"/>
      <c r="H678" s="1537">
        <f>IFERROR(IF($F$667="please make a selection","n/a",INDEX(la.data,MATCH($F$667,la.geog,0),MATCH(CONCATENATE($AC$683, " (",$D$678,")"),la.head,0))), "n/a")</f>
        <v>3751</v>
      </c>
      <c r="I678" s="1537"/>
      <c r="J678" s="1310">
        <f>IFERROR(IF($F$667="please make a selection","n/a",INDEX(la.data,MATCH($F$667,la.geog,0),MATCH(CONCATENATE($AC$678, " (",$D$678,")"),la.head,0))), "n/a")</f>
        <v>0.87374796179827596</v>
      </c>
      <c r="K678" s="1310"/>
      <c r="L678" s="495">
        <f>IFERROR(IF($F$667="please make a selection","n/a",INDEX(la.data,MATCH($F$667,la.geog,0),MATCH(CONCATENATE($AC$679, " (",$D$678,")"),la.head,0))), "n/a")</f>
        <v>0.86347737045974104</v>
      </c>
      <c r="M678" s="496" t="s">
        <v>2036</v>
      </c>
      <c r="N678" s="495">
        <f>IFERROR(IF($F$667="please make a selection","n/a",INDEX(la.data,MATCH($F$667,la.geog,0),MATCH(CONCATENATE($AC$679, " (",$D$678,")"),la.head,0))), "n/a")</f>
        <v>0.86347737045974104</v>
      </c>
      <c r="O678" s="1310">
        <f>IFERROR(IF($O$675="please make a selection","n/a",INDEX(la.data,MATCH($O$675,la.geog,0),MATCH(CONCATENATE($AC$678, " (",$D$678,")"),la.head,0))), "n/a")</f>
        <v>0.88896411645226803</v>
      </c>
      <c r="P678" s="1310"/>
      <c r="Q678" s="495">
        <f>IFERROR(IF($O$675="please make a selection","n/a",INDEX(la.data,MATCH($O$675,la.geog,0),MATCH(CONCATENATE($AC$679, " (",$D$678,")"),la.head,0))), "n/a")</f>
        <v>0.88610003058880693</v>
      </c>
      <c r="R678" s="496" t="s">
        <v>2036</v>
      </c>
      <c r="S678" s="495">
        <f>IFERROR(IF($O$675="please make a selection","n/a",INDEX(la.data,MATCH($O$675,la.geog,0),MATCH(CONCATENATE($AC$679, " (",$D$678,")"),la.head,0))), "n/a")</f>
        <v>0.88610003058880693</v>
      </c>
      <c r="T678" s="1310">
        <f>IFERROR(IF($T$675="please make a selection","n/a",INDEX(la.data,MATCH($T$675,la.geog,0),MATCH(CONCATENATE($AC$678, " (",$D$678,")"),la.head,0))), "n/a")</f>
        <v>0.89433591175181604</v>
      </c>
      <c r="U678" s="1310"/>
      <c r="V678" s="495">
        <f>IFERROR(IF($T$675="please make a selection","n/a",INDEX(la.data,MATCH($T$675,la.geog,0),MATCH(CONCATENATE($AC$679, " (",$D$678,")"),la.head,0))), "n/a")</f>
        <v>0.89319322386778599</v>
      </c>
      <c r="W678" s="496" t="s">
        <v>2036</v>
      </c>
      <c r="X678" s="495">
        <f>IFERROR(IF($T$675="please make a selection","n/a",INDEX(la.data,MATCH($T$675,la.geog,0),MATCH(CONCATENATE($AC$679, " (",$D$678,")"),la.head,0))), "n/a")</f>
        <v>0.89319322386778599</v>
      </c>
      <c r="Z678" s="613"/>
      <c r="AA678" s="79"/>
      <c r="AC678" s="595" t="s">
        <v>2624</v>
      </c>
      <c r="AD678" s="1141"/>
    </row>
    <row r="679" spans="2:30" s="612" customFormat="1" x14ac:dyDescent="0.25">
      <c r="B679" s="79"/>
      <c r="C679" s="613"/>
      <c r="D679" s="622"/>
      <c r="E679" s="621"/>
      <c r="F679" s="621"/>
      <c r="G679" s="621"/>
      <c r="H679" s="621"/>
      <c r="I679" s="621"/>
      <c r="J679" s="621"/>
      <c r="K679" s="621"/>
      <c r="L679" s="621"/>
      <c r="M679" s="621"/>
      <c r="N679" s="621"/>
      <c r="O679" s="621"/>
      <c r="P679" s="621"/>
      <c r="Q679" s="621"/>
      <c r="R679" s="621"/>
      <c r="S679" s="621"/>
      <c r="T679" s="621"/>
      <c r="U679" s="621"/>
      <c r="V679" s="621"/>
      <c r="W679" s="621"/>
      <c r="X679" s="621"/>
      <c r="Y679" s="621"/>
      <c r="Z679" s="613"/>
      <c r="AA679" s="79"/>
      <c r="AC679" s="595" t="s">
        <v>2625</v>
      </c>
      <c r="AD679" s="1141"/>
    </row>
    <row r="680" spans="2:30" s="643" customFormat="1" x14ac:dyDescent="0.25">
      <c r="B680" s="79"/>
      <c r="C680" s="644"/>
      <c r="D680" s="646"/>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4"/>
      <c r="AA680" s="79"/>
      <c r="AC680" s="648"/>
      <c r="AD680" s="1141"/>
    </row>
    <row r="681" spans="2:30" s="643" customFormat="1" x14ac:dyDescent="0.25">
      <c r="B681" s="79"/>
      <c r="C681" s="644"/>
      <c r="D681" s="646"/>
      <c r="E681" s="641"/>
      <c r="F681" s="641"/>
      <c r="G681" s="641"/>
      <c r="H681" s="641"/>
      <c r="I681" s="641"/>
      <c r="J681" s="641"/>
      <c r="K681" s="641"/>
      <c r="L681" s="641"/>
      <c r="M681" s="641"/>
      <c r="N681" s="641"/>
      <c r="O681" s="641"/>
      <c r="P681" s="641"/>
      <c r="Q681" s="641"/>
      <c r="R681" s="641"/>
      <c r="S681" s="641"/>
      <c r="T681" s="641"/>
      <c r="U681" s="641"/>
      <c r="V681" s="641"/>
      <c r="W681" s="641"/>
      <c r="X681" s="641"/>
      <c r="Y681" s="641"/>
      <c r="Z681" s="644"/>
      <c r="AA681" s="79"/>
      <c r="AC681" s="648"/>
      <c r="AD681" s="1141"/>
    </row>
    <row r="682" spans="2:30" s="612" customFormat="1" x14ac:dyDescent="0.25">
      <c r="B682" s="79"/>
      <c r="C682" s="613"/>
      <c r="D682" s="1546" t="s">
        <v>2626</v>
      </c>
      <c r="E682" s="1546"/>
      <c r="F682" s="1546"/>
      <c r="G682" s="1546"/>
      <c r="H682" s="1546"/>
      <c r="I682" s="1546"/>
      <c r="J682" s="1546"/>
      <c r="K682" s="1546"/>
      <c r="L682" s="1546"/>
      <c r="M682" s="1546"/>
      <c r="N682" s="1546"/>
      <c r="O682" s="1546"/>
      <c r="P682" s="1546"/>
      <c r="Q682" s="1546"/>
      <c r="R682" s="1546"/>
      <c r="S682" s="1546"/>
      <c r="T682" s="1546"/>
      <c r="U682" s="1546"/>
      <c r="V682" s="1546"/>
      <c r="W682" s="1546"/>
      <c r="X682" s="1546"/>
      <c r="Y682" s="1546"/>
      <c r="Z682" s="613"/>
      <c r="AA682" s="79"/>
      <c r="AC682" s="595" t="s">
        <v>2623</v>
      </c>
      <c r="AD682" s="1141"/>
    </row>
    <row r="683" spans="2:30" s="612" customFormat="1" x14ac:dyDescent="0.25">
      <c r="B683" s="79"/>
      <c r="C683" s="613"/>
      <c r="D683" s="1371" t="s">
        <v>2627</v>
      </c>
      <c r="E683" s="1371"/>
      <c r="F683" s="1371"/>
      <c r="G683" s="1371"/>
      <c r="H683" s="1371"/>
      <c r="I683" s="1371"/>
      <c r="J683" s="1371"/>
      <c r="K683" s="1371"/>
      <c r="L683" s="1371"/>
      <c r="M683" s="1371"/>
      <c r="N683" s="1371"/>
      <c r="O683" s="1371"/>
      <c r="P683" s="1371"/>
      <c r="Q683" s="1371"/>
      <c r="R683" s="1371"/>
      <c r="S683" s="1371"/>
      <c r="T683" s="1371"/>
      <c r="U683" s="1371"/>
      <c r="V683" s="1371"/>
      <c r="W683" s="1371"/>
      <c r="X683" s="1371"/>
      <c r="Y683" s="1371"/>
      <c r="Z683" s="613"/>
      <c r="AA683" s="79"/>
      <c r="AC683" s="595" t="s">
        <v>2622</v>
      </c>
      <c r="AD683" s="1141"/>
    </row>
    <row r="684" spans="2:30" s="612" customFormat="1" x14ac:dyDescent="0.25">
      <c r="B684" s="79"/>
      <c r="C684" s="613"/>
      <c r="D684" s="1357"/>
      <c r="E684" s="1357"/>
      <c r="F684" s="1357"/>
      <c r="G684" s="1357"/>
      <c r="H684" s="1357"/>
      <c r="I684" s="1357"/>
      <c r="J684" s="1357"/>
      <c r="K684" s="1357"/>
      <c r="L684" s="1357"/>
      <c r="M684" s="1357"/>
      <c r="N684" s="1357"/>
      <c r="O684" s="1357"/>
      <c r="P684" s="1357"/>
      <c r="Q684" s="1357"/>
      <c r="R684" s="1357"/>
      <c r="S684" s="1357"/>
      <c r="T684" s="1357"/>
      <c r="U684" s="1357"/>
      <c r="V684" s="1357"/>
      <c r="W684" s="1357"/>
      <c r="X684" s="1357"/>
      <c r="Y684" s="1357"/>
      <c r="Z684" s="613"/>
      <c r="AA684" s="79"/>
      <c r="AC684" s="595"/>
      <c r="AD684" s="1141"/>
    </row>
    <row r="685" spans="2:30" s="612" customFormat="1" ht="50.25" customHeight="1" x14ac:dyDescent="0.25">
      <c r="B685" s="79"/>
      <c r="C685" s="613"/>
      <c r="D685" s="1371" t="s">
        <v>2628</v>
      </c>
      <c r="E685" s="1371"/>
      <c r="F685" s="1371"/>
      <c r="G685" s="1371"/>
      <c r="H685" s="1371"/>
      <c r="I685" s="1371"/>
      <c r="J685" s="1371"/>
      <c r="K685" s="1371"/>
      <c r="L685" s="1371"/>
      <c r="M685" s="1371"/>
      <c r="N685" s="1371"/>
      <c r="O685" s="1371"/>
      <c r="P685" s="1371"/>
      <c r="Q685" s="1371"/>
      <c r="R685" s="1371"/>
      <c r="S685" s="1371"/>
      <c r="T685" s="1371"/>
      <c r="U685" s="1371"/>
      <c r="V685" s="1371"/>
      <c r="W685" s="1371"/>
      <c r="X685" s="1371"/>
      <c r="Y685" s="1371"/>
      <c r="Z685" s="613"/>
      <c r="AA685" s="79"/>
      <c r="AC685" s="484"/>
      <c r="AD685" s="1141"/>
    </row>
    <row r="686" spans="2:30" s="612" customFormat="1" x14ac:dyDescent="0.25">
      <c r="B686" s="79"/>
      <c r="C686" s="613"/>
      <c r="D686" s="613"/>
      <c r="E686" s="613"/>
      <c r="F686" s="613"/>
      <c r="G686" s="613"/>
      <c r="H686" s="613"/>
      <c r="I686" s="613"/>
      <c r="J686" s="613"/>
      <c r="K686" s="613"/>
      <c r="L686" s="613"/>
      <c r="M686" s="613"/>
      <c r="N686" s="613"/>
      <c r="O686" s="613"/>
      <c r="P686" s="613"/>
      <c r="Q686" s="613"/>
      <c r="R686" s="613"/>
      <c r="S686" s="613"/>
      <c r="T686" s="613"/>
      <c r="U686" s="613"/>
      <c r="V686" s="613"/>
      <c r="W686" s="613"/>
      <c r="X686" s="613"/>
      <c r="Y686" s="613"/>
      <c r="Z686" s="613"/>
      <c r="AA686" s="79"/>
      <c r="AC686" s="484"/>
      <c r="AD686" s="1141"/>
    </row>
    <row r="687" spans="2:30" s="612" customFormat="1" x14ac:dyDescent="0.25">
      <c r="B687" s="79"/>
      <c r="C687" s="613"/>
      <c r="D687" s="647" t="s">
        <v>1819</v>
      </c>
      <c r="E687" s="645"/>
      <c r="F687" s="1301" t="str">
        <f>IF(select1="", "please make a selection", select1)</f>
        <v>please make a selection</v>
      </c>
      <c r="G687" s="1301"/>
      <c r="H687" s="1301"/>
      <c r="I687" s="1301"/>
      <c r="J687" s="1301"/>
      <c r="K687" s="613"/>
      <c r="L687" s="613"/>
      <c r="M687" s="613"/>
      <c r="N687" s="613"/>
      <c r="O687" s="613"/>
      <c r="P687" s="613"/>
      <c r="Q687" s="613"/>
      <c r="R687" s="613"/>
      <c r="S687" s="613"/>
      <c r="T687" s="613"/>
      <c r="U687" s="613"/>
      <c r="V687" s="613"/>
      <c r="W687" s="613"/>
      <c r="X687" s="613"/>
      <c r="Y687" s="613"/>
      <c r="Z687" s="613"/>
      <c r="AA687" s="79"/>
      <c r="AC687" s="484"/>
      <c r="AD687" s="1141"/>
    </row>
    <row r="688" spans="2:30" s="612" customFormat="1" x14ac:dyDescent="0.25">
      <c r="B688" s="79"/>
      <c r="C688" s="613"/>
      <c r="D688" s="647" t="s">
        <v>1820</v>
      </c>
      <c r="E688" s="645"/>
      <c r="F688" s="1292" t="str">
        <f>IF(select2= "", "please make a selection", select2)</f>
        <v>please make a selection</v>
      </c>
      <c r="G688" s="1292"/>
      <c r="H688" s="1292"/>
      <c r="I688" s="1292"/>
      <c r="J688" s="1292"/>
      <c r="K688" s="613"/>
      <c r="L688" s="613"/>
      <c r="M688" s="613"/>
      <c r="N688" s="613"/>
      <c r="O688" s="613"/>
      <c r="P688" s="613"/>
      <c r="Q688" s="613"/>
      <c r="R688" s="613"/>
      <c r="S688" s="613"/>
      <c r="T688" s="613"/>
      <c r="U688" s="613"/>
      <c r="V688" s="613"/>
      <c r="W688" s="613"/>
      <c r="X688" s="613"/>
      <c r="Y688" s="613"/>
      <c r="Z688" s="613"/>
      <c r="AA688" s="79"/>
      <c r="AC688" s="484"/>
      <c r="AD688" s="1141"/>
    </row>
    <row r="689" spans="2:30" s="612" customFormat="1" x14ac:dyDescent="0.25">
      <c r="B689" s="79"/>
      <c r="C689" s="613"/>
      <c r="D689" s="613"/>
      <c r="E689" s="613"/>
      <c r="F689" s="613"/>
      <c r="G689" s="613"/>
      <c r="H689" s="613"/>
      <c r="I689" s="613"/>
      <c r="J689" s="613"/>
      <c r="K689" s="613"/>
      <c r="L689" s="613"/>
      <c r="M689" s="613"/>
      <c r="N689" s="613"/>
      <c r="O689" s="613"/>
      <c r="P689" s="613"/>
      <c r="Q689" s="613"/>
      <c r="R689" s="613"/>
      <c r="S689" s="613"/>
      <c r="T689" s="613"/>
      <c r="U689" s="613"/>
      <c r="V689" s="613"/>
      <c r="W689" s="613"/>
      <c r="X689" s="613"/>
      <c r="Y689" s="613"/>
      <c r="Z689" s="613"/>
      <c r="AA689" s="79"/>
      <c r="AC689" s="484"/>
      <c r="AD689" s="1141"/>
    </row>
    <row r="690" spans="2:30" s="650" customFormat="1" x14ac:dyDescent="0.25">
      <c r="B690" s="79"/>
      <c r="C690" s="651"/>
      <c r="D690" s="1418" t="s">
        <v>1832</v>
      </c>
      <c r="E690" s="1295" t="s">
        <v>2632</v>
      </c>
      <c r="F690" s="1295"/>
      <c r="G690" s="1295"/>
      <c r="H690" s="1295"/>
      <c r="I690" s="1295"/>
      <c r="J690" s="1295"/>
      <c r="K690" s="1295"/>
      <c r="L690" s="1295"/>
      <c r="M690" s="1295"/>
      <c r="N690" s="1295"/>
      <c r="O690" s="1295"/>
      <c r="P690" s="1295"/>
      <c r="Q690" s="1295"/>
      <c r="R690" s="1295"/>
      <c r="S690" s="1295"/>
      <c r="T690" s="1295"/>
      <c r="U690" s="1295"/>
      <c r="V690" s="1295"/>
      <c r="W690" s="1295"/>
      <c r="X690" s="1295"/>
      <c r="Y690" s="651"/>
      <c r="Z690" s="651"/>
      <c r="AA690" s="79"/>
      <c r="AC690" s="653" t="s">
        <v>2633</v>
      </c>
      <c r="AD690" s="1141"/>
    </row>
    <row r="691" spans="2:30" s="643" customFormat="1" x14ac:dyDescent="0.25">
      <c r="B691" s="79"/>
      <c r="C691" s="644"/>
      <c r="D691" s="1419"/>
      <c r="E691" s="1810" t="str">
        <f>IFERROR(VLOOKUP($F$687, la.lookup,2,FALSE),"please make a selection")</f>
        <v>please make a selection</v>
      </c>
      <c r="F691" s="1810"/>
      <c r="G691" s="1810"/>
      <c r="H691" s="1810"/>
      <c r="I691" s="1810"/>
      <c r="J691" s="1810"/>
      <c r="K691" s="1810"/>
      <c r="L691" s="1810"/>
      <c r="M691" s="1811" t="str">
        <f>IFERROR(VLOOKUP($F$688, la.lookup,2,FALSE),"please make a selection")</f>
        <v>please make a selection</v>
      </c>
      <c r="N691" s="1811"/>
      <c r="O691" s="1811"/>
      <c r="P691" s="1811"/>
      <c r="Q691" s="1811"/>
      <c r="R691" s="1811"/>
      <c r="S691" s="1811"/>
      <c r="T691" s="1811"/>
      <c r="U691" s="1813" t="s">
        <v>1823</v>
      </c>
      <c r="V691" s="1813"/>
      <c r="W691" s="1813"/>
      <c r="X691" s="1813"/>
      <c r="Y691" s="642"/>
      <c r="Z691" s="644"/>
      <c r="AA691" s="79"/>
      <c r="AC691" s="653" t="s">
        <v>2634</v>
      </c>
      <c r="AD691" s="1141"/>
    </row>
    <row r="692" spans="2:30" s="643" customFormat="1" ht="66" customHeight="1" x14ac:dyDescent="0.25">
      <c r="B692" s="79"/>
      <c r="C692" s="644"/>
      <c r="D692" s="1419"/>
      <c r="E692" s="1809" t="s">
        <v>2629</v>
      </c>
      <c r="F692" s="1809"/>
      <c r="G692" s="1809" t="s">
        <v>2630</v>
      </c>
      <c r="H692" s="1809"/>
      <c r="I692" s="1809" t="s">
        <v>2631</v>
      </c>
      <c r="J692" s="1809"/>
      <c r="K692" s="635" t="s">
        <v>571</v>
      </c>
      <c r="L692" s="635" t="s">
        <v>572</v>
      </c>
      <c r="M692" s="1677" t="s">
        <v>2629</v>
      </c>
      <c r="N692" s="1677"/>
      <c r="O692" s="1677" t="s">
        <v>2630</v>
      </c>
      <c r="P692" s="1677"/>
      <c r="Q692" s="1677" t="s">
        <v>2631</v>
      </c>
      <c r="R692" s="1677"/>
      <c r="S692" s="652" t="s">
        <v>571</v>
      </c>
      <c r="T692" s="652" t="s">
        <v>572</v>
      </c>
      <c r="U692" s="1812" t="s">
        <v>2631</v>
      </c>
      <c r="V692" s="1812"/>
      <c r="W692" s="636" t="s">
        <v>571</v>
      </c>
      <c r="X692" s="636" t="s">
        <v>572</v>
      </c>
      <c r="Y692" s="642"/>
      <c r="Z692" s="644"/>
      <c r="AA692" s="79"/>
      <c r="AC692" s="653" t="s">
        <v>2635</v>
      </c>
      <c r="AD692" s="1141"/>
    </row>
    <row r="693" spans="2:30" s="643" customFormat="1" x14ac:dyDescent="0.25">
      <c r="B693" s="79"/>
      <c r="C693" s="644"/>
      <c r="D693" s="503">
        <v>2015</v>
      </c>
      <c r="E693" s="1680" t="str">
        <f>IFERROR(IF($E$691="please make a selection","n/a",INDEX(la.data,MATCH($E$691,la.geog,0),MATCH(CONCATENATE($AC$694, " (",$D693,")"),la.head,0))), "n/a")</f>
        <v>n/a</v>
      </c>
      <c r="F693" s="1680"/>
      <c r="G693" s="1680" t="str">
        <f>IFERROR(IF($E$691="please make a selection","n/a",INDEX(la.data,MATCH($E$691,la.geog,0),MATCH(CONCATENATE($AC$693, " (",$D693,")"),la.head,0))), "n/a")</f>
        <v>n/a</v>
      </c>
      <c r="H693" s="1680"/>
      <c r="I693" s="1312" t="str">
        <f>IFERROR(IF($E$691="please make a selection","n/a",INDEX(la.data,MATCH($E$691,la.geog,0),MATCH(CONCATENATE($AC$690, " (",$D693,")"),la.head,0))), "n/a")</f>
        <v>n/a</v>
      </c>
      <c r="J693" s="1312"/>
      <c r="K693" s="780" t="str">
        <f>IFERROR(IF($E$691="please make a selection","n/a",INDEX(la.data,MATCH($E$691,la.geog,0),MATCH(CONCATENATE($AC$691, " (",$D693,")"),la.head,0))), "n/a")</f>
        <v>n/a</v>
      </c>
      <c r="L693" s="780" t="str">
        <f>IFERROR(IF($E$691="please make a selection","n/a",INDEX(la.data,MATCH($E$691,la.geog,0),MATCH(CONCATENATE($AC$692, " (",$D693,")"),la.head,0))), "n/a")</f>
        <v>n/a</v>
      </c>
      <c r="M693" s="1680" t="str">
        <f>IFERROR(IF($M$691="please make a selection","n/a",INDEX(la.data,MATCH($M$691,la.geog,0),MATCH(CONCATENATE($AC$694, " (",$D693,")"),la.head,0))), "n/a")</f>
        <v>n/a</v>
      </c>
      <c r="N693" s="1680"/>
      <c r="O693" s="1680" t="str">
        <f>IFERROR(IF($M$691="please make a selection","n/a",INDEX(la.data,MATCH($M$691,la.geog,0),MATCH(CONCATENATE($AC$693, " (",$D693,")"),la.head,0))), "n/a")</f>
        <v>n/a</v>
      </c>
      <c r="P693" s="1680"/>
      <c r="Q693" s="1312" t="str">
        <f>IFERROR(IF($M$691="please make a selection","n/a",INDEX(la.data,MATCH($M$691,la.geog,0),MATCH(CONCATENATE($AC$690, " (",$D693,")"),la.head,0))), "n/a")</f>
        <v>n/a</v>
      </c>
      <c r="R693" s="1312"/>
      <c r="S693" s="780" t="str">
        <f>IFERROR(IF($M$691="please make a selection","n/a",INDEX(la.data,MATCH($M$691,la.geog,0),MATCH(CONCATENATE($AC$691, " (",$D693,")"),la.head,0))), "n/a")</f>
        <v>n/a</v>
      </c>
      <c r="T693" s="780" t="str">
        <f>IFERROR(IF($M$691="please make a selection","n/a",INDEX(la.data,MATCH($M$691,la.geog,0),MATCH(CONCATENATE($AC$692, " (",$D693,")"),la.head,0))), "n/a")</f>
        <v>n/a</v>
      </c>
      <c r="U693" s="1814">
        <f>IFERROR(IF($U$691="please make a selection","n/a",INDEX(la.data,MATCH($U$691,la.geog,0),MATCH(CONCATENATE($AC$690, " (",$D693,")"),la.head,0))), "n/a")</f>
        <v>0.20204530289434</v>
      </c>
      <c r="V693" s="1814"/>
      <c r="W693" s="354">
        <f>IFERROR(IF($U$691="please make a selection","n/a",INDEX(la.data,MATCH($U$691,la.geog,0),MATCH(CONCATENATE($AC$691, " (",$D693,")"),la.head,0))), "n/a")</f>
        <v>0.20090950746342601</v>
      </c>
      <c r="X693" s="354">
        <f>IFERROR(IF($U$691="please make a selection","n/a",INDEX(la.data,MATCH($U$691,la.geog,0),MATCH(CONCATENATE($AC$692, " (",$D693,")"),la.head,0))), "n/a")</f>
        <v>0.203185886616124</v>
      </c>
      <c r="Y693" s="642"/>
      <c r="Z693" s="644"/>
      <c r="AA693" s="79"/>
      <c r="AC693" s="653" t="s">
        <v>2636</v>
      </c>
      <c r="AD693" s="1141"/>
    </row>
    <row r="694" spans="2:30" s="643" customFormat="1" x14ac:dyDescent="0.25">
      <c r="B694" s="79"/>
      <c r="C694" s="644"/>
      <c r="D694" s="501">
        <v>2014</v>
      </c>
      <c r="E694" s="1462" t="str">
        <f>IFERROR(IF($E$691="please make a selection","n/a",INDEX(la.data,MATCH($E$691,la.geog,0),MATCH(CONCATENATE($AC$694, " (",$D694,")"),la.head,0))), "n/a")</f>
        <v>n/a</v>
      </c>
      <c r="F694" s="1462"/>
      <c r="G694" s="1462" t="str">
        <f>IFERROR(IF($E$691="please make a selection","n/a",INDEX(la.data,MATCH($E$691,la.geog,0),MATCH(CONCATENATE($AC$693, " (",$D694,")"),la.head,0))), "n/a")</f>
        <v>n/a</v>
      </c>
      <c r="H694" s="1462"/>
      <c r="I694" s="1305" t="str">
        <f>IFERROR(IF($E$691="please make a selection","n/a",INDEX(la.data,MATCH($E$691,la.geog,0),MATCH(CONCATENATE($AC$690, " (",$D694,")"),la.head,0))), "n/a")</f>
        <v>n/a</v>
      </c>
      <c r="J694" s="1305"/>
      <c r="K694" s="782" t="str">
        <f>IFERROR(IF($E$691="please make a selection","n/a",INDEX(la.data,MATCH($E$691,la.geog,0),MATCH(CONCATENATE($AC$691, " (",$D694,")"),la.head,0))), "n/a")</f>
        <v>n/a</v>
      </c>
      <c r="L694" s="782" t="str">
        <f>IFERROR(IF($E$691="please make a selection","n/a",INDEX(la.data,MATCH($E$691,la.geog,0),MATCH(CONCATENATE($AC$692, " (",$D694,")"),la.head,0))), "n/a")</f>
        <v>n/a</v>
      </c>
      <c r="M694" s="1462" t="str">
        <f>IFERROR(IF($M$691="please make a selection","n/a",INDEX(la.data,MATCH($M$691,la.geog,0),MATCH(CONCATENATE($AC$694, " (",$D694,")"),la.head,0))), "n/a")</f>
        <v>n/a</v>
      </c>
      <c r="N694" s="1462"/>
      <c r="O694" s="1462" t="str">
        <f>IFERROR(IF($M$691="please make a selection","n/a",INDEX(la.data,MATCH($M$691,la.geog,0),MATCH(CONCATENATE($AC$693, " (",$D694,")"),la.head,0))), "n/a")</f>
        <v>n/a</v>
      </c>
      <c r="P694" s="1462"/>
      <c r="Q694" s="1305" t="str">
        <f>IFERROR(IF($M$691="please make a selection","n/a",INDEX(la.data,MATCH($M$691,la.geog,0),MATCH(CONCATENATE($AC$690, " (",$D694,")"),la.head,0))), "n/a")</f>
        <v>n/a</v>
      </c>
      <c r="R694" s="1305"/>
      <c r="S694" s="782" t="str">
        <f>IFERROR(IF($M$691="please make a selection","n/a",INDEX(la.data,MATCH($M$691,la.geog,0),MATCH(CONCATENATE($AC$691, " (",$D694,")"),la.head,0))), "n/a")</f>
        <v>n/a</v>
      </c>
      <c r="T694" s="782" t="str">
        <f>IFERROR(IF($M$691="please make a selection","n/a",INDEX(la.data,MATCH($M$691,la.geog,0),MATCH(CONCATENATE($AC$692, " (",$D694,")"),la.head,0))), "n/a")</f>
        <v>n/a</v>
      </c>
      <c r="U694" s="1313">
        <f>IFERROR(IF($U$691="please make a selection","n/a",INDEX(la.data,MATCH($U$691,la.geog,0),MATCH(CONCATENATE($AC$690, " (",$D694,")"),la.head,0))), "n/a")</f>
        <v>0.20116012399639899</v>
      </c>
      <c r="V694" s="1313"/>
      <c r="W694" s="494">
        <f>IFERROR(IF($U$691="please make a selection","n/a",INDEX(la.data,MATCH($U$691,la.geog,0),MATCH(CONCATENATE($AC$691, " (",$D694,")"),la.head,0))), "n/a")</f>
        <v>0.20004117877966798</v>
      </c>
      <c r="X694" s="494">
        <f>IFERROR(IF($U$691="please make a selection","n/a",INDEX(la.data,MATCH($U$691,la.geog,0),MATCH(CONCATENATE($AC$692, " (",$D694,")"),la.head,0))), "n/a")</f>
        <v>0.202283745441977</v>
      </c>
      <c r="Y694" s="642"/>
      <c r="Z694" s="644"/>
      <c r="AA694" s="79"/>
      <c r="AC694" s="653" t="s">
        <v>2637</v>
      </c>
      <c r="AD694" s="1141"/>
    </row>
    <row r="695" spans="2:30" s="643" customFormat="1" x14ac:dyDescent="0.25">
      <c r="B695" s="79"/>
      <c r="C695" s="644"/>
      <c r="D695" s="642"/>
      <c r="E695" s="642"/>
      <c r="F695" s="642"/>
      <c r="G695" s="642"/>
      <c r="H695" s="642"/>
      <c r="I695" s="642"/>
      <c r="J695" s="642"/>
      <c r="K695" s="642"/>
      <c r="L695" s="642"/>
      <c r="M695" s="642"/>
      <c r="N695" s="642"/>
      <c r="O695" s="642"/>
      <c r="P695" s="642"/>
      <c r="Q695" s="642"/>
      <c r="R695" s="642"/>
      <c r="S695" s="642"/>
      <c r="T695" s="642"/>
      <c r="U695" s="642"/>
      <c r="V695" s="642"/>
      <c r="W695" s="642"/>
      <c r="X695" s="642"/>
      <c r="Y695" s="642"/>
      <c r="Z695" s="644"/>
      <c r="AA695" s="79"/>
      <c r="AC695" s="484"/>
      <c r="AD695" s="1141"/>
    </row>
    <row r="696" spans="2:30" s="643" customFormat="1" x14ac:dyDescent="0.25">
      <c r="B696" s="79"/>
      <c r="C696" s="644"/>
      <c r="D696" s="642"/>
      <c r="E696" s="642"/>
      <c r="F696" s="642"/>
      <c r="G696" s="642"/>
      <c r="H696" s="642"/>
      <c r="I696" s="642"/>
      <c r="J696" s="642"/>
      <c r="K696" s="642"/>
      <c r="L696" s="642"/>
      <c r="M696" s="642"/>
      <c r="N696" s="642"/>
      <c r="O696" s="642"/>
      <c r="P696" s="642"/>
      <c r="Q696" s="642"/>
      <c r="R696" s="642"/>
      <c r="S696" s="642"/>
      <c r="T696" s="642"/>
      <c r="U696" s="642"/>
      <c r="V696" s="642"/>
      <c r="W696" s="642"/>
      <c r="X696" s="642"/>
      <c r="Y696" s="642"/>
      <c r="Z696" s="644"/>
      <c r="AA696" s="79"/>
      <c r="AC696" s="484"/>
      <c r="AD696" s="1141"/>
    </row>
    <row r="697" spans="2:30" s="643" customFormat="1" x14ac:dyDescent="0.25">
      <c r="B697" s="79"/>
      <c r="C697" s="644"/>
      <c r="D697" s="642"/>
      <c r="E697" s="642"/>
      <c r="F697" s="642"/>
      <c r="G697" s="642"/>
      <c r="H697" s="642"/>
      <c r="I697" s="642"/>
      <c r="J697" s="642"/>
      <c r="K697" s="642"/>
      <c r="L697" s="642"/>
      <c r="M697" s="642"/>
      <c r="N697" s="642"/>
      <c r="O697" s="642"/>
      <c r="P697" s="642"/>
      <c r="Q697" s="642"/>
      <c r="R697" s="642"/>
      <c r="S697" s="642"/>
      <c r="T697" s="642"/>
      <c r="U697" s="642"/>
      <c r="V697" s="642"/>
      <c r="W697" s="642"/>
      <c r="X697" s="642"/>
      <c r="Y697" s="642"/>
      <c r="Z697" s="644"/>
      <c r="AA697" s="79"/>
      <c r="AC697" s="484"/>
      <c r="AD697" s="1141"/>
    </row>
    <row r="698" spans="2:30" s="612" customFormat="1" x14ac:dyDescent="0.25">
      <c r="B698" s="79"/>
      <c r="C698" s="613"/>
      <c r="D698" s="1546" t="s">
        <v>2638</v>
      </c>
      <c r="E698" s="1546"/>
      <c r="F698" s="1546"/>
      <c r="G698" s="1546"/>
      <c r="H698" s="1546"/>
      <c r="I698" s="1546"/>
      <c r="J698" s="1546"/>
      <c r="K698" s="1546"/>
      <c r="L698" s="1546"/>
      <c r="M698" s="1546"/>
      <c r="N698" s="1546"/>
      <c r="O698" s="1546"/>
      <c r="P698" s="1546"/>
      <c r="Q698" s="1546"/>
      <c r="R698" s="1546"/>
      <c r="S698" s="1546"/>
      <c r="T698" s="1546"/>
      <c r="U698" s="1546"/>
      <c r="V698" s="1546"/>
      <c r="W698" s="1546"/>
      <c r="X698" s="1546"/>
      <c r="Y698" s="1546"/>
      <c r="Z698" s="613"/>
      <c r="AA698" s="79"/>
      <c r="AC698" s="484"/>
      <c r="AD698" s="1141"/>
    </row>
    <row r="699" spans="2:30" s="650" customFormat="1" x14ac:dyDescent="0.25">
      <c r="B699" s="79"/>
      <c r="C699" s="651"/>
      <c r="D699" s="1371" t="s">
        <v>2627</v>
      </c>
      <c r="E699" s="1371"/>
      <c r="F699" s="1371"/>
      <c r="G699" s="1371"/>
      <c r="H699" s="1371"/>
      <c r="I699" s="1371"/>
      <c r="J699" s="1371"/>
      <c r="K699" s="1371"/>
      <c r="L699" s="1371"/>
      <c r="M699" s="1371"/>
      <c r="N699" s="1371"/>
      <c r="O699" s="1371"/>
      <c r="P699" s="1371"/>
      <c r="Q699" s="1371"/>
      <c r="R699" s="1371"/>
      <c r="S699" s="1371"/>
      <c r="T699" s="1371"/>
      <c r="U699" s="1371"/>
      <c r="V699" s="1371"/>
      <c r="W699" s="1371"/>
      <c r="X699" s="1371"/>
      <c r="Y699" s="1371"/>
      <c r="Z699" s="651"/>
      <c r="AA699" s="79"/>
      <c r="AC699" s="484"/>
      <c r="AD699" s="1141"/>
    </row>
    <row r="700" spans="2:30" s="650" customFormat="1" x14ac:dyDescent="0.25">
      <c r="B700" s="79"/>
      <c r="C700" s="651"/>
      <c r="D700" s="1357"/>
      <c r="E700" s="1357"/>
      <c r="F700" s="1357"/>
      <c r="G700" s="1357"/>
      <c r="H700" s="1357"/>
      <c r="I700" s="1357"/>
      <c r="J700" s="1357"/>
      <c r="K700" s="1357"/>
      <c r="L700" s="1357"/>
      <c r="M700" s="1357"/>
      <c r="N700" s="1357"/>
      <c r="O700" s="1357"/>
      <c r="P700" s="1357"/>
      <c r="Q700" s="1357"/>
      <c r="R700" s="1357"/>
      <c r="S700" s="1357"/>
      <c r="T700" s="1357"/>
      <c r="U700" s="1357"/>
      <c r="V700" s="1357"/>
      <c r="W700" s="1357"/>
      <c r="X700" s="1357"/>
      <c r="Y700" s="1357"/>
      <c r="Z700" s="651"/>
      <c r="AA700" s="79"/>
      <c r="AC700" s="484"/>
      <c r="AD700" s="1141"/>
    </row>
    <row r="701" spans="2:30" s="650" customFormat="1" ht="44.25" customHeight="1" x14ac:dyDescent="0.25">
      <c r="B701" s="79"/>
      <c r="C701" s="651"/>
      <c r="D701" s="1371" t="s">
        <v>2639</v>
      </c>
      <c r="E701" s="1371"/>
      <c r="F701" s="1371"/>
      <c r="G701" s="1371"/>
      <c r="H701" s="1371"/>
      <c r="I701" s="1371"/>
      <c r="J701" s="1371"/>
      <c r="K701" s="1371"/>
      <c r="L701" s="1371"/>
      <c r="M701" s="1371"/>
      <c r="N701" s="1371"/>
      <c r="O701" s="1371"/>
      <c r="P701" s="1371"/>
      <c r="Q701" s="1371"/>
      <c r="R701" s="1371"/>
      <c r="S701" s="1371"/>
      <c r="T701" s="1371"/>
      <c r="U701" s="1371"/>
      <c r="V701" s="1371"/>
      <c r="W701" s="1371"/>
      <c r="X701" s="1371"/>
      <c r="Y701" s="1371"/>
      <c r="Z701" s="651"/>
      <c r="AA701" s="79"/>
      <c r="AD701" s="1141"/>
    </row>
    <row r="702" spans="2:30" s="650" customFormat="1" x14ac:dyDescent="0.25">
      <c r="B702" s="79"/>
      <c r="C702" s="651"/>
      <c r="D702" s="655"/>
      <c r="E702" s="655"/>
      <c r="F702" s="655"/>
      <c r="G702" s="655"/>
      <c r="H702" s="655"/>
      <c r="I702" s="655"/>
      <c r="J702" s="655"/>
      <c r="K702" s="655"/>
      <c r="L702" s="655"/>
      <c r="M702" s="655"/>
      <c r="N702" s="655"/>
      <c r="O702" s="655"/>
      <c r="P702" s="655"/>
      <c r="Q702" s="655"/>
      <c r="R702" s="655"/>
      <c r="S702" s="655"/>
      <c r="T702" s="655"/>
      <c r="U702" s="655"/>
      <c r="V702" s="655"/>
      <c r="W702" s="655"/>
      <c r="X702" s="655"/>
      <c r="Y702" s="655"/>
      <c r="Z702" s="651"/>
      <c r="AA702" s="79"/>
      <c r="AD702" s="1141"/>
    </row>
    <row r="703" spans="2:30" s="657" customFormat="1" x14ac:dyDescent="0.25">
      <c r="B703" s="79"/>
      <c r="C703" s="658"/>
      <c r="D703" s="660" t="s">
        <v>1819</v>
      </c>
      <c r="E703" s="659"/>
      <c r="F703" s="1301" t="str">
        <f>IF(select1="", "please make a selection", select1)</f>
        <v>please make a selection</v>
      </c>
      <c r="G703" s="1301"/>
      <c r="H703" s="1301"/>
      <c r="I703" s="1301"/>
      <c r="J703" s="1301"/>
      <c r="K703" s="655"/>
      <c r="L703" s="655"/>
      <c r="M703" s="655"/>
      <c r="N703" s="655"/>
      <c r="O703" s="655"/>
      <c r="P703" s="655"/>
      <c r="Q703" s="655"/>
      <c r="R703" s="655"/>
      <c r="S703" s="655"/>
      <c r="T703" s="655"/>
      <c r="U703" s="655"/>
      <c r="V703" s="655"/>
      <c r="W703" s="655"/>
      <c r="X703" s="655"/>
      <c r="Y703" s="655"/>
      <c r="Z703" s="658"/>
      <c r="AA703" s="79"/>
      <c r="AC703" s="661"/>
      <c r="AD703" s="1141"/>
    </row>
    <row r="704" spans="2:30" s="657" customFormat="1" x14ac:dyDescent="0.25">
      <c r="B704" s="79"/>
      <c r="C704" s="658"/>
      <c r="D704" s="660" t="s">
        <v>1820</v>
      </c>
      <c r="E704" s="659"/>
      <c r="F704" s="1292" t="str">
        <f>IF(select2= "", "please make a selection", select2)</f>
        <v>please make a selection</v>
      </c>
      <c r="G704" s="1292"/>
      <c r="H704" s="1292"/>
      <c r="I704" s="1292"/>
      <c r="J704" s="1292"/>
      <c r="K704" s="655"/>
      <c r="L704" s="655"/>
      <c r="M704" s="655"/>
      <c r="N704" s="655"/>
      <c r="O704" s="655"/>
      <c r="P704" s="655"/>
      <c r="Q704" s="655"/>
      <c r="R704" s="655"/>
      <c r="S704" s="655"/>
      <c r="T704" s="655"/>
      <c r="U704" s="655"/>
      <c r="V704" s="655"/>
      <c r="W704" s="655"/>
      <c r="X704" s="655"/>
      <c r="Y704" s="655"/>
      <c r="Z704" s="658"/>
      <c r="AA704" s="79"/>
      <c r="AC704" s="661"/>
      <c r="AD704" s="1141"/>
    </row>
    <row r="705" spans="2:30" s="657" customFormat="1" x14ac:dyDescent="0.25">
      <c r="B705" s="79"/>
      <c r="C705" s="658"/>
      <c r="D705" s="655"/>
      <c r="E705" s="655"/>
      <c r="F705" s="655"/>
      <c r="G705" s="655"/>
      <c r="H705" s="655"/>
      <c r="I705" s="655"/>
      <c r="J705" s="655"/>
      <c r="K705" s="655"/>
      <c r="L705" s="655"/>
      <c r="M705" s="655"/>
      <c r="N705" s="655"/>
      <c r="O705" s="655"/>
      <c r="P705" s="655"/>
      <c r="Q705" s="655"/>
      <c r="R705" s="655"/>
      <c r="S705" s="655"/>
      <c r="T705" s="655"/>
      <c r="U705" s="655"/>
      <c r="V705" s="655"/>
      <c r="W705" s="655"/>
      <c r="X705" s="655"/>
      <c r="Y705" s="655"/>
      <c r="Z705" s="658"/>
      <c r="AA705" s="79"/>
      <c r="AC705" s="661"/>
      <c r="AD705" s="1141"/>
    </row>
    <row r="706" spans="2:30" s="657" customFormat="1" x14ac:dyDescent="0.25">
      <c r="B706" s="79"/>
      <c r="C706" s="658"/>
      <c r="D706" s="1817" t="s">
        <v>2673</v>
      </c>
      <c r="E706" s="1817"/>
      <c r="F706" s="1817"/>
      <c r="G706" s="1817"/>
      <c r="H706" s="1818"/>
      <c r="I706" s="1815" t="s">
        <v>2670</v>
      </c>
      <c r="J706" s="1816"/>
      <c r="K706" s="655"/>
      <c r="L706" s="655"/>
      <c r="M706" s="655"/>
      <c r="N706" s="655"/>
      <c r="O706" s="655"/>
      <c r="P706" s="655"/>
      <c r="Q706" s="655"/>
      <c r="R706" s="655"/>
      <c r="S706" s="655"/>
      <c r="T706" s="655"/>
      <c r="U706" s="655"/>
      <c r="V706" s="655"/>
      <c r="W706" s="655"/>
      <c r="X706" s="655"/>
      <c r="Y706" s="655"/>
      <c r="Z706" s="658"/>
      <c r="AA706" s="79"/>
      <c r="AC706" s="667" t="s">
        <v>2667</v>
      </c>
      <c r="AD706" s="1141"/>
    </row>
    <row r="707" spans="2:30" s="657" customFormat="1" x14ac:dyDescent="0.25">
      <c r="B707" s="79"/>
      <c r="C707" s="658"/>
      <c r="D707" s="655"/>
      <c r="E707" s="655"/>
      <c r="F707" s="655"/>
      <c r="G707" s="655"/>
      <c r="H707" s="655"/>
      <c r="I707" s="655"/>
      <c r="J707" s="655"/>
      <c r="K707" s="655"/>
      <c r="L707" s="655"/>
      <c r="M707" s="655"/>
      <c r="N707" s="655"/>
      <c r="O707" s="655"/>
      <c r="P707" s="655"/>
      <c r="Q707" s="655"/>
      <c r="R707" s="655"/>
      <c r="S707" s="655"/>
      <c r="T707" s="655"/>
      <c r="U707" s="655"/>
      <c r="V707" s="655"/>
      <c r="W707" s="655"/>
      <c r="X707" s="655"/>
      <c r="Y707" s="655"/>
      <c r="Z707" s="658"/>
      <c r="AA707" s="79"/>
      <c r="AC707" s="667" t="s">
        <v>2666</v>
      </c>
      <c r="AD707" s="1141"/>
    </row>
    <row r="708" spans="2:30" s="650" customFormat="1" x14ac:dyDescent="0.25">
      <c r="B708" s="79"/>
      <c r="C708" s="651"/>
      <c r="D708" s="1546" t="s">
        <v>2640</v>
      </c>
      <c r="E708" s="1546"/>
      <c r="F708" s="1546"/>
      <c r="G708" s="1546"/>
      <c r="H708" s="1546"/>
      <c r="I708" s="1546"/>
      <c r="J708" s="1546"/>
      <c r="K708" s="1546"/>
      <c r="L708" s="1546"/>
      <c r="M708" s="1546"/>
      <c r="N708" s="1546"/>
      <c r="O708" s="1546"/>
      <c r="P708" s="1546"/>
      <c r="Q708" s="1546"/>
      <c r="R708" s="1546"/>
      <c r="S708" s="1546"/>
      <c r="T708" s="1546"/>
      <c r="U708" s="1546"/>
      <c r="V708" s="1546"/>
      <c r="W708" s="1546"/>
      <c r="X708" s="1546"/>
      <c r="Y708" s="1546"/>
      <c r="Z708" s="651"/>
      <c r="AA708" s="79"/>
      <c r="AC708" s="667" t="s">
        <v>2668</v>
      </c>
      <c r="AD708" s="1141"/>
    </row>
    <row r="709" spans="2:30" s="650" customFormat="1" x14ac:dyDescent="0.25">
      <c r="B709" s="79"/>
      <c r="C709" s="651"/>
      <c r="D709" s="649"/>
      <c r="E709" s="649"/>
      <c r="F709" s="649"/>
      <c r="G709" s="649"/>
      <c r="H709" s="649"/>
      <c r="I709" s="649"/>
      <c r="J709" s="649"/>
      <c r="K709" s="649"/>
      <c r="L709" s="649"/>
      <c r="M709" s="649"/>
      <c r="N709" s="649"/>
      <c r="O709" s="649"/>
      <c r="P709" s="649"/>
      <c r="Q709" s="649"/>
      <c r="R709" s="649"/>
      <c r="S709" s="649"/>
      <c r="T709" s="649"/>
      <c r="U709" s="649"/>
      <c r="V709" s="649"/>
      <c r="W709" s="649"/>
      <c r="X709" s="649"/>
      <c r="Y709" s="649"/>
      <c r="Z709" s="651"/>
      <c r="AA709" s="79"/>
      <c r="AC709" s="667" t="s">
        <v>2669</v>
      </c>
      <c r="AD709" s="1141"/>
    </row>
    <row r="710" spans="2:30" s="663" customFormat="1" x14ac:dyDescent="0.25">
      <c r="B710" s="79"/>
      <c r="C710" s="664"/>
      <c r="D710" s="1418" t="s">
        <v>1832</v>
      </c>
      <c r="E710" s="1418"/>
      <c r="F710" s="1820" t="str">
        <f>IFERROR(VLOOKUP($F$703, la.lookup,2,FALSE),"please make a selection")</f>
        <v>please make a selection</v>
      </c>
      <c r="G710" s="1820"/>
      <c r="H710" s="1820"/>
      <c r="I710" s="1820"/>
      <c r="J710" s="1820"/>
      <c r="K710" s="1820"/>
      <c r="L710" s="1821" t="str">
        <f>IFERROR(VLOOKUP($F$704, la.lookup,2,FALSE),"please make a selection")</f>
        <v>please make a selection</v>
      </c>
      <c r="M710" s="1821"/>
      <c r="N710" s="1821"/>
      <c r="O710" s="1821"/>
      <c r="P710" s="1821"/>
      <c r="Q710" s="1821"/>
      <c r="R710" s="1463" t="s">
        <v>1823</v>
      </c>
      <c r="S710" s="1463"/>
      <c r="T710" s="1463"/>
      <c r="U710" s="1463"/>
      <c r="V710" s="1463"/>
      <c r="W710" s="1463"/>
      <c r="X710" s="662"/>
      <c r="Y710" s="662"/>
      <c r="Z710" s="664"/>
      <c r="AA710" s="79"/>
      <c r="AC710" s="661"/>
      <c r="AD710" s="1141"/>
    </row>
    <row r="711" spans="2:30" s="650" customFormat="1" ht="57" customHeight="1" x14ac:dyDescent="0.25">
      <c r="B711" s="79"/>
      <c r="C711" s="651"/>
      <c r="D711" s="1420"/>
      <c r="E711" s="1420"/>
      <c r="F711" s="1819" t="s">
        <v>2674</v>
      </c>
      <c r="G711" s="1819"/>
      <c r="H711" s="1819" t="s">
        <v>2675</v>
      </c>
      <c r="I711" s="1819"/>
      <c r="J711" s="639" t="s">
        <v>571</v>
      </c>
      <c r="K711" s="639" t="s">
        <v>572</v>
      </c>
      <c r="L711" s="1623" t="s">
        <v>2674</v>
      </c>
      <c r="M711" s="1623"/>
      <c r="N711" s="1623" t="s">
        <v>2675</v>
      </c>
      <c r="O711" s="1623"/>
      <c r="P711" s="634" t="s">
        <v>571</v>
      </c>
      <c r="Q711" s="634" t="s">
        <v>572</v>
      </c>
      <c r="R711" s="1545" t="s">
        <v>2674</v>
      </c>
      <c r="S711" s="1545"/>
      <c r="T711" s="1545" t="s">
        <v>2675</v>
      </c>
      <c r="U711" s="1545"/>
      <c r="V711" s="615" t="s">
        <v>571</v>
      </c>
      <c r="W711" s="615" t="s">
        <v>572</v>
      </c>
      <c r="X711" s="649"/>
      <c r="Y711" s="649"/>
      <c r="Z711" s="651"/>
      <c r="AA711" s="79"/>
      <c r="AD711" s="1141"/>
    </row>
    <row r="712" spans="2:30" s="650" customFormat="1" x14ac:dyDescent="0.25">
      <c r="B712" s="79"/>
      <c r="C712" s="651"/>
      <c r="D712" s="1295">
        <v>2016</v>
      </c>
      <c r="E712" s="1295"/>
      <c r="F712" s="1680" t="str">
        <f>IFERROR(IF($F$710="please make a selection","n/a",INDEX(la.data,MATCH($F$710,la.geog,0),MATCH(CONCATENATE($AC$709, $I$706," (",$D712,")"),la.head,0))), "n/a")</f>
        <v>n/a</v>
      </c>
      <c r="G712" s="1680"/>
      <c r="H712" s="1822" t="str">
        <f>IFERROR(IF($F$710="please make a selection","n/a",INDEX(la.data,MATCH($F$710,la.geog,0),MATCH(CONCATENATE($AC$706, $I$706," (",$D712,")"),la.head,0))), "n/a")</f>
        <v>n/a</v>
      </c>
      <c r="I712" s="1822"/>
      <c r="J712" s="793" t="str">
        <f>IFERROR(IF($F$710="please make a selection","n/a",INDEX(la.data,MATCH($F$710,la.geog,0),MATCH(CONCATENATE($AC$707, $I$706," (",$D712,")"),la.head,0))), "n/a")</f>
        <v>n/a</v>
      </c>
      <c r="K712" s="793" t="str">
        <f>IFERROR(IF($F$710="please make a selection","n/a",INDEX(la.data,MATCH($F$710,la.geog,0),MATCH(CONCATENATE($AC$708, $I$706," (",$D712,")"),la.head,0))), "n/a")</f>
        <v>n/a</v>
      </c>
      <c r="L712" s="1680" t="str">
        <f>IFERROR(IF($L$710="please make a selection","n/a",INDEX(la.data,MATCH($L$710,la.geog,0),MATCH(CONCATENATE($AC$709, $I$706," (",$D712,")"),la.head,0))), "n/a")</f>
        <v>n/a</v>
      </c>
      <c r="M712" s="1680"/>
      <c r="N712" s="1822" t="str">
        <f>IFERROR(IF($L$710="please make a selection","n/a",INDEX(la.data,MATCH($L$710,la.geog,0),MATCH(CONCATENATE($AC$706, $I$706," (",$D712,")"),la.head,0))), "n/a")</f>
        <v>n/a</v>
      </c>
      <c r="O712" s="1822"/>
      <c r="P712" s="793" t="str">
        <f>IFERROR(IF($L$710="please make a selection","n/a",INDEX(la.data,MATCH($L$710,la.geog,0),MATCH(CONCATENATE($AC$707, $I$706," (",$D712,")"),la.head,0))), "n/a")</f>
        <v>n/a</v>
      </c>
      <c r="Q712" s="793" t="str">
        <f>IFERROR(IF($L$710="please make a selection","n/a",INDEX(la.data,MATCH($L$710,la.geog,0),MATCH(CONCATENATE($AC$708, $I$706," (",$D712,")"),la.head,0))), "n/a")</f>
        <v>n/a</v>
      </c>
      <c r="R712" s="1241">
        <f>IFERROR(IF($R$710="please make a selection","n/a",INDEX(la.data,MATCH($R$710,la.geog,0),MATCH(CONCATENATE($AC$709, $I$706," (",$D712,")"),la.head,0))), "n/a")</f>
        <v>128098</v>
      </c>
      <c r="S712" s="1241"/>
      <c r="T712" s="1822">
        <f>IFERROR(IF($R$710="please make a selection","n/a",INDEX(la.data,MATCH($R$710,la.geog,0),MATCH(CONCATENATE($AC$706, $I$706," (",$D712,")"),la.head,0))), "n/a")</f>
        <v>1900.7425921073288</v>
      </c>
      <c r="U712" s="1822"/>
      <c r="V712" s="459">
        <f>IFERROR(IF($R$710="please make a selection","n/a",INDEX(la.data,MATCH($R$710,la.geog,0),MATCH(CONCATENATE($AC$707, $I$706," (",$D712,")"),la.head,0))), "n/a")</f>
        <v>1890.3478631934665</v>
      </c>
      <c r="W712" s="459">
        <f>IFERROR(IF($R$710="please make a selection","n/a",INDEX(la.data,MATCH($R$710,la.geog,0),MATCH(CONCATENATE($AC$708, $I$706," (",$D712,")"),la.head,0))), "n/a")</f>
        <v>1911.1803078884811</v>
      </c>
      <c r="X712" s="649"/>
      <c r="Y712" s="649"/>
      <c r="Z712" s="651"/>
      <c r="AA712" s="79"/>
      <c r="AC712" s="484"/>
      <c r="AD712" s="1141"/>
    </row>
    <row r="713" spans="2:30" s="650" customFormat="1" x14ac:dyDescent="0.25">
      <c r="B713" s="79"/>
      <c r="C713" s="651"/>
      <c r="D713" s="1296">
        <v>2015</v>
      </c>
      <c r="E713" s="1296"/>
      <c r="F713" s="1681" t="str">
        <f>IFERROR(IF($F$710="please make a selection","n/a",INDEX(la.data,MATCH($F$710,la.geog,0),MATCH(CONCATENATE($AC$709, $I$706," (",$D713,")"),la.head,0))), "n/a")</f>
        <v>n/a</v>
      </c>
      <c r="G713" s="1681"/>
      <c r="H713" s="1823" t="str">
        <f>IFERROR(IF($F$710="please make a selection","n/a",INDEX(la.data,MATCH($F$710,la.geog,0),MATCH(CONCATENATE($AC$706, $I$706," (",$D713,")"),la.head,0))), "n/a")</f>
        <v>n/a</v>
      </c>
      <c r="I713" s="1823"/>
      <c r="J713" s="67" t="str">
        <f>IFERROR(IF($F$710="please make a selection","n/a",INDEX(la.data,MATCH($F$710,la.geog,0),MATCH(CONCATENATE($AC$707, $I$706," (",$D713,")"),la.head,0))), "n/a")</f>
        <v>n/a</v>
      </c>
      <c r="K713" s="67" t="str">
        <f>IFERROR(IF($F$710="please make a selection","n/a",INDEX(la.data,MATCH($F$710,la.geog,0),MATCH(CONCATENATE($AC$708, $I$706," (",$D713,")"),la.head,0))), "n/a")</f>
        <v>n/a</v>
      </c>
      <c r="L713" s="1681" t="str">
        <f>IFERROR(IF($L$710="please make a selection","n/a",INDEX(la.data,MATCH($L$710,la.geog,0),MATCH(CONCATENATE($AC$709, $I$706," (",$D713,")"),la.head,0))), "n/a")</f>
        <v>n/a</v>
      </c>
      <c r="M713" s="1681"/>
      <c r="N713" s="1823" t="str">
        <f>IFERROR(IF($L$710="please make a selection","n/a",INDEX(la.data,MATCH($L$710,la.geog,0),MATCH(CONCATENATE($AC$706, $I$706," (",$D713,")"),la.head,0))), "n/a")</f>
        <v>n/a</v>
      </c>
      <c r="O713" s="1823"/>
      <c r="P713" s="938" t="str">
        <f>IFERROR(IF($L$710="please make a selection","n/a",INDEX(la.data,MATCH($L$710,la.geog,0),MATCH(CONCATENATE($AC$707, $I$706," (",$D713,")"),la.head,0))), "n/a")</f>
        <v>n/a</v>
      </c>
      <c r="Q713" s="938" t="str">
        <f>IFERROR(IF($L$710="please make a selection","n/a",INDEX(la.data,MATCH($L$710,la.geog,0),MATCH(CONCATENATE($AC$708, $I$706," (",$D713,")"),la.head,0))), "n/a")</f>
        <v>n/a</v>
      </c>
      <c r="R713" s="1242">
        <f>IFERROR(IF($R$710="please make a selection","n/a",INDEX(la.data,MATCH($R$710,la.geog,0),MATCH(CONCATENATE($AC$709, $I$706," (",$D713,")"),la.head,0))), "n/a")</f>
        <v>130230</v>
      </c>
      <c r="S713" s="1242"/>
      <c r="T713" s="1823">
        <f>IFERROR(IF($R$710="please make a selection","n/a",INDEX(la.data,MATCH($R$710,la.geog,0),MATCH(CONCATENATE($AC$706, $I$706," (",$D713,")"),la.head,0))), "n/a")</f>
        <v>1913.58636</v>
      </c>
      <c r="U713" s="1823"/>
      <c r="V713" s="666">
        <f>IFERROR(IF($R$710="please make a selection","n/a",INDEX(la.data,MATCH($R$710,la.geog,0),MATCH(CONCATENATE($AC$707, $I$706," (",$D713,")"),la.head,0))), "n/a")</f>
        <v>1903.2072909999999</v>
      </c>
      <c r="W713" s="666">
        <f>IFERROR(IF($R$710="please make a selection","n/a",INDEX(la.data,MATCH($R$710,la.geog,0),MATCH(CONCATENATE($AC$708, $I$706," (",$D713,")"),la.head,0))), "n/a")</f>
        <v>1924.007998</v>
      </c>
      <c r="AA713" s="79"/>
      <c r="AC713" s="559" t="s">
        <v>2670</v>
      </c>
      <c r="AD713" s="1141"/>
    </row>
    <row r="714" spans="2:30" s="612" customFormat="1" x14ac:dyDescent="0.25">
      <c r="B714" s="79"/>
      <c r="C714" s="613"/>
      <c r="D714" s="1296">
        <v>2014</v>
      </c>
      <c r="E714" s="1296"/>
      <c r="F714" s="1681" t="str">
        <f>IFERROR(IF($F$710="please make a selection","n/a",INDEX(la.data,MATCH($F$710,la.geog,0),MATCH(CONCATENATE($AC$709, $I$706," (",$D714,")"),la.head,0))), "n/a")</f>
        <v>n/a</v>
      </c>
      <c r="G714" s="1681"/>
      <c r="H714" s="1823" t="str">
        <f>IFERROR(IF($F$710="please make a selection","n/a",INDEX(la.data,MATCH($F$710,la.geog,0),MATCH(CONCATENATE($AC$706, $I$706," (",$D714,")"),la.head,0))), "n/a")</f>
        <v>n/a</v>
      </c>
      <c r="I714" s="1823"/>
      <c r="J714" s="67" t="str">
        <f>IFERROR(IF($F$710="please make a selection","n/a",INDEX(la.data,MATCH($F$710,la.geog,0),MATCH(CONCATENATE($AC$707, $I$706," (",$D714,")"),la.head,0))), "n/a")</f>
        <v>n/a</v>
      </c>
      <c r="K714" s="67" t="str">
        <f>IFERROR(IF($F$710="please make a selection","n/a",INDEX(la.data,MATCH($F$710,la.geog,0),MATCH(CONCATENATE($AC$708, $I$706," (",$D714,")"),la.head,0))), "n/a")</f>
        <v>n/a</v>
      </c>
      <c r="L714" s="1681" t="str">
        <f>IFERROR(IF($L$710="please make a selection","n/a",INDEX(la.data,MATCH($L$710,la.geog,0),MATCH(CONCATENATE($AC$709, $I$706," (",$D714,")"),la.head,0))), "n/a")</f>
        <v>n/a</v>
      </c>
      <c r="M714" s="1681"/>
      <c r="N714" s="1823" t="str">
        <f>IFERROR(IF($L$710="please make a selection","n/a",INDEX(la.data,MATCH($L$710,la.geog,0),MATCH(CONCATENATE($AC$706, $I$706," (",$D714,")"),la.head,0))), "n/a")</f>
        <v>n/a</v>
      </c>
      <c r="O714" s="1823"/>
      <c r="P714" s="938" t="str">
        <f>IFERROR(IF($L$710="please make a selection","n/a",INDEX(la.data,MATCH($L$710,la.geog,0),MATCH(CONCATENATE($AC$707, $I$706," (",$D714,")"),la.head,0))), "n/a")</f>
        <v>n/a</v>
      </c>
      <c r="Q714" s="938" t="str">
        <f>IFERROR(IF($L$710="please make a selection","n/a",INDEX(la.data,MATCH($L$710,la.geog,0),MATCH(CONCATENATE($AC$708, $I$706," (",$D714,")"),la.head,0))), "n/a")</f>
        <v>n/a</v>
      </c>
      <c r="R714" s="1242">
        <f>IFERROR(IF($R$710="please make a selection","n/a",INDEX(la.data,MATCH($R$710,la.geog,0),MATCH(CONCATENATE($AC$709, $I$706," (",$D714,")"),la.head,0))), "n/a")</f>
        <v>139164</v>
      </c>
      <c r="S714" s="1242"/>
      <c r="T714" s="1823">
        <f>IFERROR(IF($R$710="please make a selection","n/a",INDEX(la.data,MATCH($R$710,la.geog,0),MATCH(CONCATENATE($AC$706, $I$706," (",$D714,")"),la.head,0))), "n/a")</f>
        <v>2035.3</v>
      </c>
      <c r="U714" s="1823"/>
      <c r="V714" s="666">
        <f>IFERROR(IF($R$710="please make a selection","n/a",INDEX(la.data,MATCH($R$710,la.geog,0),MATCH(CONCATENATE($AC$707, $I$706," (",$D714,")"),la.head,0))), "n/a")</f>
        <v>2024.7</v>
      </c>
      <c r="W714" s="666">
        <f>IFERROR(IF($R$710="please make a selection","n/a",INDEX(la.data,MATCH($R$710,la.geog,0),MATCH(CONCATENATE($AC$708, $I$706," (",$D714,")"),la.head,0))), "n/a")</f>
        <v>2046.1</v>
      </c>
      <c r="AA714" s="79"/>
      <c r="AC714" s="559" t="s">
        <v>2671</v>
      </c>
      <c r="AD714" s="1141"/>
    </row>
    <row r="715" spans="2:30" s="612" customFormat="1" x14ac:dyDescent="0.25">
      <c r="B715" s="79"/>
      <c r="C715" s="613"/>
      <c r="D715" s="1296">
        <v>2013</v>
      </c>
      <c r="E715" s="1296"/>
      <c r="F715" s="1681" t="str">
        <f>IFERROR(IF($F$710="please make a selection","n/a",INDEX(la.data,MATCH($F$710,la.geog,0),MATCH(CONCATENATE($AC$709, $I$706," (",$D715,")"),la.head,0))), "n/a")</f>
        <v>n/a</v>
      </c>
      <c r="G715" s="1681"/>
      <c r="H715" s="1823" t="str">
        <f>IFERROR(IF($F$710="please make a selection","n/a",INDEX(la.data,MATCH($F$710,la.geog,0),MATCH(CONCATENATE($AC$706, $I$706," (",$D715,")"),la.head,0))), "n/a")</f>
        <v>n/a</v>
      </c>
      <c r="I715" s="1823"/>
      <c r="J715" s="951" t="str">
        <f>IFERROR(IF($F$710="please make a selection","n/a",INDEX(la.data,MATCH($F$710,la.geog,0),MATCH(CONCATENATE($AC$707, $I$706," (",$D715,")"),la.head,0))), "n/a")</f>
        <v>n/a</v>
      </c>
      <c r="K715" s="951" t="str">
        <f>IFERROR(IF($F$710="please make a selection","n/a",INDEX(la.data,MATCH($F$710,la.geog,0),MATCH(CONCATENATE($AC$708, $I$706," (",$D715,")"),la.head,0))), "n/a")</f>
        <v>n/a</v>
      </c>
      <c r="L715" s="1681" t="str">
        <f>IFERROR(IF($L$710="please make a selection","n/a",INDEX(la.data,MATCH($L$710,la.geog,0),MATCH(CONCATENATE($AC$709, $I$706," (",$D715,")"),la.head,0))), "n/a")</f>
        <v>n/a</v>
      </c>
      <c r="M715" s="1681"/>
      <c r="N715" s="1823" t="str">
        <f>IFERROR(IF($L$710="please make a selection","n/a",INDEX(la.data,MATCH($L$710,la.geog,0),MATCH(CONCATENATE($AC$706, $I$706," (",$D715,")"),la.head,0))), "n/a")</f>
        <v>n/a</v>
      </c>
      <c r="O715" s="1823"/>
      <c r="P715" s="940" t="str">
        <f>IFERROR(IF($L$710="please make a selection","n/a",INDEX(la.data,MATCH($L$710,la.geog,0),MATCH(CONCATENATE($AC$707, $I$706," (",$D715,")"),la.head,0))), "n/a")</f>
        <v>n/a</v>
      </c>
      <c r="Q715" s="940" t="str">
        <f>IFERROR(IF($L$710="please make a selection","n/a",INDEX(la.data,MATCH($L$710,la.geog,0),MATCH(CONCATENATE($AC$708, $I$706," (",$D715,")"),la.head,0))), "n/a")</f>
        <v>n/a</v>
      </c>
      <c r="R715" s="1242">
        <f>IFERROR(IF($R$710="please make a selection","n/a",INDEX(la.data,MATCH($R$710,la.geog,0),MATCH(CONCATENATE($AC$709, $I$706," (",$D715,")"),la.head,0))), "n/a")</f>
        <v>143178</v>
      </c>
      <c r="S715" s="1242"/>
      <c r="T715" s="1823">
        <f>IFERROR(IF($R$710="please make a selection","n/a",INDEX(la.data,MATCH($R$710,la.geog,0),MATCH(CONCATENATE($AC$706, $I$706," (",$D715,")"),la.head,0))), "n/a")</f>
        <v>2087.6</v>
      </c>
      <c r="U715" s="1823"/>
      <c r="V715" s="665">
        <f>IFERROR(IF($R$710="please make a selection","n/a",INDEX(la.data,MATCH($R$710,la.geog,0),MATCH(CONCATENATE($AC$707, $I$706," (",$D715,")"),la.head,0))), "n/a")</f>
        <v>2076.8000000000002</v>
      </c>
      <c r="W715" s="665">
        <f>IFERROR(IF($R$710="please make a selection","n/a",INDEX(la.data,MATCH($R$710,la.geog,0),MATCH(CONCATENATE($AC$708, $I$706," (",$D715,")"),la.head,0))), "n/a")</f>
        <v>2098.4</v>
      </c>
      <c r="X715" s="613"/>
      <c r="Y715" s="613"/>
      <c r="Z715" s="613"/>
      <c r="AA715" s="79"/>
      <c r="AC715" s="559" t="s">
        <v>2672</v>
      </c>
      <c r="AD715" s="1141"/>
    </row>
    <row r="716" spans="2:30" s="490" customFormat="1" x14ac:dyDescent="0.25">
      <c r="B716" s="79"/>
      <c r="C716" s="475"/>
      <c r="D716" s="1297">
        <v>2012</v>
      </c>
      <c r="E716" s="1297"/>
      <c r="F716" s="1462" t="str">
        <f>IFERROR(IF($F$710="please make a selection","n/a",INDEX(la.data,MATCH($F$710,la.geog,0),MATCH(CONCATENATE($AC$709, $I$706," (",$D716,")"),la.head,0))), "n/a")</f>
        <v>n/a</v>
      </c>
      <c r="G716" s="1462"/>
      <c r="H716" s="1824" t="str">
        <f>IFERROR(IF($F$710="please make a selection","n/a",INDEX(la.data,MATCH($F$710,la.geog,0),MATCH(CONCATENATE($AC$706, $I$706," (",$D716,")"),la.head,0))), "n/a")</f>
        <v>n/a</v>
      </c>
      <c r="I716" s="1824"/>
      <c r="J716" s="795" t="str">
        <f>IFERROR(IF($F$710="please make a selection","n/a",INDEX(la.data,MATCH($F$710,la.geog,0),MATCH(CONCATENATE($AC$707, $I$706," (",$D716,")"),la.head,0))), "n/a")</f>
        <v>n/a</v>
      </c>
      <c r="K716" s="795" t="str">
        <f>IFERROR(IF($F$710="please make a selection","n/a",INDEX(la.data,MATCH($F$710,la.geog,0),MATCH(CONCATENATE($AC$708, $I$706," (",$D716,")"),la.head,0))), "n/a")</f>
        <v>n/a</v>
      </c>
      <c r="L716" s="1462" t="str">
        <f>IFERROR(IF($L$710="please make a selection","n/a",INDEX(la.data,MATCH($L$710,la.geog,0),MATCH(CONCATENATE($AC$709, $I$706," (",$D716,")"),la.head,0))), "n/a")</f>
        <v>n/a</v>
      </c>
      <c r="M716" s="1462"/>
      <c r="N716" s="1824" t="str">
        <f>IFERROR(IF($L$710="please make a selection","n/a",INDEX(la.data,MATCH($L$710,la.geog,0),MATCH(CONCATENATE($AC$706, $I$706," (",$D716,")"),la.head,0))), "n/a")</f>
        <v>n/a</v>
      </c>
      <c r="O716" s="1824"/>
      <c r="P716" s="794" t="str">
        <f>IFERROR(IF($L$710="please make a selection","n/a",INDEX(la.data,MATCH($L$710,la.geog,0),MATCH(CONCATENATE($AC$707, $I$706," (",$D716,")"),la.head,0))), "n/a")</f>
        <v>n/a</v>
      </c>
      <c r="Q716" s="794" t="str">
        <f>IFERROR(IF($L$710="please make a selection","n/a",INDEX(la.data,MATCH($L$710,la.geog,0),MATCH(CONCATENATE($AC$708, $I$706," (",$D716,")"),la.head,0))), "n/a")</f>
        <v>n/a</v>
      </c>
      <c r="R716" s="1240">
        <f>IFERROR(IF($R$710="please make a selection","n/a",INDEX(la.data,MATCH($R$710,la.geog,0),MATCH(CONCATENATE($AC$709, $I$706," (",$D716,")"),la.head,0))), "n/a")</f>
        <v>144694</v>
      </c>
      <c r="S716" s="1240"/>
      <c r="T716" s="1824">
        <f>IFERROR(IF($R$710="please make a selection","n/a",INDEX(la.data,MATCH($R$710,la.geog,0),MATCH(CONCATENATE($AC$706, $I$706," (",$D716,")"),la.head,0))), "n/a")</f>
        <v>2094.6</v>
      </c>
      <c r="U716" s="1824"/>
      <c r="V716" s="320">
        <f>IFERROR(IF($R$710="please make a selection","n/a",INDEX(la.data,MATCH($R$710,la.geog,0),MATCH(CONCATENATE($AC$707, $I$706," (",$D716,")"),la.head,0))), "n/a")</f>
        <v>2083.9</v>
      </c>
      <c r="W716" s="320">
        <f>IFERROR(IF($R$710="please make a selection","n/a",INDEX(la.data,MATCH($R$710,la.geog,0),MATCH(CONCATENATE($AC$708, $I$706," (",$D716,")"),la.head,0))), "n/a")</f>
        <v>2105.5</v>
      </c>
      <c r="X716" s="475"/>
      <c r="Y716" s="475"/>
      <c r="Z716" s="475"/>
      <c r="AA716" s="79"/>
      <c r="AC716" s="484"/>
      <c r="AD716" s="1141"/>
    </row>
    <row r="717" spans="2:30" s="490" customFormat="1" x14ac:dyDescent="0.25">
      <c r="B717" s="79"/>
      <c r="C717" s="475"/>
      <c r="D717" s="475"/>
      <c r="E717" s="475"/>
      <c r="F717" s="475"/>
      <c r="G717" s="475"/>
      <c r="H717" s="475"/>
      <c r="I717" s="475"/>
      <c r="J717" s="475"/>
      <c r="K717" s="475"/>
      <c r="L717" s="475"/>
      <c r="M717" s="475"/>
      <c r="N717" s="475"/>
      <c r="O717" s="475"/>
      <c r="P717" s="475"/>
      <c r="Q717" s="475"/>
      <c r="R717" s="475"/>
      <c r="S717" s="475"/>
      <c r="T717" s="475"/>
      <c r="U717" s="475"/>
      <c r="V717" s="475"/>
      <c r="W717" s="475"/>
      <c r="X717" s="475"/>
      <c r="Y717" s="475"/>
      <c r="Z717" s="475"/>
      <c r="AA717" s="79"/>
      <c r="AC717" s="484"/>
      <c r="AD717" s="1141"/>
    </row>
    <row r="718" spans="2:30" s="490" customFormat="1" x14ac:dyDescent="0.25">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c r="AA718" s="79"/>
      <c r="AC718" s="484"/>
      <c r="AD718" s="1141"/>
    </row>
    <row r="719" spans="2:30" s="490" customFormat="1" x14ac:dyDescent="0.25">
      <c r="B719" s="79"/>
      <c r="C719" s="475"/>
      <c r="D719" s="475"/>
      <c r="E719" s="475"/>
      <c r="F719" s="475"/>
      <c r="G719" s="475"/>
      <c r="H719" s="475"/>
      <c r="I719" s="475"/>
      <c r="J719" s="475"/>
      <c r="K719" s="475"/>
      <c r="L719" s="475"/>
      <c r="M719" s="475"/>
      <c r="N719" s="475"/>
      <c r="O719" s="475"/>
      <c r="P719" s="475"/>
      <c r="Q719" s="475"/>
      <c r="R719" s="475"/>
      <c r="S719" s="475"/>
      <c r="T719" s="475"/>
      <c r="U719" s="475"/>
      <c r="V719" s="475"/>
      <c r="W719" s="475"/>
      <c r="X719" s="475"/>
      <c r="Y719" s="475"/>
      <c r="Z719" s="475"/>
      <c r="AA719" s="79"/>
      <c r="AC719" s="706"/>
      <c r="AD719" s="1141"/>
    </row>
    <row r="720" spans="2:30" s="490" customFormat="1" x14ac:dyDescent="0.25">
      <c r="B720" s="79"/>
      <c r="C720" s="475"/>
      <c r="D720" s="734"/>
      <c r="E720" s="475"/>
      <c r="F720" s="475"/>
      <c r="G720" s="475"/>
      <c r="H720" s="475"/>
      <c r="I720" s="475"/>
      <c r="J720" s="475"/>
      <c r="K720" s="475"/>
      <c r="L720" s="475"/>
      <c r="M720" s="475"/>
      <c r="N720" s="475"/>
      <c r="O720" s="475"/>
      <c r="P720" s="475"/>
      <c r="Q720" s="475"/>
      <c r="R720" s="475"/>
      <c r="S720" s="475"/>
      <c r="T720" s="475"/>
      <c r="U720" s="475"/>
      <c r="V720" s="475"/>
      <c r="W720" s="475"/>
      <c r="X720" s="475"/>
      <c r="Y720" s="475"/>
      <c r="Z720" s="475"/>
      <c r="AA720" s="79"/>
      <c r="AC720" s="706"/>
      <c r="AD720" s="1141"/>
    </row>
    <row r="721" spans="2:30" s="735" customFormat="1" x14ac:dyDescent="0.25">
      <c r="B721" s="79"/>
      <c r="C721" s="738"/>
      <c r="D721" s="1857" t="s">
        <v>2755</v>
      </c>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9"/>
      <c r="Z721" s="738"/>
      <c r="AA721" s="79"/>
      <c r="AC721" s="706"/>
      <c r="AD721" s="1141"/>
    </row>
    <row r="722" spans="2:30" s="735" customFormat="1" ht="52.5" customHeight="1" x14ac:dyDescent="0.25">
      <c r="B722" s="79"/>
      <c r="C722" s="738"/>
      <c r="D722" s="1860" t="s">
        <v>2756</v>
      </c>
      <c r="E722" s="1861"/>
      <c r="F722" s="1861"/>
      <c r="G722" s="1861"/>
      <c r="H722" s="1861"/>
      <c r="I722" s="1861"/>
      <c r="J722" s="1861"/>
      <c r="K722" s="1861"/>
      <c r="L722" s="1861"/>
      <c r="M722" s="1861"/>
      <c r="N722" s="1861"/>
      <c r="O722" s="1861"/>
      <c r="P722" s="1861"/>
      <c r="Q722" s="1861"/>
      <c r="R722" s="1861"/>
      <c r="S722" s="1861"/>
      <c r="T722" s="1861"/>
      <c r="U722" s="1861"/>
      <c r="V722" s="1861"/>
      <c r="W722" s="1861"/>
      <c r="X722" s="1861"/>
      <c r="Y722" s="1862"/>
      <c r="Z722" s="738"/>
      <c r="AA722" s="79"/>
      <c r="AC722" s="706"/>
      <c r="AD722" s="1141"/>
    </row>
    <row r="723" spans="2:30" s="735" customFormat="1" x14ac:dyDescent="0.25">
      <c r="B723" s="79"/>
      <c r="C723" s="738"/>
      <c r="D723" s="1863" t="s">
        <v>2456</v>
      </c>
      <c r="E723" s="1864"/>
      <c r="F723" s="1864"/>
      <c r="G723" s="1864"/>
      <c r="H723" s="1864"/>
      <c r="I723" s="1864"/>
      <c r="J723" s="1864"/>
      <c r="K723" s="1864"/>
      <c r="L723" s="1864"/>
      <c r="M723" s="1864"/>
      <c r="N723" s="1864"/>
      <c r="O723" s="1864"/>
      <c r="P723" s="1864"/>
      <c r="Q723" s="1864"/>
      <c r="R723" s="1864"/>
      <c r="S723" s="1864"/>
      <c r="T723" s="1864"/>
      <c r="U723" s="1864"/>
      <c r="V723" s="1864"/>
      <c r="W723" s="1864"/>
      <c r="X723" s="1864"/>
      <c r="Y723" s="1865"/>
      <c r="Z723" s="738"/>
      <c r="AA723" s="79"/>
      <c r="AC723" s="706"/>
      <c r="AD723" s="1141"/>
    </row>
    <row r="724" spans="2:30" s="735" customFormat="1" ht="69" customHeight="1" x14ac:dyDescent="0.25">
      <c r="B724" s="79"/>
      <c r="C724" s="738"/>
      <c r="D724" s="1860" t="s">
        <v>2757</v>
      </c>
      <c r="E724" s="1861"/>
      <c r="F724" s="1861"/>
      <c r="G724" s="1861"/>
      <c r="H724" s="1861"/>
      <c r="I724" s="1861"/>
      <c r="J724" s="1861"/>
      <c r="K724" s="1861"/>
      <c r="L724" s="1861"/>
      <c r="M724" s="1861"/>
      <c r="N724" s="1861"/>
      <c r="O724" s="1861"/>
      <c r="P724" s="1861"/>
      <c r="Q724" s="1861"/>
      <c r="R724" s="1861"/>
      <c r="S724" s="1861"/>
      <c r="T724" s="1861"/>
      <c r="U724" s="1861"/>
      <c r="V724" s="1861"/>
      <c r="W724" s="1861"/>
      <c r="X724" s="1861"/>
      <c r="Y724" s="1862"/>
      <c r="Z724" s="738"/>
      <c r="AA724" s="79"/>
      <c r="AC724" s="706"/>
      <c r="AD724" s="1141"/>
    </row>
    <row r="725" spans="2:30" s="735" customFormat="1" x14ac:dyDescent="0.25">
      <c r="B725" s="79"/>
      <c r="C725" s="738"/>
      <c r="D725" s="1863" t="s">
        <v>1691</v>
      </c>
      <c r="E725" s="1864"/>
      <c r="F725" s="1864"/>
      <c r="G725" s="1864"/>
      <c r="H725" s="1864"/>
      <c r="I725" s="1864"/>
      <c r="J725" s="1864"/>
      <c r="K725" s="1864"/>
      <c r="L725" s="1864"/>
      <c r="M725" s="1864"/>
      <c r="N725" s="1864"/>
      <c r="O725" s="1864"/>
      <c r="P725" s="1864"/>
      <c r="Q725" s="1864"/>
      <c r="R725" s="1864"/>
      <c r="S725" s="1864"/>
      <c r="T725" s="1864"/>
      <c r="U725" s="1864"/>
      <c r="V725" s="1864"/>
      <c r="W725" s="1864"/>
      <c r="X725" s="1864"/>
      <c r="Y725" s="1865"/>
      <c r="Z725" s="738"/>
      <c r="AA725" s="79"/>
      <c r="AC725" s="706"/>
      <c r="AD725" s="1141"/>
    </row>
    <row r="726" spans="2:30" s="735" customFormat="1" ht="38.25" customHeight="1" x14ac:dyDescent="0.25">
      <c r="B726" s="79"/>
      <c r="C726" s="738"/>
      <c r="D726" s="1860" t="s">
        <v>2765</v>
      </c>
      <c r="E726" s="1861"/>
      <c r="F726" s="1861"/>
      <c r="G726" s="1861"/>
      <c r="H726" s="1861"/>
      <c r="I726" s="1861"/>
      <c r="J726" s="1861"/>
      <c r="K726" s="1861"/>
      <c r="L726" s="1861"/>
      <c r="M726" s="1861"/>
      <c r="N726" s="1861"/>
      <c r="O726" s="1861"/>
      <c r="P726" s="1861"/>
      <c r="Q726" s="1861"/>
      <c r="R726" s="1861"/>
      <c r="S726" s="1861"/>
      <c r="T726" s="1861"/>
      <c r="U726" s="1861"/>
      <c r="V726" s="1861"/>
      <c r="W726" s="1861"/>
      <c r="X726" s="1861"/>
      <c r="Y726" s="1862"/>
      <c r="Z726" s="738"/>
      <c r="AA726" s="79"/>
      <c r="AC726" s="706"/>
      <c r="AD726" s="1141"/>
    </row>
    <row r="727" spans="2:30" s="735" customFormat="1" x14ac:dyDescent="0.25">
      <c r="B727" s="79"/>
      <c r="C727" s="738"/>
      <c r="D727" s="1863" t="s">
        <v>2758</v>
      </c>
      <c r="E727" s="1864"/>
      <c r="F727" s="1864"/>
      <c r="G727" s="1864"/>
      <c r="H727" s="1864"/>
      <c r="I727" s="1864"/>
      <c r="J727" s="1864"/>
      <c r="K727" s="1864"/>
      <c r="L727" s="1864"/>
      <c r="M727" s="1864"/>
      <c r="N727" s="1864"/>
      <c r="O727" s="1864"/>
      <c r="P727" s="1864"/>
      <c r="Q727" s="1864"/>
      <c r="R727" s="1864"/>
      <c r="S727" s="1864"/>
      <c r="T727" s="1864"/>
      <c r="U727" s="1864"/>
      <c r="V727" s="1864"/>
      <c r="W727" s="1864"/>
      <c r="X727" s="1864"/>
      <c r="Y727" s="1865"/>
      <c r="Z727" s="738"/>
      <c r="AA727" s="79"/>
      <c r="AC727" s="706"/>
      <c r="AD727" s="1141"/>
    </row>
    <row r="728" spans="2:30" s="735" customFormat="1" ht="23.25" customHeight="1" x14ac:dyDescent="0.25">
      <c r="B728" s="79"/>
      <c r="C728" s="738"/>
      <c r="D728" s="1860" t="s">
        <v>2764</v>
      </c>
      <c r="E728" s="1861"/>
      <c r="F728" s="1861"/>
      <c r="G728" s="1861"/>
      <c r="H728" s="1861"/>
      <c r="I728" s="1861"/>
      <c r="J728" s="1861"/>
      <c r="K728" s="1861"/>
      <c r="L728" s="1861"/>
      <c r="M728" s="1861"/>
      <c r="N728" s="1861"/>
      <c r="O728" s="1861"/>
      <c r="P728" s="1861"/>
      <c r="Q728" s="1861"/>
      <c r="R728" s="1861"/>
      <c r="S728" s="1861"/>
      <c r="T728" s="1861"/>
      <c r="U728" s="1861"/>
      <c r="V728" s="1861"/>
      <c r="W728" s="1861"/>
      <c r="X728" s="1861"/>
      <c r="Y728" s="1862"/>
      <c r="Z728" s="738"/>
      <c r="AA728" s="79"/>
      <c r="AC728" s="706"/>
      <c r="AD728" s="1141"/>
    </row>
    <row r="729" spans="2:30" s="735" customFormat="1" x14ac:dyDescent="0.25">
      <c r="B729" s="79"/>
      <c r="C729" s="738"/>
      <c r="D729" s="1863" t="s">
        <v>2759</v>
      </c>
      <c r="E729" s="1864"/>
      <c r="F729" s="1864"/>
      <c r="G729" s="1864"/>
      <c r="H729" s="1864"/>
      <c r="I729" s="1864"/>
      <c r="J729" s="1864"/>
      <c r="K729" s="1864"/>
      <c r="L729" s="1864"/>
      <c r="M729" s="1864"/>
      <c r="N729" s="1864"/>
      <c r="O729" s="1864"/>
      <c r="P729" s="1864"/>
      <c r="Q729" s="1864"/>
      <c r="R729" s="1864"/>
      <c r="S729" s="1864"/>
      <c r="T729" s="1864"/>
      <c r="U729" s="1864"/>
      <c r="V729" s="1864"/>
      <c r="W729" s="1864"/>
      <c r="X729" s="1864"/>
      <c r="Y729" s="1865"/>
      <c r="Z729" s="738"/>
      <c r="AA729" s="79"/>
      <c r="AC729" s="706"/>
      <c r="AD729" s="1141"/>
    </row>
    <row r="730" spans="2:30" s="735" customFormat="1" ht="39" customHeight="1" x14ac:dyDescent="0.25">
      <c r="B730" s="79"/>
      <c r="C730" s="738"/>
      <c r="D730" s="1860" t="s">
        <v>2760</v>
      </c>
      <c r="E730" s="1861"/>
      <c r="F730" s="1861"/>
      <c r="G730" s="1861"/>
      <c r="H730" s="1861"/>
      <c r="I730" s="1861"/>
      <c r="J730" s="1861"/>
      <c r="K730" s="1861"/>
      <c r="L730" s="1861"/>
      <c r="M730" s="1861"/>
      <c r="N730" s="1861"/>
      <c r="O730" s="1861"/>
      <c r="P730" s="1861"/>
      <c r="Q730" s="1861"/>
      <c r="R730" s="1861"/>
      <c r="S730" s="1861"/>
      <c r="T730" s="1861"/>
      <c r="U730" s="1861"/>
      <c r="V730" s="1861"/>
      <c r="W730" s="1861"/>
      <c r="X730" s="1861"/>
      <c r="Y730" s="1862"/>
      <c r="Z730" s="738"/>
      <c r="AA730" s="79"/>
      <c r="AC730" s="706"/>
      <c r="AD730" s="1141"/>
    </row>
    <row r="731" spans="2:30" s="735" customFormat="1" x14ac:dyDescent="0.25">
      <c r="B731" s="79"/>
      <c r="C731" s="738"/>
      <c r="D731" s="1863" t="s">
        <v>2761</v>
      </c>
      <c r="E731" s="1864"/>
      <c r="F731" s="1864"/>
      <c r="G731" s="1864"/>
      <c r="H731" s="1864"/>
      <c r="I731" s="1864"/>
      <c r="J731" s="1864"/>
      <c r="K731" s="1864"/>
      <c r="L731" s="1864"/>
      <c r="M731" s="1864"/>
      <c r="N731" s="1864"/>
      <c r="O731" s="1864"/>
      <c r="P731" s="1864"/>
      <c r="Q731" s="1864"/>
      <c r="R731" s="1864"/>
      <c r="S731" s="1864"/>
      <c r="T731" s="1864"/>
      <c r="U731" s="1864"/>
      <c r="V731" s="1864"/>
      <c r="W731" s="1864"/>
      <c r="X731" s="1864"/>
      <c r="Y731" s="1865"/>
      <c r="Z731" s="738"/>
      <c r="AA731" s="79"/>
      <c r="AC731" s="706"/>
      <c r="AD731" s="1141"/>
    </row>
    <row r="732" spans="2:30" s="735" customFormat="1" x14ac:dyDescent="0.25">
      <c r="B732" s="79"/>
      <c r="C732" s="738"/>
      <c r="D732" s="1664" t="s">
        <v>2762</v>
      </c>
      <c r="E732" s="1665"/>
      <c r="F732" s="1665"/>
      <c r="G732" s="1665"/>
      <c r="H732" s="1665"/>
      <c r="I732" s="1665"/>
      <c r="J732" s="1665"/>
      <c r="K732" s="1665"/>
      <c r="L732" s="1665"/>
      <c r="M732" s="1665"/>
      <c r="N732" s="1665"/>
      <c r="O732" s="1665"/>
      <c r="P732" s="1665"/>
      <c r="Q732" s="1665"/>
      <c r="R732" s="1665"/>
      <c r="S732" s="1665"/>
      <c r="T732" s="1665"/>
      <c r="U732" s="1665"/>
      <c r="V732" s="1665"/>
      <c r="W732" s="1665"/>
      <c r="X732" s="1665"/>
      <c r="Y732" s="1666"/>
      <c r="Z732" s="738"/>
      <c r="AA732" s="79"/>
      <c r="AC732" s="706"/>
      <c r="AD732" s="1141"/>
    </row>
    <row r="733" spans="2:30" s="735" customFormat="1" ht="32.25" customHeight="1" x14ac:dyDescent="0.25">
      <c r="B733" s="79"/>
      <c r="C733" s="738"/>
      <c r="D733" s="1664" t="s">
        <v>2763</v>
      </c>
      <c r="E733" s="1665"/>
      <c r="F733" s="1665"/>
      <c r="G733" s="1665"/>
      <c r="H733" s="1665"/>
      <c r="I733" s="1665"/>
      <c r="J733" s="1665"/>
      <c r="K733" s="1665"/>
      <c r="L733" s="1665"/>
      <c r="M733" s="1665"/>
      <c r="N733" s="1665"/>
      <c r="O733" s="1665"/>
      <c r="P733" s="1665"/>
      <c r="Q733" s="1665"/>
      <c r="R733" s="1665"/>
      <c r="S733" s="1665"/>
      <c r="T733" s="1665"/>
      <c r="U733" s="1665"/>
      <c r="V733" s="1665"/>
      <c r="W733" s="1665"/>
      <c r="X733" s="1665"/>
      <c r="Y733" s="1666"/>
      <c r="Z733" s="738"/>
      <c r="AA733" s="79"/>
      <c r="AC733" s="706"/>
      <c r="AD733" s="1141"/>
    </row>
    <row r="734" spans="2:30" s="735" customFormat="1" x14ac:dyDescent="0.25">
      <c r="B734" s="79"/>
      <c r="C734" s="738"/>
      <c r="D734" s="745" t="s">
        <v>2766</v>
      </c>
      <c r="E734" s="746"/>
      <c r="F734" s="746"/>
      <c r="G734" s="746"/>
      <c r="H734" s="746"/>
      <c r="I734" s="746"/>
      <c r="J734" s="746"/>
      <c r="K734" s="746"/>
      <c r="L734" s="746"/>
      <c r="M734" s="746"/>
      <c r="N734" s="746"/>
      <c r="O734" s="746"/>
      <c r="P734" s="746"/>
      <c r="Q734" s="746"/>
      <c r="R734" s="746"/>
      <c r="S734" s="746"/>
      <c r="T734" s="746"/>
      <c r="U734" s="746"/>
      <c r="V734" s="746"/>
      <c r="W734" s="746"/>
      <c r="X734" s="746"/>
      <c r="Y734" s="747"/>
      <c r="Z734" s="738"/>
      <c r="AA734" s="79"/>
      <c r="AC734" s="706"/>
      <c r="AD734" s="1141"/>
    </row>
    <row r="735" spans="2:30" s="735" customFormat="1" x14ac:dyDescent="0.25">
      <c r="B735" s="79"/>
      <c r="C735" s="738"/>
      <c r="D735" s="745"/>
      <c r="E735" s="746"/>
      <c r="F735" s="746"/>
      <c r="G735" s="746"/>
      <c r="H735" s="746"/>
      <c r="I735" s="746"/>
      <c r="J735" s="746"/>
      <c r="K735" s="746"/>
      <c r="L735" s="746"/>
      <c r="M735" s="746"/>
      <c r="N735" s="746"/>
      <c r="O735" s="746"/>
      <c r="P735" s="746"/>
      <c r="Q735" s="746"/>
      <c r="R735" s="746"/>
      <c r="S735" s="746"/>
      <c r="T735" s="746"/>
      <c r="U735" s="746"/>
      <c r="V735" s="746"/>
      <c r="W735" s="746"/>
      <c r="X735" s="746"/>
      <c r="Y735" s="747"/>
      <c r="Z735" s="738"/>
      <c r="AA735" s="79"/>
      <c r="AC735" s="706"/>
      <c r="AD735" s="1141"/>
    </row>
    <row r="736" spans="2:30" s="490" customFormat="1" x14ac:dyDescent="0.25">
      <c r="B736" s="79"/>
      <c r="C736" s="475"/>
      <c r="D736" s="1484" t="s">
        <v>2302</v>
      </c>
      <c r="E736" s="1485"/>
      <c r="F736" s="1485"/>
      <c r="G736" s="1485"/>
      <c r="H736" s="1485"/>
      <c r="I736" s="1485"/>
      <c r="J736" s="1485"/>
      <c r="K736" s="1485"/>
      <c r="L736" s="1485"/>
      <c r="M736" s="1485"/>
      <c r="N736" s="1485"/>
      <c r="O736" s="1485"/>
      <c r="P736" s="1485"/>
      <c r="Q736" s="1485"/>
      <c r="R736" s="1485"/>
      <c r="S736" s="1485"/>
      <c r="T736" s="1485"/>
      <c r="U736" s="1485"/>
      <c r="V736" s="1485"/>
      <c r="W736" s="1485"/>
      <c r="X736" s="1485"/>
      <c r="Y736" s="1486"/>
      <c r="Z736" s="693"/>
      <c r="AA736" s="79"/>
      <c r="AC736" s="706"/>
      <c r="AD736" s="1141"/>
    </row>
    <row r="737" spans="2:30" s="735" customFormat="1" x14ac:dyDescent="0.25">
      <c r="B737" s="79"/>
      <c r="C737" s="738"/>
      <c r="D737" s="498"/>
      <c r="E737" s="499"/>
      <c r="F737" s="499"/>
      <c r="G737" s="499"/>
      <c r="H737" s="499"/>
      <c r="I737" s="499"/>
      <c r="J737" s="499"/>
      <c r="K737" s="499"/>
      <c r="L737" s="499"/>
      <c r="M737" s="499"/>
      <c r="N737" s="499"/>
      <c r="O737" s="499"/>
      <c r="P737" s="499"/>
      <c r="Q737" s="499"/>
      <c r="R737" s="499"/>
      <c r="S737" s="499"/>
      <c r="T737" s="499"/>
      <c r="U737" s="499"/>
      <c r="V737" s="499"/>
      <c r="W737" s="499"/>
      <c r="X737" s="499"/>
      <c r="Y737" s="500"/>
      <c r="Z737" s="739"/>
      <c r="AA737" s="79"/>
      <c r="AC737" s="706"/>
      <c r="AD737" s="1141"/>
    </row>
    <row r="738" spans="2:30" s="490" customFormat="1" x14ac:dyDescent="0.25">
      <c r="B738" s="79"/>
      <c r="C738" s="475"/>
      <c r="D738" s="1838" t="s">
        <v>2742</v>
      </c>
      <c r="E738" s="1839"/>
      <c r="F738" s="1839"/>
      <c r="G738" s="1839"/>
      <c r="H738" s="1839"/>
      <c r="I738" s="1839"/>
      <c r="J738" s="1839"/>
      <c r="K738" s="1839"/>
      <c r="L738" s="1839"/>
      <c r="M738" s="1839"/>
      <c r="N738" s="1839"/>
      <c r="O738" s="1839"/>
      <c r="P738" s="1839"/>
      <c r="Q738" s="1839"/>
      <c r="R738" s="1839"/>
      <c r="S738" s="1839"/>
      <c r="T738" s="1839"/>
      <c r="U738" s="1839"/>
      <c r="V738" s="1839"/>
      <c r="W738" s="1839"/>
      <c r="X738" s="1839"/>
      <c r="Y738" s="1840"/>
      <c r="Z738" s="693"/>
      <c r="AA738" s="79"/>
      <c r="AC738" s="706"/>
      <c r="AD738" s="1141"/>
    </row>
    <row r="739" spans="2:30" s="490" customFormat="1" x14ac:dyDescent="0.25">
      <c r="B739" s="79"/>
      <c r="C739" s="475"/>
      <c r="D739" s="1832"/>
      <c r="E739" s="1833"/>
      <c r="F739" s="1833"/>
      <c r="G739" s="1833"/>
      <c r="H739" s="1833"/>
      <c r="I739" s="1833"/>
      <c r="J739" s="1833"/>
      <c r="K739" s="1833"/>
      <c r="L739" s="1833"/>
      <c r="M739" s="1833"/>
      <c r="N739" s="1833"/>
      <c r="O739" s="1833"/>
      <c r="P739" s="1833"/>
      <c r="Q739" s="1833"/>
      <c r="R739" s="1833"/>
      <c r="S739" s="1833"/>
      <c r="T739" s="1833"/>
      <c r="U739" s="1833"/>
      <c r="V739" s="1833"/>
      <c r="W739" s="1833"/>
      <c r="X739" s="1833"/>
      <c r="Y739" s="1834"/>
      <c r="Z739" s="703"/>
      <c r="AA739" s="79"/>
      <c r="AD739" s="1141"/>
    </row>
    <row r="740" spans="2:30" s="490" customFormat="1" x14ac:dyDescent="0.25">
      <c r="B740" s="79"/>
      <c r="C740" s="475"/>
      <c r="D740" s="475"/>
      <c r="E740" s="475"/>
      <c r="F740" s="475"/>
      <c r="G740" s="475"/>
      <c r="H740" s="475"/>
      <c r="I740" s="475"/>
      <c r="J740" s="475"/>
      <c r="K740" s="475"/>
      <c r="L740" s="475"/>
      <c r="M740" s="475"/>
      <c r="N740" s="475"/>
      <c r="O740" s="475"/>
      <c r="X740" s="475"/>
      <c r="Y740" s="475"/>
      <c r="Z740" s="475"/>
      <c r="AA740" s="79"/>
      <c r="AC740" s="706"/>
      <c r="AD740" s="1141"/>
    </row>
    <row r="741" spans="2:30" s="686" customFormat="1" ht="21" customHeight="1" x14ac:dyDescent="0.25">
      <c r="B741" s="79"/>
      <c r="C741" s="691"/>
      <c r="D741" s="694" t="s">
        <v>1819</v>
      </c>
      <c r="E741" s="692"/>
      <c r="F741" s="1301" t="str">
        <f>IF(select1="", "please make a selection", select1)</f>
        <v>please make a selection</v>
      </c>
      <c r="G741" s="1301"/>
      <c r="H741" s="1301"/>
      <c r="I741" s="1301"/>
      <c r="J741" s="1301"/>
      <c r="K741" s="691"/>
      <c r="L741" s="691"/>
      <c r="M741" s="691"/>
      <c r="N741" s="691"/>
      <c r="O741" s="691"/>
      <c r="P741" s="637"/>
      <c r="Q741" s="637"/>
      <c r="R741" s="1539" t="s">
        <v>1823</v>
      </c>
      <c r="S741" s="1539"/>
      <c r="T741" s="1539"/>
      <c r="U741" s="1539"/>
      <c r="V741" s="1539"/>
      <c r="W741" s="1539"/>
      <c r="X741" s="691"/>
      <c r="Y741" s="691"/>
      <c r="Z741" s="691"/>
      <c r="AA741" s="79"/>
      <c r="AD741" s="1141"/>
    </row>
    <row r="742" spans="2:30" s="686" customFormat="1" ht="21" customHeight="1" x14ac:dyDescent="0.25">
      <c r="B742" s="79"/>
      <c r="C742" s="691"/>
      <c r="D742" s="694" t="s">
        <v>1820</v>
      </c>
      <c r="E742" s="692"/>
      <c r="F742" s="1292" t="str">
        <f>IF(select2= "", "please make a selection", select2)</f>
        <v>please make a selection</v>
      </c>
      <c r="G742" s="1292"/>
      <c r="H742" s="1292"/>
      <c r="I742" s="1292"/>
      <c r="J742" s="1292"/>
      <c r="K742" s="691"/>
      <c r="L742" s="691"/>
      <c r="M742" s="691"/>
      <c r="N742" s="691"/>
      <c r="O742" s="691"/>
      <c r="P742" s="638"/>
      <c r="Q742" s="638"/>
      <c r="R742" s="1545" t="s">
        <v>2565</v>
      </c>
      <c r="S742" s="1545"/>
      <c r="T742" s="1545" t="s">
        <v>2740</v>
      </c>
      <c r="U742" s="1545"/>
      <c r="V742" s="615" t="s">
        <v>571</v>
      </c>
      <c r="W742" s="615" t="s">
        <v>572</v>
      </c>
      <c r="X742" s="691"/>
      <c r="Y742" s="691"/>
      <c r="Z742" s="691"/>
      <c r="AA742" s="79"/>
      <c r="AD742" s="1141"/>
    </row>
    <row r="743" spans="2:30" s="686" customFormat="1" x14ac:dyDescent="0.25">
      <c r="B743" s="79"/>
      <c r="C743" s="691"/>
      <c r="D743" s="694"/>
      <c r="E743" s="692"/>
      <c r="F743" s="696"/>
      <c r="G743" s="696"/>
      <c r="H743" s="696"/>
      <c r="I743" s="696"/>
      <c r="J743" s="696"/>
      <c r="K743" s="691"/>
      <c r="L743" s="691"/>
      <c r="M743" s="691"/>
      <c r="N743" s="691"/>
      <c r="O743" s="691"/>
      <c r="P743" s="1577" t="s">
        <v>2196</v>
      </c>
      <c r="Q743" s="1577"/>
      <c r="R743" s="1680" t="str">
        <f>IFERROR(IF($R$741="please make a selection","n/a",INDEX(la.data,MATCH($R$741,la.geog,0),MATCH(CONCATENATE($AC$749, $I$745," (",$D750,")"),la.head,0))), "n/a")</f>
        <v>-</v>
      </c>
      <c r="S743" s="1680"/>
      <c r="T743" s="1822" t="str">
        <f>IFERROR(IF($R$741="please make a selection","n/a",INDEX(la.data,MATCH($R$741,la.geog,0),MATCH(CONCATENATE($AC$750, $I$745," (",$D750,")"),la.head,0))), "n/a")</f>
        <v>-</v>
      </c>
      <c r="U743" s="1822"/>
      <c r="V743" s="460" t="str">
        <f>IFERROR(IF($R$741="please make a selection","n/a",INDEX(la.data,MATCH($R$741,la.geog,0),MATCH(CONCATENATE($AC$751, $I$745," (",$D750,")"),la.head,0))), "n/a")</f>
        <v>-</v>
      </c>
      <c r="W743" s="460" t="str">
        <f>IFERROR(IF($R$741="please make a selection","n/a",INDEX(la.data,MATCH($R$741,la.geog,0),MATCH(CONCATENATE($AC$752, $I$745," (",$D750,")"),la.head,0))), "n/a")</f>
        <v>-</v>
      </c>
      <c r="X743" s="691"/>
      <c r="Y743" s="691"/>
      <c r="Z743" s="691"/>
      <c r="AA743" s="79"/>
      <c r="AD743" s="1141"/>
    </row>
    <row r="744" spans="2:30" s="686" customFormat="1" x14ac:dyDescent="0.25">
      <c r="B744" s="79"/>
      <c r="C744" s="691"/>
      <c r="D744" s="691"/>
      <c r="E744" s="691"/>
      <c r="F744" s="691"/>
      <c r="G744" s="691"/>
      <c r="H744" s="691"/>
      <c r="I744" s="691"/>
      <c r="J744" s="691"/>
      <c r="K744" s="691"/>
      <c r="L744" s="691"/>
      <c r="M744" s="691"/>
      <c r="N744" s="691"/>
      <c r="O744" s="691"/>
      <c r="P744" s="1477" t="s">
        <v>2047</v>
      </c>
      <c r="Q744" s="1477"/>
      <c r="R744" s="1453">
        <f>IFERROR(IF($R$741="please make a selection","n/a",INDEX(la.data,MATCH($R$741,la.geog,0),MATCH(CONCATENATE($AC$749, $I$745," (",$D751,")"),la.head,0))), "n/a")</f>
        <v>44524</v>
      </c>
      <c r="S744" s="1453"/>
      <c r="T744" s="1846">
        <f>IFERROR(IF($R$741="please make a selection","n/a",INDEX(la.data,MATCH($R$741,la.geog,0),MATCH(CONCATENATE($AC$750, $I$745," (",$D751,")"),la.head,0))), "n/a")</f>
        <v>129.630708</v>
      </c>
      <c r="U744" s="1846"/>
      <c r="V744" s="740">
        <f>IFERROR(IF($R$741="please make a selection","n/a",INDEX(la.data,MATCH($R$741,la.geog,0),MATCH(CONCATENATE($AC$751, $I$745," (",$D751,")"),la.head,0))), "n/a")</f>
        <v>128.42937800000001</v>
      </c>
      <c r="W744" s="740">
        <f>IFERROR(IF($R$741="please make a selection","n/a",INDEX(la.data,MATCH($R$741,la.geog,0),MATCH(CONCATENATE($AC$752, $I$745," (",$D751,")"),la.head,0))), "n/a")</f>
        <v>130.84047799999999</v>
      </c>
      <c r="X744" s="691"/>
      <c r="Y744" s="691"/>
      <c r="Z744" s="691"/>
      <c r="AA744" s="79"/>
      <c r="AD744" s="1141"/>
    </row>
    <row r="745" spans="2:30" s="686" customFormat="1" x14ac:dyDescent="0.25">
      <c r="B745" s="79"/>
      <c r="C745" s="691"/>
      <c r="D745" s="1841" t="s">
        <v>2741</v>
      </c>
      <c r="E745" s="1841"/>
      <c r="F745" s="1841"/>
      <c r="G745" s="1841"/>
      <c r="H745" s="1841"/>
      <c r="I745" s="1842" t="s">
        <v>1824</v>
      </c>
      <c r="J745" s="1843"/>
      <c r="K745" s="691"/>
      <c r="L745" s="691"/>
      <c r="M745" s="691"/>
      <c r="N745" s="691"/>
      <c r="O745" s="691"/>
      <c r="P745" s="1478" t="s">
        <v>2048</v>
      </c>
      <c r="Q745" s="1478"/>
      <c r="R745" s="1352">
        <f>IFERROR(IF($R$741="please make a selection","n/a",INDEX(la.data,MATCH($R$741,la.geog,0),MATCH(CONCATENATE($AC$749, $I$745," (",$D752,")"),la.head,0))), "n/a")</f>
        <v>47175</v>
      </c>
      <c r="S745" s="1352"/>
      <c r="T745" s="1847">
        <f>IFERROR(IF($R$741="please make a selection","n/a",INDEX(la.data,MATCH($R$741,la.geog,0),MATCH(CONCATENATE($AC$750, $I$745," (",$D752,")"),la.head,0))), "n/a")</f>
        <v>137.49807999999999</v>
      </c>
      <c r="U745" s="1847"/>
      <c r="V745" s="320">
        <f>IFERROR(IF($R$741="please make a selection","n/a",INDEX(la.data,MATCH($R$741,la.geog,0),MATCH(CONCATENATE($AC$751, $I$745," (",$D752,")"),la.head,0))), "n/a")</f>
        <v>136.26007999999999</v>
      </c>
      <c r="W745" s="320">
        <f>IFERROR(IF($R$741="please make a selection","n/a",INDEX(la.data,MATCH($R$741,la.geog,0),MATCH(CONCATENATE($AC$752, $I$745," (",$D752,")"),la.head,0))), "n/a")</f>
        <v>138.744529</v>
      </c>
      <c r="X745" s="691"/>
      <c r="Y745" s="691"/>
      <c r="Z745" s="691"/>
      <c r="AA745" s="79"/>
      <c r="AD745" s="1141"/>
    </row>
    <row r="746" spans="2:30" s="686" customFormat="1" x14ac:dyDescent="0.25">
      <c r="B746" s="79"/>
      <c r="C746" s="691"/>
      <c r="D746" s="689"/>
      <c r="E746" s="689"/>
      <c r="F746" s="689"/>
      <c r="G746" s="689"/>
      <c r="H746" s="689"/>
      <c r="I746" s="689"/>
      <c r="J746" s="689"/>
      <c r="K746" s="689"/>
      <c r="L746" s="689"/>
      <c r="M746" s="689"/>
      <c r="N746" s="689"/>
      <c r="O746" s="689"/>
      <c r="P746" s="689"/>
      <c r="Q746" s="689"/>
      <c r="R746" s="689"/>
      <c r="S746" s="689"/>
      <c r="T746" s="689"/>
      <c r="U746" s="689"/>
      <c r="V746" s="689"/>
      <c r="W746" s="689"/>
      <c r="X746" s="689"/>
      <c r="Y746" s="689"/>
      <c r="Z746" s="691"/>
      <c r="AA746" s="79"/>
      <c r="AC746" s="706"/>
      <c r="AD746" s="1141"/>
    </row>
    <row r="747" spans="2:30" s="686" customFormat="1" x14ac:dyDescent="0.25">
      <c r="B747" s="79"/>
      <c r="C747" s="691"/>
      <c r="D747" s="1418" t="s">
        <v>1832</v>
      </c>
      <c r="E747" s="1418"/>
      <c r="F747" s="1295" t="str">
        <f>CONCATENATE("Emergency hospital admissions for unintentional and deliberate injuries in children ", "(", $I$745,") ", "per 10,000 resident population")</f>
        <v>Emergency hospital admissions for unintentional and deliberate injuries in children (Age 0-4) per 10,000 resident population</v>
      </c>
      <c r="G747" s="1295"/>
      <c r="H747" s="1295"/>
      <c r="I747" s="1295"/>
      <c r="J747" s="1295"/>
      <c r="K747" s="1295"/>
      <c r="L747" s="1295"/>
      <c r="M747" s="1295"/>
      <c r="N747" s="1295"/>
      <c r="O747" s="1295"/>
      <c r="P747" s="1295"/>
      <c r="Q747" s="1295"/>
      <c r="R747" s="1295"/>
      <c r="S747" s="1295"/>
      <c r="T747" s="1295"/>
      <c r="U747" s="1295"/>
      <c r="V747" s="1295"/>
      <c r="W747" s="1295"/>
      <c r="X747" s="702"/>
      <c r="Y747" s="702"/>
      <c r="Z747" s="691"/>
      <c r="AA747" s="79"/>
      <c r="AD747" s="1141"/>
    </row>
    <row r="748" spans="2:30" s="686" customFormat="1" x14ac:dyDescent="0.25">
      <c r="B748" s="79"/>
      <c r="C748" s="691"/>
      <c r="D748" s="1419"/>
      <c r="E748" s="1419"/>
      <c r="F748" s="1810" t="str">
        <f>IFERROR(VLOOKUP($F$687, la.lookup,2,FALSE),"please make a selection")</f>
        <v>please make a selection</v>
      </c>
      <c r="G748" s="1810"/>
      <c r="H748" s="1810"/>
      <c r="I748" s="1810"/>
      <c r="J748" s="1810"/>
      <c r="K748" s="1810"/>
      <c r="L748" s="1811" t="str">
        <f>IFERROR(VLOOKUP($F$688, la.lookup,2,FALSE),"please make a selection")</f>
        <v>please make a selection</v>
      </c>
      <c r="M748" s="1811"/>
      <c r="N748" s="1811"/>
      <c r="O748" s="1811"/>
      <c r="P748" s="1811"/>
      <c r="Q748" s="1811"/>
      <c r="R748" s="1844" t="s">
        <v>790</v>
      </c>
      <c r="S748" s="1844"/>
      <c r="T748" s="1844"/>
      <c r="U748" s="1844"/>
      <c r="V748" s="1844"/>
      <c r="W748" s="1844"/>
      <c r="X748" s="688"/>
      <c r="Y748" s="688"/>
      <c r="Z748" s="691"/>
      <c r="AA748" s="79"/>
      <c r="AC748" s="706"/>
      <c r="AD748" s="1141"/>
    </row>
    <row r="749" spans="2:30" s="686" customFormat="1" ht="25.5" customHeight="1" x14ac:dyDescent="0.25">
      <c r="B749" s="79"/>
      <c r="C749" s="691"/>
      <c r="D749" s="1420"/>
      <c r="E749" s="1420"/>
      <c r="F749" s="1835" t="s">
        <v>2565</v>
      </c>
      <c r="G749" s="1835"/>
      <c r="H749" s="712" t="s">
        <v>2740</v>
      </c>
      <c r="I749" s="711" t="s">
        <v>571</v>
      </c>
      <c r="J749" s="710" t="s">
        <v>572</v>
      </c>
      <c r="K749" s="710" t="s">
        <v>2153</v>
      </c>
      <c r="L749" s="1845" t="s">
        <v>2565</v>
      </c>
      <c r="M749" s="1845"/>
      <c r="N749" s="708" t="s">
        <v>2740</v>
      </c>
      <c r="O749" s="707" t="s">
        <v>571</v>
      </c>
      <c r="P749" s="709" t="s">
        <v>572</v>
      </c>
      <c r="Q749" s="709" t="s">
        <v>2153</v>
      </c>
      <c r="R749" s="1849" t="s">
        <v>2565</v>
      </c>
      <c r="S749" s="1849"/>
      <c r="T749" s="713" t="s">
        <v>2740</v>
      </c>
      <c r="U749" s="619" t="s">
        <v>571</v>
      </c>
      <c r="V749" s="619" t="s">
        <v>572</v>
      </c>
      <c r="W749" s="619" t="s">
        <v>2153</v>
      </c>
      <c r="X749" s="688"/>
      <c r="Y749" s="688"/>
      <c r="Z749" s="691"/>
      <c r="AA749" s="79"/>
      <c r="AC749" s="324" t="s">
        <v>2745</v>
      </c>
      <c r="AD749" s="1141"/>
    </row>
    <row r="750" spans="2:30" s="686" customFormat="1" x14ac:dyDescent="0.25">
      <c r="B750" s="79"/>
      <c r="C750" s="691"/>
      <c r="D750" s="1577" t="s">
        <v>2196</v>
      </c>
      <c r="E750" s="1577"/>
      <c r="F750" s="1680" t="str">
        <f>IFERROR(IF($F$748="please make a selection","n/a",INDEX(la.data,MATCH($F$748,la.geog,0),MATCH(CONCATENATE($AC$749, $I$745," (",$D750,")"),la.head,0))), "n/a")</f>
        <v>n/a</v>
      </c>
      <c r="G750" s="1680"/>
      <c r="H750" s="793" t="str">
        <f>IFERROR(IF($F$748="please make a selection","n/a",INDEX(la.data,MATCH($F$748,la.geog,0),MATCH(CONCATENATE($AC$750, $I$745," (",$D750,")"),la.head,0))), "n/a")</f>
        <v>n/a</v>
      </c>
      <c r="I750" s="793" t="str">
        <f>IFERROR(IF($F$748="please make a selection","n/a",INDEX(la.data,MATCH($F$748,la.geog,0),MATCH(CONCATENATE($AC$751, $I$745," (",$D750,")"),la.head,0))), "n/a")</f>
        <v>n/a</v>
      </c>
      <c r="J750" s="793" t="str">
        <f>IFERROR(IF($F$748="please make a selection","n/a",INDEX(la.data,MATCH($F$748,la.geog,0),MATCH(CONCATENATE($AC$752, $I$745," (",$D750,")"),la.head,0))), "n/a")</f>
        <v>n/a</v>
      </c>
      <c r="K750" s="783" t="str">
        <f>IF(J750="n/a", "n/a", IF(V743="-", "n/a", IF(I750&gt;W743, "higher", IF(J750&lt;V743,"lower", "no diff"))))</f>
        <v>n/a</v>
      </c>
      <c r="L750" s="1680" t="str">
        <f>IFERROR(IF($L$748="please make a selection","n/a",INDEX(la.data,MATCH($L$748,la.geog,0),MATCH(CONCATENATE($AC$749, $I$745," (",$D750,")"),la.head,0))), "n/a")</f>
        <v>n/a</v>
      </c>
      <c r="M750" s="1680"/>
      <c r="N750" s="793" t="str">
        <f>IFERROR(IF($L$748="please make a selection","n/a",INDEX(la.data,MATCH($L$748,la.geog,0),MATCH(CONCATENATE($AC$750, $I$745," (",$D750,")"),la.head,0))), "n/a")</f>
        <v>n/a</v>
      </c>
      <c r="O750" s="793" t="str">
        <f>IFERROR(IF($L$748="please make a selection","n/a",INDEX(la.data,MATCH($L$748,la.geog,0),MATCH(CONCATENATE($AC$751, $I$745," (",$D750,")"),la.head,0))), "n/a")</f>
        <v>n/a</v>
      </c>
      <c r="P750" s="793" t="str">
        <f>IFERROR(IF($L$748="please make a selection","n/a",INDEX(la.data,MATCH($L$748,la.geog,0),MATCH(CONCATENATE($AC$752, $I$745," (",$D750,")"),la.head,0))), "n/a")</f>
        <v>n/a</v>
      </c>
      <c r="Q750" s="783" t="str">
        <f>IF(P750="n/a", "n/a", IF(V743="-", "n/a", IF(O750&gt;W743, "higher", IF(P750&lt;V743,"lower", "no diff"))))</f>
        <v>n/a</v>
      </c>
      <c r="R750" s="1337">
        <f>IFERROR(IF($R$748="please make a selection","n/a",INDEX(la.data,MATCH($R$748,la.geog,0),MATCH(CONCATENATE($AC$749, $I$745," (",$D750,")"),la.head,0))), "n/a")</f>
        <v>621</v>
      </c>
      <c r="S750" s="1337"/>
      <c r="T750" s="731">
        <f>IFERROR(IF($R$748="please make a selection","n/a",INDEX(la.data,MATCH($R$748,la.geog,0),MATCH(CONCATENATE($AC$750, $I$745," (",$D750,")"),la.head,0))), "n/a")</f>
        <v>130.07142408311165</v>
      </c>
      <c r="U750" s="459">
        <f>IFERROR(IF($R$748="please make a selection","n/a",INDEX(la.data,MATCH($R$748,la.geog,0),MATCH(CONCATENATE($AC$751, $I$745," (",$D750,")"),la.head,0))), "n/a")</f>
        <v>120.04088953239769</v>
      </c>
      <c r="V750" s="459">
        <f>IFERROR(IF($R$748="please make a selection","n/a",INDEX(la.data,MATCH($R$748,la.geog,0),MATCH(CONCATENATE($AC$752, $I$745," (",$D750,")"),la.head,0))), "n/a")</f>
        <v>140.71634854813991</v>
      </c>
      <c r="W750" s="783" t="str">
        <f>IF(V750="n/a","n/a",IF(V743="-","n/a",IF(U750&gt;W743,"higher",IF(V750&lt;V743,"lower","no diff"))))</f>
        <v>n/a</v>
      </c>
      <c r="X750" s="689"/>
      <c r="Y750" s="689"/>
      <c r="Z750" s="691"/>
      <c r="AA750" s="79"/>
      <c r="AC750" s="324" t="s">
        <v>2746</v>
      </c>
      <c r="AD750" s="1141"/>
    </row>
    <row r="751" spans="2:30" s="686" customFormat="1" x14ac:dyDescent="0.25">
      <c r="B751" s="79"/>
      <c r="C751" s="691"/>
      <c r="D751" s="1477" t="s">
        <v>2047</v>
      </c>
      <c r="E751" s="1477"/>
      <c r="F751" s="1681" t="str">
        <f>IFERROR(IF($F$748="please make a selection","n/a",INDEX(la.data,MATCH($F$748,la.geog,0),MATCH(CONCATENATE($AC$749, $I$745," (",$D751,")"),la.head,0))), "n/a")</f>
        <v>n/a</v>
      </c>
      <c r="G751" s="1681"/>
      <c r="H751" s="951" t="str">
        <f>IFERROR(IF($F$748="please make a selection","n/a",INDEX(la.data,MATCH($F$748,la.geog,0),MATCH(CONCATENATE($AC$750, $I$745," (",$D751,")"),la.head,0))), "n/a")</f>
        <v>n/a</v>
      </c>
      <c r="I751" s="67" t="str">
        <f>IFERROR(IF($F$748="please make a selection","n/a",INDEX(la.data,MATCH($F$748,la.geog,0),MATCH(CONCATENATE($AC$751, $I$745," (",$D751,")"),la.head,0))), "n/a")</f>
        <v>n/a</v>
      </c>
      <c r="J751" s="67" t="str">
        <f>IFERROR(IF($F$748="please make a selection","n/a",INDEX(la.data,MATCH($F$748,la.geog,0),MATCH(CONCATENATE($AC$752, $I$745," (",$D751,")"),la.head,0))), "n/a")</f>
        <v>n/a</v>
      </c>
      <c r="K751" s="956" t="str">
        <f>IF(J751="n/a", "n/a", IF(V744="-", "n/a", IF(I751&gt;W744, "higher", IF(J751&lt;V744,"lower", "no diff"))))</f>
        <v>n/a</v>
      </c>
      <c r="L751" s="1388" t="str">
        <f>IFERROR(IF($L$748="please make a selection","n/a",INDEX(la.data,MATCH($L$748,la.geog,0),MATCH(CONCATENATE($AC$749, $I$745," (",$D751,")"),la.head,0))), "n/a")</f>
        <v>n/a</v>
      </c>
      <c r="M751" s="1388"/>
      <c r="N751" s="67" t="str">
        <f>IFERROR(IF($L$748="please make a selection","n/a",INDEX(la.data,MATCH($L$748,la.geog,0),MATCH(CONCATENATE($AC$750, $I$745," (",$D751,")"),la.head,0))), "n/a")</f>
        <v>n/a</v>
      </c>
      <c r="O751" s="67" t="str">
        <f>IFERROR(IF($L$748="please make a selection","n/a",INDEX(la.data,MATCH($L$748,la.geog,0),MATCH(CONCATENATE($AC$751, $I$745," (",$D751,")"),la.head,0))), "n/a")</f>
        <v>n/a</v>
      </c>
      <c r="P751" s="67" t="str">
        <f>IFERROR(IF($L$748="please make a selection","n/a",INDEX(la.data,MATCH($L$748,la.geog,0),MATCH(CONCATENATE($AC$752, $I$745," (",$D751,")"),la.head,0))), "n/a")</f>
        <v>n/a</v>
      </c>
      <c r="Q751" s="956" t="str">
        <f>IF(P751="n/a", "n/a", IF(V744="-", "n/a", IF(O751&gt;W744, "higher", IF(P751&lt;V744,"lower", "no diff"))))</f>
        <v>n/a</v>
      </c>
      <c r="R751" s="1850">
        <f>IFERROR(IF($R$748="please make a selection","n/a",INDEX(la.data,MATCH($R$748,la.geog,0),MATCH(CONCATENATE($AC$749, $I$745," (",$D751,")"),la.head,0))), "n/a")</f>
        <v>641</v>
      </c>
      <c r="S751" s="1850"/>
      <c r="T751" s="730">
        <f>IFERROR(IF($R$748="please make a selection","n/a",INDEX(la.data,MATCH($R$748,la.geog,0),MATCH(CONCATENATE($AC$750, $I$745," (",$D751,")"),la.head,0))), "n/a")</f>
        <v>133.76739900000001</v>
      </c>
      <c r="U751" s="730">
        <f>IFERROR(IF($R$748="please make a selection","n/a",INDEX(la.data,MATCH($R$748,la.geog,0),MATCH(CONCATENATE($AC$751, $I$745," (",$D751,")"),la.head,0))), "n/a")</f>
        <v>123.610854</v>
      </c>
      <c r="V751" s="730">
        <f>IFERROR(IF($R$748="please make a selection","n/a",INDEX(la.data,MATCH($R$748,la.geog,0),MATCH(CONCATENATE($AC$752, $I$745," (",$D751,")"),la.head,0))), "n/a")</f>
        <v>144.53595100000001</v>
      </c>
      <c r="W751" s="950" t="str">
        <f>IF(V751="n/a", "n/a", IF(V744="-", "n/a", IF(U751&gt;W744, "higher", IF(V751&lt;V744,"lower", "no diff"))))</f>
        <v>no diff</v>
      </c>
      <c r="X751" s="688"/>
      <c r="Y751" s="688"/>
      <c r="AA751" s="79"/>
      <c r="AC751" s="324" t="s">
        <v>2747</v>
      </c>
      <c r="AD751" s="1141"/>
    </row>
    <row r="752" spans="2:30" s="686" customFormat="1" x14ac:dyDescent="0.25">
      <c r="B752" s="79"/>
      <c r="C752" s="691"/>
      <c r="D752" s="1478" t="s">
        <v>2048</v>
      </c>
      <c r="E752" s="1478"/>
      <c r="F752" s="1462" t="str">
        <f>IFERROR(IF($F$748="please make a selection","n/a",INDEX(la.data,MATCH($F$748,la.geog,0),MATCH(CONCATENATE($AC$749, $I$745," (",$D752,")"),la.head,0))), "n/a")</f>
        <v>n/a</v>
      </c>
      <c r="G752" s="1462"/>
      <c r="H752" s="795" t="str">
        <f>IFERROR(IF($F$748="please make a selection","n/a",INDEX(la.data,MATCH($F$748,la.geog,0),MATCH(CONCATENATE($AC$750, $I$745," (",$D752,")"),la.head,0))), "n/a")</f>
        <v>n/a</v>
      </c>
      <c r="I752" s="1006" t="str">
        <f>IFERROR(IF($F$748="please make a selection","n/a",INDEX(la.data,MATCH($F$748,la.geog,0),MATCH(CONCATENATE($AC$751, $I$745," (",$D752,")"),la.head,0))), "n/a")</f>
        <v>n/a</v>
      </c>
      <c r="J752" s="1006" t="str">
        <f>IFERROR(IF($F$748="please make a selection","n/a",INDEX(la.data,MATCH($F$748,la.geog,0),MATCH(CONCATENATE($AC$752, $I$745," (",$D752,")"),la.head,0))), "n/a")</f>
        <v>n/a</v>
      </c>
      <c r="K752" s="785" t="str">
        <f>IF(J752="n/a", "n/a", IF(V745="-", "n/a", IF(I752&gt;W745, "higher", IF(J752&lt;V745,"lower", "no diff"))))</f>
        <v>n/a</v>
      </c>
      <c r="L752" s="1848" t="str">
        <f>IFERROR(IF($L$748="please make a selection","n/a",INDEX(la.data,MATCH($L$748,la.geog,0),MATCH(CONCATENATE($AC$749, $I$745," (",$D752,")"),la.head,0))), "n/a")</f>
        <v>n/a</v>
      </c>
      <c r="M752" s="1848"/>
      <c r="N752" s="1006" t="str">
        <f>IFERROR(IF($L$748="please make a selection","n/a",INDEX(la.data,MATCH($L$748,la.geog,0),MATCH(CONCATENATE($AC$750, $I$745," (",$D752,")"),la.head,0))), "n/a")</f>
        <v>n/a</v>
      </c>
      <c r="O752" s="1006" t="str">
        <f>IFERROR(IF($L$748="please make a selection","n/a",INDEX(la.data,MATCH($L$748,la.geog,0),MATCH(CONCATENATE($AC$751, $I$745," (",$D752,")"),la.head,0))), "n/a")</f>
        <v>n/a</v>
      </c>
      <c r="P752" s="1006" t="str">
        <f>IFERROR(IF($L$748="please make a selection","n/a",INDEX(la.data,MATCH($L$748,la.geog,0),MATCH(CONCATENATE($AC$752, $I$745," (",$D752,")"),la.head,0))), "n/a")</f>
        <v>n/a</v>
      </c>
      <c r="Q752" s="785" t="str">
        <f>IF(P752="n/a", "n/a", IF(V745="-", "n/a", IF(O752&gt;W745, "higher", IF(P752&lt;V745,"lower", "no diff"))))</f>
        <v>n/a</v>
      </c>
      <c r="R752" s="1851">
        <f>IFERROR(IF($R$748="please make a selection","n/a",INDEX(la.data,MATCH($R$748,la.geog,0),MATCH(CONCATENATE($AC$749, $I$745," (",$D752,")"),la.head,0))), "n/a")</f>
        <v>652</v>
      </c>
      <c r="S752" s="1851"/>
      <c r="T752" s="728">
        <f>IFERROR(IF($R$748="please make a selection","n/a",INDEX(la.data,MATCH($R$748,la.geog,0),MATCH(CONCATENATE($AC$750, $I$745," (",$D752,")"),la.head,0))), "n/a")</f>
        <v>135.88712200000001</v>
      </c>
      <c r="U752" s="728">
        <f>IFERROR(IF($R$748="please make a selection","n/a",INDEX(la.data,MATCH($R$748,la.geog,0),MATCH(CONCATENATE($AC$751, $I$745," (",$D752,")"),la.head,0))), "n/a")</f>
        <v>125.65533000000001</v>
      </c>
      <c r="V752" s="728">
        <f>IFERROR(IF($R$748="please make a selection","n/a",INDEX(la.data,MATCH($R$748,la.geog,0),MATCH(CONCATENATE($AC$752, $I$745," (",$D752,")"),la.head,0))), "n/a")</f>
        <v>146.730063</v>
      </c>
      <c r="W752" s="785" t="str">
        <f>IF(V752="n/a", "n/a", IF(V745="-", "n/a", IF(U752&gt;W745, "higher", IF(V752&lt;V745,"lower", "no diff"))))</f>
        <v>no diff</v>
      </c>
      <c r="X752" s="688"/>
      <c r="Y752" s="688"/>
      <c r="AA752" s="79"/>
      <c r="AC752" s="324" t="s">
        <v>2748</v>
      </c>
      <c r="AD752" s="1141"/>
    </row>
    <row r="753" spans="2:30" s="686" customFormat="1" x14ac:dyDescent="0.25">
      <c r="B753" s="79"/>
      <c r="C753" s="691"/>
      <c r="D753" s="689"/>
      <c r="E753" s="689"/>
      <c r="F753" s="689"/>
      <c r="G753" s="688"/>
      <c r="H753" s="688"/>
      <c r="I753" s="688"/>
      <c r="J753" s="688"/>
      <c r="K753" s="688"/>
      <c r="L753" s="688"/>
      <c r="M753" s="688"/>
      <c r="N753" s="688"/>
      <c r="O753" s="688"/>
      <c r="Q753" s="688"/>
      <c r="R753" s="688"/>
      <c r="S753" s="688"/>
      <c r="T753" s="688"/>
      <c r="U753" s="688"/>
      <c r="V753" s="688"/>
      <c r="W753" s="688"/>
      <c r="X753" s="688"/>
      <c r="Y753" s="688"/>
      <c r="AA753" s="79"/>
      <c r="AC753" s="559" t="s">
        <v>1824</v>
      </c>
      <c r="AD753" s="1141"/>
    </row>
    <row r="754" spans="2:30" s="686" customFormat="1" x14ac:dyDescent="0.25">
      <c r="B754" s="79"/>
      <c r="C754" s="691"/>
      <c r="D754" s="689"/>
      <c r="E754" s="689"/>
      <c r="F754" s="689"/>
      <c r="G754" s="688"/>
      <c r="H754" s="688"/>
      <c r="I754" s="688"/>
      <c r="J754" s="688"/>
      <c r="K754" s="688"/>
      <c r="L754" s="688"/>
      <c r="M754" s="688"/>
      <c r="N754" s="688"/>
      <c r="O754" s="688"/>
      <c r="Q754" s="688"/>
      <c r="R754" s="688"/>
      <c r="S754" s="688"/>
      <c r="T754" s="688"/>
      <c r="U754" s="688"/>
      <c r="V754" s="688"/>
      <c r="W754" s="688"/>
      <c r="X754" s="688"/>
      <c r="Y754" s="688"/>
      <c r="AA754" s="79"/>
      <c r="AC754" s="559" t="s">
        <v>2743</v>
      </c>
      <c r="AD754" s="1141"/>
    </row>
    <row r="755" spans="2:30" s="686" customFormat="1" x14ac:dyDescent="0.25">
      <c r="B755" s="79"/>
      <c r="C755" s="691"/>
      <c r="D755" s="689"/>
      <c r="E755" s="689"/>
      <c r="F755" s="689"/>
      <c r="G755" s="690" t="str">
        <f>F747</f>
        <v>Emergency hospital admissions for unintentional and deliberate injuries in children (Age 0-4) per 10,000 resident population</v>
      </c>
      <c r="H755" s="690"/>
      <c r="I755" s="690"/>
      <c r="J755" s="690"/>
      <c r="K755" s="690"/>
      <c r="L755" s="690"/>
      <c r="M755" s="690"/>
      <c r="N755" s="690"/>
      <c r="O755" s="690"/>
      <c r="P755" s="697"/>
      <c r="Q755" s="690"/>
      <c r="R755" s="690"/>
      <c r="S755" s="690"/>
      <c r="T755" s="690"/>
      <c r="U755" s="690"/>
      <c r="V755" s="690"/>
      <c r="W755" s="690"/>
      <c r="X755" s="688"/>
      <c r="Y755" s="688"/>
      <c r="AA755" s="79"/>
      <c r="AC755" s="559" t="s">
        <v>2744</v>
      </c>
      <c r="AD755" s="1141"/>
    </row>
    <row r="756" spans="2:30" s="686" customFormat="1" x14ac:dyDescent="0.25">
      <c r="B756" s="79"/>
      <c r="C756" s="691"/>
      <c r="D756" s="689"/>
      <c r="E756" s="689"/>
      <c r="F756" s="689"/>
      <c r="G756" s="690"/>
      <c r="H756" s="690" t="str">
        <f>F748</f>
        <v>please make a selection</v>
      </c>
      <c r="I756" s="690" t="str">
        <f>L748</f>
        <v>please make a selection</v>
      </c>
      <c r="J756" s="690" t="str">
        <f>R748</f>
        <v>County - West Sussex</v>
      </c>
      <c r="K756" s="690" t="str">
        <f>R741</f>
        <v>England</v>
      </c>
      <c r="L756" s="690"/>
      <c r="M756" s="690"/>
      <c r="N756" s="690"/>
      <c r="O756" s="690"/>
      <c r="P756" s="697"/>
      <c r="Q756" s="690"/>
      <c r="R756" s="690"/>
      <c r="S756" s="690"/>
      <c r="T756" s="690"/>
      <c r="U756" s="690"/>
      <c r="V756" s="690"/>
      <c r="W756" s="690"/>
      <c r="X756" s="688"/>
      <c r="Y756" s="688"/>
      <c r="AA756" s="79"/>
      <c r="AC756" s="559"/>
      <c r="AD756" s="1141"/>
    </row>
    <row r="757" spans="2:30" s="686" customFormat="1" x14ac:dyDescent="0.25">
      <c r="B757" s="79"/>
      <c r="C757" s="691"/>
      <c r="D757" s="689"/>
      <c r="E757" s="689"/>
      <c r="F757" s="1852"/>
      <c r="G757" s="690" t="str">
        <f>D752</f>
        <v>2014/15</v>
      </c>
      <c r="H757" s="714" t="str">
        <f>H752</f>
        <v>n/a</v>
      </c>
      <c r="I757" s="714" t="str">
        <f>N752</f>
        <v>n/a</v>
      </c>
      <c r="J757" s="714">
        <f>T752</f>
        <v>135.88712200000001</v>
      </c>
      <c r="K757" s="690">
        <f>W745</f>
        <v>138.744529</v>
      </c>
      <c r="L757" s="690"/>
      <c r="M757" s="714" t="e">
        <f>H752-I752</f>
        <v>#VALUE!</v>
      </c>
      <c r="N757" s="714" t="e">
        <f>N752-O752</f>
        <v>#VALUE!</v>
      </c>
      <c r="O757" s="714">
        <f>T752-U752</f>
        <v>10.231791999999999</v>
      </c>
      <c r="P757" s="322">
        <f>T745-V745</f>
        <v>1.2379999999999995</v>
      </c>
      <c r="Q757" s="690"/>
      <c r="R757" s="714" t="e">
        <f>J752-H752</f>
        <v>#VALUE!</v>
      </c>
      <c r="S757" s="714" t="e">
        <f>P752-N752</f>
        <v>#VALUE!</v>
      </c>
      <c r="T757" s="714">
        <f>V752-T752</f>
        <v>10.842940999999996</v>
      </c>
      <c r="U757" s="714">
        <f>W745-T745</f>
        <v>1.2464490000000126</v>
      </c>
      <c r="V757" s="690"/>
      <c r="W757" s="690"/>
      <c r="X757" s="688"/>
      <c r="Y757" s="688"/>
      <c r="AA757" s="79"/>
      <c r="AC757" s="559"/>
      <c r="AD757" s="1141"/>
    </row>
    <row r="758" spans="2:30" s="686" customFormat="1" x14ac:dyDescent="0.25">
      <c r="B758" s="79"/>
      <c r="C758" s="691"/>
      <c r="D758" s="689"/>
      <c r="E758" s="689"/>
      <c r="F758" s="1852"/>
      <c r="G758" s="690" t="str">
        <f>D751</f>
        <v>2015/16</v>
      </c>
      <c r="H758" s="714" t="str">
        <f>H751</f>
        <v>n/a</v>
      </c>
      <c r="I758" s="714" t="str">
        <f>N751</f>
        <v>n/a</v>
      </c>
      <c r="J758" s="714">
        <f>T751</f>
        <v>133.76739900000001</v>
      </c>
      <c r="K758" s="690">
        <f>W744</f>
        <v>130.84047799999999</v>
      </c>
      <c r="L758" s="690"/>
      <c r="M758" s="714" t="e">
        <f>H751-I751</f>
        <v>#VALUE!</v>
      </c>
      <c r="N758" s="714" t="e">
        <f>N751-O751</f>
        <v>#VALUE!</v>
      </c>
      <c r="O758" s="714">
        <f>T751-U751</f>
        <v>10.156545000000008</v>
      </c>
      <c r="P758" s="322">
        <f>T744-V744</f>
        <v>1.2013299999999845</v>
      </c>
      <c r="Q758" s="690"/>
      <c r="R758" s="714" t="e">
        <f>J751-H751</f>
        <v>#VALUE!</v>
      </c>
      <c r="S758" s="714" t="e">
        <f>P751-N751</f>
        <v>#VALUE!</v>
      </c>
      <c r="T758" s="714">
        <f>V751-T751</f>
        <v>10.768552</v>
      </c>
      <c r="U758" s="714">
        <f>W744-T744</f>
        <v>1.2097699999999918</v>
      </c>
      <c r="V758" s="690"/>
      <c r="W758" s="690"/>
      <c r="X758" s="688"/>
      <c r="Y758" s="688"/>
      <c r="AA758" s="79"/>
      <c r="AC758" s="559"/>
      <c r="AD758" s="1141"/>
    </row>
    <row r="759" spans="2:30" s="686" customFormat="1" x14ac:dyDescent="0.25">
      <c r="B759" s="79"/>
      <c r="C759" s="691"/>
      <c r="D759" s="691"/>
      <c r="E759" s="691"/>
      <c r="F759" s="1852"/>
      <c r="G759" s="172" t="str">
        <f>D750</f>
        <v>2016/17</v>
      </c>
      <c r="H759" s="321" t="str">
        <f>H750</f>
        <v>n/a</v>
      </c>
      <c r="I759" s="321" t="str">
        <f>N750</f>
        <v>n/a</v>
      </c>
      <c r="J759" s="321">
        <f>T750</f>
        <v>130.07142408311165</v>
      </c>
      <c r="K759" s="172" t="str">
        <f>W743</f>
        <v>-</v>
      </c>
      <c r="L759" s="172"/>
      <c r="M759" s="321" t="e">
        <f>H750-I750</f>
        <v>#VALUE!</v>
      </c>
      <c r="N759" s="321" t="e">
        <f>N750-O750</f>
        <v>#VALUE!</v>
      </c>
      <c r="O759" s="321">
        <f>T750-U750</f>
        <v>10.030534550713966</v>
      </c>
      <c r="P759" s="321" t="e">
        <f>T743-V743</f>
        <v>#VALUE!</v>
      </c>
      <c r="Q759" s="172"/>
      <c r="R759" s="321" t="e">
        <f>J750-H750</f>
        <v>#VALUE!</v>
      </c>
      <c r="S759" s="321" t="e">
        <f>P750-N750</f>
        <v>#VALUE!</v>
      </c>
      <c r="T759" s="321">
        <f>V750-T750</f>
        <v>10.644924465028254</v>
      </c>
      <c r="U759" s="321" t="e">
        <f>W743-T743</f>
        <v>#VALUE!</v>
      </c>
      <c r="V759" s="172"/>
      <c r="W759" s="172"/>
      <c r="X759" s="691"/>
      <c r="Y759" s="691"/>
      <c r="Z759" s="691"/>
      <c r="AA759" s="79"/>
      <c r="AD759" s="1141"/>
    </row>
    <row r="760" spans="2:30" s="686" customFormat="1" x14ac:dyDescent="0.25">
      <c r="B760" s="79"/>
      <c r="C760" s="691"/>
      <c r="D760" s="691"/>
      <c r="E760" s="691"/>
      <c r="F760" s="691"/>
      <c r="G760" s="691"/>
      <c r="H760" s="691"/>
      <c r="I760" s="691"/>
      <c r="J760" s="691"/>
      <c r="K760" s="691"/>
      <c r="L760" s="691"/>
      <c r="M760" s="691"/>
      <c r="N760" s="691"/>
      <c r="O760" s="691"/>
      <c r="P760" s="691"/>
      <c r="Q760" s="691"/>
      <c r="R760" s="691"/>
      <c r="S760" s="691"/>
      <c r="T760" s="691"/>
      <c r="U760" s="691"/>
      <c r="V760" s="691"/>
      <c r="W760" s="691"/>
      <c r="X760" s="691"/>
      <c r="Y760" s="691"/>
      <c r="Z760" s="691"/>
      <c r="AA760" s="79"/>
      <c r="AD760" s="1141"/>
    </row>
    <row r="761" spans="2:30" s="490" customFormat="1" x14ac:dyDescent="0.25">
      <c r="B761" s="79"/>
      <c r="C761" s="475"/>
      <c r="D761" s="475"/>
      <c r="E761" s="475"/>
      <c r="F761" s="475"/>
      <c r="G761" s="475"/>
      <c r="H761" s="475"/>
      <c r="I761" s="475"/>
      <c r="J761" s="475"/>
      <c r="K761" s="475"/>
      <c r="L761" s="475"/>
      <c r="M761" s="475"/>
      <c r="N761" s="475"/>
      <c r="O761" s="475"/>
      <c r="P761" s="475"/>
      <c r="Q761" s="475"/>
      <c r="R761" s="475"/>
      <c r="S761" s="475"/>
      <c r="T761" s="475"/>
      <c r="U761" s="475"/>
      <c r="V761" s="475"/>
      <c r="W761" s="475"/>
      <c r="X761" s="475"/>
      <c r="Y761" s="475"/>
      <c r="Z761" s="475"/>
      <c r="AA761" s="79"/>
      <c r="AC761" s="484"/>
      <c r="AD761" s="1141"/>
    </row>
    <row r="762" spans="2:30" s="686" customFormat="1" x14ac:dyDescent="0.25">
      <c r="B762" s="79"/>
      <c r="C762" s="691"/>
      <c r="D762" s="691"/>
      <c r="E762" s="691"/>
      <c r="F762" s="691"/>
      <c r="G762" s="691"/>
      <c r="H762" s="691"/>
      <c r="I762" s="691"/>
      <c r="J762" s="691"/>
      <c r="K762" s="691"/>
      <c r="L762" s="691"/>
      <c r="M762" s="691"/>
      <c r="N762" s="691"/>
      <c r="O762" s="691"/>
      <c r="P762" s="691"/>
      <c r="Q762" s="691"/>
      <c r="R762" s="691"/>
      <c r="S762" s="691"/>
      <c r="T762" s="691"/>
      <c r="U762" s="691"/>
      <c r="V762" s="691"/>
      <c r="W762" s="691"/>
      <c r="X762" s="691"/>
      <c r="Y762" s="691"/>
      <c r="Z762" s="691"/>
      <c r="AA762" s="79"/>
      <c r="AC762" s="484"/>
      <c r="AD762" s="1141"/>
    </row>
    <row r="763" spans="2:30" s="686" customFormat="1" x14ac:dyDescent="0.25">
      <c r="B763" s="79"/>
      <c r="C763" s="691"/>
      <c r="D763" s="691"/>
      <c r="E763" s="691"/>
      <c r="F763" s="691"/>
      <c r="G763" s="691"/>
      <c r="H763" s="691"/>
      <c r="I763" s="691"/>
      <c r="J763" s="691"/>
      <c r="K763" s="691"/>
      <c r="L763" s="691"/>
      <c r="M763" s="691"/>
      <c r="N763" s="691"/>
      <c r="O763" s="691"/>
      <c r="P763" s="691"/>
      <c r="Q763" s="691"/>
      <c r="R763" s="691"/>
      <c r="S763" s="691"/>
      <c r="T763" s="691"/>
      <c r="U763" s="691"/>
      <c r="V763" s="691"/>
      <c r="W763" s="691"/>
      <c r="X763" s="691"/>
      <c r="Y763" s="691"/>
      <c r="Z763" s="691"/>
      <c r="AA763" s="79"/>
      <c r="AC763" s="484"/>
      <c r="AD763" s="1141"/>
    </row>
    <row r="764" spans="2:30" s="686" customFormat="1" x14ac:dyDescent="0.25">
      <c r="B764" s="79"/>
      <c r="C764" s="691"/>
      <c r="D764" s="691"/>
      <c r="E764" s="691"/>
      <c r="F764" s="691"/>
      <c r="G764" s="691"/>
      <c r="H764" s="691"/>
      <c r="I764" s="691"/>
      <c r="J764" s="691"/>
      <c r="K764" s="691"/>
      <c r="L764" s="691"/>
      <c r="M764" s="691"/>
      <c r="N764" s="691"/>
      <c r="O764" s="691"/>
      <c r="P764" s="691"/>
      <c r="Q764" s="691"/>
      <c r="R764" s="691"/>
      <c r="S764" s="691"/>
      <c r="T764" s="691"/>
      <c r="U764" s="691"/>
      <c r="V764" s="691"/>
      <c r="W764" s="691"/>
      <c r="X764" s="691"/>
      <c r="Y764" s="691"/>
      <c r="Z764" s="691"/>
      <c r="AA764" s="79"/>
      <c r="AC764" s="484"/>
      <c r="AD764" s="1141"/>
    </row>
    <row r="765" spans="2:30" s="686" customFormat="1" x14ac:dyDescent="0.25">
      <c r="B765" s="79"/>
      <c r="C765" s="691"/>
      <c r="D765" s="691"/>
      <c r="E765" s="691"/>
      <c r="F765" s="691"/>
      <c r="G765" s="691"/>
      <c r="H765" s="691"/>
      <c r="I765" s="691"/>
      <c r="J765" s="691"/>
      <c r="K765" s="691"/>
      <c r="L765" s="691"/>
      <c r="M765" s="691"/>
      <c r="N765" s="691"/>
      <c r="O765" s="691"/>
      <c r="P765" s="691"/>
      <c r="Q765" s="691"/>
      <c r="R765" s="691"/>
      <c r="S765" s="691"/>
      <c r="T765" s="691"/>
      <c r="U765" s="691"/>
      <c r="V765" s="691"/>
      <c r="W765" s="691"/>
      <c r="X765" s="691"/>
      <c r="Y765" s="691"/>
      <c r="Z765" s="691"/>
      <c r="AA765" s="79"/>
      <c r="AC765" s="484"/>
      <c r="AD765" s="1141"/>
    </row>
    <row r="766" spans="2:30" s="686" customFormat="1" x14ac:dyDescent="0.25">
      <c r="B766" s="79"/>
      <c r="C766" s="691"/>
      <c r="D766" s="691"/>
      <c r="E766" s="691"/>
      <c r="F766" s="691"/>
      <c r="G766" s="691"/>
      <c r="H766" s="691"/>
      <c r="I766" s="691"/>
      <c r="J766" s="691"/>
      <c r="K766" s="691"/>
      <c r="L766" s="691"/>
      <c r="M766" s="691"/>
      <c r="N766" s="691"/>
      <c r="O766" s="691"/>
      <c r="P766" s="691"/>
      <c r="Q766" s="691"/>
      <c r="R766" s="691"/>
      <c r="S766" s="691"/>
      <c r="T766" s="691"/>
      <c r="U766" s="691"/>
      <c r="V766" s="691"/>
      <c r="W766" s="691"/>
      <c r="X766" s="691"/>
      <c r="Y766" s="691"/>
      <c r="Z766" s="691"/>
      <c r="AA766" s="79"/>
      <c r="AC766" s="484"/>
      <c r="AD766" s="1141"/>
    </row>
    <row r="767" spans="2:30" s="686" customFormat="1" x14ac:dyDescent="0.25">
      <c r="B767" s="79"/>
      <c r="C767" s="691"/>
      <c r="D767" s="691"/>
      <c r="E767" s="691"/>
      <c r="F767" s="691"/>
      <c r="G767" s="691"/>
      <c r="H767" s="691"/>
      <c r="I767" s="691"/>
      <c r="J767" s="691"/>
      <c r="K767" s="691"/>
      <c r="L767" s="691"/>
      <c r="M767" s="691"/>
      <c r="N767" s="691"/>
      <c r="O767" s="691"/>
      <c r="P767" s="691"/>
      <c r="Q767" s="691"/>
      <c r="R767" s="691"/>
      <c r="S767" s="691"/>
      <c r="T767" s="691"/>
      <c r="U767" s="691"/>
      <c r="V767" s="691"/>
      <c r="W767" s="691"/>
      <c r="X767" s="691"/>
      <c r="Y767" s="691"/>
      <c r="Z767" s="691"/>
      <c r="AA767" s="79"/>
      <c r="AC767" s="484"/>
      <c r="AD767" s="1141"/>
    </row>
    <row r="768" spans="2:30" s="490" customFormat="1" x14ac:dyDescent="0.25">
      <c r="B768" s="79"/>
      <c r="C768" s="475"/>
      <c r="D768" s="475"/>
      <c r="E768" s="475"/>
      <c r="F768" s="475"/>
      <c r="G768" s="475"/>
      <c r="H768" s="475"/>
      <c r="I768" s="475"/>
      <c r="J768" s="475"/>
      <c r="K768" s="475"/>
      <c r="L768" s="475"/>
      <c r="M768" s="475"/>
      <c r="N768" s="475"/>
      <c r="O768" s="475"/>
      <c r="P768" s="475"/>
      <c r="Q768" s="475"/>
      <c r="R768" s="475"/>
      <c r="S768" s="475"/>
      <c r="T768" s="475"/>
      <c r="U768" s="475"/>
      <c r="V768" s="475"/>
      <c r="W768" s="475"/>
      <c r="X768" s="475"/>
      <c r="Y768" s="475"/>
      <c r="Z768" s="475"/>
      <c r="AA768" s="79"/>
      <c r="AC768" s="484"/>
      <c r="AD768" s="1141"/>
    </row>
    <row r="769" spans="2:30" s="490" customFormat="1" x14ac:dyDescent="0.25">
      <c r="B769" s="79"/>
      <c r="C769" s="475"/>
      <c r="D769" s="475"/>
      <c r="E769" s="475"/>
      <c r="F769" s="475"/>
      <c r="G769" s="475"/>
      <c r="H769" s="475"/>
      <c r="I769" s="475"/>
      <c r="J769" s="475"/>
      <c r="K769" s="475"/>
      <c r="L769" s="475"/>
      <c r="M769" s="475"/>
      <c r="N769" s="475"/>
      <c r="O769" s="475"/>
      <c r="P769" s="475"/>
      <c r="Q769" s="475"/>
      <c r="R769" s="475"/>
      <c r="S769" s="475"/>
      <c r="T769" s="475"/>
      <c r="U769" s="475"/>
      <c r="V769" s="475"/>
      <c r="W769" s="475"/>
      <c r="X769" s="475"/>
      <c r="Y769" s="475"/>
      <c r="Z769" s="475"/>
      <c r="AA769" s="79"/>
      <c r="AC769" s="484"/>
      <c r="AD769" s="1141"/>
    </row>
    <row r="770" spans="2:30" s="490" customFormat="1" x14ac:dyDescent="0.25">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c r="AA770" s="79"/>
      <c r="AC770" s="484"/>
      <c r="AD770" s="1141"/>
    </row>
    <row r="771" spans="2:30" s="490" customFormat="1" x14ac:dyDescent="0.25">
      <c r="B771" s="79"/>
      <c r="C771" s="475"/>
      <c r="D771" s="475"/>
      <c r="E771" s="475"/>
      <c r="F771" s="475"/>
      <c r="G771" s="475"/>
      <c r="H771" s="475"/>
      <c r="I771" s="475"/>
      <c r="J771" s="475"/>
      <c r="K771" s="475"/>
      <c r="L771" s="475"/>
      <c r="M771" s="475"/>
      <c r="N771" s="475"/>
      <c r="O771" s="475"/>
      <c r="P771" s="475"/>
      <c r="Q771" s="475"/>
      <c r="R771" s="475"/>
      <c r="S771" s="475"/>
      <c r="T771" s="475"/>
      <c r="U771" s="475"/>
      <c r="V771" s="475"/>
      <c r="W771" s="475"/>
      <c r="X771" s="475"/>
      <c r="Y771" s="475"/>
      <c r="Z771" s="475"/>
      <c r="AA771" s="79"/>
      <c r="AC771" s="484"/>
      <c r="AD771" s="1141"/>
    </row>
    <row r="772" spans="2:30" s="490" customFormat="1" x14ac:dyDescent="0.25">
      <c r="B772" s="79"/>
      <c r="C772" s="475"/>
      <c r="D772" s="475"/>
      <c r="E772" s="475"/>
      <c r="F772" s="475"/>
      <c r="G772" s="475"/>
      <c r="H772" s="475"/>
      <c r="I772" s="475"/>
      <c r="J772" s="475"/>
      <c r="K772" s="475"/>
      <c r="L772" s="475"/>
      <c r="M772" s="475"/>
      <c r="N772" s="475"/>
      <c r="O772" s="475"/>
      <c r="P772" s="475"/>
      <c r="Q772" s="475"/>
      <c r="R772" s="475"/>
      <c r="S772" s="475"/>
      <c r="T772" s="475"/>
      <c r="U772" s="475"/>
      <c r="V772" s="475"/>
      <c r="W772" s="475"/>
      <c r="X772" s="475"/>
      <c r="Y772" s="475"/>
      <c r="Z772" s="475"/>
      <c r="AA772" s="79"/>
      <c r="AC772" s="484"/>
      <c r="AD772" s="1141"/>
    </row>
    <row r="773" spans="2:30" s="490" customFormat="1" x14ac:dyDescent="0.25">
      <c r="B773" s="79"/>
      <c r="C773" s="475"/>
      <c r="D773" s="1385" t="s">
        <v>2716</v>
      </c>
      <c r="E773" s="1385"/>
      <c r="F773" s="1385"/>
      <c r="G773" s="1385"/>
      <c r="H773" s="1385"/>
      <c r="I773" s="1385"/>
      <c r="J773" s="1385"/>
      <c r="K773" s="1385"/>
      <c r="L773" s="1385"/>
      <c r="M773" s="1385"/>
      <c r="N773" s="1385"/>
      <c r="O773" s="1385"/>
      <c r="P773" s="1385"/>
      <c r="Q773" s="1385"/>
      <c r="R773" s="1385"/>
      <c r="S773" s="1385"/>
      <c r="T773" s="1385"/>
      <c r="U773" s="1385"/>
      <c r="V773" s="1385"/>
      <c r="W773" s="1385"/>
      <c r="X773" s="1385"/>
      <c r="Y773" s="1385"/>
      <c r="Z773" s="475"/>
      <c r="AA773" s="79"/>
      <c r="AC773" s="484"/>
      <c r="AD773" s="1141"/>
    </row>
    <row r="774" spans="2:30" s="490" customFormat="1" x14ac:dyDescent="0.25">
      <c r="B774" s="79"/>
      <c r="C774" s="475"/>
      <c r="D774" s="1370" t="s">
        <v>2717</v>
      </c>
      <c r="E774" s="1370"/>
      <c r="F774" s="1370"/>
      <c r="G774" s="1370"/>
      <c r="H774" s="1370"/>
      <c r="I774" s="1370"/>
      <c r="J774" s="1370"/>
      <c r="K774" s="1370"/>
      <c r="L774" s="1370"/>
      <c r="M774" s="1370"/>
      <c r="N774" s="1370"/>
      <c r="O774" s="1370"/>
      <c r="P774" s="1370"/>
      <c r="Q774" s="1370"/>
      <c r="R774" s="1370"/>
      <c r="S774" s="1370"/>
      <c r="T774" s="1370"/>
      <c r="U774" s="1370"/>
      <c r="V774" s="1370"/>
      <c r="W774" s="1370"/>
      <c r="X774" s="1370"/>
      <c r="Y774" s="1370"/>
      <c r="Z774" s="475"/>
      <c r="AA774" s="79"/>
      <c r="AC774" s="484"/>
      <c r="AD774" s="1141"/>
    </row>
    <row r="775" spans="2:30" s="490" customFormat="1" x14ac:dyDescent="0.25">
      <c r="B775" s="79"/>
      <c r="C775" s="475"/>
      <c r="D775" s="675"/>
      <c r="E775" s="675"/>
      <c r="F775" s="675"/>
      <c r="G775" s="675"/>
      <c r="H775" s="675"/>
      <c r="I775" s="675"/>
      <c r="J775" s="675"/>
      <c r="K775" s="675"/>
      <c r="L775" s="675"/>
      <c r="M775" s="675"/>
      <c r="N775" s="675"/>
      <c r="O775" s="675"/>
      <c r="P775" s="675"/>
      <c r="Q775" s="675"/>
      <c r="R775" s="675"/>
      <c r="S775" s="675"/>
      <c r="T775" s="675"/>
      <c r="U775" s="675"/>
      <c r="V775" s="675"/>
      <c r="W775" s="675"/>
      <c r="X775" s="675"/>
      <c r="Y775" s="675"/>
      <c r="Z775" s="475"/>
      <c r="AA775" s="79"/>
      <c r="AC775" s="484"/>
      <c r="AD775" s="1141"/>
    </row>
    <row r="776" spans="2:30" s="490" customFormat="1" ht="32.25" customHeight="1" x14ac:dyDescent="0.25">
      <c r="B776" s="79"/>
      <c r="C776" s="475"/>
      <c r="D776" s="1753" t="s">
        <v>2718</v>
      </c>
      <c r="E776" s="1753"/>
      <c r="F776" s="1753"/>
      <c r="G776" s="1753"/>
      <c r="H776" s="1753"/>
      <c r="I776" s="1753"/>
      <c r="J776" s="1753"/>
      <c r="K776" s="1753"/>
      <c r="L776" s="1753"/>
      <c r="M776" s="1753"/>
      <c r="N776" s="1753"/>
      <c r="O776" s="1753"/>
      <c r="P776" s="1753"/>
      <c r="Q776" s="1753"/>
      <c r="R776" s="1753"/>
      <c r="S776" s="1753"/>
      <c r="T776" s="1753"/>
      <c r="U776" s="1753"/>
      <c r="V776" s="1753"/>
      <c r="W776" s="1753"/>
      <c r="X776" s="1753"/>
      <c r="Y776" s="1753"/>
      <c r="Z776" s="475"/>
      <c r="AA776" s="79"/>
      <c r="AC776" s="678"/>
      <c r="AD776" s="1141"/>
    </row>
    <row r="777" spans="2:30" s="672" customFormat="1" x14ac:dyDescent="0.25">
      <c r="B777" s="79"/>
      <c r="C777" s="673"/>
      <c r="D777" s="674"/>
      <c r="E777" s="674"/>
      <c r="F777" s="674"/>
      <c r="G777" s="674"/>
      <c r="H777" s="674"/>
      <c r="I777" s="674"/>
      <c r="J777" s="674"/>
      <c r="K777" s="674"/>
      <c r="L777" s="674"/>
      <c r="M777" s="674"/>
      <c r="N777" s="674"/>
      <c r="O777" s="674"/>
      <c r="P777" s="674"/>
      <c r="Q777" s="674"/>
      <c r="R777" s="674"/>
      <c r="S777" s="674"/>
      <c r="T777" s="674"/>
      <c r="U777" s="674"/>
      <c r="V777" s="674"/>
      <c r="W777" s="674"/>
      <c r="X777" s="670"/>
      <c r="Y777" s="674"/>
      <c r="Z777" s="673"/>
      <c r="AA777" s="79"/>
      <c r="AC777" s="678"/>
      <c r="AD777" s="1141"/>
    </row>
    <row r="778" spans="2:30" s="672" customFormat="1" x14ac:dyDescent="0.25">
      <c r="B778" s="79"/>
      <c r="C778" s="673"/>
      <c r="D778" s="1826"/>
      <c r="E778" s="1826"/>
      <c r="F778" s="1396" t="s">
        <v>790</v>
      </c>
      <c r="G778" s="1396"/>
      <c r="H778" s="1396"/>
      <c r="I778" s="1396"/>
      <c r="J778" s="1396"/>
      <c r="K778" s="1396"/>
      <c r="L778" s="1538" t="s">
        <v>791</v>
      </c>
      <c r="M778" s="1538"/>
      <c r="N778" s="1538"/>
      <c r="O778" s="1538"/>
      <c r="P778" s="1538"/>
      <c r="Q778" s="1538"/>
      <c r="R778" s="1539" t="s">
        <v>1823</v>
      </c>
      <c r="S778" s="1539"/>
      <c r="T778" s="1539"/>
      <c r="U778" s="1539"/>
      <c r="V778" s="1539"/>
      <c r="W778" s="1539"/>
      <c r="X778" s="677"/>
      <c r="Y778" s="674"/>
      <c r="Z778" s="673"/>
      <c r="AA778" s="79"/>
      <c r="AC778" s="678"/>
      <c r="AD778" s="1141"/>
    </row>
    <row r="779" spans="2:30" s="672" customFormat="1" ht="41.25" customHeight="1" x14ac:dyDescent="0.25">
      <c r="B779" s="79"/>
      <c r="C779" s="673"/>
      <c r="D779" s="1827"/>
      <c r="E779" s="1827"/>
      <c r="F779" s="1543" t="s">
        <v>2727</v>
      </c>
      <c r="G779" s="1543"/>
      <c r="H779" s="1543" t="s">
        <v>2728</v>
      </c>
      <c r="I779" s="1543"/>
      <c r="J779" s="605" t="s">
        <v>571</v>
      </c>
      <c r="K779" s="605" t="s">
        <v>572</v>
      </c>
      <c r="L779" s="1825" t="s">
        <v>2719</v>
      </c>
      <c r="M779" s="1825"/>
      <c r="N779" s="1825" t="s">
        <v>2720</v>
      </c>
      <c r="O779" s="1825"/>
      <c r="P779" s="669" t="s">
        <v>571</v>
      </c>
      <c r="Q779" s="669" t="s">
        <v>572</v>
      </c>
      <c r="R779" s="1545" t="s">
        <v>2719</v>
      </c>
      <c r="S779" s="1545"/>
      <c r="T779" s="1545" t="s">
        <v>2720</v>
      </c>
      <c r="U779" s="1545"/>
      <c r="V779" s="615" t="s">
        <v>571</v>
      </c>
      <c r="W779" s="615" t="s">
        <v>572</v>
      </c>
      <c r="X779" s="676"/>
      <c r="Y779" s="674"/>
      <c r="Z779" s="673"/>
      <c r="AA779" s="79"/>
      <c r="AC779" s="680" t="s">
        <v>2729</v>
      </c>
      <c r="AD779" s="1141"/>
    </row>
    <row r="780" spans="2:30" s="1141" customFormat="1" x14ac:dyDescent="0.25">
      <c r="B780" s="79"/>
      <c r="C780" s="1140"/>
      <c r="D780" s="1516" t="s">
        <v>3680</v>
      </c>
      <c r="E780" s="1516"/>
      <c r="F780" s="1517">
        <f t="shared" ref="F780:F786" si="43">IFERROR(IF($F$778="please make a selection","n/a",INDEX(la.data,MATCH($F$778,la.geog,0),MATCH(CONCATENATE($F$779, "(",$D780,")"),la.head,0))), "n/a")</f>
        <v>83</v>
      </c>
      <c r="G780" s="1517"/>
      <c r="H780" s="1518">
        <f t="shared" ref="H780:H786" si="44">IFERROR(IF($F$778="please make a selection","n/a",INDEX(la.data,MATCH($F$778,la.geog,0),MATCH(CONCATENATE($H$779, "(",$D780,")"),la.head,0))), "n/a")</f>
        <v>18.280529000000001</v>
      </c>
      <c r="I780" s="1518"/>
      <c r="J780" s="1166">
        <f t="shared" ref="J780:J786" si="45">IFERROR(IF($F$778="please make a selection","n/a",INDEX(la.data,MATCH($F$778,la.geog,0),MATCH(CONCATENATE($AC$779, "(",$D780,")"),la.head,0))), "n/a")</f>
        <v>14.56034</v>
      </c>
      <c r="K780" s="1166">
        <f t="shared" ref="K780:K786" si="46">IFERROR(IF($F$778="please make a selection","n/a",INDEX(la.data,MATCH($F$778,la.geog,0),MATCH(CONCATENATE($AC$781, "(",$D780,")"),la.head,0))), "n/a")</f>
        <v>22.661470000000001</v>
      </c>
      <c r="L780" s="1517">
        <f t="shared" ref="L780:L786" si="47">IFERROR(IF($L$778="please make a selection","n/a",INDEX(la.data,MATCH($L$778,la.geog,0),MATCH(CONCATENATE($F$779, "(",$D780,")"),la.head,0))), "n/a")</f>
        <v>879</v>
      </c>
      <c r="M780" s="1517"/>
      <c r="N780" s="1519">
        <f t="shared" ref="N780:N786" si="48">IFERROR(IF($L$778="please make a selection","n/a",INDEX(la.data,MATCH($L$778,la.geog,0),MATCH(CONCATENATE($H$779, "(",$D780,")"),la.head,0))), "n/a")</f>
        <v>17.1797866</v>
      </c>
      <c r="O780" s="1519"/>
      <c r="P780" s="681">
        <f t="shared" ref="P780:P786" si="49">IFERROR(IF($L$778="please make a selection","n/a",INDEX(la.data,MATCH($L$778,la.geog,0),MATCH(CONCATENATE($AC$779, "(",$D780,")"),la.head,0))), "n/a")</f>
        <v>16.06268</v>
      </c>
      <c r="Q780" s="681">
        <f t="shared" ref="Q780:Q786" si="50">IFERROR(IF($L$778="please make a selection","n/a",INDEX(la.data,MATCH($L$778,la.geog,0),MATCH(CONCATENATE($AC$781, "(",$D780,")"),la.head,0))), "n/a")</f>
        <v>18.354099999999999</v>
      </c>
      <c r="R780" s="1517">
        <f t="shared" ref="R780:R786" si="51">IFERROR(IF($R$778="please make a selection","n/a",INDEX(la.data,MATCH($R$778,la.geog,0),MATCH(CONCATENATE($F$779, "(",$D780,")"),la.head,0))), "n/a")</f>
        <v>5353</v>
      </c>
      <c r="S780" s="1517"/>
      <c r="T780" s="1519">
        <f t="shared" ref="T780:T786" si="52">IFERROR(IF($R$778="please make a selection","n/a",INDEX(la.data,MATCH($R$778,la.geog,0),MATCH(CONCATENATE($H$779, "(",$D780,")"),la.head,0))), "n/a")</f>
        <v>17.1363065</v>
      </c>
      <c r="U780" s="1519"/>
      <c r="V780" s="681">
        <f t="shared" ref="V780:V786" si="53">IFERROR(IF($R$778="please make a selection","n/a",INDEX(la.data,MATCH($R$778,la.geog,0),MATCH(CONCATENATE($AC$779, "(",$D780,")"),la.head,0))), "n/a")</f>
        <v>16.680289999999999</v>
      </c>
      <c r="W780" s="681">
        <f t="shared" ref="W780:W786" si="54">IFERROR(IF($R$778="please make a selection","n/a",INDEX(la.data,MATCH($R$778,la.geog,0),MATCH(CONCATENATE($AC$781, "(",$D780,")"),la.head,0))), "n/a")</f>
        <v>17.60163</v>
      </c>
      <c r="X780" s="1151"/>
      <c r="Y780" s="1163"/>
      <c r="Z780" s="1140"/>
      <c r="AA780" s="79"/>
      <c r="AC780" s="881"/>
    </row>
    <row r="781" spans="2:30" s="672" customFormat="1" x14ac:dyDescent="0.25">
      <c r="B781" s="79"/>
      <c r="C781" s="673"/>
      <c r="D781" s="1828" t="s">
        <v>2721</v>
      </c>
      <c r="E781" s="1828"/>
      <c r="F781" s="1517">
        <f t="shared" si="43"/>
        <v>85</v>
      </c>
      <c r="G781" s="1517"/>
      <c r="H781" s="1518">
        <f t="shared" si="44"/>
        <v>18.9139814375961</v>
      </c>
      <c r="I781" s="1518"/>
      <c r="J781" s="1166">
        <f t="shared" si="45"/>
        <v>15.107816593301401</v>
      </c>
      <c r="K781" s="1166">
        <f t="shared" si="46"/>
        <v>23.387430951484301</v>
      </c>
      <c r="L781" s="1517">
        <f t="shared" si="47"/>
        <v>846</v>
      </c>
      <c r="M781" s="1517"/>
      <c r="N781" s="1519">
        <f t="shared" si="48"/>
        <v>16.6854657562372</v>
      </c>
      <c r="O781" s="1519"/>
      <c r="P781" s="681">
        <f t="shared" si="49"/>
        <v>15.5799007419744</v>
      </c>
      <c r="Q781" s="681">
        <f t="shared" si="50"/>
        <v>17.8487739791065</v>
      </c>
      <c r="R781" s="1517">
        <f t="shared" si="51"/>
        <v>5252</v>
      </c>
      <c r="S781" s="1517"/>
      <c r="T781" s="1519">
        <f t="shared" si="52"/>
        <v>16.9869190373424</v>
      </c>
      <c r="U781" s="1519"/>
      <c r="V781" s="681">
        <f t="shared" si="53"/>
        <v>16.5305795105198</v>
      </c>
      <c r="W781" s="681">
        <f t="shared" si="54"/>
        <v>17.4526634302104</v>
      </c>
      <c r="X781" s="670"/>
      <c r="Y781" s="674"/>
      <c r="Z781" s="673"/>
      <c r="AA781" s="79"/>
      <c r="AC781" s="680" t="s">
        <v>2730</v>
      </c>
      <c r="AD781" s="1141"/>
    </row>
    <row r="782" spans="2:30" s="672" customFormat="1" x14ac:dyDescent="0.25">
      <c r="B782" s="79"/>
      <c r="C782" s="673"/>
      <c r="D782" s="1828" t="s">
        <v>2722</v>
      </c>
      <c r="E782" s="1828"/>
      <c r="F782" s="1517">
        <f t="shared" si="43"/>
        <v>78</v>
      </c>
      <c r="G782" s="1517"/>
      <c r="H782" s="1829">
        <f t="shared" si="44"/>
        <v>17.5</v>
      </c>
      <c r="I782" s="1829"/>
      <c r="J782" s="668">
        <f t="shared" si="45"/>
        <v>13.9</v>
      </c>
      <c r="K782" s="668">
        <f t="shared" si="46"/>
        <v>21.9</v>
      </c>
      <c r="L782" s="1517">
        <f t="shared" si="47"/>
        <v>847</v>
      </c>
      <c r="M782" s="1517"/>
      <c r="N782" s="1365">
        <f t="shared" si="48"/>
        <v>16.8</v>
      </c>
      <c r="O782" s="1365"/>
      <c r="P782" s="681">
        <f t="shared" si="49"/>
        <v>15.7</v>
      </c>
      <c r="Q782" s="681">
        <f t="shared" si="50"/>
        <v>18</v>
      </c>
      <c r="R782" s="1517">
        <f t="shared" si="51"/>
        <v>5500</v>
      </c>
      <c r="S782" s="1517"/>
      <c r="T782" s="1519">
        <f t="shared" si="52"/>
        <v>17.95</v>
      </c>
      <c r="U782" s="1519"/>
      <c r="V782" s="681">
        <f t="shared" si="53"/>
        <v>17.48</v>
      </c>
      <c r="W782" s="681">
        <f t="shared" si="54"/>
        <v>18.43</v>
      </c>
      <c r="X782" s="670"/>
      <c r="Y782" s="674"/>
      <c r="Z782" s="673"/>
      <c r="AA782" s="79"/>
      <c r="AC782" s="484"/>
      <c r="AD782" s="1141"/>
    </row>
    <row r="783" spans="2:30" s="672" customFormat="1" x14ac:dyDescent="0.25">
      <c r="B783" s="79"/>
      <c r="C783" s="673"/>
      <c r="D783" s="1828" t="s">
        <v>2723</v>
      </c>
      <c r="E783" s="1828"/>
      <c r="F783" s="1517">
        <f t="shared" si="43"/>
        <v>78</v>
      </c>
      <c r="G783" s="1517"/>
      <c r="H783" s="1829">
        <f t="shared" si="44"/>
        <v>17.7</v>
      </c>
      <c r="I783" s="1829"/>
      <c r="J783" s="668">
        <f t="shared" si="45"/>
        <v>14</v>
      </c>
      <c r="K783" s="668">
        <f t="shared" si="46"/>
        <v>22.1</v>
      </c>
      <c r="L783" s="1517">
        <f t="shared" si="47"/>
        <v>861</v>
      </c>
      <c r="M783" s="1517"/>
      <c r="N783" s="1365">
        <f t="shared" si="48"/>
        <v>17.3</v>
      </c>
      <c r="O783" s="1365"/>
      <c r="P783" s="681">
        <f t="shared" si="49"/>
        <v>16.100000000000001</v>
      </c>
      <c r="Q783" s="681">
        <f t="shared" si="50"/>
        <v>18.5</v>
      </c>
      <c r="R783" s="1517">
        <f t="shared" si="51"/>
        <v>5788</v>
      </c>
      <c r="S783" s="1517"/>
      <c r="T783" s="1519">
        <f t="shared" si="52"/>
        <v>19.059999999999999</v>
      </c>
      <c r="U783" s="1519"/>
      <c r="V783" s="681">
        <f t="shared" si="53"/>
        <v>18.57</v>
      </c>
      <c r="W783" s="681">
        <f t="shared" si="54"/>
        <v>19.559999999999999</v>
      </c>
      <c r="X783" s="674"/>
      <c r="Y783" s="674"/>
      <c r="Z783" s="673"/>
      <c r="AA783" s="79"/>
      <c r="AC783" s="484"/>
      <c r="AD783" s="1141"/>
    </row>
    <row r="784" spans="2:30" s="672" customFormat="1" x14ac:dyDescent="0.25">
      <c r="B784" s="79"/>
      <c r="C784" s="673"/>
      <c r="D784" s="1828" t="s">
        <v>2724</v>
      </c>
      <c r="E784" s="1828"/>
      <c r="F784" s="1517">
        <f t="shared" si="43"/>
        <v>78</v>
      </c>
      <c r="G784" s="1517"/>
      <c r="H784" s="1829">
        <f t="shared" si="44"/>
        <v>17.899999999999999</v>
      </c>
      <c r="I784" s="1829"/>
      <c r="J784" s="668">
        <f t="shared" si="45"/>
        <v>14.1</v>
      </c>
      <c r="K784" s="668">
        <f t="shared" si="46"/>
        <v>22.3</v>
      </c>
      <c r="L784" s="1517">
        <f t="shared" si="47"/>
        <v>926</v>
      </c>
      <c r="M784" s="1517"/>
      <c r="N784" s="1365">
        <f t="shared" si="48"/>
        <v>18.8</v>
      </c>
      <c r="O784" s="1365"/>
      <c r="P784" s="681">
        <f t="shared" si="49"/>
        <v>17.600000000000001</v>
      </c>
      <c r="Q784" s="681">
        <f t="shared" si="50"/>
        <v>20</v>
      </c>
      <c r="R784" s="1517">
        <f t="shared" si="51"/>
        <v>6224</v>
      </c>
      <c r="S784" s="1517"/>
      <c r="T784" s="1519">
        <f t="shared" si="52"/>
        <v>20.66</v>
      </c>
      <c r="U784" s="1519"/>
      <c r="V784" s="681">
        <f t="shared" si="53"/>
        <v>20.149999999999999</v>
      </c>
      <c r="W784" s="681">
        <f t="shared" si="54"/>
        <v>21.18</v>
      </c>
      <c r="X784" s="674"/>
      <c r="Y784" s="674"/>
      <c r="Z784" s="673"/>
      <c r="AA784" s="79"/>
      <c r="AC784" s="484"/>
      <c r="AD784" s="1141"/>
    </row>
    <row r="785" spans="2:30" s="490" customFormat="1" x14ac:dyDescent="0.25">
      <c r="B785" s="79"/>
      <c r="C785" s="475"/>
      <c r="D785" s="1477" t="s">
        <v>2725</v>
      </c>
      <c r="E785" s="1477"/>
      <c r="F785" s="1324">
        <f t="shared" si="43"/>
        <v>79</v>
      </c>
      <c r="G785" s="1324"/>
      <c r="H785" s="1681">
        <f t="shared" si="44"/>
        <v>18.2</v>
      </c>
      <c r="I785" s="1681"/>
      <c r="J785" s="671">
        <f t="shared" si="45"/>
        <v>14.4</v>
      </c>
      <c r="K785" s="671">
        <f t="shared" si="46"/>
        <v>22.6</v>
      </c>
      <c r="L785" s="1324">
        <f t="shared" si="47"/>
        <v>974</v>
      </c>
      <c r="M785" s="1324"/>
      <c r="N785" s="1836">
        <f t="shared" si="48"/>
        <v>20.100000000000001</v>
      </c>
      <c r="O785" s="1836"/>
      <c r="P785" s="679">
        <f t="shared" si="49"/>
        <v>18.899999999999999</v>
      </c>
      <c r="Q785" s="679">
        <f t="shared" si="50"/>
        <v>21.4</v>
      </c>
      <c r="R785" s="1324">
        <f t="shared" si="51"/>
        <v>6516</v>
      </c>
      <c r="S785" s="1324"/>
      <c r="T785" s="1830">
        <f t="shared" si="52"/>
        <v>22.09</v>
      </c>
      <c r="U785" s="1830"/>
      <c r="V785" s="679">
        <f t="shared" si="53"/>
        <v>21.56</v>
      </c>
      <c r="W785" s="679">
        <f t="shared" si="54"/>
        <v>22.64</v>
      </c>
      <c r="X785" s="475"/>
      <c r="Y785" s="475"/>
      <c r="Z785" s="475"/>
      <c r="AA785" s="79"/>
      <c r="AC785" s="484"/>
      <c r="AD785" s="1141"/>
    </row>
    <row r="786" spans="2:30" s="672" customFormat="1" x14ac:dyDescent="0.25">
      <c r="B786" s="79"/>
      <c r="C786" s="673"/>
      <c r="D786" s="1478" t="s">
        <v>2726</v>
      </c>
      <c r="E786" s="1478"/>
      <c r="F786" s="1343">
        <f t="shared" si="43"/>
        <v>94</v>
      </c>
      <c r="G786" s="1343"/>
      <c r="H786" s="1462">
        <f t="shared" si="44"/>
        <v>20.2</v>
      </c>
      <c r="I786" s="1462"/>
      <c r="J786" s="654">
        <f t="shared" si="45"/>
        <v>16.399999999999999</v>
      </c>
      <c r="K786" s="654">
        <f t="shared" si="46"/>
        <v>24.8</v>
      </c>
      <c r="L786" s="1343">
        <f t="shared" si="47"/>
        <v>1115</v>
      </c>
      <c r="M786" s="1343"/>
      <c r="N786" s="1837">
        <f t="shared" si="48"/>
        <v>21.8</v>
      </c>
      <c r="O786" s="1837"/>
      <c r="P786" s="682">
        <f t="shared" si="49"/>
        <v>20.5</v>
      </c>
      <c r="Q786" s="682">
        <f t="shared" si="50"/>
        <v>23.1</v>
      </c>
      <c r="R786" s="1343">
        <f t="shared" si="51"/>
        <v>7325</v>
      </c>
      <c r="S786" s="1343"/>
      <c r="T786" s="1831">
        <f t="shared" si="52"/>
        <v>23.6</v>
      </c>
      <c r="U786" s="1831"/>
      <c r="V786" s="682">
        <f t="shared" si="53"/>
        <v>23.06</v>
      </c>
      <c r="W786" s="682">
        <f t="shared" si="54"/>
        <v>24.14</v>
      </c>
      <c r="X786" s="673"/>
      <c r="Y786" s="673"/>
      <c r="Z786" s="673"/>
      <c r="AA786" s="79"/>
      <c r="AC786" s="484"/>
      <c r="AD786" s="1141"/>
    </row>
    <row r="787" spans="2:30" s="672" customFormat="1" x14ac:dyDescent="0.25">
      <c r="B787" s="79"/>
      <c r="C787" s="673"/>
      <c r="D787" s="673"/>
      <c r="E787" s="673"/>
      <c r="F787" s="673"/>
      <c r="G787" s="673"/>
      <c r="H787" s="673"/>
      <c r="I787" s="673"/>
      <c r="J787" s="673"/>
      <c r="K787" s="673"/>
      <c r="L787" s="673"/>
      <c r="M787" s="673"/>
      <c r="N787" s="673"/>
      <c r="O787" s="673"/>
      <c r="P787" s="673"/>
      <c r="Q787" s="673"/>
      <c r="R787" s="673"/>
      <c r="S787" s="673"/>
      <c r="T787" s="673"/>
      <c r="U787" s="673"/>
      <c r="V787" s="673"/>
      <c r="W787" s="673"/>
      <c r="X787" s="673"/>
      <c r="Y787" s="673"/>
      <c r="Z787" s="673"/>
      <c r="AA787" s="79"/>
      <c r="AC787" s="484"/>
      <c r="AD787" s="1141"/>
    </row>
    <row r="788" spans="2:30" s="672" customFormat="1" x14ac:dyDescent="0.25">
      <c r="B788" s="79"/>
      <c r="C788" s="673"/>
      <c r="D788" s="673"/>
      <c r="E788" s="673"/>
      <c r="F788" s="673"/>
      <c r="G788" s="673"/>
      <c r="H788" s="673"/>
      <c r="I788" s="673"/>
      <c r="J788" s="673"/>
      <c r="K788" s="673"/>
      <c r="L788" s="673"/>
      <c r="M788" s="673"/>
      <c r="N788" s="673"/>
      <c r="O788" s="673"/>
      <c r="P788" s="673"/>
      <c r="Q788" s="673"/>
      <c r="R788" s="673"/>
      <c r="S788" s="673"/>
      <c r="T788" s="673"/>
      <c r="U788" s="673"/>
      <c r="V788" s="673"/>
      <c r="W788" s="673"/>
      <c r="X788" s="673"/>
      <c r="Y788" s="673"/>
      <c r="Z788" s="673"/>
      <c r="AA788" s="79"/>
      <c r="AC788" s="484"/>
      <c r="AD788" s="1141"/>
    </row>
    <row r="789" spans="2:30" s="672" customFormat="1" x14ac:dyDescent="0.25">
      <c r="B789" s="79"/>
      <c r="C789" s="673"/>
      <c r="D789" s="673"/>
      <c r="E789" s="673"/>
      <c r="F789" s="673"/>
      <c r="G789" s="172"/>
      <c r="H789" s="172" t="str">
        <f>F778</f>
        <v>County - West Sussex</v>
      </c>
      <c r="I789" s="172" t="str">
        <f>L778</f>
        <v>Region - South East</v>
      </c>
      <c r="J789" s="172" t="str">
        <f>R778</f>
        <v>England</v>
      </c>
      <c r="K789" s="172"/>
      <c r="L789" s="172"/>
      <c r="M789" s="172"/>
      <c r="N789" s="172"/>
      <c r="O789" s="172"/>
      <c r="P789" s="172"/>
      <c r="Q789" s="172"/>
      <c r="R789" s="172"/>
      <c r="S789" s="172"/>
      <c r="T789" s="172"/>
      <c r="U789" s="172"/>
      <c r="V789" s="673"/>
      <c r="W789" s="673"/>
      <c r="X789" s="673"/>
      <c r="Y789" s="673"/>
      <c r="Z789" s="673"/>
      <c r="AA789" s="79"/>
      <c r="AC789" s="484"/>
      <c r="AD789" s="1141"/>
    </row>
    <row r="790" spans="2:30" s="672" customFormat="1" x14ac:dyDescent="0.25">
      <c r="B790" s="79"/>
      <c r="C790" s="673"/>
      <c r="D790" s="673"/>
      <c r="E790" s="673"/>
      <c r="F790" s="278"/>
      <c r="G790" s="683" t="str">
        <f>D786</f>
        <v>2008-10</v>
      </c>
      <c r="H790" s="683">
        <f>H786</f>
        <v>20.2</v>
      </c>
      <c r="I790" s="172">
        <f>N786</f>
        <v>21.8</v>
      </c>
      <c r="J790" s="321">
        <f>T786</f>
        <v>23.6</v>
      </c>
      <c r="K790" s="172"/>
      <c r="L790" s="172"/>
      <c r="M790" s="321">
        <f>H786-J786</f>
        <v>3.8000000000000007</v>
      </c>
      <c r="N790" s="321">
        <f>N786-P786</f>
        <v>1.3000000000000007</v>
      </c>
      <c r="O790" s="321">
        <f>T786-V786</f>
        <v>0.5400000000000027</v>
      </c>
      <c r="P790" s="172"/>
      <c r="Q790" s="172"/>
      <c r="R790" s="321">
        <f>K786-H786</f>
        <v>4.6000000000000014</v>
      </c>
      <c r="S790" s="321">
        <f>Q786-N786</f>
        <v>1.3000000000000007</v>
      </c>
      <c r="T790" s="321">
        <f>W786-T786</f>
        <v>0.53999999999999915</v>
      </c>
      <c r="U790" s="172"/>
      <c r="V790" s="673"/>
      <c r="W790" s="673"/>
      <c r="X790" s="673"/>
      <c r="Y790" s="673"/>
      <c r="Z790" s="673"/>
      <c r="AA790" s="79"/>
      <c r="AC790" s="484"/>
      <c r="AD790" s="1141"/>
    </row>
    <row r="791" spans="2:30" s="672" customFormat="1" x14ac:dyDescent="0.25">
      <c r="B791" s="79"/>
      <c r="C791" s="673"/>
      <c r="D791" s="673"/>
      <c r="E791" s="673"/>
      <c r="F791" s="278"/>
      <c r="G791" s="683" t="str">
        <f>D785</f>
        <v>2009-11</v>
      </c>
      <c r="H791" s="683">
        <f>H785</f>
        <v>18.2</v>
      </c>
      <c r="I791" s="172">
        <f>N785</f>
        <v>20.100000000000001</v>
      </c>
      <c r="J791" s="321">
        <f>T785</f>
        <v>22.09</v>
      </c>
      <c r="K791" s="172"/>
      <c r="L791" s="172"/>
      <c r="M791" s="321">
        <f>H785-J785</f>
        <v>3.7999999999999989</v>
      </c>
      <c r="N791" s="321">
        <f>N785-P785</f>
        <v>1.2000000000000028</v>
      </c>
      <c r="O791" s="321">
        <f>T785-V785</f>
        <v>0.53000000000000114</v>
      </c>
      <c r="P791" s="172"/>
      <c r="Q791" s="172"/>
      <c r="R791" s="321">
        <f>K785-H785</f>
        <v>4.4000000000000021</v>
      </c>
      <c r="S791" s="321">
        <f>Q785-N785</f>
        <v>1.2999999999999972</v>
      </c>
      <c r="T791" s="321">
        <f>W785-T785</f>
        <v>0.55000000000000071</v>
      </c>
      <c r="U791" s="172"/>
      <c r="V791" s="673"/>
      <c r="W791" s="673"/>
      <c r="X791" s="673"/>
      <c r="Y791" s="673"/>
      <c r="Z791" s="673"/>
      <c r="AA791" s="79"/>
      <c r="AC791" s="484"/>
      <c r="AD791" s="1141"/>
    </row>
    <row r="792" spans="2:30" s="672" customFormat="1" x14ac:dyDescent="0.25">
      <c r="B792" s="79"/>
      <c r="C792" s="673"/>
      <c r="D792" s="673"/>
      <c r="E792" s="673"/>
      <c r="F792" s="278"/>
      <c r="G792" s="683" t="str">
        <f>D784</f>
        <v>2010-12</v>
      </c>
      <c r="H792" s="683">
        <f>H784</f>
        <v>17.899999999999999</v>
      </c>
      <c r="I792" s="172">
        <f>N784</f>
        <v>18.8</v>
      </c>
      <c r="J792" s="321">
        <f>T784</f>
        <v>20.66</v>
      </c>
      <c r="K792" s="172"/>
      <c r="L792" s="172"/>
      <c r="M792" s="321">
        <f>H784-J784</f>
        <v>3.7999999999999989</v>
      </c>
      <c r="N792" s="321">
        <f>N784-P784</f>
        <v>1.1999999999999993</v>
      </c>
      <c r="O792" s="321">
        <f>T784-V784</f>
        <v>0.51000000000000156</v>
      </c>
      <c r="P792" s="172"/>
      <c r="Q792" s="172"/>
      <c r="R792" s="321">
        <f>K784-H784</f>
        <v>4.4000000000000021</v>
      </c>
      <c r="S792" s="321">
        <f>Q784-N784</f>
        <v>1.1999999999999993</v>
      </c>
      <c r="T792" s="321">
        <f>W784-T784</f>
        <v>0.51999999999999957</v>
      </c>
      <c r="U792" s="172"/>
      <c r="V792" s="673"/>
      <c r="W792" s="673"/>
      <c r="X792" s="673"/>
      <c r="Y792" s="673"/>
      <c r="Z792" s="673"/>
      <c r="AA792" s="79"/>
      <c r="AC792" s="484"/>
      <c r="AD792" s="1141"/>
    </row>
    <row r="793" spans="2:30" s="672" customFormat="1" x14ac:dyDescent="0.25">
      <c r="B793" s="79"/>
      <c r="C793" s="673"/>
      <c r="D793" s="673"/>
      <c r="E793" s="673"/>
      <c r="F793" s="278"/>
      <c r="G793" s="683" t="str">
        <f>D783</f>
        <v>2011-13</v>
      </c>
      <c r="H793" s="683">
        <f>H783</f>
        <v>17.7</v>
      </c>
      <c r="I793" s="172">
        <f>N783</f>
        <v>17.3</v>
      </c>
      <c r="J793" s="321">
        <f>T783</f>
        <v>19.059999999999999</v>
      </c>
      <c r="K793" s="172"/>
      <c r="L793" s="172"/>
      <c r="M793" s="321">
        <f>H783-J783</f>
        <v>3.6999999999999993</v>
      </c>
      <c r="N793" s="321">
        <f>N783-P783</f>
        <v>1.1999999999999993</v>
      </c>
      <c r="O793" s="321">
        <f>T783-V783</f>
        <v>0.48999999999999844</v>
      </c>
      <c r="P793" s="172"/>
      <c r="Q793" s="172"/>
      <c r="R793" s="321">
        <f>K783-H783</f>
        <v>4.4000000000000021</v>
      </c>
      <c r="S793" s="321">
        <f>Q783-N783</f>
        <v>1.1999999999999993</v>
      </c>
      <c r="T793" s="321">
        <f>W783-T783</f>
        <v>0.5</v>
      </c>
      <c r="U793" s="172"/>
      <c r="V793" s="673"/>
      <c r="W793" s="673"/>
      <c r="X793" s="673"/>
      <c r="Y793" s="673"/>
      <c r="Z793" s="673"/>
      <c r="AA793" s="79"/>
      <c r="AC793" s="484"/>
      <c r="AD793" s="1141"/>
    </row>
    <row r="794" spans="2:30" s="672" customFormat="1" x14ac:dyDescent="0.25">
      <c r="B794" s="79"/>
      <c r="C794" s="673"/>
      <c r="D794" s="673"/>
      <c r="E794" s="673"/>
      <c r="F794" s="278"/>
      <c r="G794" s="683" t="str">
        <f>D782</f>
        <v>2012-14</v>
      </c>
      <c r="H794" s="683">
        <f>H782</f>
        <v>17.5</v>
      </c>
      <c r="I794" s="172">
        <f>N782</f>
        <v>16.8</v>
      </c>
      <c r="J794" s="321">
        <f>T782</f>
        <v>17.95</v>
      </c>
      <c r="K794" s="172"/>
      <c r="L794" s="172"/>
      <c r="M794" s="321">
        <f>H782-J782</f>
        <v>3.5999999999999996</v>
      </c>
      <c r="N794" s="321">
        <f>N782-P782</f>
        <v>1.1000000000000014</v>
      </c>
      <c r="O794" s="321">
        <f>T782-V782</f>
        <v>0.46999999999999886</v>
      </c>
      <c r="P794" s="172"/>
      <c r="Q794" s="172"/>
      <c r="R794" s="321">
        <f>K782-H782</f>
        <v>4.3999999999999986</v>
      </c>
      <c r="S794" s="321">
        <f>Q782-N782</f>
        <v>1.1999999999999993</v>
      </c>
      <c r="T794" s="321">
        <f>W782-T782</f>
        <v>0.48000000000000043</v>
      </c>
      <c r="U794" s="172"/>
      <c r="V794" s="673"/>
      <c r="W794" s="673"/>
      <c r="X794" s="673"/>
      <c r="Y794" s="673"/>
      <c r="Z794" s="673"/>
      <c r="AA794" s="79"/>
      <c r="AC794" s="484"/>
      <c r="AD794" s="1141"/>
    </row>
    <row r="795" spans="2:30" s="672" customFormat="1" x14ac:dyDescent="0.25">
      <c r="B795" s="79"/>
      <c r="C795" s="673"/>
      <c r="D795" s="673"/>
      <c r="E795" s="673"/>
      <c r="F795" s="278"/>
      <c r="G795" s="683"/>
      <c r="H795" s="683"/>
      <c r="I795" s="172"/>
      <c r="J795" s="321"/>
      <c r="K795" s="172"/>
      <c r="L795" s="172"/>
      <c r="M795" s="321"/>
      <c r="N795" s="321"/>
      <c r="O795" s="321"/>
      <c r="P795" s="172"/>
      <c r="Q795" s="172"/>
      <c r="R795" s="321"/>
      <c r="S795" s="321"/>
      <c r="T795" s="321"/>
      <c r="U795" s="172"/>
      <c r="V795" s="673"/>
      <c r="W795" s="673"/>
      <c r="X795" s="673"/>
      <c r="Y795" s="673"/>
      <c r="Z795" s="673"/>
      <c r="AA795" s="79"/>
      <c r="AC795" s="484"/>
      <c r="AD795" s="1141"/>
    </row>
    <row r="796" spans="2:30" s="672" customFormat="1" x14ac:dyDescent="0.25">
      <c r="B796" s="79"/>
      <c r="C796" s="673"/>
      <c r="D796" s="673"/>
      <c r="E796" s="673"/>
      <c r="F796" s="278"/>
      <c r="G796" s="683" t="str">
        <f>D781</f>
        <v>2013-15</v>
      </c>
      <c r="H796" s="683">
        <f>H781</f>
        <v>18.9139814375961</v>
      </c>
      <c r="I796" s="321">
        <f>N781</f>
        <v>16.6854657562372</v>
      </c>
      <c r="J796" s="321">
        <f>T781</f>
        <v>16.9869190373424</v>
      </c>
      <c r="K796" s="172"/>
      <c r="L796" s="172"/>
      <c r="M796" s="321">
        <f>H781-J781</f>
        <v>3.8061648442946989</v>
      </c>
      <c r="N796" s="321">
        <f>N781-P781</f>
        <v>1.1055650142627993</v>
      </c>
      <c r="O796" s="321">
        <f>T781-V781</f>
        <v>0.45633952682259959</v>
      </c>
      <c r="P796" s="172"/>
      <c r="Q796" s="172"/>
      <c r="R796" s="321">
        <f>K781-H781</f>
        <v>4.4734495138882018</v>
      </c>
      <c r="S796" s="321">
        <f>Q781-N781</f>
        <v>1.1633082228693006</v>
      </c>
      <c r="T796" s="321">
        <f>W781-T781</f>
        <v>0.46574439286800029</v>
      </c>
      <c r="U796" s="172"/>
      <c r="V796" s="673"/>
      <c r="W796" s="673"/>
      <c r="X796" s="673"/>
      <c r="Y796" s="673"/>
      <c r="Z796" s="673"/>
      <c r="AA796" s="79"/>
      <c r="AC796" s="484"/>
      <c r="AD796" s="1141"/>
    </row>
    <row r="797" spans="2:30" s="672" customFormat="1" x14ac:dyDescent="0.25">
      <c r="B797" s="79"/>
      <c r="C797" s="673"/>
      <c r="D797" s="673"/>
      <c r="E797" s="673"/>
      <c r="F797" s="278"/>
      <c r="G797" s="683"/>
      <c r="H797" s="683"/>
      <c r="I797" s="321"/>
      <c r="J797" s="321"/>
      <c r="K797" s="172"/>
      <c r="L797" s="172"/>
      <c r="M797" s="321"/>
      <c r="N797" s="321"/>
      <c r="O797" s="321"/>
      <c r="P797" s="172"/>
      <c r="Q797" s="172"/>
      <c r="R797" s="321"/>
      <c r="S797" s="321"/>
      <c r="T797" s="321"/>
      <c r="U797" s="172"/>
      <c r="V797" s="673"/>
      <c r="W797" s="673"/>
      <c r="X797" s="673"/>
      <c r="Y797" s="673"/>
      <c r="Z797" s="673"/>
      <c r="AA797" s="79"/>
      <c r="AC797" s="484"/>
      <c r="AD797" s="1141"/>
    </row>
    <row r="798" spans="2:30" s="672" customFormat="1" x14ac:dyDescent="0.25">
      <c r="B798" s="79"/>
      <c r="C798" s="673"/>
      <c r="D798" s="673"/>
      <c r="E798" s="673"/>
      <c r="F798" s="673"/>
      <c r="G798" s="673"/>
      <c r="H798" s="673"/>
      <c r="I798" s="673"/>
      <c r="J798" s="673"/>
      <c r="K798" s="673"/>
      <c r="L798" s="673"/>
      <c r="M798" s="673"/>
      <c r="N798" s="673"/>
      <c r="O798" s="673"/>
      <c r="P798" s="673"/>
      <c r="Q798" s="673"/>
      <c r="R798" s="673"/>
      <c r="S798" s="673"/>
      <c r="T798" s="673"/>
      <c r="U798" s="673"/>
      <c r="V798" s="673"/>
      <c r="W798" s="673"/>
      <c r="X798" s="673"/>
      <c r="Y798" s="673"/>
      <c r="Z798" s="673"/>
      <c r="AA798" s="79"/>
      <c r="AC798" s="484"/>
      <c r="AD798" s="1141"/>
    </row>
    <row r="799" spans="2:30" s="490" customFormat="1" x14ac:dyDescent="0.25">
      <c r="B799" s="79"/>
      <c r="C799" s="475"/>
      <c r="D799" s="475"/>
      <c r="E799" s="475"/>
      <c r="F799" s="475"/>
      <c r="G799" s="475"/>
      <c r="H799" s="475"/>
      <c r="I799" s="475"/>
      <c r="J799" s="475"/>
      <c r="K799" s="475"/>
      <c r="L799" s="475"/>
      <c r="M799" s="475"/>
      <c r="N799" s="475"/>
      <c r="O799" s="475"/>
      <c r="P799" s="475"/>
      <c r="Q799" s="475"/>
      <c r="R799" s="475"/>
      <c r="S799" s="475"/>
      <c r="T799" s="475"/>
      <c r="U799" s="475"/>
      <c r="V799" s="475"/>
      <c r="W799" s="475"/>
      <c r="X799" s="475"/>
      <c r="Y799" s="475"/>
      <c r="Z799" s="475"/>
      <c r="AA799" s="79"/>
      <c r="AC799" s="484"/>
      <c r="AD799" s="1141"/>
    </row>
    <row r="800" spans="2:30" s="490" customFormat="1" x14ac:dyDescent="0.25">
      <c r="B800" s="79"/>
      <c r="C800" s="475"/>
      <c r="D800" s="475"/>
      <c r="E800" s="475"/>
      <c r="F800" s="475"/>
      <c r="G800" s="475"/>
      <c r="H800" s="475"/>
      <c r="I800" s="475"/>
      <c r="J800" s="475"/>
      <c r="K800" s="475"/>
      <c r="L800" s="475"/>
      <c r="M800" s="475"/>
      <c r="N800" s="475"/>
      <c r="O800" s="475"/>
      <c r="P800" s="475"/>
      <c r="Q800" s="475"/>
      <c r="R800" s="475"/>
      <c r="S800" s="475"/>
      <c r="T800" s="475"/>
      <c r="U800" s="475"/>
      <c r="V800" s="475"/>
      <c r="W800" s="475"/>
      <c r="X800" s="475"/>
      <c r="Y800" s="475"/>
      <c r="Z800" s="475"/>
      <c r="AA800" s="79"/>
      <c r="AC800" s="484"/>
      <c r="AD800" s="1141"/>
    </row>
    <row r="801" spans="2:30" s="490" customFormat="1" x14ac:dyDescent="0.25">
      <c r="B801" s="79"/>
      <c r="C801" s="475"/>
      <c r="D801" s="475"/>
      <c r="E801" s="475"/>
      <c r="F801" s="475"/>
      <c r="G801" s="475"/>
      <c r="H801" s="475"/>
      <c r="I801" s="475"/>
      <c r="J801" s="475"/>
      <c r="K801" s="475"/>
      <c r="L801" s="475"/>
      <c r="M801" s="475"/>
      <c r="N801" s="475"/>
      <c r="O801" s="475"/>
      <c r="P801" s="475"/>
      <c r="Q801" s="475"/>
      <c r="R801" s="475"/>
      <c r="S801" s="475"/>
      <c r="T801" s="475"/>
      <c r="U801" s="475"/>
      <c r="V801" s="475"/>
      <c r="W801" s="475"/>
      <c r="X801" s="475"/>
      <c r="Y801" s="475"/>
      <c r="Z801" s="475"/>
      <c r="AA801" s="79"/>
      <c r="AC801" s="484"/>
      <c r="AD801" s="1141"/>
    </row>
    <row r="802" spans="2:30" x14ac:dyDescent="0.25">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c r="AA802" s="79"/>
      <c r="AB802" s="442"/>
      <c r="AC802" s="484"/>
    </row>
    <row r="803" spans="2:30" x14ac:dyDescent="0.25">
      <c r="D803" s="442"/>
      <c r="E803" s="442"/>
      <c r="F803" s="442"/>
      <c r="G803" s="442"/>
      <c r="H803" s="442"/>
      <c r="I803" s="442"/>
      <c r="J803" s="442"/>
      <c r="K803" s="442"/>
      <c r="L803" s="442"/>
      <c r="M803" s="442"/>
      <c r="N803" s="442"/>
      <c r="O803" s="442"/>
      <c r="P803" s="442"/>
      <c r="Q803" s="442"/>
      <c r="R803" s="442"/>
      <c r="S803" s="442"/>
      <c r="T803" s="442"/>
      <c r="U803" s="442"/>
      <c r="V803" s="442"/>
      <c r="W803" s="442"/>
      <c r="X803" s="442"/>
      <c r="Y803" s="442"/>
      <c r="Z803" s="442"/>
      <c r="AA803" s="442"/>
      <c r="AB803" s="442"/>
      <c r="AC803" s="1200">
        <f ca="1">TODAY()</f>
        <v>43119</v>
      </c>
    </row>
    <row r="804" spans="2:30" x14ac:dyDescent="0.25">
      <c r="D804" s="442"/>
      <c r="E804" s="442"/>
      <c r="F804" s="442"/>
      <c r="G804" s="442"/>
      <c r="H804" s="442"/>
      <c r="I804" s="442"/>
      <c r="J804" s="442"/>
      <c r="K804" s="442"/>
      <c r="L804" s="442"/>
      <c r="M804" s="442"/>
      <c r="N804" s="442"/>
      <c r="O804" s="442"/>
      <c r="P804" s="442"/>
      <c r="Q804" s="442"/>
      <c r="R804" s="442"/>
      <c r="S804" s="442"/>
      <c r="T804" s="442"/>
      <c r="U804" s="442"/>
      <c r="V804" s="442"/>
      <c r="W804" s="442"/>
      <c r="X804" s="442"/>
      <c r="Y804" s="442"/>
      <c r="Z804" s="442"/>
      <c r="AA804" s="442"/>
      <c r="AB804" s="442"/>
      <c r="AC804" s="484"/>
    </row>
    <row r="805" spans="2:30" x14ac:dyDescent="0.25">
      <c r="D805" s="442"/>
      <c r="E805" s="442"/>
      <c r="F805" s="442"/>
      <c r="G805" s="442"/>
      <c r="H805" s="442"/>
      <c r="I805" s="442"/>
      <c r="J805" s="442"/>
      <c r="K805" s="442"/>
      <c r="L805" s="442"/>
      <c r="M805" s="442"/>
      <c r="N805" s="442"/>
      <c r="O805" s="442"/>
      <c r="P805" s="442"/>
      <c r="Q805" s="442"/>
      <c r="R805" s="442"/>
      <c r="S805" s="442"/>
      <c r="T805" s="442"/>
      <c r="U805" s="442"/>
      <c r="V805" s="442"/>
      <c r="W805" s="442"/>
      <c r="X805" s="442"/>
      <c r="Y805" s="442"/>
      <c r="Z805" s="442"/>
      <c r="AA805" s="442"/>
      <c r="AB805" s="442"/>
      <c r="AC805" s="484"/>
    </row>
    <row r="806" spans="2:30" x14ac:dyDescent="0.25">
      <c r="AC806" s="484"/>
    </row>
    <row r="807" spans="2:30" x14ac:dyDescent="0.25">
      <c r="AC807" s="484"/>
    </row>
    <row r="808" spans="2:30" x14ac:dyDescent="0.25">
      <c r="AC808" s="484"/>
    </row>
    <row r="809" spans="2:30" x14ac:dyDescent="0.25">
      <c r="AC809" s="484"/>
    </row>
    <row r="810" spans="2:30" x14ac:dyDescent="0.25">
      <c r="AC810" s="484"/>
    </row>
    <row r="811" spans="2:30" x14ac:dyDescent="0.25">
      <c r="AC811" s="484"/>
    </row>
    <row r="812" spans="2:30" x14ac:dyDescent="0.25">
      <c r="AC812" s="484"/>
    </row>
    <row r="813" spans="2:30" x14ac:dyDescent="0.25">
      <c r="AC813" s="484"/>
    </row>
    <row r="814" spans="2:30" x14ac:dyDescent="0.25">
      <c r="AC814" s="484"/>
    </row>
    <row r="815" spans="2:30" x14ac:dyDescent="0.25">
      <c r="AC815" s="484"/>
    </row>
    <row r="816" spans="2:30" x14ac:dyDescent="0.25">
      <c r="AC816" s="484"/>
    </row>
  </sheetData>
  <sheetProtection password="DDF7" sheet="1" objects="1" scenarios="1"/>
  <mergeCells count="1008">
    <mergeCell ref="D723:Y723"/>
    <mergeCell ref="F615:G615"/>
    <mergeCell ref="F616:G616"/>
    <mergeCell ref="H614:I614"/>
    <mergeCell ref="H615:I615"/>
    <mergeCell ref="H616:I616"/>
    <mergeCell ref="L614:M614"/>
    <mergeCell ref="N614:O614"/>
    <mergeCell ref="L615:M615"/>
    <mergeCell ref="N615:O615"/>
    <mergeCell ref="L616:M616"/>
    <mergeCell ref="N616:O616"/>
    <mergeCell ref="D732:Y732"/>
    <mergeCell ref="D403:Y403"/>
    <mergeCell ref="E535:X535"/>
    <mergeCell ref="T713:U713"/>
    <mergeCell ref="D724:Y724"/>
    <mergeCell ref="D725:Y725"/>
    <mergeCell ref="D726:Y726"/>
    <mergeCell ref="D727:Y727"/>
    <mergeCell ref="D728:Y728"/>
    <mergeCell ref="D729:Y729"/>
    <mergeCell ref="D730:Y730"/>
    <mergeCell ref="D731:Y731"/>
    <mergeCell ref="R714:S714"/>
    <mergeCell ref="T714:U714"/>
    <mergeCell ref="R715:S715"/>
    <mergeCell ref="T715:U715"/>
    <mergeCell ref="R716:S716"/>
    <mergeCell ref="T716:U716"/>
    <mergeCell ref="H712:I712"/>
    <mergeCell ref="H713:I713"/>
    <mergeCell ref="F757:F759"/>
    <mergeCell ref="D608:Y608"/>
    <mergeCell ref="D610:F610"/>
    <mergeCell ref="G610:H610"/>
    <mergeCell ref="F613:G613"/>
    <mergeCell ref="H613:I613"/>
    <mergeCell ref="N613:O613"/>
    <mergeCell ref="T613:U613"/>
    <mergeCell ref="F612:K612"/>
    <mergeCell ref="L613:M613"/>
    <mergeCell ref="L612:Q612"/>
    <mergeCell ref="R613:S613"/>
    <mergeCell ref="R612:W612"/>
    <mergeCell ref="D612:E613"/>
    <mergeCell ref="D614:E614"/>
    <mergeCell ref="D615:E615"/>
    <mergeCell ref="D616:E616"/>
    <mergeCell ref="F614:G614"/>
    <mergeCell ref="R741:W741"/>
    <mergeCell ref="R742:S742"/>
    <mergeCell ref="T742:U742"/>
    <mergeCell ref="P743:Q743"/>
    <mergeCell ref="P744:Q744"/>
    <mergeCell ref="P745:Q745"/>
    <mergeCell ref="R614:S614"/>
    <mergeCell ref="T614:U614"/>
    <mergeCell ref="R615:S615"/>
    <mergeCell ref="T615:U615"/>
    <mergeCell ref="R616:S616"/>
    <mergeCell ref="T616:U616"/>
    <mergeCell ref="D721:Y721"/>
    <mergeCell ref="D722:Y722"/>
    <mergeCell ref="F748:K748"/>
    <mergeCell ref="D747:E749"/>
    <mergeCell ref="D745:H745"/>
    <mergeCell ref="I745:J745"/>
    <mergeCell ref="L748:Q748"/>
    <mergeCell ref="R748:W748"/>
    <mergeCell ref="L749:M749"/>
    <mergeCell ref="R743:S743"/>
    <mergeCell ref="R744:S744"/>
    <mergeCell ref="R745:S745"/>
    <mergeCell ref="T743:U743"/>
    <mergeCell ref="T744:U744"/>
    <mergeCell ref="T745:U745"/>
    <mergeCell ref="L750:M750"/>
    <mergeCell ref="L751:M751"/>
    <mergeCell ref="L752:M752"/>
    <mergeCell ref="R749:S749"/>
    <mergeCell ref="R750:S750"/>
    <mergeCell ref="R751:S751"/>
    <mergeCell ref="R752:S752"/>
    <mergeCell ref="D733:Y733"/>
    <mergeCell ref="T781:U781"/>
    <mergeCell ref="T782:U782"/>
    <mergeCell ref="T783:U783"/>
    <mergeCell ref="T784:U784"/>
    <mergeCell ref="T785:U785"/>
    <mergeCell ref="T786:U786"/>
    <mergeCell ref="D736:Y736"/>
    <mergeCell ref="D739:Y739"/>
    <mergeCell ref="F741:J741"/>
    <mergeCell ref="F742:J742"/>
    <mergeCell ref="F749:G749"/>
    <mergeCell ref="N781:O781"/>
    <mergeCell ref="N782:O782"/>
    <mergeCell ref="N783:O783"/>
    <mergeCell ref="N784:O784"/>
    <mergeCell ref="N785:O785"/>
    <mergeCell ref="N786:O786"/>
    <mergeCell ref="R781:S781"/>
    <mergeCell ref="R782:S782"/>
    <mergeCell ref="R783:S783"/>
    <mergeCell ref="R784:S784"/>
    <mergeCell ref="R785:S785"/>
    <mergeCell ref="R786:S786"/>
    <mergeCell ref="D738:Y738"/>
    <mergeCell ref="D750:E750"/>
    <mergeCell ref="D751:E751"/>
    <mergeCell ref="D752:E752"/>
    <mergeCell ref="F750:G750"/>
    <mergeCell ref="F751:G751"/>
    <mergeCell ref="F752:G752"/>
    <mergeCell ref="F747:W747"/>
    <mergeCell ref="D785:E785"/>
    <mergeCell ref="D786:E786"/>
    <mergeCell ref="F781:G781"/>
    <mergeCell ref="F782:G782"/>
    <mergeCell ref="F783:G783"/>
    <mergeCell ref="F784:G784"/>
    <mergeCell ref="F785:G785"/>
    <mergeCell ref="F786:G786"/>
    <mergeCell ref="H781:I781"/>
    <mergeCell ref="H782:I782"/>
    <mergeCell ref="H783:I783"/>
    <mergeCell ref="H784:I784"/>
    <mergeCell ref="H785:I785"/>
    <mergeCell ref="H786:I786"/>
    <mergeCell ref="L781:M781"/>
    <mergeCell ref="L782:M782"/>
    <mergeCell ref="L783:M783"/>
    <mergeCell ref="L784:M784"/>
    <mergeCell ref="L785:M785"/>
    <mergeCell ref="L786:M786"/>
    <mergeCell ref="D773:Y773"/>
    <mergeCell ref="D774:Y774"/>
    <mergeCell ref="D776:Y776"/>
    <mergeCell ref="F779:G779"/>
    <mergeCell ref="H779:I779"/>
    <mergeCell ref="T779:U779"/>
    <mergeCell ref="L779:M779"/>
    <mergeCell ref="N779:O779"/>
    <mergeCell ref="R779:S779"/>
    <mergeCell ref="F778:K778"/>
    <mergeCell ref="L778:Q778"/>
    <mergeCell ref="R778:W778"/>
    <mergeCell ref="D778:E779"/>
    <mergeCell ref="D781:E781"/>
    <mergeCell ref="D782:E782"/>
    <mergeCell ref="D783:E783"/>
    <mergeCell ref="D784:E784"/>
    <mergeCell ref="R713:S713"/>
    <mergeCell ref="D712:E712"/>
    <mergeCell ref="D713:E713"/>
    <mergeCell ref="D714:E714"/>
    <mergeCell ref="D715:E715"/>
    <mergeCell ref="D716:E716"/>
    <mergeCell ref="F712:G712"/>
    <mergeCell ref="F713:G713"/>
    <mergeCell ref="F714:G714"/>
    <mergeCell ref="F715:G715"/>
    <mergeCell ref="F716:G716"/>
    <mergeCell ref="N712:O712"/>
    <mergeCell ref="L713:M713"/>
    <mergeCell ref="N713:O713"/>
    <mergeCell ref="L714:M714"/>
    <mergeCell ref="N714:O714"/>
    <mergeCell ref="L715:M715"/>
    <mergeCell ref="N715:O715"/>
    <mergeCell ref="L716:M716"/>
    <mergeCell ref="N716:O716"/>
    <mergeCell ref="H714:I714"/>
    <mergeCell ref="H715:I715"/>
    <mergeCell ref="H716:I716"/>
    <mergeCell ref="L712:M712"/>
    <mergeCell ref="D708:Y708"/>
    <mergeCell ref="F703:J703"/>
    <mergeCell ref="F704:J704"/>
    <mergeCell ref="I706:J706"/>
    <mergeCell ref="D706:H706"/>
    <mergeCell ref="F711:G711"/>
    <mergeCell ref="H711:I711"/>
    <mergeCell ref="L711:M711"/>
    <mergeCell ref="N711:O711"/>
    <mergeCell ref="R711:S711"/>
    <mergeCell ref="T711:U711"/>
    <mergeCell ref="F710:K710"/>
    <mergeCell ref="L710:Q710"/>
    <mergeCell ref="R710:W710"/>
    <mergeCell ref="D710:E711"/>
    <mergeCell ref="R712:S712"/>
    <mergeCell ref="T712:U712"/>
    <mergeCell ref="U694:V694"/>
    <mergeCell ref="E690:X690"/>
    <mergeCell ref="D690:D692"/>
    <mergeCell ref="D698:Y698"/>
    <mergeCell ref="D699:Y699"/>
    <mergeCell ref="D700:Y700"/>
    <mergeCell ref="D701:Y701"/>
    <mergeCell ref="E693:F693"/>
    <mergeCell ref="E694:F694"/>
    <mergeCell ref="G693:H693"/>
    <mergeCell ref="I693:J693"/>
    <mergeCell ref="G694:H694"/>
    <mergeCell ref="I694:J694"/>
    <mergeCell ref="M693:N693"/>
    <mergeCell ref="O693:P693"/>
    <mergeCell ref="Q693:R693"/>
    <mergeCell ref="M694:N694"/>
    <mergeCell ref="O694:P694"/>
    <mergeCell ref="Q694:R694"/>
    <mergeCell ref="D682:Y682"/>
    <mergeCell ref="D683:Y683"/>
    <mergeCell ref="D684:Y684"/>
    <mergeCell ref="D685:Y685"/>
    <mergeCell ref="F687:J687"/>
    <mergeCell ref="F688:J688"/>
    <mergeCell ref="E692:F692"/>
    <mergeCell ref="G692:H692"/>
    <mergeCell ref="I692:J692"/>
    <mergeCell ref="M692:N692"/>
    <mergeCell ref="O692:P692"/>
    <mergeCell ref="Q692:R692"/>
    <mergeCell ref="E691:L691"/>
    <mergeCell ref="M691:T691"/>
    <mergeCell ref="U692:V692"/>
    <mergeCell ref="U691:X691"/>
    <mergeCell ref="U693:V693"/>
    <mergeCell ref="D418:Y418"/>
    <mergeCell ref="E413:H413"/>
    <mergeCell ref="E414:H414"/>
    <mergeCell ref="U379:V379"/>
    <mergeCell ref="D381:Y382"/>
    <mergeCell ref="D387:Y401"/>
    <mergeCell ref="D416:W416"/>
    <mergeCell ref="D405:Y405"/>
    <mergeCell ref="D406:Y406"/>
    <mergeCell ref="D408:Y408"/>
    <mergeCell ref="E409:H409"/>
    <mergeCell ref="E410:H410"/>
    <mergeCell ref="E411:H411"/>
    <mergeCell ref="E412:H412"/>
    <mergeCell ref="P379:Q379"/>
    <mergeCell ref="I409:X409"/>
    <mergeCell ref="I410:X410"/>
    <mergeCell ref="I411:X411"/>
    <mergeCell ref="I412:X412"/>
    <mergeCell ref="I413:X413"/>
    <mergeCell ref="I414:X414"/>
    <mergeCell ref="D361:Y361"/>
    <mergeCell ref="D362:Y362"/>
    <mergeCell ref="D364:Y364"/>
    <mergeCell ref="U297:V297"/>
    <mergeCell ref="U298:V298"/>
    <mergeCell ref="U299:V299"/>
    <mergeCell ref="U300:V300"/>
    <mergeCell ref="N340:T342"/>
    <mergeCell ref="F343:L343"/>
    <mergeCell ref="N343:T343"/>
    <mergeCell ref="D333:Y333"/>
    <mergeCell ref="D334:Y334"/>
    <mergeCell ref="D335:Y335"/>
    <mergeCell ref="K299:L299"/>
    <mergeCell ref="K300:L300"/>
    <mergeCell ref="D357:Y357"/>
    <mergeCell ref="F299:G299"/>
    <mergeCell ref="F300:G300"/>
    <mergeCell ref="S349:V350"/>
    <mergeCell ref="O349:R350"/>
    <mergeCell ref="K349:N350"/>
    <mergeCell ref="K348:V348"/>
    <mergeCell ref="D348:J351"/>
    <mergeCell ref="D379:E379"/>
    <mergeCell ref="F376:G376"/>
    <mergeCell ref="F377:G377"/>
    <mergeCell ref="F378:G378"/>
    <mergeCell ref="F379:G379"/>
    <mergeCell ref="K376:L376"/>
    <mergeCell ref="K377:L377"/>
    <mergeCell ref="K378:L378"/>
    <mergeCell ref="K379:L379"/>
    <mergeCell ref="U376:V376"/>
    <mergeCell ref="U377:V377"/>
    <mergeCell ref="U378:V378"/>
    <mergeCell ref="D376:E376"/>
    <mergeCell ref="D377:E377"/>
    <mergeCell ref="D378:E378"/>
    <mergeCell ref="P375:Q375"/>
    <mergeCell ref="P376:Q376"/>
    <mergeCell ref="P377:Q377"/>
    <mergeCell ref="P378:Q378"/>
    <mergeCell ref="F370:J370"/>
    <mergeCell ref="U375:V375"/>
    <mergeCell ref="D285:Y285"/>
    <mergeCell ref="D286:Y286"/>
    <mergeCell ref="F288:J288"/>
    <mergeCell ref="F289:J289"/>
    <mergeCell ref="D291:E292"/>
    <mergeCell ref="F291:J291"/>
    <mergeCell ref="F292:G292"/>
    <mergeCell ref="K291:O291"/>
    <mergeCell ref="K292:L292"/>
    <mergeCell ref="P291:T291"/>
    <mergeCell ref="P292:Q292"/>
    <mergeCell ref="U291:Y291"/>
    <mergeCell ref="U292:V292"/>
    <mergeCell ref="D293:E293"/>
    <mergeCell ref="D294:E294"/>
    <mergeCell ref="D295:E295"/>
    <mergeCell ref="D296:E296"/>
    <mergeCell ref="D297:E297"/>
    <mergeCell ref="D298:E298"/>
    <mergeCell ref="F293:G293"/>
    <mergeCell ref="D337:H337"/>
    <mergeCell ref="I337:K337"/>
    <mergeCell ref="D353:J353"/>
    <mergeCell ref="D354:J354"/>
    <mergeCell ref="P299:Q299"/>
    <mergeCell ref="P300:Q300"/>
    <mergeCell ref="D366:Y368"/>
    <mergeCell ref="D363:Y363"/>
    <mergeCell ref="K295:L295"/>
    <mergeCell ref="D330:Y330"/>
    <mergeCell ref="D319:Y329"/>
    <mergeCell ref="F344:L346"/>
    <mergeCell ref="N344:T346"/>
    <mergeCell ref="F339:L339"/>
    <mergeCell ref="N339:T339"/>
    <mergeCell ref="F340:L342"/>
    <mergeCell ref="K297:L297"/>
    <mergeCell ref="K298:L298"/>
    <mergeCell ref="P293:Q293"/>
    <mergeCell ref="P294:Q294"/>
    <mergeCell ref="P295:Q295"/>
    <mergeCell ref="P296:Q296"/>
    <mergeCell ref="P297:Q297"/>
    <mergeCell ref="P298:Q298"/>
    <mergeCell ref="U293:V293"/>
    <mergeCell ref="U294:V294"/>
    <mergeCell ref="D254:Y254"/>
    <mergeCell ref="D245:Y252"/>
    <mergeCell ref="U295:V295"/>
    <mergeCell ref="U296:V296"/>
    <mergeCell ref="D179:Y179"/>
    <mergeCell ref="R259:S259"/>
    <mergeCell ref="F371:J371"/>
    <mergeCell ref="D373:E374"/>
    <mergeCell ref="F373:J373"/>
    <mergeCell ref="K373:O373"/>
    <mergeCell ref="P373:T373"/>
    <mergeCell ref="U373:Y373"/>
    <mergeCell ref="F374:G374"/>
    <mergeCell ref="K374:L374"/>
    <mergeCell ref="P374:Q374"/>
    <mergeCell ref="U374:V374"/>
    <mergeCell ref="R260:S260"/>
    <mergeCell ref="R261:S261"/>
    <mergeCell ref="R262:S262"/>
    <mergeCell ref="D281:Y281"/>
    <mergeCell ref="D282:Y282"/>
    <mergeCell ref="D283:Y283"/>
    <mergeCell ref="D284:Y284"/>
    <mergeCell ref="D260:E260"/>
    <mergeCell ref="D261:E261"/>
    <mergeCell ref="D262:E262"/>
    <mergeCell ref="F294:G294"/>
    <mergeCell ref="F295:G295"/>
    <mergeCell ref="K296:L296"/>
    <mergeCell ref="D352:J352"/>
    <mergeCell ref="K293:L293"/>
    <mergeCell ref="K294:L294"/>
    <mergeCell ref="D123:Y123"/>
    <mergeCell ref="R108:R109"/>
    <mergeCell ref="N108:Q109"/>
    <mergeCell ref="J108:M109"/>
    <mergeCell ref="E108:I110"/>
    <mergeCell ref="E111:I111"/>
    <mergeCell ref="E112:I112"/>
    <mergeCell ref="E113:I113"/>
    <mergeCell ref="D121:V121"/>
    <mergeCell ref="D119:Y119"/>
    <mergeCell ref="E117:Y117"/>
    <mergeCell ref="F260:G260"/>
    <mergeCell ref="F261:G261"/>
    <mergeCell ref="E130:J130"/>
    <mergeCell ref="E131:J131"/>
    <mergeCell ref="E132:T132"/>
    <mergeCell ref="D176:Y176"/>
    <mergeCell ref="D177:Y177"/>
    <mergeCell ref="D178:Y178"/>
    <mergeCell ref="E126:J128"/>
    <mergeCell ref="K126:O127"/>
    <mergeCell ref="E129:J129"/>
    <mergeCell ref="P126:T127"/>
    <mergeCell ref="D137:Y159"/>
    <mergeCell ref="F232:J232"/>
    <mergeCell ref="D221:Y221"/>
    <mergeCell ref="D226:Y226"/>
    <mergeCell ref="D227:Y227"/>
    <mergeCell ref="D228:Y228"/>
    <mergeCell ref="D243:Y243"/>
    <mergeCell ref="D244:Y244"/>
    <mergeCell ref="D253:Y253"/>
    <mergeCell ref="N75:P75"/>
    <mergeCell ref="Q75:S75"/>
    <mergeCell ref="Q71:S71"/>
    <mergeCell ref="N72:P72"/>
    <mergeCell ref="Q72:S72"/>
    <mergeCell ref="N73:P73"/>
    <mergeCell ref="Q73:S73"/>
    <mergeCell ref="N71:P71"/>
    <mergeCell ref="L80:M80"/>
    <mergeCell ref="N80:O80"/>
    <mergeCell ref="P80:Q80"/>
    <mergeCell ref="U74:Y76"/>
    <mergeCell ref="U68:Y72"/>
    <mergeCell ref="K75:M75"/>
    <mergeCell ref="D103:Y103"/>
    <mergeCell ref="D104:Y104"/>
    <mergeCell ref="D105:Y105"/>
    <mergeCell ref="R258:W258"/>
    <mergeCell ref="D11:Y26"/>
    <mergeCell ref="D164:Y171"/>
    <mergeCell ref="D175:Y175"/>
    <mergeCell ref="N76:P76"/>
    <mergeCell ref="Q76:S76"/>
    <mergeCell ref="D65:H65"/>
    <mergeCell ref="I65:K65"/>
    <mergeCell ref="K67:S67"/>
    <mergeCell ref="K70:M70"/>
    <mergeCell ref="D70:J70"/>
    <mergeCell ref="N70:P70"/>
    <mergeCell ref="Q70:S70"/>
    <mergeCell ref="D63:Y63"/>
    <mergeCell ref="D67:J69"/>
    <mergeCell ref="K68:M69"/>
    <mergeCell ref="N68:P69"/>
    <mergeCell ref="N74:P74"/>
    <mergeCell ref="D74:J74"/>
    <mergeCell ref="D75:J75"/>
    <mergeCell ref="D76:J76"/>
    <mergeCell ref="K71:M71"/>
    <mergeCell ref="K72:M72"/>
    <mergeCell ref="K73:M73"/>
    <mergeCell ref="K74:M74"/>
    <mergeCell ref="Q68:S69"/>
    <mergeCell ref="D48:Y61"/>
    <mergeCell ref="D93:Y97"/>
    <mergeCell ref="D98:Y98"/>
    <mergeCell ref="D100:Y100"/>
    <mergeCell ref="D102:Y102"/>
    <mergeCell ref="E114:I114"/>
    <mergeCell ref="R236:S236"/>
    <mergeCell ref="D237:E238"/>
    <mergeCell ref="F237:G238"/>
    <mergeCell ref="H237:H238"/>
    <mergeCell ref="I237:I238"/>
    <mergeCell ref="J237:J238"/>
    <mergeCell ref="K237:K238"/>
    <mergeCell ref="L237:M238"/>
    <mergeCell ref="N237:N238"/>
    <mergeCell ref="O237:O238"/>
    <mergeCell ref="P237:P238"/>
    <mergeCell ref="Q237:Q238"/>
    <mergeCell ref="R237:S238"/>
    <mergeCell ref="R235:W235"/>
    <mergeCell ref="K76:M76"/>
    <mergeCell ref="D71:J71"/>
    <mergeCell ref="D72:J72"/>
    <mergeCell ref="D73:J73"/>
    <mergeCell ref="F233:J233"/>
    <mergeCell ref="F235:K235"/>
    <mergeCell ref="F236:G236"/>
    <mergeCell ref="D235:E236"/>
    <mergeCell ref="L235:Q235"/>
    <mergeCell ref="L236:M236"/>
    <mergeCell ref="D181:Y189"/>
    <mergeCell ref="V237:V238"/>
    <mergeCell ref="W237:W238"/>
    <mergeCell ref="D229:Y229"/>
    <mergeCell ref="D230:Y230"/>
    <mergeCell ref="E115:I115"/>
    <mergeCell ref="E116:X116"/>
    <mergeCell ref="Q74:S74"/>
    <mergeCell ref="T237:T238"/>
    <mergeCell ref="U237:U238"/>
    <mergeCell ref="I422:X422"/>
    <mergeCell ref="D426:H426"/>
    <mergeCell ref="I426:J426"/>
    <mergeCell ref="K426:L426"/>
    <mergeCell ref="M426:N426"/>
    <mergeCell ref="O426:P426"/>
    <mergeCell ref="Q426:R426"/>
    <mergeCell ref="S426:T426"/>
    <mergeCell ref="U426:V426"/>
    <mergeCell ref="W426:X426"/>
    <mergeCell ref="L259:M259"/>
    <mergeCell ref="F262:G262"/>
    <mergeCell ref="L260:M260"/>
    <mergeCell ref="L261:M261"/>
    <mergeCell ref="L262:M262"/>
    <mergeCell ref="D375:E375"/>
    <mergeCell ref="F375:G375"/>
    <mergeCell ref="K375:L375"/>
    <mergeCell ref="F296:G296"/>
    <mergeCell ref="F297:G297"/>
    <mergeCell ref="F298:G298"/>
    <mergeCell ref="D355:J355"/>
    <mergeCell ref="F259:G259"/>
    <mergeCell ref="D420:H420"/>
    <mergeCell ref="I420:K420"/>
    <mergeCell ref="F255:J255"/>
    <mergeCell ref="F256:J256"/>
    <mergeCell ref="D258:E259"/>
    <mergeCell ref="F258:K258"/>
    <mergeCell ref="L258:Q258"/>
    <mergeCell ref="D429:X429"/>
    <mergeCell ref="D422:H425"/>
    <mergeCell ref="D431:H434"/>
    <mergeCell ref="I431:X431"/>
    <mergeCell ref="I432:P433"/>
    <mergeCell ref="Q432:X433"/>
    <mergeCell ref="I434:J434"/>
    <mergeCell ref="K434:L434"/>
    <mergeCell ref="M434:N434"/>
    <mergeCell ref="O434:P434"/>
    <mergeCell ref="Q434:R434"/>
    <mergeCell ref="S434:T434"/>
    <mergeCell ref="U434:V434"/>
    <mergeCell ref="W434:X434"/>
    <mergeCell ref="M425:N425"/>
    <mergeCell ref="I425:J425"/>
    <mergeCell ref="K425:L425"/>
    <mergeCell ref="O425:P425"/>
    <mergeCell ref="Q425:R425"/>
    <mergeCell ref="S425:T425"/>
    <mergeCell ref="U425:V425"/>
    <mergeCell ref="W425:X425"/>
    <mergeCell ref="Q423:X424"/>
    <mergeCell ref="I423:P424"/>
    <mergeCell ref="M427:N427"/>
    <mergeCell ref="O427:P427"/>
    <mergeCell ref="Q427:R427"/>
    <mergeCell ref="S427:T427"/>
    <mergeCell ref="U427:V427"/>
    <mergeCell ref="W427:X427"/>
    <mergeCell ref="D428:H428"/>
    <mergeCell ref="I428:J428"/>
    <mergeCell ref="K428:L428"/>
    <mergeCell ref="M428:N428"/>
    <mergeCell ref="O428:P428"/>
    <mergeCell ref="Q428:R428"/>
    <mergeCell ref="S428:T428"/>
    <mergeCell ref="U428:V428"/>
    <mergeCell ref="W428:X428"/>
    <mergeCell ref="D427:H427"/>
    <mergeCell ref="I427:J427"/>
    <mergeCell ref="K427:L427"/>
    <mergeCell ref="W437:X437"/>
    <mergeCell ref="U445:V445"/>
    <mergeCell ref="W445:X445"/>
    <mergeCell ref="I438:J438"/>
    <mergeCell ref="K438:L438"/>
    <mergeCell ref="M438:N438"/>
    <mergeCell ref="O438:P438"/>
    <mergeCell ref="Q438:R438"/>
    <mergeCell ref="S438:T438"/>
    <mergeCell ref="U438:V438"/>
    <mergeCell ref="W438:X438"/>
    <mergeCell ref="D435:H435"/>
    <mergeCell ref="I435:J435"/>
    <mergeCell ref="K435:L435"/>
    <mergeCell ref="M435:N435"/>
    <mergeCell ref="O435:P435"/>
    <mergeCell ref="Q435:R435"/>
    <mergeCell ref="S435:T435"/>
    <mergeCell ref="U435:V435"/>
    <mergeCell ref="W435:X435"/>
    <mergeCell ref="D436:H436"/>
    <mergeCell ref="I436:J436"/>
    <mergeCell ref="K436:L436"/>
    <mergeCell ref="M436:N436"/>
    <mergeCell ref="O436:P436"/>
    <mergeCell ref="Q436:R436"/>
    <mergeCell ref="S436:T436"/>
    <mergeCell ref="U436:V436"/>
    <mergeCell ref="W436:X436"/>
    <mergeCell ref="D438:H438"/>
    <mergeCell ref="D439:H439"/>
    <mergeCell ref="I439:J439"/>
    <mergeCell ref="K439:L439"/>
    <mergeCell ref="M439:N439"/>
    <mergeCell ref="O439:P439"/>
    <mergeCell ref="Q439:R439"/>
    <mergeCell ref="S439:T439"/>
    <mergeCell ref="U439:V439"/>
    <mergeCell ref="D437:H437"/>
    <mergeCell ref="I437:J437"/>
    <mergeCell ref="K437:L437"/>
    <mergeCell ref="M437:N437"/>
    <mergeCell ref="O437:P437"/>
    <mergeCell ref="Q437:R437"/>
    <mergeCell ref="S437:T437"/>
    <mergeCell ref="U437:V437"/>
    <mergeCell ref="W439:X439"/>
    <mergeCell ref="I448:J448"/>
    <mergeCell ref="K448:L448"/>
    <mergeCell ref="M448:N448"/>
    <mergeCell ref="O448:P448"/>
    <mergeCell ref="Q448:R448"/>
    <mergeCell ref="S448:T448"/>
    <mergeCell ref="U448:V448"/>
    <mergeCell ref="W448:X448"/>
    <mergeCell ref="D440:X440"/>
    <mergeCell ref="D442:H445"/>
    <mergeCell ref="I442:X442"/>
    <mergeCell ref="I443:P444"/>
    <mergeCell ref="Q443:X444"/>
    <mergeCell ref="I445:J445"/>
    <mergeCell ref="K445:L445"/>
    <mergeCell ref="M445:N445"/>
    <mergeCell ref="O445:P445"/>
    <mergeCell ref="Q445:R445"/>
    <mergeCell ref="S445:T445"/>
    <mergeCell ref="W449:X449"/>
    <mergeCell ref="D446:H446"/>
    <mergeCell ref="I446:J446"/>
    <mergeCell ref="K446:L446"/>
    <mergeCell ref="M446:N446"/>
    <mergeCell ref="O446:P446"/>
    <mergeCell ref="Q446:R446"/>
    <mergeCell ref="S446:T446"/>
    <mergeCell ref="U446:V446"/>
    <mergeCell ref="W446:X446"/>
    <mergeCell ref="D447:H447"/>
    <mergeCell ref="I447:J447"/>
    <mergeCell ref="K447:L447"/>
    <mergeCell ref="M447:N447"/>
    <mergeCell ref="O447:P447"/>
    <mergeCell ref="Q447:R447"/>
    <mergeCell ref="S447:T447"/>
    <mergeCell ref="U447:V447"/>
    <mergeCell ref="W447:X447"/>
    <mergeCell ref="D448:H448"/>
    <mergeCell ref="D449:H449"/>
    <mergeCell ref="I449:J449"/>
    <mergeCell ref="K449:L449"/>
    <mergeCell ref="M449:N449"/>
    <mergeCell ref="O449:P449"/>
    <mergeCell ref="Q449:R449"/>
    <mergeCell ref="S449:T449"/>
    <mergeCell ref="U449:V449"/>
    <mergeCell ref="D450:H450"/>
    <mergeCell ref="I450:J450"/>
    <mergeCell ref="K450:L450"/>
    <mergeCell ref="M450:N450"/>
    <mergeCell ref="O450:P450"/>
    <mergeCell ref="Q450:R450"/>
    <mergeCell ref="S450:T450"/>
    <mergeCell ref="U450:V450"/>
    <mergeCell ref="W450:X450"/>
    <mergeCell ref="D451:H451"/>
    <mergeCell ref="I451:J451"/>
    <mergeCell ref="K451:L451"/>
    <mergeCell ref="M451:N451"/>
    <mergeCell ref="O451:P451"/>
    <mergeCell ref="Q451:R451"/>
    <mergeCell ref="S451:T451"/>
    <mergeCell ref="U451:V451"/>
    <mergeCell ref="W451:X451"/>
    <mergeCell ref="D454:H454"/>
    <mergeCell ref="I454:J454"/>
    <mergeCell ref="K454:L454"/>
    <mergeCell ref="M454:N454"/>
    <mergeCell ref="O454:P454"/>
    <mergeCell ref="Q454:R454"/>
    <mergeCell ref="S454:T454"/>
    <mergeCell ref="U454:V454"/>
    <mergeCell ref="W454:X454"/>
    <mergeCell ref="D452:H452"/>
    <mergeCell ref="I452:J452"/>
    <mergeCell ref="K452:L452"/>
    <mergeCell ref="M452:N452"/>
    <mergeCell ref="O452:P452"/>
    <mergeCell ref="Q452:R452"/>
    <mergeCell ref="S452:T452"/>
    <mergeCell ref="U452:V452"/>
    <mergeCell ref="W452:X452"/>
    <mergeCell ref="D453:H453"/>
    <mergeCell ref="I453:J453"/>
    <mergeCell ref="K453:L453"/>
    <mergeCell ref="M453:N453"/>
    <mergeCell ref="O453:P453"/>
    <mergeCell ref="Q453:R453"/>
    <mergeCell ref="S453:T453"/>
    <mergeCell ref="U453:V453"/>
    <mergeCell ref="W453:X453"/>
    <mergeCell ref="D478:Z478"/>
    <mergeCell ref="D482:Z482"/>
    <mergeCell ref="D476:Y476"/>
    <mergeCell ref="D480:Y480"/>
    <mergeCell ref="E485:L485"/>
    <mergeCell ref="M485:T485"/>
    <mergeCell ref="U485:X485"/>
    <mergeCell ref="D488:E489"/>
    <mergeCell ref="F488:M488"/>
    <mergeCell ref="F489:G489"/>
    <mergeCell ref="H489:I489"/>
    <mergeCell ref="D484:I484"/>
    <mergeCell ref="J484:L484"/>
    <mergeCell ref="D486:Y486"/>
    <mergeCell ref="P492:Q492"/>
    <mergeCell ref="P493:Q493"/>
    <mergeCell ref="D455:X455"/>
    <mergeCell ref="D461:Y461"/>
    <mergeCell ref="D467:Y467"/>
    <mergeCell ref="D469:Y469"/>
    <mergeCell ref="D471:Y471"/>
    <mergeCell ref="D473:Y473"/>
    <mergeCell ref="D474:Y474"/>
    <mergeCell ref="D463:Y466"/>
    <mergeCell ref="N489:O489"/>
    <mergeCell ref="P489:Q489"/>
    <mergeCell ref="V488:Y488"/>
    <mergeCell ref="N488:U488"/>
    <mergeCell ref="D490:E490"/>
    <mergeCell ref="D491:E491"/>
    <mergeCell ref="D492:E492"/>
    <mergeCell ref="D493:E493"/>
    <mergeCell ref="U567:V567"/>
    <mergeCell ref="U568:V568"/>
    <mergeCell ref="U569:V569"/>
    <mergeCell ref="U559:V559"/>
    <mergeCell ref="U560:V560"/>
    <mergeCell ref="U561:V561"/>
    <mergeCell ref="D574:Y574"/>
    <mergeCell ref="N493:O493"/>
    <mergeCell ref="P490:Q490"/>
    <mergeCell ref="P491:Q491"/>
    <mergeCell ref="F491:G491"/>
    <mergeCell ref="F492:G492"/>
    <mergeCell ref="F493:G493"/>
    <mergeCell ref="H490:I490"/>
    <mergeCell ref="H491:I491"/>
    <mergeCell ref="H492:I492"/>
    <mergeCell ref="H493:I493"/>
    <mergeCell ref="N490:O490"/>
    <mergeCell ref="N491:O491"/>
    <mergeCell ref="N492:O492"/>
    <mergeCell ref="P501:Q501"/>
    <mergeCell ref="U565:Y565"/>
    <mergeCell ref="D557:E558"/>
    <mergeCell ref="F557:J557"/>
    <mergeCell ref="K557:O557"/>
    <mergeCell ref="P557:T557"/>
    <mergeCell ref="U557:Y557"/>
    <mergeCell ref="F558:G558"/>
    <mergeCell ref="N500:O500"/>
    <mergeCell ref="P500:Q500"/>
    <mergeCell ref="D502:E502"/>
    <mergeCell ref="F502:G502"/>
    <mergeCell ref="H502:I502"/>
    <mergeCell ref="N502:O502"/>
    <mergeCell ref="P502:Q502"/>
    <mergeCell ref="D499:E499"/>
    <mergeCell ref="F499:G499"/>
    <mergeCell ref="H499:I499"/>
    <mergeCell ref="N499:O499"/>
    <mergeCell ref="P499:Q499"/>
    <mergeCell ref="D495:Y495"/>
    <mergeCell ref="D497:E498"/>
    <mergeCell ref="F497:M497"/>
    <mergeCell ref="F490:G490"/>
    <mergeCell ref="D565:E566"/>
    <mergeCell ref="F565:J565"/>
    <mergeCell ref="K565:O565"/>
    <mergeCell ref="P565:T565"/>
    <mergeCell ref="N505:R505"/>
    <mergeCell ref="F505:J505"/>
    <mergeCell ref="S505:T505"/>
    <mergeCell ref="K505:L505"/>
    <mergeCell ref="S504:T504"/>
    <mergeCell ref="K504:L504"/>
    <mergeCell ref="N497:U497"/>
    <mergeCell ref="V497:Y497"/>
    <mergeCell ref="F498:G498"/>
    <mergeCell ref="H498:I498"/>
    <mergeCell ref="N498:O498"/>
    <mergeCell ref="P498:Q498"/>
    <mergeCell ref="D524:Y524"/>
    <mergeCell ref="D525:Y525"/>
    <mergeCell ref="D528:Y528"/>
    <mergeCell ref="D529:Y529"/>
    <mergeCell ref="D500:E500"/>
    <mergeCell ref="F500:G500"/>
    <mergeCell ref="H500:I500"/>
    <mergeCell ref="D527:Y527"/>
    <mergeCell ref="D501:E501"/>
    <mergeCell ref="F501:G501"/>
    <mergeCell ref="H501:I501"/>
    <mergeCell ref="N501:O501"/>
    <mergeCell ref="D530:Y530"/>
    <mergeCell ref="D531:Y531"/>
    <mergeCell ref="F566:G566"/>
    <mergeCell ref="K566:L566"/>
    <mergeCell ref="P566:Q566"/>
    <mergeCell ref="U566:V566"/>
    <mergeCell ref="P567:Q567"/>
    <mergeCell ref="D560:E560"/>
    <mergeCell ref="F560:G560"/>
    <mergeCell ref="K560:L560"/>
    <mergeCell ref="P560:Q560"/>
    <mergeCell ref="D561:E561"/>
    <mergeCell ref="F561:G561"/>
    <mergeCell ref="D567:E567"/>
    <mergeCell ref="K558:L558"/>
    <mergeCell ref="P558:Q558"/>
    <mergeCell ref="U558:V558"/>
    <mergeCell ref="D559:E559"/>
    <mergeCell ref="F559:G559"/>
    <mergeCell ref="K559:L559"/>
    <mergeCell ref="K561:L561"/>
    <mergeCell ref="P561:Q561"/>
    <mergeCell ref="P559:Q559"/>
    <mergeCell ref="F567:G567"/>
    <mergeCell ref="K567:L567"/>
    <mergeCell ref="D537:Y537"/>
    <mergeCell ref="D539:Y543"/>
    <mergeCell ref="D546:Y546"/>
    <mergeCell ref="I549:X549"/>
    <mergeCell ref="I550:X550"/>
    <mergeCell ref="E549:H549"/>
    <mergeCell ref="E550:H550"/>
    <mergeCell ref="F552:J552"/>
    <mergeCell ref="F553:J553"/>
    <mergeCell ref="D544:Y544"/>
    <mergeCell ref="F592:J592"/>
    <mergeCell ref="F593:J593"/>
    <mergeCell ref="H596:I596"/>
    <mergeCell ref="P568:Q568"/>
    <mergeCell ref="P569:Q569"/>
    <mergeCell ref="D595:E596"/>
    <mergeCell ref="F595:J595"/>
    <mergeCell ref="K595:O595"/>
    <mergeCell ref="P595:T595"/>
    <mergeCell ref="D568:E568"/>
    <mergeCell ref="D569:E569"/>
    <mergeCell ref="F568:G568"/>
    <mergeCell ref="F569:G569"/>
    <mergeCell ref="K568:L568"/>
    <mergeCell ref="K569:L569"/>
    <mergeCell ref="D576:Y590"/>
    <mergeCell ref="P598:Q598"/>
    <mergeCell ref="U598:V598"/>
    <mergeCell ref="W597:X597"/>
    <mergeCell ref="H597:I597"/>
    <mergeCell ref="H598:I598"/>
    <mergeCell ref="H599:I599"/>
    <mergeCell ref="M597:N597"/>
    <mergeCell ref="M598:N598"/>
    <mergeCell ref="M599:N599"/>
    <mergeCell ref="M596:N596"/>
    <mergeCell ref="F597:G597"/>
    <mergeCell ref="K597:L597"/>
    <mergeCell ref="F598:G598"/>
    <mergeCell ref="K598:L598"/>
    <mergeCell ref="U595:Y595"/>
    <mergeCell ref="F596:G596"/>
    <mergeCell ref="K596:L596"/>
    <mergeCell ref="P596:Q596"/>
    <mergeCell ref="U596:V596"/>
    <mergeCell ref="M633:N633"/>
    <mergeCell ref="S633:T633"/>
    <mergeCell ref="M632:N632"/>
    <mergeCell ref="S632:T632"/>
    <mergeCell ref="E631:L631"/>
    <mergeCell ref="S631:W631"/>
    <mergeCell ref="M631:R631"/>
    <mergeCell ref="E632:F632"/>
    <mergeCell ref="G632:H632"/>
    <mergeCell ref="E633:F633"/>
    <mergeCell ref="G633:H633"/>
    <mergeCell ref="W598:X598"/>
    <mergeCell ref="W599:X599"/>
    <mergeCell ref="W596:X596"/>
    <mergeCell ref="D600:Y600"/>
    <mergeCell ref="D625:Y625"/>
    <mergeCell ref="D626:Y626"/>
    <mergeCell ref="D627:Y627"/>
    <mergeCell ref="D623:Y623"/>
    <mergeCell ref="F629:L629"/>
    <mergeCell ref="D599:E599"/>
    <mergeCell ref="F599:G599"/>
    <mergeCell ref="K599:L599"/>
    <mergeCell ref="P599:Q599"/>
    <mergeCell ref="U599:V599"/>
    <mergeCell ref="R597:S597"/>
    <mergeCell ref="R598:S598"/>
    <mergeCell ref="R599:S599"/>
    <mergeCell ref="D597:E597"/>
    <mergeCell ref="P597:Q597"/>
    <mergeCell ref="U597:V597"/>
    <mergeCell ref="D598:E598"/>
    <mergeCell ref="M673:N673"/>
    <mergeCell ref="D675:E675"/>
    <mergeCell ref="F667:N667"/>
    <mergeCell ref="F675:N675"/>
    <mergeCell ref="D668:E668"/>
    <mergeCell ref="D676:E676"/>
    <mergeCell ref="O636:X650"/>
    <mergeCell ref="F637:H637"/>
    <mergeCell ref="D656:Y656"/>
    <mergeCell ref="F669:G669"/>
    <mergeCell ref="H669:I669"/>
    <mergeCell ref="O669:P669"/>
    <mergeCell ref="T669:U669"/>
    <mergeCell ref="J669:K669"/>
    <mergeCell ref="E665:F665"/>
    <mergeCell ref="M665:N665"/>
    <mergeCell ref="D663:X663"/>
    <mergeCell ref="D659:Y659"/>
    <mergeCell ref="D661:Y661"/>
    <mergeCell ref="D667:E667"/>
    <mergeCell ref="I665:J665"/>
    <mergeCell ref="D669:E669"/>
    <mergeCell ref="U73:Y73"/>
    <mergeCell ref="D30:Y30"/>
    <mergeCell ref="D32:Y33"/>
    <mergeCell ref="D677:E677"/>
    <mergeCell ref="D678:E678"/>
    <mergeCell ref="F677:G677"/>
    <mergeCell ref="H677:I677"/>
    <mergeCell ref="J677:K677"/>
    <mergeCell ref="O677:P677"/>
    <mergeCell ref="T677:U677"/>
    <mergeCell ref="F678:G678"/>
    <mergeCell ref="J678:K678"/>
    <mergeCell ref="O678:P678"/>
    <mergeCell ref="T678:U678"/>
    <mergeCell ref="H678:I678"/>
    <mergeCell ref="O675:S675"/>
    <mergeCell ref="T675:X675"/>
    <mergeCell ref="F676:G676"/>
    <mergeCell ref="H676:I676"/>
    <mergeCell ref="J676:K676"/>
    <mergeCell ref="O676:P676"/>
    <mergeCell ref="T676:U676"/>
    <mergeCell ref="O667:S667"/>
    <mergeCell ref="T667:X667"/>
    <mergeCell ref="J668:K668"/>
    <mergeCell ref="O668:P668"/>
    <mergeCell ref="T668:U668"/>
    <mergeCell ref="F668:G668"/>
    <mergeCell ref="H668:I668"/>
    <mergeCell ref="D671:X671"/>
    <mergeCell ref="E673:F673"/>
    <mergeCell ref="I673:J673"/>
    <mergeCell ref="K44:L44"/>
    <mergeCell ref="M44:N44"/>
    <mergeCell ref="D35:Y35"/>
    <mergeCell ref="F37:J37"/>
    <mergeCell ref="F38:J38"/>
    <mergeCell ref="D40:D41"/>
    <mergeCell ref="E40:J40"/>
    <mergeCell ref="K40:P40"/>
    <mergeCell ref="Q40:V40"/>
    <mergeCell ref="W40:Y40"/>
    <mergeCell ref="E41:F41"/>
    <mergeCell ref="K41:L41"/>
    <mergeCell ref="Q41:R41"/>
    <mergeCell ref="W41:X41"/>
    <mergeCell ref="S41:T41"/>
    <mergeCell ref="M41:N41"/>
    <mergeCell ref="G41:H41"/>
    <mergeCell ref="D380:E380"/>
    <mergeCell ref="U380:V380"/>
    <mergeCell ref="P380:Q380"/>
    <mergeCell ref="K380:L380"/>
    <mergeCell ref="F380:G380"/>
    <mergeCell ref="D407:Y407"/>
    <mergeCell ref="D780:E780"/>
    <mergeCell ref="F780:G780"/>
    <mergeCell ref="H780:I780"/>
    <mergeCell ref="L780:M780"/>
    <mergeCell ref="N780:O780"/>
    <mergeCell ref="R780:S780"/>
    <mergeCell ref="T780:U780"/>
    <mergeCell ref="Q42:R42"/>
    <mergeCell ref="S42:T42"/>
    <mergeCell ref="Q43:R43"/>
    <mergeCell ref="S43:T43"/>
    <mergeCell ref="Q44:R44"/>
    <mergeCell ref="S44:T44"/>
    <mergeCell ref="W42:X42"/>
    <mergeCell ref="W43:X43"/>
    <mergeCell ref="W44:X44"/>
    <mergeCell ref="E42:F42"/>
    <mergeCell ref="E43:F43"/>
    <mergeCell ref="E44:F44"/>
    <mergeCell ref="G42:H42"/>
    <mergeCell ref="G43:H43"/>
    <mergeCell ref="G44:H44"/>
    <mergeCell ref="K42:L42"/>
    <mergeCell ref="M42:N42"/>
    <mergeCell ref="K43:L43"/>
    <mergeCell ref="M43:N43"/>
  </mergeCells>
  <conditionalFormatting sqref="N237:Q238">
    <cfRule type="expression" dxfId="123" priority="68">
      <formula>$L$237&lt;30</formula>
    </cfRule>
  </conditionalFormatting>
  <conditionalFormatting sqref="H237:K238">
    <cfRule type="expression" dxfId="122" priority="67">
      <formula>$F$237&lt;30</formula>
    </cfRule>
  </conditionalFormatting>
  <conditionalFormatting sqref="K260:K262">
    <cfRule type="cellIs" dxfId="121" priority="64" operator="equal">
      <formula>"no diff"</formula>
    </cfRule>
    <cfRule type="cellIs" dxfId="120" priority="65" operator="equal">
      <formula>"lower"</formula>
    </cfRule>
    <cfRule type="cellIs" dxfId="119" priority="66" operator="equal">
      <formula>"higher"</formula>
    </cfRule>
  </conditionalFormatting>
  <conditionalFormatting sqref="Q260">
    <cfRule type="cellIs" dxfId="118" priority="61" operator="equal">
      <formula>"no diff"</formula>
    </cfRule>
    <cfRule type="cellIs" dxfId="117" priority="62" operator="equal">
      <formula>"lower"</formula>
    </cfRule>
    <cfRule type="cellIs" dxfId="116" priority="63" operator="equal">
      <formula>"higher"</formula>
    </cfRule>
  </conditionalFormatting>
  <conditionalFormatting sqref="Q260:Q262">
    <cfRule type="cellIs" dxfId="115" priority="58" operator="equal">
      <formula>"no diff"</formula>
    </cfRule>
    <cfRule type="cellIs" dxfId="114" priority="59" operator="equal">
      <formula>"lower"</formula>
    </cfRule>
    <cfRule type="cellIs" dxfId="113" priority="60" operator="equal">
      <formula>"higher"</formula>
    </cfRule>
  </conditionalFormatting>
  <conditionalFormatting sqref="W260">
    <cfRule type="cellIs" dxfId="112" priority="55" operator="equal">
      <formula>"no diff"</formula>
    </cfRule>
    <cfRule type="cellIs" dxfId="111" priority="56" operator="equal">
      <formula>"lower"</formula>
    </cfRule>
    <cfRule type="cellIs" dxfId="110" priority="57" operator="equal">
      <formula>"higher"</formula>
    </cfRule>
  </conditionalFormatting>
  <conditionalFormatting sqref="W260">
    <cfRule type="cellIs" dxfId="109" priority="52" operator="equal">
      <formula>"no diff"</formula>
    </cfRule>
    <cfRule type="cellIs" dxfId="108" priority="53" operator="equal">
      <formula>"lower"</formula>
    </cfRule>
    <cfRule type="cellIs" dxfId="107" priority="54" operator="equal">
      <formula>"higher"</formula>
    </cfRule>
  </conditionalFormatting>
  <conditionalFormatting sqref="W260:W262">
    <cfRule type="cellIs" dxfId="106" priority="49" operator="equal">
      <formula>"no diff"</formula>
    </cfRule>
    <cfRule type="cellIs" dxfId="105" priority="50" operator="equal">
      <formula>"lower"</formula>
    </cfRule>
    <cfRule type="cellIs" dxfId="104" priority="51" operator="equal">
      <formula>"higher"</formula>
    </cfRule>
  </conditionalFormatting>
  <conditionalFormatting sqref="O426:P428">
    <cfRule type="containsText" dxfId="103" priority="47" operator="containsText" text="low coverage">
      <formula>NOT(ISERROR(SEARCH("low coverage",O426)))</formula>
    </cfRule>
    <cfRule type="cellIs" dxfId="102" priority="48" operator="equal">
      <formula>"high coverage"</formula>
    </cfRule>
  </conditionalFormatting>
  <conditionalFormatting sqref="W426:X428">
    <cfRule type="containsText" dxfId="101" priority="45" operator="containsText" text="low coverage">
      <formula>NOT(ISERROR(SEARCH("low coverage",W426)))</formula>
    </cfRule>
    <cfRule type="containsText" dxfId="100" priority="46" operator="containsText" text="high coverage">
      <formula>NOT(ISERROR(SEARCH("high coverage",W426)))</formula>
    </cfRule>
  </conditionalFormatting>
  <conditionalFormatting sqref="O435:P439">
    <cfRule type="containsText" dxfId="99" priority="43" operator="containsText" text="low coverage">
      <formula>NOT(ISERROR(SEARCH("low coverage",O435)))</formula>
    </cfRule>
    <cfRule type="cellIs" dxfId="98" priority="44" operator="equal">
      <formula>"high coverage"</formula>
    </cfRule>
  </conditionalFormatting>
  <conditionalFormatting sqref="W435:X439">
    <cfRule type="containsText" dxfId="97" priority="41" operator="containsText" text="low coverage">
      <formula>NOT(ISERROR(SEARCH("low coverage",W435)))</formula>
    </cfRule>
    <cfRule type="containsText" dxfId="96" priority="42" operator="containsText" text="high coverage">
      <formula>NOT(ISERROR(SEARCH("high coverage",W435)))</formula>
    </cfRule>
  </conditionalFormatting>
  <conditionalFormatting sqref="O446:P454">
    <cfRule type="containsText" dxfId="95" priority="39" operator="containsText" text="low coverage">
      <formula>NOT(ISERROR(SEARCH("low coverage",O446)))</formula>
    </cfRule>
    <cfRule type="cellIs" dxfId="94" priority="40" operator="equal">
      <formula>"high coverage"</formula>
    </cfRule>
  </conditionalFormatting>
  <conditionalFormatting sqref="W446:X454">
    <cfRule type="containsText" dxfId="93" priority="37" operator="containsText" text="low coverage">
      <formula>NOT(ISERROR(SEARCH("low coverage",W446)))</formula>
    </cfRule>
    <cfRule type="containsText" dxfId="92" priority="38" operator="containsText" text="high coverage">
      <formula>NOT(ISERROR(SEARCH("high coverage",W446)))</formula>
    </cfRule>
  </conditionalFormatting>
  <conditionalFormatting sqref="M491:Y493 M490 U490 Y490">
    <cfRule type="containsText" dxfId="91" priority="34" operator="containsText" text="no diff">
      <formula>NOT(ISERROR(SEARCH("no diff",M490)))</formula>
    </cfRule>
    <cfRule type="containsText" dxfId="90" priority="35" operator="containsText" text="lower">
      <formula>NOT(ISERROR(SEARCH("lower",M490)))</formula>
    </cfRule>
    <cfRule type="containsText" dxfId="89" priority="36" operator="containsText" text="higher">
      <formula>NOT(ISERROR(SEARCH("higher",M490)))</formula>
    </cfRule>
  </conditionalFormatting>
  <conditionalFormatting sqref="M500:Y502 M499 U499 Y499">
    <cfRule type="containsText" dxfId="88" priority="31" operator="containsText" text="no diff">
      <formula>NOT(ISERROR(SEARCH("no diff",M499)))</formula>
    </cfRule>
    <cfRule type="containsText" dxfId="87" priority="32" operator="containsText" text="lower">
      <formula>NOT(ISERROR(SEARCH("lower",M499)))</formula>
    </cfRule>
    <cfRule type="containsText" dxfId="86" priority="33" operator="containsText" text="higher">
      <formula>NOT(ISERROR(SEARCH("higher",M499)))</formula>
    </cfRule>
  </conditionalFormatting>
  <conditionalFormatting sqref="L633:R633">
    <cfRule type="containsText" dxfId="85" priority="23" operator="containsText" text="lower">
      <formula>NOT(ISERROR(SEARCH("lower",L633)))</formula>
    </cfRule>
    <cfRule type="containsText" dxfId="84" priority="24" operator="containsText" text="higher">
      <formula>NOT(ISERROR(SEARCH("higher",L633)))</formula>
    </cfRule>
    <cfRule type="containsText" dxfId="83" priority="25" operator="containsText" text="better">
      <formula>NOT(ISERROR(SEARCH("better",L633)))</formula>
    </cfRule>
    <cfRule type="containsText" dxfId="82" priority="26" operator="containsText" text="no diff">
      <formula>NOT(ISERROR(SEARCH("no diff",L633)))</formula>
    </cfRule>
    <cfRule type="containsText" dxfId="81" priority="27" operator="containsText" text="worse">
      <formula>NOT(ISERROR(SEARCH("worse",L633)))</formula>
    </cfRule>
  </conditionalFormatting>
  <conditionalFormatting sqref="J669:K669">
    <cfRule type="cellIs" dxfId="80" priority="10" operator="greaterThan">
      <formula>0.9</formula>
    </cfRule>
    <cfRule type="cellIs" dxfId="79" priority="16" operator="lessThan">
      <formula>0.8</formula>
    </cfRule>
    <cfRule type="cellIs" dxfId="78" priority="22" operator="between">
      <formula>0.8</formula>
      <formula>0.9</formula>
    </cfRule>
  </conditionalFormatting>
  <conditionalFormatting sqref="J677:K678">
    <cfRule type="cellIs" dxfId="77" priority="9" operator="greaterThan">
      <formula>0.9</formula>
    </cfRule>
    <cfRule type="cellIs" dxfId="76" priority="15" operator="lessThan">
      <formula>0.8</formula>
    </cfRule>
    <cfRule type="cellIs" dxfId="75" priority="21" operator="between">
      <formula>0.8</formula>
      <formula>0.9</formula>
    </cfRule>
  </conditionalFormatting>
  <conditionalFormatting sqref="O669:P669">
    <cfRule type="cellIs" dxfId="74" priority="8" operator="greaterThan">
      <formula>0.9</formula>
    </cfRule>
    <cfRule type="cellIs" dxfId="73" priority="14" operator="lessThan">
      <formula>0.8</formula>
    </cfRule>
    <cfRule type="cellIs" dxfId="72" priority="20" operator="between">
      <formula>0.8</formula>
      <formula>0.9</formula>
    </cfRule>
  </conditionalFormatting>
  <conditionalFormatting sqref="O677:P678">
    <cfRule type="cellIs" dxfId="71" priority="7" operator="greaterThan">
      <formula>0.9</formula>
    </cfRule>
    <cfRule type="cellIs" dxfId="70" priority="13" operator="lessThan">
      <formula>0.8</formula>
    </cfRule>
    <cfRule type="cellIs" dxfId="69" priority="19" operator="between">
      <formula>0.8</formula>
      <formula>0.9</formula>
    </cfRule>
  </conditionalFormatting>
  <conditionalFormatting sqref="T669:U669">
    <cfRule type="cellIs" dxfId="68" priority="6" operator="greaterThan">
      <formula>0.9</formula>
    </cfRule>
    <cfRule type="cellIs" dxfId="67" priority="12" operator="lessThan">
      <formula>0.8</formula>
    </cfRule>
    <cfRule type="cellIs" dxfId="66" priority="18" operator="between">
      <formula>0.8</formula>
      <formula>0.9</formula>
    </cfRule>
  </conditionalFormatting>
  <conditionalFormatting sqref="T677:U678">
    <cfRule type="cellIs" dxfId="65" priority="5" operator="greaterThan">
      <formula>0.9</formula>
    </cfRule>
    <cfRule type="cellIs" dxfId="64" priority="11" operator="lessThan">
      <formula>0.8</formula>
    </cfRule>
    <cfRule type="cellIs" dxfId="63" priority="17" operator="between">
      <formula>0.8</formula>
      <formula>0.9</formula>
    </cfRule>
  </conditionalFormatting>
  <conditionalFormatting sqref="K750:W752">
    <cfRule type="containsText" dxfId="62" priority="1" operator="containsText" text="higher">
      <formula>NOT(ISERROR(SEARCH("higher",K750)))</formula>
    </cfRule>
    <cfRule type="containsText" dxfId="61" priority="2" operator="containsText" text="lower">
      <formula>NOT(ISERROR(SEARCH("lower",K750)))</formula>
    </cfRule>
    <cfRule type="containsText" dxfId="60" priority="4" operator="containsText" text="no diff">
      <formula>NOT(ISERROR(SEARCH("no diff",K750)))</formula>
    </cfRule>
  </conditionalFormatting>
  <dataValidations count="8">
    <dataValidation type="list" allowBlank="1" showInputMessage="1" showErrorMessage="1" sqref="I65:K65">
      <formula1>$AE$64:$AE$67</formula1>
    </dataValidation>
    <dataValidation type="list" allowBlank="1" showInputMessage="1" showErrorMessage="1" sqref="I337:K337">
      <formula1>$Y$346:$Y$347</formula1>
    </dataValidation>
    <dataValidation type="list" allowBlank="1" showInputMessage="1" showErrorMessage="1" sqref="I420:K420">
      <formula1>$AG$418:$AG$420</formula1>
    </dataValidation>
    <dataValidation type="list" allowBlank="1" showInputMessage="1" showErrorMessage="1" sqref="J484:L484">
      <formula1>$AC$484:$AC$485</formula1>
    </dataValidation>
    <dataValidation type="list" allowBlank="1" showInputMessage="1" showErrorMessage="1" sqref="F629:L629">
      <formula1>Way</formula1>
    </dataValidation>
    <dataValidation type="list" allowBlank="1" showInputMessage="1" showErrorMessage="1" sqref="I706:J706">
      <formula1>$AC$713:$AC$715</formula1>
    </dataValidation>
    <dataValidation type="list" allowBlank="1" showInputMessage="1" showErrorMessage="1" sqref="I745:J745">
      <formula1>$AC$753:$AC$755</formula1>
    </dataValidation>
    <dataValidation type="list" allowBlank="1" showInputMessage="1" showErrorMessage="1" sqref="G610:H610">
      <formula1>$AC$610:$AC$612</formula1>
    </dataValidation>
  </dataValidations>
  <hyperlinks>
    <hyperlink ref="D98:Y98" r:id="rId1" display="https://www.england.nhs.uk/statistics/statistical-work-areas/maternity-and-breastfeeding/"/>
    <hyperlink ref="D121" r:id="rId2"/>
    <hyperlink ref="D362:V362" r:id="rId3" display="Source: Public Health England, Health Profiles"/>
    <hyperlink ref="D416:W416" r:id="rId4" display="The current immunisation schedule for young children can be viewed here."/>
    <hyperlink ref="D574" r:id="rId5" display="Source: Public Health England Extractions Data Release (2014/15), and Hospital Episode Statistics (local level analysis 2015/16 - preliminary)"/>
    <hyperlink ref="D544:Y544" r:id="rId6" display="Further information and guidance on how health professionals can help to prevent tooth decay among young children is available  here."/>
    <hyperlink ref="E535" r:id="rId7"/>
    <hyperlink ref="D738:Y738" r:id="rId8" display="For further information and data about emergency hospital admissions for unintentional injury please see the PHE Unintentional Injuries Profile."/>
    <hyperlink ref="D403:Y403" r:id="rId9" display="Source: NHS England Childhood Immunisations Data"/>
    <hyperlink ref="U73:Y73" r:id="rId10" display="Source: PHE breastfeeding statistics"/>
    <hyperlink ref="D30" r:id="rId11" display="Source: NHSE"/>
  </hyperlinks>
  <pageMargins left="0.25" right="0.25" top="0.75" bottom="0.75" header="0.3" footer="0.3"/>
  <pageSetup paperSize="9" orientation="landscape" verticalDpi="0" r:id="rId12"/>
  <ignoredErrors>
    <ignoredError sqref="K448:N448 S448:V448" formula="1"/>
  </ignoredErrors>
  <drawing r:id="rId13"/>
  <legacyDrawing r:id="rId14"/>
  <oleObjects>
    <mc:AlternateContent xmlns:mc="http://schemas.openxmlformats.org/markup-compatibility/2006">
      <mc:Choice Requires="x14">
        <oleObject progId="AcroExch.Document.DC" dvAspect="DVASPECT_ICON" shapeId="6153" r:id="rId15">
          <objectPr defaultSize="0" autoPict="0" r:id="rId16">
            <anchor moveWithCells="1" sizeWithCells="1">
              <from>
                <xdr:col>15</xdr:col>
                <xdr:colOff>238125</xdr:colOff>
                <xdr:row>191</xdr:row>
                <xdr:rowOff>161925</xdr:rowOff>
              </from>
              <to>
                <xdr:col>17</xdr:col>
                <xdr:colOff>295275</xdr:colOff>
                <xdr:row>194</xdr:row>
                <xdr:rowOff>133350</xdr:rowOff>
              </to>
            </anchor>
          </objectPr>
        </oleObject>
      </mc:Choice>
      <mc:Fallback>
        <oleObject progId="AcroExch.Document.DC" dvAspect="DVASPECT_ICON" shapeId="6153" r:id="rId15"/>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AE282"/>
  <sheetViews>
    <sheetView showGridLines="0" zoomScaleNormal="100" workbookViewId="0">
      <pane ySplit="7" topLeftCell="A8" activePane="bottomLeft" state="frozen"/>
      <selection pane="bottomLeft" activeCell="AC19" sqref="AC19"/>
    </sheetView>
  </sheetViews>
  <sheetFormatPr defaultRowHeight="15" x14ac:dyDescent="0.25"/>
  <cols>
    <col min="1" max="3" width="1.5" style="91" customWidth="1"/>
    <col min="4" max="25" width="4.796875" style="91" customWidth="1"/>
    <col min="26" max="28" width="1.3984375" style="91" customWidth="1"/>
    <col min="29" max="29" width="10.19921875" style="91" bestFit="1" customWidth="1"/>
    <col min="30" max="16384" width="8.796875" style="91"/>
  </cols>
  <sheetData>
    <row r="1" spans="1:27" ht="9" customHeight="1" x14ac:dyDescent="0.25">
      <c r="A1" s="93"/>
    </row>
    <row r="7" spans="1:27" ht="7.5" customHeight="1" x14ac:dyDescent="0.25">
      <c r="B7" s="79"/>
      <c r="C7" s="79"/>
      <c r="D7" s="79"/>
      <c r="E7" s="79"/>
      <c r="F7" s="79"/>
      <c r="G7" s="79"/>
      <c r="H7" s="79"/>
      <c r="I7" s="79"/>
      <c r="J7" s="79"/>
      <c r="K7" s="79"/>
      <c r="L7" s="79"/>
      <c r="M7" s="79"/>
      <c r="N7" s="79"/>
      <c r="O7" s="79"/>
      <c r="P7" s="79"/>
      <c r="Q7" s="79"/>
      <c r="R7" s="79"/>
      <c r="S7" s="79"/>
      <c r="T7" s="79"/>
      <c r="U7" s="79"/>
      <c r="V7" s="79"/>
      <c r="W7" s="79"/>
      <c r="X7" s="79"/>
      <c r="Y7" s="79"/>
      <c r="Z7" s="79"/>
      <c r="AA7" s="79"/>
    </row>
    <row r="8" spans="1:27" ht="23.25" customHeight="1" x14ac:dyDescent="0.3">
      <c r="B8" s="79"/>
      <c r="C8" s="81"/>
      <c r="D8" s="79"/>
      <c r="E8" s="79"/>
      <c r="F8" s="79"/>
      <c r="G8" s="79"/>
      <c r="H8" s="79"/>
      <c r="I8" s="79"/>
      <c r="J8" s="79"/>
      <c r="K8" s="79"/>
      <c r="L8" s="79"/>
      <c r="M8" s="79"/>
      <c r="N8" s="79"/>
      <c r="O8" s="79"/>
      <c r="P8" s="79"/>
      <c r="Q8" s="97"/>
      <c r="R8" s="97"/>
      <c r="S8" s="97"/>
      <c r="T8" s="97"/>
      <c r="U8" s="97"/>
      <c r="V8" s="97"/>
      <c r="W8" s="97"/>
      <c r="X8" s="97"/>
      <c r="Y8" s="79"/>
      <c r="Z8" s="79"/>
      <c r="AA8" s="79"/>
    </row>
    <row r="9" spans="1:27" x14ac:dyDescent="0.25">
      <c r="B9" s="79"/>
      <c r="C9" s="79"/>
      <c r="D9" s="79"/>
      <c r="E9" s="79"/>
      <c r="F9" s="79"/>
      <c r="G9" s="79"/>
      <c r="H9" s="79"/>
      <c r="I9" s="79"/>
      <c r="J9" s="79"/>
      <c r="K9" s="79"/>
      <c r="L9" s="79"/>
      <c r="M9" s="79"/>
      <c r="N9" s="79"/>
      <c r="O9" s="87"/>
      <c r="P9" s="83"/>
      <c r="Q9" s="97"/>
      <c r="R9" s="96"/>
      <c r="S9" s="96"/>
      <c r="T9" s="96"/>
      <c r="U9" s="96"/>
      <c r="V9" s="96"/>
      <c r="W9" s="96"/>
      <c r="X9" s="96"/>
      <c r="Y9" s="79"/>
      <c r="Z9" s="79"/>
      <c r="AA9" s="79"/>
    </row>
    <row r="10" spans="1:27" ht="15" customHeight="1" x14ac:dyDescent="0.25">
      <c r="B10" s="79"/>
      <c r="C10" s="173"/>
      <c r="D10" s="173"/>
      <c r="E10" s="173"/>
      <c r="F10" s="173"/>
      <c r="G10" s="173"/>
      <c r="H10" s="173"/>
      <c r="I10" s="173"/>
      <c r="J10" s="173"/>
      <c r="K10" s="173"/>
      <c r="L10" s="173"/>
      <c r="M10" s="173"/>
      <c r="N10" s="82"/>
      <c r="O10" s="82"/>
      <c r="P10" s="82"/>
      <c r="Q10" s="171"/>
      <c r="R10" s="171"/>
      <c r="S10" s="171"/>
      <c r="T10" s="171"/>
      <c r="U10" s="171"/>
      <c r="V10" s="171"/>
      <c r="W10" s="171"/>
      <c r="X10" s="171"/>
      <c r="Y10" s="82"/>
      <c r="Z10" s="82"/>
      <c r="AA10" s="79"/>
    </row>
    <row r="11" spans="1:27" x14ac:dyDescent="0.25">
      <c r="B11" s="79"/>
      <c r="C11" s="173"/>
      <c r="D11" s="1880" t="s">
        <v>2767</v>
      </c>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82"/>
      <c r="AA11" s="79"/>
    </row>
    <row r="12" spans="1:27" x14ac:dyDescent="0.25">
      <c r="B12" s="79"/>
      <c r="C12" s="173"/>
      <c r="D12" s="751"/>
      <c r="E12" s="751"/>
      <c r="F12" s="751"/>
      <c r="G12" s="751"/>
      <c r="H12" s="751"/>
      <c r="I12" s="751"/>
      <c r="J12" s="751"/>
      <c r="K12" s="751"/>
      <c r="L12" s="751"/>
      <c r="M12" s="751"/>
      <c r="N12" s="751"/>
      <c r="O12" s="751"/>
      <c r="P12" s="751"/>
      <c r="Q12" s="751"/>
      <c r="R12" s="751"/>
      <c r="S12" s="751"/>
      <c r="T12" s="751"/>
      <c r="U12" s="751"/>
      <c r="V12" s="751"/>
      <c r="W12" s="751"/>
      <c r="X12" s="751"/>
      <c r="Y12" s="751"/>
      <c r="Z12" s="82"/>
      <c r="AA12" s="79"/>
    </row>
    <row r="13" spans="1:27" s="753" customFormat="1" ht="197.25" customHeight="1" x14ac:dyDescent="0.2">
      <c r="B13" s="108"/>
      <c r="C13" s="504"/>
      <c r="D13" s="1881" t="s">
        <v>2768</v>
      </c>
      <c r="E13" s="1882"/>
      <c r="F13" s="1882"/>
      <c r="G13" s="1882"/>
      <c r="H13" s="1882"/>
      <c r="I13" s="1882"/>
      <c r="J13" s="1882"/>
      <c r="K13" s="1882"/>
      <c r="L13" s="1882"/>
      <c r="M13" s="1882"/>
      <c r="N13" s="1882"/>
      <c r="O13" s="1882"/>
      <c r="P13" s="1882"/>
      <c r="Q13" s="1882"/>
      <c r="R13" s="1882"/>
      <c r="S13" s="1882"/>
      <c r="T13" s="1882"/>
      <c r="U13" s="1882"/>
      <c r="V13" s="1882"/>
      <c r="W13" s="1882"/>
      <c r="X13" s="1882"/>
      <c r="Y13" s="1882"/>
      <c r="Z13" s="493"/>
      <c r="AA13" s="108"/>
    </row>
    <row r="14" spans="1:27" x14ac:dyDescent="0.25">
      <c r="B14" s="79"/>
      <c r="C14" s="173"/>
      <c r="D14" s="751"/>
      <c r="E14" s="751"/>
      <c r="F14" s="751"/>
      <c r="G14" s="751"/>
      <c r="H14" s="751"/>
      <c r="I14" s="751"/>
      <c r="J14" s="751"/>
      <c r="K14" s="751"/>
      <c r="L14" s="751"/>
      <c r="M14" s="751"/>
      <c r="N14" s="751"/>
      <c r="O14" s="751"/>
      <c r="P14" s="751"/>
      <c r="Q14" s="751"/>
      <c r="R14" s="751"/>
      <c r="S14" s="751"/>
      <c r="T14" s="751"/>
      <c r="U14" s="751"/>
      <c r="V14" s="751"/>
      <c r="W14" s="751"/>
      <c r="X14" s="751"/>
      <c r="Y14" s="751"/>
      <c r="Z14" s="82"/>
      <c r="AA14" s="79"/>
    </row>
    <row r="15" spans="1:27" ht="15" customHeight="1" x14ac:dyDescent="0.25">
      <c r="B15" s="79"/>
      <c r="C15" s="173"/>
      <c r="D15" s="1888" t="s">
        <v>2769</v>
      </c>
      <c r="E15" s="1888"/>
      <c r="F15" s="1888"/>
      <c r="G15" s="1888"/>
      <c r="H15" s="1888"/>
      <c r="I15" s="1888"/>
      <c r="J15" s="1888"/>
      <c r="K15" s="1888"/>
      <c r="L15" s="1888"/>
      <c r="M15" s="1888"/>
      <c r="N15" s="1888"/>
      <c r="O15" s="1888"/>
      <c r="P15" s="1888"/>
      <c r="Q15" s="1888"/>
      <c r="R15" s="1888"/>
      <c r="S15" s="1888"/>
      <c r="T15" s="1888"/>
      <c r="U15" s="1888"/>
      <c r="V15" s="1888"/>
      <c r="W15" s="1888"/>
      <c r="X15" s="1888"/>
      <c r="Z15" s="82"/>
      <c r="AA15" s="79"/>
    </row>
    <row r="16" spans="1:27" ht="33" customHeight="1" x14ac:dyDescent="0.25">
      <c r="B16" s="79"/>
      <c r="C16" s="173"/>
      <c r="D16" s="1889" t="s">
        <v>2770</v>
      </c>
      <c r="E16" s="1889"/>
      <c r="F16" s="1889"/>
      <c r="G16" s="1889"/>
      <c r="H16" s="1889"/>
      <c r="I16" s="1889"/>
      <c r="J16" s="1889"/>
      <c r="K16" s="1889"/>
      <c r="L16" s="1889"/>
      <c r="M16" s="1889"/>
      <c r="N16" s="1889"/>
      <c r="O16" s="1889"/>
      <c r="P16" s="1889"/>
      <c r="Q16" s="1889"/>
      <c r="R16" s="1889"/>
      <c r="S16" s="1889"/>
      <c r="T16" s="1889"/>
      <c r="U16" s="1889"/>
      <c r="V16" s="1889"/>
      <c r="W16" s="1889"/>
      <c r="X16" s="1889"/>
      <c r="Z16" s="82"/>
      <c r="AA16" s="79"/>
    </row>
    <row r="17" spans="2:29" ht="15" customHeight="1" x14ac:dyDescent="0.25">
      <c r="B17" s="79"/>
      <c r="C17" s="173"/>
      <c r="D17" s="173"/>
      <c r="E17" s="173"/>
      <c r="F17" s="754"/>
      <c r="G17" s="754"/>
      <c r="H17" s="173"/>
      <c r="I17" s="173"/>
      <c r="J17" s="173"/>
      <c r="K17" s="173"/>
      <c r="L17" s="173"/>
      <c r="M17" s="173"/>
      <c r="N17" s="82"/>
      <c r="O17" s="173"/>
      <c r="P17" s="173"/>
      <c r="Q17" s="173"/>
      <c r="R17" s="173"/>
      <c r="S17" s="173"/>
      <c r="T17" s="173"/>
      <c r="U17" s="173"/>
      <c r="V17" s="173"/>
      <c r="W17" s="173"/>
      <c r="X17" s="173"/>
      <c r="Y17" s="173"/>
      <c r="Z17" s="82"/>
      <c r="AA17" s="79"/>
      <c r="AC17" s="757">
        <v>2017</v>
      </c>
    </row>
    <row r="18" spans="2:29" x14ac:dyDescent="0.25">
      <c r="B18" s="79"/>
      <c r="C18" s="173"/>
      <c r="D18" s="1883" t="s">
        <v>2807</v>
      </c>
      <c r="E18" s="1883"/>
      <c r="F18" s="1884">
        <v>2017</v>
      </c>
      <c r="G18" s="1885"/>
      <c r="H18" s="173"/>
      <c r="I18" s="173"/>
      <c r="J18" s="173"/>
      <c r="K18" s="173"/>
      <c r="L18" s="173"/>
      <c r="M18" s="173"/>
      <c r="N18" s="82"/>
      <c r="O18" s="173"/>
      <c r="P18" s="173"/>
      <c r="Q18" s="173"/>
      <c r="R18" s="173"/>
      <c r="S18" s="173"/>
      <c r="T18" s="173"/>
      <c r="U18" s="173"/>
      <c r="V18" s="173"/>
      <c r="W18" s="173"/>
      <c r="X18" s="173"/>
      <c r="Y18" s="173"/>
      <c r="Z18" s="82"/>
      <c r="AA18" s="79"/>
      <c r="AC18" s="757">
        <v>2016</v>
      </c>
    </row>
    <row r="19" spans="2:29" x14ac:dyDescent="0.25">
      <c r="B19" s="79"/>
      <c r="C19" s="173"/>
      <c r="D19" s="173"/>
      <c r="E19" s="173"/>
      <c r="F19" s="173"/>
      <c r="G19" s="173"/>
      <c r="H19" s="173"/>
      <c r="I19" s="173"/>
      <c r="J19" s="173"/>
      <c r="K19" s="173"/>
      <c r="L19" s="173"/>
      <c r="M19" s="173"/>
      <c r="N19" s="82"/>
      <c r="O19" s="173"/>
      <c r="P19" s="173"/>
      <c r="Q19" s="173"/>
      <c r="R19" s="173"/>
      <c r="S19" s="173"/>
      <c r="T19" s="173"/>
      <c r="U19" s="173"/>
      <c r="V19" s="173"/>
      <c r="W19" s="173"/>
      <c r="X19" s="173"/>
      <c r="Y19" s="173"/>
      <c r="Z19" s="82"/>
      <c r="AA19" s="79"/>
    </row>
    <row r="20" spans="2:29" ht="15" customHeight="1" x14ac:dyDescent="0.25">
      <c r="B20" s="79"/>
      <c r="C20" s="173"/>
      <c r="D20" s="1887"/>
      <c r="E20" s="1887"/>
      <c r="F20" s="1887"/>
      <c r="G20" s="1887"/>
      <c r="H20" s="1886" t="s">
        <v>2808</v>
      </c>
      <c r="I20" s="1886"/>
      <c r="J20" s="1886"/>
      <c r="K20" s="1886"/>
      <c r="L20" s="1886"/>
      <c r="M20" s="1886"/>
      <c r="N20" s="1886"/>
      <c r="O20" s="1886"/>
      <c r="P20" s="1886"/>
      <c r="Q20" s="1886"/>
      <c r="R20" s="1886"/>
      <c r="S20" s="1886"/>
      <c r="T20" s="1886"/>
      <c r="U20" s="1886"/>
      <c r="V20" s="1891" t="s">
        <v>2809</v>
      </c>
      <c r="W20" s="1891"/>
      <c r="X20" s="173"/>
      <c r="Y20" s="173"/>
      <c r="Z20" s="82"/>
      <c r="AA20" s="79"/>
    </row>
    <row r="21" spans="2:29" ht="31.5" customHeight="1" x14ac:dyDescent="0.25">
      <c r="B21" s="79"/>
      <c r="C21" s="504"/>
      <c r="D21" s="1887"/>
      <c r="E21" s="1887"/>
      <c r="F21" s="1887"/>
      <c r="G21" s="1887"/>
      <c r="H21" s="1890" t="s">
        <v>2810</v>
      </c>
      <c r="I21" s="1890"/>
      <c r="J21" s="1890" t="s">
        <v>2811</v>
      </c>
      <c r="K21" s="1890"/>
      <c r="L21" s="1890" t="s">
        <v>2812</v>
      </c>
      <c r="M21" s="1890"/>
      <c r="N21" s="1890" t="s">
        <v>2813</v>
      </c>
      <c r="O21" s="1890"/>
      <c r="P21" s="1890" t="s">
        <v>2814</v>
      </c>
      <c r="Q21" s="1890"/>
      <c r="R21" s="1890" t="s">
        <v>2815</v>
      </c>
      <c r="S21" s="1890"/>
      <c r="T21" s="1890" t="s">
        <v>2816</v>
      </c>
      <c r="U21" s="1890"/>
      <c r="V21" s="1891"/>
      <c r="W21" s="1891"/>
      <c r="X21" s="504"/>
      <c r="Y21" s="504"/>
      <c r="Z21" s="752"/>
      <c r="AA21" s="79"/>
    </row>
    <row r="22" spans="2:29" ht="15" customHeight="1" x14ac:dyDescent="0.25">
      <c r="B22" s="79"/>
      <c r="C22" s="752"/>
      <c r="D22" s="1876" t="s">
        <v>790</v>
      </c>
      <c r="E22" s="1876"/>
      <c r="F22" s="1876"/>
      <c r="G22" s="1876"/>
      <c r="H22" s="1878">
        <f>IFERROR(IF($D$22="please make a selection","n/a",INDEX(la.data,MATCH($D$22,la.geog,0),MATCH(CONCATENATE("Number of schools - ",H$21, " (",$F$18,")"),la.head,0))), "n/a")</f>
        <v>4</v>
      </c>
      <c r="I22" s="1878"/>
      <c r="J22" s="1878">
        <f>IFERROR(IF($D$22="please make a selection","n/a",INDEX(la.data,MATCH($D$22,la.geog,0),MATCH(CONCATENATE("Number of schools - ",J$21, " (",$F$18,")"),la.head,0))), "n/a")</f>
        <v>228</v>
      </c>
      <c r="K22" s="1878"/>
      <c r="L22" s="1878">
        <f>IFERROR(IF($D$22="please make a selection","n/a",INDEX(la.data,MATCH($D$22,la.geog,0),MATCH(CONCATENATE("Number of schools - ",L$21, " (",$F$18,")"),la.head,0))), "n/a")</f>
        <v>40</v>
      </c>
      <c r="M22" s="1878"/>
      <c r="N22" s="1878">
        <f>IFERROR(IF($D$22="please make a selection","n/a",INDEX(la.data,MATCH($D$22,la.geog,0),MATCH(CONCATENATE("Number of schools - ",N$21, " (",$F$18,")"),la.head,0))), "n/a")</f>
        <v>11</v>
      </c>
      <c r="O22" s="1878"/>
      <c r="P22" s="1878">
        <f>IFERROR(IF($D$22="please make a selection","n/a",INDEX(la.data,MATCH($D$22,la.geog,0),MATCH(CONCATENATE("Number of schools - ",P$21, " (",$F$18,")"),la.head,0))), "n/a")</f>
        <v>3</v>
      </c>
      <c r="Q22" s="1878"/>
      <c r="R22" s="1878">
        <f>IFERROR(IF($D$22="please make a selection","n/a",INDEX(la.data,MATCH($D$22,la.geog,0),MATCH(CONCATENATE("Number of schools - ",R$21, " (",$F$18,")"),la.head,0))), "n/a")</f>
        <v>2</v>
      </c>
      <c r="S22" s="1878"/>
      <c r="T22" s="1878">
        <f>IFERROR(IF($D$22="please make a selection","n/a",INDEX(la.data,MATCH($D$22,la.geog,0),MATCH(CONCATENATE("Number of schools - ",T$21, " (",$F$18,")"),la.head,0))), "n/a")</f>
        <v>41</v>
      </c>
      <c r="U22" s="1878"/>
      <c r="V22" s="1878">
        <f>SUM(H22:U22)</f>
        <v>329</v>
      </c>
      <c r="W22" s="1878"/>
      <c r="X22" s="504"/>
      <c r="Y22" s="504"/>
      <c r="Z22" s="752"/>
      <c r="AA22" s="79"/>
    </row>
    <row r="23" spans="2:29" x14ac:dyDescent="0.25">
      <c r="B23" s="79"/>
      <c r="C23" s="504"/>
      <c r="D23" s="1876" t="s">
        <v>791</v>
      </c>
      <c r="E23" s="1876"/>
      <c r="F23" s="1876"/>
      <c r="G23" s="1876"/>
      <c r="H23" s="1878">
        <f>IFERROR(IF($D$23="please make a selection","n/a",INDEX(la.data,MATCH($D$23,la.geog,0),MATCH(CONCATENATE("Number of schools - ",H$21, " (",$F$18,")"),la.head,0))), "n/a")</f>
        <v>43</v>
      </c>
      <c r="I23" s="1878"/>
      <c r="J23" s="1878">
        <f>IFERROR(IF($D$23="please make a selection","n/a",INDEX(la.data,MATCH($D$23,la.geog,0),MATCH(CONCATENATE("Number of schools - ",J$21, " (",$F$18,")"),la.head,0))), "n/a")</f>
        <v>2598</v>
      </c>
      <c r="K23" s="1878"/>
      <c r="L23" s="1878">
        <f>IFERROR(IF($D$23="please make a selection","n/a",INDEX(la.data,MATCH($D$23,la.geog,0),MATCH(CONCATENATE("Number of schools - ",L$21, " (",$F$18,")"),la.head,0))), "n/a")</f>
        <v>502</v>
      </c>
      <c r="M23" s="1878"/>
      <c r="N23" s="1878">
        <f>IFERROR(IF($D$23="please make a selection","n/a",INDEX(la.data,MATCH($D$23,la.geog,0),MATCH(CONCATENATE("Number of schools - ",N$21, " (",$F$18,")"),la.head,0))), "n/a")</f>
        <v>158</v>
      </c>
      <c r="O23" s="1878"/>
      <c r="P23" s="1878">
        <f>IFERROR(IF($D$23="please make a selection","n/a",INDEX(la.data,MATCH($D$23,la.geog,0),MATCH(CONCATENATE("Number of schools - ",P$21, " (",$F$18,")"),la.head,0))), "n/a")</f>
        <v>23</v>
      </c>
      <c r="Q23" s="1878"/>
      <c r="R23" s="1878">
        <f>IFERROR(IF($D$23="please make a selection","n/a",INDEX(la.data,MATCH($D$23,la.geog,0),MATCH(CONCATENATE("Number of schools - ",R$21, " (",$F$18,")"),la.head,0))), "n/a")</f>
        <v>47</v>
      </c>
      <c r="S23" s="1878"/>
      <c r="T23" s="1878">
        <f>IFERROR(IF($D$23="please make a selection","n/a",INDEX(la.data,MATCH($D$23,la.geog,0),MATCH(CONCATENATE("Number of schools - ",T$21, " (",$F$18,")"),la.head,0))), "n/a")</f>
        <v>518</v>
      </c>
      <c r="U23" s="1878"/>
      <c r="V23" s="1878">
        <f t="shared" ref="V23:V24" si="0">SUM(H23:U23)</f>
        <v>3889</v>
      </c>
      <c r="W23" s="1878"/>
      <c r="X23" s="504"/>
      <c r="Y23" s="504"/>
      <c r="Z23" s="752"/>
      <c r="AA23" s="79"/>
    </row>
    <row r="24" spans="2:29" x14ac:dyDescent="0.25">
      <c r="B24" s="79"/>
      <c r="C24" s="752"/>
      <c r="D24" s="1899" t="s">
        <v>1823</v>
      </c>
      <c r="E24" s="1899"/>
      <c r="F24" s="1899"/>
      <c r="G24" s="1899"/>
      <c r="H24" s="1879">
        <f>IFERROR(IF($D$24="please make a selection","n/a",INDEX(la.data,MATCH($D$24,la.geog,0),MATCH(CONCATENATE("Number of schools - ",H$21, " (",$F$18,")"),la.head,0))), "n/a")</f>
        <v>402</v>
      </c>
      <c r="I24" s="1879"/>
      <c r="J24" s="1879">
        <f>IFERROR(IF($D$24="please make a selection","n/a",INDEX(la.data,MATCH($D$24,la.geog,0),MATCH(CONCATENATE("Number of schools - ",J$21, " (",$F$18,")"),la.head,0))), "n/a")</f>
        <v>16786</v>
      </c>
      <c r="K24" s="1879"/>
      <c r="L24" s="1879">
        <f>IFERROR(IF($D$24="please make a selection","n/a",INDEX(la.data,MATCH($D$24,la.geog,0),MATCH(CONCATENATE("Number of schools - ",L$21, " (",$F$18,")"),la.head,0))), "n/a")</f>
        <v>3408</v>
      </c>
      <c r="M24" s="1879"/>
      <c r="N24" s="1879">
        <f>IFERROR(IF($D$24="please make a selection","n/a",INDEX(la.data,MATCH($D$24,la.geog,0),MATCH(CONCATENATE("Number of schools - ",N$21, " (",$F$18,")"),la.head,0))), "n/a")</f>
        <v>973</v>
      </c>
      <c r="O24" s="1879"/>
      <c r="P24" s="1879">
        <f>IFERROR(IF($D$24="please make a selection","n/a",INDEX(la.data,MATCH($D$24,la.geog,0),MATCH(CONCATENATE("Number of schools - ",P$21, " (",$F$18,")"),la.head,0))), "n/a")</f>
        <v>64</v>
      </c>
      <c r="Q24" s="1879"/>
      <c r="R24" s="1879">
        <f>IFERROR(IF($D$24="please make a selection","n/a",INDEX(la.data,MATCH($D$24,la.geog,0),MATCH(CONCATENATE("Number of schools - ",R$21, " (",$F$18,")"),la.head,0))), "n/a")</f>
        <v>351</v>
      </c>
      <c r="S24" s="1879"/>
      <c r="T24" s="1879">
        <f>IFERROR(IF($D$24="please make a selection","n/a",INDEX(la.data,MATCH($D$24,la.geog,0),MATCH(CONCATENATE("Number of schools - ",T$21, " (",$F$18,")"),la.head,0))), "n/a")</f>
        <v>2297</v>
      </c>
      <c r="U24" s="1879"/>
      <c r="V24" s="1879">
        <f t="shared" si="0"/>
        <v>24281</v>
      </c>
      <c r="W24" s="1879"/>
      <c r="X24" s="752"/>
      <c r="Y24" s="752"/>
      <c r="Z24" s="752"/>
      <c r="AA24" s="79"/>
    </row>
    <row r="25" spans="2:29" x14ac:dyDescent="0.25">
      <c r="B25" s="79"/>
      <c r="C25" s="752"/>
      <c r="D25" s="752"/>
      <c r="E25" s="752"/>
      <c r="F25" s="752"/>
      <c r="G25" s="752"/>
      <c r="H25" s="752"/>
      <c r="I25" s="752"/>
      <c r="J25" s="752"/>
      <c r="K25" s="752"/>
      <c r="L25" s="752"/>
      <c r="M25" s="752"/>
      <c r="N25" s="752"/>
      <c r="O25" s="752"/>
      <c r="P25" s="752"/>
      <c r="Q25" s="752"/>
      <c r="R25" s="752"/>
      <c r="S25" s="752"/>
      <c r="T25" s="752"/>
      <c r="U25" s="752"/>
      <c r="V25" s="752"/>
      <c r="W25" s="752"/>
      <c r="X25" s="752"/>
      <c r="Y25" s="752"/>
      <c r="Z25" s="752"/>
      <c r="AA25" s="79"/>
    </row>
    <row r="26" spans="2:29" x14ac:dyDescent="0.25">
      <c r="B26" s="79"/>
      <c r="C26" s="752"/>
      <c r="D26" s="752"/>
      <c r="E26" s="752"/>
      <c r="F26" s="752"/>
      <c r="G26" s="752"/>
      <c r="H26" s="752"/>
      <c r="I26" s="752"/>
      <c r="J26" s="752"/>
      <c r="K26" s="752"/>
      <c r="L26" s="752"/>
      <c r="M26" s="752"/>
      <c r="N26" s="752"/>
      <c r="O26" s="752"/>
      <c r="P26" s="752"/>
      <c r="Q26" s="752"/>
      <c r="R26" s="752"/>
      <c r="S26" s="752"/>
      <c r="T26" s="752"/>
      <c r="U26" s="752"/>
      <c r="V26" s="752"/>
      <c r="W26" s="752"/>
      <c r="X26" s="752"/>
      <c r="Y26" s="752"/>
      <c r="Z26" s="752"/>
      <c r="AA26" s="79"/>
    </row>
    <row r="27" spans="2:29" x14ac:dyDescent="0.25">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row>
    <row r="28" spans="2:29" x14ac:dyDescent="0.25">
      <c r="B28" s="79"/>
      <c r="C28" s="82"/>
      <c r="D28" s="82"/>
      <c r="E28" s="82"/>
      <c r="F28" s="82"/>
      <c r="G28" s="82"/>
      <c r="H28" s="82"/>
      <c r="I28" s="82"/>
      <c r="J28" s="82"/>
      <c r="K28" s="82"/>
      <c r="L28" s="82"/>
      <c r="M28" s="82"/>
      <c r="N28" s="82"/>
      <c r="O28" s="82"/>
      <c r="P28" s="82"/>
      <c r="Q28" s="82"/>
      <c r="R28" s="82"/>
      <c r="S28" s="82"/>
      <c r="T28" s="82"/>
      <c r="U28" s="82"/>
      <c r="V28" s="82"/>
      <c r="W28" s="82"/>
      <c r="X28" s="82"/>
      <c r="Y28" s="82"/>
      <c r="Z28" s="82"/>
      <c r="AA28" s="79"/>
    </row>
    <row r="29" spans="2:29" x14ac:dyDescent="0.25">
      <c r="B29" s="79"/>
      <c r="C29" s="82"/>
      <c r="D29" s="82"/>
      <c r="E29" s="82"/>
      <c r="F29" s="82"/>
      <c r="G29" s="82"/>
      <c r="H29" s="82"/>
      <c r="I29" s="82"/>
      <c r="J29" s="82"/>
      <c r="K29" s="82"/>
      <c r="L29" s="82"/>
      <c r="M29" s="82"/>
      <c r="N29" s="82"/>
      <c r="O29" s="82"/>
      <c r="P29" s="82"/>
      <c r="Q29" s="82"/>
      <c r="R29" s="82"/>
      <c r="S29" s="82"/>
      <c r="T29" s="82"/>
      <c r="U29" s="82"/>
      <c r="V29" s="82"/>
      <c r="W29" s="82"/>
      <c r="X29" s="82"/>
      <c r="Y29" s="82"/>
      <c r="Z29" s="82"/>
      <c r="AA29" s="79"/>
    </row>
    <row r="30" spans="2:29" ht="197.25" customHeight="1" x14ac:dyDescent="0.25">
      <c r="B30" s="79"/>
      <c r="C30" s="82"/>
      <c r="D30" s="1387" t="s">
        <v>2817</v>
      </c>
      <c r="E30" s="1387"/>
      <c r="F30" s="1387"/>
      <c r="G30" s="1387"/>
      <c r="H30" s="1387"/>
      <c r="I30" s="1387"/>
      <c r="J30" s="1387"/>
      <c r="K30" s="1387"/>
      <c r="L30" s="1387"/>
      <c r="M30" s="1387"/>
      <c r="N30" s="1387"/>
      <c r="O30" s="1387"/>
      <c r="P30" s="1387"/>
      <c r="Q30" s="1387"/>
      <c r="R30" s="1387"/>
      <c r="S30" s="1387"/>
      <c r="T30" s="1387"/>
      <c r="U30" s="1387"/>
      <c r="V30" s="1387"/>
      <c r="W30" s="1387"/>
      <c r="X30" s="1387"/>
      <c r="Y30" s="1387"/>
      <c r="Z30" s="82"/>
      <c r="AA30" s="79"/>
    </row>
    <row r="31" spans="2:29" x14ac:dyDescent="0.25">
      <c r="B31" s="79"/>
      <c r="C31" s="82"/>
      <c r="D31" s="758"/>
      <c r="E31" s="758"/>
      <c r="F31" s="758"/>
      <c r="G31" s="758"/>
      <c r="H31" s="758"/>
      <c r="I31" s="758"/>
      <c r="J31" s="758"/>
      <c r="K31" s="758"/>
      <c r="L31" s="758"/>
      <c r="M31" s="758"/>
      <c r="N31" s="758"/>
      <c r="O31" s="758"/>
      <c r="P31" s="758"/>
      <c r="Q31" s="758"/>
      <c r="R31" s="758"/>
      <c r="S31" s="758"/>
      <c r="T31" s="758"/>
      <c r="U31" s="758"/>
      <c r="V31" s="758"/>
      <c r="W31" s="758"/>
      <c r="X31" s="758"/>
      <c r="Y31" s="758"/>
      <c r="Z31" s="82"/>
      <c r="AA31" s="79"/>
    </row>
    <row r="32" spans="2:29" ht="96.75" customHeight="1" x14ac:dyDescent="0.25">
      <c r="B32" s="79"/>
      <c r="C32" s="82"/>
      <c r="D32" s="1387" t="s">
        <v>2818</v>
      </c>
      <c r="E32" s="1387"/>
      <c r="F32" s="1387"/>
      <c r="G32" s="1387"/>
      <c r="H32" s="1387"/>
      <c r="I32" s="1387"/>
      <c r="J32" s="1387"/>
      <c r="K32" s="1387"/>
      <c r="L32" s="1387"/>
      <c r="M32" s="1387"/>
      <c r="N32" s="1387"/>
      <c r="O32" s="1387"/>
      <c r="P32" s="1387"/>
      <c r="Q32" s="1387"/>
      <c r="R32" s="1387"/>
      <c r="S32" s="1387"/>
      <c r="T32" s="1387"/>
      <c r="U32" s="1387"/>
      <c r="V32" s="1387"/>
      <c r="W32" s="1387"/>
      <c r="X32" s="1387"/>
      <c r="Y32" s="1387"/>
      <c r="Z32" s="82"/>
      <c r="AA32" s="79"/>
    </row>
    <row r="33" spans="2:29" x14ac:dyDescent="0.25">
      <c r="B33" s="79"/>
      <c r="C33" s="82"/>
      <c r="D33" s="82"/>
      <c r="E33" s="82"/>
      <c r="F33" s="82"/>
      <c r="G33" s="82"/>
      <c r="H33" s="82"/>
      <c r="I33" s="82"/>
      <c r="J33" s="82"/>
      <c r="K33" s="82"/>
      <c r="L33" s="82"/>
      <c r="M33" s="82"/>
      <c r="N33" s="82"/>
      <c r="O33" s="82"/>
      <c r="P33" s="82"/>
      <c r="Q33" s="82"/>
      <c r="R33" s="82"/>
      <c r="S33" s="82"/>
      <c r="T33" s="82"/>
      <c r="U33" s="82"/>
      <c r="V33" s="82"/>
      <c r="W33" s="82"/>
      <c r="X33" s="82"/>
      <c r="Y33" s="82"/>
      <c r="Z33" s="82"/>
      <c r="AA33" s="79"/>
    </row>
    <row r="34" spans="2:29" s="758" customFormat="1" x14ac:dyDescent="0.25">
      <c r="B34" s="79"/>
      <c r="C34" s="759"/>
      <c r="D34" s="761" t="s">
        <v>1819</v>
      </c>
      <c r="E34" s="760"/>
      <c r="F34" s="1301" t="str">
        <f>IF(select1="", "please make a selection", select1)</f>
        <v>please make a selection</v>
      </c>
      <c r="G34" s="1301"/>
      <c r="H34" s="1301"/>
      <c r="I34" s="1301"/>
      <c r="J34" s="1301"/>
      <c r="K34" s="759"/>
      <c r="L34" s="759"/>
      <c r="M34" s="759"/>
      <c r="N34" s="759"/>
      <c r="O34" s="759"/>
      <c r="P34" s="759"/>
      <c r="Q34" s="759"/>
      <c r="R34" s="759"/>
      <c r="S34" s="759"/>
      <c r="T34" s="759"/>
      <c r="U34" s="759"/>
      <c r="V34" s="759"/>
      <c r="W34" s="759"/>
      <c r="X34" s="759"/>
      <c r="Y34" s="759"/>
      <c r="Z34" s="759"/>
      <c r="AA34" s="79"/>
    </row>
    <row r="35" spans="2:29" s="758" customFormat="1" x14ac:dyDescent="0.25">
      <c r="B35" s="79"/>
      <c r="C35" s="759"/>
      <c r="D35" s="761" t="s">
        <v>1820</v>
      </c>
      <c r="E35" s="760"/>
      <c r="F35" s="1292" t="str">
        <f>IF(select2 = "", "please make a selection", select2)</f>
        <v>please make a selection</v>
      </c>
      <c r="G35" s="1292"/>
      <c r="H35" s="1292"/>
      <c r="I35" s="1292"/>
      <c r="J35" s="1292"/>
      <c r="K35" s="759"/>
      <c r="L35" s="759"/>
      <c r="M35" s="759"/>
      <c r="N35" s="759"/>
      <c r="O35" s="759"/>
      <c r="P35" s="759"/>
      <c r="Q35" s="759"/>
      <c r="R35" s="759"/>
      <c r="S35" s="759"/>
      <c r="T35" s="759"/>
      <c r="U35" s="759"/>
      <c r="V35" s="759"/>
      <c r="W35" s="759"/>
      <c r="X35" s="759"/>
      <c r="Y35" s="759"/>
      <c r="Z35" s="759"/>
      <c r="AA35" s="79"/>
    </row>
    <row r="36" spans="2:29" s="758" customFormat="1" x14ac:dyDescent="0.25">
      <c r="B36" s="79"/>
      <c r="C36" s="759"/>
      <c r="D36" s="759"/>
      <c r="E36" s="759"/>
      <c r="F36" s="759"/>
      <c r="G36" s="759"/>
      <c r="H36" s="759"/>
      <c r="I36" s="759"/>
      <c r="J36" s="759"/>
      <c r="K36" s="759"/>
      <c r="L36" s="759"/>
      <c r="M36" s="759"/>
      <c r="N36" s="759"/>
      <c r="O36" s="759"/>
      <c r="P36" s="759"/>
      <c r="Q36" s="759"/>
      <c r="R36" s="759"/>
      <c r="S36" s="759"/>
      <c r="T36" s="759"/>
      <c r="U36" s="759"/>
      <c r="V36" s="759"/>
      <c r="W36" s="759"/>
      <c r="X36" s="759"/>
      <c r="Y36" s="759"/>
      <c r="Z36" s="759"/>
      <c r="AA36" s="79"/>
    </row>
    <row r="37" spans="2:29" s="758" customFormat="1" x14ac:dyDescent="0.25">
      <c r="B37" s="79"/>
      <c r="C37" s="759"/>
      <c r="D37" s="1841" t="s">
        <v>2914</v>
      </c>
      <c r="E37" s="1841"/>
      <c r="F37" s="1873">
        <v>2017</v>
      </c>
      <c r="G37" s="1874"/>
      <c r="H37" s="759"/>
      <c r="I37" s="759"/>
      <c r="J37" s="759"/>
      <c r="K37" s="759"/>
      <c r="L37" s="759"/>
      <c r="M37" s="759"/>
      <c r="N37" s="759"/>
      <c r="O37" s="759"/>
      <c r="P37" s="759"/>
      <c r="Q37" s="759"/>
      <c r="R37" s="759"/>
      <c r="S37" s="759"/>
      <c r="T37" s="759"/>
      <c r="U37" s="759"/>
      <c r="V37" s="759"/>
      <c r="W37" s="759"/>
      <c r="X37" s="759"/>
      <c r="Y37" s="759"/>
      <c r="Z37" s="759"/>
      <c r="AA37" s="79"/>
    </row>
    <row r="38" spans="2:29" s="758" customFormat="1" x14ac:dyDescent="0.25">
      <c r="B38" s="79"/>
      <c r="C38" s="759"/>
      <c r="D38" s="759"/>
      <c r="E38" s="759"/>
      <c r="F38" s="759"/>
      <c r="G38" s="759"/>
      <c r="H38" s="759"/>
      <c r="I38" s="759"/>
      <c r="J38" s="759"/>
      <c r="K38" s="759"/>
      <c r="L38" s="759"/>
      <c r="M38" s="759"/>
      <c r="N38" s="759"/>
      <c r="O38" s="759"/>
      <c r="P38" s="759"/>
      <c r="Q38" s="759"/>
      <c r="R38" s="759"/>
      <c r="S38" s="759"/>
      <c r="T38" s="759"/>
      <c r="U38" s="759"/>
      <c r="V38" s="759"/>
      <c r="W38" s="759"/>
      <c r="X38" s="759"/>
      <c r="Y38" s="759"/>
      <c r="Z38" s="759"/>
      <c r="AA38" s="79"/>
    </row>
    <row r="39" spans="2:29" s="758" customFormat="1" ht="28.5" customHeight="1" x14ac:dyDescent="0.25">
      <c r="B39" s="79"/>
      <c r="C39" s="759"/>
      <c r="D39" s="1892"/>
      <c r="E39" s="1892"/>
      <c r="F39" s="1892"/>
      <c r="G39" s="1894" t="s">
        <v>2907</v>
      </c>
      <c r="H39" s="1894"/>
      <c r="I39" s="1894"/>
      <c r="J39" s="1894"/>
      <c r="K39" s="1894" t="s">
        <v>2812</v>
      </c>
      <c r="L39" s="1894"/>
      <c r="M39" s="1894"/>
      <c r="N39" s="1894"/>
      <c r="O39" s="1894" t="s">
        <v>2909</v>
      </c>
      <c r="P39" s="1894"/>
      <c r="Q39" s="1894"/>
      <c r="R39" s="1894"/>
      <c r="S39" s="1894" t="s">
        <v>2910</v>
      </c>
      <c r="T39" s="1894"/>
      <c r="U39" s="1894"/>
      <c r="V39" s="1894"/>
      <c r="W39" s="1538" t="s">
        <v>1692</v>
      </c>
      <c r="X39" s="1538"/>
      <c r="Y39" s="759"/>
      <c r="Z39" s="759"/>
      <c r="AA39" s="79"/>
      <c r="AB39" s="757" t="s">
        <v>2906</v>
      </c>
      <c r="AC39" s="805"/>
    </row>
    <row r="40" spans="2:29" s="758" customFormat="1" ht="25.5" x14ac:dyDescent="0.25">
      <c r="B40" s="79"/>
      <c r="C40" s="759"/>
      <c r="D40" s="1893"/>
      <c r="E40" s="1893"/>
      <c r="F40" s="1893"/>
      <c r="G40" s="1898" t="s">
        <v>2819</v>
      </c>
      <c r="H40" s="1898"/>
      <c r="I40" s="762" t="s">
        <v>2820</v>
      </c>
      <c r="J40" s="762" t="s">
        <v>2821</v>
      </c>
      <c r="K40" s="1898" t="s">
        <v>2819</v>
      </c>
      <c r="L40" s="1898"/>
      <c r="M40" s="762" t="s">
        <v>2820</v>
      </c>
      <c r="N40" s="762" t="s">
        <v>2821</v>
      </c>
      <c r="O40" s="1898" t="s">
        <v>2819</v>
      </c>
      <c r="P40" s="1898"/>
      <c r="Q40" s="762" t="s">
        <v>2820</v>
      </c>
      <c r="R40" s="762" t="s">
        <v>2821</v>
      </c>
      <c r="S40" s="1898" t="s">
        <v>2819</v>
      </c>
      <c r="T40" s="1898"/>
      <c r="U40" s="762" t="s">
        <v>2820</v>
      </c>
      <c r="V40" s="762" t="s">
        <v>2821</v>
      </c>
      <c r="W40" s="1897"/>
      <c r="X40" s="1897"/>
      <c r="Y40" s="759"/>
      <c r="Z40" s="759"/>
      <c r="AA40" s="79"/>
      <c r="AB40" s="810" t="s">
        <v>2908</v>
      </c>
      <c r="AC40" s="805"/>
    </row>
    <row r="41" spans="2:29" s="758" customFormat="1" x14ac:dyDescent="0.25">
      <c r="B41" s="79"/>
      <c r="C41" s="759"/>
      <c r="D41" s="1905" t="str">
        <f>IFERROR(VLOOKUP($F$34, la.lookup,2,FALSE),"please make a selection")</f>
        <v>please make a selection</v>
      </c>
      <c r="E41" s="1905"/>
      <c r="F41" s="1905"/>
      <c r="G41" s="1895" t="str">
        <f>IFERROR(IF($D41="please make a selection","n/a",INDEX(la.data,MATCH($D41,la.geog,0),MATCH(CONCATENATE($AB$39,$G$39, " (",$F$37,")"),la.head,0))), "n/a")</f>
        <v>n/a</v>
      </c>
      <c r="H41" s="1895"/>
      <c r="I41" s="715" t="str">
        <f>IFERROR(IF($D41="please make a selection","n/a",INDEX(la.data,MATCH($D41,la.geog,0),MATCH(CONCATENATE($AB$40,$G$39, " (",$F$37,")"),la.head,0))), "n/a")</f>
        <v>n/a</v>
      </c>
      <c r="J41" s="808" t="str">
        <f>IFERROR(IF($D41="please make a selection","n/a",INDEX(la.data,MATCH($D41,la.geog,0),MATCH(CONCATENATE($AB$41,$G$39, " (",$F$37,")"),la.head,0))), "n/a")</f>
        <v>n/a</v>
      </c>
      <c r="K41" s="1895" t="str">
        <f>IFERROR(IF($D41="please make a selection","n/a",INDEX(la.data,MATCH($D41,la.geog,0),MATCH(CONCATENATE($AB$39,$K$39, " (",$F$37,")"),la.head,0))), "n/a")</f>
        <v>n/a</v>
      </c>
      <c r="L41" s="1895"/>
      <c r="M41" s="715" t="str">
        <f>IFERROR(IF($D41="please make a selection","n/a",INDEX(la.data,MATCH($D41,la.geog,0),MATCH(CONCATENATE($AB$40,$K$39, " (",$F$37,")"),la.head,0))), "n/a")</f>
        <v>n/a</v>
      </c>
      <c r="N41" s="808" t="str">
        <f>IFERROR(IF($D41="please make a selection","n/a",INDEX(la.data,MATCH($D41,la.geog,0),MATCH(CONCATENATE($AB$41,$K$39, " (",$F$37,")"),la.head,0))), "n/a")</f>
        <v>n/a</v>
      </c>
      <c r="O41" s="1921" t="str">
        <f>IFERROR(IF($D41="please make a selection","n/a",INDEX(la.data,MATCH($D41,la.geog,0),MATCH(CONCATENATE($AB$39,$O$39, " (",$F$37,")"),la.head,0))), "n/a")</f>
        <v>n/a</v>
      </c>
      <c r="P41" s="1921"/>
      <c r="Q41" s="715" t="str">
        <f>IFERROR(IF($D41="please make a selection","n/a",INDEX(la.data,MATCH($D41,la.geog,0),MATCH(CONCATENATE($AB$40,$O$39, " (",$F$37,")"),la.head,0))), "n/a")</f>
        <v>n/a</v>
      </c>
      <c r="R41" s="808" t="str">
        <f>IFERROR(IF($D41="please make a selection","n/a",INDEX(la.data,MATCH($D41,la.geog,0),MATCH(CONCATENATE($AB$41,$O$39, " (",$F$37,")"),la.head,0))), "n/a")</f>
        <v>n/a</v>
      </c>
      <c r="S41" s="1921" t="str">
        <f>IFERROR(IF($D41="please make a selection","n/a",INDEX(la.data,MATCH($D41,la.geog,0),MATCH(CONCATENATE($AB$39,$S$39, " (",$F$37,")"),la.head,0))), "n/a")</f>
        <v>n/a</v>
      </c>
      <c r="T41" s="1921"/>
      <c r="U41" s="715" t="str">
        <f>IFERROR(IF($D41="please make a selection","n/a",INDEX(la.data,MATCH($D41,la.geog,0),MATCH(CONCATENATE($AB$40,$S$39, " (",$F$37,")"),la.head,0))), "n/a")</f>
        <v>n/a</v>
      </c>
      <c r="V41" s="808" t="str">
        <f>IFERROR(IF($D41="please make a selection","n/a",INDEX(la.data,MATCH($D41,la.geog,0),MATCH(CONCATENATE($AB$41,$S$39, " (",$F$37,")"),la.head,0))), "n/a")</f>
        <v>n/a</v>
      </c>
      <c r="W41" s="1907" t="str">
        <f>IFERROR(SUM(U41,Q41,M41,I41)/SUM(S41,O41,K41,G41),"n/a")</f>
        <v>n/a</v>
      </c>
      <c r="X41" s="1907"/>
      <c r="Y41" s="759"/>
      <c r="Z41" s="759"/>
      <c r="AA41" s="79"/>
      <c r="AB41" s="811" t="s">
        <v>2911</v>
      </c>
      <c r="AC41" s="806"/>
    </row>
    <row r="42" spans="2:29" s="764" customFormat="1" x14ac:dyDescent="0.25">
      <c r="B42" s="79"/>
      <c r="C42" s="765"/>
      <c r="D42" s="1906" t="str">
        <f>IFERROR(VLOOKUP($F$35, la.lookup,2,FALSE),"please make a selection")</f>
        <v>please make a selection</v>
      </c>
      <c r="E42" s="1906"/>
      <c r="F42" s="1906"/>
      <c r="G42" s="1896" t="str">
        <f>IFERROR(IF($D42="please make a selection","n/a",INDEX(la.data,MATCH($D42,la.geog,0),MATCH(CONCATENATE($AB$39,$G$39, " (",$F$37,")"),la.head,0))), "n/a")</f>
        <v>n/a</v>
      </c>
      <c r="H42" s="1896"/>
      <c r="I42" s="807" t="str">
        <f>IFERROR(IF($D42="please make a selection","n/a",INDEX(la.data,MATCH($D42,la.geog,0),MATCH(CONCATENATE($AB$40,$G$39, " (",$F$37,")"),la.head,0))), "n/a")</f>
        <v>n/a</v>
      </c>
      <c r="J42" s="809" t="str">
        <f>IFERROR(IF($D42="please make a selection","n/a",INDEX(la.data,MATCH($D42,la.geog,0),MATCH(CONCATENATE($AB$41,$G$39, " (",$F$37,")"),la.head,0))), "n/a")</f>
        <v>n/a</v>
      </c>
      <c r="K42" s="1896" t="str">
        <f>IFERROR(IF($D42="please make a selection","n/a",INDEX(la.data,MATCH($D42,la.geog,0),MATCH(CONCATENATE($AB$39,$K$39, " (",$F$37,")"),la.head,0))), "n/a")</f>
        <v>n/a</v>
      </c>
      <c r="L42" s="1896"/>
      <c r="M42" s="807" t="str">
        <f>IFERROR(IF($D42="please make a selection","n/a",INDEX(la.data,MATCH($D42,la.geog,0),MATCH(CONCATENATE($AB$40,$K$39, " (",$F$37,")"),la.head,0))), "n/a")</f>
        <v>n/a</v>
      </c>
      <c r="N42" s="809" t="str">
        <f>IFERROR(IF($D42="please make a selection","n/a",INDEX(la.data,MATCH($D42,la.geog,0),MATCH(CONCATENATE($AB$41,$K$39, " (",$F$37,")"),la.head,0))), "n/a")</f>
        <v>n/a</v>
      </c>
      <c r="O42" s="1922" t="str">
        <f>IFERROR(IF($D42="please make a selection","n/a",INDEX(la.data,MATCH($D42,la.geog,0),MATCH(CONCATENATE($AB$39,$O$39, " (",$F$37,")"),la.head,0))), "n/a")</f>
        <v>n/a</v>
      </c>
      <c r="P42" s="1922"/>
      <c r="Q42" s="807" t="str">
        <f>IFERROR(IF($D42="please make a selection","n/a",INDEX(la.data,MATCH($D42,la.geog,0),MATCH(CONCATENATE($AB$40,$O$39, " (",$F$37,")"),la.head,0))), "n/a")</f>
        <v>n/a</v>
      </c>
      <c r="R42" s="809" t="str">
        <f>IFERROR(IF($D42="please make a selection","n/a",INDEX(la.data,MATCH($D42,la.geog,0),MATCH(CONCATENATE($AB$41,$O$39, " (",$F$37,")"),la.head,0))), "n/a")</f>
        <v>n/a</v>
      </c>
      <c r="S42" s="1922" t="str">
        <f>IFERROR(IF($D42="please make a selection","n/a",INDEX(la.data,MATCH($D42,la.geog,0),MATCH(CONCATENATE($AB$39,$S$39, " (",$F$37,")"),la.head,0))), "n/a")</f>
        <v>n/a</v>
      </c>
      <c r="T42" s="1922"/>
      <c r="U42" s="807" t="str">
        <f>IFERROR(IF($D42="please make a selection","n/a",INDEX(la.data,MATCH($D42,la.geog,0),MATCH(CONCATENATE($AB$40,$S$39, " (",$F$37,")"),la.head,0))), "n/a")</f>
        <v>n/a</v>
      </c>
      <c r="V42" s="809" t="str">
        <f>IFERROR(IF($D42="please make a selection","n/a",INDEX(la.data,MATCH($D42,la.geog,0),MATCH(CONCATENATE($AB$41,$S$39, " (",$F$37,")"),la.head,0))), "n/a")</f>
        <v>n/a</v>
      </c>
      <c r="W42" s="1908" t="str">
        <f t="shared" ref="W42:W45" si="1">IFERROR(SUM(U42,Q42,M42,I42)/SUM(S42,O42,K42,G42),"n/a")</f>
        <v>n/a</v>
      </c>
      <c r="X42" s="1908"/>
      <c r="Y42" s="765"/>
      <c r="Z42" s="765"/>
      <c r="AA42" s="79"/>
      <c r="AC42" s="805"/>
    </row>
    <row r="43" spans="2:29" s="758" customFormat="1" x14ac:dyDescent="0.25">
      <c r="B43" s="79"/>
      <c r="C43" s="759"/>
      <c r="D43" s="1477" t="s">
        <v>790</v>
      </c>
      <c r="E43" s="1477"/>
      <c r="F43" s="1477"/>
      <c r="G43" s="1783">
        <f>IFERROR(IF($D43="please make a selection","n/a",INDEX(la.data,MATCH($D43,la.geog,0),MATCH(CONCATENATE($AB$39,$G$39, " (",$F$37,")"),la.head,0))), "n/a")</f>
        <v>63761</v>
      </c>
      <c r="H43" s="1783"/>
      <c r="I43" s="763">
        <f>IFERROR(IF($D43="please make a selection","n/a",INDEX(la.data,MATCH($D43,la.geog,0),MATCH(CONCATENATE($AB$40,$G$39, " (",$F$37,")"),la.head,0))), "n/a")</f>
        <v>5086</v>
      </c>
      <c r="J43" s="769">
        <f>IFERROR(IF($D43="please make a selection","n/a",INDEX(la.data,MATCH($D43,la.geog,0),MATCH(CONCATENATE($AB$41,$G$39, " (",$F$37,")"),la.head,0))), "n/a")</f>
        <v>7.9766628503317075E-2</v>
      </c>
      <c r="K43" s="1783">
        <f>IFERROR(IF($D43="please make a selection","n/a",INDEX(la.data,MATCH($D43,la.geog,0),MATCH(CONCATENATE($AB$39,$K$39, " (",$F$37,")"),la.head,0))), "n/a")</f>
        <v>40366</v>
      </c>
      <c r="L43" s="1783"/>
      <c r="M43" s="763">
        <f>IFERROR(IF($D43="please make a selection","n/a",INDEX(la.data,MATCH($D43,la.geog,0),MATCH(CONCATENATE($AB$40,$K$39, " (",$F$37,")"),la.head,0))), "n/a")</f>
        <v>2924</v>
      </c>
      <c r="N43" s="769">
        <f>IFERROR(IF($D43="please make a selection","n/a",INDEX(la.data,MATCH($D43,la.geog,0),MATCH(CONCATENATE($AB$41,$K$39, " (",$F$37,")"),la.head,0))), "n/a")</f>
        <v>7.243719962344547E-2</v>
      </c>
      <c r="O43" s="1680">
        <f>IFERROR(IF($D43="please make a selection","n/a",INDEX(la.data,MATCH($D43,la.geog,0),MATCH(CONCATENATE($AB$39,$O$39, " (",$F$37,")"),la.head,0))), "n/a")</f>
        <v>1556</v>
      </c>
      <c r="P43" s="1680"/>
      <c r="Q43" s="736">
        <f>IFERROR(IF($D43="please make a selection","n/a",INDEX(la.data,MATCH($D43,la.geog,0),MATCH(CONCATENATE($AB$40,$O$39, " (",$F$37,")"),la.head,0))), "n/a")</f>
        <v>465</v>
      </c>
      <c r="R43" s="769">
        <f>IFERROR(IF($D43="please make a selection","n/a",INDEX(la.data,MATCH($D43,la.geog,0),MATCH(CONCATENATE($AB$41,$O$39, " (",$F$37,")"),la.head,0))), "n/a")</f>
        <v>0.29884318766066836</v>
      </c>
      <c r="S43" s="1680">
        <f>IFERROR(IF($D43="please make a selection","n/a",INDEX(la.data,MATCH($D43,la.geog,0),MATCH(CONCATENATE($AB$39,$S$39, " (",$F$37,")"),la.head,0))), "n/a")</f>
        <v>176</v>
      </c>
      <c r="T43" s="1680"/>
      <c r="U43" s="736">
        <f>IFERROR(IF($D43="please make a selection","n/a",INDEX(la.data,MATCH($D43,la.geog,0),MATCH(CONCATENATE($AB$40,$S$39, " (",$F$37,")"),la.head,0))), "n/a")</f>
        <v>56</v>
      </c>
      <c r="V43" s="698">
        <f>IFERROR(IF($D43="please make a selection","n/a",INDEX(la.data,MATCH($D43,la.geog,0),MATCH(CONCATENATE($AB$41,$S$39, " (",$F$37,")"),la.head,0))), "n/a")</f>
        <v>0.31818181818181818</v>
      </c>
      <c r="W43" s="1814">
        <f t="shared" si="1"/>
        <v>8.0588329759396934E-2</v>
      </c>
      <c r="X43" s="1814"/>
      <c r="Y43" s="759"/>
      <c r="Z43" s="759"/>
      <c r="AA43" s="79"/>
      <c r="AC43" s="805"/>
    </row>
    <row r="44" spans="2:29" s="758" customFormat="1" x14ac:dyDescent="0.25">
      <c r="B44" s="79"/>
      <c r="C44" s="759"/>
      <c r="D44" s="1477" t="s">
        <v>791</v>
      </c>
      <c r="E44" s="1477"/>
      <c r="F44" s="1477"/>
      <c r="G44" s="1453">
        <f>IFERROR(IF($D44="please make a selection","n/a",INDEX(la.data,MATCH($D44,la.geog,0),MATCH(CONCATENATE($AB$39,$G$39, " (",$F$37,")"),la.head,0))), "n/a")</f>
        <v>704111</v>
      </c>
      <c r="H44" s="1453"/>
      <c r="I44" s="763">
        <f>IFERROR(IF($D44="please make a selection","n/a",INDEX(la.data,MATCH($D44,la.geog,0),MATCH(CONCATENATE($AB$40,$G$39, " (",$F$37,")"),la.head,0))), "n/a")</f>
        <v>71238</v>
      </c>
      <c r="J44" s="769">
        <f>IFERROR(IF($D44="please make a selection","n/a",INDEX(la.data,MATCH($D44,la.geog,0),MATCH(CONCATENATE($AB$41,$G$39, " (",$F$37,")"),la.head,0))), "n/a")</f>
        <v>0.10117438869723666</v>
      </c>
      <c r="K44" s="1453">
        <f>IFERROR(IF($D44="please make a selection","n/a",INDEX(la.data,MATCH($D44,la.geog,0),MATCH(CONCATENATE($AB$39,$K$39, " (",$F$37,")"),la.head,0))), "n/a")</f>
        <v>435471</v>
      </c>
      <c r="L44" s="1453"/>
      <c r="M44" s="763">
        <f>IFERROR(IF($D44="please make a selection","n/a",INDEX(la.data,MATCH($D44,la.geog,0),MATCH(CONCATENATE($AB$40,$K$39, " (",$F$37,")"),la.head,0))), "n/a")</f>
        <v>39424</v>
      </c>
      <c r="N44" s="769">
        <f>IFERROR(IF($D44="please make a selection","n/a",INDEX(la.data,MATCH($D44,la.geog,0),MATCH(CONCATENATE($AB$41,$K$39, " (",$F$37,")"),la.head,0))), "n/a")</f>
        <v>9.0531860904629682E-2</v>
      </c>
      <c r="O44" s="1681">
        <f>IFERROR(IF($D44="please make a selection","n/a",INDEX(la.data,MATCH($D44,la.geog,0),MATCH(CONCATENATE($AB$39,$O$39, " (",$F$37,")"),la.head,0))), "n/a")</f>
        <v>16947</v>
      </c>
      <c r="P44" s="1681"/>
      <c r="Q44" s="736">
        <f>IFERROR(IF($D44="please make a selection","n/a",INDEX(la.data,MATCH($D44,la.geog,0),MATCH(CONCATENATE($AB$40,$O$39, " (",$F$37,")"),la.head,0))), "n/a")</f>
        <v>5081</v>
      </c>
      <c r="R44" s="769">
        <f>IFERROR(IF($D44="please make a selection","n/a",INDEX(la.data,MATCH($D44,la.geog,0),MATCH(CONCATENATE($AB$41,$O$39, " (",$F$37,")"),la.head,0))), "n/a")</f>
        <v>0.29981707676874964</v>
      </c>
      <c r="S44" s="1681">
        <f>IFERROR(IF($D44="please make a selection","n/a",INDEX(la.data,MATCH($D44,la.geog,0),MATCH(CONCATENATE($AB$39,$S$39, " (",$F$37,")"),la.head,0))), "n/a")</f>
        <v>1419</v>
      </c>
      <c r="T44" s="1681"/>
      <c r="U44" s="736">
        <f>IFERROR(IF($D44="please make a selection","n/a",INDEX(la.data,MATCH($D44,la.geog,0),MATCH(CONCATENATE($AB$40,$S$39, " (",$F$37,")"),la.head,0))), "n/a")</f>
        <v>497</v>
      </c>
      <c r="V44" s="698">
        <f>IFERROR(IF($D44="please make a selection","n/a",INDEX(la.data,MATCH($D44,la.geog,0),MATCH(CONCATENATE($AB$41,$S$39, " (",$F$37,")"),la.head,0))), "n/a")</f>
        <v>0.35024665257223397</v>
      </c>
      <c r="W44" s="1315">
        <f t="shared" si="1"/>
        <v>0.10038447322332264</v>
      </c>
      <c r="X44" s="1315"/>
      <c r="Y44" s="759"/>
      <c r="Z44" s="759"/>
      <c r="AA44" s="79"/>
      <c r="AC44" s="806"/>
    </row>
    <row r="45" spans="2:29" x14ac:dyDescent="0.25">
      <c r="B45" s="79"/>
      <c r="C45" s="82"/>
      <c r="D45" s="1478" t="s">
        <v>1823</v>
      </c>
      <c r="E45" s="1478"/>
      <c r="F45" s="1478"/>
      <c r="G45" s="1352">
        <f>IFERROR(IF($D45="please make a selection","n/a",INDEX(la.data,MATCH($D45,la.geog,0),MATCH(CONCATENATE($AB$39,$G$39, " (",$F$37,")"),la.head,0))), "n/a")</f>
        <v>4433418</v>
      </c>
      <c r="H45" s="1352"/>
      <c r="I45" s="501">
        <f>IFERROR(IF($D45="please make a selection","n/a",INDEX(la.data,MATCH($D45,la.geog,0),MATCH(CONCATENATE($AB$40,$G$39, " (",$F$37,")"),la.head,0))), "n/a")</f>
        <v>652203</v>
      </c>
      <c r="J45" s="629">
        <f>IFERROR(IF($D45="please make a selection","n/a",INDEX(la.data,MATCH($D45,la.geog,0),MATCH(CONCATENATE($AB$41,$G$39, " (",$F$37,")"),la.head,0))), "n/a")</f>
        <v>0.14711064916504601</v>
      </c>
      <c r="K45" s="1352">
        <f>IFERROR(IF($D45="please make a selection","n/a",INDEX(la.data,MATCH($D45,la.geog,0),MATCH(CONCATENATE($AB$39,$K$39, " (",$F$37,")"),la.head,0))), "n/a")</f>
        <v>2795312</v>
      </c>
      <c r="L45" s="1352"/>
      <c r="M45" s="501">
        <f>IFERROR(IF($D45="please make a selection","n/a",INDEX(la.data,MATCH($D45,la.geog,0),MATCH(CONCATENATE($AB$40,$K$39, " (",$F$37,")"),la.head,0))), "n/a")</f>
        <v>385250</v>
      </c>
      <c r="N45" s="629">
        <f>IFERROR(IF($D45="please make a selection","n/a",INDEX(la.data,MATCH($D45,la.geog,0),MATCH(CONCATENATE($AB$41,$K$39, " (",$F$37,")"),la.head,0))), "n/a")</f>
        <v>0.13782003583142061</v>
      </c>
      <c r="O45" s="1462">
        <f>IFERROR(IF($D45="please make a selection","n/a",INDEX(la.data,MATCH($D45,la.geog,0),MATCH(CONCATENATE($AB$39,$O$39, " (",$F$37,")"),la.head,0))), "n/a")</f>
        <v>95653</v>
      </c>
      <c r="P45" s="1462"/>
      <c r="Q45" s="640">
        <f>IFERROR(IF($D45="please make a selection","n/a",INDEX(la.data,MATCH($D45,la.geog,0),MATCH(CONCATENATE($AB$40,$O$39, " (",$F$37,")"),la.head,0))), "n/a")</f>
        <v>35736</v>
      </c>
      <c r="R45" s="629">
        <f>IFERROR(IF($D45="please make a selection","n/a",INDEX(la.data,MATCH($D45,la.geog,0),MATCH(CONCATENATE($AB$41,$O$39, " (",$F$37,")"),la.head,0))), "n/a")</f>
        <v>0.37360040981464254</v>
      </c>
      <c r="S45" s="1462">
        <f>IFERROR(IF($D45="please make a selection","n/a",INDEX(la.data,MATCH($D45,la.geog,0),MATCH(CONCATENATE($AB$39,$S$39, " (",$F$37,")"),la.head,0))), "n/a")</f>
        <v>15236</v>
      </c>
      <c r="T45" s="1462"/>
      <c r="U45" s="640">
        <f>IFERROR(IF($D45="please make a selection","n/a",INDEX(la.data,MATCH($D45,la.geog,0),MATCH(CONCATENATE($AB$40,$S$39, " (",$F$37,")"),la.head,0))), "n/a")</f>
        <v>6311</v>
      </c>
      <c r="V45" s="628">
        <f>IFERROR(IF($D45="please make a selection","n/a",INDEX(la.data,MATCH($D45,la.geog,0),MATCH(CONCATENATE($AB$41,$S$39, " (",$F$37,")"),la.head,0))), "n/a")</f>
        <v>0.41799999999999998</v>
      </c>
      <c r="W45" s="1313">
        <f t="shared" si="1"/>
        <v>0.14707847914176472</v>
      </c>
      <c r="X45" s="1313"/>
      <c r="Y45" s="82"/>
      <c r="Z45" s="82"/>
      <c r="AA45" s="79"/>
      <c r="AC45" s="805"/>
    </row>
    <row r="46" spans="2:29" x14ac:dyDescent="0.25">
      <c r="B46" s="79"/>
      <c r="C46" s="82"/>
      <c r="D46" s="82"/>
      <c r="E46" s="82"/>
      <c r="F46" s="82"/>
      <c r="G46" s="82"/>
      <c r="H46" s="82"/>
      <c r="I46" s="82"/>
      <c r="J46" s="82"/>
      <c r="K46" s="82"/>
      <c r="L46" s="82"/>
      <c r="M46" s="82"/>
      <c r="N46" s="82"/>
      <c r="O46" s="82"/>
      <c r="P46" s="82"/>
      <c r="Q46" s="82"/>
      <c r="R46" s="82"/>
      <c r="S46" s="82"/>
      <c r="T46" s="82"/>
      <c r="U46" s="82"/>
      <c r="V46" s="82"/>
      <c r="W46" s="82"/>
      <c r="X46" s="82"/>
      <c r="Y46" s="82"/>
      <c r="Z46" s="82"/>
      <c r="AA46" s="79"/>
      <c r="AC46" s="805"/>
    </row>
    <row r="47" spans="2:29" x14ac:dyDescent="0.25">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C47" s="806"/>
    </row>
    <row r="48" spans="2:29" x14ac:dyDescent="0.25">
      <c r="B48" s="79"/>
      <c r="C48" s="82"/>
      <c r="D48" s="82"/>
      <c r="E48" s="82"/>
      <c r="F48" s="82"/>
      <c r="G48" s="82"/>
      <c r="H48" s="82"/>
      <c r="I48" s="82"/>
      <c r="J48" s="82"/>
      <c r="K48" s="82"/>
      <c r="L48" s="82"/>
      <c r="M48" s="82"/>
      <c r="N48" s="82"/>
      <c r="O48" s="82"/>
      <c r="P48" s="82"/>
      <c r="Q48" s="82"/>
      <c r="R48" s="82"/>
      <c r="S48" s="82"/>
      <c r="T48" s="82"/>
      <c r="U48" s="82"/>
      <c r="V48" s="82"/>
      <c r="W48" s="82"/>
      <c r="X48" s="82"/>
      <c r="Y48" s="82"/>
      <c r="Z48" s="82"/>
      <c r="AA48" s="79"/>
      <c r="AC48" s="805"/>
    </row>
    <row r="49" spans="2:30" s="764" customFormat="1" x14ac:dyDescent="0.25">
      <c r="B49" s="79"/>
      <c r="C49" s="765"/>
      <c r="D49" s="765"/>
      <c r="E49" s="765"/>
      <c r="F49" s="765"/>
      <c r="G49" s="765"/>
      <c r="H49" s="765"/>
      <c r="I49" s="765"/>
      <c r="J49" s="765"/>
      <c r="K49" s="765"/>
      <c r="L49" s="765"/>
      <c r="M49" s="765"/>
      <c r="N49" s="765"/>
      <c r="O49" s="765"/>
      <c r="P49" s="765"/>
      <c r="Q49" s="765"/>
      <c r="R49" s="765"/>
      <c r="S49" s="765"/>
      <c r="T49" s="765"/>
      <c r="U49" s="765"/>
      <c r="V49" s="765"/>
      <c r="W49" s="765"/>
      <c r="X49" s="765"/>
      <c r="Y49" s="765"/>
      <c r="Z49" s="765"/>
      <c r="AA49" s="79"/>
      <c r="AC49" s="805"/>
    </row>
    <row r="50" spans="2:30" s="764" customFormat="1" ht="45.75" customHeight="1" x14ac:dyDescent="0.25">
      <c r="B50" s="79"/>
      <c r="C50" s="765"/>
      <c r="D50" s="1225" t="s">
        <v>2912</v>
      </c>
      <c r="E50" s="1877"/>
      <c r="F50" s="1877"/>
      <c r="G50" s="1877"/>
      <c r="H50" s="1877"/>
      <c r="I50" s="1877"/>
      <c r="J50" s="1877"/>
      <c r="K50" s="1877"/>
      <c r="L50" s="1877"/>
      <c r="M50" s="1877"/>
      <c r="N50" s="1877"/>
      <c r="O50" s="1877"/>
      <c r="P50" s="1877"/>
      <c r="Q50" s="1877"/>
      <c r="R50" s="1877"/>
      <c r="S50" s="1877"/>
      <c r="T50" s="1877"/>
      <c r="U50" s="1877"/>
      <c r="V50" s="1877"/>
      <c r="W50" s="1877"/>
      <c r="X50" s="1877"/>
      <c r="Y50" s="1877"/>
      <c r="Z50" s="765"/>
      <c r="AA50" s="79"/>
      <c r="AC50" s="805"/>
    </row>
    <row r="51" spans="2:30" s="764" customFormat="1" x14ac:dyDescent="0.25">
      <c r="B51" s="79"/>
      <c r="C51" s="765"/>
      <c r="D51" s="822"/>
      <c r="E51" s="823"/>
      <c r="F51" s="823"/>
      <c r="G51" s="823"/>
      <c r="H51" s="823"/>
      <c r="I51" s="823"/>
      <c r="J51" s="823"/>
      <c r="K51" s="823"/>
      <c r="L51" s="823"/>
      <c r="M51" s="823"/>
      <c r="N51" s="823"/>
      <c r="O51" s="823"/>
      <c r="P51" s="823"/>
      <c r="Q51" s="823"/>
      <c r="R51" s="823"/>
      <c r="S51" s="823"/>
      <c r="T51" s="823"/>
      <c r="U51" s="823"/>
      <c r="V51" s="823"/>
      <c r="W51" s="823"/>
      <c r="X51" s="823"/>
      <c r="Y51" s="823"/>
      <c r="Z51" s="765"/>
      <c r="AA51" s="79"/>
      <c r="AC51" s="805"/>
    </row>
    <row r="52" spans="2:30" s="764" customFormat="1" ht="49.5" customHeight="1" x14ac:dyDescent="0.25">
      <c r="B52" s="79"/>
      <c r="C52" s="765"/>
      <c r="D52" s="1232" t="s">
        <v>2913</v>
      </c>
      <c r="E52" s="1232"/>
      <c r="F52" s="1232"/>
      <c r="G52" s="1232"/>
      <c r="H52" s="1232"/>
      <c r="I52" s="1232"/>
      <c r="J52" s="1232"/>
      <c r="K52" s="1232"/>
      <c r="L52" s="1232"/>
      <c r="M52" s="1232"/>
      <c r="N52" s="1232"/>
      <c r="O52" s="1232"/>
      <c r="P52" s="1232"/>
      <c r="Q52" s="1232"/>
      <c r="R52" s="1232"/>
      <c r="S52" s="1232"/>
      <c r="T52" s="1232"/>
      <c r="U52" s="1232"/>
      <c r="V52" s="1232"/>
      <c r="W52" s="1232"/>
      <c r="X52" s="1232"/>
      <c r="Y52" s="1232"/>
      <c r="Z52" s="765"/>
      <c r="AA52" s="79"/>
      <c r="AC52" s="805"/>
    </row>
    <row r="53" spans="2:30" s="764" customFormat="1" x14ac:dyDescent="0.25">
      <c r="B53" s="79"/>
      <c r="C53" s="765"/>
      <c r="D53" s="765"/>
      <c r="E53" s="765"/>
      <c r="F53" s="765"/>
      <c r="G53" s="765"/>
      <c r="H53" s="765"/>
      <c r="I53" s="765"/>
      <c r="J53" s="765"/>
      <c r="K53" s="765"/>
      <c r="L53" s="765"/>
      <c r="M53" s="765"/>
      <c r="N53" s="765"/>
      <c r="O53" s="765"/>
      <c r="P53" s="765"/>
      <c r="Q53" s="765"/>
      <c r="R53" s="765"/>
      <c r="S53" s="765"/>
      <c r="T53" s="765"/>
      <c r="U53" s="765"/>
      <c r="V53" s="765"/>
      <c r="W53" s="765"/>
      <c r="X53" s="765"/>
      <c r="Y53" s="765"/>
      <c r="Z53" s="765"/>
      <c r="AA53" s="79"/>
      <c r="AC53" s="810" t="s">
        <v>2922</v>
      </c>
    </row>
    <row r="54" spans="2:30" s="764" customFormat="1" x14ac:dyDescent="0.25">
      <c r="B54" s="79"/>
      <c r="C54" s="765"/>
      <c r="D54" s="818" t="s">
        <v>1819</v>
      </c>
      <c r="E54" s="817"/>
      <c r="F54" s="1301" t="str">
        <f>IF(select1="", "please make a selection", select1)</f>
        <v>please make a selection</v>
      </c>
      <c r="G54" s="1301"/>
      <c r="H54" s="1301"/>
      <c r="I54" s="1301"/>
      <c r="J54" s="1301"/>
      <c r="K54" s="765"/>
      <c r="L54" s="765"/>
      <c r="M54" s="765"/>
      <c r="N54" s="765"/>
      <c r="O54" s="765"/>
      <c r="P54" s="765"/>
      <c r="Q54" s="765"/>
      <c r="R54" s="765"/>
      <c r="S54" s="765"/>
      <c r="T54" s="765"/>
      <c r="U54" s="765"/>
      <c r="V54" s="765"/>
      <c r="W54" s="765"/>
      <c r="X54" s="765"/>
      <c r="Y54" s="765"/>
      <c r="Z54" s="765"/>
      <c r="AA54" s="79"/>
      <c r="AC54" s="810" t="s">
        <v>2924</v>
      </c>
    </row>
    <row r="55" spans="2:30" s="764" customFormat="1" x14ac:dyDescent="0.25">
      <c r="B55" s="79"/>
      <c r="C55" s="765"/>
      <c r="D55" s="818" t="s">
        <v>1820</v>
      </c>
      <c r="E55" s="817"/>
      <c r="F55" s="1292" t="str">
        <f>IF(select2 = "", "please make a selection", select2)</f>
        <v>please make a selection</v>
      </c>
      <c r="G55" s="1292"/>
      <c r="H55" s="1292"/>
      <c r="I55" s="1292"/>
      <c r="J55" s="1292"/>
      <c r="K55" s="765"/>
      <c r="L55" s="765"/>
      <c r="M55" s="765"/>
      <c r="N55" s="765"/>
      <c r="O55" s="765"/>
      <c r="P55" s="765"/>
      <c r="Q55" s="765"/>
      <c r="R55" s="765"/>
      <c r="S55" s="765"/>
      <c r="T55" s="765"/>
      <c r="U55" s="765"/>
      <c r="V55" s="765"/>
      <c r="W55" s="765"/>
      <c r="X55" s="765"/>
      <c r="Y55" s="765"/>
      <c r="Z55" s="765"/>
      <c r="AA55" s="79"/>
      <c r="AC55" s="810" t="s">
        <v>2923</v>
      </c>
    </row>
    <row r="56" spans="2:30" s="764" customFormat="1" x14ac:dyDescent="0.25">
      <c r="B56" s="79"/>
      <c r="C56" s="765"/>
      <c r="D56" s="765"/>
      <c r="E56" s="765"/>
      <c r="F56" s="765"/>
      <c r="G56" s="765"/>
      <c r="H56" s="765"/>
      <c r="I56" s="765"/>
      <c r="J56" s="765"/>
      <c r="K56" s="765"/>
      <c r="L56" s="765"/>
      <c r="M56" s="765"/>
      <c r="N56" s="765"/>
      <c r="O56" s="765"/>
      <c r="P56" s="765"/>
      <c r="Q56" s="765"/>
      <c r="R56" s="765"/>
      <c r="S56" s="765"/>
      <c r="T56" s="765"/>
      <c r="U56" s="765"/>
      <c r="V56" s="765"/>
      <c r="W56" s="765"/>
      <c r="X56" s="765"/>
      <c r="Y56" s="765"/>
      <c r="Z56" s="765"/>
      <c r="AA56" s="79"/>
      <c r="AC56" s="805"/>
    </row>
    <row r="57" spans="2:30" s="764" customFormat="1" x14ac:dyDescent="0.25">
      <c r="B57" s="79"/>
      <c r="C57" s="765"/>
      <c r="D57" s="1841" t="s">
        <v>2915</v>
      </c>
      <c r="E57" s="1841"/>
      <c r="F57" s="1841"/>
      <c r="G57" s="1841"/>
      <c r="H57" s="1872"/>
      <c r="I57" s="1873" t="s">
        <v>2922</v>
      </c>
      <c r="J57" s="1874"/>
      <c r="K57" s="765"/>
      <c r="L57" s="765"/>
      <c r="M57" s="765"/>
      <c r="N57" s="765"/>
      <c r="O57" s="765"/>
      <c r="P57" s="765"/>
      <c r="Q57" s="765"/>
      <c r="R57" s="765"/>
      <c r="S57" s="765"/>
      <c r="T57" s="765"/>
      <c r="U57" s="765"/>
      <c r="V57" s="765"/>
      <c r="W57" s="765"/>
      <c r="X57" s="765"/>
      <c r="Y57" s="765"/>
      <c r="Z57" s="765"/>
      <c r="AA57" s="79"/>
      <c r="AC57" s="805"/>
    </row>
    <row r="58" spans="2:30" s="764" customFormat="1" x14ac:dyDescent="0.25">
      <c r="B58" s="79"/>
      <c r="C58" s="765"/>
      <c r="D58" s="815"/>
      <c r="E58" s="765"/>
      <c r="F58" s="765"/>
      <c r="G58" s="765"/>
      <c r="H58" s="765"/>
      <c r="I58" s="765"/>
      <c r="J58" s="765"/>
      <c r="K58" s="765"/>
      <c r="L58" s="765"/>
      <c r="M58" s="765"/>
      <c r="N58" s="765"/>
      <c r="O58" s="765"/>
      <c r="P58" s="765"/>
      <c r="Q58" s="765"/>
      <c r="R58" s="765"/>
      <c r="S58" s="765"/>
      <c r="T58" s="765"/>
      <c r="U58" s="765"/>
      <c r="V58" s="765"/>
      <c r="W58" s="765"/>
      <c r="X58" s="765"/>
      <c r="Y58" s="765"/>
      <c r="Z58" s="765"/>
      <c r="AA58" s="79"/>
      <c r="AC58" s="820" t="s">
        <v>2919</v>
      </c>
      <c r="AD58" s="819"/>
    </row>
    <row r="59" spans="2:30" s="764" customFormat="1" x14ac:dyDescent="0.25">
      <c r="B59" s="79"/>
      <c r="C59" s="765"/>
      <c r="D59" s="1283" t="s">
        <v>1832</v>
      </c>
      <c r="E59" s="1283"/>
      <c r="F59" s="1393" t="str">
        <f>IFERROR(VLOOKUP($F$54, la.lookup,2,FALSE),"please make a selection")</f>
        <v>please make a selection</v>
      </c>
      <c r="G59" s="1393"/>
      <c r="H59" s="1393"/>
      <c r="I59" s="1393"/>
      <c r="J59" s="1393"/>
      <c r="K59" s="1393"/>
      <c r="L59" s="1394" t="str">
        <f>IFERROR(VLOOKUP($F$55, la.lookup,2,FALSE),"please make a selection")</f>
        <v>please make a selection</v>
      </c>
      <c r="M59" s="1394"/>
      <c r="N59" s="1394"/>
      <c r="O59" s="1394"/>
      <c r="P59" s="1394"/>
      <c r="Q59" s="1394"/>
      <c r="R59" s="1579" t="s">
        <v>1823</v>
      </c>
      <c r="S59" s="1579"/>
      <c r="T59" s="1579"/>
      <c r="U59" s="1579"/>
      <c r="V59" s="1579"/>
      <c r="W59" s="1579"/>
      <c r="Z59" s="765"/>
      <c r="AA59" s="79"/>
      <c r="AC59" s="820" t="s">
        <v>2920</v>
      </c>
      <c r="AD59" s="819"/>
    </row>
    <row r="60" spans="2:30" s="814" customFormat="1" ht="26.25" customHeight="1" x14ac:dyDescent="0.25">
      <c r="B60" s="79"/>
      <c r="C60" s="816"/>
      <c r="D60" s="1354"/>
      <c r="E60" s="1354"/>
      <c r="F60" s="1580" t="s">
        <v>2916</v>
      </c>
      <c r="G60" s="1580"/>
      <c r="H60" s="1606" t="s">
        <v>2917</v>
      </c>
      <c r="I60" s="1606"/>
      <c r="J60" s="1606"/>
      <c r="K60" s="1606"/>
      <c r="L60" s="1578" t="s">
        <v>2916</v>
      </c>
      <c r="M60" s="1578"/>
      <c r="N60" s="1607" t="s">
        <v>2917</v>
      </c>
      <c r="O60" s="1607"/>
      <c r="P60" s="1607"/>
      <c r="Q60" s="1607"/>
      <c r="R60" s="1582" t="s">
        <v>2916</v>
      </c>
      <c r="S60" s="1582"/>
      <c r="T60" s="1571" t="s">
        <v>2917</v>
      </c>
      <c r="U60" s="1571"/>
      <c r="V60" s="1571"/>
      <c r="W60" s="1571"/>
      <c r="Z60" s="816"/>
      <c r="AA60" s="79"/>
      <c r="AC60" s="820" t="s">
        <v>2921</v>
      </c>
      <c r="AD60" s="819"/>
    </row>
    <row r="61" spans="2:30" s="821" customFormat="1" ht="15" customHeight="1" x14ac:dyDescent="0.25">
      <c r="B61" s="445"/>
      <c r="C61" s="631"/>
      <c r="D61" s="1284"/>
      <c r="E61" s="1284"/>
      <c r="F61" s="1606"/>
      <c r="G61" s="1606"/>
      <c r="H61" s="1606" t="s">
        <v>2918</v>
      </c>
      <c r="I61" s="1606"/>
      <c r="J61" s="1819" t="s">
        <v>2171</v>
      </c>
      <c r="K61" s="1819"/>
      <c r="L61" s="1607"/>
      <c r="M61" s="1607"/>
      <c r="N61" s="1607" t="s">
        <v>2918</v>
      </c>
      <c r="O61" s="1607"/>
      <c r="P61" s="1607" t="s">
        <v>2171</v>
      </c>
      <c r="Q61" s="1607"/>
      <c r="R61" s="1571"/>
      <c r="S61" s="1571"/>
      <c r="T61" s="1571" t="s">
        <v>2918</v>
      </c>
      <c r="U61" s="1571"/>
      <c r="V61" s="1545" t="s">
        <v>2171</v>
      </c>
      <c r="W61" s="1545"/>
      <c r="Z61" s="631"/>
      <c r="AA61" s="445"/>
      <c r="AC61" s="819"/>
      <c r="AD61" s="819"/>
    </row>
    <row r="62" spans="2:30" s="764" customFormat="1" x14ac:dyDescent="0.25">
      <c r="B62" s="79"/>
      <c r="C62" s="765"/>
      <c r="D62" s="630">
        <v>2017</v>
      </c>
      <c r="E62" s="630"/>
      <c r="F62" s="1241" t="str">
        <f>IFERROR(IF($F$59="please make a selection","n/a",INDEX(la.data,MATCH($F$59,la.geog,0),MATCH(CONCATENATE($AC$60,$I$57, " (",$D62,")"),la.head,0))), "n/a")</f>
        <v>n/a</v>
      </c>
      <c r="G62" s="1241"/>
      <c r="H62" s="1241" t="str">
        <f>IFERROR(IF($F$59="please make a selection","n/a",INDEX(la.data,MATCH($F$59,la.geog,0),MATCH(CONCATENATE($AC$58,$I$57, " (",$D62,")"),la.head,0))), "n/a")</f>
        <v>n/a</v>
      </c>
      <c r="I62" s="1241"/>
      <c r="J62" s="1312" t="str">
        <f>IFERROR(IF($F$59="please make a selection","n/a",INDEX(la.data,MATCH($F$59,la.geog,0),MATCH(CONCATENATE($AC$59,$I$57, " (",$D62,")"),la.head,0))), "n/a")</f>
        <v>n/a</v>
      </c>
      <c r="K62" s="1312"/>
      <c r="L62" s="1241" t="str">
        <f>IFERROR(IF($L$59="please make a selection","n/a",INDEX(la.data,MATCH($L$59,la.geog,0),MATCH(CONCATENATE($AC$60,$I$57, " (",$D62,")"),la.head,0))), "n/a")</f>
        <v>n/a</v>
      </c>
      <c r="M62" s="1241"/>
      <c r="N62" s="1241" t="str">
        <f>IFERROR(IF($L$59="please make a selection","n/a",INDEX(la.data,MATCH($L$59,la.geog,0),MATCH(CONCATENATE($AC$58,$I$57, " (",$D62,")"),la.head,0))), "n/a")</f>
        <v>n/a</v>
      </c>
      <c r="O62" s="1241"/>
      <c r="P62" s="1900" t="str">
        <f>IFERROR(IF($L$59="please make a selection","n/a",INDEX(la.data,MATCH($L$59,la.geog,0),MATCH(CONCATENATE($AC$59,$I$57, " (",$D62,")"),la.head,0))), "n/a")</f>
        <v>n/a</v>
      </c>
      <c r="Q62" s="1900"/>
      <c r="R62" s="1241">
        <f>IFERROR(IF($R$59="please make a selection","n/a",INDEX(la.data,MATCH($R$59,la.geog,0),MATCH(CONCATENATE($AC$60,$I$57, " (",$D62,")"),la.head,0))), "n/a")</f>
        <v>3734586</v>
      </c>
      <c r="S62" s="1241"/>
      <c r="T62" s="1783">
        <f>IFERROR(IF($R$59="please make a selection","n/a",INDEX(la.data,MATCH($R$59,la.geog,0),MATCH(CONCATENATE($AC$58,$I$57, " (",$D62,")"),la.head,0))), "n/a")</f>
        <v>771083</v>
      </c>
      <c r="U62" s="1783"/>
      <c r="V62" s="1814">
        <f>IFERROR(IF($R$59="please make a selection","n/a",INDEX(la.data,MATCH($R$59,la.geog,0),MATCH(CONCATENATE($AC$59,$I$57, " (",$D62,")"),la.head,0))), "n/a")</f>
        <v>0.20647081095468145</v>
      </c>
      <c r="W62" s="1814"/>
      <c r="X62" s="813"/>
      <c r="Y62" s="813"/>
      <c r="Z62" s="765"/>
      <c r="AA62" s="79"/>
      <c r="AC62" s="819"/>
      <c r="AD62" s="819"/>
    </row>
    <row r="63" spans="2:30" s="764" customFormat="1" x14ac:dyDescent="0.25">
      <c r="B63" s="79"/>
      <c r="C63" s="765"/>
      <c r="D63" s="656">
        <v>2016</v>
      </c>
      <c r="E63" s="656"/>
      <c r="F63" s="1462" t="str">
        <f>IFERROR(IF($F$59="please make a selection","n/a",INDEX(la.data,MATCH($F$59,la.geog,0),MATCH(CONCATENATE($AC$60,$I$57, " (",$D63,")"),la.head,0))), "n/a")</f>
        <v>n/a</v>
      </c>
      <c r="G63" s="1462"/>
      <c r="H63" s="1462" t="str">
        <f>IFERROR(IF($F$59="please make a selection","n/a",INDEX(la.data,MATCH($F$59,la.geog,0),MATCH(CONCATENATE($AC$58,$I$57, " (",$D63,")"),la.head,0))), "n/a")</f>
        <v>n/a</v>
      </c>
      <c r="I63" s="1462"/>
      <c r="J63" s="1462" t="str">
        <f>IFERROR(IF($F$59="please make a selection","n/a",INDEX(la.data,MATCH($F$59,la.geog,0),MATCH(CONCATENATE($AC$59,$I$57, " (",$D63,")"),la.head,0))), "n/a")</f>
        <v>n/a</v>
      </c>
      <c r="K63" s="1462"/>
      <c r="L63" s="1901" t="str">
        <f>IFERROR(IF($L$59="please make a selection","n/a",INDEX(la.data,MATCH($L$59,la.geog,0),MATCH(CONCATENATE($AC$60,$I$57, " (",$D63,")"),la.head,0))), "n/a")</f>
        <v>n/a</v>
      </c>
      <c r="M63" s="1901"/>
      <c r="N63" s="1901" t="str">
        <f>IFERROR(IF($L$59="please make a selection","n/a",INDEX(la.data,MATCH($L$59,la.geog,0),MATCH(CONCATENATE($AC$58,$I$57, " (",$D63,")"),la.head,0))), "n/a")</f>
        <v>n/a</v>
      </c>
      <c r="O63" s="1901"/>
      <c r="P63" s="1902" t="str">
        <f>IFERROR(IF($L$59="please make a selection","n/a",INDEX(la.data,MATCH($L$59,la.geog,0),MATCH(CONCATENATE($AC$59,$I$57, " (",$D63,")"),la.head,0))), "n/a")</f>
        <v>n/a</v>
      </c>
      <c r="Q63" s="1902"/>
      <c r="R63" s="1352">
        <f>IFERROR(IF($R$59="please make a selection","n/a",INDEX(la.data,MATCH($R$59,la.geog,0),MATCH(CONCATENATE($AC$60,$I$57, " (",$D63,")"),la.head,0))), "n/a")</f>
        <v>3656083</v>
      </c>
      <c r="S63" s="1352"/>
      <c r="T63" s="1352">
        <f>IFERROR(IF($R$59="please make a selection","n/a",INDEX(la.data,MATCH($R$59,la.geog,0),MATCH(CONCATENATE($AC$58,$I$57, " (",$D63,")"),la.head,0))), "n/a")</f>
        <v>734355</v>
      </c>
      <c r="U63" s="1352"/>
      <c r="V63" s="1313">
        <f>IFERROR(IF($R$59="please make a selection","n/a",INDEX(la.data,MATCH($R$59,la.geog,0),MATCH(CONCATENATE($AC$59,$I$57, " (",$D63,")"),la.head,0))), "n/a")</f>
        <v>0.20100000000000001</v>
      </c>
      <c r="W63" s="1313"/>
      <c r="X63" s="813"/>
      <c r="Y63" s="813"/>
      <c r="Z63" s="765"/>
      <c r="AA63" s="79"/>
      <c r="AC63" s="819"/>
      <c r="AD63" s="819"/>
    </row>
    <row r="64" spans="2:30" s="764" customFormat="1" x14ac:dyDescent="0.25">
      <c r="B64" s="79"/>
      <c r="C64" s="765"/>
      <c r="D64" s="816"/>
      <c r="E64" s="816"/>
      <c r="F64" s="816"/>
      <c r="G64" s="816"/>
      <c r="H64" s="816"/>
      <c r="I64" s="816"/>
      <c r="J64" s="816"/>
      <c r="K64" s="816"/>
      <c r="L64" s="816"/>
      <c r="M64" s="816"/>
      <c r="N64" s="816"/>
      <c r="O64" s="816"/>
      <c r="P64" s="816"/>
      <c r="Q64" s="816"/>
      <c r="R64" s="816"/>
      <c r="S64" s="816"/>
      <c r="T64" s="816"/>
      <c r="U64" s="816"/>
      <c r="V64" s="816"/>
      <c r="W64" s="816"/>
      <c r="X64" s="816"/>
      <c r="Y64" s="816"/>
      <c r="Z64" s="765"/>
      <c r="AA64" s="79"/>
      <c r="AD64" s="819"/>
    </row>
    <row r="65" spans="2:30" s="764" customFormat="1" x14ac:dyDescent="0.25">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C65" s="819"/>
      <c r="AD65" s="819"/>
    </row>
    <row r="66" spans="2:30" s="764" customFormat="1" x14ac:dyDescent="0.25">
      <c r="B66" s="79"/>
      <c r="C66" s="765"/>
      <c r="D66" s="765"/>
      <c r="E66" s="765"/>
      <c r="F66" s="765"/>
      <c r="G66" s="765"/>
      <c r="H66" s="765"/>
      <c r="I66" s="765"/>
      <c r="J66" s="765"/>
      <c r="K66" s="765"/>
      <c r="L66" s="765"/>
      <c r="M66" s="765"/>
      <c r="N66" s="765"/>
      <c r="O66" s="765"/>
      <c r="P66" s="765"/>
      <c r="Q66" s="765"/>
      <c r="R66" s="765"/>
      <c r="S66" s="765"/>
      <c r="T66" s="765"/>
      <c r="U66" s="765"/>
      <c r="V66" s="765"/>
      <c r="W66" s="765"/>
      <c r="X66" s="765"/>
      <c r="Y66" s="765"/>
      <c r="Z66" s="765"/>
      <c r="AA66" s="79"/>
      <c r="AC66" s="805"/>
      <c r="AD66" s="819"/>
    </row>
    <row r="67" spans="2:30" s="764" customFormat="1" x14ac:dyDescent="0.25">
      <c r="B67" s="79"/>
      <c r="C67" s="765"/>
      <c r="D67" s="765"/>
      <c r="E67" s="765"/>
      <c r="F67" s="765"/>
      <c r="G67" s="816"/>
      <c r="H67" s="765"/>
      <c r="I67" s="765"/>
      <c r="J67" s="765"/>
      <c r="K67" s="765"/>
      <c r="L67" s="765"/>
      <c r="M67" s="765"/>
      <c r="N67" s="765"/>
      <c r="O67" s="765"/>
      <c r="P67" s="765"/>
      <c r="Q67" s="765"/>
      <c r="R67" s="765"/>
      <c r="S67" s="765"/>
      <c r="T67" s="765"/>
      <c r="U67" s="765"/>
      <c r="V67" s="765"/>
      <c r="W67" s="765"/>
      <c r="X67" s="765"/>
      <c r="Y67" s="765"/>
      <c r="Z67" s="765"/>
      <c r="AA67" s="79"/>
      <c r="AC67" s="805"/>
      <c r="AD67" s="819"/>
    </row>
    <row r="68" spans="2:30" s="814" customFormat="1" x14ac:dyDescent="0.25">
      <c r="B68" s="79"/>
      <c r="C68" s="816"/>
      <c r="D68" s="1903" t="s">
        <v>2925</v>
      </c>
      <c r="E68" s="1903"/>
      <c r="F68" s="1903"/>
      <c r="G68" s="1903"/>
      <c r="H68" s="1903"/>
      <c r="I68" s="1903"/>
      <c r="J68" s="1903"/>
      <c r="K68" s="1903"/>
      <c r="L68" s="1903"/>
      <c r="M68" s="1903"/>
      <c r="N68" s="1903"/>
      <c r="O68" s="1903"/>
      <c r="P68" s="1903"/>
      <c r="Q68" s="1903"/>
      <c r="R68" s="1903"/>
      <c r="S68" s="1903"/>
      <c r="T68" s="1903"/>
      <c r="U68" s="1903"/>
      <c r="V68" s="1903"/>
      <c r="W68" s="1903"/>
      <c r="X68" s="1903"/>
      <c r="Y68" s="1903"/>
      <c r="Z68" s="816"/>
      <c r="AA68" s="79"/>
      <c r="AC68" s="805"/>
      <c r="AD68" s="819"/>
    </row>
    <row r="69" spans="2:30" s="814" customFormat="1" x14ac:dyDescent="0.25">
      <c r="B69" s="79"/>
      <c r="C69" s="816"/>
      <c r="D69" s="826"/>
      <c r="E69" s="826"/>
      <c r="F69" s="826"/>
      <c r="G69" s="826"/>
      <c r="H69" s="826"/>
      <c r="I69" s="826"/>
      <c r="J69" s="826"/>
      <c r="K69" s="826"/>
      <c r="L69" s="826"/>
      <c r="M69" s="826"/>
      <c r="N69" s="826"/>
      <c r="O69" s="826"/>
      <c r="P69" s="826"/>
      <c r="Q69" s="826"/>
      <c r="R69" s="826"/>
      <c r="S69" s="826"/>
      <c r="T69" s="826"/>
      <c r="U69" s="826"/>
      <c r="V69" s="826"/>
      <c r="W69" s="826"/>
      <c r="X69" s="826"/>
      <c r="Y69" s="826"/>
      <c r="Z69" s="816"/>
      <c r="AA69" s="79"/>
      <c r="AC69" s="805"/>
      <c r="AD69" s="819"/>
    </row>
    <row r="70" spans="2:30" s="814" customFormat="1" ht="103.5" customHeight="1" x14ac:dyDescent="0.25">
      <c r="B70" s="79"/>
      <c r="C70" s="816"/>
      <c r="D70" s="1371" t="s">
        <v>2926</v>
      </c>
      <c r="E70" s="1371"/>
      <c r="F70" s="1371"/>
      <c r="G70" s="1371"/>
      <c r="H70" s="1371"/>
      <c r="I70" s="1371"/>
      <c r="J70" s="1371"/>
      <c r="K70" s="1371"/>
      <c r="L70" s="1371"/>
      <c r="M70" s="1371"/>
      <c r="N70" s="1371"/>
      <c r="O70" s="1371"/>
      <c r="P70" s="1371"/>
      <c r="Q70" s="1371"/>
      <c r="R70" s="1371"/>
      <c r="S70" s="1371"/>
      <c r="T70" s="1371"/>
      <c r="U70" s="1371"/>
      <c r="V70" s="1371"/>
      <c r="W70" s="1371"/>
      <c r="X70" s="1371"/>
      <c r="Y70" s="1371"/>
      <c r="Z70" s="816"/>
      <c r="AA70" s="79"/>
      <c r="AC70" s="805"/>
      <c r="AD70" s="819"/>
    </row>
    <row r="71" spans="2:30" s="814" customFormat="1" x14ac:dyDescent="0.25">
      <c r="B71" s="79"/>
      <c r="C71" s="816"/>
      <c r="D71" s="826"/>
      <c r="E71" s="826"/>
      <c r="F71" s="826"/>
      <c r="G71" s="826"/>
      <c r="H71" s="826"/>
      <c r="I71" s="826"/>
      <c r="J71" s="826"/>
      <c r="K71" s="826"/>
      <c r="L71" s="826"/>
      <c r="M71" s="826"/>
      <c r="N71" s="826"/>
      <c r="O71" s="826"/>
      <c r="P71" s="826"/>
      <c r="Q71" s="826"/>
      <c r="R71" s="826"/>
      <c r="S71" s="826"/>
      <c r="T71" s="826"/>
      <c r="U71" s="826"/>
      <c r="V71" s="826"/>
      <c r="W71" s="826"/>
      <c r="X71" s="826"/>
      <c r="Y71" s="827"/>
      <c r="Z71" s="816"/>
      <c r="AA71" s="79"/>
      <c r="AC71" s="805"/>
      <c r="AD71" s="819"/>
    </row>
    <row r="72" spans="2:30" s="814" customFormat="1" ht="59.25" customHeight="1" x14ac:dyDescent="0.25">
      <c r="B72" s="79"/>
      <c r="C72" s="816"/>
      <c r="D72" s="1904" t="s">
        <v>2927</v>
      </c>
      <c r="E72" s="1904"/>
      <c r="F72" s="1904"/>
      <c r="G72" s="1904"/>
      <c r="H72" s="1904"/>
      <c r="I72" s="1904"/>
      <c r="J72" s="1904"/>
      <c r="K72" s="1904"/>
      <c r="L72" s="1904"/>
      <c r="M72" s="1904"/>
      <c r="N72" s="1904"/>
      <c r="O72" s="1904"/>
      <c r="P72" s="1904"/>
      <c r="Q72" s="1904"/>
      <c r="R72" s="1904"/>
      <c r="S72" s="1904"/>
      <c r="T72" s="1904"/>
      <c r="U72" s="1904"/>
      <c r="V72" s="1904"/>
      <c r="W72" s="1904"/>
      <c r="X72" s="1904"/>
      <c r="Y72" s="1904"/>
      <c r="Z72" s="816"/>
      <c r="AA72" s="79"/>
      <c r="AC72" s="805"/>
      <c r="AD72" s="819"/>
    </row>
    <row r="73" spans="2:30" s="814" customFormat="1" x14ac:dyDescent="0.25">
      <c r="B73" s="79"/>
      <c r="C73" s="816"/>
      <c r="D73" s="816"/>
      <c r="E73" s="816"/>
      <c r="F73" s="816"/>
      <c r="G73" s="816"/>
      <c r="H73" s="816"/>
      <c r="I73" s="816"/>
      <c r="J73" s="816"/>
      <c r="K73" s="816"/>
      <c r="L73" s="816"/>
      <c r="M73" s="816"/>
      <c r="N73" s="816"/>
      <c r="O73" s="816"/>
      <c r="P73" s="816"/>
      <c r="Q73" s="816"/>
      <c r="R73" s="816"/>
      <c r="S73" s="816"/>
      <c r="T73" s="816"/>
      <c r="U73" s="816"/>
      <c r="V73" s="816"/>
      <c r="W73" s="816"/>
      <c r="X73" s="816"/>
      <c r="Y73" s="816"/>
      <c r="Z73" s="816"/>
      <c r="AA73" s="79"/>
      <c r="AC73" s="805"/>
      <c r="AD73" s="819"/>
    </row>
    <row r="74" spans="2:30" s="814" customFormat="1" x14ac:dyDescent="0.25">
      <c r="B74" s="79"/>
      <c r="C74" s="816"/>
      <c r="D74" s="829" t="s">
        <v>1819</v>
      </c>
      <c r="E74" s="828"/>
      <c r="F74" s="1301" t="str">
        <f>IF(select1="", "please make a selection", select1)</f>
        <v>please make a selection</v>
      </c>
      <c r="G74" s="1301"/>
      <c r="H74" s="1301"/>
      <c r="I74" s="1301"/>
      <c r="J74" s="1301"/>
      <c r="K74" s="816"/>
      <c r="L74" s="816"/>
      <c r="M74" s="816"/>
      <c r="N74" s="816"/>
      <c r="O74" s="816"/>
      <c r="P74" s="816"/>
      <c r="Q74" s="816"/>
      <c r="R74" s="816"/>
      <c r="S74" s="816"/>
      <c r="T74" s="816"/>
      <c r="U74" s="816"/>
      <c r="V74" s="816"/>
      <c r="W74" s="816"/>
      <c r="X74" s="816"/>
      <c r="Y74" s="816"/>
      <c r="Z74" s="816"/>
      <c r="AA74" s="79"/>
      <c r="AC74" s="805"/>
      <c r="AD74" s="819"/>
    </row>
    <row r="75" spans="2:30" s="814" customFormat="1" x14ac:dyDescent="0.25">
      <c r="B75" s="79"/>
      <c r="C75" s="816"/>
      <c r="D75" s="829" t="s">
        <v>1820</v>
      </c>
      <c r="E75" s="828"/>
      <c r="F75" s="1292" t="str">
        <f>IF(select2 = "", "please make a selection", select2)</f>
        <v>please make a selection</v>
      </c>
      <c r="G75" s="1292"/>
      <c r="H75" s="1292"/>
      <c r="I75" s="1292"/>
      <c r="J75" s="1292"/>
      <c r="K75" s="816"/>
      <c r="L75" s="816"/>
      <c r="M75" s="816"/>
      <c r="N75" s="816"/>
      <c r="O75" s="816"/>
      <c r="P75" s="816"/>
      <c r="Q75" s="816"/>
      <c r="R75" s="816"/>
      <c r="S75" s="816"/>
      <c r="T75" s="816"/>
      <c r="U75" s="816"/>
      <c r="V75" s="816"/>
      <c r="W75" s="816"/>
      <c r="X75" s="816"/>
      <c r="Y75" s="816"/>
      <c r="Z75" s="816"/>
      <c r="AA75" s="79"/>
      <c r="AC75" s="805"/>
      <c r="AD75" s="819"/>
    </row>
    <row r="76" spans="2:30" s="814" customFormat="1" x14ac:dyDescent="0.25">
      <c r="B76" s="79"/>
      <c r="C76" s="816"/>
      <c r="D76" s="816"/>
      <c r="E76" s="816"/>
      <c r="F76" s="816"/>
      <c r="G76" s="816"/>
      <c r="H76" s="816"/>
      <c r="I76" s="816"/>
      <c r="J76" s="816"/>
      <c r="K76" s="816"/>
      <c r="L76" s="816"/>
      <c r="M76" s="816"/>
      <c r="N76" s="816"/>
      <c r="O76" s="816"/>
      <c r="P76" s="816"/>
      <c r="Q76" s="816"/>
      <c r="R76" s="816"/>
      <c r="S76" s="816"/>
      <c r="T76" s="816"/>
      <c r="U76" s="816"/>
      <c r="V76" s="816"/>
      <c r="W76" s="816"/>
      <c r="X76" s="816"/>
      <c r="Y76" s="816"/>
      <c r="Z76" s="816"/>
      <c r="AA76" s="79"/>
      <c r="AC76" s="805"/>
      <c r="AD76" s="819"/>
    </row>
    <row r="77" spans="2:30" s="814" customFormat="1" x14ac:dyDescent="0.25">
      <c r="B77" s="79"/>
      <c r="C77" s="816"/>
      <c r="D77" s="1282" t="s">
        <v>2196</v>
      </c>
      <c r="E77" s="1282"/>
      <c r="F77" s="1282"/>
      <c r="G77" s="1282"/>
      <c r="H77" s="1282"/>
      <c r="I77" s="1282"/>
      <c r="J77" s="1282"/>
      <c r="K77" s="1282"/>
      <c r="L77" s="1282"/>
      <c r="M77" s="1282"/>
      <c r="N77" s="1282"/>
      <c r="O77" s="1282"/>
      <c r="P77" s="1282"/>
      <c r="Q77" s="1282"/>
      <c r="R77" s="1282"/>
      <c r="S77" s="1282"/>
      <c r="T77" s="1282"/>
      <c r="U77" s="1282"/>
      <c r="V77" s="1282"/>
      <c r="W77" s="1282"/>
      <c r="X77" s="816"/>
      <c r="Y77" s="816"/>
      <c r="Z77" s="816"/>
      <c r="AA77" s="79"/>
      <c r="AC77" s="805"/>
      <c r="AD77" s="819"/>
    </row>
    <row r="78" spans="2:30" s="814" customFormat="1" x14ac:dyDescent="0.25">
      <c r="B78" s="79"/>
      <c r="C78" s="816"/>
      <c r="D78" s="1632" t="s">
        <v>1832</v>
      </c>
      <c r="E78" s="1632"/>
      <c r="F78" s="1912" t="str">
        <f>IFERROR(VLOOKUP($F$74, la.lookup,2,FALSE),"please make a selection")</f>
        <v>please make a selection</v>
      </c>
      <c r="G78" s="1912"/>
      <c r="H78" s="1912"/>
      <c r="I78" s="1912"/>
      <c r="J78" s="1912"/>
      <c r="K78" s="1912"/>
      <c r="L78" s="1912"/>
      <c r="M78" s="1912"/>
      <c r="N78" s="1913" t="str">
        <f>IFERROR(VLOOKUP($F$75, la.lookup,2,FALSE),"please make a selection")</f>
        <v>please make a selection</v>
      </c>
      <c r="O78" s="1913"/>
      <c r="P78" s="1913"/>
      <c r="Q78" s="1913"/>
      <c r="R78" s="1913"/>
      <c r="S78" s="1913"/>
      <c r="T78" s="1913"/>
      <c r="U78" s="1913"/>
      <c r="V78" s="1914" t="s">
        <v>1823</v>
      </c>
      <c r="W78" s="1914"/>
      <c r="X78" s="816"/>
      <c r="Y78" s="816"/>
      <c r="Z78" s="816"/>
      <c r="AA78" s="79"/>
      <c r="AC78" s="805"/>
      <c r="AD78" s="819"/>
    </row>
    <row r="79" spans="2:30" s="814" customFormat="1" ht="54" customHeight="1" x14ac:dyDescent="0.25">
      <c r="B79" s="79"/>
      <c r="C79" s="816"/>
      <c r="D79" s="1615"/>
      <c r="E79" s="1615"/>
      <c r="F79" s="1622" t="s">
        <v>2934</v>
      </c>
      <c r="G79" s="1622"/>
      <c r="H79" s="1622" t="s">
        <v>2928</v>
      </c>
      <c r="I79" s="1622"/>
      <c r="J79" s="1622" t="s">
        <v>2929</v>
      </c>
      <c r="K79" s="1622"/>
      <c r="L79" s="1622" t="s">
        <v>2930</v>
      </c>
      <c r="M79" s="1622"/>
      <c r="N79" s="1623" t="s">
        <v>2934</v>
      </c>
      <c r="O79" s="1623"/>
      <c r="P79" s="1623" t="s">
        <v>2928</v>
      </c>
      <c r="Q79" s="1623"/>
      <c r="R79" s="1623" t="s">
        <v>2929</v>
      </c>
      <c r="S79" s="1623"/>
      <c r="T79" s="1623" t="s">
        <v>2930</v>
      </c>
      <c r="U79" s="1623"/>
      <c r="V79" s="1545" t="s">
        <v>2929</v>
      </c>
      <c r="W79" s="1545"/>
      <c r="X79" s="816"/>
      <c r="Y79" s="816"/>
      <c r="Z79" s="816"/>
      <c r="AA79" s="79"/>
      <c r="AC79" s="805"/>
      <c r="AD79" s="819"/>
    </row>
    <row r="80" spans="2:30" x14ac:dyDescent="0.25">
      <c r="B80" s="79"/>
      <c r="C80" s="82"/>
      <c r="D80" s="833" t="s">
        <v>2931</v>
      </c>
      <c r="E80" s="833"/>
      <c r="F80" s="1910" t="str">
        <f>IFERROR(IF($F$78="please make a selection","n/a",INDEX(la.data,MATCH($F$78,la.geog,0),MATCH(CONCATENATE("Estimated number of primary pupils on roll", " (",$D$77,")"),la.head,0))), "n/a")</f>
        <v>n/a</v>
      </c>
      <c r="G80" s="1910"/>
      <c r="H80" s="1910" t="str">
        <f>IFERROR(IF($F$78="please make a selection","n/a",INDEX(la.data,MATCH($F$78,la.geog,0),MATCH(CONCATENATE("Estimated number of Primary pupils eligible for the Deprivation Pupil Premium", " (",$D$77,")"),la.head,0))), "n/a")</f>
        <v>n/a</v>
      </c>
      <c r="I80" s="1910"/>
      <c r="J80" s="1435" t="str">
        <f>IFERROR(IF($F$78="please make a selection","n/a",INDEX(la.data,MATCH($F$78,la.geog,0),MATCH(CONCATENATE("Estimated percentage of Primary pupils eligible for the Deprivation Pupil Premium", " (",$D$77,")"),la.head,0))), "n/a")</f>
        <v>n/a</v>
      </c>
      <c r="K80" s="1435"/>
      <c r="L80" s="1911" t="str">
        <f>IFERROR(IF($F$78="please make a selection","n/a",INDEX(la.data,MATCH($F$78,la.geog,0),MATCH(CONCATENATE("Estimated Deprivation Pupil Premium Allocation for Primary Pupils", " (",$D$77,")"),la.head,0))), "n/a")</f>
        <v>n/a</v>
      </c>
      <c r="M80" s="1911"/>
      <c r="N80" s="1910" t="str">
        <f>IFERROR(IF($N$78="please make a selection","n/a",INDEX(la.data,MATCH($N$78,la.geog,0),MATCH(CONCATENATE("Estimated number of primary pupils on roll", " (",$D$77,")"),la.head,0))), "n/a")</f>
        <v>n/a</v>
      </c>
      <c r="O80" s="1910"/>
      <c r="P80" s="1910" t="str">
        <f>IFERROR(IF($N$78="please make a selection","n/a",INDEX(la.data,MATCH($N$78,la.geog,0),MATCH(CONCATENATE("Estimated number of Primary pupils eligible for the Deprivation Pupil Premium", " (",$D$77,")"),la.head,0))), "n/a")</f>
        <v>n/a</v>
      </c>
      <c r="Q80" s="1910"/>
      <c r="R80" s="1435" t="str">
        <f>IFERROR(IF($N$78="please make a selection","n/a",INDEX(la.data,MATCH($N$78,la.geog,0),MATCH(CONCATENATE("Estimated percentage of Primary pupils eligible for the Deprivation Pupil Premium", " (",$D$77,")"),la.head,0))), "n/a")</f>
        <v>n/a</v>
      </c>
      <c r="S80" s="1435"/>
      <c r="T80" s="1911" t="str">
        <f>IFERROR(IF($N$78="please make a selection","n/a",INDEX(la.data,MATCH($N$78,la.geog,0),MATCH(CONCATENATE("Estimated Deprivation Pupil Premium Allocation for Primary Pupils", " (",$D$77,")"),la.head,0))), "n/a")</f>
        <v>n/a</v>
      </c>
      <c r="U80" s="1911"/>
      <c r="V80" s="1916">
        <f>IFERROR(IF($V$78="please make a selection","n/a",INDEX(la.data,MATCH($V$78,la.geog,0),MATCH(CONCATENATE("Estimated percentage of Primary pupils eligible for the Deprivation Pupil Premium", " (",$D$77,")"),la.head,0))), "n/a")</f>
        <v>0.24918495779266933</v>
      </c>
      <c r="W80" s="1916"/>
      <c r="X80" s="82"/>
      <c r="Y80" s="82"/>
      <c r="Z80" s="82"/>
      <c r="AA80" s="79"/>
      <c r="AC80" s="805"/>
      <c r="AD80" s="819"/>
    </row>
    <row r="81" spans="2:30" x14ac:dyDescent="0.25">
      <c r="B81" s="79"/>
      <c r="C81" s="82"/>
      <c r="D81" s="729" t="s">
        <v>2932</v>
      </c>
      <c r="E81" s="729"/>
      <c r="F81" s="1909" t="str">
        <f>IFERROR(IF($F$78="please make a selection","n/a",INDEX(la.data,MATCH($F$78,la.geog,0),MATCH(CONCATENATE("Estimated number of Secondary pupils on roll", " (",$D$77,")"),la.head,0))), "n/a")</f>
        <v>n/a</v>
      </c>
      <c r="G81" s="1909"/>
      <c r="H81" s="1909" t="str">
        <f>IFERROR(IF($F$78="please make a selection","n/a",INDEX(la.data,MATCH($F$78,la.geog,0),MATCH(CONCATENATE("Estimated number of Secondary pupils eligible for the Deprivation Pupil Premium", " (",$D$77,")"),la.head,0))), "n/a")</f>
        <v>n/a</v>
      </c>
      <c r="I81" s="1909"/>
      <c r="J81" s="1449" t="str">
        <f>IFERROR(IF($F$78="please make a selection","n/a",INDEX(la.data,MATCH($F$78,la.geog,0),MATCH(CONCATENATE("Estimated percentage of Secondary pupils eligible for the Deprivation Pupil Premium", " (",$D$77,")"),la.head,0))), "n/a")</f>
        <v>n/a</v>
      </c>
      <c r="K81" s="1449"/>
      <c r="L81" s="1915" t="str">
        <f>IFERROR(IF($F$78="please make a selection","n/a",INDEX(la.data,MATCH($F$78,la.geog,0),MATCH(CONCATENATE("Estimated Deprivation Pupil Premium Allocation for Secondary Pupils", " (",$D$77,")"),la.head,0))), "n/a")</f>
        <v>n/a</v>
      </c>
      <c r="M81" s="1915"/>
      <c r="N81" s="1909" t="str">
        <f>IFERROR(IF($N$78="please make a selection","n/a",INDEX(la.data,MATCH($N$78,la.geog,0),MATCH(CONCATENATE("Estimated number of Secondary pupils on roll", " (",$D$77,")"),la.head,0))), "n/a")</f>
        <v>n/a</v>
      </c>
      <c r="O81" s="1909"/>
      <c r="P81" s="1909" t="str">
        <f>IFERROR(IF($N$78="please make a selection","n/a",INDEX(la.data,MATCH($N$78,la.geog,0),MATCH(CONCATENATE("Estimated number of Secondary pupils eligible for the Deprivation Pupil Premium", " (",$D$77,")"),la.head,0))), "n/a")</f>
        <v>n/a</v>
      </c>
      <c r="Q81" s="1909"/>
      <c r="R81" s="1449" t="str">
        <f>IFERROR(IF($N$78="please make a selection","n/a",INDEX(la.data,MATCH($N$78,la.geog,0),MATCH(CONCATENATE("Estimated percentage of Secondary pupils eligible for the Deprivation Pupil Premium", " (",$D$77,")"),la.head,0))), "n/a")</f>
        <v>n/a</v>
      </c>
      <c r="S81" s="1449"/>
      <c r="T81" s="1915" t="str">
        <f>IFERROR(IF($N$78="please make a selection","n/a",INDEX(la.data,MATCH($N$78,la.geog,0),MATCH(CONCATENATE("Estimated Deprivation Pupil Premium Allocation for Secondary Pupils", " (",$D$77,")"),la.head,0))), "n/a")</f>
        <v>n/a</v>
      </c>
      <c r="U81" s="1915"/>
      <c r="V81" s="1917">
        <f>IFERROR(IF($V$78="please make a selection","n/a",INDEX(la.data,MATCH($V$78,la.geog,0),MATCH(CONCATENATE("Estimated percentage of Secondary pupils eligible for the Deprivation Pupil Premium", " (",$D$77,")"),la.head,0))), "n/a")</f>
        <v>0.29097146390329931</v>
      </c>
      <c r="W81" s="1917"/>
      <c r="X81" s="82"/>
      <c r="Y81" s="82"/>
      <c r="Z81" s="82"/>
      <c r="AA81" s="79"/>
      <c r="AC81" s="806"/>
      <c r="AD81" s="819"/>
    </row>
    <row r="82" spans="2:30" x14ac:dyDescent="0.25">
      <c r="B82" s="79"/>
      <c r="C82" s="82"/>
      <c r="D82" s="824" t="s">
        <v>2933</v>
      </c>
      <c r="E82" s="824"/>
      <c r="F82" s="1923" t="str">
        <f>IFERROR(IF($F$78="please make a selection","n/a",INDEX(la.data,MATCH($F$78,la.geog,0),MATCH(CONCATENATE(F$79, " (",$D$77,")"),la.head,0))), "n/a")</f>
        <v>n/a</v>
      </c>
      <c r="G82" s="1923"/>
      <c r="H82" s="1909" t="str">
        <f>IFERROR(IF($F$78="please make a selection","n/a",INDEX(la.data,MATCH($F$78,la.geog,0),MATCH(CONCATENATE("Estimated number of pupils eligible for the Deprivation Pupil Premium based on local authority of school", " (",$D$77,")"),la.head,0))), "n/a")</f>
        <v>n/a</v>
      </c>
      <c r="I82" s="1909"/>
      <c r="J82" s="1449" t="str">
        <f>IFERROR(IF($F$78="please make a selection","n/a",INDEX(la.data,MATCH($F$78,la.geog,0),MATCH(CONCATENATE("Estimated percentage of pupils eligible for the Deprivation Pupil Premium", " (",$D$77,")"),la.head,0))), "n/a")</f>
        <v>n/a</v>
      </c>
      <c r="K82" s="1449"/>
      <c r="L82" s="1915" t="str">
        <f>IFERROR(IF($F$78="please make a selection","n/a",INDEX(la.data,MATCH($F$78,la.geog,0),MATCH(CONCATENATE("Estimated allocation for the Deprivation Pupil Premium based on local authority of school", " (",$D$77,")"),la.head,0))), "n/a")</f>
        <v>n/a</v>
      </c>
      <c r="M82" s="1915"/>
      <c r="N82" s="1923" t="str">
        <f>IFERROR(IF($N$78="please make a selection","n/a",INDEX(la.data,MATCH($N$78,la.geog,0),MATCH(CONCATENATE(N$79, " (",$D$77,")"),la.head,0))), "n/a")</f>
        <v>n/a</v>
      </c>
      <c r="O82" s="1923"/>
      <c r="P82" s="1909" t="str">
        <f>IFERROR(IF($N$78="please make a selection","n/a",INDEX(la.data,MATCH($N$78,la.geog,0),MATCH(CONCATENATE("Estimated number of pupils eligible for the Deprivation Pupil Premium based on local authority of school", " (",$D$77,")"),la.head,0))), "n/a")</f>
        <v>n/a</v>
      </c>
      <c r="Q82" s="1909"/>
      <c r="R82" s="1449" t="str">
        <f>IFERROR(IF($N$78="please make a selection","n/a",INDEX(la.data,MATCH($N$78,la.geog,0),MATCH(CONCATENATE("Estimated percentage of pupils eligible for the Deprivation Pupil Premium", " (",$D$77,")"),la.head,0))), "n/a")</f>
        <v>n/a</v>
      </c>
      <c r="S82" s="1449"/>
      <c r="T82" s="1915" t="str">
        <f>IFERROR(IF($N$78="please make a selection","n/a",INDEX(la.data,MATCH($N$78,la.geog,0),MATCH(CONCATENATE("Estimated allocation for the Deprivation Pupil Premium based on local authority of school", " (",$D$77,")"),la.head,0))), "n/a")</f>
        <v>n/a</v>
      </c>
      <c r="U82" s="1915"/>
      <c r="V82" s="1917">
        <f>IFERROR(IF($V$78="please make a selection","n/a",INDEX(la.data,MATCH($V$78,la.geog,0),MATCH(CONCATENATE("Estimated percentage of pupils eligible for the Deprivation Pupil Premium", " (",$D$77,")"),la.head,0))), "n/a")</f>
        <v>0.26528443615260011</v>
      </c>
      <c r="W82" s="1917"/>
      <c r="X82" s="82"/>
      <c r="Y82" s="82"/>
      <c r="Z82" s="82"/>
      <c r="AA82" s="79"/>
      <c r="AD82" s="819"/>
    </row>
    <row r="83" spans="2:30" x14ac:dyDescent="0.25">
      <c r="B83" s="79"/>
      <c r="C83" s="82"/>
      <c r="D83" s="82"/>
      <c r="E83" s="82"/>
      <c r="F83" s="82"/>
      <c r="G83" s="82"/>
      <c r="H83" s="82"/>
      <c r="I83" s="82"/>
      <c r="J83" s="82"/>
      <c r="K83" s="82"/>
      <c r="L83" s="82"/>
      <c r="M83" s="82"/>
      <c r="N83" s="82"/>
      <c r="O83" s="82"/>
      <c r="P83" s="82"/>
      <c r="Q83" s="82"/>
      <c r="R83" s="82"/>
      <c r="S83" s="82"/>
      <c r="T83" s="82"/>
      <c r="U83" s="82"/>
      <c r="V83" s="82"/>
      <c r="W83" s="82"/>
      <c r="X83" s="82"/>
      <c r="Y83" s="82"/>
      <c r="Z83" s="82"/>
      <c r="AA83" s="79"/>
      <c r="AD83" s="819"/>
    </row>
    <row r="84" spans="2:30" s="830" customFormat="1" x14ac:dyDescent="0.25">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D84" s="832"/>
    </row>
    <row r="85" spans="2:30" s="830" customFormat="1" x14ac:dyDescent="0.25">
      <c r="B85" s="79"/>
      <c r="C85" s="831"/>
      <c r="D85" s="831"/>
      <c r="E85" s="831"/>
      <c r="F85" s="831"/>
      <c r="G85" s="831"/>
      <c r="H85" s="831"/>
      <c r="I85" s="831"/>
      <c r="J85" s="831"/>
      <c r="K85" s="831"/>
      <c r="L85" s="831"/>
      <c r="M85" s="831"/>
      <c r="N85" s="831"/>
      <c r="O85" s="831"/>
      <c r="P85" s="831"/>
      <c r="Q85" s="831"/>
      <c r="R85" s="831"/>
      <c r="S85" s="831"/>
      <c r="T85" s="831"/>
      <c r="U85" s="831"/>
      <c r="V85" s="831"/>
      <c r="W85" s="831"/>
      <c r="X85" s="831"/>
      <c r="Y85" s="831"/>
      <c r="Z85" s="831"/>
      <c r="AA85" s="79"/>
      <c r="AD85" s="839"/>
    </row>
    <row r="86" spans="2:30" s="830" customFormat="1" x14ac:dyDescent="0.25">
      <c r="B86" s="79"/>
      <c r="C86" s="831"/>
      <c r="D86" s="831"/>
      <c r="E86" s="831"/>
      <c r="F86" s="831"/>
      <c r="G86" s="831"/>
      <c r="H86" s="831"/>
      <c r="I86" s="831"/>
      <c r="J86" s="831"/>
      <c r="K86" s="831"/>
      <c r="L86" s="831"/>
      <c r="M86" s="831"/>
      <c r="N86" s="831"/>
      <c r="O86" s="831"/>
      <c r="P86" s="831"/>
      <c r="Q86" s="831"/>
      <c r="R86" s="831"/>
      <c r="S86" s="831"/>
      <c r="T86" s="831"/>
      <c r="U86" s="831"/>
      <c r="V86" s="831"/>
      <c r="W86" s="831"/>
      <c r="X86" s="831"/>
      <c r="Y86" s="831"/>
      <c r="Z86" s="831"/>
      <c r="AA86" s="79"/>
      <c r="AD86" s="839"/>
    </row>
    <row r="87" spans="2:30" s="830" customFormat="1" x14ac:dyDescent="0.25">
      <c r="B87" s="79"/>
      <c r="C87" s="831"/>
      <c r="D87" s="1920" t="s">
        <v>2936</v>
      </c>
      <c r="E87" s="1920"/>
      <c r="F87" s="1920"/>
      <c r="G87" s="1920"/>
      <c r="H87" s="1920"/>
      <c r="I87" s="1920"/>
      <c r="J87" s="1920"/>
      <c r="K87" s="1920"/>
      <c r="L87" s="1920"/>
      <c r="M87" s="1920"/>
      <c r="N87" s="1920"/>
      <c r="O87" s="1920"/>
      <c r="P87" s="1920"/>
      <c r="Q87" s="1920"/>
      <c r="R87" s="1920"/>
      <c r="S87" s="1920"/>
      <c r="T87" s="1920"/>
      <c r="U87" s="1920"/>
      <c r="V87" s="1920"/>
      <c r="W87" s="1920"/>
      <c r="X87" s="1920"/>
      <c r="Y87" s="1920"/>
      <c r="Z87" s="831"/>
      <c r="AA87" s="79"/>
      <c r="AD87" s="839"/>
    </row>
    <row r="88" spans="2:30" s="830" customFormat="1" x14ac:dyDescent="0.25">
      <c r="B88" s="79"/>
      <c r="C88" s="831"/>
      <c r="D88" s="831"/>
      <c r="E88" s="831"/>
      <c r="F88" s="831"/>
      <c r="G88" s="831"/>
      <c r="H88" s="831"/>
      <c r="I88" s="831"/>
      <c r="J88" s="831"/>
      <c r="K88" s="831"/>
      <c r="L88" s="831"/>
      <c r="M88" s="831"/>
      <c r="N88" s="831"/>
      <c r="O88" s="831"/>
      <c r="P88" s="831"/>
      <c r="Q88" s="831"/>
      <c r="R88" s="831"/>
      <c r="S88" s="831"/>
      <c r="T88" s="831"/>
      <c r="U88" s="831"/>
      <c r="V88" s="831"/>
      <c r="W88" s="831"/>
      <c r="X88" s="831"/>
      <c r="Y88" s="831"/>
      <c r="Z88" s="831"/>
      <c r="AA88" s="79"/>
      <c r="AD88" s="839"/>
    </row>
    <row r="89" spans="2:30" s="830" customFormat="1" ht="32.25" customHeight="1" x14ac:dyDescent="0.25">
      <c r="B89" s="79"/>
      <c r="C89" s="831"/>
      <c r="D89" s="1881" t="s">
        <v>2937</v>
      </c>
      <c r="E89" s="1881"/>
      <c r="F89" s="1881"/>
      <c r="G89" s="1881"/>
      <c r="H89" s="1881"/>
      <c r="I89" s="1881"/>
      <c r="J89" s="1881"/>
      <c r="K89" s="1881"/>
      <c r="L89" s="1881"/>
      <c r="M89" s="1881"/>
      <c r="N89" s="1881"/>
      <c r="O89" s="1881"/>
      <c r="P89" s="1881"/>
      <c r="Q89" s="1881"/>
      <c r="R89" s="1881"/>
      <c r="S89" s="1881"/>
      <c r="T89" s="1881"/>
      <c r="U89" s="1881"/>
      <c r="V89" s="1881"/>
      <c r="W89" s="1881"/>
      <c r="X89" s="1881"/>
      <c r="Y89" s="1881"/>
      <c r="Z89" s="831"/>
      <c r="AA89" s="79"/>
      <c r="AD89" s="839"/>
    </row>
    <row r="90" spans="2:30" s="830" customFormat="1" x14ac:dyDescent="0.25">
      <c r="B90" s="79"/>
      <c r="C90" s="831"/>
      <c r="D90" s="831"/>
      <c r="E90" s="831"/>
      <c r="F90" s="831"/>
      <c r="G90" s="831"/>
      <c r="H90" s="831"/>
      <c r="I90" s="831"/>
      <c r="J90" s="831"/>
      <c r="K90" s="831"/>
      <c r="L90" s="831"/>
      <c r="M90" s="831"/>
      <c r="N90" s="831"/>
      <c r="O90" s="831"/>
      <c r="P90" s="831"/>
      <c r="Q90" s="831"/>
      <c r="R90" s="831"/>
      <c r="S90" s="831"/>
      <c r="T90" s="831"/>
      <c r="U90" s="831"/>
      <c r="V90" s="831"/>
      <c r="W90" s="831"/>
      <c r="X90" s="831"/>
      <c r="Y90" s="831"/>
      <c r="Z90" s="831"/>
      <c r="AA90" s="79"/>
      <c r="AD90" s="839"/>
    </row>
    <row r="91" spans="2:30" s="830" customFormat="1" x14ac:dyDescent="0.25">
      <c r="B91" s="79"/>
      <c r="C91" s="831"/>
      <c r="D91" s="1841" t="s">
        <v>2915</v>
      </c>
      <c r="E91" s="1841"/>
      <c r="F91" s="1841"/>
      <c r="G91" s="1841"/>
      <c r="H91" s="1872"/>
      <c r="I91" s="1873" t="s">
        <v>2922</v>
      </c>
      <c r="J91" s="1874"/>
      <c r="K91" s="831"/>
      <c r="L91" s="831"/>
      <c r="M91" s="831"/>
      <c r="N91" s="831"/>
      <c r="O91" s="831"/>
      <c r="P91" s="831"/>
      <c r="Q91" s="831"/>
      <c r="R91" s="831"/>
      <c r="S91" s="831"/>
      <c r="T91" s="831"/>
      <c r="U91" s="831"/>
      <c r="V91" s="831"/>
      <c r="W91" s="831"/>
      <c r="X91" s="831"/>
      <c r="Y91" s="831"/>
      <c r="Z91" s="831"/>
      <c r="AA91" s="79"/>
      <c r="AC91" s="834" t="s">
        <v>2922</v>
      </c>
      <c r="AD91" s="839"/>
    </row>
    <row r="92" spans="2:30" s="830" customFormat="1" x14ac:dyDescent="0.25">
      <c r="B92" s="79"/>
      <c r="C92" s="831"/>
      <c r="D92" s="831"/>
      <c r="E92" s="831"/>
      <c r="F92" s="831"/>
      <c r="G92" s="831"/>
      <c r="H92" s="831"/>
      <c r="I92" s="831"/>
      <c r="J92" s="831"/>
      <c r="K92" s="831"/>
      <c r="L92" s="831"/>
      <c r="M92" s="831"/>
      <c r="N92" s="831"/>
      <c r="O92" s="831"/>
      <c r="P92" s="831"/>
      <c r="Q92" s="831"/>
      <c r="R92" s="831"/>
      <c r="S92" s="831"/>
      <c r="T92" s="831"/>
      <c r="U92" s="831"/>
      <c r="V92" s="831"/>
      <c r="W92" s="831"/>
      <c r="X92" s="831"/>
      <c r="Y92" s="831"/>
      <c r="Z92" s="831"/>
      <c r="AA92" s="79"/>
      <c r="AC92" s="834" t="s">
        <v>2924</v>
      </c>
      <c r="AD92" s="839"/>
    </row>
    <row r="93" spans="2:30" s="830" customFormat="1" x14ac:dyDescent="0.25">
      <c r="B93" s="79"/>
      <c r="C93" s="831"/>
      <c r="D93" s="1841" t="s">
        <v>2914</v>
      </c>
      <c r="E93" s="1841"/>
      <c r="F93" s="1841"/>
      <c r="G93" s="1841"/>
      <c r="H93" s="1872"/>
      <c r="I93" s="1873">
        <v>2017</v>
      </c>
      <c r="J93" s="1874"/>
      <c r="K93" s="831"/>
      <c r="L93" s="831"/>
      <c r="M93" s="831"/>
      <c r="N93" s="831"/>
      <c r="O93" s="831"/>
      <c r="P93" s="831"/>
      <c r="Q93" s="831"/>
      <c r="R93" s="831"/>
      <c r="S93" s="831"/>
      <c r="T93" s="831"/>
      <c r="U93" s="831"/>
      <c r="V93" s="831"/>
      <c r="W93" s="831"/>
      <c r="X93" s="831"/>
      <c r="Y93" s="831"/>
      <c r="Z93" s="831"/>
      <c r="AA93" s="79"/>
      <c r="AC93" s="842" t="s">
        <v>1692</v>
      </c>
      <c r="AD93" s="839"/>
    </row>
    <row r="94" spans="2:30" s="830" customFormat="1" x14ac:dyDescent="0.25">
      <c r="B94" s="79"/>
      <c r="C94" s="831"/>
      <c r="D94" s="831"/>
      <c r="E94" s="831"/>
      <c r="F94" s="831"/>
      <c r="G94" s="831"/>
      <c r="H94" s="831"/>
      <c r="I94" s="831"/>
      <c r="J94" s="831"/>
      <c r="K94" s="831"/>
      <c r="L94" s="831"/>
      <c r="M94" s="831"/>
      <c r="N94" s="831"/>
      <c r="O94" s="831"/>
      <c r="P94" s="831"/>
      <c r="Q94" s="831"/>
      <c r="R94" s="831"/>
      <c r="S94" s="831"/>
      <c r="T94" s="831"/>
      <c r="U94" s="831"/>
      <c r="V94" s="831"/>
      <c r="W94" s="831"/>
      <c r="X94" s="831"/>
      <c r="Y94" s="831"/>
      <c r="Z94" s="831"/>
      <c r="AA94" s="79"/>
      <c r="AC94" s="842">
        <v>2017</v>
      </c>
      <c r="AD94" s="839"/>
    </row>
    <row r="95" spans="2:30" s="830" customFormat="1" x14ac:dyDescent="0.25">
      <c r="B95" s="79"/>
      <c r="C95" s="831"/>
      <c r="D95" s="825"/>
      <c r="E95" s="825"/>
      <c r="F95" s="825"/>
      <c r="G95" s="825"/>
      <c r="H95" s="825"/>
      <c r="I95" s="1870" t="s">
        <v>2938</v>
      </c>
      <c r="J95" s="1870"/>
      <c r="K95" s="1870"/>
      <c r="L95" s="1870"/>
      <c r="M95" s="1870"/>
      <c r="N95" s="1870"/>
      <c r="O95" s="1870"/>
      <c r="P95" s="1870"/>
      <c r="Q95" s="1870"/>
      <c r="R95" s="1870"/>
      <c r="S95" s="1870"/>
      <c r="T95" s="1870"/>
      <c r="U95" s="1870"/>
      <c r="V95" s="1870"/>
      <c r="W95" s="831"/>
      <c r="X95" s="831"/>
      <c r="Y95" s="831"/>
      <c r="Z95" s="831"/>
      <c r="AA95" s="79"/>
      <c r="AC95" s="842">
        <v>2016</v>
      </c>
      <c r="AD95" s="839"/>
    </row>
    <row r="96" spans="2:30" s="830" customFormat="1" ht="38.25" customHeight="1" x14ac:dyDescent="0.25">
      <c r="B96" s="79"/>
      <c r="C96" s="831"/>
      <c r="D96" s="812"/>
      <c r="E96" s="812"/>
      <c r="F96" s="812"/>
      <c r="G96" s="812"/>
      <c r="H96" s="812"/>
      <c r="I96" s="1825" t="s">
        <v>2939</v>
      </c>
      <c r="J96" s="1825"/>
      <c r="K96" s="1869" t="s">
        <v>2940</v>
      </c>
      <c r="L96" s="1869"/>
      <c r="M96" s="1825" t="s">
        <v>2941</v>
      </c>
      <c r="N96" s="1825"/>
      <c r="O96" s="1825" t="s">
        <v>2942</v>
      </c>
      <c r="P96" s="1825"/>
      <c r="Q96" s="1869" t="s">
        <v>2943</v>
      </c>
      <c r="R96" s="1869"/>
      <c r="S96" s="1825" t="s">
        <v>2938</v>
      </c>
      <c r="T96" s="1825"/>
      <c r="U96" s="1825" t="s">
        <v>2944</v>
      </c>
      <c r="V96" s="1825"/>
      <c r="W96" s="831"/>
      <c r="X96" s="831"/>
      <c r="Y96" s="831"/>
      <c r="Z96" s="831"/>
      <c r="AA96" s="79"/>
      <c r="AC96" s="842">
        <v>2015</v>
      </c>
      <c r="AD96" s="839"/>
    </row>
    <row r="97" spans="2:30" s="830" customFormat="1" x14ac:dyDescent="0.25">
      <c r="B97" s="79"/>
      <c r="C97" s="831"/>
      <c r="D97" s="1875" t="s">
        <v>790</v>
      </c>
      <c r="E97" s="1875"/>
      <c r="F97" s="1875"/>
      <c r="G97" s="1875"/>
      <c r="H97" s="1875"/>
      <c r="I97" s="1783">
        <f>IFERROR(IF($D97="please make a selection","n/a",INDEX(la.data,MATCH($D97,la.geog,0),MATCH(CONCATENATE($I$91, " pupils ", "(",$I$93,")"),la.head,0))), "n/a")</f>
        <v>64004</v>
      </c>
      <c r="J97" s="1783"/>
      <c r="K97" s="1783">
        <f>IFERROR(IF($D97="please make a selection","n/a",INDEX(la.data,MATCH($D97,la.geog,0),MATCH(CONCATENATE($I$91, " pupils with statement or EHC plan ", "(",$I$93,")"),la.head,0))), "n/a")</f>
        <v>985</v>
      </c>
      <c r="L97" s="1783"/>
      <c r="M97" s="1814">
        <f>IFERROR(IF($D97="please make a selection","n/a",INDEX(la.data,MATCH($D97,la.geog,0),MATCH(CONCATENATE("% of ", $I$91, " pupils with statement or EHC plan ", "(",$I$93,")"),la.head,0))), "n/a")</f>
        <v>1.5389663146053372E-2</v>
      </c>
      <c r="N97" s="1814"/>
      <c r="O97" s="1783">
        <f>IFERROR(IF($D97="please make a selection","n/a",INDEX(la.data,MATCH($D97,la.geog,0),MATCH(CONCATENATE($I$91, " pupils with SEN support ", "(",$I$93,")"),la.head,0))), "n/a")</f>
        <v>7902</v>
      </c>
      <c r="P97" s="1783"/>
      <c r="Q97" s="1814">
        <f>IFERROR(IF($D97="please make a selection","n/a",INDEX(la.data,MATCH($D97,la.geog,0),MATCH(CONCATENATE("% of ", $I$91, " pupils with SEN support ", "(",$I$93,")"),la.head,0))), "n/a")</f>
        <v>0.12346103368539467</v>
      </c>
      <c r="R97" s="1814"/>
      <c r="S97" s="1783">
        <f>IFERROR(IF($D97="please make a selection","n/a",INDEX(la.data,MATCH($D97,la.geog,0),MATCH(CONCATENATE($I$91, " pupils with SEN ", "(",$I$93,")"),la.head,0))), "n/a")</f>
        <v>8887</v>
      </c>
      <c r="T97" s="1783"/>
      <c r="U97" s="1814">
        <f>IFERROR(IF($D97="please make a selection","n/a",INDEX(la.data,MATCH($D97,la.geog,0),MATCH(CONCATENATE("% of ", $I$91, " pupils with SEN ", "(",$I$93,")"),la.head,0))), "n/a")</f>
        <v>0.13885069683144802</v>
      </c>
      <c r="V97" s="1814"/>
      <c r="W97" s="831"/>
      <c r="X97" s="831"/>
      <c r="Y97" s="831"/>
      <c r="Z97" s="831"/>
      <c r="AA97" s="79"/>
      <c r="AC97" s="842">
        <v>2014</v>
      </c>
      <c r="AD97" s="839"/>
    </row>
    <row r="98" spans="2:30" s="830" customFormat="1" x14ac:dyDescent="0.25">
      <c r="B98" s="79"/>
      <c r="C98" s="831"/>
      <c r="D98" s="1871" t="s">
        <v>791</v>
      </c>
      <c r="E98" s="1871"/>
      <c r="F98" s="1871"/>
      <c r="G98" s="1871"/>
      <c r="H98" s="1871"/>
      <c r="I98" s="1453">
        <f>IFERROR(IF($D98="please make a selection","n/a",INDEX(la.data,MATCH($D98,la.geog,0),MATCH(CONCATENATE($I$91, " pupils ", "(",$I$93,")"),la.head,0))), "n/a")</f>
        <v>724988</v>
      </c>
      <c r="J98" s="1453"/>
      <c r="K98" s="1453">
        <f>IFERROR(IF($D98="please make a selection","n/a",INDEX(la.data,MATCH($D98,la.geog,0),MATCH(CONCATENATE($I$91, " pupils with statement or EHC plan ", "(",$I$93,")"),la.head,0))), "n/a")</f>
        <v>10584</v>
      </c>
      <c r="L98" s="1453"/>
      <c r="M98" s="1315">
        <f>IFERROR(IF($D98="please make a selection","n/a",INDEX(la.data,MATCH($D98,la.geog,0),MATCH(CONCATENATE("% of ", $I$91, " pupils with statement or EHC plan ", "(",$I$93,")"),la.head,0))), "n/a")</f>
        <v>1.4598862325997119E-2</v>
      </c>
      <c r="N98" s="1315"/>
      <c r="O98" s="1453">
        <f>IFERROR(IF($D98="please make a selection","n/a",INDEX(la.data,MATCH($D98,la.geog,0),MATCH(CONCATENATE($I$91, " pupils with SEN support ", "(",$I$93,")"),la.head,0))), "n/a")</f>
        <v>81699</v>
      </c>
      <c r="P98" s="1453"/>
      <c r="Q98" s="1315">
        <f>IFERROR(IF($D98="please make a selection","n/a",INDEX(la.data,MATCH($D98,la.geog,0),MATCH(CONCATENATE("% of ", $I$91, " pupils with SEN support ", "(",$I$93,")"),la.head,0))), "n/a")</f>
        <v>0.11269014107819716</v>
      </c>
      <c r="R98" s="1315"/>
      <c r="S98" s="1453">
        <f>IFERROR(IF($D98="please make a selection","n/a",INDEX(la.data,MATCH($D98,la.geog,0),MATCH(CONCATENATE($I$91, " pupils with SEN ", "(",$I$93,")"),la.head,0))), "n/a")</f>
        <v>92283</v>
      </c>
      <c r="T98" s="1453"/>
      <c r="U98" s="1315">
        <f>IFERROR(IF($D98="please make a selection","n/a",INDEX(la.data,MATCH($D98,la.geog,0),MATCH(CONCATENATE("% of ", $I$91, " pupils with SEN ", "(",$I$93,")"),la.head,0))), "n/a")</f>
        <v>0.12728900340419427</v>
      </c>
      <c r="V98" s="1315"/>
      <c r="W98" s="831"/>
      <c r="X98" s="831"/>
      <c r="Y98" s="831"/>
      <c r="Z98" s="831"/>
      <c r="AA98" s="79"/>
      <c r="AD98" s="839"/>
    </row>
    <row r="99" spans="2:30" s="830" customFormat="1" x14ac:dyDescent="0.25">
      <c r="B99" s="79"/>
      <c r="C99" s="831"/>
      <c r="D99" s="1513" t="s">
        <v>1823</v>
      </c>
      <c r="E99" s="1513"/>
      <c r="F99" s="1513"/>
      <c r="G99" s="1513"/>
      <c r="H99" s="1513"/>
      <c r="I99" s="1352">
        <f>IFERROR(IF($D99="please make a selection","n/a",INDEX(la.data,MATCH($D99,la.geog,0),MATCH(CONCATENATE($I$91, " pupils ", "(",$I$93,")"),la.head,0))), "n/a")</f>
        <v>4689658</v>
      </c>
      <c r="J99" s="1352"/>
      <c r="K99" s="1352">
        <f>IFERROR(IF($D99="please make a selection","n/a",INDEX(la.data,MATCH($D99,la.geog,0),MATCH(CONCATENATE($I$91, " pupils with statement or EHC plan ", "(",$I$93,")"),la.head,0))), "n/a")</f>
        <v>62390</v>
      </c>
      <c r="L99" s="1352"/>
      <c r="M99" s="1313">
        <f>IFERROR(IF($D99="please make a selection","n/a",INDEX(la.data,MATCH($D99,la.geog,0),MATCH(CONCATENATE("% of ", $I$91, " pupils with statement or EHC plan ", "(",$I$93,")"),la.head,0))), "n/a")</f>
        <v>1.330374197862616E-2</v>
      </c>
      <c r="N99" s="1313"/>
      <c r="O99" s="1352">
        <f>IFERROR(IF($D99="please make a selection","n/a",INDEX(la.data,MATCH($D99,la.geog,0),MATCH(CONCATENATE($I$91, " pupils with SEN support ", "(",$I$93,")"),la.head,0))), "n/a")</f>
        <v>570714</v>
      </c>
      <c r="P99" s="1352"/>
      <c r="Q99" s="1313">
        <f>IFERROR(IF($D99="please make a selection","n/a",INDEX(la.data,MATCH($D99,la.geog,0),MATCH(CONCATENATE("% of ", $I$91, " pupils with SEN support ", "(",$I$93,")"),la.head,0))), "n/a")</f>
        <v>0.12169629427135199</v>
      </c>
      <c r="R99" s="1313"/>
      <c r="S99" s="1352">
        <f>IFERROR(IF($D99="please make a selection","n/a",INDEX(la.data,MATCH($D99,la.geog,0),MATCH(CONCATENATE($I$91, " pupils with SEN ", "(",$I$93,")"),la.head,0))), "n/a")</f>
        <v>633104</v>
      </c>
      <c r="T99" s="1352"/>
      <c r="U99" s="1313">
        <f>IFERROR(IF($D99="please make a selection","n/a",INDEX(la.data,MATCH($D99,la.geog,0),MATCH(CONCATENATE("% of ", $I$91, " pupils with SEN ", "(",$I$93,")"),la.head,0))), "n/a")</f>
        <v>0.13500003624997814</v>
      </c>
      <c r="V99" s="1313"/>
      <c r="W99" s="831"/>
      <c r="X99" s="831"/>
      <c r="Y99" s="831"/>
      <c r="Z99" s="831"/>
      <c r="AA99" s="79"/>
      <c r="AD99" s="839"/>
    </row>
    <row r="100" spans="2:30" s="830" customFormat="1" x14ac:dyDescent="0.25">
      <c r="B100" s="79"/>
      <c r="C100" s="831"/>
      <c r="D100" s="813" t="s">
        <v>2998</v>
      </c>
      <c r="E100" s="831"/>
      <c r="F100" s="831"/>
      <c r="G100" s="831"/>
      <c r="H100" s="831"/>
      <c r="I100" s="831"/>
      <c r="J100" s="831"/>
      <c r="K100" s="831"/>
      <c r="L100" s="831"/>
      <c r="M100" s="831"/>
      <c r="N100" s="831"/>
      <c r="O100" s="831"/>
      <c r="P100" s="831"/>
      <c r="Q100" s="831"/>
      <c r="R100" s="831"/>
      <c r="S100" s="831"/>
      <c r="T100" s="831"/>
      <c r="U100" s="831"/>
      <c r="V100" s="831"/>
      <c r="W100" s="831"/>
      <c r="X100" s="831"/>
      <c r="Y100" s="831"/>
      <c r="Z100" s="831"/>
      <c r="AA100" s="79"/>
      <c r="AD100" s="839"/>
    </row>
    <row r="101" spans="2:30" s="830" customFormat="1" x14ac:dyDescent="0.25">
      <c r="B101" s="79"/>
      <c r="C101" s="831"/>
      <c r="D101" s="831"/>
      <c r="E101" s="831"/>
      <c r="F101" s="831"/>
      <c r="G101" s="831"/>
      <c r="H101" s="831"/>
      <c r="I101" s="831"/>
      <c r="J101" s="831"/>
      <c r="K101" s="831"/>
      <c r="L101" s="831"/>
      <c r="M101" s="831"/>
      <c r="N101" s="831"/>
      <c r="O101" s="831"/>
      <c r="P101" s="831"/>
      <c r="Q101" s="831"/>
      <c r="R101" s="831"/>
      <c r="S101" s="831"/>
      <c r="T101" s="831"/>
      <c r="U101" s="831"/>
      <c r="V101" s="831"/>
      <c r="W101" s="831"/>
      <c r="X101" s="831"/>
      <c r="Y101" s="831"/>
      <c r="Z101" s="831"/>
      <c r="AA101" s="79"/>
      <c r="AD101" s="839"/>
    </row>
    <row r="102" spans="2:30" s="830" customFormat="1" x14ac:dyDescent="0.25">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D102" s="839"/>
    </row>
    <row r="103" spans="2:30" s="830" customFormat="1" x14ac:dyDescent="0.25">
      <c r="B103" s="79"/>
      <c r="C103" s="831"/>
      <c r="D103" s="831"/>
      <c r="E103" s="831"/>
      <c r="F103" s="831"/>
      <c r="G103" s="831"/>
      <c r="H103" s="831"/>
      <c r="I103" s="831"/>
      <c r="J103" s="831"/>
      <c r="K103" s="831"/>
      <c r="L103" s="831"/>
      <c r="M103" s="831"/>
      <c r="N103" s="831"/>
      <c r="O103" s="831"/>
      <c r="P103" s="831"/>
      <c r="Q103" s="831"/>
      <c r="R103" s="831"/>
      <c r="S103" s="831"/>
      <c r="T103" s="831"/>
      <c r="U103" s="831"/>
      <c r="V103" s="831"/>
      <c r="W103" s="831"/>
      <c r="X103" s="831"/>
      <c r="Y103" s="831"/>
      <c r="Z103" s="831"/>
      <c r="AA103" s="79"/>
      <c r="AD103" s="839"/>
    </row>
    <row r="104" spans="2:30" s="830" customFormat="1" x14ac:dyDescent="0.25">
      <c r="B104" s="79"/>
      <c r="C104" s="831"/>
      <c r="D104" s="831"/>
      <c r="E104" s="831"/>
      <c r="F104" s="831"/>
      <c r="G104" s="831"/>
      <c r="H104" s="831"/>
      <c r="I104" s="831"/>
      <c r="J104" s="831"/>
      <c r="K104" s="831"/>
      <c r="L104" s="831"/>
      <c r="M104" s="831"/>
      <c r="N104" s="831"/>
      <c r="O104" s="831"/>
      <c r="P104" s="831"/>
      <c r="Q104" s="831"/>
      <c r="R104" s="831"/>
      <c r="S104" s="831"/>
      <c r="T104" s="831"/>
      <c r="U104" s="831"/>
      <c r="V104" s="831"/>
      <c r="W104" s="831"/>
      <c r="X104" s="831"/>
      <c r="Y104" s="831"/>
      <c r="Z104" s="831"/>
      <c r="AA104" s="79"/>
      <c r="AD104" s="839"/>
    </row>
    <row r="105" spans="2:30" s="851" customFormat="1" ht="15" customHeight="1" x14ac:dyDescent="0.25">
      <c r="B105" s="79"/>
      <c r="C105" s="853"/>
      <c r="D105" s="1436" t="s">
        <v>3014</v>
      </c>
      <c r="E105" s="1710"/>
      <c r="F105" s="1710"/>
      <c r="G105" s="1710"/>
      <c r="H105" s="1710"/>
      <c r="I105" s="1710"/>
      <c r="J105" s="1710"/>
      <c r="K105" s="1710"/>
      <c r="L105" s="1710"/>
      <c r="M105" s="1710"/>
      <c r="N105" s="1710"/>
      <c r="O105" s="1710"/>
      <c r="P105" s="1710"/>
      <c r="Q105" s="1710"/>
      <c r="R105" s="1710"/>
      <c r="S105" s="1710"/>
      <c r="T105" s="1710"/>
      <c r="U105" s="1710"/>
      <c r="V105" s="1710"/>
      <c r="W105" s="1710"/>
      <c r="X105" s="1710"/>
      <c r="Y105" s="1711"/>
      <c r="Z105" s="853"/>
      <c r="AA105" s="79"/>
      <c r="AD105" s="854"/>
    </row>
    <row r="106" spans="2:30" s="851" customFormat="1" x14ac:dyDescent="0.25">
      <c r="B106" s="79"/>
      <c r="C106" s="853"/>
      <c r="D106" s="1439"/>
      <c r="E106" s="1712"/>
      <c r="F106" s="1712"/>
      <c r="G106" s="1712"/>
      <c r="H106" s="1712"/>
      <c r="I106" s="1712"/>
      <c r="J106" s="1712"/>
      <c r="K106" s="1712"/>
      <c r="L106" s="1712"/>
      <c r="M106" s="1712"/>
      <c r="N106" s="1712"/>
      <c r="O106" s="1712"/>
      <c r="P106" s="1712"/>
      <c r="Q106" s="1712"/>
      <c r="R106" s="1712"/>
      <c r="S106" s="1712"/>
      <c r="T106" s="1712"/>
      <c r="U106" s="1712"/>
      <c r="V106" s="1712"/>
      <c r="W106" s="1712"/>
      <c r="X106" s="1712"/>
      <c r="Y106" s="1713"/>
      <c r="Z106" s="853"/>
      <c r="AA106" s="79"/>
      <c r="AD106" s="854"/>
    </row>
    <row r="107" spans="2:30" s="851" customFormat="1" x14ac:dyDescent="0.25">
      <c r="B107" s="79"/>
      <c r="C107" s="853"/>
      <c r="D107" s="1439"/>
      <c r="E107" s="1712"/>
      <c r="F107" s="1712"/>
      <c r="G107" s="1712"/>
      <c r="H107" s="1712"/>
      <c r="I107" s="1712"/>
      <c r="J107" s="1712"/>
      <c r="K107" s="1712"/>
      <c r="L107" s="1712"/>
      <c r="M107" s="1712"/>
      <c r="N107" s="1712"/>
      <c r="O107" s="1712"/>
      <c r="P107" s="1712"/>
      <c r="Q107" s="1712"/>
      <c r="R107" s="1712"/>
      <c r="S107" s="1712"/>
      <c r="T107" s="1712"/>
      <c r="U107" s="1712"/>
      <c r="V107" s="1712"/>
      <c r="W107" s="1712"/>
      <c r="X107" s="1712"/>
      <c r="Y107" s="1713"/>
      <c r="Z107" s="853"/>
      <c r="AA107" s="79"/>
      <c r="AD107" s="854"/>
    </row>
    <row r="108" spans="2:30" s="851" customFormat="1" x14ac:dyDescent="0.25">
      <c r="B108" s="79"/>
      <c r="C108" s="853"/>
      <c r="D108" s="1439"/>
      <c r="E108" s="1712"/>
      <c r="F108" s="1712"/>
      <c r="G108" s="1712"/>
      <c r="H108" s="1712"/>
      <c r="I108" s="1712"/>
      <c r="J108" s="1712"/>
      <c r="K108" s="1712"/>
      <c r="L108" s="1712"/>
      <c r="M108" s="1712"/>
      <c r="N108" s="1712"/>
      <c r="O108" s="1712"/>
      <c r="P108" s="1712"/>
      <c r="Q108" s="1712"/>
      <c r="R108" s="1712"/>
      <c r="S108" s="1712"/>
      <c r="T108" s="1712"/>
      <c r="U108" s="1712"/>
      <c r="V108" s="1712"/>
      <c r="W108" s="1712"/>
      <c r="X108" s="1712"/>
      <c r="Y108" s="1713"/>
      <c r="Z108" s="853"/>
      <c r="AA108" s="79"/>
      <c r="AD108" s="854"/>
    </row>
    <row r="109" spans="2:30" s="851" customFormat="1" x14ac:dyDescent="0.25">
      <c r="B109" s="79"/>
      <c r="C109" s="853"/>
      <c r="D109" s="1439"/>
      <c r="E109" s="1712"/>
      <c r="F109" s="1712"/>
      <c r="G109" s="1712"/>
      <c r="H109" s="1712"/>
      <c r="I109" s="1712"/>
      <c r="J109" s="1712"/>
      <c r="K109" s="1712"/>
      <c r="L109" s="1712"/>
      <c r="M109" s="1712"/>
      <c r="N109" s="1712"/>
      <c r="O109" s="1712"/>
      <c r="P109" s="1712"/>
      <c r="Q109" s="1712"/>
      <c r="R109" s="1712"/>
      <c r="S109" s="1712"/>
      <c r="T109" s="1712"/>
      <c r="U109" s="1712"/>
      <c r="V109" s="1712"/>
      <c r="W109" s="1712"/>
      <c r="X109" s="1712"/>
      <c r="Y109" s="1713"/>
      <c r="Z109" s="853"/>
      <c r="AA109" s="79"/>
      <c r="AD109" s="854"/>
    </row>
    <row r="110" spans="2:30" s="851" customFormat="1" x14ac:dyDescent="0.25">
      <c r="B110" s="79"/>
      <c r="C110" s="853"/>
      <c r="D110" s="1439"/>
      <c r="E110" s="1712"/>
      <c r="F110" s="1712"/>
      <c r="G110" s="1712"/>
      <c r="H110" s="1712"/>
      <c r="I110" s="1712"/>
      <c r="J110" s="1712"/>
      <c r="K110" s="1712"/>
      <c r="L110" s="1712"/>
      <c r="M110" s="1712"/>
      <c r="N110" s="1712"/>
      <c r="O110" s="1712"/>
      <c r="P110" s="1712"/>
      <c r="Q110" s="1712"/>
      <c r="R110" s="1712"/>
      <c r="S110" s="1712"/>
      <c r="T110" s="1712"/>
      <c r="U110" s="1712"/>
      <c r="V110" s="1712"/>
      <c r="W110" s="1712"/>
      <c r="X110" s="1712"/>
      <c r="Y110" s="1713"/>
      <c r="Z110" s="853"/>
      <c r="AA110" s="79"/>
      <c r="AD110" s="854"/>
    </row>
    <row r="111" spans="2:30" s="851" customFormat="1" x14ac:dyDescent="0.25">
      <c r="B111" s="79"/>
      <c r="C111" s="853"/>
      <c r="D111" s="1439"/>
      <c r="E111" s="1712"/>
      <c r="F111" s="1712"/>
      <c r="G111" s="1712"/>
      <c r="H111" s="1712"/>
      <c r="I111" s="1712"/>
      <c r="J111" s="1712"/>
      <c r="K111" s="1712"/>
      <c r="L111" s="1712"/>
      <c r="M111" s="1712"/>
      <c r="N111" s="1712"/>
      <c r="O111" s="1712"/>
      <c r="P111" s="1712"/>
      <c r="Q111" s="1712"/>
      <c r="R111" s="1712"/>
      <c r="S111" s="1712"/>
      <c r="T111" s="1712"/>
      <c r="U111" s="1712"/>
      <c r="V111" s="1712"/>
      <c r="W111" s="1712"/>
      <c r="X111" s="1712"/>
      <c r="Y111" s="1713"/>
      <c r="Z111" s="853"/>
      <c r="AA111" s="79"/>
      <c r="AD111" s="854"/>
    </row>
    <row r="112" spans="2:30" s="851" customFormat="1" x14ac:dyDescent="0.25">
      <c r="B112" s="79"/>
      <c r="C112" s="853"/>
      <c r="D112" s="1439"/>
      <c r="E112" s="1712"/>
      <c r="F112" s="1712"/>
      <c r="G112" s="1712"/>
      <c r="H112" s="1712"/>
      <c r="I112" s="1712"/>
      <c r="J112" s="1712"/>
      <c r="K112" s="1712"/>
      <c r="L112" s="1712"/>
      <c r="M112" s="1712"/>
      <c r="N112" s="1712"/>
      <c r="O112" s="1712"/>
      <c r="P112" s="1712"/>
      <c r="Q112" s="1712"/>
      <c r="R112" s="1712"/>
      <c r="S112" s="1712"/>
      <c r="T112" s="1712"/>
      <c r="U112" s="1712"/>
      <c r="V112" s="1712"/>
      <c r="W112" s="1712"/>
      <c r="X112" s="1712"/>
      <c r="Y112" s="1713"/>
      <c r="Z112" s="853"/>
      <c r="AA112" s="79"/>
      <c r="AD112" s="854"/>
    </row>
    <row r="113" spans="2:30" s="851" customFormat="1" x14ac:dyDescent="0.25">
      <c r="B113" s="79"/>
      <c r="C113" s="853"/>
      <c r="D113" s="1714"/>
      <c r="E113" s="1715"/>
      <c r="F113" s="1715"/>
      <c r="G113" s="1715"/>
      <c r="H113" s="1715"/>
      <c r="I113" s="1715"/>
      <c r="J113" s="1715"/>
      <c r="K113" s="1715"/>
      <c r="L113" s="1715"/>
      <c r="M113" s="1715"/>
      <c r="N113" s="1715"/>
      <c r="O113" s="1715"/>
      <c r="P113" s="1715"/>
      <c r="Q113" s="1715"/>
      <c r="R113" s="1715"/>
      <c r="S113" s="1715"/>
      <c r="T113" s="1715"/>
      <c r="U113" s="1715"/>
      <c r="V113" s="1715"/>
      <c r="W113" s="1715"/>
      <c r="X113" s="1715"/>
      <c r="Y113" s="1716"/>
      <c r="Z113" s="853"/>
      <c r="AA113" s="79"/>
      <c r="AD113" s="854"/>
    </row>
    <row r="114" spans="2:30" s="851" customFormat="1" x14ac:dyDescent="0.25">
      <c r="B114" s="79"/>
      <c r="C114" s="853"/>
      <c r="D114" s="848"/>
      <c r="E114" s="848"/>
      <c r="F114" s="848"/>
      <c r="G114" s="848"/>
      <c r="H114" s="848"/>
      <c r="I114" s="848"/>
      <c r="J114" s="848"/>
      <c r="K114" s="848"/>
      <c r="L114" s="848"/>
      <c r="M114" s="848"/>
      <c r="N114" s="848"/>
      <c r="O114" s="848"/>
      <c r="P114" s="848"/>
      <c r="Q114" s="848"/>
      <c r="R114" s="848"/>
      <c r="S114" s="848"/>
      <c r="T114" s="848"/>
      <c r="U114" s="848"/>
      <c r="V114" s="848"/>
      <c r="W114" s="848"/>
      <c r="X114" s="848"/>
      <c r="Y114" s="848"/>
      <c r="Z114" s="853"/>
      <c r="AA114" s="79"/>
      <c r="AD114" s="854"/>
    </row>
    <row r="115" spans="2:30" s="830" customFormat="1" x14ac:dyDescent="0.25">
      <c r="B115" s="79"/>
      <c r="C115" s="831"/>
      <c r="D115" s="1918" t="s">
        <v>3003</v>
      </c>
      <c r="E115" s="1918"/>
      <c r="F115" s="1918"/>
      <c r="G115" s="1918"/>
      <c r="H115" s="1918"/>
      <c r="I115" s="1918"/>
      <c r="J115" s="1918"/>
      <c r="K115" s="1918"/>
      <c r="L115" s="1918"/>
      <c r="M115" s="1918"/>
      <c r="N115" s="1918"/>
      <c r="O115" s="1918"/>
      <c r="P115" s="1918"/>
      <c r="Q115" s="1918"/>
      <c r="R115" s="1918"/>
      <c r="S115" s="1918"/>
      <c r="T115" s="1918"/>
      <c r="U115" s="1918"/>
      <c r="V115" s="1918"/>
      <c r="W115" s="1918"/>
      <c r="X115" s="1918"/>
      <c r="Y115" s="1918"/>
      <c r="Z115" s="852"/>
      <c r="AA115" s="79"/>
      <c r="AD115" s="839"/>
    </row>
    <row r="116" spans="2:30" s="830" customFormat="1" x14ac:dyDescent="0.25">
      <c r="B116" s="79"/>
      <c r="C116" s="831"/>
      <c r="D116" s="852"/>
      <c r="E116" s="852"/>
      <c r="F116" s="852"/>
      <c r="G116" s="852"/>
      <c r="H116" s="852"/>
      <c r="I116" s="852"/>
      <c r="J116" s="852"/>
      <c r="K116" s="852"/>
      <c r="L116" s="852"/>
      <c r="M116" s="852"/>
      <c r="N116" s="852"/>
      <c r="O116" s="852"/>
      <c r="P116" s="852"/>
      <c r="Q116" s="852"/>
      <c r="R116" s="852"/>
      <c r="S116" s="852"/>
      <c r="T116" s="852"/>
      <c r="U116" s="852"/>
      <c r="V116" s="852"/>
      <c r="W116" s="852"/>
      <c r="X116" s="852"/>
      <c r="Y116" s="852"/>
      <c r="Z116" s="852"/>
      <c r="AA116" s="79"/>
      <c r="AD116" s="839"/>
    </row>
    <row r="117" spans="2:30" s="830" customFormat="1" ht="15" customHeight="1" x14ac:dyDescent="0.25">
      <c r="B117" s="79"/>
      <c r="C117" s="831"/>
      <c r="D117" s="1919" t="s">
        <v>3012</v>
      </c>
      <c r="E117" s="1919"/>
      <c r="F117" s="1919"/>
      <c r="G117" s="1919"/>
      <c r="H117" s="1919"/>
      <c r="I117" s="1919"/>
      <c r="J117" s="1919"/>
      <c r="K117" s="1919"/>
      <c r="L117" s="1919"/>
      <c r="M117" s="1919"/>
      <c r="N117" s="1919"/>
      <c r="O117" s="1919"/>
      <c r="P117" s="1919"/>
      <c r="Q117" s="1919"/>
      <c r="R117" s="1919"/>
      <c r="S117" s="1919"/>
      <c r="T117" s="1919"/>
      <c r="U117" s="1919"/>
      <c r="V117" s="1919"/>
      <c r="W117" s="1919"/>
      <c r="X117" s="1919"/>
      <c r="Y117" s="1919"/>
      <c r="Z117" s="852"/>
      <c r="AA117" s="79"/>
      <c r="AD117" s="839"/>
    </row>
    <row r="118" spans="2:30" s="830" customFormat="1" x14ac:dyDescent="0.25">
      <c r="B118" s="79"/>
      <c r="C118" s="831"/>
      <c r="D118" s="1919"/>
      <c r="E118" s="1919"/>
      <c r="F118" s="1919"/>
      <c r="G118" s="1919"/>
      <c r="H118" s="1919"/>
      <c r="I118" s="1919"/>
      <c r="J118" s="1919"/>
      <c r="K118" s="1919"/>
      <c r="L118" s="1919"/>
      <c r="M118" s="1919"/>
      <c r="N118" s="1919"/>
      <c r="O118" s="1919"/>
      <c r="P118" s="1919"/>
      <c r="Q118" s="1919"/>
      <c r="R118" s="1919"/>
      <c r="S118" s="1919"/>
      <c r="T118" s="1919"/>
      <c r="U118" s="1919"/>
      <c r="V118" s="1919"/>
      <c r="W118" s="1919"/>
      <c r="X118" s="1919"/>
      <c r="Y118" s="1919"/>
      <c r="Z118" s="852"/>
      <c r="AA118" s="79"/>
      <c r="AD118" s="839"/>
    </row>
    <row r="119" spans="2:30" s="830" customFormat="1" ht="15" customHeight="1" x14ac:dyDescent="0.25">
      <c r="B119" s="79"/>
      <c r="C119" s="831"/>
      <c r="D119" s="1919"/>
      <c r="E119" s="1919"/>
      <c r="F119" s="1919"/>
      <c r="G119" s="1919"/>
      <c r="H119" s="1919"/>
      <c r="I119" s="1919"/>
      <c r="J119" s="1919"/>
      <c r="K119" s="1919"/>
      <c r="L119" s="1919"/>
      <c r="M119" s="1919"/>
      <c r="N119" s="1919"/>
      <c r="O119" s="1919"/>
      <c r="P119" s="1919"/>
      <c r="Q119" s="1919"/>
      <c r="R119" s="1919"/>
      <c r="S119" s="1919"/>
      <c r="T119" s="1919"/>
      <c r="U119" s="1919"/>
      <c r="V119" s="1919"/>
      <c r="W119" s="1919"/>
      <c r="X119" s="1919"/>
      <c r="Y119" s="1919"/>
      <c r="Z119" s="843"/>
      <c r="AA119" s="79"/>
      <c r="AD119" s="839"/>
    </row>
    <row r="120" spans="2:30" s="830" customFormat="1" x14ac:dyDescent="0.25">
      <c r="B120" s="79"/>
      <c r="C120" s="831"/>
      <c r="D120" s="1919"/>
      <c r="E120" s="1919"/>
      <c r="F120" s="1919"/>
      <c r="G120" s="1919"/>
      <c r="H120" s="1919"/>
      <c r="I120" s="1919"/>
      <c r="J120" s="1919"/>
      <c r="K120" s="1919"/>
      <c r="L120" s="1919"/>
      <c r="M120" s="1919"/>
      <c r="N120" s="1919"/>
      <c r="O120" s="1919"/>
      <c r="P120" s="1919"/>
      <c r="Q120" s="1919"/>
      <c r="R120" s="1919"/>
      <c r="S120" s="1919"/>
      <c r="T120" s="1919"/>
      <c r="U120" s="1919"/>
      <c r="V120" s="1919"/>
      <c r="W120" s="1919"/>
      <c r="X120" s="1919"/>
      <c r="Y120" s="1919"/>
      <c r="Z120" s="831"/>
      <c r="AA120" s="79"/>
    </row>
    <row r="121" spans="2:30" s="830" customFormat="1" x14ac:dyDescent="0.25">
      <c r="B121" s="79"/>
      <c r="C121" s="831"/>
      <c r="D121" s="1919"/>
      <c r="E121" s="1919"/>
      <c r="F121" s="1919"/>
      <c r="G121" s="1919"/>
      <c r="H121" s="1919"/>
      <c r="I121" s="1919"/>
      <c r="J121" s="1919"/>
      <c r="K121" s="1919"/>
      <c r="L121" s="1919"/>
      <c r="M121" s="1919"/>
      <c r="N121" s="1919"/>
      <c r="O121" s="1919"/>
      <c r="P121" s="1919"/>
      <c r="Q121" s="1919"/>
      <c r="R121" s="1919"/>
      <c r="S121" s="1919"/>
      <c r="T121" s="1919"/>
      <c r="U121" s="1919"/>
      <c r="V121" s="1919"/>
      <c r="W121" s="1919"/>
      <c r="X121" s="1919"/>
      <c r="Y121" s="1919"/>
      <c r="Z121" s="831"/>
      <c r="AA121" s="79"/>
    </row>
    <row r="122" spans="2:30" s="830" customFormat="1" x14ac:dyDescent="0.25">
      <c r="B122" s="79"/>
      <c r="C122" s="831"/>
      <c r="D122" s="1919"/>
      <c r="E122" s="1919"/>
      <c r="F122" s="1919"/>
      <c r="G122" s="1919"/>
      <c r="H122" s="1919"/>
      <c r="I122" s="1919"/>
      <c r="J122" s="1919"/>
      <c r="K122" s="1919"/>
      <c r="L122" s="1919"/>
      <c r="M122" s="1919"/>
      <c r="N122" s="1919"/>
      <c r="O122" s="1919"/>
      <c r="P122" s="1919"/>
      <c r="Q122" s="1919"/>
      <c r="R122" s="1919"/>
      <c r="S122" s="1919"/>
      <c r="T122" s="1919"/>
      <c r="U122" s="1919"/>
      <c r="V122" s="1919"/>
      <c r="W122" s="1919"/>
      <c r="X122" s="1919"/>
      <c r="Y122" s="1919"/>
      <c r="Z122" s="831"/>
      <c r="AA122" s="79"/>
    </row>
    <row r="123" spans="2:30" s="830" customFormat="1" x14ac:dyDescent="0.25">
      <c r="B123" s="79"/>
      <c r="C123" s="831"/>
      <c r="D123" s="1919"/>
      <c r="E123" s="1919"/>
      <c r="F123" s="1919"/>
      <c r="G123" s="1919"/>
      <c r="H123" s="1919"/>
      <c r="I123" s="1919"/>
      <c r="J123" s="1919"/>
      <c r="K123" s="1919"/>
      <c r="L123" s="1919"/>
      <c r="M123" s="1919"/>
      <c r="N123" s="1919"/>
      <c r="O123" s="1919"/>
      <c r="P123" s="1919"/>
      <c r="Q123" s="1919"/>
      <c r="R123" s="1919"/>
      <c r="S123" s="1919"/>
      <c r="T123" s="1919"/>
      <c r="U123" s="1919"/>
      <c r="V123" s="1919"/>
      <c r="W123" s="1919"/>
      <c r="X123" s="1919"/>
      <c r="Y123" s="1919"/>
      <c r="Z123" s="831"/>
      <c r="AA123" s="79"/>
    </row>
    <row r="124" spans="2:30" s="830" customFormat="1" x14ac:dyDescent="0.25">
      <c r="B124" s="79"/>
      <c r="C124" s="831"/>
      <c r="D124" s="1919"/>
      <c r="E124" s="1919"/>
      <c r="F124" s="1919"/>
      <c r="G124" s="1919"/>
      <c r="H124" s="1919"/>
      <c r="I124" s="1919"/>
      <c r="J124" s="1919"/>
      <c r="K124" s="1919"/>
      <c r="L124" s="1919"/>
      <c r="M124" s="1919"/>
      <c r="N124" s="1919"/>
      <c r="O124" s="1919"/>
      <c r="P124" s="1919"/>
      <c r="Q124" s="1919"/>
      <c r="R124" s="1919"/>
      <c r="S124" s="1919"/>
      <c r="T124" s="1919"/>
      <c r="U124" s="1919"/>
      <c r="V124" s="1919"/>
      <c r="W124" s="1919"/>
      <c r="X124" s="1919"/>
      <c r="Y124" s="1919"/>
      <c r="Z124" s="831"/>
      <c r="AA124" s="79"/>
    </row>
    <row r="125" spans="2:30" s="830" customFormat="1" x14ac:dyDescent="0.25">
      <c r="B125" s="79"/>
      <c r="C125" s="831"/>
      <c r="D125" s="1919"/>
      <c r="E125" s="1919"/>
      <c r="F125" s="1919"/>
      <c r="G125" s="1919"/>
      <c r="H125" s="1919"/>
      <c r="I125" s="1919"/>
      <c r="J125" s="1919"/>
      <c r="K125" s="1919"/>
      <c r="L125" s="1919"/>
      <c r="M125" s="1919"/>
      <c r="N125" s="1919"/>
      <c r="O125" s="1919"/>
      <c r="P125" s="1919"/>
      <c r="Q125" s="1919"/>
      <c r="R125" s="1919"/>
      <c r="S125" s="1919"/>
      <c r="T125" s="1919"/>
      <c r="U125" s="1919"/>
      <c r="V125" s="1919"/>
      <c r="W125" s="1919"/>
      <c r="X125" s="1919"/>
      <c r="Y125" s="1919"/>
      <c r="Z125" s="831"/>
      <c r="AA125" s="79"/>
    </row>
    <row r="126" spans="2:30" s="830" customFormat="1" x14ac:dyDescent="0.25">
      <c r="B126" s="79"/>
      <c r="C126" s="831"/>
      <c r="D126" s="1919"/>
      <c r="E126" s="1919"/>
      <c r="F126" s="1919"/>
      <c r="G126" s="1919"/>
      <c r="H126" s="1919"/>
      <c r="I126" s="1919"/>
      <c r="J126" s="1919"/>
      <c r="K126" s="1919"/>
      <c r="L126" s="1919"/>
      <c r="M126" s="1919"/>
      <c r="N126" s="1919"/>
      <c r="O126" s="1919"/>
      <c r="P126" s="1919"/>
      <c r="Q126" s="1919"/>
      <c r="R126" s="1919"/>
      <c r="S126" s="1919"/>
      <c r="T126" s="1919"/>
      <c r="U126" s="1919"/>
      <c r="V126" s="1919"/>
      <c r="W126" s="1919"/>
      <c r="X126" s="1919"/>
      <c r="Y126" s="1919"/>
      <c r="Z126" s="831"/>
      <c r="AA126" s="79"/>
    </row>
    <row r="127" spans="2:30" s="830" customFormat="1" x14ac:dyDescent="0.25">
      <c r="B127" s="79"/>
      <c r="C127" s="831"/>
      <c r="D127" s="1919"/>
      <c r="E127" s="1919"/>
      <c r="F127" s="1919"/>
      <c r="G127" s="1919"/>
      <c r="H127" s="1919"/>
      <c r="I127" s="1919"/>
      <c r="J127" s="1919"/>
      <c r="K127" s="1919"/>
      <c r="L127" s="1919"/>
      <c r="M127" s="1919"/>
      <c r="N127" s="1919"/>
      <c r="O127" s="1919"/>
      <c r="P127" s="1919"/>
      <c r="Q127" s="1919"/>
      <c r="R127" s="1919"/>
      <c r="S127" s="1919"/>
      <c r="T127" s="1919"/>
      <c r="U127" s="1919"/>
      <c r="V127" s="1919"/>
      <c r="W127" s="1919"/>
      <c r="X127" s="1919"/>
      <c r="Y127" s="1919"/>
      <c r="Z127" s="831"/>
      <c r="AA127" s="79"/>
      <c r="AD127" s="839"/>
    </row>
    <row r="128" spans="2:30" s="830" customFormat="1" x14ac:dyDescent="0.25">
      <c r="B128" s="79"/>
      <c r="C128" s="831"/>
      <c r="D128" s="1919"/>
      <c r="E128" s="1919"/>
      <c r="F128" s="1919"/>
      <c r="G128" s="1919"/>
      <c r="H128" s="1919"/>
      <c r="I128" s="1919"/>
      <c r="J128" s="1919"/>
      <c r="K128" s="1919"/>
      <c r="L128" s="1919"/>
      <c r="M128" s="1919"/>
      <c r="N128" s="1919"/>
      <c r="O128" s="1919"/>
      <c r="P128" s="1919"/>
      <c r="Q128" s="1919"/>
      <c r="R128" s="1919"/>
      <c r="S128" s="1919"/>
      <c r="T128" s="1919"/>
      <c r="U128" s="1919"/>
      <c r="V128" s="1919"/>
      <c r="W128" s="1919"/>
      <c r="X128" s="1919"/>
      <c r="Y128" s="1919"/>
      <c r="Z128" s="831"/>
      <c r="AA128" s="79"/>
      <c r="AD128" s="839"/>
    </row>
    <row r="129" spans="2:30" s="830" customFormat="1" x14ac:dyDescent="0.25">
      <c r="B129" s="79"/>
      <c r="C129" s="831"/>
      <c r="D129" s="1919"/>
      <c r="E129" s="1919"/>
      <c r="F129" s="1919"/>
      <c r="G129" s="1919"/>
      <c r="H129" s="1919"/>
      <c r="I129" s="1919"/>
      <c r="J129" s="1919"/>
      <c r="K129" s="1919"/>
      <c r="L129" s="1919"/>
      <c r="M129" s="1919"/>
      <c r="N129" s="1919"/>
      <c r="O129" s="1919"/>
      <c r="P129" s="1919"/>
      <c r="Q129" s="1919"/>
      <c r="R129" s="1919"/>
      <c r="S129" s="1919"/>
      <c r="T129" s="1919"/>
      <c r="U129" s="1919"/>
      <c r="V129" s="1919"/>
      <c r="W129" s="1919"/>
      <c r="X129" s="1919"/>
      <c r="Y129" s="1919"/>
      <c r="Z129" s="831"/>
      <c r="AA129" s="79"/>
      <c r="AD129" s="847" t="s">
        <v>3007</v>
      </c>
    </row>
    <row r="130" spans="2:30" s="830" customFormat="1" x14ac:dyDescent="0.25">
      <c r="B130" s="79"/>
      <c r="C130" s="831"/>
      <c r="D130" s="1919"/>
      <c r="E130" s="1919"/>
      <c r="F130" s="1919"/>
      <c r="G130" s="1919"/>
      <c r="H130" s="1919"/>
      <c r="I130" s="1919"/>
      <c r="J130" s="1919"/>
      <c r="K130" s="1919"/>
      <c r="L130" s="1919"/>
      <c r="M130" s="1919"/>
      <c r="N130" s="1919"/>
      <c r="O130" s="1919"/>
      <c r="P130" s="1919"/>
      <c r="Q130" s="1919"/>
      <c r="R130" s="1919"/>
      <c r="S130" s="1919"/>
      <c r="T130" s="1919"/>
      <c r="U130" s="1919"/>
      <c r="V130" s="1919"/>
      <c r="W130" s="1919"/>
      <c r="X130" s="1919"/>
      <c r="Y130" s="1919"/>
      <c r="Z130" s="831"/>
      <c r="AA130" s="79"/>
      <c r="AD130" s="847" t="s">
        <v>3008</v>
      </c>
    </row>
    <row r="131" spans="2:30" s="830" customFormat="1" ht="36" customHeight="1" x14ac:dyDescent="0.25">
      <c r="B131" s="79"/>
      <c r="C131" s="831"/>
      <c r="D131" s="1919"/>
      <c r="E131" s="1919"/>
      <c r="F131" s="1919"/>
      <c r="G131" s="1919"/>
      <c r="H131" s="1919"/>
      <c r="I131" s="1919"/>
      <c r="J131" s="1919"/>
      <c r="K131" s="1919"/>
      <c r="L131" s="1919"/>
      <c r="M131" s="1919"/>
      <c r="N131" s="1919"/>
      <c r="O131" s="1919"/>
      <c r="P131" s="1919"/>
      <c r="Q131" s="1919"/>
      <c r="R131" s="1919"/>
      <c r="S131" s="1919"/>
      <c r="T131" s="1919"/>
      <c r="U131" s="1919"/>
      <c r="V131" s="1919"/>
      <c r="W131" s="1919"/>
      <c r="X131" s="1919"/>
      <c r="Y131" s="1919"/>
      <c r="Z131" s="831"/>
      <c r="AA131" s="79"/>
      <c r="AD131" s="847" t="s">
        <v>3009</v>
      </c>
    </row>
    <row r="132" spans="2:30" s="830" customFormat="1" ht="15" customHeight="1" x14ac:dyDescent="0.25">
      <c r="B132" s="79"/>
      <c r="C132" s="831"/>
      <c r="D132" s="1933" t="s">
        <v>3013</v>
      </c>
      <c r="E132" s="1933"/>
      <c r="F132" s="1933"/>
      <c r="G132" s="1933"/>
      <c r="H132" s="1933"/>
      <c r="I132" s="1933"/>
      <c r="J132" s="1933"/>
      <c r="K132" s="1933"/>
      <c r="L132" s="1933"/>
      <c r="M132" s="1933"/>
      <c r="N132" s="1933"/>
      <c r="O132" s="1933"/>
      <c r="P132" s="1933"/>
      <c r="Q132" s="1933"/>
      <c r="R132" s="1933"/>
      <c r="S132" s="1933"/>
      <c r="T132" s="1933"/>
      <c r="U132" s="1933"/>
      <c r="V132" s="1933"/>
      <c r="W132" s="1933"/>
      <c r="X132" s="1933"/>
      <c r="Y132" s="1933"/>
      <c r="Z132" s="831"/>
      <c r="AA132" s="79"/>
      <c r="AD132" s="847" t="s">
        <v>3010</v>
      </c>
    </row>
    <row r="133" spans="2:30" s="851" customFormat="1" ht="15" customHeight="1" x14ac:dyDescent="0.25">
      <c r="B133" s="79"/>
      <c r="C133" s="853"/>
      <c r="D133" s="1933"/>
      <c r="E133" s="1933"/>
      <c r="F133" s="1933"/>
      <c r="G133" s="1933"/>
      <c r="H133" s="1933"/>
      <c r="I133" s="1933"/>
      <c r="J133" s="1933"/>
      <c r="K133" s="1933"/>
      <c r="L133" s="1933"/>
      <c r="M133" s="1933"/>
      <c r="N133" s="1933"/>
      <c r="O133" s="1933"/>
      <c r="P133" s="1933"/>
      <c r="Q133" s="1933"/>
      <c r="R133" s="1933"/>
      <c r="S133" s="1933"/>
      <c r="T133" s="1933"/>
      <c r="U133" s="1933"/>
      <c r="V133" s="1933"/>
      <c r="W133" s="1933"/>
      <c r="X133" s="1933"/>
      <c r="Y133" s="1933"/>
      <c r="Z133" s="853"/>
      <c r="AA133" s="79"/>
      <c r="AD133" s="847" t="s">
        <v>3011</v>
      </c>
    </row>
    <row r="134" spans="2:30" s="830" customFormat="1" ht="15.75" customHeight="1" x14ac:dyDescent="0.25">
      <c r="B134" s="79"/>
      <c r="C134" s="831"/>
      <c r="D134" s="848"/>
      <c r="E134" s="848"/>
      <c r="F134" s="848"/>
      <c r="G134" s="848"/>
      <c r="H134" s="848"/>
      <c r="I134" s="848"/>
      <c r="J134" s="848"/>
      <c r="K134" s="848"/>
      <c r="L134" s="848"/>
      <c r="M134" s="848"/>
      <c r="N134" s="848"/>
      <c r="O134" s="848"/>
      <c r="P134" s="848"/>
      <c r="Q134" s="848"/>
      <c r="R134" s="848"/>
      <c r="S134" s="848"/>
      <c r="T134" s="1929" t="s">
        <v>1832</v>
      </c>
      <c r="U134" s="1929"/>
      <c r="V134" s="1928" t="s">
        <v>1823</v>
      </c>
      <c r="W134" s="1928"/>
      <c r="X134" s="1928"/>
      <c r="Y134" s="848"/>
      <c r="Z134" s="831"/>
      <c r="AA134" s="79"/>
      <c r="AD134" s="844"/>
    </row>
    <row r="135" spans="2:30" s="851" customFormat="1" ht="15" customHeight="1" x14ac:dyDescent="0.25">
      <c r="B135" s="79"/>
      <c r="C135" s="853"/>
      <c r="D135" s="1924" t="s">
        <v>3195</v>
      </c>
      <c r="E135" s="1924"/>
      <c r="F135" s="1924"/>
      <c r="G135" s="1924"/>
      <c r="H135" s="1924"/>
      <c r="I135" s="1924"/>
      <c r="J135" s="1924"/>
      <c r="K135" s="1924"/>
      <c r="L135" s="1924"/>
      <c r="M135" s="1924"/>
      <c r="N135" s="1924"/>
      <c r="O135" s="1924"/>
      <c r="P135" s="1924"/>
      <c r="Q135" s="1924"/>
      <c r="R135" s="1924"/>
      <c r="S135" s="855"/>
      <c r="T135" s="1248"/>
      <c r="U135" s="1248"/>
      <c r="V135" s="791" t="s">
        <v>3006</v>
      </c>
      <c r="W135" s="791" t="s">
        <v>571</v>
      </c>
      <c r="X135" s="791" t="s">
        <v>572</v>
      </c>
      <c r="Y135" s="849"/>
      <c r="Z135" s="853"/>
      <c r="AA135" s="79"/>
      <c r="AD135" s="844"/>
    </row>
    <row r="136" spans="2:30" s="851" customFormat="1" ht="15" customHeight="1" x14ac:dyDescent="0.25">
      <c r="B136" s="79"/>
      <c r="C136" s="853"/>
      <c r="D136" s="1924"/>
      <c r="E136" s="1924"/>
      <c r="F136" s="1924"/>
      <c r="G136" s="1924"/>
      <c r="H136" s="1924"/>
      <c r="I136" s="1924"/>
      <c r="J136" s="1924"/>
      <c r="K136" s="1924"/>
      <c r="L136" s="1924"/>
      <c r="M136" s="1924"/>
      <c r="N136" s="1924"/>
      <c r="O136" s="1924"/>
      <c r="P136" s="1924"/>
      <c r="Q136" s="1924"/>
      <c r="R136" s="1924"/>
      <c r="S136" s="855"/>
      <c r="T136" s="1930" t="s">
        <v>2196</v>
      </c>
      <c r="U136" s="1930"/>
      <c r="V136" s="1023">
        <f>IFERROR(IF($V$134="please make a selection","n/a",INDEX(data_all,MATCH($V$134,geog,0),MATCH(CONCATENATE($AD$129," (",$T136,")"),head,0))), "n/a")</f>
        <v>0.70700039855564623</v>
      </c>
      <c r="W136" s="1023">
        <f>IFERROR(IF($V$134="please make a selection","n/a",INDEX(data_all,MATCH($V$134,geog,0),MATCH(CONCATENATE($AD$130," (",$T136,")"),head,0))), "n/a")</f>
        <v>0.70590933002995693</v>
      </c>
      <c r="X136" s="1023">
        <f>IFERROR(IF($V$134="please make a selection","n/a",INDEX(data_all,MATCH($V$134,geog,0),MATCH(CONCATENATE($AD$131," (",$T136,")"),head,0))), "n/a")</f>
        <v>0.7080890931258359</v>
      </c>
      <c r="Y136" s="849"/>
      <c r="Z136" s="853"/>
      <c r="AA136" s="79"/>
      <c r="AD136" s="844"/>
    </row>
    <row r="137" spans="2:30" s="851" customFormat="1" ht="15.75" x14ac:dyDescent="0.25">
      <c r="B137" s="79"/>
      <c r="C137" s="853"/>
      <c r="D137" s="1924"/>
      <c r="E137" s="1924"/>
      <c r="F137" s="1924"/>
      <c r="G137" s="1924"/>
      <c r="H137" s="1924"/>
      <c r="I137" s="1924"/>
      <c r="J137" s="1924"/>
      <c r="K137" s="1924"/>
      <c r="L137" s="1924"/>
      <c r="M137" s="1924"/>
      <c r="N137" s="1924"/>
      <c r="O137" s="1924"/>
      <c r="P137" s="1924"/>
      <c r="Q137" s="1924"/>
      <c r="R137" s="1924"/>
      <c r="S137" s="855"/>
      <c r="T137" s="1931" t="s">
        <v>2047</v>
      </c>
      <c r="U137" s="1931"/>
      <c r="V137" s="845">
        <f>IFERROR(IF($V$134="please make a selection","n/a",INDEX(data_all,MATCH($V$134,geog,0),MATCH(CONCATENATE($AD$129," (",$T137,")"),head,0))), "n/a")</f>
        <v>0.69292222428152073</v>
      </c>
      <c r="W137" s="850">
        <f>IFERROR(IF($V$134="please make a selection","n/a",INDEX(data_all,MATCH($V$134,geog,0),MATCH(CONCATENATE($AD$130," (",$T137,")"),head,0))), "n/a")</f>
        <v>0.6918158079587079</v>
      </c>
      <c r="X137" s="850">
        <f>IFERROR(IF($V$134="please make a selection","n/a",INDEX(data_all,MATCH($V$134,geog,0),MATCH(CONCATENATE($AD$131," (",$T137,")"),head,0))), "n/a")</f>
        <v>0.69402642523534863</v>
      </c>
      <c r="Y137" s="849"/>
      <c r="Z137" s="853"/>
      <c r="AA137" s="79"/>
      <c r="AD137" s="844"/>
    </row>
    <row r="138" spans="2:30" s="851" customFormat="1" ht="15.75" x14ac:dyDescent="0.25">
      <c r="B138" s="79"/>
      <c r="C138" s="853"/>
      <c r="D138" s="1924"/>
      <c r="E138" s="1924"/>
      <c r="F138" s="1924"/>
      <c r="G138" s="1924"/>
      <c r="H138" s="1924"/>
      <c r="I138" s="1924"/>
      <c r="J138" s="1924"/>
      <c r="K138" s="1924"/>
      <c r="L138" s="1924"/>
      <c r="M138" s="1924"/>
      <c r="N138" s="1924"/>
      <c r="O138" s="1924"/>
      <c r="P138" s="1924"/>
      <c r="Q138" s="1924"/>
      <c r="R138" s="1924"/>
      <c r="S138" s="855"/>
      <c r="T138" s="1931" t="s">
        <v>2048</v>
      </c>
      <c r="U138" s="1931"/>
      <c r="V138" s="845">
        <f>IFERROR(IF($V$134="please make a selection","n/a",INDEX(data_all,MATCH($V$134,geog,0),MATCH(CONCATENATE($AD$129," (",$T138,")"),head,0))), "n/a")</f>
        <v>0.66256749657935887</v>
      </c>
      <c r="W138" s="850">
        <f>IFERROR(IF($V$134="please make a selection","n/a",INDEX(data_all,MATCH($V$134,geog,0),MATCH(CONCATENATE($AD$130," (",$T138,")"),head,0))), "n/a")</f>
        <v>0.6614213326601438</v>
      </c>
      <c r="X138" s="850">
        <f>IFERROR(IF($V$134="please make a selection","n/a",INDEX(data_all,MATCH($V$134,geog,0),MATCH(CONCATENATE($AD$131," (",$T138,")"),head,0))), "n/a")</f>
        <v>0.66371175320808729</v>
      </c>
      <c r="Y138" s="849"/>
      <c r="Z138" s="853"/>
      <c r="AA138" s="79"/>
      <c r="AD138" s="844"/>
    </row>
    <row r="139" spans="2:30" s="851" customFormat="1" ht="15.75" x14ac:dyDescent="0.25">
      <c r="B139" s="79"/>
      <c r="C139" s="853"/>
      <c r="D139" s="1924"/>
      <c r="E139" s="1924"/>
      <c r="F139" s="1924"/>
      <c r="G139" s="1924"/>
      <c r="H139" s="1924"/>
      <c r="I139" s="1924"/>
      <c r="J139" s="1924"/>
      <c r="K139" s="1924"/>
      <c r="L139" s="1924"/>
      <c r="M139" s="1924"/>
      <c r="N139" s="1924"/>
      <c r="O139" s="1924"/>
      <c r="P139" s="1924"/>
      <c r="Q139" s="1924"/>
      <c r="R139" s="1924"/>
      <c r="S139" s="855"/>
      <c r="T139" s="1931" t="s">
        <v>2049</v>
      </c>
      <c r="U139" s="1931"/>
      <c r="V139" s="845">
        <f>IFERROR(IF($V$134="please make a selection","n/a",INDEX(data_all,MATCH($V$134,geog,0),MATCH(CONCATENATE($AD$129," (",$T139,")"),head,0))), "n/a")</f>
        <v>0.60356664499299117</v>
      </c>
      <c r="W139" s="850">
        <f>IFERROR(IF($V$134="please make a selection","n/a",INDEX(data_all,MATCH($V$134,geog,0),MATCH(CONCATENATE($AD$130," (",$T139,")"),head,0))), "n/a")</f>
        <v>0.6023688612211453</v>
      </c>
      <c r="X139" s="850">
        <f>IFERROR(IF($V$134="please make a selection","n/a",INDEX(data_all,MATCH($V$134,geog,0),MATCH(CONCATENATE($AD$131," (",$T139,")"),head,0))), "n/a")</f>
        <v>0.60476318808063823</v>
      </c>
      <c r="Y139" s="849"/>
      <c r="Z139" s="853"/>
      <c r="AA139" s="79"/>
      <c r="AD139" s="844"/>
    </row>
    <row r="140" spans="2:30" s="851" customFormat="1" ht="15.75" x14ac:dyDescent="0.25">
      <c r="B140" s="79"/>
      <c r="C140" s="853"/>
      <c r="D140" s="1924"/>
      <c r="E140" s="1924"/>
      <c r="F140" s="1924"/>
      <c r="G140" s="1924"/>
      <c r="H140" s="1924"/>
      <c r="I140" s="1924"/>
      <c r="J140" s="1924"/>
      <c r="K140" s="1924"/>
      <c r="L140" s="1924"/>
      <c r="M140" s="1924"/>
      <c r="N140" s="1924"/>
      <c r="O140" s="1924"/>
      <c r="P140" s="1924"/>
      <c r="Q140" s="1924"/>
      <c r="R140" s="1924"/>
      <c r="S140" s="855"/>
      <c r="T140" s="1932" t="s">
        <v>2050</v>
      </c>
      <c r="U140" s="1932"/>
      <c r="V140" s="846">
        <f>IFERROR(IF($V$134="please make a selection","n/a",INDEX(data_all,MATCH($V$134,geog,0),MATCH(CONCATENATE($AD$129," (",$T140,")"),head,0))), "n/a")</f>
        <v>0.51676817420123056</v>
      </c>
      <c r="W140" s="781">
        <f>IFERROR(IF($V$134="please make a selection","n/a",INDEX(data_all,MATCH($V$134,geog,0),MATCH(CONCATENATE($AD$130," (",$T140,")"),head,0))), "n/a")</f>
        <v>0.51554693538726215</v>
      </c>
      <c r="X140" s="781">
        <f>IFERROR(IF($V$134="please make a selection","n/a",INDEX(data_all,MATCH($V$134,geog,0),MATCH(CONCATENATE($AD$131," (",$T140,")"),head,0))), "n/a")</f>
        <v>0.51798921275508447</v>
      </c>
      <c r="Y140" s="849"/>
      <c r="Z140" s="853"/>
      <c r="AA140" s="79"/>
      <c r="AD140" s="844"/>
    </row>
    <row r="141" spans="2:30" s="830" customFormat="1" x14ac:dyDescent="0.25">
      <c r="B141" s="79"/>
      <c r="C141" s="831"/>
      <c r="D141" s="831"/>
      <c r="E141" s="831"/>
      <c r="F141" s="831"/>
      <c r="G141" s="831"/>
      <c r="H141" s="831"/>
      <c r="I141" s="831"/>
      <c r="J141" s="831"/>
      <c r="K141" s="831"/>
      <c r="L141" s="831"/>
      <c r="M141" s="831"/>
      <c r="N141" s="831"/>
      <c r="O141" s="831"/>
      <c r="P141" s="831"/>
      <c r="Q141" s="831"/>
      <c r="R141" s="831"/>
      <c r="S141" s="831"/>
      <c r="Y141" s="849"/>
      <c r="Z141" s="831"/>
      <c r="AA141" s="79"/>
      <c r="AD141" s="844"/>
    </row>
    <row r="142" spans="2:30" s="830" customFormat="1" ht="15" customHeight="1" x14ac:dyDescent="0.25">
      <c r="B142" s="79"/>
      <c r="C142" s="831"/>
      <c r="D142" s="1614" t="s">
        <v>1832</v>
      </c>
      <c r="E142" s="1614"/>
      <c r="F142" s="1616" t="str">
        <f>IF(select1 = "", "please make a selection", select1)</f>
        <v>please make a selection</v>
      </c>
      <c r="G142" s="1616"/>
      <c r="H142" s="1616"/>
      <c r="I142" s="1616"/>
      <c r="J142" s="1616"/>
      <c r="K142" s="1616"/>
      <c r="L142" s="1616"/>
      <c r="M142" s="1616"/>
      <c r="N142" s="1620" t="str">
        <f>IF(select2 = "", "please make a selection", select2)</f>
        <v>please make a selection</v>
      </c>
      <c r="O142" s="1620"/>
      <c r="P142" s="1620"/>
      <c r="Q142" s="1620"/>
      <c r="R142" s="1620"/>
      <c r="S142" s="1620"/>
      <c r="T142" s="1620"/>
      <c r="U142" s="1620"/>
      <c r="V142" s="1621" t="s">
        <v>790</v>
      </c>
      <c r="W142" s="1621"/>
      <c r="X142" s="1621"/>
      <c r="Y142" s="1621"/>
      <c r="Z142" s="831"/>
      <c r="AA142" s="79"/>
      <c r="AD142" s="484"/>
    </row>
    <row r="143" spans="2:30" s="830" customFormat="1" ht="25.5" customHeight="1" x14ac:dyDescent="0.25">
      <c r="B143" s="79"/>
      <c r="C143" s="831"/>
      <c r="D143" s="1615"/>
      <c r="E143" s="1615"/>
      <c r="F143" s="1622" t="s">
        <v>3004</v>
      </c>
      <c r="G143" s="1622"/>
      <c r="H143" s="1622" t="s">
        <v>3005</v>
      </c>
      <c r="I143" s="1622"/>
      <c r="J143" s="800" t="s">
        <v>3006</v>
      </c>
      <c r="K143" s="800" t="s">
        <v>571</v>
      </c>
      <c r="L143" s="800" t="s">
        <v>572</v>
      </c>
      <c r="M143" s="800" t="s">
        <v>2463</v>
      </c>
      <c r="N143" s="1623" t="s">
        <v>3004</v>
      </c>
      <c r="O143" s="1623"/>
      <c r="P143" s="1623" t="s">
        <v>3005</v>
      </c>
      <c r="Q143" s="1623"/>
      <c r="R143" s="796" t="s">
        <v>3006</v>
      </c>
      <c r="S143" s="796" t="s">
        <v>571</v>
      </c>
      <c r="T143" s="796" t="s">
        <v>572</v>
      </c>
      <c r="U143" s="796" t="s">
        <v>2463</v>
      </c>
      <c r="V143" s="789" t="s">
        <v>3006</v>
      </c>
      <c r="W143" s="789" t="s">
        <v>571</v>
      </c>
      <c r="X143" s="789" t="s">
        <v>572</v>
      </c>
      <c r="Y143" s="789" t="s">
        <v>2307</v>
      </c>
      <c r="Z143" s="831"/>
      <c r="AA143" s="79"/>
      <c r="AD143" s="484"/>
    </row>
    <row r="144" spans="2:30" s="830" customFormat="1" x14ac:dyDescent="0.25">
      <c r="B144" s="79"/>
      <c r="C144" s="831"/>
      <c r="D144" s="1577" t="s">
        <v>2196</v>
      </c>
      <c r="E144" s="1577"/>
      <c r="F144" s="1680" t="str">
        <f>IFERROR(IF($F$142="please make a selection","n/a",INDEX(data_all,MATCH($F$142,geog,0),MATCH(CONCATENATE($AD$133," (",$D144,")"),head,0))), "n/a")</f>
        <v>n/a</v>
      </c>
      <c r="G144" s="1680"/>
      <c r="H144" s="1680" t="str">
        <f>IFERROR(IF($F$142="please make a selection","n/a",INDEX(data_all,MATCH($F$142,geog,0),MATCH(CONCATENATE($AD$132," (",$D144,")"),head,0))), "n/a")</f>
        <v>n/a</v>
      </c>
      <c r="I144" s="1680"/>
      <c r="J144" s="1023" t="str">
        <f>IFERROR(IF($F$142="please make a selection","n/a",INDEX(data_all,MATCH($F$142,geog,0),MATCH(CONCATENATE($AD$129," (",$D144,")"),head,0))), "n/a")</f>
        <v>n/a</v>
      </c>
      <c r="K144" s="1023" t="str">
        <f>IFERROR(IF($F$142="please make a selection","n/a",INDEX(data_all,MATCH($F$142,geog,0),MATCH(CONCATENATE($AD$130," (",$D144,")"),head,0))), "n/a")</f>
        <v>n/a</v>
      </c>
      <c r="L144" s="1023" t="str">
        <f>IFERROR(IF($F$142="please make a selection","n/a",INDEX(data_all,MATCH($F$142,geog,0),MATCH(CONCATENATE($AD$131," (",$D144,")"),head,0))), "n/a")</f>
        <v>n/a</v>
      </c>
      <c r="M144" s="792" t="str">
        <f>IF(J144="n/a","n/a",IF(K144&gt;$X136,"higher",IF(L144&lt;$W136,"lower","no diff")))</f>
        <v>n/a</v>
      </c>
      <c r="N144" s="1680" t="str">
        <f>IFERROR(IF($N$142="please make a selection","n/a",INDEX(data_all,MATCH($N$142,geog,0),MATCH(CONCATENATE($AD$133," (",$D144,")"),head,0))), "n/a")</f>
        <v>n/a</v>
      </c>
      <c r="O144" s="1680"/>
      <c r="P144" s="1680" t="str">
        <f>IFERROR(IF($N$142="please make a selection","n/a",INDEX(data_all,MATCH($N$142,geog,0),MATCH(CONCATENATE($AD$132," (",$D144,")"),head,0))), "n/a")</f>
        <v>n/a</v>
      </c>
      <c r="Q144" s="1680"/>
      <c r="R144" s="1023" t="str">
        <f>IFERROR(IF($N$142="please make a selection","n/a",INDEX(data_all,MATCH($N$142,geog,0),MATCH(CONCATENATE($AD$129," (",$D144,")"),head,0))), "n/a")</f>
        <v>n/a</v>
      </c>
      <c r="S144" s="1023" t="str">
        <f>IFERROR(IF($N$142="please make a selection","n/a",INDEX(data_all,MATCH($N$142,geog,0),MATCH(CONCATENATE($AD$130," (",$D144,")"),head,0))), "n/a")</f>
        <v>n/a</v>
      </c>
      <c r="T144" s="1023" t="str">
        <f>IFERROR(IF($N$142="please make a selection","n/a",INDEX(data_all,MATCH($N$142,geog,0),MATCH(CONCATENATE($AD$131," (",$D144,")"),head,0))), "n/a")</f>
        <v>n/a</v>
      </c>
      <c r="U144" s="792" t="str">
        <f>IF(R144="n/a","n/a",IF(S144&gt;$X136,"higher",IF(T144&lt;$W136,"lower","no diff")))</f>
        <v>n/a</v>
      </c>
      <c r="V144" s="1023">
        <f>IFERROR(IF($V$142="please make a selection","n/a",INDEX(data_all,MATCH($V$142,geog,0),MATCH(CONCATENATE($AD$129," (",$D144,")"),head,0))), "n/a")</f>
        <v>0.70603835169318641</v>
      </c>
      <c r="W144" s="1023">
        <f>IFERROR(IF($V$142="please make a selection","n/a",INDEX(data_all,MATCH($V$142,geog,0),MATCH(CONCATENATE($AD$130," (",$D144,")"),head,0))), "n/a")</f>
        <v>0.6969411467151867</v>
      </c>
      <c r="X144" s="1023">
        <f>IFERROR(IF($V$142="please make a selection","n/a",INDEX(data_all,MATCH($V$142,geog,0),MATCH(CONCATENATE($AD$131," (",$D144,")"),head,0))), "n/a")</f>
        <v>0.71497415768307315</v>
      </c>
      <c r="Y144" s="779" t="str">
        <f>IF(V144="n/a","n/a",IF(W144&gt;$X136,"higher",IF(X144&lt;$W136,"lower","no diff")))</f>
        <v>no diff</v>
      </c>
      <c r="Z144" s="831"/>
      <c r="AA144" s="79"/>
      <c r="AD144" s="839"/>
    </row>
    <row r="145" spans="2:30" s="830" customFormat="1" x14ac:dyDescent="0.25">
      <c r="B145" s="79"/>
      <c r="C145" s="831"/>
      <c r="D145" s="1477" t="s">
        <v>2047</v>
      </c>
      <c r="E145" s="1477"/>
      <c r="F145" s="1681" t="str">
        <f>IFERROR(IF($F$142="please make a selection","n/a",INDEX(data_all,MATCH($F$142,geog,0),MATCH(CONCATENATE($AD$133," (",$D145,")"),head,0))), "n/a")</f>
        <v>n/a</v>
      </c>
      <c r="G145" s="1681"/>
      <c r="H145" s="1681" t="str">
        <f>IFERROR(IF($F$142="please make a selection","n/a",INDEX(data_all,MATCH($F$142,geog,0),MATCH(CONCATENATE($AD$132," (",$D145,")"),head,0))), "n/a")</f>
        <v>n/a</v>
      </c>
      <c r="I145" s="1681"/>
      <c r="J145" s="949" t="str">
        <f>IFERROR(IF($F$142="please make a selection","n/a",INDEX(data_all,MATCH($F$142,geog,0),MATCH(CONCATENATE($AD$129," (",$D145,")"),head,0))), "n/a")</f>
        <v>n/a</v>
      </c>
      <c r="K145" s="949" t="str">
        <f>IFERROR(IF($F$142="please make a selection","n/a",INDEX(data_all,MATCH($F$142,geog,0),MATCH(CONCATENATE($AD$130," (",$D145,")"),head,0))), "n/a")</f>
        <v>n/a</v>
      </c>
      <c r="L145" s="949" t="str">
        <f>IFERROR(IF($F$142="please make a selection","n/a",INDEX(data_all,MATCH($F$142,geog,0),MATCH(CONCATENATE($AD$131," (",$D145,")"),head,0))), "n/a")</f>
        <v>n/a</v>
      </c>
      <c r="M145" s="940" t="str">
        <f>IF(J145="n/a","n/a",IF(K145&gt;$X137,"higher",IF(L145&lt;$W137,"lower","no diff")))</f>
        <v>n/a</v>
      </c>
      <c r="N145" s="1681" t="str">
        <f>IFERROR(IF($N$142="please make a selection","n/a",INDEX(data_all,MATCH($N$142,geog,0),MATCH(CONCATENATE($AD$133," (",$D145,")"),head,0))), "n/a")</f>
        <v>n/a</v>
      </c>
      <c r="O145" s="1681"/>
      <c r="P145" s="1681" t="str">
        <f>IFERROR(IF($N$142="please make a selection","n/a",INDEX(data_all,MATCH($N$142,geog,0),MATCH(CONCATENATE($AD$132," (",$D145,")"),head,0))), "n/a")</f>
        <v>n/a</v>
      </c>
      <c r="Q145" s="1681"/>
      <c r="R145" s="949" t="str">
        <f>IFERROR(IF($N$142="please make a selection","n/a",INDEX(data_all,MATCH($N$142,geog,0),MATCH(CONCATENATE($AD$129," (",$D145,")"),head,0))), "n/a")</f>
        <v>n/a</v>
      </c>
      <c r="S145" s="949" t="str">
        <f>IFERROR(IF($N$142="please make a selection","n/a",INDEX(data_all,MATCH($N$142,geog,0),MATCH(CONCATENATE($AD$130," (",$D145,")"),head,0))), "n/a")</f>
        <v>n/a</v>
      </c>
      <c r="T145" s="949" t="str">
        <f>IFERROR(IF($N$142="please make a selection","n/a",INDEX(data_all,MATCH($N$142,geog,0),MATCH(CONCATENATE($AD$131," (",$D145,")"),head,0))), "n/a")</f>
        <v>n/a</v>
      </c>
      <c r="U145" s="940" t="str">
        <f>IF(R145="n/a","n/a",IF(S145&gt;$X137,"higher",IF(T145&lt;$W137,"lower","no diff")))</f>
        <v>n/a</v>
      </c>
      <c r="V145" s="850">
        <f>IFERROR(IF($V$142="please make a selection","n/a",INDEX(data_all,MATCH($V$142,geog,0),MATCH(CONCATENATE($AD$129," (",$D145,")"),head,0))), "n/a")</f>
        <v>0.68290677356357288</v>
      </c>
      <c r="W145" s="850">
        <f>IFERROR(IF($V$142="please make a selection","n/a",INDEX(data_all,MATCH($V$142,geog,0),MATCH(CONCATENATE($AD$130," (",$D145,")"),head,0))), "n/a")</f>
        <v>0.67358939502416437</v>
      </c>
      <c r="X145" s="850">
        <f>IFERROR(IF($V$142="please make a selection","n/a",INDEX(data_all,MATCH($V$142,geog,0),MATCH(CONCATENATE($AD$131," (",$D145,")"),head,0))), "n/a")</f>
        <v>0.69207976901780655</v>
      </c>
      <c r="Y145" s="777" t="str">
        <f>IF(V145="n/a","n/a",IF(W145&gt;$X137,"higher",IF(X145&lt;$W137,"lower","no diff")))</f>
        <v>no diff</v>
      </c>
      <c r="Z145" s="831"/>
      <c r="AA145" s="79"/>
      <c r="AD145" s="839"/>
    </row>
    <row r="146" spans="2:30" s="830" customFormat="1" x14ac:dyDescent="0.25">
      <c r="B146" s="79"/>
      <c r="C146" s="831"/>
      <c r="D146" s="1477" t="s">
        <v>2048</v>
      </c>
      <c r="E146" s="1477"/>
      <c r="F146" s="1681" t="str">
        <f>IFERROR(IF($F$142="please make a selection","n/a",INDEX(data_all,MATCH($F$142,geog,0),MATCH(CONCATENATE($AD$133," (",$D146,")"),head,0))), "n/a")</f>
        <v>n/a</v>
      </c>
      <c r="G146" s="1681"/>
      <c r="H146" s="1681" t="str">
        <f>IFERROR(IF($F$142="please make a selection","n/a",INDEX(data_all,MATCH($F$142,geog,0),MATCH(CONCATENATE($AD$132," (",$D146,")"),head,0))), "n/a")</f>
        <v>n/a</v>
      </c>
      <c r="I146" s="1681"/>
      <c r="J146" s="949" t="str">
        <f>IFERROR(IF($F$142="please make a selection","n/a",INDEX(data_all,MATCH($F$142,geog,0),MATCH(CONCATENATE($AD$129," (",$D146,")"),head,0))), "n/a")</f>
        <v>n/a</v>
      </c>
      <c r="K146" s="949" t="str">
        <f>IFERROR(IF($F$142="please make a selection","n/a",INDEX(data_all,MATCH($F$142,geog,0),MATCH(CONCATENATE($AD$130," (",$D146,")"),head,0))), "n/a")</f>
        <v>n/a</v>
      </c>
      <c r="L146" s="949" t="str">
        <f>IFERROR(IF($F$142="please make a selection","n/a",INDEX(data_all,MATCH($F$142,geog,0),MATCH(CONCATENATE($AD$131," (",$D146,")"),head,0))), "n/a")</f>
        <v>n/a</v>
      </c>
      <c r="M146" s="940" t="str">
        <f>IF(J146="n/a","n/a",IF(K146&gt;$X138,"higher",IF(L146&lt;$W138,"lower","no diff")))</f>
        <v>n/a</v>
      </c>
      <c r="N146" s="1681" t="str">
        <f>IFERROR(IF($N$142="please make a selection","n/a",INDEX(data_all,MATCH($N$142,geog,0),MATCH(CONCATENATE($AD$133," (",$D146,")"),head,0))), "n/a")</f>
        <v>n/a</v>
      </c>
      <c r="O146" s="1681"/>
      <c r="P146" s="1681" t="str">
        <f>IFERROR(IF($N$142="please make a selection","n/a",INDEX(data_all,MATCH($N$142,geog,0),MATCH(CONCATENATE($AD$132," (",$D146,")"),head,0))), "n/a")</f>
        <v>n/a</v>
      </c>
      <c r="Q146" s="1681"/>
      <c r="R146" s="949" t="str">
        <f>IFERROR(IF($N$142="please make a selection","n/a",INDEX(data_all,MATCH($N$142,geog,0),MATCH(CONCATENATE($AD$129," (",$D146,")"),head,0))), "n/a")</f>
        <v>n/a</v>
      </c>
      <c r="S146" s="949" t="str">
        <f>IFERROR(IF($N$142="please make a selection","n/a",INDEX(data_all,MATCH($N$142,geog,0),MATCH(CONCATENATE($AD$130," (",$D146,")"),head,0))), "n/a")</f>
        <v>n/a</v>
      </c>
      <c r="T146" s="949" t="str">
        <f>IFERROR(IF($N$142="please make a selection","n/a",INDEX(data_all,MATCH($N$142,geog,0),MATCH(CONCATENATE($AD$131," (",$D146,")"),head,0))), "n/a")</f>
        <v>n/a</v>
      </c>
      <c r="U146" s="940" t="str">
        <f>IF(R146="n/a","n/a",IF(S146&gt;$X138,"higher",IF(T146&lt;$W138,"lower","no diff")))</f>
        <v>n/a</v>
      </c>
      <c r="V146" s="850">
        <f>IFERROR(IF($V$142="please make a selection","n/a",INDEX(data_all,MATCH($V$142,geog,0),MATCH(CONCATENATE($AD$129," (",$D146,")"),head,0))), "n/a")</f>
        <v>0.63495456974879738</v>
      </c>
      <c r="W146" s="850">
        <f>IFERROR(IF($V$142="please make a selection","n/a",INDEX(data_all,MATCH($V$142,geog,0),MATCH(CONCATENATE($AD$130," (",$D146,")"),head,0))), "n/a")</f>
        <v>0.62514503926754761</v>
      </c>
      <c r="X146" s="850">
        <f>IFERROR(IF($V$142="please make a selection","n/a",INDEX(data_all,MATCH($V$142,geog,0),MATCH(CONCATENATE($AD$131," (",$D146,")"),head,0))), "n/a")</f>
        <v>0.64465331249533986</v>
      </c>
      <c r="Y146" s="777" t="str">
        <f>IF(V146="n/a","n/a",IF(W146&gt;$X138,"higher",IF(X146&lt;$W138,"lower","no diff")))</f>
        <v>lower</v>
      </c>
      <c r="Z146" s="831"/>
      <c r="AA146" s="79"/>
      <c r="AD146" s="839"/>
    </row>
    <row r="147" spans="2:30" s="830" customFormat="1" x14ac:dyDescent="0.25">
      <c r="B147" s="79"/>
      <c r="C147" s="831"/>
      <c r="D147" s="1477" t="s">
        <v>2049</v>
      </c>
      <c r="E147" s="1477"/>
      <c r="F147" s="1681" t="str">
        <f>IFERROR(IF($F$142="please make a selection","n/a",INDEX(data_all,MATCH($F$142,geog,0),MATCH(CONCATENATE($AD$133," (",$D147,")"),head,0))), "n/a")</f>
        <v>n/a</v>
      </c>
      <c r="G147" s="1681"/>
      <c r="H147" s="1681" t="str">
        <f>IFERROR(IF($F$142="please make a selection","n/a",INDEX(data_all,MATCH($F$142,geog,0),MATCH(CONCATENATE($AD$132," (",$D147,")"),head,0))), "n/a")</f>
        <v>n/a</v>
      </c>
      <c r="I147" s="1681"/>
      <c r="J147" s="949" t="str">
        <f>IFERROR(IF($F$142="please make a selection","n/a",INDEX(data_all,MATCH($F$142,geog,0),MATCH(CONCATENATE($AD$129," (",$D147,")"),head,0))), "n/a")</f>
        <v>n/a</v>
      </c>
      <c r="K147" s="949" t="str">
        <f>IFERROR(IF($F$142="please make a selection","n/a",INDEX(data_all,MATCH($F$142,geog,0),MATCH(CONCATENATE($AD$130," (",$D147,")"),head,0))), "n/a")</f>
        <v>n/a</v>
      </c>
      <c r="L147" s="949" t="str">
        <f>IFERROR(IF($F$142="please make a selection","n/a",INDEX(data_all,MATCH($F$142,geog,0),MATCH(CONCATENATE($AD$131," (",$D147,")"),head,0))), "n/a")</f>
        <v>n/a</v>
      </c>
      <c r="M147" s="940" t="str">
        <f>IF(J147="n/a","n/a",IF(K147&gt;$X139,"higher",IF(L147&lt;$W139,"lower","no diff")))</f>
        <v>n/a</v>
      </c>
      <c r="N147" s="1681" t="str">
        <f>IFERROR(IF($N$142="please make a selection","n/a",INDEX(data_all,MATCH($N$142,geog,0),MATCH(CONCATENATE($AD$133," (",$D147,")"),head,0))), "n/a")</f>
        <v>n/a</v>
      </c>
      <c r="O147" s="1681"/>
      <c r="P147" s="1681" t="str">
        <f>IFERROR(IF($N$142="please make a selection","n/a",INDEX(data_all,MATCH($N$142,geog,0),MATCH(CONCATENATE($AD$132," (",$D147,")"),head,0))), "n/a")</f>
        <v>n/a</v>
      </c>
      <c r="Q147" s="1681"/>
      <c r="R147" s="949" t="str">
        <f>IFERROR(IF($N$142="please make a selection","n/a",INDEX(data_all,MATCH($N$142,geog,0),MATCH(CONCATENATE($AD$129," (",$D147,")"),head,0))), "n/a")</f>
        <v>n/a</v>
      </c>
      <c r="S147" s="949" t="str">
        <f>IFERROR(IF($N$142="please make a selection","n/a",INDEX(data_all,MATCH($N$142,geog,0),MATCH(CONCATENATE($AD$130," (",$D147,")"),head,0))), "n/a")</f>
        <v>n/a</v>
      </c>
      <c r="T147" s="949" t="str">
        <f>IFERROR(IF($N$142="please make a selection","n/a",INDEX(data_all,MATCH($N$142,geog,0),MATCH(CONCATENATE($AD$131," (",$D147,")"),head,0))), "n/a")</f>
        <v>n/a</v>
      </c>
      <c r="U147" s="940" t="str">
        <f>IF(R147="n/a","n/a",IF(S147&gt;$X139,"higher",IF(T147&lt;$W139,"lower","no diff")))</f>
        <v>n/a</v>
      </c>
      <c r="V147" s="850">
        <f>IFERROR(IF($V$142="please make a selection","n/a",INDEX(data_all,MATCH($V$142,geog,0),MATCH(CONCATENATE($AD$129," (",$D147,")"),head,0))), "n/a")</f>
        <v>0.58776480760916561</v>
      </c>
      <c r="W147" s="850">
        <f>IFERROR(IF($V$142="please make a selection","n/a",INDEX(data_all,MATCH($V$142,geog,0),MATCH(CONCATENATE($AD$130," (",$D147,")"),head,0))), "n/a")</f>
        <v>0.5777003132654599</v>
      </c>
      <c r="X147" s="850">
        <f>IFERROR(IF($V$142="please make a selection","n/a",INDEX(data_all,MATCH($V$142,geog,0),MATCH(CONCATENATE($AD$131," (",$D147,")"),head,0))), "n/a")</f>
        <v>0.59775645176505499</v>
      </c>
      <c r="Y147" s="777" t="str">
        <f>IF(V147="n/a","n/a",IF(W147&gt;$X139,"higher",IF(X147&lt;$W139,"lower","no diff")))</f>
        <v>lower</v>
      </c>
      <c r="Z147" s="831"/>
      <c r="AA147" s="79"/>
      <c r="AD147" s="839"/>
    </row>
    <row r="148" spans="2:30" s="830" customFormat="1" x14ac:dyDescent="0.25">
      <c r="B148" s="79"/>
      <c r="C148" s="831"/>
      <c r="D148" s="1478" t="s">
        <v>2050</v>
      </c>
      <c r="E148" s="1478"/>
      <c r="F148" s="1462" t="str">
        <f>IFERROR(IF($F$142="please make a selection","n/a",INDEX(data_all,MATCH($F$142,geog,0),MATCH(CONCATENATE($AD$133," (",$D148,")"),head,0))), "n/a")</f>
        <v>n/a</v>
      </c>
      <c r="G148" s="1462"/>
      <c r="H148" s="1462" t="str">
        <f>IFERROR(IF($F$142="please make a selection","n/a",INDEX(data_all,MATCH($F$142,geog,0),MATCH(CONCATENATE($AD$132," (",$D148,")"),head,0))), "n/a")</f>
        <v>n/a</v>
      </c>
      <c r="I148" s="1462"/>
      <c r="J148" s="782" t="str">
        <f>IFERROR(IF($F$142="please make a selection","n/a",INDEX(data_all,MATCH($F$142,geog,0),MATCH(CONCATENATE($AD$129," (",$D148,")"),head,0))), "n/a")</f>
        <v>n/a</v>
      </c>
      <c r="K148" s="782" t="str">
        <f>IFERROR(IF($F$142="please make a selection","n/a",INDEX(data_all,MATCH($F$142,geog,0),MATCH(CONCATENATE($AD$130," (",$D148,")"),head,0))), "n/a")</f>
        <v>n/a</v>
      </c>
      <c r="L148" s="782" t="str">
        <f>IFERROR(IF($F$142="please make a selection","n/a",INDEX(data_all,MATCH($F$142,geog,0),MATCH(CONCATENATE($AD$131," (",$D148,")"),head,0))), "n/a")</f>
        <v>n/a</v>
      </c>
      <c r="M148" s="794" t="str">
        <f>IF(J148="n/a","n/a",IF(K148&gt;$X140,"higher",IF(L148&lt;$W140,"lower","no diff")))</f>
        <v>n/a</v>
      </c>
      <c r="N148" s="1462" t="str">
        <f>IFERROR(IF($N$142="please make a selection","n/a",INDEX(data_all,MATCH($N$142,geog,0),MATCH(CONCATENATE($AD$133," (",$D148,")"),head,0))), "n/a")</f>
        <v>n/a</v>
      </c>
      <c r="O148" s="1462"/>
      <c r="P148" s="1462" t="str">
        <f>IFERROR(IF($N$142="please make a selection","n/a",INDEX(data_all,MATCH($N$142,geog,0),MATCH(CONCATENATE($AD$132," (",$D148,")"),head,0))), "n/a")</f>
        <v>n/a</v>
      </c>
      <c r="Q148" s="1462"/>
      <c r="R148" s="782" t="str">
        <f>IFERROR(IF($N$142="please make a selection","n/a",INDEX(data_all,MATCH($N$142,geog,0),MATCH(CONCATENATE($AD$129," (",$D148,")"),head,0))), "n/a")</f>
        <v>n/a</v>
      </c>
      <c r="S148" s="782" t="str">
        <f>IFERROR(IF($N$142="please make a selection","n/a",INDEX(data_all,MATCH($N$142,geog,0),MATCH(CONCATENATE($AD$130," (",$D148,")"),head,0))), "n/a")</f>
        <v>n/a</v>
      </c>
      <c r="T148" s="782" t="str">
        <f>IFERROR(IF($N$142="please make a selection","n/a",INDEX(data_all,MATCH($N$142,geog,0),MATCH(CONCATENATE($AD$131," (",$D148,")"),head,0))), "n/a")</f>
        <v>n/a</v>
      </c>
      <c r="U148" s="794" t="str">
        <f>IF(R148="n/a","n/a",IF(S148&gt;$X140,"higher",IF(T148&lt;$W140,"lower","no diff")))</f>
        <v>n/a</v>
      </c>
      <c r="V148" s="781">
        <f>IFERROR(IF($V$142="please make a selection","n/a",INDEX(data_all,MATCH($V$142,geog,0),MATCH(CONCATENATE($AD$129," (",$D148,")"),head,0))), "n/a")</f>
        <v>0.52418046088932169</v>
      </c>
      <c r="W148" s="781">
        <f>IFERROR(IF($V$142="please make a selection","n/a",INDEX(data_all,MATCH($V$142,geog,0),MATCH(CONCATENATE($AD$130," (",$D148,")"),head,0))), "n/a")</f>
        <v>0.51399122721823798</v>
      </c>
      <c r="X148" s="781">
        <f>IFERROR(IF($V$142="please make a selection","n/a",INDEX(data_all,MATCH($V$142,geog,0),MATCH(CONCATENATE($AD$131," (",$D148,")"),head,0))), "n/a")</f>
        <v>0.53434960375530494</v>
      </c>
      <c r="Y148" s="778" t="str">
        <f>IF(V148="n/a","n/a",IF(W148&gt;$X140,"higher",IF(X148&lt;$W140,"lower","no diff")))</f>
        <v>no diff</v>
      </c>
      <c r="Z148" s="831"/>
      <c r="AA148" s="79"/>
      <c r="AD148" s="839"/>
    </row>
    <row r="149" spans="2:30" s="830" customFormat="1" x14ac:dyDescent="0.25">
      <c r="B149" s="79"/>
      <c r="C149" s="831"/>
      <c r="D149" s="831"/>
      <c r="E149" s="831"/>
      <c r="F149" s="831"/>
      <c r="G149" s="831"/>
      <c r="H149" s="831"/>
      <c r="I149" s="831"/>
      <c r="J149" s="831"/>
      <c r="K149" s="831"/>
      <c r="L149" s="831"/>
      <c r="M149" s="831"/>
      <c r="N149" s="831"/>
      <c r="O149" s="831"/>
      <c r="P149" s="831"/>
      <c r="Q149" s="831"/>
      <c r="R149" s="831"/>
      <c r="S149" s="831"/>
      <c r="T149" s="831"/>
      <c r="U149" s="831"/>
      <c r="V149" s="831"/>
      <c r="W149" s="831"/>
      <c r="X149" s="831"/>
      <c r="Y149" s="831"/>
      <c r="Z149" s="831"/>
      <c r="AA149" s="79"/>
      <c r="AD149" s="839"/>
    </row>
    <row r="150" spans="2:30" s="830" customFormat="1" x14ac:dyDescent="0.25">
      <c r="B150" s="79"/>
      <c r="C150" s="831"/>
      <c r="D150" s="831"/>
      <c r="E150" s="831"/>
      <c r="F150" s="831"/>
      <c r="G150" s="831"/>
      <c r="H150" s="831"/>
      <c r="I150" s="831"/>
      <c r="J150" s="831"/>
      <c r="K150" s="831"/>
      <c r="L150" s="831"/>
      <c r="M150" s="831"/>
      <c r="N150" s="831"/>
      <c r="O150" s="831"/>
      <c r="P150" s="831"/>
      <c r="Q150" s="831"/>
      <c r="R150" s="831"/>
      <c r="S150" s="831"/>
      <c r="T150" s="831"/>
      <c r="U150" s="831"/>
      <c r="V150" s="831"/>
      <c r="W150" s="831"/>
      <c r="X150" s="831"/>
      <c r="Y150" s="831"/>
      <c r="Z150" s="831"/>
      <c r="AA150" s="79"/>
      <c r="AD150" s="839"/>
    </row>
    <row r="151" spans="2:30" s="830" customFormat="1" x14ac:dyDescent="0.25">
      <c r="B151" s="79"/>
      <c r="C151" s="831"/>
      <c r="D151" s="103"/>
      <c r="E151" s="1925" t="str">
        <f>J143</f>
        <v>% GLD</v>
      </c>
      <c r="F151" s="1925"/>
      <c r="G151" s="1925"/>
      <c r="H151" s="1925"/>
      <c r="I151" s="103"/>
      <c r="J151" s="103"/>
      <c r="K151" s="103"/>
      <c r="L151" s="103"/>
      <c r="M151" s="103"/>
      <c r="N151" s="103"/>
      <c r="O151" s="103"/>
      <c r="P151" s="103"/>
      <c r="Q151" s="103"/>
      <c r="R151" s="103"/>
      <c r="S151" s="831"/>
      <c r="T151" s="831"/>
      <c r="U151" s="831"/>
      <c r="V151" s="831"/>
      <c r="W151" s="831"/>
      <c r="X151" s="831"/>
      <c r="Y151" s="831"/>
      <c r="Z151" s="831"/>
      <c r="AA151" s="79"/>
      <c r="AD151" s="839"/>
    </row>
    <row r="152" spans="2:30" s="830" customFormat="1" x14ac:dyDescent="0.25">
      <c r="B152" s="79"/>
      <c r="C152" s="831"/>
      <c r="D152" s="103"/>
      <c r="E152" s="1139" t="str">
        <f>F142</f>
        <v>please make a selection</v>
      </c>
      <c r="F152" s="1139" t="str">
        <f>N142</f>
        <v>please make a selection</v>
      </c>
      <c r="G152" s="1139" t="str">
        <f>V142</f>
        <v>County - West Sussex</v>
      </c>
      <c r="H152" s="1139" t="str">
        <f>V134</f>
        <v>England</v>
      </c>
      <c r="I152" s="1139"/>
      <c r="J152" s="1139"/>
      <c r="K152" s="1139"/>
      <c r="L152" s="1139"/>
      <c r="M152" s="1139"/>
      <c r="N152" s="1139"/>
      <c r="O152" s="1139"/>
      <c r="P152" s="1139"/>
      <c r="Q152" s="1139"/>
      <c r="R152" s="1139"/>
      <c r="S152" s="1140"/>
      <c r="T152" s="1140"/>
      <c r="U152" s="831"/>
      <c r="V152" s="831"/>
      <c r="W152" s="831"/>
      <c r="X152" s="831"/>
      <c r="Y152" s="831"/>
      <c r="Z152" s="831"/>
      <c r="AA152" s="79"/>
      <c r="AD152" s="839"/>
    </row>
    <row r="153" spans="2:30" s="830" customFormat="1" x14ac:dyDescent="0.25">
      <c r="B153" s="79"/>
      <c r="C153" s="831"/>
      <c r="D153" s="103" t="str">
        <f>D148</f>
        <v>2012/13</v>
      </c>
      <c r="E153" s="719" t="str">
        <f>J148</f>
        <v>n/a</v>
      </c>
      <c r="F153" s="719" t="str">
        <f>R148</f>
        <v>n/a</v>
      </c>
      <c r="G153" s="719">
        <f>V148</f>
        <v>0.52418046088932169</v>
      </c>
      <c r="H153" s="719">
        <f>V140</f>
        <v>0.51676817420123056</v>
      </c>
      <c r="I153" s="1139"/>
      <c r="J153" s="719" t="e">
        <f>J148-K148</f>
        <v>#VALUE!</v>
      </c>
      <c r="K153" s="719" t="e">
        <f>R148-S148</f>
        <v>#VALUE!</v>
      </c>
      <c r="L153" s="719">
        <f>V148-W148</f>
        <v>1.0189233671083708E-2</v>
      </c>
      <c r="M153" s="719">
        <f>V140-W140</f>
        <v>1.2212388139684061E-3</v>
      </c>
      <c r="N153" s="1139"/>
      <c r="O153" s="719" t="e">
        <f>L148-J148</f>
        <v>#VALUE!</v>
      </c>
      <c r="P153" s="719" t="e">
        <f>T148-R148</f>
        <v>#VALUE!</v>
      </c>
      <c r="Q153" s="719">
        <f>X148-V148</f>
        <v>1.0169142865983249E-2</v>
      </c>
      <c r="R153" s="719">
        <f>X140-V140</f>
        <v>1.2210385538539148E-3</v>
      </c>
      <c r="S153" s="1140"/>
      <c r="T153" s="1140"/>
      <c r="U153" s="831"/>
      <c r="V153" s="831"/>
      <c r="W153" s="831"/>
      <c r="X153" s="831"/>
      <c r="Y153" s="831"/>
      <c r="Z153" s="831"/>
      <c r="AA153" s="79"/>
      <c r="AD153" s="839"/>
    </row>
    <row r="154" spans="2:30" s="830" customFormat="1" x14ac:dyDescent="0.25">
      <c r="B154" s="79"/>
      <c r="C154" s="831"/>
      <c r="D154" s="103" t="str">
        <f>D147</f>
        <v>2013/14</v>
      </c>
      <c r="E154" s="719" t="str">
        <f>J147</f>
        <v>n/a</v>
      </c>
      <c r="F154" s="719" t="str">
        <f>R147</f>
        <v>n/a</v>
      </c>
      <c r="G154" s="719">
        <f>V147</f>
        <v>0.58776480760916561</v>
      </c>
      <c r="H154" s="719">
        <f>V139</f>
        <v>0.60356664499299117</v>
      </c>
      <c r="I154" s="1139"/>
      <c r="J154" s="719" t="e">
        <f>J147-K147</f>
        <v>#VALUE!</v>
      </c>
      <c r="K154" s="719" t="e">
        <f>R147-S147</f>
        <v>#VALUE!</v>
      </c>
      <c r="L154" s="719">
        <f>V147-W147</f>
        <v>1.006449434370571E-2</v>
      </c>
      <c r="M154" s="719">
        <f>V139-W139</f>
        <v>1.1977837718458728E-3</v>
      </c>
      <c r="N154" s="1139"/>
      <c r="O154" s="719" t="e">
        <f>L147-J147</f>
        <v>#VALUE!</v>
      </c>
      <c r="P154" s="719" t="e">
        <f>T147-R147</f>
        <v>#VALUE!</v>
      </c>
      <c r="Q154" s="719">
        <f>X147-V147</f>
        <v>9.9916441558893787E-3</v>
      </c>
      <c r="R154" s="719">
        <f>X139-V139</f>
        <v>1.1965430876470506E-3</v>
      </c>
      <c r="S154" s="1140"/>
      <c r="T154" s="1140"/>
      <c r="U154" s="831"/>
      <c r="V154" s="831"/>
      <c r="W154" s="831"/>
      <c r="X154" s="831"/>
      <c r="Y154" s="831"/>
      <c r="Z154" s="831"/>
      <c r="AA154" s="79"/>
      <c r="AD154" s="839"/>
    </row>
    <row r="155" spans="2:30" s="830" customFormat="1" x14ac:dyDescent="0.25">
      <c r="B155" s="79"/>
      <c r="C155" s="831"/>
      <c r="D155" s="103" t="str">
        <f>D146</f>
        <v>2014/15</v>
      </c>
      <c r="E155" s="719" t="str">
        <f>J146</f>
        <v>n/a</v>
      </c>
      <c r="F155" s="719" t="str">
        <f>R146</f>
        <v>n/a</v>
      </c>
      <c r="G155" s="719">
        <f>V146</f>
        <v>0.63495456974879738</v>
      </c>
      <c r="H155" s="719">
        <f>V138</f>
        <v>0.66256749657935887</v>
      </c>
      <c r="I155" s="1139"/>
      <c r="J155" s="719" t="e">
        <f>J146-K146</f>
        <v>#VALUE!</v>
      </c>
      <c r="K155" s="719" t="e">
        <f>R146-S146</f>
        <v>#VALUE!</v>
      </c>
      <c r="L155" s="719">
        <f>V146-W146</f>
        <v>9.809530481249773E-3</v>
      </c>
      <c r="M155" s="719">
        <f>V138-W138</f>
        <v>1.1461639192150708E-3</v>
      </c>
      <c r="N155" s="1139"/>
      <c r="O155" s="719" t="e">
        <f>L146-J146</f>
        <v>#VALUE!</v>
      </c>
      <c r="P155" s="719" t="e">
        <f>T146-R146</f>
        <v>#VALUE!</v>
      </c>
      <c r="Q155" s="719">
        <f>X146-V146</f>
        <v>9.6987427465424769E-3</v>
      </c>
      <c r="R155" s="719">
        <f>X138-V138</f>
        <v>1.1442566287284128E-3</v>
      </c>
      <c r="S155" s="1140"/>
      <c r="T155" s="1140"/>
      <c r="U155" s="831"/>
      <c r="V155" s="831"/>
      <c r="W155" s="831"/>
      <c r="X155" s="831"/>
      <c r="Y155" s="831"/>
      <c r="Z155" s="831"/>
      <c r="AA155" s="79"/>
      <c r="AD155" s="839"/>
    </row>
    <row r="156" spans="2:30" s="830" customFormat="1" x14ac:dyDescent="0.25">
      <c r="B156" s="79"/>
      <c r="C156" s="831"/>
      <c r="D156" s="103" t="str">
        <f>D145</f>
        <v>2015/16</v>
      </c>
      <c r="E156" s="719" t="str">
        <f>J145</f>
        <v>n/a</v>
      </c>
      <c r="F156" s="719" t="str">
        <f>R145</f>
        <v>n/a</v>
      </c>
      <c r="G156" s="719">
        <f>V145</f>
        <v>0.68290677356357288</v>
      </c>
      <c r="H156" s="719">
        <f>V137</f>
        <v>0.69292222428152073</v>
      </c>
      <c r="I156" s="1139"/>
      <c r="J156" s="719" t="e">
        <f>J145-K145</f>
        <v>#VALUE!</v>
      </c>
      <c r="K156" s="719" t="e">
        <f>R145-S145</f>
        <v>#VALUE!</v>
      </c>
      <c r="L156" s="719">
        <f>V145-W145</f>
        <v>9.3173785394085051E-3</v>
      </c>
      <c r="M156" s="719">
        <f>V137-W137</f>
        <v>1.106416322812831E-3</v>
      </c>
      <c r="N156" s="1139"/>
      <c r="O156" s="719" t="e">
        <f>L145-J145</f>
        <v>#VALUE!</v>
      </c>
      <c r="P156" s="719" t="e">
        <f>T145-R145</f>
        <v>#VALUE!</v>
      </c>
      <c r="Q156" s="719">
        <f>X145-V145</f>
        <v>9.1729954542336678E-3</v>
      </c>
      <c r="R156" s="719">
        <f>X137-V137</f>
        <v>1.1042009538279052E-3</v>
      </c>
      <c r="S156" s="1140"/>
      <c r="T156" s="1140"/>
      <c r="U156" s="831"/>
      <c r="V156" s="831"/>
      <c r="W156" s="831"/>
      <c r="X156" s="831"/>
      <c r="Y156" s="831"/>
      <c r="Z156" s="831"/>
      <c r="AA156" s="79"/>
      <c r="AD156" s="839"/>
    </row>
    <row r="157" spans="2:30" s="830" customFormat="1" x14ac:dyDescent="0.25">
      <c r="B157" s="79"/>
      <c r="C157" s="831"/>
      <c r="D157" s="103" t="str">
        <f>D144</f>
        <v>2016/17</v>
      </c>
      <c r="E157" s="1139" t="str">
        <f>J144</f>
        <v>n/a</v>
      </c>
      <c r="F157" s="1139" t="str">
        <f>R144</f>
        <v>n/a</v>
      </c>
      <c r="G157" s="1139">
        <f>V144</f>
        <v>0.70603835169318641</v>
      </c>
      <c r="H157" s="1139">
        <f>V136</f>
        <v>0.70700039855564623</v>
      </c>
      <c r="I157" s="1139"/>
      <c r="J157" s="1139" t="e">
        <f>J144-K144</f>
        <v>#VALUE!</v>
      </c>
      <c r="K157" s="1139" t="e">
        <f>R144-S144</f>
        <v>#VALUE!</v>
      </c>
      <c r="L157" s="1139">
        <f>V144-W144</f>
        <v>9.0972049779997066E-3</v>
      </c>
      <c r="M157" s="1139">
        <f>V136-W136</f>
        <v>1.0910685256892982E-3</v>
      </c>
      <c r="N157" s="1139"/>
      <c r="O157" s="1139" t="e">
        <f>L144-J144</f>
        <v>#VALUE!</v>
      </c>
      <c r="P157" s="1139" t="e">
        <f>T144-R144</f>
        <v>#VALUE!</v>
      </c>
      <c r="Q157" s="1139">
        <f>X144-V144</f>
        <v>8.935805989886747E-3</v>
      </c>
      <c r="R157" s="1139">
        <f>X136-V136</f>
        <v>1.0886945701896744E-3</v>
      </c>
      <c r="S157" s="1140"/>
      <c r="T157" s="1140"/>
      <c r="U157" s="831"/>
      <c r="V157" s="831"/>
      <c r="W157" s="831"/>
      <c r="X157" s="831"/>
      <c r="Y157" s="831"/>
      <c r="Z157" s="831"/>
      <c r="AA157" s="79"/>
      <c r="AD157" s="839"/>
    </row>
    <row r="158" spans="2:30" s="830" customFormat="1" x14ac:dyDescent="0.25">
      <c r="B158" s="79"/>
      <c r="C158" s="831"/>
      <c r="D158" s="831"/>
      <c r="E158" s="831"/>
      <c r="F158" s="831"/>
      <c r="G158" s="831"/>
      <c r="H158" s="831"/>
      <c r="I158" s="831"/>
      <c r="J158" s="831"/>
      <c r="K158" s="831"/>
      <c r="L158" s="831"/>
      <c r="M158" s="831"/>
      <c r="N158" s="831"/>
      <c r="O158" s="831"/>
      <c r="P158" s="831"/>
      <c r="Q158" s="831"/>
      <c r="R158" s="831"/>
      <c r="S158" s="831"/>
      <c r="T158" s="831"/>
      <c r="U158" s="831"/>
      <c r="V158" s="831"/>
      <c r="W158" s="831"/>
      <c r="X158" s="831"/>
      <c r="Y158" s="831"/>
      <c r="Z158" s="831"/>
      <c r="AA158" s="79"/>
      <c r="AD158" s="839"/>
    </row>
    <row r="159" spans="2:30" s="830" customFormat="1" x14ac:dyDescent="0.25">
      <c r="B159" s="79"/>
      <c r="C159" s="831"/>
      <c r="D159" s="831"/>
      <c r="E159" s="831"/>
      <c r="F159" s="831"/>
      <c r="G159" s="831"/>
      <c r="H159" s="831"/>
      <c r="I159" s="831"/>
      <c r="J159" s="831"/>
      <c r="K159" s="831"/>
      <c r="L159" s="831"/>
      <c r="M159" s="831"/>
      <c r="N159" s="831"/>
      <c r="O159" s="831"/>
      <c r="P159" s="831"/>
      <c r="Q159" s="831"/>
      <c r="R159" s="831"/>
      <c r="S159" s="831"/>
      <c r="T159" s="831"/>
      <c r="U159" s="831"/>
      <c r="V159" s="831"/>
      <c r="W159" s="831"/>
      <c r="X159" s="831"/>
      <c r="Y159" s="831"/>
      <c r="Z159" s="831"/>
      <c r="AA159" s="79"/>
      <c r="AD159" s="839"/>
    </row>
    <row r="160" spans="2:30" s="830" customFormat="1" x14ac:dyDescent="0.25">
      <c r="B160" s="79"/>
      <c r="C160" s="831"/>
      <c r="D160" s="831"/>
      <c r="E160" s="831"/>
      <c r="F160" s="831"/>
      <c r="G160" s="831"/>
      <c r="H160" s="831"/>
      <c r="I160" s="831"/>
      <c r="J160" s="831"/>
      <c r="K160" s="831"/>
      <c r="L160" s="831"/>
      <c r="M160" s="831"/>
      <c r="N160" s="831"/>
      <c r="O160" s="831"/>
      <c r="P160" s="831"/>
      <c r="Q160" s="831"/>
      <c r="R160" s="831"/>
      <c r="S160" s="831"/>
      <c r="T160" s="831"/>
      <c r="U160" s="831"/>
      <c r="V160" s="831"/>
      <c r="W160" s="831"/>
      <c r="X160" s="831"/>
      <c r="Y160" s="831"/>
      <c r="Z160" s="831"/>
      <c r="AA160" s="79"/>
      <c r="AD160" s="832"/>
    </row>
    <row r="161" spans="2:30" s="830" customFormat="1" x14ac:dyDescent="0.25">
      <c r="B161" s="79"/>
      <c r="C161" s="831"/>
      <c r="D161" s="831"/>
      <c r="E161" s="831"/>
      <c r="F161" s="831"/>
      <c r="G161" s="831"/>
      <c r="H161" s="831"/>
      <c r="I161" s="831"/>
      <c r="J161" s="831"/>
      <c r="K161" s="831"/>
      <c r="L161" s="831"/>
      <c r="M161" s="831"/>
      <c r="N161" s="831"/>
      <c r="O161" s="831"/>
      <c r="P161" s="831"/>
      <c r="Q161" s="831"/>
      <c r="R161" s="831"/>
      <c r="S161" s="831"/>
      <c r="T161" s="831"/>
      <c r="U161" s="831"/>
      <c r="V161" s="831"/>
      <c r="W161" s="831"/>
      <c r="X161" s="831"/>
      <c r="Y161" s="831"/>
      <c r="Z161" s="831"/>
      <c r="AA161" s="79"/>
      <c r="AD161" s="832"/>
    </row>
    <row r="162" spans="2:30" x14ac:dyDescent="0.25">
      <c r="B162" s="79"/>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79"/>
      <c r="AD162" s="819"/>
    </row>
    <row r="163" spans="2:30" x14ac:dyDescent="0.25">
      <c r="B163" s="79"/>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79"/>
      <c r="AD163" s="819"/>
    </row>
    <row r="164" spans="2:30" s="851" customFormat="1" x14ac:dyDescent="0.25">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D164" s="854"/>
    </row>
    <row r="165" spans="2:30" s="851" customFormat="1" x14ac:dyDescent="0.25">
      <c r="B165" s="79"/>
      <c r="C165" s="853"/>
      <c r="D165" s="853"/>
      <c r="E165" s="853"/>
      <c r="F165" s="853"/>
      <c r="G165" s="853"/>
      <c r="H165" s="853"/>
      <c r="I165" s="853"/>
      <c r="J165" s="853"/>
      <c r="K165" s="853"/>
      <c r="L165" s="853"/>
      <c r="M165" s="853"/>
      <c r="N165" s="853"/>
      <c r="O165" s="853"/>
      <c r="P165" s="853"/>
      <c r="Q165" s="853"/>
      <c r="R165" s="853"/>
      <c r="S165" s="853"/>
      <c r="T165" s="853"/>
      <c r="U165" s="853"/>
      <c r="V165" s="853"/>
      <c r="W165" s="853"/>
      <c r="X165" s="853"/>
      <c r="Y165" s="853"/>
      <c r="Z165" s="853"/>
      <c r="AA165" s="79"/>
      <c r="AD165" s="854"/>
    </row>
    <row r="166" spans="2:30" s="851" customFormat="1" x14ac:dyDescent="0.25">
      <c r="B166" s="79"/>
      <c r="C166" s="853"/>
      <c r="D166" s="853"/>
      <c r="E166" s="853"/>
      <c r="F166" s="853"/>
      <c r="G166" s="853"/>
      <c r="H166" s="853"/>
      <c r="I166" s="853"/>
      <c r="J166" s="853"/>
      <c r="K166" s="853"/>
      <c r="L166" s="853"/>
      <c r="M166" s="853"/>
      <c r="N166" s="853"/>
      <c r="O166" s="853"/>
      <c r="P166" s="853"/>
      <c r="Q166" s="853"/>
      <c r="R166" s="853"/>
      <c r="S166" s="853"/>
      <c r="T166" s="853"/>
      <c r="U166" s="853"/>
      <c r="V166" s="853"/>
      <c r="W166" s="853"/>
      <c r="X166" s="853"/>
      <c r="Y166" s="853"/>
      <c r="Z166" s="853"/>
      <c r="AA166" s="79"/>
      <c r="AD166" s="854"/>
    </row>
    <row r="167" spans="2:30" s="851" customFormat="1" x14ac:dyDescent="0.25">
      <c r="B167" s="79"/>
      <c r="C167" s="853"/>
      <c r="D167" s="1927" t="s">
        <v>3015</v>
      </c>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858"/>
      <c r="AA167" s="79"/>
      <c r="AD167" s="854"/>
    </row>
    <row r="168" spans="2:30" s="851" customFormat="1" x14ac:dyDescent="0.25">
      <c r="B168" s="79"/>
      <c r="C168" s="853"/>
      <c r="D168" s="862"/>
      <c r="E168" s="862"/>
      <c r="F168" s="862"/>
      <c r="G168" s="862"/>
      <c r="H168" s="862"/>
      <c r="I168" s="862"/>
      <c r="J168" s="862"/>
      <c r="K168" s="862"/>
      <c r="L168" s="862"/>
      <c r="M168" s="862"/>
      <c r="N168" s="862"/>
      <c r="O168" s="862"/>
      <c r="P168" s="862"/>
      <c r="Q168" s="862"/>
      <c r="R168" s="862"/>
      <c r="S168" s="862"/>
      <c r="T168" s="862"/>
      <c r="U168" s="862"/>
      <c r="V168" s="862"/>
      <c r="W168" s="862"/>
      <c r="X168" s="862"/>
      <c r="Y168" s="862"/>
      <c r="Z168" s="862"/>
      <c r="AA168" s="79"/>
      <c r="AD168" s="854"/>
    </row>
    <row r="169" spans="2:30" s="851" customFormat="1" x14ac:dyDescent="0.25">
      <c r="B169" s="79"/>
      <c r="C169" s="853"/>
      <c r="D169" s="1926" t="s">
        <v>3016</v>
      </c>
      <c r="E169" s="1926"/>
      <c r="F169" s="1926"/>
      <c r="G169" s="1926"/>
      <c r="H169" s="1926"/>
      <c r="I169" s="1926"/>
      <c r="J169" s="1926"/>
      <c r="K169" s="1926"/>
      <c r="L169" s="1926"/>
      <c r="M169" s="1926"/>
      <c r="N169" s="1926"/>
      <c r="O169" s="1926"/>
      <c r="P169" s="1926"/>
      <c r="Q169" s="1926"/>
      <c r="R169" s="1926"/>
      <c r="S169" s="1926"/>
      <c r="T169" s="1926"/>
      <c r="U169" s="1926"/>
      <c r="V169" s="1926"/>
      <c r="W169" s="1926"/>
      <c r="X169" s="1926"/>
      <c r="Y169" s="1926"/>
      <c r="Z169" s="862"/>
      <c r="AA169" s="79"/>
      <c r="AD169" s="854"/>
    </row>
    <row r="170" spans="2:30" s="851" customFormat="1" x14ac:dyDescent="0.25">
      <c r="B170" s="79"/>
      <c r="C170" s="853"/>
      <c r="D170" s="853"/>
      <c r="E170" s="853"/>
      <c r="F170" s="853"/>
      <c r="G170" s="853"/>
      <c r="H170" s="853"/>
      <c r="I170" s="853"/>
      <c r="J170" s="853"/>
      <c r="K170" s="853"/>
      <c r="L170" s="853"/>
      <c r="M170" s="853"/>
      <c r="N170" s="853"/>
      <c r="O170" s="853"/>
      <c r="P170" s="853"/>
      <c r="Q170" s="853"/>
      <c r="R170" s="853"/>
      <c r="S170" s="853"/>
      <c r="T170" s="853"/>
      <c r="U170" s="853"/>
      <c r="V170" s="853"/>
      <c r="W170" s="853"/>
      <c r="X170" s="853"/>
      <c r="Y170" s="853"/>
      <c r="Z170" s="853"/>
      <c r="AA170" s="79"/>
      <c r="AD170" s="854"/>
    </row>
    <row r="171" spans="2:30" s="851" customFormat="1" x14ac:dyDescent="0.25">
      <c r="B171" s="79"/>
      <c r="C171" s="853"/>
      <c r="D171" s="865" t="s">
        <v>1819</v>
      </c>
      <c r="E171" s="864"/>
      <c r="F171" s="1301" t="str">
        <f>IF(select1="", "please make a selection", select1)</f>
        <v>please make a selection</v>
      </c>
      <c r="G171" s="1301"/>
      <c r="H171" s="1301"/>
      <c r="I171" s="1301"/>
      <c r="J171" s="1301"/>
      <c r="K171" s="853"/>
      <c r="L171" s="853"/>
      <c r="M171" s="853"/>
      <c r="N171" s="853"/>
      <c r="O171" s="853"/>
      <c r="P171" s="853"/>
      <c r="Q171" s="853"/>
      <c r="R171" s="853"/>
      <c r="S171" s="853"/>
      <c r="T171" s="853"/>
      <c r="U171" s="853"/>
      <c r="V171" s="853"/>
      <c r="W171" s="853"/>
      <c r="X171" s="853"/>
      <c r="Y171" s="853"/>
      <c r="Z171" s="853"/>
      <c r="AA171" s="79"/>
      <c r="AD171" s="854"/>
    </row>
    <row r="172" spans="2:30" s="851" customFormat="1" x14ac:dyDescent="0.25">
      <c r="B172" s="79"/>
      <c r="C172" s="853"/>
      <c r="D172" s="865" t="s">
        <v>1820</v>
      </c>
      <c r="E172" s="864"/>
      <c r="F172" s="1292" t="str">
        <f>IF(select2 = "", "please make a selection", select2)</f>
        <v>please make a selection</v>
      </c>
      <c r="G172" s="1292"/>
      <c r="H172" s="1292"/>
      <c r="I172" s="1292"/>
      <c r="J172" s="1292"/>
      <c r="K172" s="853"/>
      <c r="L172" s="853"/>
      <c r="M172" s="853"/>
      <c r="N172" s="853"/>
      <c r="O172" s="853"/>
      <c r="P172" s="853"/>
      <c r="Q172" s="853"/>
      <c r="R172" s="853"/>
      <c r="S172" s="853"/>
      <c r="T172" s="853"/>
      <c r="U172" s="853"/>
      <c r="V172" s="853"/>
      <c r="W172" s="853"/>
      <c r="X172" s="853"/>
      <c r="Y172" s="853"/>
      <c r="Z172" s="853"/>
      <c r="AA172" s="79"/>
      <c r="AD172" s="854"/>
    </row>
    <row r="173" spans="2:30" s="851" customFormat="1" x14ac:dyDescent="0.25">
      <c r="B173" s="79"/>
      <c r="C173" s="853"/>
      <c r="D173" s="853"/>
      <c r="E173" s="853"/>
      <c r="F173" s="853"/>
      <c r="G173" s="853"/>
      <c r="H173" s="853"/>
      <c r="I173" s="853"/>
      <c r="J173" s="853"/>
      <c r="K173" s="853"/>
      <c r="L173" s="853"/>
      <c r="M173" s="853"/>
      <c r="N173" s="853"/>
      <c r="O173" s="853"/>
      <c r="P173" s="853"/>
      <c r="Q173" s="853"/>
      <c r="R173" s="853"/>
      <c r="S173" s="853"/>
      <c r="T173" s="853"/>
      <c r="U173" s="853"/>
      <c r="V173" s="853"/>
      <c r="W173" s="853"/>
      <c r="X173" s="853"/>
      <c r="Y173" s="853"/>
      <c r="Z173" s="853"/>
      <c r="AA173" s="79"/>
      <c r="AD173" s="869" t="s">
        <v>3019</v>
      </c>
    </row>
    <row r="174" spans="2:30" s="851" customFormat="1" ht="15" customHeight="1" x14ac:dyDescent="0.25">
      <c r="B174" s="79"/>
      <c r="C174" s="853"/>
      <c r="D174" s="1614" t="s">
        <v>1832</v>
      </c>
      <c r="E174" s="1614"/>
      <c r="F174" s="1616" t="str">
        <f>IFERROR(VLOOKUP($F$171, la.lookup,2,FALSE),"please make a selection")</f>
        <v>please make a selection</v>
      </c>
      <c r="G174" s="1616"/>
      <c r="H174" s="1616"/>
      <c r="I174" s="1616"/>
      <c r="J174" s="1616"/>
      <c r="K174" s="1616"/>
      <c r="L174" s="1616"/>
      <c r="M174" s="1620" t="str">
        <f>IFERROR(VLOOKUP($F$172, la.lookup,2,FALSE),"please make a selection")</f>
        <v>please make a selection</v>
      </c>
      <c r="N174" s="1620"/>
      <c r="O174" s="1620"/>
      <c r="P174" s="1620"/>
      <c r="Q174" s="1620"/>
      <c r="R174" s="1620"/>
      <c r="S174" s="1620"/>
      <c r="T174" s="1621" t="s">
        <v>790</v>
      </c>
      <c r="U174" s="1621"/>
      <c r="V174" s="1621"/>
      <c r="W174" s="1934" t="s">
        <v>1823</v>
      </c>
      <c r="X174" s="1934"/>
      <c r="Y174" s="1934"/>
      <c r="Z174" s="853"/>
      <c r="AA174" s="79"/>
      <c r="AD174" s="869" t="s">
        <v>3020</v>
      </c>
    </row>
    <row r="175" spans="2:30" s="851" customFormat="1" ht="50.25" customHeight="1" x14ac:dyDescent="0.25">
      <c r="B175" s="79"/>
      <c r="C175" s="853"/>
      <c r="D175" s="1632"/>
      <c r="E175" s="1632"/>
      <c r="F175" s="1676" t="s">
        <v>3017</v>
      </c>
      <c r="G175" s="1676"/>
      <c r="H175" s="1676" t="s">
        <v>3018</v>
      </c>
      <c r="I175" s="1676"/>
      <c r="J175" s="870" t="s">
        <v>3024</v>
      </c>
      <c r="K175" s="870" t="s">
        <v>571</v>
      </c>
      <c r="L175" s="870" t="s">
        <v>572</v>
      </c>
      <c r="M175" s="1677" t="s">
        <v>3017</v>
      </c>
      <c r="N175" s="1677"/>
      <c r="O175" s="1677" t="s">
        <v>3018</v>
      </c>
      <c r="P175" s="1677"/>
      <c r="Q175" s="871" t="s">
        <v>3024</v>
      </c>
      <c r="R175" s="871" t="s">
        <v>571</v>
      </c>
      <c r="S175" s="871" t="s">
        <v>572</v>
      </c>
      <c r="T175" s="857" t="s">
        <v>3024</v>
      </c>
      <c r="U175" s="857" t="s">
        <v>571</v>
      </c>
      <c r="V175" s="857" t="s">
        <v>572</v>
      </c>
      <c r="W175" s="798" t="s">
        <v>3024</v>
      </c>
      <c r="X175" s="860" t="s">
        <v>571</v>
      </c>
      <c r="Y175" s="860" t="s">
        <v>572</v>
      </c>
      <c r="Z175" s="853"/>
      <c r="AA175" s="79"/>
      <c r="AD175" s="869" t="s">
        <v>3021</v>
      </c>
    </row>
    <row r="176" spans="2:30" s="851" customFormat="1" x14ac:dyDescent="0.25">
      <c r="B176" s="79"/>
      <c r="C176" s="853"/>
      <c r="D176" s="1577" t="s">
        <v>2047</v>
      </c>
      <c r="E176" s="1577"/>
      <c r="F176" s="1241" t="str">
        <f>IFERROR(IF($F$174="please make a selection","n/a",INDEX(la.data,MATCH($F$174,la.geog,0),MATCH(CONCATENATE($AD$174," (",$D176,")"),la.head,0))), "n/a")</f>
        <v>n/a</v>
      </c>
      <c r="G176" s="1241"/>
      <c r="H176" s="1241" t="str">
        <f>IFERROR(IF($F$174="please make a selection","n/a",INDEX(la.data,MATCH($F$174,la.geog,0),MATCH(CONCATENATE($AD$173," (",$D176,")"),la.head,0))), "n/a")</f>
        <v>n/a</v>
      </c>
      <c r="I176" s="1241"/>
      <c r="J176" s="780" t="str">
        <f>IFERROR(IF($F$174="please make a selection","n/a",INDEX(la.data,MATCH($F$174,la.geog,0),MATCH(CONCATENATE($AD$175," (",$D176,")"),la.head,0))), "n/a")</f>
        <v>n/a</v>
      </c>
      <c r="K176" s="780" t="str">
        <f>IFERROR(IF($F$174="please make a selection","n/a",INDEX(la.data,MATCH($F$174,la.geog,0),MATCH(CONCATENATE($AD$176," (",$D176,")"),la.head,0))), "n/a")</f>
        <v>n/a</v>
      </c>
      <c r="L176" s="780" t="str">
        <f>IFERROR(IF($F$174="please make a selection","n/a",INDEX(la.data,MATCH($F$174,la.geog,0),MATCH(CONCATENATE($AD$177," (",$D176,")"),la.head,0))), "n/a")</f>
        <v>n/a</v>
      </c>
      <c r="M176" s="1241" t="str">
        <f>IFERROR(IF($M$174="please make a selection","n/a",INDEX(la.data,MATCH($M$174,la.geog,0),MATCH(CONCATENATE($AD$174," (",$D176,")"),la.head,0))), "n/a")</f>
        <v>n/a</v>
      </c>
      <c r="N176" s="1241"/>
      <c r="O176" s="1241" t="str">
        <f>IFERROR(IF($M$174="please make a selection","n/a",INDEX(la.data,MATCH($M$174,la.geog,0),MATCH(CONCATENATE($AD$173," (",$D176,")"),la.head,0))), "n/a")</f>
        <v>n/a</v>
      </c>
      <c r="P176" s="1241"/>
      <c r="Q176" s="780" t="str">
        <f>IFERROR(IF($M$174="please make a selection","n/a",INDEX(la.data,MATCH($M$174,la.geog,0),MATCH(CONCATENATE($AD$175," (",$D176,")"),la.head,0))), "n/a")</f>
        <v>n/a</v>
      </c>
      <c r="R176" s="780" t="str">
        <f>IFERROR(IF($M$174="please make a selection","n/a",INDEX(la.data,MATCH($M$174,la.geog,0),MATCH(CONCATENATE($AD$176," (",$D176,")"),la.head,0))), "n/a")</f>
        <v>n/a</v>
      </c>
      <c r="S176" s="780" t="str">
        <f>IFERROR(IF($M$174="please make a selection","n/a",INDEX(la.data,MATCH($M$174,la.geog,0),MATCH(CONCATENATE($AD$177," (",$D176,")"),la.head,0))), "n/a")</f>
        <v>n/a</v>
      </c>
      <c r="T176" s="797">
        <f>IFERROR(IF($T$174="please make a selection","n/a",INDEX(la.data,MATCH($T$174,la.geog,0),MATCH(CONCATENATE($AD$175," (",$D176,")"),la.head,0))), "n/a")</f>
        <v>0.59297675581104703</v>
      </c>
      <c r="U176" s="797">
        <f>IFERROR(IF($T$174="please make a selection","n/a",INDEX(la.data,MATCH($T$174,la.geog,0),MATCH(CONCATENATE($AD$176," (",$D176,")"),la.head,0))), "n/a")</f>
        <v>0.58217054444296201</v>
      </c>
      <c r="V176" s="797">
        <f>IFERROR(IF($T$174="please make a selection","n/a",INDEX(la.data,MATCH($T$174,la.geog,0),MATCH(CONCATENATE($AD$177," (",$D176,")"),la.head,0))), "n/a")</f>
        <v>0.603693740736025</v>
      </c>
      <c r="W176" s="780">
        <f>IFERROR(IF($W$174="please make a selection","n/a",INDEX(la.data,MATCH($W$174,la.geog,0),MATCH(CONCATENATE($AD$175," (",$D176,")"),la.head,0))), "n/a")</f>
        <v>0.57774057046647898</v>
      </c>
      <c r="X176" s="780">
        <f>IFERROR(IF($W$174="please make a selection","n/a",INDEX(la.data,MATCH($W$174,la.geog,0),MATCH(CONCATENATE($AD$176," (",$D176,")"),la.head,0))), "n/a")</f>
        <v>0.57641741807883695</v>
      </c>
      <c r="Y176" s="780">
        <f>IFERROR(IF($W$174="please make a selection","n/a",INDEX(la.data,MATCH($W$174,la.geog,0),MATCH(CONCATENATE($AD$177," (",$D176,")"),la.head,0))), "n/a")</f>
        <v>0.57906260799717102</v>
      </c>
      <c r="Z176" s="853"/>
      <c r="AA176" s="79"/>
      <c r="AD176" s="869" t="s">
        <v>3022</v>
      </c>
    </row>
    <row r="177" spans="2:30" s="851" customFormat="1" x14ac:dyDescent="0.25">
      <c r="B177" s="79"/>
      <c r="C177" s="853"/>
      <c r="D177" s="1477" t="s">
        <v>2048</v>
      </c>
      <c r="E177" s="1477"/>
      <c r="F177" s="1242" t="str">
        <f>IFERROR(IF($F$174="please make a selection","n/a",INDEX(la.data,MATCH($F$174,la.geog,0),MATCH(CONCATENATE($AD$174," (",$D177,")"),la.head,0))), "n/a")</f>
        <v>n/a</v>
      </c>
      <c r="G177" s="1242"/>
      <c r="H177" s="1242" t="str">
        <f>IFERROR(IF($F$174="please make a selection","n/a",INDEX(la.data,MATCH($F$174,la.geog,0),MATCH(CONCATENATE($AD$173," (",$D177,")"),la.head,0))), "n/a")</f>
        <v>n/a</v>
      </c>
      <c r="I177" s="1242"/>
      <c r="J177" s="949" t="str">
        <f>IFERROR(IF($F$174="please make a selection","n/a",INDEX(la.data,MATCH($F$174,la.geog,0),MATCH(CONCATENATE($AD$175," (",$D177,")"),la.head,0))), "n/a")</f>
        <v>n/a</v>
      </c>
      <c r="K177" s="949" t="str">
        <f>IFERROR(IF($F$174="please make a selection","n/a",INDEX(la.data,MATCH($F$174,la.geog,0),MATCH(CONCATENATE($AD$176," (",$D177,")"),la.head,0))), "n/a")</f>
        <v>n/a</v>
      </c>
      <c r="L177" s="949" t="str">
        <f>IFERROR(IF($F$174="please make a selection","n/a",INDEX(la.data,MATCH($F$174,la.geog,0),MATCH(CONCATENATE($AD$177," (",$D177,")"),la.head,0))), "n/a")</f>
        <v>n/a</v>
      </c>
      <c r="M177" s="1242" t="str">
        <f>IFERROR(IF($M$174="please make a selection","n/a",INDEX(la.data,MATCH($M$174,la.geog,0),MATCH(CONCATENATE($AD$174," (",$D177,")"),la.head,0))), "n/a")</f>
        <v>n/a</v>
      </c>
      <c r="N177" s="1242"/>
      <c r="O177" s="1242" t="str">
        <f>IFERROR(IF($M$174="please make a selection","n/a",INDEX(la.data,MATCH($M$174,la.geog,0),MATCH(CONCATENATE($AD$173," (",$D177,")"),la.head,0))), "n/a")</f>
        <v>n/a</v>
      </c>
      <c r="P177" s="1242"/>
      <c r="Q177" s="949" t="str">
        <f>IFERROR(IF($M$174="please make a selection","n/a",INDEX(la.data,MATCH($M$174,la.geog,0),MATCH(CONCATENATE($AD$175," (",$D177,")"),la.head,0))), "n/a")</f>
        <v>n/a</v>
      </c>
      <c r="R177" s="949" t="str">
        <f>IFERROR(IF($M$174="please make a selection","n/a",INDEX(la.data,MATCH($M$174,la.geog,0),MATCH(CONCATENATE($AD$176," (",$D177,")"),la.head,0))), "n/a")</f>
        <v>n/a</v>
      </c>
      <c r="S177" s="949" t="str">
        <f>IFERROR(IF($M$174="please make a selection","n/a",INDEX(la.data,MATCH($M$174,la.geog,0),MATCH(CONCATENATE($AD$177," (",$D177,")"),la.head,0))), "n/a")</f>
        <v>n/a</v>
      </c>
      <c r="T177" s="861">
        <f>IFERROR(IF($T$174="please make a selection","n/a",INDEX(la.data,MATCH($T$174,la.geog,0),MATCH(CONCATENATE($AD$175," (",$D177,")"),la.head,0))), "n/a")</f>
        <v>0.60139947519680104</v>
      </c>
      <c r="U177" s="861">
        <f>IFERROR(IF($T$174="please make a selection","n/a",INDEX(la.data,MATCH($T$174,la.geog,0),MATCH(CONCATENATE($AD$176," (",$D177,")"),la.head,0))), "n/a")</f>
        <v>0.59062644146889898</v>
      </c>
      <c r="V177" s="861">
        <f>IFERROR(IF($T$174="please make a selection","n/a",INDEX(la.data,MATCH($T$174,la.geog,0),MATCH(CONCATENATE($AD$177," (",$D177,")"),la.head,0))), "n/a")</f>
        <v>0.61207521165450995</v>
      </c>
      <c r="W177" s="868">
        <f>IFERROR(IF($W$174="please make a selection","n/a",INDEX(la.data,MATCH($W$174,la.geog,0),MATCH(CONCATENATE($AD$175," (",$D177,")"),la.head,0))), "n/a")</f>
        <v>0.57299931370804602</v>
      </c>
      <c r="X177" s="867">
        <f>IFERROR(IF($W$174="please make a selection","n/a",INDEX(la.data,MATCH($W$174,la.geog,0),MATCH(CONCATENATE($AD$176," (",$D177,")"),la.head,0))), "n/a")</f>
        <v>0.571692493828307</v>
      </c>
      <c r="Y177" s="867">
        <f>IFERROR(IF($W$174="please make a selection","n/a",INDEX(la.data,MATCH($W$174,la.geog,0),MATCH(CONCATENATE($AD$177," (",$D177,")"),la.head,0))), "n/a")</f>
        <v>0.57430511532696693</v>
      </c>
      <c r="Z177" s="853"/>
      <c r="AA177" s="79"/>
      <c r="AD177" s="869" t="s">
        <v>3023</v>
      </c>
    </row>
    <row r="178" spans="2:30" s="851" customFormat="1" x14ac:dyDescent="0.25">
      <c r="B178" s="79"/>
      <c r="C178" s="853"/>
      <c r="D178" s="1478" t="s">
        <v>2049</v>
      </c>
      <c r="E178" s="1478"/>
      <c r="F178" s="1240" t="str">
        <f>IFERROR(IF($F$174="please make a selection","n/a",INDEX(la.data,MATCH($F$174,la.geog,0),MATCH(CONCATENATE($AD$174," (",$D178,")"),la.head,0))), "n/a")</f>
        <v>n/a</v>
      </c>
      <c r="G178" s="1240"/>
      <c r="H178" s="1240" t="str">
        <f>IFERROR(IF($F$174="please make a selection","n/a",INDEX(la.data,MATCH($F$174,la.geog,0),MATCH(CONCATENATE($AD$173," (",$D178,")"),la.head,0))), "n/a")</f>
        <v>n/a</v>
      </c>
      <c r="I178" s="1240"/>
      <c r="J178" s="782" t="str">
        <f>IFERROR(IF($F$174="please make a selection","n/a",INDEX(la.data,MATCH($F$174,la.geog,0),MATCH(CONCATENATE($AD$175," (",$D178,")"),la.head,0))), "n/a")</f>
        <v>n/a</v>
      </c>
      <c r="K178" s="782" t="str">
        <f>IFERROR(IF($F$174="please make a selection","n/a",INDEX(la.data,MATCH($F$174,la.geog,0),MATCH(CONCATENATE($AD$176," (",$D178,")"),la.head,0))), "n/a")</f>
        <v>n/a</v>
      </c>
      <c r="L178" s="782" t="str">
        <f>IFERROR(IF($F$174="please make a selection","n/a",INDEX(la.data,MATCH($F$174,la.geog,0),MATCH(CONCATENATE($AD$177," (",$D178,")"),la.head,0))), "n/a")</f>
        <v>n/a</v>
      </c>
      <c r="M178" s="1240" t="str">
        <f>IFERROR(IF($M$174="please make a selection","n/a",INDEX(la.data,MATCH($M$174,la.geog,0),MATCH(CONCATENATE($AD$174," (",$D178,")"),la.head,0))), "n/a")</f>
        <v>n/a</v>
      </c>
      <c r="N178" s="1240"/>
      <c r="O178" s="1240" t="str">
        <f>IFERROR(IF($M$174="please make a selection","n/a",INDEX(la.data,MATCH($M$174,la.geog,0),MATCH(CONCATENATE($AD$173," (",$D178,")"),la.head,0))), "n/a")</f>
        <v>n/a</v>
      </c>
      <c r="P178" s="1240"/>
      <c r="Q178" s="782" t="str">
        <f>IFERROR(IF($M$174="please make a selection","n/a",INDEX(la.data,MATCH($M$174,la.geog,0),MATCH(CONCATENATE($AD$175," (",$D178,")"),la.head,0))), "n/a")</f>
        <v>n/a</v>
      </c>
      <c r="R178" s="782" t="str">
        <f>IFERROR(IF($M$174="please make a selection","n/a",INDEX(la.data,MATCH($M$174,la.geog,0),MATCH(CONCATENATE($AD$176," (",$D178,")"),la.head,0))), "n/a")</f>
        <v>n/a</v>
      </c>
      <c r="S178" s="782" t="str">
        <f>IFERROR(IF($M$174="please make a selection","n/a",INDEX(la.data,MATCH($M$174,la.geog,0),MATCH(CONCATENATE($AD$177," (",$D178,")"),la.head,0))), "n/a")</f>
        <v>n/a</v>
      </c>
      <c r="T178" s="781">
        <f>IFERROR(IF($T$174="please make a selection","n/a",INDEX(la.data,MATCH($T$174,la.geog,0),MATCH(CONCATENATE($AD$175," (",$D178,")"),la.head,0))), "n/a")</f>
        <v>0.57373299626820806</v>
      </c>
      <c r="U178" s="781">
        <f>IFERROR(IF($T$174="please make a selection","n/a",INDEX(la.data,MATCH($T$174,la.geog,0),MATCH(CONCATENATE($AD$176," (",$D178,")"),la.head,0))), "n/a")</f>
        <v>0.56306670400039327</v>
      </c>
      <c r="V178" s="781">
        <f>IFERROR(IF($T$174="please make a selection","n/a",INDEX(la.data,MATCH($T$174,la.geog,0),MATCH(CONCATENATE($AD$177," (",$D178,")"),la.head,0))), "n/a")</f>
        <v>0.58433112642023755</v>
      </c>
      <c r="W178" s="782">
        <f>IFERROR(IF($W$174="please make a selection","n/a",INDEX(la.data,MATCH($W$174,la.geog,0),MATCH(CONCATENATE($AD$175," (",$D178,")"),la.head,0))), "n/a")</f>
        <v>0.56600000000000006</v>
      </c>
      <c r="X178" s="350">
        <f>IFERROR(IF($W$174="please make a selection","n/a",INDEX(la.data,MATCH($W$174,la.geog,0),MATCH(CONCATENATE($AD$176," (",$D178,")"),la.head,0))), "n/a")</f>
        <v>0.56399999999999995</v>
      </c>
      <c r="Y178" s="350">
        <f>IFERROR(IF($W$174="please make a selection","n/a",INDEX(la.data,MATCH($W$174,la.geog,0),MATCH(CONCATENATE($AD$177," (",$D178,")"),la.head,0))), "n/a")</f>
        <v>0.56700000000000006</v>
      </c>
      <c r="Z178" s="853"/>
      <c r="AA178" s="79"/>
      <c r="AD178" s="854"/>
    </row>
    <row r="179" spans="2:30" s="851" customFormat="1" x14ac:dyDescent="0.25">
      <c r="B179" s="79"/>
      <c r="C179" s="853"/>
      <c r="D179" s="853"/>
      <c r="E179" s="172"/>
      <c r="F179" s="172"/>
      <c r="G179" s="172"/>
      <c r="H179" s="172"/>
      <c r="I179" s="172"/>
      <c r="J179" s="172"/>
      <c r="K179" s="172"/>
      <c r="L179" s="172"/>
      <c r="M179" s="172"/>
      <c r="N179" s="172"/>
      <c r="O179" s="172"/>
      <c r="P179" s="172"/>
      <c r="Q179" s="172"/>
      <c r="R179" s="172"/>
      <c r="S179" s="172"/>
      <c r="T179" s="853"/>
      <c r="U179" s="853"/>
      <c r="V179" s="853"/>
      <c r="W179" s="853"/>
      <c r="X179" s="853"/>
      <c r="Y179" s="853"/>
      <c r="Z179" s="853"/>
      <c r="AA179" s="79"/>
      <c r="AD179" s="854"/>
    </row>
    <row r="180" spans="2:30" s="851" customFormat="1" x14ac:dyDescent="0.25">
      <c r="B180" s="79"/>
      <c r="C180" s="853"/>
      <c r="D180" s="853"/>
      <c r="E180" s="172"/>
      <c r="F180" s="172" t="str">
        <f>F174</f>
        <v>please make a selection</v>
      </c>
      <c r="G180" s="172" t="str">
        <f>M174</f>
        <v>please make a selection</v>
      </c>
      <c r="H180" s="172" t="str">
        <f>T174</f>
        <v>County - West Sussex</v>
      </c>
      <c r="I180" s="172" t="str">
        <f>W174</f>
        <v>England</v>
      </c>
      <c r="J180" s="172"/>
      <c r="K180" s="856" t="e">
        <f>J178-K178</f>
        <v>#VALUE!</v>
      </c>
      <c r="L180" s="856" t="e">
        <f>Q178-R178</f>
        <v>#VALUE!</v>
      </c>
      <c r="M180" s="856">
        <f>T178-U178</f>
        <v>1.0666292267814792E-2</v>
      </c>
      <c r="N180" s="856">
        <f>W178-X178</f>
        <v>2.0000000000001128E-3</v>
      </c>
      <c r="O180" s="172"/>
      <c r="P180" s="856" t="e">
        <f>L178-J178</f>
        <v>#VALUE!</v>
      </c>
      <c r="Q180" s="856" t="e">
        <f>S178-Q178</f>
        <v>#VALUE!</v>
      </c>
      <c r="R180" s="856">
        <f>V178-T178</f>
        <v>1.0598130152029483E-2</v>
      </c>
      <c r="S180" s="856">
        <f>Y178-W178</f>
        <v>1.0000000000000009E-3</v>
      </c>
      <c r="T180" s="853"/>
      <c r="U180" s="853"/>
      <c r="V180" s="853"/>
      <c r="W180" s="853"/>
      <c r="X180" s="853"/>
      <c r="Y180" s="853"/>
      <c r="Z180" s="853"/>
      <c r="AA180" s="79"/>
      <c r="AD180" s="854"/>
    </row>
    <row r="181" spans="2:30" s="851" customFormat="1" x14ac:dyDescent="0.25">
      <c r="B181" s="79"/>
      <c r="C181" s="853"/>
      <c r="D181" s="853"/>
      <c r="E181" s="172" t="str">
        <f>D178</f>
        <v>2013/14</v>
      </c>
      <c r="F181" s="859" t="str">
        <f>J178</f>
        <v>n/a</v>
      </c>
      <c r="G181" s="856" t="str">
        <f>Q178</f>
        <v>n/a</v>
      </c>
      <c r="H181" s="856">
        <f>T178</f>
        <v>0.57373299626820806</v>
      </c>
      <c r="I181" s="856">
        <f>W178</f>
        <v>0.56600000000000006</v>
      </c>
      <c r="J181" s="172"/>
      <c r="K181" s="856" t="e">
        <f>J177-K177</f>
        <v>#VALUE!</v>
      </c>
      <c r="L181" s="856" t="e">
        <f>Q177-R177</f>
        <v>#VALUE!</v>
      </c>
      <c r="M181" s="856">
        <f>T177-U177</f>
        <v>1.0773033727902059E-2</v>
      </c>
      <c r="N181" s="856">
        <f>W177-X177</f>
        <v>1.3068198797390185E-3</v>
      </c>
      <c r="O181" s="172"/>
      <c r="P181" s="856" t="e">
        <f>L177-J177</f>
        <v>#VALUE!</v>
      </c>
      <c r="Q181" s="856" t="e">
        <f>S177-Q177</f>
        <v>#VALUE!</v>
      </c>
      <c r="R181" s="856">
        <f>V177-T177</f>
        <v>1.0675736457708918E-2</v>
      </c>
      <c r="S181" s="856">
        <f>Y177-W177</f>
        <v>1.3058016189209098E-3</v>
      </c>
      <c r="T181" s="853"/>
      <c r="U181" s="853"/>
      <c r="V181" s="853"/>
      <c r="W181" s="853"/>
      <c r="X181" s="853"/>
      <c r="Y181" s="853"/>
      <c r="Z181" s="853"/>
      <c r="AA181" s="79"/>
      <c r="AD181" s="854"/>
    </row>
    <row r="182" spans="2:30" s="851" customFormat="1" x14ac:dyDescent="0.25">
      <c r="B182" s="79"/>
      <c r="C182" s="853"/>
      <c r="D182" s="853"/>
      <c r="E182" s="172" t="str">
        <f>D177</f>
        <v>2014/15</v>
      </c>
      <c r="F182" s="856" t="str">
        <f>J177</f>
        <v>n/a</v>
      </c>
      <c r="G182" s="856" t="str">
        <f>Q177</f>
        <v>n/a</v>
      </c>
      <c r="H182" s="856">
        <f>T177</f>
        <v>0.60139947519680104</v>
      </c>
      <c r="I182" s="856">
        <f>W177</f>
        <v>0.57299931370804602</v>
      </c>
      <c r="J182" s="172"/>
      <c r="K182" s="856" t="e">
        <f>J176-K176</f>
        <v>#VALUE!</v>
      </c>
      <c r="L182" s="856" t="e">
        <f>Q176-R176</f>
        <v>#VALUE!</v>
      </c>
      <c r="M182" s="856">
        <f>T176-U176</f>
        <v>1.0806211368085017E-2</v>
      </c>
      <c r="N182" s="856">
        <f>W176-X176</f>
        <v>1.3231523876420237E-3</v>
      </c>
      <c r="O182" s="172"/>
      <c r="P182" s="856" t="e">
        <f>L176-J176</f>
        <v>#VALUE!</v>
      </c>
      <c r="Q182" s="856" t="e">
        <f>S176-Q176</f>
        <v>#VALUE!</v>
      </c>
      <c r="R182" s="856">
        <f>V176-T176</f>
        <v>1.0716984924977968E-2</v>
      </c>
      <c r="S182" s="856">
        <f>Y176-W176</f>
        <v>1.322037530692044E-3</v>
      </c>
      <c r="T182" s="853"/>
      <c r="U182" s="853"/>
      <c r="V182" s="853"/>
      <c r="W182" s="853"/>
      <c r="X182" s="853"/>
      <c r="Y182" s="853"/>
      <c r="Z182" s="853"/>
      <c r="AA182" s="79"/>
      <c r="AD182" s="854"/>
    </row>
    <row r="183" spans="2:30" s="851" customFormat="1" x14ac:dyDescent="0.25">
      <c r="B183" s="79"/>
      <c r="C183" s="853"/>
      <c r="D183" s="853"/>
      <c r="E183" s="172" t="str">
        <f>D176</f>
        <v>2015/16</v>
      </c>
      <c r="F183" s="856" t="str">
        <f>J176</f>
        <v>n/a</v>
      </c>
      <c r="G183" s="856" t="str">
        <f>Q176</f>
        <v>n/a</v>
      </c>
      <c r="H183" s="856">
        <f>T176</f>
        <v>0.59297675581104703</v>
      </c>
      <c r="I183" s="856">
        <f>W176</f>
        <v>0.57774057046647898</v>
      </c>
      <c r="J183" s="172"/>
      <c r="K183" s="172"/>
      <c r="L183" s="172"/>
      <c r="M183" s="172"/>
      <c r="N183" s="172"/>
      <c r="O183" s="172"/>
      <c r="P183" s="172"/>
      <c r="Q183" s="172"/>
      <c r="R183" s="172"/>
      <c r="S183" s="172"/>
      <c r="T183" s="853"/>
      <c r="U183" s="853"/>
      <c r="V183" s="853"/>
      <c r="W183" s="853"/>
      <c r="X183" s="853"/>
      <c r="Y183" s="853"/>
      <c r="Z183" s="853"/>
      <c r="AA183" s="79"/>
      <c r="AD183" s="854"/>
    </row>
    <row r="184" spans="2:30" s="851" customFormat="1" x14ac:dyDescent="0.25">
      <c r="B184" s="79"/>
      <c r="C184" s="853"/>
      <c r="D184" s="853"/>
      <c r="E184" s="172"/>
      <c r="F184" s="172"/>
      <c r="G184" s="172"/>
      <c r="H184" s="172"/>
      <c r="I184" s="172"/>
      <c r="J184" s="172"/>
      <c r="K184" s="172"/>
      <c r="L184" s="172"/>
      <c r="M184" s="172"/>
      <c r="N184" s="172"/>
      <c r="O184" s="172"/>
      <c r="P184" s="172"/>
      <c r="Q184" s="172"/>
      <c r="R184" s="172"/>
      <c r="S184" s="172"/>
      <c r="T184" s="853"/>
      <c r="U184" s="853"/>
      <c r="V184" s="853"/>
      <c r="W184" s="853"/>
      <c r="X184" s="853"/>
      <c r="Y184" s="853"/>
      <c r="Z184" s="853"/>
      <c r="AA184" s="79"/>
      <c r="AD184" s="854"/>
    </row>
    <row r="185" spans="2:30" s="851" customFormat="1" x14ac:dyDescent="0.25">
      <c r="B185" s="79"/>
      <c r="C185" s="853"/>
      <c r="D185" s="853"/>
      <c r="E185" s="853"/>
      <c r="F185" s="853"/>
      <c r="G185" s="853"/>
      <c r="H185" s="853"/>
      <c r="I185" s="853"/>
      <c r="J185" s="853"/>
      <c r="K185" s="853"/>
      <c r="L185" s="853"/>
      <c r="M185" s="853"/>
      <c r="N185" s="853"/>
      <c r="O185" s="853"/>
      <c r="P185" s="853"/>
      <c r="Q185" s="853"/>
      <c r="R185" s="853"/>
      <c r="S185" s="853"/>
      <c r="T185" s="853"/>
      <c r="U185" s="853"/>
      <c r="V185" s="853"/>
      <c r="W185" s="853"/>
      <c r="X185" s="853"/>
      <c r="Y185" s="853"/>
      <c r="Z185" s="853"/>
      <c r="AA185" s="79"/>
      <c r="AD185" s="854"/>
    </row>
    <row r="186" spans="2:30" s="851" customFormat="1" x14ac:dyDescent="0.25">
      <c r="B186" s="79"/>
      <c r="C186" s="853"/>
      <c r="D186" s="853"/>
      <c r="E186" s="853"/>
      <c r="F186" s="853"/>
      <c r="G186" s="853"/>
      <c r="H186" s="853"/>
      <c r="I186" s="853"/>
      <c r="J186" s="853"/>
      <c r="K186" s="853"/>
      <c r="L186" s="853"/>
      <c r="M186" s="853"/>
      <c r="N186" s="853"/>
      <c r="O186" s="853"/>
      <c r="P186" s="853"/>
      <c r="Q186" s="853"/>
      <c r="R186" s="853"/>
      <c r="S186" s="853"/>
      <c r="T186" s="853"/>
      <c r="U186" s="853"/>
      <c r="V186" s="853"/>
      <c r="W186" s="853"/>
      <c r="X186" s="853"/>
      <c r="Y186" s="853"/>
      <c r="Z186" s="853"/>
      <c r="AA186" s="79"/>
      <c r="AD186" s="854"/>
    </row>
    <row r="187" spans="2:30" s="851" customFormat="1" x14ac:dyDescent="0.25">
      <c r="B187" s="79"/>
      <c r="C187" s="853"/>
      <c r="D187" s="853"/>
      <c r="E187" s="853"/>
      <c r="F187" s="853"/>
      <c r="G187" s="853"/>
      <c r="H187" s="853"/>
      <c r="I187" s="853"/>
      <c r="J187" s="853"/>
      <c r="K187" s="853"/>
      <c r="L187" s="853"/>
      <c r="M187" s="853"/>
      <c r="N187" s="853"/>
      <c r="O187" s="853"/>
      <c r="P187" s="853"/>
      <c r="Q187" s="853"/>
      <c r="R187" s="853"/>
      <c r="S187" s="853"/>
      <c r="T187" s="853"/>
      <c r="U187" s="853"/>
      <c r="V187" s="853"/>
      <c r="W187" s="853"/>
      <c r="X187" s="853"/>
      <c r="Y187" s="853"/>
      <c r="Z187" s="853"/>
      <c r="AA187" s="79"/>
      <c r="AD187" s="854"/>
    </row>
    <row r="188" spans="2:30" s="851" customFormat="1" x14ac:dyDescent="0.25">
      <c r="B188" s="79"/>
      <c r="C188" s="853"/>
      <c r="D188" s="853"/>
      <c r="E188" s="853"/>
      <c r="F188" s="853"/>
      <c r="G188" s="853"/>
      <c r="H188" s="853"/>
      <c r="I188" s="853"/>
      <c r="J188" s="853"/>
      <c r="K188" s="853"/>
      <c r="L188" s="853"/>
      <c r="M188" s="853"/>
      <c r="N188" s="853"/>
      <c r="O188" s="853"/>
      <c r="P188" s="853"/>
      <c r="Q188" s="853"/>
      <c r="R188" s="853"/>
      <c r="S188" s="853"/>
      <c r="T188" s="853"/>
      <c r="U188" s="853"/>
      <c r="V188" s="853"/>
      <c r="W188" s="853"/>
      <c r="X188" s="853"/>
      <c r="Y188" s="853"/>
      <c r="Z188" s="853"/>
      <c r="AA188" s="79"/>
      <c r="AD188" s="854"/>
    </row>
    <row r="189" spans="2:30" s="851" customFormat="1" x14ac:dyDescent="0.25">
      <c r="B189" s="79"/>
      <c r="C189" s="853"/>
      <c r="D189" s="853"/>
      <c r="E189" s="853"/>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79"/>
      <c r="AD189" s="854"/>
    </row>
    <row r="190" spans="2:30" s="851" customFormat="1" x14ac:dyDescent="0.25">
      <c r="B190" s="79"/>
      <c r="C190" s="853"/>
      <c r="D190" s="853"/>
      <c r="E190" s="853"/>
      <c r="F190" s="853"/>
      <c r="G190" s="853"/>
      <c r="H190" s="853"/>
      <c r="I190" s="853"/>
      <c r="J190" s="853"/>
      <c r="K190" s="853"/>
      <c r="L190" s="853"/>
      <c r="M190" s="853"/>
      <c r="N190" s="853"/>
      <c r="O190" s="853"/>
      <c r="P190" s="853"/>
      <c r="Q190" s="853"/>
      <c r="R190" s="853"/>
      <c r="S190" s="853"/>
      <c r="T190" s="853"/>
      <c r="U190" s="853"/>
      <c r="V190" s="853"/>
      <c r="W190" s="853"/>
      <c r="X190" s="853"/>
      <c r="Y190" s="853"/>
      <c r="Z190" s="853"/>
      <c r="AA190" s="79"/>
      <c r="AD190" s="854"/>
    </row>
    <row r="191" spans="2:30" s="862" customFormat="1" x14ac:dyDescent="0.25">
      <c r="B191" s="79"/>
      <c r="C191" s="863"/>
      <c r="D191" s="863"/>
      <c r="E191" s="863"/>
      <c r="F191" s="863"/>
      <c r="G191" s="863"/>
      <c r="H191" s="863"/>
      <c r="I191" s="863"/>
      <c r="J191" s="863"/>
      <c r="K191" s="863"/>
      <c r="L191" s="863"/>
      <c r="M191" s="863"/>
      <c r="N191" s="863"/>
      <c r="O191" s="863"/>
      <c r="P191" s="863"/>
      <c r="Q191" s="863"/>
      <c r="R191" s="863"/>
      <c r="S191" s="863"/>
      <c r="T191" s="863"/>
      <c r="U191" s="863"/>
      <c r="V191" s="863"/>
      <c r="W191" s="863"/>
      <c r="X191" s="863"/>
      <c r="Y191" s="863"/>
      <c r="Z191" s="863"/>
      <c r="AA191" s="79"/>
      <c r="AD191" s="866"/>
    </row>
    <row r="192" spans="2:30" s="862" customFormat="1" x14ac:dyDescent="0.25">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D192" s="866"/>
    </row>
    <row r="193" spans="2:30" s="862" customFormat="1" x14ac:dyDescent="0.25">
      <c r="B193" s="79"/>
      <c r="C193" s="863"/>
      <c r="D193" s="863"/>
      <c r="E193" s="863"/>
      <c r="F193" s="863"/>
      <c r="G193" s="863"/>
      <c r="H193" s="863"/>
      <c r="I193" s="863"/>
      <c r="J193" s="863"/>
      <c r="K193" s="863"/>
      <c r="L193" s="863"/>
      <c r="M193" s="863"/>
      <c r="N193" s="863"/>
      <c r="O193" s="863"/>
      <c r="P193" s="863"/>
      <c r="Q193" s="863"/>
      <c r="R193" s="863"/>
      <c r="S193" s="863"/>
      <c r="T193" s="863"/>
      <c r="U193" s="863"/>
      <c r="V193" s="863"/>
      <c r="W193" s="863"/>
      <c r="X193" s="863"/>
      <c r="Y193" s="863"/>
      <c r="Z193" s="863"/>
      <c r="AA193" s="79"/>
      <c r="AD193" s="866"/>
    </row>
    <row r="194" spans="2:30" s="862" customFormat="1" x14ac:dyDescent="0.25">
      <c r="B194" s="79"/>
      <c r="C194" s="863"/>
      <c r="D194" s="863"/>
      <c r="E194" s="863"/>
      <c r="F194" s="863"/>
      <c r="G194" s="863"/>
      <c r="H194" s="863"/>
      <c r="I194" s="863"/>
      <c r="J194" s="863"/>
      <c r="K194" s="863"/>
      <c r="L194" s="863"/>
      <c r="M194" s="863"/>
      <c r="N194" s="863"/>
      <c r="O194" s="863"/>
      <c r="P194" s="863"/>
      <c r="Q194" s="863"/>
      <c r="R194" s="863"/>
      <c r="S194" s="863"/>
      <c r="T194" s="863"/>
      <c r="U194" s="863"/>
      <c r="V194" s="863"/>
      <c r="W194" s="863"/>
      <c r="X194" s="863"/>
      <c r="Y194" s="863"/>
      <c r="Z194" s="863"/>
      <c r="AA194" s="79"/>
      <c r="AD194" s="866"/>
    </row>
    <row r="195" spans="2:30" s="862" customFormat="1" x14ac:dyDescent="0.25">
      <c r="B195" s="79"/>
      <c r="C195" s="863"/>
      <c r="D195" s="1935" t="s">
        <v>3025</v>
      </c>
      <c r="E195" s="1935"/>
      <c r="F195" s="1935"/>
      <c r="G195" s="1935"/>
      <c r="H195" s="1935"/>
      <c r="I195" s="1935"/>
      <c r="J195" s="1935"/>
      <c r="K195" s="1935"/>
      <c r="L195" s="1935"/>
      <c r="M195" s="1935"/>
      <c r="N195" s="1935"/>
      <c r="O195" s="1935"/>
      <c r="P195" s="1935"/>
      <c r="Q195" s="1935"/>
      <c r="R195" s="1935"/>
      <c r="S195" s="1935"/>
      <c r="T195" s="1935"/>
      <c r="U195" s="1935"/>
      <c r="V195" s="1935"/>
      <c r="W195" s="1935"/>
      <c r="X195" s="1935"/>
      <c r="Y195" s="1935"/>
      <c r="Z195" s="863"/>
      <c r="AA195" s="79"/>
      <c r="AD195" s="866"/>
    </row>
    <row r="196" spans="2:30" s="862" customFormat="1" x14ac:dyDescent="0.25">
      <c r="B196" s="79"/>
      <c r="C196" s="863"/>
      <c r="D196" s="882"/>
      <c r="E196" s="882"/>
      <c r="F196" s="882"/>
      <c r="G196" s="882"/>
      <c r="H196" s="882"/>
      <c r="I196" s="882"/>
      <c r="J196" s="882"/>
      <c r="K196" s="882"/>
      <c r="L196" s="882"/>
      <c r="M196" s="882"/>
      <c r="N196" s="882"/>
      <c r="O196" s="882"/>
      <c r="P196" s="882"/>
      <c r="Q196" s="882"/>
      <c r="R196" s="882"/>
      <c r="S196" s="882"/>
      <c r="T196" s="882"/>
      <c r="U196" s="882"/>
      <c r="V196" s="882"/>
      <c r="W196" s="882"/>
      <c r="X196" s="882"/>
      <c r="Y196" s="882"/>
      <c r="Z196" s="863"/>
      <c r="AA196" s="79"/>
      <c r="AD196" s="866"/>
    </row>
    <row r="197" spans="2:30" s="862" customFormat="1" ht="15.75" customHeight="1" x14ac:dyDescent="0.25">
      <c r="B197" s="79"/>
      <c r="C197" s="863"/>
      <c r="D197" s="1936" t="s">
        <v>3026</v>
      </c>
      <c r="E197" s="1936"/>
      <c r="F197" s="1936"/>
      <c r="G197" s="1936"/>
      <c r="H197" s="1936"/>
      <c r="I197" s="1936"/>
      <c r="J197" s="1936"/>
      <c r="K197" s="1936"/>
      <c r="L197" s="1936"/>
      <c r="M197" s="1936"/>
      <c r="N197" s="1936"/>
      <c r="O197" s="1936"/>
      <c r="P197" s="1936"/>
      <c r="Q197" s="1936"/>
      <c r="R197" s="1936"/>
      <c r="S197" s="1936"/>
      <c r="T197" s="1936"/>
      <c r="U197" s="1936"/>
      <c r="V197" s="1936"/>
      <c r="W197" s="1936"/>
      <c r="X197" s="1936"/>
      <c r="Y197" s="1936"/>
      <c r="Z197" s="863"/>
      <c r="AA197" s="79"/>
      <c r="AD197" s="866"/>
    </row>
    <row r="198" spans="2:30" s="862" customFormat="1" x14ac:dyDescent="0.25">
      <c r="B198" s="79"/>
      <c r="C198" s="863"/>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63"/>
      <c r="AA198" s="79"/>
      <c r="AD198" s="866"/>
    </row>
    <row r="199" spans="2:30" s="862" customFormat="1" ht="75.75" customHeight="1" x14ac:dyDescent="0.25">
      <c r="B199" s="79"/>
      <c r="C199" s="863"/>
      <c r="D199" s="1904" t="s">
        <v>3027</v>
      </c>
      <c r="E199" s="1904"/>
      <c r="F199" s="1904"/>
      <c r="G199" s="1904"/>
      <c r="H199" s="1904"/>
      <c r="I199" s="1904"/>
      <c r="J199" s="1904"/>
      <c r="K199" s="1904"/>
      <c r="L199" s="1904"/>
      <c r="M199" s="1904"/>
      <c r="N199" s="1904"/>
      <c r="O199" s="1904"/>
      <c r="P199" s="1904"/>
      <c r="Q199" s="1904"/>
      <c r="R199" s="1904"/>
      <c r="S199" s="1904"/>
      <c r="T199" s="1904"/>
      <c r="U199" s="1904"/>
      <c r="V199" s="1904"/>
      <c r="W199" s="1904"/>
      <c r="X199" s="1904"/>
      <c r="Y199" s="1904"/>
      <c r="Z199" s="863"/>
      <c r="AA199" s="79"/>
      <c r="AD199" s="866"/>
    </row>
    <row r="200" spans="2:30" s="862" customFormat="1" x14ac:dyDescent="0.25">
      <c r="B200" s="79"/>
      <c r="C200" s="863"/>
      <c r="D200" s="863"/>
      <c r="E200" s="863"/>
      <c r="F200" s="863"/>
      <c r="G200" s="863"/>
      <c r="H200" s="863"/>
      <c r="I200" s="863"/>
      <c r="J200" s="863"/>
      <c r="K200" s="863"/>
      <c r="L200" s="863"/>
      <c r="M200" s="863"/>
      <c r="N200" s="863"/>
      <c r="O200" s="863"/>
      <c r="P200" s="863"/>
      <c r="Q200" s="863"/>
      <c r="R200" s="863"/>
      <c r="S200" s="863"/>
      <c r="T200" s="863"/>
      <c r="U200" s="863"/>
      <c r="V200" s="863"/>
      <c r="W200" s="863"/>
      <c r="X200" s="863"/>
      <c r="Y200" s="863"/>
      <c r="Z200" s="863"/>
      <c r="AA200" s="79"/>
      <c r="AD200" s="866"/>
    </row>
    <row r="201" spans="2:30" s="862" customFormat="1" x14ac:dyDescent="0.25">
      <c r="B201" s="79"/>
      <c r="C201" s="863"/>
      <c r="D201" s="1855"/>
      <c r="E201" s="1855"/>
      <c r="F201" s="1396" t="s">
        <v>790</v>
      </c>
      <c r="G201" s="1396"/>
      <c r="H201" s="1396"/>
      <c r="I201" s="1396"/>
      <c r="J201" s="1396"/>
      <c r="K201" s="1396"/>
      <c r="L201" s="1538" t="s">
        <v>791</v>
      </c>
      <c r="M201" s="1538"/>
      <c r="N201" s="1538"/>
      <c r="O201" s="1538"/>
      <c r="P201" s="1538"/>
      <c r="Q201" s="1538"/>
      <c r="R201" s="1539" t="s">
        <v>1823</v>
      </c>
      <c r="S201" s="1539"/>
      <c r="T201" s="1539"/>
      <c r="U201" s="1539"/>
      <c r="V201" s="1539"/>
      <c r="W201" s="1539"/>
      <c r="X201" s="863"/>
      <c r="Y201" s="863"/>
      <c r="Z201" s="863"/>
      <c r="AA201" s="79"/>
      <c r="AC201" s="881" t="s">
        <v>3041</v>
      </c>
      <c r="AD201" s="866"/>
    </row>
    <row r="202" spans="2:30" s="862" customFormat="1" ht="48.75" customHeight="1" x14ac:dyDescent="0.25">
      <c r="B202" s="79"/>
      <c r="C202" s="863"/>
      <c r="D202" s="1856"/>
      <c r="E202" s="1856"/>
      <c r="F202" s="1543" t="s">
        <v>3028</v>
      </c>
      <c r="G202" s="1543"/>
      <c r="H202" s="1543" t="s">
        <v>3029</v>
      </c>
      <c r="I202" s="1543"/>
      <c r="J202" s="1543" t="s">
        <v>3030</v>
      </c>
      <c r="K202" s="1543"/>
      <c r="L202" s="1853" t="s">
        <v>3028</v>
      </c>
      <c r="M202" s="1853"/>
      <c r="N202" s="1544" t="s">
        <v>3029</v>
      </c>
      <c r="O202" s="1544"/>
      <c r="P202" s="1544" t="s">
        <v>3030</v>
      </c>
      <c r="Q202" s="1544"/>
      <c r="R202" s="1854" t="s">
        <v>3028</v>
      </c>
      <c r="S202" s="1854"/>
      <c r="T202" s="1545" t="s">
        <v>3029</v>
      </c>
      <c r="U202" s="1545"/>
      <c r="V202" s="1545" t="s">
        <v>3030</v>
      </c>
      <c r="W202" s="1545"/>
      <c r="X202" s="863"/>
      <c r="Y202" s="863"/>
      <c r="Z202" s="863"/>
      <c r="AA202" s="79"/>
      <c r="AC202" s="881" t="s">
        <v>3042</v>
      </c>
      <c r="AD202" s="866"/>
    </row>
    <row r="203" spans="2:30" s="862" customFormat="1" x14ac:dyDescent="0.25">
      <c r="B203" s="79"/>
      <c r="C203" s="863"/>
      <c r="D203" s="1577" t="s">
        <v>2048</v>
      </c>
      <c r="E203" s="1577"/>
      <c r="F203" s="1937">
        <f t="shared" ref="F203:F211" si="2">IFERROR(IF($F$201="please make a selection","n/a",INDEX(la.data,MATCH($F$201,la.geog,0),MATCH(CONCATENATE($AC$201," (",$D203,")"),la.head,0))), "n/a")</f>
        <v>0.14000000000000001</v>
      </c>
      <c r="G203" s="1937"/>
      <c r="H203" s="1937">
        <f t="shared" ref="H203:H211" si="3">IFERROR(IF($F$201="please make a selection","n/a",INDEX(la.data,MATCH($F$201,la.geog,0),MATCH(CONCATENATE($AC$202," (",$D203,")"),la.head,0))), "n/a")</f>
        <v>0.36</v>
      </c>
      <c r="I203" s="1937"/>
      <c r="J203" s="1937">
        <f t="shared" ref="J203:J211" si="4">IFERROR(IF($F$201="please make a selection","n/a",INDEX(la.data,MATCH($F$201,la.geog,0),MATCH(CONCATENATE($AC$203," (",$D203,")"),la.head,0))), "n/a")</f>
        <v>0.22</v>
      </c>
      <c r="K203" s="1937"/>
      <c r="L203" s="1940">
        <f t="shared" ref="L203:L211" si="5">IFERROR(IF($L$201="please make a selection","n/a",INDEX(la.data,MATCH($L$201,la.geog,0),MATCH(CONCATENATE($AC$201," (",$D203,")"),la.head,0))), "n/a")</f>
        <v>0.16</v>
      </c>
      <c r="M203" s="1940"/>
      <c r="N203" s="1940">
        <f t="shared" ref="N203:N211" si="6">IFERROR(IF($L$201="please make a selection","n/a",INDEX(la.data,MATCH($L$201,la.geog,0),MATCH(CONCATENATE($AC$202," (",$D203,")"),la.head,0))), "n/a")</f>
        <v>0.4</v>
      </c>
      <c r="O203" s="1940"/>
      <c r="P203" s="1940">
        <f t="shared" ref="P203:P211" si="7">IFERROR(IF($L$201="please make a selection","n/a",INDEX(la.data,MATCH($L$201,la.geog,0),MATCH(CONCATENATE($AC$203," (",$D203,")"),la.head,0))), "n/a")</f>
        <v>0.24</v>
      </c>
      <c r="Q203" s="1940"/>
      <c r="R203" s="1940">
        <f t="shared" ref="R203:R211" si="8">IFERROR(IF($R$201="please make a selection","n/a",INDEX(la.data,MATCH($R$201,la.geog,0),MATCH(CONCATENATE($AC$201," (",$D203,")"),la.head,0))), "n/a")</f>
        <v>0.24</v>
      </c>
      <c r="S203" s="1940"/>
      <c r="T203" s="1940">
        <f t="shared" ref="T203:T211" si="9">IFERROR(IF($R$201="please make a selection","n/a",INDEX(la.data,MATCH($R$201,la.geog,0),MATCH(CONCATENATE($AC$202," (",$D203,")"),la.head,0))), "n/a")</f>
        <v>0.41</v>
      </c>
      <c r="U203" s="1940"/>
      <c r="V203" s="1940">
        <f t="shared" ref="V203:V211" si="10">IFERROR(IF($R$201="please make a selection","n/a",INDEX(la.data,MATCH($R$201,la.geog,0),MATCH(CONCATENATE($AC$203," (",$D203,")"),la.head,0))), "n/a")</f>
        <v>0.18</v>
      </c>
      <c r="W203" s="1940"/>
      <c r="X203" s="863"/>
      <c r="Y203" s="863"/>
      <c r="Z203" s="863"/>
      <c r="AA203" s="79"/>
      <c r="AC203" s="881" t="s">
        <v>3030</v>
      </c>
      <c r="AD203" s="866"/>
    </row>
    <row r="204" spans="2:30" s="876" customFormat="1" x14ac:dyDescent="0.25">
      <c r="B204" s="79"/>
      <c r="C204" s="878"/>
      <c r="D204" s="874" t="s">
        <v>2049</v>
      </c>
      <c r="E204" s="874"/>
      <c r="F204" s="1938">
        <f t="shared" si="2"/>
        <v>0.15</v>
      </c>
      <c r="G204" s="1938"/>
      <c r="H204" s="1938">
        <f t="shared" si="3"/>
        <v>0.35</v>
      </c>
      <c r="I204" s="1938"/>
      <c r="J204" s="1938">
        <f t="shared" si="4"/>
        <v>0.2</v>
      </c>
      <c r="K204" s="1938"/>
      <c r="L204" s="1941">
        <f t="shared" si="5"/>
        <v>0.14000000000000001</v>
      </c>
      <c r="M204" s="1941"/>
      <c r="N204" s="1941">
        <f t="shared" si="6"/>
        <v>0.38</v>
      </c>
      <c r="O204" s="1941"/>
      <c r="P204" s="1941">
        <f t="shared" si="7"/>
        <v>0.24</v>
      </c>
      <c r="Q204" s="1941"/>
      <c r="R204" s="1941">
        <f t="shared" si="8"/>
        <v>0.22</v>
      </c>
      <c r="S204" s="1941"/>
      <c r="T204" s="1941">
        <f t="shared" si="9"/>
        <v>0.39</v>
      </c>
      <c r="U204" s="1941"/>
      <c r="V204" s="1941">
        <f t="shared" si="10"/>
        <v>0.17</v>
      </c>
      <c r="W204" s="1941"/>
      <c r="X204" s="878"/>
      <c r="Y204" s="878"/>
      <c r="Z204" s="878"/>
      <c r="AA204" s="79"/>
      <c r="AC204" s="881" t="s">
        <v>3043</v>
      </c>
      <c r="AD204" s="879"/>
    </row>
    <row r="205" spans="2:30" s="862" customFormat="1" x14ac:dyDescent="0.25">
      <c r="B205" s="79"/>
      <c r="C205" s="863"/>
      <c r="D205" s="1477" t="s">
        <v>2050</v>
      </c>
      <c r="E205" s="1477"/>
      <c r="F205" s="1938">
        <f t="shared" si="2"/>
        <v>0.15</v>
      </c>
      <c r="G205" s="1938"/>
      <c r="H205" s="1938">
        <f t="shared" si="3"/>
        <v>0.35</v>
      </c>
      <c r="I205" s="1938"/>
      <c r="J205" s="1938">
        <f t="shared" si="4"/>
        <v>0.20100000000000001</v>
      </c>
      <c r="K205" s="1938"/>
      <c r="L205" s="1941">
        <f t="shared" si="5"/>
        <v>0.15</v>
      </c>
      <c r="M205" s="1941"/>
      <c r="N205" s="1941">
        <f t="shared" si="6"/>
        <v>0.39</v>
      </c>
      <c r="O205" s="1941"/>
      <c r="P205" s="1941">
        <f t="shared" si="7"/>
        <v>0.23800000000000002</v>
      </c>
      <c r="Q205" s="1941"/>
      <c r="R205" s="1941">
        <f t="shared" si="8"/>
        <v>0.23</v>
      </c>
      <c r="S205" s="1941"/>
      <c r="T205" s="1941">
        <f t="shared" si="9"/>
        <v>0.4</v>
      </c>
      <c r="U205" s="1941"/>
      <c r="V205" s="1941">
        <f t="shared" si="10"/>
        <v>0.17</v>
      </c>
      <c r="W205" s="1941"/>
      <c r="X205" s="863"/>
      <c r="Y205" s="863"/>
      <c r="Z205" s="863"/>
      <c r="AA205" s="79"/>
      <c r="AC205" s="877"/>
      <c r="AD205" s="866"/>
    </row>
    <row r="206" spans="2:30" s="862" customFormat="1" x14ac:dyDescent="0.25">
      <c r="B206" s="79"/>
      <c r="C206" s="863"/>
      <c r="D206" s="1477" t="s">
        <v>2051</v>
      </c>
      <c r="E206" s="1477"/>
      <c r="F206" s="1938">
        <f t="shared" si="2"/>
        <v>0.12</v>
      </c>
      <c r="G206" s="1938"/>
      <c r="H206" s="1938">
        <f t="shared" si="3"/>
        <v>0.37</v>
      </c>
      <c r="I206" s="1938"/>
      <c r="J206" s="1938">
        <f t="shared" si="4"/>
        <v>0.25</v>
      </c>
      <c r="K206" s="1938"/>
      <c r="L206" s="1941">
        <f t="shared" si="5"/>
        <v>0.14000000000000001</v>
      </c>
      <c r="M206" s="1941"/>
      <c r="N206" s="1941">
        <f t="shared" si="6"/>
        <v>0.39</v>
      </c>
      <c r="O206" s="1941"/>
      <c r="P206" s="1941">
        <f t="shared" si="7"/>
        <v>0.25</v>
      </c>
      <c r="Q206" s="1941"/>
      <c r="R206" s="1941">
        <f t="shared" si="8"/>
        <v>0.21</v>
      </c>
      <c r="S206" s="1941"/>
      <c r="T206" s="1941">
        <f t="shared" si="9"/>
        <v>0.39</v>
      </c>
      <c r="U206" s="1941"/>
      <c r="V206" s="1941">
        <f t="shared" si="10"/>
        <v>0.18</v>
      </c>
      <c r="W206" s="1941"/>
      <c r="X206" s="863"/>
      <c r="Y206" s="863"/>
      <c r="Z206" s="863"/>
      <c r="AA206" s="79"/>
      <c r="AC206" s="877"/>
      <c r="AD206" s="866"/>
    </row>
    <row r="207" spans="2:30" s="862" customFormat="1" x14ac:dyDescent="0.25">
      <c r="B207" s="79"/>
      <c r="C207" s="863"/>
      <c r="D207" s="1477" t="s">
        <v>3031</v>
      </c>
      <c r="E207" s="1477"/>
      <c r="F207" s="1938">
        <f t="shared" si="2"/>
        <v>0.09</v>
      </c>
      <c r="G207" s="1938"/>
      <c r="H207" s="1938">
        <f t="shared" si="3"/>
        <v>0.35</v>
      </c>
      <c r="I207" s="1938"/>
      <c r="J207" s="1938">
        <f t="shared" si="4"/>
        <v>0.26</v>
      </c>
      <c r="K207" s="1938"/>
      <c r="L207" s="1941">
        <f t="shared" si="5"/>
        <v>0.13</v>
      </c>
      <c r="M207" s="1941"/>
      <c r="N207" s="1941">
        <f t="shared" si="6"/>
        <v>0.37</v>
      </c>
      <c r="O207" s="1941"/>
      <c r="P207" s="1941">
        <f t="shared" si="7"/>
        <v>0.24</v>
      </c>
      <c r="Q207" s="1941"/>
      <c r="R207" s="1941">
        <f t="shared" si="8"/>
        <v>0.2</v>
      </c>
      <c r="S207" s="1941"/>
      <c r="T207" s="1941">
        <f t="shared" si="9"/>
        <v>0.38</v>
      </c>
      <c r="U207" s="1941"/>
      <c r="V207" s="1941">
        <f t="shared" si="10"/>
        <v>0.18</v>
      </c>
      <c r="W207" s="1941"/>
      <c r="X207" s="863"/>
      <c r="Y207" s="863"/>
      <c r="Z207" s="863"/>
      <c r="AA207" s="79"/>
      <c r="AD207" s="866"/>
    </row>
    <row r="208" spans="2:30" s="862" customFormat="1" x14ac:dyDescent="0.25">
      <c r="B208" s="79"/>
      <c r="C208" s="863"/>
      <c r="D208" s="1477" t="s">
        <v>3032</v>
      </c>
      <c r="E208" s="1477"/>
      <c r="F208" s="1938">
        <f t="shared" si="2"/>
        <v>0.1</v>
      </c>
      <c r="G208" s="1938"/>
      <c r="H208" s="1938">
        <f t="shared" si="3"/>
        <v>0.34</v>
      </c>
      <c r="I208" s="1938"/>
      <c r="J208" s="1938">
        <f t="shared" si="4"/>
        <v>0.24</v>
      </c>
      <c r="K208" s="1938"/>
      <c r="L208" s="1941">
        <f t="shared" si="5"/>
        <v>0.12</v>
      </c>
      <c r="M208" s="1941"/>
      <c r="N208" s="1941">
        <f t="shared" si="6"/>
        <v>0.36</v>
      </c>
      <c r="O208" s="1941"/>
      <c r="P208" s="1941">
        <f t="shared" si="7"/>
        <v>0.24</v>
      </c>
      <c r="Q208" s="1941"/>
      <c r="R208" s="1941">
        <f t="shared" si="8"/>
        <v>0.18</v>
      </c>
      <c r="S208" s="1941"/>
      <c r="T208" s="1941">
        <f t="shared" si="9"/>
        <v>0.36</v>
      </c>
      <c r="U208" s="1941"/>
      <c r="V208" s="1941">
        <f t="shared" si="10"/>
        <v>0.18</v>
      </c>
      <c r="W208" s="1941"/>
      <c r="X208" s="863"/>
      <c r="Y208" s="863"/>
      <c r="Z208" s="863"/>
      <c r="AA208" s="79"/>
      <c r="AD208" s="866"/>
    </row>
    <row r="209" spans="2:30" s="862" customFormat="1" x14ac:dyDescent="0.25">
      <c r="B209" s="79"/>
      <c r="C209" s="863"/>
      <c r="D209" s="1477" t="s">
        <v>3033</v>
      </c>
      <c r="E209" s="1477"/>
      <c r="F209" s="1938">
        <f t="shared" si="2"/>
        <v>0.1</v>
      </c>
      <c r="G209" s="1938"/>
      <c r="H209" s="1938">
        <f t="shared" si="3"/>
        <v>0.33</v>
      </c>
      <c r="I209" s="1938"/>
      <c r="J209" s="1938">
        <f t="shared" si="4"/>
        <v>0.23</v>
      </c>
      <c r="K209" s="1938"/>
      <c r="L209" s="1941">
        <f t="shared" si="5"/>
        <v>0.12</v>
      </c>
      <c r="M209" s="1941"/>
      <c r="N209" s="1941">
        <f t="shared" si="6"/>
        <v>0.35</v>
      </c>
      <c r="O209" s="1941"/>
      <c r="P209" s="1941">
        <f t="shared" si="7"/>
        <v>0.24</v>
      </c>
      <c r="Q209" s="1941"/>
      <c r="R209" s="1941">
        <f t="shared" si="8"/>
        <v>0.17</v>
      </c>
      <c r="S209" s="1941"/>
      <c r="T209" s="1941">
        <f t="shared" si="9"/>
        <v>0.35</v>
      </c>
      <c r="U209" s="1941"/>
      <c r="V209" s="1941">
        <f t="shared" si="10"/>
        <v>0.18</v>
      </c>
      <c r="W209" s="1941"/>
      <c r="X209" s="863"/>
      <c r="Y209" s="863"/>
      <c r="Z209" s="863"/>
      <c r="AA209" s="79"/>
      <c r="AD209" s="866"/>
    </row>
    <row r="210" spans="2:30" s="862" customFormat="1" x14ac:dyDescent="0.25">
      <c r="B210" s="79"/>
      <c r="C210" s="863"/>
      <c r="D210" s="1477" t="s">
        <v>3034</v>
      </c>
      <c r="E210" s="1477"/>
      <c r="F210" s="1938">
        <f t="shared" si="2"/>
        <v>0.1</v>
      </c>
      <c r="G210" s="1938"/>
      <c r="H210" s="1938">
        <f t="shared" si="3"/>
        <v>0.31</v>
      </c>
      <c r="I210" s="1938"/>
      <c r="J210" s="1938">
        <f t="shared" si="4"/>
        <v>0.2</v>
      </c>
      <c r="K210" s="1938"/>
      <c r="L210" s="1941">
        <f t="shared" si="5"/>
        <v>0.11</v>
      </c>
      <c r="M210" s="1941"/>
      <c r="N210" s="1941">
        <f t="shared" si="6"/>
        <v>0.33</v>
      </c>
      <c r="O210" s="1941"/>
      <c r="P210" s="1941">
        <f t="shared" si="7"/>
        <v>0.23</v>
      </c>
      <c r="Q210" s="1941"/>
      <c r="R210" s="1941">
        <f t="shared" si="8"/>
        <v>0.15</v>
      </c>
      <c r="S210" s="1941"/>
      <c r="T210" s="1941">
        <f t="shared" si="9"/>
        <v>0.33</v>
      </c>
      <c r="U210" s="1941"/>
      <c r="V210" s="1941">
        <f t="shared" si="10"/>
        <v>0.18</v>
      </c>
      <c r="W210" s="1941"/>
      <c r="X210" s="863"/>
      <c r="Y210" s="863"/>
      <c r="Z210" s="863"/>
      <c r="AA210" s="79"/>
      <c r="AD210" s="866"/>
    </row>
    <row r="211" spans="2:30" s="862" customFormat="1" x14ac:dyDescent="0.25">
      <c r="B211" s="79"/>
      <c r="C211" s="863"/>
      <c r="D211" s="1478" t="s">
        <v>3035</v>
      </c>
      <c r="E211" s="1478"/>
      <c r="F211" s="1939">
        <f t="shared" si="2"/>
        <v>0.1</v>
      </c>
      <c r="G211" s="1939"/>
      <c r="H211" s="1939">
        <f t="shared" si="3"/>
        <v>0.32</v>
      </c>
      <c r="I211" s="1939"/>
      <c r="J211" s="1939">
        <f t="shared" si="4"/>
        <v>0.22</v>
      </c>
      <c r="K211" s="1939"/>
      <c r="L211" s="1945">
        <f t="shared" si="5"/>
        <v>0.1</v>
      </c>
      <c r="M211" s="1945"/>
      <c r="N211" s="1945">
        <f t="shared" si="6"/>
        <v>0.34</v>
      </c>
      <c r="O211" s="1945"/>
      <c r="P211" s="1945">
        <f t="shared" si="7"/>
        <v>0.24</v>
      </c>
      <c r="Q211" s="1945"/>
      <c r="R211" s="1945">
        <f t="shared" si="8"/>
        <v>0.14000000000000001</v>
      </c>
      <c r="S211" s="1945"/>
      <c r="T211" s="1945">
        <f t="shared" si="9"/>
        <v>0.33</v>
      </c>
      <c r="U211" s="1945"/>
      <c r="V211" s="1945">
        <f t="shared" si="10"/>
        <v>0.19</v>
      </c>
      <c r="W211" s="1945"/>
      <c r="X211" s="863"/>
      <c r="Y211" s="863"/>
      <c r="Z211" s="863"/>
      <c r="AA211" s="79"/>
      <c r="AD211" s="866"/>
    </row>
    <row r="212" spans="2:30" s="862" customFormat="1" x14ac:dyDescent="0.25">
      <c r="B212" s="79"/>
      <c r="C212" s="863"/>
      <c r="D212" s="1322"/>
      <c r="E212" s="1322"/>
      <c r="F212" s="863"/>
      <c r="G212" s="863"/>
      <c r="H212" s="863"/>
      <c r="I212" s="863"/>
      <c r="J212" s="863"/>
      <c r="K212" s="863"/>
      <c r="L212" s="863"/>
      <c r="M212" s="863"/>
      <c r="N212" s="863"/>
      <c r="O212" s="863"/>
      <c r="P212" s="863"/>
      <c r="Q212" s="863"/>
      <c r="R212" s="863"/>
      <c r="S212" s="863"/>
      <c r="T212" s="863"/>
      <c r="U212" s="863"/>
      <c r="V212" s="863"/>
      <c r="W212" s="863"/>
      <c r="X212" s="863"/>
      <c r="Y212" s="863"/>
      <c r="Z212" s="863"/>
      <c r="AA212" s="79"/>
      <c r="AD212" s="866"/>
    </row>
    <row r="213" spans="2:30" s="862" customFormat="1" x14ac:dyDescent="0.25">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D213" s="866"/>
    </row>
    <row r="214" spans="2:30" s="862" customFormat="1" x14ac:dyDescent="0.25">
      <c r="B214" s="79"/>
      <c r="C214" s="863"/>
      <c r="D214" s="863"/>
      <c r="E214" s="863"/>
      <c r="F214" s="863"/>
      <c r="G214" s="863"/>
      <c r="H214" s="863"/>
      <c r="I214" s="863"/>
      <c r="J214" s="863"/>
      <c r="K214" s="863"/>
      <c r="L214" s="863"/>
      <c r="M214" s="863"/>
      <c r="N214" s="863"/>
      <c r="O214" s="863"/>
      <c r="P214" s="863"/>
      <c r="Q214" s="863"/>
      <c r="R214" s="863"/>
      <c r="S214" s="863"/>
      <c r="T214" s="863"/>
      <c r="U214" s="863"/>
      <c r="V214" s="863"/>
      <c r="W214" s="863"/>
      <c r="X214" s="863"/>
      <c r="Y214" s="863"/>
      <c r="Z214" s="863"/>
      <c r="AA214" s="79"/>
      <c r="AD214" s="866"/>
    </row>
    <row r="215" spans="2:30" s="876" customFormat="1" x14ac:dyDescent="0.25">
      <c r="B215" s="79"/>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79"/>
      <c r="AD215" s="879"/>
    </row>
    <row r="216" spans="2:30" s="876" customFormat="1" x14ac:dyDescent="0.25">
      <c r="B216" s="79"/>
      <c r="C216" s="878"/>
      <c r="D216" s="888" t="s">
        <v>3044</v>
      </c>
      <c r="E216" s="884"/>
      <c r="F216" s="884"/>
      <c r="G216" s="884"/>
      <c r="H216" s="884"/>
      <c r="I216" s="884"/>
      <c r="J216" s="884"/>
      <c r="K216" s="884"/>
      <c r="L216" s="884"/>
      <c r="M216" s="884"/>
      <c r="N216" s="884"/>
      <c r="O216" s="884"/>
      <c r="P216" s="884"/>
      <c r="Q216" s="884"/>
      <c r="R216" s="884"/>
      <c r="S216" s="884"/>
      <c r="T216" s="884"/>
      <c r="U216" s="884"/>
      <c r="V216" s="884"/>
      <c r="W216" s="884"/>
      <c r="X216" s="884"/>
      <c r="Y216" s="884"/>
      <c r="Z216" s="878"/>
      <c r="AA216" s="79"/>
      <c r="AD216" s="879"/>
    </row>
    <row r="217" spans="2:30" s="876" customFormat="1" x14ac:dyDescent="0.25">
      <c r="B217" s="79"/>
      <c r="C217" s="878"/>
      <c r="D217" s="1920" t="s">
        <v>3045</v>
      </c>
      <c r="E217" s="1920"/>
      <c r="F217" s="1920"/>
      <c r="G217" s="1920"/>
      <c r="H217" s="1920"/>
      <c r="I217" s="1920"/>
      <c r="J217" s="1920"/>
      <c r="K217" s="1920"/>
      <c r="L217" s="1920"/>
      <c r="M217" s="1920"/>
      <c r="N217" s="1920"/>
      <c r="O217" s="1920"/>
      <c r="P217" s="1920"/>
      <c r="Q217" s="1920"/>
      <c r="R217" s="1920"/>
      <c r="S217" s="1920"/>
      <c r="T217" s="1920"/>
      <c r="U217" s="1920"/>
      <c r="V217" s="1920"/>
      <c r="W217" s="1920"/>
      <c r="X217" s="1920"/>
      <c r="Y217" s="1920"/>
      <c r="Z217" s="878"/>
      <c r="AA217" s="79"/>
      <c r="AD217" s="879"/>
    </row>
    <row r="218" spans="2:30" s="876" customFormat="1" x14ac:dyDescent="0.25">
      <c r="B218" s="79"/>
      <c r="C218" s="878"/>
      <c r="D218" s="884"/>
      <c r="E218" s="884"/>
      <c r="F218" s="884"/>
      <c r="G218" s="884"/>
      <c r="H218" s="884"/>
      <c r="I218" s="884"/>
      <c r="J218" s="884"/>
      <c r="K218" s="884"/>
      <c r="L218" s="884"/>
      <c r="M218" s="884"/>
      <c r="N218" s="884"/>
      <c r="O218" s="884"/>
      <c r="P218" s="884"/>
      <c r="Q218" s="884"/>
      <c r="R218" s="884"/>
      <c r="S218" s="884"/>
      <c r="T218" s="884"/>
      <c r="U218" s="884"/>
      <c r="V218" s="884"/>
      <c r="W218" s="884"/>
      <c r="X218" s="884"/>
      <c r="Y218" s="884"/>
      <c r="Z218" s="878"/>
      <c r="AA218" s="79"/>
      <c r="AD218" s="879"/>
    </row>
    <row r="219" spans="2:30" s="876" customFormat="1" ht="46.5" customHeight="1" x14ac:dyDescent="0.25">
      <c r="B219" s="79"/>
      <c r="C219" s="878"/>
      <c r="D219" s="1944" t="s">
        <v>3046</v>
      </c>
      <c r="E219" s="1944"/>
      <c r="F219" s="1944"/>
      <c r="G219" s="1944"/>
      <c r="H219" s="1944"/>
      <c r="I219" s="1944"/>
      <c r="J219" s="1944"/>
      <c r="K219" s="1944"/>
      <c r="L219" s="1944"/>
      <c r="M219" s="1944"/>
      <c r="N219" s="1944"/>
      <c r="O219" s="1944"/>
      <c r="P219" s="1944"/>
      <c r="Q219" s="1944"/>
      <c r="R219" s="1944"/>
      <c r="S219" s="1944"/>
      <c r="T219" s="1944"/>
      <c r="U219" s="1944"/>
      <c r="V219" s="1944"/>
      <c r="W219" s="1944"/>
      <c r="X219" s="1944"/>
      <c r="Y219" s="1944"/>
      <c r="Z219" s="878"/>
      <c r="AA219" s="79"/>
      <c r="AD219" s="879"/>
    </row>
    <row r="220" spans="2:30" s="876" customFormat="1" x14ac:dyDescent="0.25">
      <c r="B220" s="79"/>
      <c r="C220" s="878"/>
      <c r="D220" s="884"/>
      <c r="E220" s="884"/>
      <c r="F220" s="884"/>
      <c r="G220" s="884"/>
      <c r="H220" s="884"/>
      <c r="I220" s="884"/>
      <c r="J220" s="884"/>
      <c r="K220" s="884"/>
      <c r="L220" s="884"/>
      <c r="M220" s="884"/>
      <c r="N220" s="884"/>
      <c r="O220" s="1942"/>
      <c r="P220" s="1942"/>
      <c r="Q220" s="1942"/>
      <c r="R220" s="1943"/>
      <c r="S220" s="1943"/>
      <c r="T220" s="884"/>
      <c r="U220" s="884"/>
      <c r="V220" s="884"/>
      <c r="W220" s="884"/>
      <c r="X220" s="884"/>
      <c r="Y220" s="884"/>
      <c r="Z220" s="878"/>
      <c r="AA220" s="79"/>
      <c r="AD220" s="879"/>
    </row>
    <row r="221" spans="2:30" s="876" customFormat="1" ht="44.25" customHeight="1" x14ac:dyDescent="0.25">
      <c r="B221" s="79"/>
      <c r="C221" s="878"/>
      <c r="D221" s="1225" t="s">
        <v>3047</v>
      </c>
      <c r="E221" s="1225"/>
      <c r="F221" s="1225"/>
      <c r="G221" s="1225"/>
      <c r="H221" s="1225"/>
      <c r="I221" s="1225"/>
      <c r="J221" s="1225"/>
      <c r="K221" s="1225"/>
      <c r="L221" s="1225"/>
      <c r="M221" s="1225"/>
      <c r="N221" s="1225"/>
      <c r="O221" s="1225"/>
      <c r="P221" s="1225"/>
      <c r="Q221" s="1225"/>
      <c r="R221" s="1225"/>
      <c r="S221" s="1225"/>
      <c r="T221" s="1225"/>
      <c r="U221" s="1225"/>
      <c r="V221" s="1225"/>
      <c r="W221" s="1225"/>
      <c r="X221" s="1225"/>
      <c r="Y221" s="1225"/>
      <c r="Z221" s="878"/>
      <c r="AA221" s="79"/>
      <c r="AD221" s="879"/>
    </row>
    <row r="222" spans="2:30" s="876" customFormat="1" x14ac:dyDescent="0.25">
      <c r="B222" s="79"/>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79"/>
      <c r="AD222" s="896"/>
    </row>
    <row r="223" spans="2:30" s="876" customFormat="1" x14ac:dyDescent="0.25">
      <c r="B223" s="79"/>
      <c r="C223" s="878"/>
      <c r="D223" s="887" t="s">
        <v>1819</v>
      </c>
      <c r="E223" s="886"/>
      <c r="F223" s="1301" t="str">
        <f>IF(select1="", "please make a selection", select1)</f>
        <v>please make a selection</v>
      </c>
      <c r="G223" s="1301"/>
      <c r="H223" s="1301"/>
      <c r="I223" s="1301"/>
      <c r="J223" s="1301"/>
      <c r="K223" s="878"/>
      <c r="L223" s="878"/>
      <c r="M223" s="878"/>
      <c r="N223" s="878"/>
      <c r="O223" s="878"/>
      <c r="P223" s="878"/>
      <c r="Q223" s="878"/>
      <c r="R223" s="878"/>
      <c r="S223" s="878"/>
      <c r="T223" s="878"/>
      <c r="U223" s="878"/>
      <c r="V223" s="878"/>
      <c r="W223" s="878"/>
      <c r="X223" s="878"/>
      <c r="Y223" s="878"/>
      <c r="Z223" s="878"/>
      <c r="AA223" s="79"/>
      <c r="AD223" s="897" t="s">
        <v>3059</v>
      </c>
    </row>
    <row r="224" spans="2:30" s="876" customFormat="1" x14ac:dyDescent="0.25">
      <c r="B224" s="79"/>
      <c r="C224" s="878"/>
      <c r="D224" s="887" t="s">
        <v>1820</v>
      </c>
      <c r="E224" s="886"/>
      <c r="F224" s="1292" t="str">
        <f>IF(select2 = "", "please make a selection", select2)</f>
        <v>please make a selection</v>
      </c>
      <c r="G224" s="1292"/>
      <c r="H224" s="1292"/>
      <c r="I224" s="1292"/>
      <c r="J224" s="1292"/>
      <c r="K224" s="878"/>
      <c r="L224" s="878"/>
      <c r="M224" s="878"/>
      <c r="N224" s="878"/>
      <c r="O224" s="878"/>
      <c r="P224" s="878"/>
      <c r="Q224" s="878"/>
      <c r="R224" s="878"/>
      <c r="S224" s="878"/>
      <c r="T224" s="878"/>
      <c r="U224" s="878"/>
      <c r="V224" s="878"/>
      <c r="W224" s="878"/>
      <c r="X224" s="878"/>
      <c r="Y224" s="878"/>
      <c r="Z224" s="878"/>
      <c r="AA224" s="79"/>
      <c r="AD224" s="897" t="s">
        <v>3060</v>
      </c>
    </row>
    <row r="225" spans="2:30" s="876" customFormat="1" x14ac:dyDescent="0.25">
      <c r="B225" s="79"/>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79"/>
      <c r="AD225" s="897" t="s">
        <v>3061</v>
      </c>
    </row>
    <row r="226" spans="2:30" s="884" customFormat="1" x14ac:dyDescent="0.25">
      <c r="B226" s="79"/>
      <c r="C226" s="885"/>
      <c r="D226" s="1418" t="s">
        <v>1832</v>
      </c>
      <c r="E226" s="1418"/>
      <c r="F226" s="1820" t="str">
        <f>IFERROR(VLOOKUP($F$223, la.lookup,2,FALSE),"please make a selection")</f>
        <v>please make a selection</v>
      </c>
      <c r="G226" s="1820"/>
      <c r="H226" s="1820"/>
      <c r="I226" s="1820"/>
      <c r="J226" s="1820"/>
      <c r="K226" s="1820"/>
      <c r="L226" s="1820"/>
      <c r="M226" s="1820"/>
      <c r="N226" s="1821" t="str">
        <f>IFERROR(VLOOKUP($F$224, la.lookup,2,FALSE),"please make a selection")</f>
        <v>please make a selection</v>
      </c>
      <c r="O226" s="1821"/>
      <c r="P226" s="1821"/>
      <c r="Q226" s="1821"/>
      <c r="R226" s="1821"/>
      <c r="S226" s="1821"/>
      <c r="T226" s="1821"/>
      <c r="U226" s="1821"/>
      <c r="V226" s="885"/>
      <c r="W226" s="885"/>
      <c r="X226" s="885"/>
      <c r="Y226" s="885"/>
      <c r="Z226" s="885"/>
      <c r="AA226" s="79"/>
      <c r="AD226" s="897" t="s">
        <v>3062</v>
      </c>
    </row>
    <row r="227" spans="2:30" s="876" customFormat="1" x14ac:dyDescent="0.25">
      <c r="B227" s="79"/>
      <c r="C227" s="878"/>
      <c r="D227" s="1419"/>
      <c r="E227" s="1419"/>
      <c r="F227" s="1676" t="s">
        <v>3058</v>
      </c>
      <c r="G227" s="1676"/>
      <c r="H227" s="1947" t="s">
        <v>3051</v>
      </c>
      <c r="I227" s="1947"/>
      <c r="J227" s="1947"/>
      <c r="K227" s="1947"/>
      <c r="L227" s="1947"/>
      <c r="M227" s="1947"/>
      <c r="N227" s="1946" t="s">
        <v>3058</v>
      </c>
      <c r="O227" s="1946"/>
      <c r="P227" s="1948" t="s">
        <v>3051</v>
      </c>
      <c r="Q227" s="1948"/>
      <c r="R227" s="1948"/>
      <c r="S227" s="1948"/>
      <c r="T227" s="1948"/>
      <c r="U227" s="1948"/>
      <c r="V227" s="878"/>
      <c r="W227" s="878"/>
      <c r="X227" s="878"/>
      <c r="Y227" s="878"/>
      <c r="Z227" s="878"/>
      <c r="AA227" s="79"/>
      <c r="AD227" s="897" t="s">
        <v>3063</v>
      </c>
    </row>
    <row r="228" spans="2:30" s="876" customFormat="1" ht="33" customHeight="1" x14ac:dyDescent="0.25">
      <c r="B228" s="79"/>
      <c r="C228" s="878"/>
      <c r="D228" s="1420"/>
      <c r="E228" s="1420"/>
      <c r="F228" s="1622"/>
      <c r="G228" s="1622"/>
      <c r="H228" s="1676" t="s">
        <v>3048</v>
      </c>
      <c r="I228" s="1676"/>
      <c r="J228" s="1676" t="s">
        <v>3049</v>
      </c>
      <c r="K228" s="1676"/>
      <c r="L228" s="1676" t="s">
        <v>3050</v>
      </c>
      <c r="M228" s="1676"/>
      <c r="N228" s="1949"/>
      <c r="O228" s="1949"/>
      <c r="P228" s="1946" t="s">
        <v>3048</v>
      </c>
      <c r="Q228" s="1946"/>
      <c r="R228" s="1946" t="s">
        <v>3049</v>
      </c>
      <c r="S228" s="1946"/>
      <c r="T228" s="1946" t="s">
        <v>3050</v>
      </c>
      <c r="U228" s="1946"/>
      <c r="V228" s="878"/>
      <c r="W228" s="878"/>
      <c r="X228" s="878"/>
      <c r="Y228" s="878"/>
      <c r="Z228" s="878"/>
      <c r="AA228" s="79"/>
      <c r="AD228" s="897" t="s">
        <v>3064</v>
      </c>
    </row>
    <row r="229" spans="2:30" s="876" customFormat="1" x14ac:dyDescent="0.25">
      <c r="B229" s="79"/>
      <c r="C229" s="878"/>
      <c r="D229" s="1477" t="s">
        <v>3052</v>
      </c>
      <c r="E229" s="1477"/>
      <c r="F229" s="1241" t="str">
        <f t="shared" ref="F229:F234" si="11">IFERROR(IF($F$226="please make a selection","n/a",INDEX(la.data,MATCH($F$226,la.geog,0),MATCH(CONCATENATE($AD$223," (",$D229,")"),la.head,0))), "n/a")</f>
        <v>n/a</v>
      </c>
      <c r="G229" s="1241"/>
      <c r="H229" s="1312" t="str">
        <f t="shared" ref="H229:H234" si="12">IFERROR(IF($F$226="please make a selection","n/a",INDEX(la.data,MATCH($F$226,la.geog,0),MATCH(CONCATENATE($AD$225," (",$D229,")"),la.head,0))), "n/a")</f>
        <v>n/a</v>
      </c>
      <c r="I229" s="1312"/>
      <c r="J229" s="1312" t="str">
        <f t="shared" ref="J229:J234" si="13">IFERROR(IF($F$226="please make a selection","n/a",INDEX(la.data,MATCH($F$226,la.geog,0),MATCH(CONCATENATE($AD$226," (",$D229,")"),la.head,0))), "n/a")</f>
        <v>n/a</v>
      </c>
      <c r="K229" s="1312"/>
      <c r="L229" s="1312" t="str">
        <f t="shared" ref="L229:L234" si="14">IFERROR(IF($F$226="please make a selection","n/a",INDEX(la.data,MATCH($F$226,la.geog,0),MATCH(CONCATENATE($AD$224," (",$D229,")"),la.head,0))), "n/a")</f>
        <v>n/a</v>
      </c>
      <c r="M229" s="1312"/>
      <c r="N229" s="1241" t="str">
        <f t="shared" ref="N229:N234" si="15">IFERROR(IF($N$226="please make a selection","n/a",INDEX(la.data,MATCH($N$226,la.geog,0),MATCH(CONCATENATE($AD$223," (",$D229,")"),la.head,0))), "n/a")</f>
        <v>n/a</v>
      </c>
      <c r="O229" s="1241"/>
      <c r="P229" s="1312" t="str">
        <f t="shared" ref="P229:P234" si="16">IFERROR(IF($N$226="please make a selection","n/a",INDEX(la.data,MATCH($N$226,la.geog,0),MATCH(CONCATENATE($AD$225," (",$D229,")"),la.head,0))), "n/a")</f>
        <v>n/a</v>
      </c>
      <c r="Q229" s="1312"/>
      <c r="R229" s="1312" t="str">
        <f t="shared" ref="R229:R234" si="17">IFERROR(IF($N$226="please make a selection","n/a",INDEX(la.data,MATCH($N$226,la.geog,0),MATCH(CONCATENATE($AD$226," (",$D229,")"),la.head,0))), "n/a")</f>
        <v>n/a</v>
      </c>
      <c r="S229" s="1312"/>
      <c r="T229" s="1312" t="str">
        <f t="shared" ref="T229:T234" si="18">IFERROR(IF($N$226="please make a selection","n/a",INDEX(la.data,MATCH($N$226,la.geog,0),MATCH(CONCATENATE($AD$224," (",$D229,")"),la.head,0))), "n/a")</f>
        <v>n/a</v>
      </c>
      <c r="U229" s="1312"/>
      <c r="V229" s="878"/>
      <c r="W229" s="878"/>
      <c r="X229" s="878"/>
      <c r="Y229" s="878"/>
      <c r="Z229" s="878"/>
      <c r="AA229" s="79"/>
      <c r="AD229" s="896"/>
    </row>
    <row r="230" spans="2:30" s="876" customFormat="1" x14ac:dyDescent="0.25">
      <c r="B230" s="79"/>
      <c r="C230" s="878"/>
      <c r="D230" s="1477" t="s">
        <v>3053</v>
      </c>
      <c r="E230" s="1477"/>
      <c r="F230" s="1242" t="str">
        <f t="shared" si="11"/>
        <v>n/a</v>
      </c>
      <c r="G230" s="1242"/>
      <c r="H230" s="1291" t="str">
        <f t="shared" si="12"/>
        <v>n/a</v>
      </c>
      <c r="I230" s="1291"/>
      <c r="J230" s="1291" t="str">
        <f t="shared" si="13"/>
        <v>n/a</v>
      </c>
      <c r="K230" s="1291"/>
      <c r="L230" s="1291" t="str">
        <f t="shared" si="14"/>
        <v>n/a</v>
      </c>
      <c r="M230" s="1291"/>
      <c r="N230" s="1242" t="str">
        <f t="shared" si="15"/>
        <v>n/a</v>
      </c>
      <c r="O230" s="1242"/>
      <c r="P230" s="1291" t="str">
        <f t="shared" si="16"/>
        <v>n/a</v>
      </c>
      <c r="Q230" s="1291"/>
      <c r="R230" s="1291" t="str">
        <f t="shared" si="17"/>
        <v>n/a</v>
      </c>
      <c r="S230" s="1291"/>
      <c r="T230" s="1291" t="str">
        <f t="shared" si="18"/>
        <v>n/a</v>
      </c>
      <c r="U230" s="1291"/>
      <c r="V230" s="878"/>
      <c r="W230" s="878"/>
      <c r="X230" s="878"/>
      <c r="Y230" s="878"/>
      <c r="Z230" s="878"/>
      <c r="AA230" s="79"/>
      <c r="AD230" s="896"/>
    </row>
    <row r="231" spans="2:30" s="876" customFormat="1" x14ac:dyDescent="0.25">
      <c r="B231" s="79"/>
      <c r="C231" s="878"/>
      <c r="D231" s="1477" t="s">
        <v>3054</v>
      </c>
      <c r="E231" s="1477"/>
      <c r="F231" s="1242" t="str">
        <f t="shared" si="11"/>
        <v>n/a</v>
      </c>
      <c r="G231" s="1242"/>
      <c r="H231" s="1291" t="str">
        <f t="shared" si="12"/>
        <v>n/a</v>
      </c>
      <c r="I231" s="1291"/>
      <c r="J231" s="1291" t="str">
        <f t="shared" si="13"/>
        <v>n/a</v>
      </c>
      <c r="K231" s="1291"/>
      <c r="L231" s="1291" t="str">
        <f t="shared" si="14"/>
        <v>n/a</v>
      </c>
      <c r="M231" s="1291"/>
      <c r="N231" s="1242" t="str">
        <f t="shared" si="15"/>
        <v>n/a</v>
      </c>
      <c r="O231" s="1242"/>
      <c r="P231" s="1291" t="str">
        <f t="shared" si="16"/>
        <v>n/a</v>
      </c>
      <c r="Q231" s="1291"/>
      <c r="R231" s="1291" t="str">
        <f t="shared" si="17"/>
        <v>n/a</v>
      </c>
      <c r="S231" s="1291"/>
      <c r="T231" s="1291" t="str">
        <f t="shared" si="18"/>
        <v>n/a</v>
      </c>
      <c r="U231" s="1291"/>
      <c r="V231" s="878"/>
      <c r="W231" s="878"/>
      <c r="X231" s="878"/>
      <c r="Y231" s="878"/>
      <c r="Z231" s="878"/>
      <c r="AA231" s="79"/>
      <c r="AD231" s="879"/>
    </row>
    <row r="232" spans="2:30" s="876" customFormat="1" x14ac:dyDescent="0.25">
      <c r="B232" s="79"/>
      <c r="C232" s="878"/>
      <c r="D232" s="1952" t="s">
        <v>3055</v>
      </c>
      <c r="E232" s="1952"/>
      <c r="F232" s="1242" t="str">
        <f t="shared" si="11"/>
        <v>n/a</v>
      </c>
      <c r="G232" s="1242"/>
      <c r="H232" s="1291" t="str">
        <f t="shared" si="12"/>
        <v>n/a</v>
      </c>
      <c r="I232" s="1291"/>
      <c r="J232" s="1291" t="str">
        <f t="shared" si="13"/>
        <v>n/a</v>
      </c>
      <c r="K232" s="1291"/>
      <c r="L232" s="1291" t="str">
        <f t="shared" si="14"/>
        <v>n/a</v>
      </c>
      <c r="M232" s="1291"/>
      <c r="N232" s="1242" t="str">
        <f t="shared" si="15"/>
        <v>n/a</v>
      </c>
      <c r="O232" s="1242"/>
      <c r="P232" s="1291" t="str">
        <f t="shared" si="16"/>
        <v>n/a</v>
      </c>
      <c r="Q232" s="1291"/>
      <c r="R232" s="1291" t="str">
        <f t="shared" si="17"/>
        <v>n/a</v>
      </c>
      <c r="S232" s="1291"/>
      <c r="T232" s="1291" t="str">
        <f t="shared" si="18"/>
        <v>n/a</v>
      </c>
      <c r="U232" s="1291"/>
      <c r="V232" s="878"/>
      <c r="W232" s="878"/>
      <c r="X232" s="878"/>
      <c r="Y232" s="878"/>
      <c r="Z232" s="878"/>
      <c r="AA232" s="79"/>
      <c r="AD232" s="879"/>
    </row>
    <row r="233" spans="2:30" s="876" customFormat="1" x14ac:dyDescent="0.25">
      <c r="B233" s="79"/>
      <c r="C233" s="878"/>
      <c r="D233" s="1951" t="s">
        <v>3056</v>
      </c>
      <c r="E233" s="1951"/>
      <c r="F233" s="1242" t="str">
        <f t="shared" si="11"/>
        <v>n/a</v>
      </c>
      <c r="G233" s="1242"/>
      <c r="H233" s="1291" t="str">
        <f t="shared" si="12"/>
        <v>n/a</v>
      </c>
      <c r="I233" s="1291"/>
      <c r="J233" s="1291" t="str">
        <f t="shared" si="13"/>
        <v>n/a</v>
      </c>
      <c r="K233" s="1291"/>
      <c r="L233" s="1291" t="str">
        <f t="shared" si="14"/>
        <v>n/a</v>
      </c>
      <c r="M233" s="1291"/>
      <c r="N233" s="1242" t="str">
        <f t="shared" si="15"/>
        <v>n/a</v>
      </c>
      <c r="O233" s="1242"/>
      <c r="P233" s="1291" t="str">
        <f t="shared" si="16"/>
        <v>n/a</v>
      </c>
      <c r="Q233" s="1291"/>
      <c r="R233" s="1291" t="str">
        <f t="shared" si="17"/>
        <v>n/a</v>
      </c>
      <c r="S233" s="1291"/>
      <c r="T233" s="1291" t="str">
        <f t="shared" si="18"/>
        <v>n/a</v>
      </c>
      <c r="U233" s="1291"/>
      <c r="V233" s="878"/>
      <c r="W233" s="878"/>
      <c r="X233" s="878"/>
      <c r="Y233" s="878"/>
      <c r="Z233" s="878"/>
      <c r="AA233" s="79"/>
      <c r="AD233" s="879"/>
    </row>
    <row r="234" spans="2:30" s="876" customFormat="1" x14ac:dyDescent="0.25">
      <c r="B234" s="79"/>
      <c r="C234" s="878"/>
      <c r="D234" s="1950" t="s">
        <v>3057</v>
      </c>
      <c r="E234" s="1950"/>
      <c r="F234" s="1240" t="str">
        <f t="shared" si="11"/>
        <v>n/a</v>
      </c>
      <c r="G234" s="1240"/>
      <c r="H234" s="1305" t="str">
        <f t="shared" si="12"/>
        <v>n/a</v>
      </c>
      <c r="I234" s="1305"/>
      <c r="J234" s="1305" t="str">
        <f t="shared" si="13"/>
        <v>n/a</v>
      </c>
      <c r="K234" s="1305"/>
      <c r="L234" s="1305" t="str">
        <f t="shared" si="14"/>
        <v>n/a</v>
      </c>
      <c r="M234" s="1305"/>
      <c r="N234" s="1240" t="str">
        <f t="shared" si="15"/>
        <v>n/a</v>
      </c>
      <c r="O234" s="1240"/>
      <c r="P234" s="1305" t="str">
        <f t="shared" si="16"/>
        <v>n/a</v>
      </c>
      <c r="Q234" s="1305"/>
      <c r="R234" s="1305" t="str">
        <f t="shared" si="17"/>
        <v>n/a</v>
      </c>
      <c r="S234" s="1305"/>
      <c r="T234" s="1305" t="str">
        <f t="shared" si="18"/>
        <v>n/a</v>
      </c>
      <c r="U234" s="1305"/>
      <c r="V234" s="878"/>
      <c r="W234" s="878"/>
      <c r="X234" s="878"/>
      <c r="Y234" s="878"/>
      <c r="Z234" s="878"/>
      <c r="AA234" s="79"/>
      <c r="AD234" s="879"/>
    </row>
    <row r="235" spans="2:30" s="876" customFormat="1" x14ac:dyDescent="0.25">
      <c r="B235" s="79"/>
      <c r="C235" s="878"/>
      <c r="D235" s="878"/>
      <c r="E235" s="885"/>
      <c r="F235" s="885"/>
      <c r="G235" s="878"/>
      <c r="H235" s="878"/>
      <c r="I235" s="878"/>
      <c r="J235" s="878"/>
      <c r="K235" s="878"/>
      <c r="L235" s="878"/>
      <c r="M235" s="878"/>
      <c r="N235" s="878"/>
      <c r="O235" s="878"/>
      <c r="P235" s="878"/>
      <c r="Q235" s="878"/>
      <c r="R235" s="878"/>
      <c r="S235" s="878"/>
      <c r="T235" s="878"/>
      <c r="U235" s="878"/>
      <c r="V235" s="878"/>
      <c r="W235" s="878"/>
      <c r="X235" s="878"/>
      <c r="Y235" s="878"/>
      <c r="Z235" s="878"/>
      <c r="AA235" s="79"/>
      <c r="AD235" s="879"/>
    </row>
    <row r="236" spans="2:30" s="876" customFormat="1" x14ac:dyDescent="0.25">
      <c r="B236" s="79"/>
      <c r="C236" s="878"/>
      <c r="D236" s="1418" t="s">
        <v>1832</v>
      </c>
      <c r="E236" s="1418"/>
      <c r="F236" s="1820" t="str">
        <f>IFERROR(VLOOKUP($F$223, la.lookup,2,FALSE),"please make a selection")</f>
        <v>please make a selection</v>
      </c>
      <c r="G236" s="1820"/>
      <c r="H236" s="1820"/>
      <c r="I236" s="1820"/>
      <c r="J236" s="1820"/>
      <c r="K236" s="1820"/>
      <c r="L236" s="1820"/>
      <c r="M236" s="1820"/>
      <c r="N236" s="1821" t="str">
        <f>IFERROR(VLOOKUP($F$224, la.lookup,2,FALSE),"please make a selection")</f>
        <v>please make a selection</v>
      </c>
      <c r="O236" s="1821"/>
      <c r="P236" s="1821"/>
      <c r="Q236" s="1821"/>
      <c r="R236" s="1403" t="s">
        <v>790</v>
      </c>
      <c r="S236" s="1403"/>
      <c r="T236" s="1403"/>
      <c r="U236" s="1403"/>
      <c r="V236" s="878"/>
      <c r="W236" s="878"/>
      <c r="X236" s="878"/>
      <c r="Y236" s="878"/>
      <c r="Z236" s="878"/>
      <c r="AA236" s="79"/>
      <c r="AD236" s="879"/>
    </row>
    <row r="237" spans="2:30" s="862" customFormat="1" ht="15" customHeight="1" x14ac:dyDescent="0.25">
      <c r="B237" s="79"/>
      <c r="C237" s="863"/>
      <c r="D237" s="1419"/>
      <c r="E237" s="1419"/>
      <c r="F237" s="1676" t="s">
        <v>3065</v>
      </c>
      <c r="G237" s="1676"/>
      <c r="H237" s="1676"/>
      <c r="I237" s="1676"/>
      <c r="J237" s="1676" t="s">
        <v>3066</v>
      </c>
      <c r="K237" s="1676"/>
      <c r="L237" s="1676" t="s">
        <v>3067</v>
      </c>
      <c r="M237" s="1676"/>
      <c r="N237" s="1946" t="s">
        <v>3066</v>
      </c>
      <c r="O237" s="1946"/>
      <c r="P237" s="1946" t="s">
        <v>3067</v>
      </c>
      <c r="Q237" s="1946"/>
      <c r="R237" s="1955" t="s">
        <v>3066</v>
      </c>
      <c r="S237" s="1955"/>
      <c r="T237" s="1955" t="s">
        <v>3067</v>
      </c>
      <c r="U237" s="1955"/>
      <c r="W237" s="863"/>
      <c r="X237" s="863"/>
      <c r="Y237" s="863"/>
      <c r="Z237" s="863"/>
      <c r="AA237" s="79"/>
      <c r="AD237" s="866"/>
    </row>
    <row r="238" spans="2:30" s="862" customFormat="1" ht="21" customHeight="1" x14ac:dyDescent="0.25">
      <c r="B238" s="79"/>
      <c r="C238" s="863"/>
      <c r="D238" s="1420"/>
      <c r="E238" s="1420"/>
      <c r="F238" s="1622"/>
      <c r="G238" s="1622"/>
      <c r="H238" s="1622"/>
      <c r="I238" s="1622"/>
      <c r="J238" s="1622"/>
      <c r="K238" s="1622"/>
      <c r="L238" s="1622"/>
      <c r="M238" s="1622"/>
      <c r="N238" s="1949"/>
      <c r="O238" s="1949"/>
      <c r="P238" s="1949"/>
      <c r="Q238" s="1949"/>
      <c r="R238" s="1543"/>
      <c r="S238" s="1543"/>
      <c r="T238" s="1543"/>
      <c r="U238" s="1543"/>
      <c r="W238" s="863"/>
      <c r="X238" s="863"/>
      <c r="Y238" s="863"/>
      <c r="Z238" s="863"/>
      <c r="AA238" s="79"/>
      <c r="AD238" s="866"/>
    </row>
    <row r="239" spans="2:30" s="862" customFormat="1" x14ac:dyDescent="0.25">
      <c r="B239" s="79"/>
      <c r="C239" s="863"/>
      <c r="D239" s="1477" t="s">
        <v>3052</v>
      </c>
      <c r="E239" s="1477"/>
      <c r="F239" s="1576" t="s">
        <v>3068</v>
      </c>
      <c r="G239" s="1576"/>
      <c r="H239" s="1576"/>
      <c r="I239" s="1576"/>
      <c r="J239" s="1241" t="str">
        <f>IFERROR(IF($F$236="please make a selection","n/a",INDEX(la.data,MATCH($F$236,la.geog,0),MATCH(CONCATENATE("Number of persistent absentees - 10% of sessions"," (",$D239,")"),la.head,0))), "n/a")</f>
        <v>n/a</v>
      </c>
      <c r="K239" s="1241"/>
      <c r="L239" s="1312" t="str">
        <f>IFERROR(IF($F$236="please make a selection","n/a",INDEX(la.data,MATCH($F$236,la.geog,0),MATCH(CONCATENATE("Proportion of persistent absentees - 10% of sessions"," (",$D239,")"),la.head,0))), "n/a")</f>
        <v>n/a</v>
      </c>
      <c r="M239" s="1312"/>
      <c r="N239" s="1241" t="str">
        <f>IFERROR(IF($N$236="please make a selection","n/a",INDEX(la.data,MATCH($N$236,la.geog,0),MATCH(CONCATENATE("Number of persistent absentees - 10% of sessions"," (",$D239,")"),la.head,0))), "n/a")</f>
        <v>n/a</v>
      </c>
      <c r="O239" s="1241"/>
      <c r="P239" s="1312" t="str">
        <f>IFERROR(IF($N$236="please make a selection","n/a",INDEX(la.data,MATCH($N$236,la.geog,0),MATCH(CONCATENATE("Proportion of persistent absentees - 10% of sessions"," (",$D239,")"),la.head,0))), "n/a")</f>
        <v>n/a</v>
      </c>
      <c r="Q239" s="1312"/>
      <c r="R239" s="1241">
        <f>IFERROR(IF($R$236="please make a selection","n/a",INDEX(la.data,MATCH($R$236,la.geog,0),MATCH(CONCATENATE("Number of persistent absentees - 10% of sessions"," (",$D239,")"),la.head,0))), "n/a")</f>
        <v>9710</v>
      </c>
      <c r="S239" s="1241"/>
      <c r="T239" s="1312">
        <f>IFERROR(IF($R$236="please make a selection","n/a",INDEX(la.data,MATCH($R$236,la.geog,0),MATCH(CONCATENATE("Proportion of persistent absentees - 10% of sessions"," (",$D239,")"),la.head,0))), "n/a")</f>
        <v>0.1</v>
      </c>
      <c r="U239" s="1312"/>
      <c r="W239" s="863"/>
      <c r="X239" s="863"/>
      <c r="Y239" s="863"/>
      <c r="Z239" s="863"/>
      <c r="AA239" s="79"/>
      <c r="AD239" s="866"/>
    </row>
    <row r="240" spans="2:30" s="862" customFormat="1" x14ac:dyDescent="0.25">
      <c r="B240" s="79"/>
      <c r="C240" s="863"/>
      <c r="D240" s="1477" t="s">
        <v>3053</v>
      </c>
      <c r="E240" s="1477"/>
      <c r="F240" s="1570" t="s">
        <v>3069</v>
      </c>
      <c r="G240" s="1570"/>
      <c r="H240" s="1570"/>
      <c r="I240" s="1570"/>
      <c r="J240" s="1242" t="str">
        <f>IFERROR(IF($F$236="please make a selection","n/a",INDEX(la.data,MATCH($F$236,la.geog,0),MATCH(CONCATENATE($AD$227," (",$D240,")"),la.head,0))), "n/a")</f>
        <v>n/a</v>
      </c>
      <c r="K240" s="1242"/>
      <c r="L240" s="1291" t="str">
        <f>IFERROR(IF($F$236="please make a selection","n/a",INDEX(la.data,MATCH($F$236,la.geog,0),MATCH(CONCATENATE($AD$228," (",$D240,")"),la.head,0))), "n/a")</f>
        <v>n/a</v>
      </c>
      <c r="M240" s="1291"/>
      <c r="N240" s="1242" t="str">
        <f>IFERROR(IF($N$236="please make a selection","n/a",INDEX(la.data,MATCH($N$236,la.geog,0),MATCH(CONCATENATE($AD$227," (",$D240,")"),la.head,0))), "n/a")</f>
        <v>n/a</v>
      </c>
      <c r="O240" s="1242"/>
      <c r="P240" s="1291" t="str">
        <f>IFERROR(IF($N$236="please make a selection","n/a",INDEX(la.data,MATCH($N$236,la.geog,0),MATCH(CONCATENATE($AD$228," (",$D240,")"),la.head,0))), "n/a")</f>
        <v>n/a</v>
      </c>
      <c r="Q240" s="1291"/>
      <c r="R240" s="1242">
        <f>IFERROR(IF($R$236="please make a selection","n/a",INDEX(la.data,MATCH($R$236,la.geog,0),MATCH(CONCATENATE($AD$227," (",$D240,")"),la.head,0))), "n/a")</f>
        <v>3405</v>
      </c>
      <c r="S240" s="1242"/>
      <c r="T240" s="1291">
        <f>IFERROR(IF($R$236="please make a selection","n/a",INDEX(la.data,MATCH($R$236,la.geog,0),MATCH(CONCATENATE($AD$228," (",$D240,")"),la.head,0))), "n/a")</f>
        <v>3.6000000000000004E-2</v>
      </c>
      <c r="U240" s="1291"/>
      <c r="W240" s="863"/>
      <c r="X240" s="863"/>
      <c r="Y240" s="863"/>
      <c r="Z240" s="863"/>
      <c r="AA240" s="79"/>
      <c r="AD240" s="866"/>
    </row>
    <row r="241" spans="2:31" s="862" customFormat="1" x14ac:dyDescent="0.25">
      <c r="B241" s="79"/>
      <c r="C241" s="863"/>
      <c r="D241" s="1477" t="s">
        <v>3054</v>
      </c>
      <c r="E241" s="1477"/>
      <c r="F241" s="1570" t="s">
        <v>3069</v>
      </c>
      <c r="G241" s="1570"/>
      <c r="H241" s="1570"/>
      <c r="I241" s="1570"/>
      <c r="J241" s="1242" t="str">
        <f>IFERROR(IF($F$236="please make a selection","n/a",INDEX(la.data,MATCH($F$236,la.geog,0),MATCH(CONCATENATE($AD$227," (",$D241,")"),la.head,0))), "n/a")</f>
        <v>n/a</v>
      </c>
      <c r="K241" s="1242"/>
      <c r="L241" s="1291" t="str">
        <f>IFERROR(IF($F$236="please make a selection","n/a",INDEX(la.data,MATCH($F$236,la.geog,0),MATCH(CONCATENATE($AD$228," (",$D241,")"),la.head,0))), "n/a")</f>
        <v>n/a</v>
      </c>
      <c r="M241" s="1291"/>
      <c r="N241" s="1242" t="str">
        <f>IFERROR(IF($N$236="please make a selection","n/a",INDEX(la.data,MATCH($N$236,la.geog,0),MATCH(CONCATENATE($AD$227," (",$D241,")"),la.head,0))), "n/a")</f>
        <v>n/a</v>
      </c>
      <c r="O241" s="1242"/>
      <c r="P241" s="1291" t="str">
        <f>IFERROR(IF($N$236="please make a selection","n/a",INDEX(la.data,MATCH($N$236,la.geog,0),MATCH(CONCATENATE($AD$228," (",$D241,")"),la.head,0))), "n/a")</f>
        <v>n/a</v>
      </c>
      <c r="Q241" s="1291"/>
      <c r="R241" s="1324">
        <f>IFERROR(IF($R$236="please make a selection","n/a",INDEX(la.data,MATCH($R$236,la.geog,0),MATCH(CONCATENATE($AD$227," (",$D241,")"),la.head,0))), "n/a")</f>
        <v>3290</v>
      </c>
      <c r="S241" s="1324"/>
      <c r="T241" s="1954">
        <f>IFERROR(IF($R$236="please make a selection","n/a",INDEX(la.data,MATCH($R$236,la.geog,0),MATCH(CONCATENATE($AD$228," (",$D241,")"),la.head,0))), "n/a")</f>
        <v>3.5000000000000003E-2</v>
      </c>
      <c r="U241" s="1954"/>
      <c r="W241" s="863"/>
      <c r="X241" s="863"/>
      <c r="Y241" s="863"/>
      <c r="Z241" s="863"/>
      <c r="AA241" s="79"/>
      <c r="AD241" s="866"/>
    </row>
    <row r="242" spans="2:31" s="862" customFormat="1" x14ac:dyDescent="0.25">
      <c r="B242" s="79"/>
      <c r="C242" s="863"/>
      <c r="D242" s="1952" t="s">
        <v>3055</v>
      </c>
      <c r="E242" s="1952"/>
      <c r="F242" s="1570" t="s">
        <v>3069</v>
      </c>
      <c r="G242" s="1570"/>
      <c r="H242" s="1570"/>
      <c r="I242" s="1570"/>
      <c r="J242" s="1242" t="str">
        <f>IFERROR(IF($F$236="please make a selection","n/a",INDEX(la.data,MATCH($F$236,la.geog,0),MATCH(CONCATENATE($AD$227," (",$D242,")"),la.head,0))), "n/a")</f>
        <v>n/a</v>
      </c>
      <c r="K242" s="1242"/>
      <c r="L242" s="1291" t="str">
        <f>IFERROR(IF($F$236="please make a selection","n/a",INDEX(la.data,MATCH($F$236,la.geog,0),MATCH(CONCATENATE($AD$228," (",$D242,")"),la.head,0))), "n/a")</f>
        <v>n/a</v>
      </c>
      <c r="M242" s="1291"/>
      <c r="N242" s="1242" t="str">
        <f>IFERROR(IF($N$236="please make a selection","n/a",INDEX(la.data,MATCH($N$236,la.geog,0),MATCH(CONCATENATE($AD$227," (",$D242,")"),la.head,0))), "n/a")</f>
        <v>n/a</v>
      </c>
      <c r="O242" s="1242"/>
      <c r="P242" s="1291" t="str">
        <f>IFERROR(IF($N$236="please make a selection","n/a",INDEX(la.data,MATCH($N$236,la.geog,0),MATCH(CONCATENATE($AD$228," (",$D242,")"),la.head,0))), "n/a")</f>
        <v>n/a</v>
      </c>
      <c r="Q242" s="1291"/>
      <c r="R242" s="1324">
        <f>IFERROR(IF($R$236="please make a selection","n/a",INDEX(la.data,MATCH($R$236,la.geog,0),MATCH(CONCATENATE($AD$227," (",$D242,")"),la.head,0))), "n/a")</f>
        <v>4262</v>
      </c>
      <c r="S242" s="1324"/>
      <c r="T242" s="1954">
        <f>IFERROR(IF($R$236="please make a selection","n/a",INDEX(la.data,MATCH($R$236,la.geog,0),MATCH(CONCATENATE($AD$228," (",$D242,")"),la.head,0))), "n/a")</f>
        <v>4.5999999999999999E-2</v>
      </c>
      <c r="U242" s="1954"/>
      <c r="W242" s="863"/>
      <c r="X242" s="863"/>
      <c r="Y242" s="863"/>
      <c r="Z242" s="863"/>
      <c r="AA242" s="79"/>
      <c r="AD242" s="866"/>
    </row>
    <row r="243" spans="2:31" s="862" customFormat="1" x14ac:dyDescent="0.25">
      <c r="B243" s="79"/>
      <c r="C243" s="863"/>
      <c r="D243" s="1951" t="s">
        <v>3056</v>
      </c>
      <c r="E243" s="1951"/>
      <c r="F243" s="1570" t="s">
        <v>3069</v>
      </c>
      <c r="G243" s="1570"/>
      <c r="H243" s="1570"/>
      <c r="I243" s="1570"/>
      <c r="J243" s="1242" t="str">
        <f>IFERROR(IF($F$236="please make a selection","n/a",INDEX(la.data,MATCH($F$236,la.geog,0),MATCH(CONCATENATE($AD$227," (",$D243,")"),la.head,0))), "n/a")</f>
        <v>n/a</v>
      </c>
      <c r="K243" s="1242"/>
      <c r="L243" s="1291" t="str">
        <f>IFERROR(IF($F$236="please make a selection","n/a",INDEX(la.data,MATCH($F$236,la.geog,0),MATCH(CONCATENATE($AD$228," (",$D243,")"),la.head,0))), "n/a")</f>
        <v>n/a</v>
      </c>
      <c r="M243" s="1291"/>
      <c r="N243" s="1242" t="str">
        <f>IFERROR(IF($N$236="please make a selection","n/a",INDEX(la.data,MATCH($N$236,la.geog,0),MATCH(CONCATENATE($AD$227," (",$D243,")"),la.head,0))), "n/a")</f>
        <v>n/a</v>
      </c>
      <c r="O243" s="1242"/>
      <c r="P243" s="1291" t="str">
        <f>IFERROR(IF($N$236="please make a selection","n/a",INDEX(la.data,MATCH($N$236,la.geog,0),MATCH(CONCATENATE($AD$228," (",$D243,")"),la.head,0))), "n/a")</f>
        <v>n/a</v>
      </c>
      <c r="Q243" s="1291"/>
      <c r="R243" s="1324">
        <f>IFERROR(IF($R$236="please make a selection","n/a",INDEX(la.data,MATCH($R$236,la.geog,0),MATCH(CONCATENATE($AD$227," (",$D243,")"),la.head,0))), "n/a")</f>
        <v>4600</v>
      </c>
      <c r="S243" s="1324"/>
      <c r="T243" s="1954">
        <f>IFERROR(IF($R$236="please make a selection","n/a",INDEX(la.data,MATCH($R$236,la.geog,0),MATCH(CONCATENATE($AD$228," (",$D243,")"),la.head,0))), "n/a")</f>
        <v>4.9000000000000002E-2</v>
      </c>
      <c r="U243" s="1954"/>
      <c r="W243" s="863"/>
      <c r="X243" s="863"/>
      <c r="Y243" s="863"/>
      <c r="Z243" s="863"/>
      <c r="AA243" s="79"/>
      <c r="AD243" s="866"/>
    </row>
    <row r="244" spans="2:31" s="862" customFormat="1" x14ac:dyDescent="0.25">
      <c r="B244" s="79"/>
      <c r="C244" s="863"/>
      <c r="D244" s="1950" t="s">
        <v>3057</v>
      </c>
      <c r="E244" s="1950"/>
      <c r="F244" s="1514" t="s">
        <v>3069</v>
      </c>
      <c r="G244" s="1514"/>
      <c r="H244" s="1514"/>
      <c r="I244" s="1514"/>
      <c r="J244" s="1240" t="str">
        <f>IFERROR(IF($F$236="please make a selection","n/a",INDEX(la.data,MATCH($F$236,la.geog,0),MATCH(CONCATENATE($AD$227," (",$D244,")"),la.head,0))), "n/a")</f>
        <v>n/a</v>
      </c>
      <c r="K244" s="1240"/>
      <c r="L244" s="1305" t="str">
        <f>IFERROR(IF($F$236="please make a selection","n/a",INDEX(la.data,MATCH($F$236,la.geog,0),MATCH(CONCATENATE($AD$228," (",$D244,")"),la.head,0))), "n/a")</f>
        <v>n/a</v>
      </c>
      <c r="M244" s="1305"/>
      <c r="N244" s="1240" t="str">
        <f>IFERROR(IF($N$236="please make a selection","n/a",INDEX(la.data,MATCH($N$236,la.geog,0),MATCH(CONCATENATE($AD$227," (",$D244,")"),la.head,0))), "n/a")</f>
        <v>n/a</v>
      </c>
      <c r="O244" s="1240"/>
      <c r="P244" s="1305" t="str">
        <f>IFERROR(IF($N$236="please make a selection","n/a",INDEX(la.data,MATCH($N$236,la.geog,0),MATCH(CONCATENATE($AD$228," (",$D244,")"),la.head,0))), "n/a")</f>
        <v>n/a</v>
      </c>
      <c r="Q244" s="1305"/>
      <c r="R244" s="1343">
        <f>IFERROR(IF($R$236="please make a selection","n/a",INDEX(la.data,MATCH($R$236,la.geog,0),MATCH(CONCATENATE($AD$227," (",$D244,")"),la.head,0))), "n/a")</f>
        <v>5050</v>
      </c>
      <c r="S244" s="1343"/>
      <c r="T244" s="1956">
        <f>IFERROR(IF($R$236="please make a selection","n/a",INDEX(la.data,MATCH($R$236,la.geog,0),MATCH(CONCATENATE($AD$228," (",$D244,")"),la.head,0))), "n/a")</f>
        <v>5.5E-2</v>
      </c>
      <c r="U244" s="1956"/>
      <c r="W244" s="863"/>
      <c r="X244" s="863"/>
      <c r="Y244" s="863"/>
      <c r="Z244" s="863"/>
      <c r="AA244" s="79"/>
      <c r="AD244" s="866"/>
    </row>
    <row r="245" spans="2:31" s="862" customFormat="1" x14ac:dyDescent="0.25">
      <c r="B245" s="79"/>
      <c r="C245" s="863"/>
      <c r="D245" s="863"/>
      <c r="E245" s="863"/>
      <c r="F245" s="903"/>
      <c r="G245" s="902"/>
      <c r="H245" s="902"/>
      <c r="I245" s="902"/>
      <c r="J245" s="1953"/>
      <c r="K245" s="1953"/>
      <c r="L245" s="902"/>
      <c r="M245" s="902"/>
      <c r="N245" s="902"/>
      <c r="O245" s="902"/>
      <c r="P245" s="902"/>
      <c r="Q245" s="902"/>
      <c r="R245" s="902"/>
      <c r="S245" s="902"/>
      <c r="T245" s="902"/>
      <c r="U245" s="902"/>
      <c r="W245" s="863"/>
      <c r="X245" s="863"/>
      <c r="Y245" s="863"/>
      <c r="Z245" s="863"/>
      <c r="AA245" s="79"/>
      <c r="AD245" s="866"/>
    </row>
    <row r="246" spans="2:31" s="862" customFormat="1" x14ac:dyDescent="0.25">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D246" s="866"/>
    </row>
    <row r="247" spans="2:31" s="862" customFormat="1" x14ac:dyDescent="0.25">
      <c r="B247" s="79"/>
      <c r="C247" s="863"/>
      <c r="D247" s="863"/>
      <c r="E247" s="863"/>
      <c r="F247" s="863"/>
      <c r="G247" s="863"/>
      <c r="H247" s="863"/>
      <c r="I247" s="863"/>
      <c r="J247" s="863"/>
      <c r="K247" s="863"/>
      <c r="L247" s="863"/>
      <c r="M247" s="863"/>
      <c r="N247" s="863"/>
      <c r="O247" s="863"/>
      <c r="P247" s="863"/>
      <c r="Q247" s="863"/>
      <c r="R247" s="863"/>
      <c r="S247" s="863"/>
      <c r="T247" s="863"/>
      <c r="U247" s="863"/>
      <c r="V247" s="863"/>
      <c r="W247" s="863"/>
      <c r="X247" s="863"/>
      <c r="Y247" s="863"/>
      <c r="Z247" s="863"/>
      <c r="AA247" s="79"/>
      <c r="AD247" s="866"/>
    </row>
    <row r="248" spans="2:31" s="862" customFormat="1" x14ac:dyDescent="0.25">
      <c r="B248" s="79"/>
      <c r="C248" s="863"/>
      <c r="D248" s="863"/>
      <c r="E248" s="863"/>
      <c r="F248" s="863"/>
      <c r="G248" s="863"/>
      <c r="H248" s="863"/>
      <c r="I248" s="863"/>
      <c r="J248" s="863"/>
      <c r="K248" s="863"/>
      <c r="L248" s="863"/>
      <c r="M248" s="863"/>
      <c r="N248" s="863"/>
      <c r="O248" s="863"/>
      <c r="P248" s="863"/>
      <c r="Q248" s="863"/>
      <c r="R248" s="863"/>
      <c r="S248" s="863"/>
      <c r="T248" s="863"/>
      <c r="U248" s="863"/>
      <c r="V248" s="863"/>
      <c r="W248" s="863"/>
      <c r="X248" s="863"/>
      <c r="Y248" s="863"/>
      <c r="Z248" s="863"/>
      <c r="AA248" s="79"/>
      <c r="AD248" s="866"/>
    </row>
    <row r="249" spans="2:31" s="862" customFormat="1" x14ac:dyDescent="0.25">
      <c r="B249" s="79"/>
      <c r="C249" s="863"/>
      <c r="D249" s="1920" t="s">
        <v>3072</v>
      </c>
      <c r="E249" s="1920"/>
      <c r="F249" s="1920"/>
      <c r="G249" s="1920"/>
      <c r="H249" s="1920"/>
      <c r="I249" s="1920"/>
      <c r="J249" s="1920"/>
      <c r="K249" s="1920"/>
      <c r="L249" s="1920"/>
      <c r="M249" s="1920"/>
      <c r="N249" s="1920"/>
      <c r="O249" s="1920"/>
      <c r="P249" s="1920"/>
      <c r="Q249" s="1920"/>
      <c r="R249" s="1920"/>
      <c r="S249" s="1920"/>
      <c r="T249" s="1920"/>
      <c r="U249" s="1920"/>
      <c r="V249" s="1920"/>
      <c r="W249" s="1920"/>
      <c r="X249" s="1920"/>
      <c r="Y249" s="920"/>
      <c r="Z249" s="863"/>
      <c r="AA249" s="79"/>
      <c r="AD249" s="866"/>
    </row>
    <row r="250" spans="2:31" s="862" customFormat="1" x14ac:dyDescent="0.25">
      <c r="B250" s="79"/>
      <c r="C250" s="863"/>
      <c r="D250" s="911"/>
      <c r="E250" s="912"/>
      <c r="F250" s="911"/>
      <c r="G250" s="911"/>
      <c r="H250" s="911"/>
      <c r="I250" s="911"/>
      <c r="J250" s="911"/>
      <c r="K250" s="911"/>
      <c r="L250" s="911"/>
      <c r="M250" s="911"/>
      <c r="N250" s="911"/>
      <c r="O250" s="911"/>
      <c r="P250" s="911"/>
      <c r="Q250" s="911"/>
      <c r="R250" s="911"/>
      <c r="S250" s="911"/>
      <c r="T250" s="911"/>
      <c r="U250" s="911"/>
      <c r="V250" s="911"/>
      <c r="W250" s="911"/>
      <c r="X250" s="911"/>
      <c r="Y250" s="911"/>
      <c r="Z250" s="863"/>
      <c r="AA250" s="79"/>
      <c r="AD250" s="866"/>
    </row>
    <row r="251" spans="2:31" s="902" customFormat="1" ht="121.5" customHeight="1" x14ac:dyDescent="0.25">
      <c r="B251" s="79"/>
      <c r="C251" s="903"/>
      <c r="D251" s="1387" t="s">
        <v>3071</v>
      </c>
      <c r="E251" s="1387"/>
      <c r="F251" s="1387"/>
      <c r="G251" s="1387"/>
      <c r="H251" s="1387"/>
      <c r="I251" s="1387"/>
      <c r="J251" s="1387"/>
      <c r="K251" s="1387"/>
      <c r="L251" s="1387"/>
      <c r="M251" s="1387"/>
      <c r="N251" s="1387"/>
      <c r="O251" s="1387"/>
      <c r="P251" s="1387"/>
      <c r="Q251" s="1387"/>
      <c r="R251" s="1387"/>
      <c r="S251" s="1387"/>
      <c r="T251" s="1387"/>
      <c r="U251" s="1387"/>
      <c r="V251" s="1387"/>
      <c r="W251" s="1387"/>
      <c r="X251" s="1387"/>
      <c r="Y251" s="1387"/>
      <c r="Z251" s="903"/>
      <c r="AA251" s="79"/>
      <c r="AD251" s="905"/>
    </row>
    <row r="252" spans="2:31" s="902" customFormat="1" x14ac:dyDescent="0.25">
      <c r="B252" s="79"/>
      <c r="C252" s="903"/>
      <c r="D252" s="903"/>
      <c r="E252" s="903"/>
      <c r="F252" s="903"/>
      <c r="G252" s="903"/>
      <c r="H252" s="903"/>
      <c r="I252" s="903"/>
      <c r="J252" s="903"/>
      <c r="K252" s="903"/>
      <c r="L252" s="903"/>
      <c r="M252" s="903"/>
      <c r="N252" s="903"/>
      <c r="O252" s="903"/>
      <c r="P252" s="903"/>
      <c r="Q252" s="903"/>
      <c r="R252" s="903"/>
      <c r="S252" s="903"/>
      <c r="T252" s="903"/>
      <c r="U252" s="903"/>
      <c r="V252" s="903"/>
      <c r="W252" s="903"/>
      <c r="X252" s="903"/>
      <c r="Y252" s="903"/>
      <c r="Z252" s="903"/>
      <c r="AA252" s="79"/>
      <c r="AD252" s="897" t="s">
        <v>2922</v>
      </c>
      <c r="AE252" s="921"/>
    </row>
    <row r="253" spans="2:31" s="902" customFormat="1" ht="50.25" customHeight="1" x14ac:dyDescent="0.25">
      <c r="B253" s="79"/>
      <c r="C253" s="903"/>
      <c r="D253" s="1881" t="s">
        <v>3070</v>
      </c>
      <c r="E253" s="1881"/>
      <c r="F253" s="1881"/>
      <c r="G253" s="1881"/>
      <c r="H253" s="1881"/>
      <c r="I253" s="1881"/>
      <c r="J253" s="1881"/>
      <c r="K253" s="1881"/>
      <c r="L253" s="1881"/>
      <c r="M253" s="1881"/>
      <c r="N253" s="1881"/>
      <c r="O253" s="1881"/>
      <c r="P253" s="1881"/>
      <c r="Q253" s="1881"/>
      <c r="R253" s="1881"/>
      <c r="S253" s="1881"/>
      <c r="T253" s="1881"/>
      <c r="U253" s="1881"/>
      <c r="V253" s="1881"/>
      <c r="W253" s="1881"/>
      <c r="X253" s="1881"/>
      <c r="Y253" s="1881"/>
      <c r="Z253" s="903"/>
      <c r="AA253" s="79"/>
      <c r="AD253" s="897" t="s">
        <v>2924</v>
      </c>
      <c r="AE253" s="921"/>
    </row>
    <row r="254" spans="2:31" s="917" customFormat="1" x14ac:dyDescent="0.25">
      <c r="B254" s="79"/>
      <c r="C254" s="918"/>
      <c r="D254" s="923"/>
      <c r="E254" s="923"/>
      <c r="F254" s="923"/>
      <c r="G254" s="923"/>
      <c r="H254" s="923"/>
      <c r="I254" s="923"/>
      <c r="J254" s="923"/>
      <c r="K254" s="923"/>
      <c r="L254" s="923"/>
      <c r="M254" s="923"/>
      <c r="N254" s="923"/>
      <c r="O254" s="923"/>
      <c r="P254" s="923"/>
      <c r="Q254" s="923"/>
      <c r="R254" s="923"/>
      <c r="S254" s="923"/>
      <c r="T254" s="923"/>
      <c r="U254" s="923"/>
      <c r="V254" s="923"/>
      <c r="W254" s="923"/>
      <c r="X254" s="923"/>
      <c r="Y254" s="923"/>
      <c r="Z254" s="918"/>
      <c r="AA254" s="79"/>
      <c r="AD254" s="897"/>
      <c r="AE254" s="921"/>
    </row>
    <row r="255" spans="2:31" s="902" customFormat="1" x14ac:dyDescent="0.25">
      <c r="B255" s="79"/>
      <c r="C255" s="903"/>
      <c r="D255" s="1841" t="s">
        <v>2915</v>
      </c>
      <c r="E255" s="1841"/>
      <c r="F255" s="1841"/>
      <c r="G255" s="1841"/>
      <c r="H255" s="1872"/>
      <c r="I255" s="1957" t="s">
        <v>2922</v>
      </c>
      <c r="J255" s="1958"/>
      <c r="K255" s="903"/>
      <c r="L255" s="903"/>
      <c r="M255" s="903"/>
      <c r="N255" s="903"/>
      <c r="O255" s="903"/>
      <c r="P255" s="903"/>
      <c r="Q255" s="903"/>
      <c r="R255" s="903"/>
      <c r="S255" s="903"/>
      <c r="T255" s="903"/>
      <c r="U255" s="903"/>
      <c r="V255" s="903"/>
      <c r="W255" s="903"/>
      <c r="X255" s="903"/>
      <c r="Y255" s="903"/>
      <c r="Z255" s="903"/>
      <c r="AA255" s="79"/>
      <c r="AD255" s="897"/>
      <c r="AE255" s="921"/>
    </row>
    <row r="256" spans="2:31" s="902" customFormat="1" x14ac:dyDescent="0.25">
      <c r="B256" s="79"/>
      <c r="C256" s="903"/>
      <c r="D256" s="903"/>
      <c r="E256" s="903"/>
      <c r="F256" s="903"/>
      <c r="G256" s="903"/>
      <c r="H256" s="903"/>
      <c r="I256" s="903"/>
      <c r="J256" s="903"/>
      <c r="K256" s="903"/>
      <c r="L256" s="903"/>
      <c r="M256" s="903"/>
      <c r="N256" s="903"/>
      <c r="O256" s="903"/>
      <c r="P256" s="903"/>
      <c r="Q256" s="903"/>
      <c r="R256" s="903"/>
      <c r="S256" s="903"/>
      <c r="T256" s="903"/>
      <c r="U256" s="903"/>
      <c r="V256" s="903"/>
      <c r="W256" s="903"/>
      <c r="X256" s="903"/>
      <c r="Y256" s="903"/>
      <c r="Z256" s="903"/>
      <c r="AA256" s="79"/>
      <c r="AD256" s="905"/>
      <c r="AE256" s="921"/>
    </row>
    <row r="257" spans="2:31" s="902" customFormat="1" x14ac:dyDescent="0.25">
      <c r="B257" s="79"/>
      <c r="C257" s="903"/>
      <c r="D257" s="1826"/>
      <c r="E257" s="1826"/>
      <c r="F257" s="1396" t="s">
        <v>790</v>
      </c>
      <c r="G257" s="1396"/>
      <c r="H257" s="1396"/>
      <c r="I257" s="1396"/>
      <c r="J257" s="1396"/>
      <c r="K257" s="1396"/>
      <c r="L257" s="1396"/>
      <c r="M257" s="1538" t="s">
        <v>791</v>
      </c>
      <c r="N257" s="1538"/>
      <c r="O257" s="1538"/>
      <c r="P257" s="1538"/>
      <c r="Q257" s="1538"/>
      <c r="R257" s="1538"/>
      <c r="S257" s="1538"/>
      <c r="T257" s="1539" t="s">
        <v>1823</v>
      </c>
      <c r="U257" s="1539"/>
      <c r="V257" s="1539"/>
      <c r="W257" s="1539"/>
      <c r="X257" s="1539"/>
      <c r="Z257" s="903"/>
      <c r="AA257" s="79"/>
      <c r="AD257" s="905"/>
      <c r="AE257" s="921"/>
    </row>
    <row r="258" spans="2:31" s="902" customFormat="1" ht="36.75" customHeight="1" x14ac:dyDescent="0.25">
      <c r="B258" s="79"/>
      <c r="C258" s="903"/>
      <c r="D258" s="1959"/>
      <c r="E258" s="1959"/>
      <c r="F258" s="1543" t="s">
        <v>3073</v>
      </c>
      <c r="G258" s="1543"/>
      <c r="H258" s="1543" t="s">
        <v>3074</v>
      </c>
      <c r="I258" s="1543"/>
      <c r="J258" s="605" t="s">
        <v>2035</v>
      </c>
      <c r="K258" s="605" t="s">
        <v>571</v>
      </c>
      <c r="L258" s="605" t="s">
        <v>572</v>
      </c>
      <c r="M258" s="1544" t="s">
        <v>3073</v>
      </c>
      <c r="N258" s="1544"/>
      <c r="O258" s="1544" t="s">
        <v>3074</v>
      </c>
      <c r="P258" s="1544"/>
      <c r="Q258" s="603" t="s">
        <v>2035</v>
      </c>
      <c r="R258" s="790" t="s">
        <v>571</v>
      </c>
      <c r="S258" s="908" t="s">
        <v>572</v>
      </c>
      <c r="T258" s="1545" t="s">
        <v>3074</v>
      </c>
      <c r="U258" s="1545"/>
      <c r="V258" s="615" t="s">
        <v>2035</v>
      </c>
      <c r="W258" s="615" t="s">
        <v>571</v>
      </c>
      <c r="X258" s="615" t="s">
        <v>572</v>
      </c>
      <c r="Z258" s="903"/>
      <c r="AA258" s="79"/>
      <c r="AD258" s="947"/>
      <c r="AE258" s="921"/>
    </row>
    <row r="259" spans="2:31" s="862" customFormat="1" x14ac:dyDescent="0.25">
      <c r="B259" s="79"/>
      <c r="C259" s="863"/>
      <c r="D259" s="1577" t="s">
        <v>2047</v>
      </c>
      <c r="E259" s="1577"/>
      <c r="F259" s="1241">
        <f>IFERROR(IF($F$257="please make a selection","n/a",INDEX(la.data,MATCH($F$257,la.geog,0),MATCH(CONCATENATE("Pupils headcount in ",$I$255, " schools (",$D259,")"),la.head,0))), "n/a")</f>
        <v>62620</v>
      </c>
      <c r="G259" s="1241"/>
      <c r="H259" s="1241">
        <f>IFERROR(IF($F$257="please make a selection","n/a",INDEX(la.data,MATCH($F$257,la.geog,0),MATCH(CONCATENATE("Number of fixed period exclusions in ",$I$255, " schools (",$D259,")"),la.head,0))), "n/a")</f>
        <v>821</v>
      </c>
      <c r="I259" s="1241"/>
      <c r="J259" s="780">
        <f>IFERROR(IF($F$257="please make a selection","n/a",INDEX(la.data,MATCH($F$257,la.geog,0),MATCH(CONCATENATE("% of ",$I$255, " school pupils fixed period exclusions (",$D259,")"),la.head,0))), "n/a")</f>
        <v>1.2999999999999999E-2</v>
      </c>
      <c r="K259" s="780">
        <f>IFERROR(IF($F$257="please make a selection","n/a",INDEX(la.data,MATCH($F$257,la.geog,0),MATCH(CONCATENATE("LCI - ",$I$255, " school fixed period exclusions (",$D259,")"),la.head,0))), "n/a")</f>
        <v>1.2E-2</v>
      </c>
      <c r="L259" s="780">
        <f>IFERROR(IF($F$257="please make a selection","n/a",INDEX(la.data,MATCH($F$257,la.geog,0),MATCH(CONCATENATE("UCI - ",$I$255, " school fixed period exclusions (",$D259,")"),la.head,0))), "n/a")</f>
        <v>1.4E-2</v>
      </c>
      <c r="M259" s="1241">
        <f>IFERROR(IF($M$257="please make a selection","n/a",INDEX(la.data,MATCH($M$257,la.geog,0),MATCH(CONCATENATE("Pupils headcount in ",$I$255, " schools (",$D259,")"),la.head,0))), "n/a")</f>
        <v>710570</v>
      </c>
      <c r="N259" s="1241"/>
      <c r="O259" s="1241">
        <f>IFERROR(IF($M$257="please make a selection","n/a",INDEX(la.data,MATCH($M$257,la.geog,0),MATCH(CONCATENATE("Number of fixed period exclusions in ",$I$255, " schools (",$D259,")"),la.head,0))), "n/a")</f>
        <v>10040</v>
      </c>
      <c r="P259" s="1241"/>
      <c r="Q259" s="780">
        <f>IFERROR(IF($M$257="please make a selection","n/a",INDEX(la.data,MATCH($M$257,la.geog,0),MATCH(CONCATENATE("% of ",$I$255, " school pupils fixed period exclusions (",$D259,")"),la.head,0))), "n/a")</f>
        <v>1.4E-2</v>
      </c>
      <c r="R259" s="780">
        <f>IFERROR(IF($M$257="please make a selection","n/a",INDEX(la.data,MATCH($M$257,la.geog,0),MATCH(CONCATENATE("LCI - ",$I$255, " school fixed period exclusions (",$D259,")"),la.head,0))), "n/a")</f>
        <v>1.4E-2</v>
      </c>
      <c r="S259" s="780">
        <f>IFERROR(IF($M$257="please make a selection","n/a",INDEX(la.data,MATCH($M$257,la.geog,0),MATCH(CONCATENATE("UCI - ",$I$255, " school fixed period exclusions (",$D259,")"),la.head,0))), "n/a")</f>
        <v>1.4E-2</v>
      </c>
      <c r="T259" s="1241">
        <f>IFERROR(IF($T$257="please make a selection","n/a",INDEX(la.data,MATCH($T$257,la.geog,0),MATCH(CONCATENATE("Number of fixed period exclusions in ",$I$255, " schools (",$D259,")"),la.head,0))), "n/a")</f>
        <v>55740</v>
      </c>
      <c r="U259" s="1241"/>
      <c r="V259" s="780">
        <f>IFERROR(IF($T$257="please make a selection","n/a",INDEX(la.data,MATCH($T$257,la.geog,0),MATCH(CONCATENATE("% of ",$I$255, " school pupils fixed period exclusions (",$D259,")"),la.head,0))), "n/a")</f>
        <v>1.2E-2</v>
      </c>
      <c r="W259" s="780">
        <f>IFERROR(IF($T$257="please make a selection","n/a",INDEX(la.data,MATCH($T$257,la.geog,0),MATCH(CONCATENATE("LCI - ",$I$255, " school fixed period exclusions (",$D259,")"),la.head,0))), "n/a")</f>
        <v>1.2E-2</v>
      </c>
      <c r="X259" s="780">
        <f>IFERROR(IF($T$257="please make a selection","n/a",INDEX(la.data,MATCH($T$257,la.geog,0),MATCH(CONCATENATE("UCI - ",$I$255, " school fixed period exclusions (",$D259,")"),la.head,0))), "n/a")</f>
        <v>1.2E-2</v>
      </c>
      <c r="Y259" s="863"/>
      <c r="Z259" s="863"/>
      <c r="AA259" s="79"/>
      <c r="AD259" s="947"/>
      <c r="AE259" s="921"/>
    </row>
    <row r="260" spans="2:31" s="862" customFormat="1" x14ac:dyDescent="0.25">
      <c r="B260" s="79"/>
      <c r="C260" s="863"/>
      <c r="D260" s="1477" t="s">
        <v>2048</v>
      </c>
      <c r="E260" s="1477"/>
      <c r="F260" s="1242">
        <f>IFERROR(IF($F$257="please make a selection","n/a",INDEX(la.data,MATCH($F$257,la.geog,0),MATCH(CONCATENATE("Pupils headcount in ",$I$255, " schools (",$D260,")"),la.head,0))), "n/a")</f>
        <v>62151</v>
      </c>
      <c r="G260" s="1242"/>
      <c r="H260" s="1453">
        <f>IFERROR(IF($F$257="please make a selection","n/a",INDEX(la.data,MATCH($F$257,la.geog,0),MATCH(CONCATENATE("Number of fixed period exclusions in ",$I$255, " schools (",$D260,")"),la.head,0))), "n/a")</f>
        <v>792</v>
      </c>
      <c r="I260" s="1453"/>
      <c r="J260" s="922">
        <f>IFERROR(IF($F$257="please make a selection","n/a",INDEX(la.data,MATCH($F$257,la.geog,0),MATCH(CONCATENATE("% of ",$I$255, " school pupils fixed period exclusions (",$D260,")"),la.head,0))), "n/a")</f>
        <v>1.2743157793116799E-2</v>
      </c>
      <c r="K260" s="922">
        <f>IFERROR(IF($F$257="please make a selection","n/a",INDEX(la.data,MATCH($F$257,la.geog,0),MATCH(CONCATENATE("LCI - ",$I$255, " school fixed period exclusions (",$D260,")"),la.head,0))), "n/a")</f>
        <v>1.1890970383879301E-2</v>
      </c>
      <c r="L260" s="922">
        <f>IFERROR(IF($F$257="please make a selection","n/a",INDEX(la.data,MATCH($F$257,la.geog,0),MATCH(CONCATENATE("UCI - ",$I$255, " school fixed period exclusions (",$D260,")"),la.head,0))), "n/a")</f>
        <v>1.36555746889238E-2</v>
      </c>
      <c r="M260" s="1910">
        <f>IFERROR(IF($M$257="please make a selection","n/a",INDEX(la.data,MATCH($M$257,la.geog,0),MATCH(CONCATENATE("Pupils headcount in ",$I$255, " schools (",$D260,")"),la.head,0))), "n/a")</f>
        <v>693960</v>
      </c>
      <c r="N260" s="1910"/>
      <c r="O260" s="1910">
        <f>IFERROR(IF($M$257="please make a selection","n/a",INDEX(la.data,MATCH($M$257,la.geog,0),MATCH(CONCATENATE("Number of fixed period exclusions in ",$I$255, " schools (",$D260,")"),la.head,0))), "n/a")</f>
        <v>9300</v>
      </c>
      <c r="P260" s="1910"/>
      <c r="Q260" s="919">
        <f>IFERROR(IF($M$257="please make a selection","n/a",INDEX(la.data,MATCH($M$257,la.geog,0),MATCH(CONCATENATE("% of ",$I$255, " school pupils fixed period exclusions (",$D260,")"),la.head,0))), "n/a")</f>
        <v>1.3401348780909601E-2</v>
      </c>
      <c r="R260" s="919">
        <f>IFERROR(IF($M$257="please make a selection","n/a",INDEX(la.data,MATCH($M$257,la.geog,0),MATCH(CONCATENATE("LCI - ",$I$255, " school fixed period exclusions (",$D260,")"),la.head,0))), "n/a")</f>
        <v>1.31334935029038E-2</v>
      </c>
      <c r="S260" s="919">
        <f>IFERROR(IF($M$257="please make a selection","n/a",INDEX(la.data,MATCH($M$257,la.geog,0),MATCH(CONCATENATE("UCI - ",$I$255, " school fixed period exclusions (",$D260,")"),la.head,0))), "n/a")</f>
        <v>1.3674591223401899E-2</v>
      </c>
      <c r="T260" s="1755">
        <f>IFERROR(IF($T$257="please make a selection","n/a",INDEX(la.data,MATCH($T$257,la.geog,0),MATCH(CONCATENATE("Number of fixed period exclusions in ",$I$255, " schools (",$D260,")"),la.head,0))), "n/a")</f>
        <v>49650</v>
      </c>
      <c r="U260" s="1755"/>
      <c r="V260" s="919">
        <f>IFERROR(IF($T$257="please make a selection","n/a",INDEX(la.data,MATCH($T$257,la.geog,0),MATCH(CONCATENATE("% of ",$I$255, " school pupils fixed period exclusions (",$D260,")"),la.head,0))), "n/a")</f>
        <v>1.1008112524416301E-2</v>
      </c>
      <c r="W260" s="919">
        <f>IFERROR(IF($T$257="please make a selection","n/a",INDEX(la.data,MATCH($T$257,la.geog,0),MATCH(CONCATENATE("LCI - ",$I$255, " school fixed period exclusions (",$D260,")"),la.head,0))), "n/a")</f>
        <v>1.0912234482840599E-2</v>
      </c>
      <c r="X260" s="919">
        <f>IFERROR(IF($T$257="please make a selection","n/a",INDEX(la.data,MATCH($T$257,la.geog,0),MATCH(CONCATENATE("UCI - ",$I$255, " school fixed period exclusions (",$D260,")"),la.head,0))), "n/a")</f>
        <v>1.1104823520090299E-2</v>
      </c>
      <c r="Y260" s="863"/>
      <c r="Z260" s="863"/>
      <c r="AA260" s="79"/>
      <c r="AD260" s="947"/>
      <c r="AE260" s="921"/>
    </row>
    <row r="261" spans="2:31" s="862" customFormat="1" x14ac:dyDescent="0.25">
      <c r="B261" s="79"/>
      <c r="C261" s="863"/>
      <c r="D261" s="1477" t="s">
        <v>2049</v>
      </c>
      <c r="E261" s="1477"/>
      <c r="F261" s="1242">
        <f>IFERROR(IF($F$257="please make a selection","n/a",INDEX(la.data,MATCH($F$257,la.geog,0),MATCH(CONCATENATE("Pupils headcount in ",$I$255, " schools (",$D261,")"),la.head,0))), "n/a")</f>
        <v>60835</v>
      </c>
      <c r="G261" s="1242"/>
      <c r="H261" s="1453">
        <f>IFERROR(IF($F$257="please make a selection","n/a",INDEX(la.data,MATCH($F$257,la.geog,0),MATCH(CONCATENATE("Number of fixed period exclusions in ",$I$255, " schools (",$D261,")"),la.head,0))), "n/a")</f>
        <v>680</v>
      </c>
      <c r="I261" s="1453"/>
      <c r="J261" s="922">
        <f>IFERROR(IF($F$257="please make a selection","n/a",INDEX(la.data,MATCH($F$257,la.geog,0),MATCH(CONCATENATE("% of ",$I$255, " school pupils fixed period exclusions (",$D261,")"),la.head,0))), "n/a")</f>
        <v>1.11777759513438E-2</v>
      </c>
      <c r="K261" s="922">
        <f>IFERROR(IF($F$257="please make a selection","n/a",INDEX(la.data,MATCH($F$257,la.geog,0),MATCH(CONCATENATE("LCI - ",$I$255, " school fixed period exclusions (",$D261,")"),la.head,0))), "n/a")</f>
        <v>1.0372671037683402E-2</v>
      </c>
      <c r="L261" s="922">
        <f>IFERROR(IF($F$257="please make a selection","n/a",INDEX(la.data,MATCH($F$257,la.geog,0),MATCH(CONCATENATE("UCI - ",$I$255, " school fixed period exclusions (",$D261,")"),la.head,0))), "n/a")</f>
        <v>1.20446108519433E-2</v>
      </c>
      <c r="M261" s="1910">
        <f>IFERROR(IF($M$257="please make a selection","n/a",INDEX(la.data,MATCH($M$257,la.geog,0),MATCH(CONCATENATE("Pupils headcount in ",$I$255, " schools (",$D261,")"),la.head,0))), "n/a")</f>
        <v>678990</v>
      </c>
      <c r="N261" s="1910"/>
      <c r="O261" s="1910">
        <f>IFERROR(IF($M$257="please make a selection","n/a",INDEX(la.data,MATCH($M$257,la.geog,0),MATCH(CONCATENATE("Number of fixed period exclusions in ",$I$255, " schools (",$D261,")"),la.head,0))), "n/a")</f>
        <v>8680</v>
      </c>
      <c r="P261" s="1910"/>
      <c r="Q261" s="919">
        <f>IFERROR(IF($M$257="please make a selection","n/a",INDEX(la.data,MATCH($M$257,la.geog,0),MATCH(CONCATENATE("% of ",$I$255, " school pupils fixed period exclusions (",$D261,")"),la.head,0))), "n/a")</f>
        <v>1.2783693427001901E-2</v>
      </c>
      <c r="R261" s="919">
        <f>IFERROR(IF($M$257="please make a selection","n/a",INDEX(la.data,MATCH($M$257,la.geog,0),MATCH(CONCATENATE("LCI - ",$I$255, " school fixed period exclusions (",$D261,")"),la.head,0))), "n/a")</f>
        <v>1.2519227641631102E-2</v>
      </c>
      <c r="S261" s="919">
        <f>IFERROR(IF($M$257="please make a selection","n/a",INDEX(la.data,MATCH($M$257,la.geog,0),MATCH(CONCATENATE("UCI - ",$I$255, " school fixed period exclusions (",$D261,")"),la.head,0))), "n/a")</f>
        <v>1.30536721383056E-2</v>
      </c>
      <c r="T261" s="1755">
        <f>IFERROR(IF($T$257="please make a selection","n/a",INDEX(la.data,MATCH($T$257,la.geog,0),MATCH(CONCATENATE("Number of fixed period exclusions in ",$I$255, " schools (",$D261,")"),la.head,0))), "n/a")</f>
        <v>45010</v>
      </c>
      <c r="U261" s="1755"/>
      <c r="V261" s="919">
        <f>IFERROR(IF($T$257="please make a selection","n/a",INDEX(la.data,MATCH($T$257,la.geog,0),MATCH(CONCATENATE("% of ",$I$255, " school pupils fixed period exclusions (",$D261,")"),la.head,0))), "n/a")</f>
        <v>1.0190843410593E-2</v>
      </c>
      <c r="W261" s="919">
        <f>IFERROR(IF($T$257="please make a selection","n/a",INDEX(la.data,MATCH($T$257,la.geog,0),MATCH(CONCATENATE("LCI - ",$I$255, " school fixed period exclusions (",$D261,")"),la.head,0))), "n/a")</f>
        <v>1.00976030416083E-2</v>
      </c>
      <c r="X261" s="919">
        <f>IFERROR(IF($T$257="please make a selection","n/a",INDEX(la.data,MATCH($T$257,la.geog,0),MATCH(CONCATENATE("UCI - ",$I$255, " school fixed period exclusions (",$D261,")"),la.head,0))), "n/a")</f>
        <v>1.02849358074755E-2</v>
      </c>
      <c r="Z261" s="863"/>
      <c r="AA261" s="79"/>
      <c r="AD261" s="947"/>
      <c r="AE261" s="921"/>
    </row>
    <row r="262" spans="2:31" s="862" customFormat="1" x14ac:dyDescent="0.25">
      <c r="B262" s="79"/>
      <c r="C262" s="863"/>
      <c r="D262" s="1478" t="s">
        <v>2050</v>
      </c>
      <c r="E262" s="1478"/>
      <c r="F262" s="1240">
        <f>IFERROR(IF($F$257="please make a selection","n/a",INDEX(la.data,MATCH($F$257,la.geog,0),MATCH(CONCATENATE("Pupils headcount in ",$I$255, " schools (",$D262,")"),la.head,0))), "n/a")</f>
        <v>59304</v>
      </c>
      <c r="G262" s="1240"/>
      <c r="H262" s="1352">
        <f>IFERROR(IF($F$257="please make a selection","n/a",INDEX(la.data,MATCH($F$257,la.geog,0),MATCH(CONCATENATE("Number of fixed period exclusions in ",$I$255, " schools (",$D262,")"),la.head,0))), "n/a")</f>
        <v>477</v>
      </c>
      <c r="I262" s="1352"/>
      <c r="J262" s="782">
        <f>IFERROR(IF($F$257="please make a selection","n/a",INDEX(la.data,MATCH($F$257,la.geog,0),MATCH(CONCATENATE("% of ",$I$255, " school pupils fixed period exclusions (",$D262,")"),la.head,0))), "n/a")</f>
        <v>8.0433023067584004E-3</v>
      </c>
      <c r="K262" s="782">
        <f>IFERROR(IF($F$257="please make a selection","n/a",INDEX(la.data,MATCH($F$257,la.geog,0),MATCH(CONCATENATE("LCI - ",$I$255, " school fixed period exclusions (",$D262,")"),la.head,0))), "n/a")</f>
        <v>7.3555825715998805E-3</v>
      </c>
      <c r="L262" s="782">
        <f>IFERROR(IF($F$257="please make a selection","n/a",INDEX(la.data,MATCH($F$257,la.geog,0),MATCH(CONCATENATE("UCI - ",$I$255, " school fixed period exclusions (",$D262,")"),la.head,0))), "n/a")</f>
        <v>8.7947516044593402E-3</v>
      </c>
      <c r="M262" s="1240">
        <f>IFERROR(IF($M$257="please make a selection","n/a",INDEX(la.data,MATCH($M$257,la.geog,0),MATCH(CONCATENATE("Pupils headcount in ",$I$255, " schools (",$D262,")"),la.head,0))), "n/a")</f>
        <v>661550</v>
      </c>
      <c r="N262" s="1240"/>
      <c r="O262" s="1240">
        <f>IFERROR(IF($M$257="please make a selection","n/a",INDEX(la.data,MATCH($M$257,la.geog,0),MATCH(CONCATENATE("Number of fixed period exclusions in ",$I$255, " schools (",$D262,")"),la.head,0))), "n/a")</f>
        <v>7030</v>
      </c>
      <c r="P262" s="1240"/>
      <c r="Q262" s="781">
        <f>IFERROR(IF($M$257="please make a selection","n/a",INDEX(la.data,MATCH($M$257,la.geog,0),MATCH(CONCATENATE("% of ",$I$255, " school pupils fixed period exclusions (",$D262,")"),la.head,0))), "n/a")</f>
        <v>1.0626558839089998E-2</v>
      </c>
      <c r="R262" s="781">
        <f>IFERROR(IF($M$257="please make a selection","n/a",INDEX(la.data,MATCH($M$257,la.geog,0),MATCH(CONCATENATE("LCI - ",$I$255, " school fixed period exclusions (",$D262,")"),la.head,0))), "n/a")</f>
        <v>1.0382301679229201E-2</v>
      </c>
      <c r="S262" s="787">
        <f>IFERROR(IF($M$257="please make a selection","n/a",INDEX(la.data,MATCH($M$257,la.geog,0),MATCH(CONCATENATE("UCI - ",$I$255, " school fixed period exclusions (",$D262,")"),la.head,0))), "n/a")</f>
        <v>1.08764993093765E-2</v>
      </c>
      <c r="T262" s="1963">
        <f>IFERROR(IF($T$257="please make a selection","n/a",INDEX(la.data,MATCH($T$257,la.geog,0),MATCH(CONCATENATE("Number of fixed period exclusions in ",$I$255, " schools (",$D262,")"),la.head,0))), "n/a")</f>
        <v>37870</v>
      </c>
      <c r="U262" s="1963"/>
      <c r="V262" s="787">
        <f>IFERROR(IF($T$257="please make a selection","n/a",INDEX(la.data,MATCH($T$257,la.geog,0),MATCH(CONCATENATE("% of ",$I$255, " school pupils fixed period exclusions (",$D262,")"),la.head,0))), "n/a")</f>
        <v>8.7947050627032106E-3</v>
      </c>
      <c r="W262" s="787">
        <f>IFERROR(IF($T$257="please make a selection","n/a",INDEX(la.data,MATCH($T$257,la.geog,0),MATCH(CONCATENATE("LCI - ",$I$255, " school fixed period exclusions (",$D262,")"),la.head,0))), "n/a")</f>
        <v>8.7069554378144502E-3</v>
      </c>
      <c r="X262" s="787">
        <f>IFERROR(IF($T$257="please make a selection","n/a",INDEX(la.data,MATCH($T$257,la.geog,0),MATCH(CONCATENATE("UCI - ",$I$255, " school fixed period exclusions (",$D262,")"),la.head,0))), "n/a")</f>
        <v>8.8833311126870103E-3</v>
      </c>
      <c r="Z262" s="863"/>
      <c r="AA262" s="79"/>
      <c r="AD262" s="947"/>
    </row>
    <row r="263" spans="2:31" s="862" customFormat="1" x14ac:dyDescent="0.25">
      <c r="B263" s="79"/>
      <c r="C263" s="863"/>
      <c r="D263" s="863"/>
      <c r="E263" s="863"/>
      <c r="F263" s="863"/>
      <c r="G263" s="863"/>
      <c r="H263" s="863"/>
      <c r="I263" s="863"/>
      <c r="J263" s="863"/>
      <c r="K263" s="863"/>
      <c r="L263" s="863"/>
      <c r="M263" s="863"/>
      <c r="N263" s="863"/>
      <c r="O263" s="863"/>
      <c r="P263" s="863"/>
      <c r="Q263" s="863"/>
      <c r="R263" s="863"/>
      <c r="X263" s="863"/>
      <c r="Y263" s="863"/>
      <c r="Z263" s="863"/>
      <c r="AA263" s="79"/>
      <c r="AD263" s="947"/>
    </row>
    <row r="264" spans="2:31" s="917" customFormat="1" ht="46.5" customHeight="1" x14ac:dyDescent="0.25">
      <c r="B264" s="79"/>
      <c r="C264" s="918"/>
      <c r="D264" s="1387" t="s">
        <v>3085</v>
      </c>
      <c r="E264" s="1387"/>
      <c r="F264" s="1387"/>
      <c r="G264" s="1387"/>
      <c r="H264" s="1387"/>
      <c r="I264" s="1387"/>
      <c r="J264" s="1387"/>
      <c r="K264" s="1387"/>
      <c r="L264" s="1387"/>
      <c r="M264" s="1387"/>
      <c r="N264" s="1387"/>
      <c r="O264" s="1387"/>
      <c r="P264" s="1387"/>
      <c r="Q264" s="1387"/>
      <c r="R264" s="1387"/>
      <c r="S264" s="1387"/>
      <c r="T264" s="1387"/>
      <c r="U264" s="1387"/>
      <c r="V264" s="1387"/>
      <c r="W264" s="1387"/>
      <c r="X264" s="1387"/>
      <c r="Y264" s="1387"/>
      <c r="Z264" s="932"/>
      <c r="AA264" s="79"/>
      <c r="AD264" s="947"/>
    </row>
    <row r="265" spans="2:31" s="917" customFormat="1" x14ac:dyDescent="0.25">
      <c r="B265" s="79"/>
      <c r="C265" s="918"/>
      <c r="D265" s="1221"/>
      <c r="E265" s="1221"/>
      <c r="F265" s="1221"/>
      <c r="G265" s="1221"/>
      <c r="H265" s="1221"/>
      <c r="I265" s="1221"/>
      <c r="J265" s="1221"/>
      <c r="K265" s="1221"/>
      <c r="L265" s="1221"/>
      <c r="M265" s="1221"/>
      <c r="N265" s="1221"/>
      <c r="O265" s="1221"/>
      <c r="P265" s="1221"/>
      <c r="Q265" s="1221"/>
      <c r="R265" s="1221"/>
      <c r="S265" s="1221"/>
      <c r="T265" s="1221"/>
      <c r="U265" s="1221"/>
      <c r="V265" s="1221"/>
      <c r="W265" s="1221"/>
      <c r="X265" s="1221"/>
      <c r="Y265" s="1221"/>
      <c r="Z265" s="932"/>
      <c r="AA265" s="79"/>
      <c r="AD265" s="947"/>
    </row>
    <row r="266" spans="2:31" s="917" customFormat="1" ht="76.5" customHeight="1" x14ac:dyDescent="0.25">
      <c r="B266" s="79"/>
      <c r="C266" s="918"/>
      <c r="D266" s="1387" t="s">
        <v>3086</v>
      </c>
      <c r="E266" s="1387"/>
      <c r="F266" s="1387"/>
      <c r="G266" s="1387"/>
      <c r="H266" s="1387"/>
      <c r="I266" s="1387"/>
      <c r="J266" s="1387"/>
      <c r="K266" s="1387"/>
      <c r="L266" s="1387"/>
      <c r="M266" s="1387"/>
      <c r="N266" s="1387"/>
      <c r="O266" s="1387"/>
      <c r="P266" s="1387"/>
      <c r="Q266" s="1387"/>
      <c r="R266" s="1387"/>
      <c r="S266" s="1387"/>
      <c r="T266" s="1387"/>
      <c r="U266" s="1387"/>
      <c r="V266" s="1387"/>
      <c r="W266" s="1387"/>
      <c r="X266" s="1387"/>
      <c r="Y266" s="1387"/>
      <c r="Z266" s="932"/>
      <c r="AA266" s="79"/>
      <c r="AD266" s="947"/>
    </row>
    <row r="267" spans="2:31" s="917" customFormat="1" x14ac:dyDescent="0.25">
      <c r="B267" s="79"/>
      <c r="C267" s="918"/>
      <c r="D267" s="1881"/>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939"/>
      <c r="AA267" s="79"/>
      <c r="AD267" s="947"/>
    </row>
    <row r="268" spans="2:31" s="917" customFormat="1" x14ac:dyDescent="0.25">
      <c r="B268" s="79"/>
      <c r="C268" s="918"/>
      <c r="D268" s="1960" t="s">
        <v>3087</v>
      </c>
      <c r="E268" s="1960"/>
      <c r="F268" s="1960"/>
      <c r="G268" s="1960"/>
      <c r="H268" s="1960"/>
      <c r="I268" s="1960"/>
      <c r="J268" s="1960"/>
      <c r="K268" s="1960"/>
      <c r="L268" s="1960"/>
      <c r="M268" s="1960"/>
      <c r="N268" s="1960"/>
      <c r="O268" s="1960"/>
      <c r="P268" s="1960"/>
      <c r="Q268" s="1960"/>
      <c r="R268" s="1960"/>
      <c r="S268" s="1960"/>
      <c r="T268" s="1960"/>
      <c r="U268" s="1960"/>
      <c r="V268" s="1960"/>
      <c r="W268" s="1960"/>
      <c r="X268" s="1960"/>
      <c r="Y268" s="1960"/>
      <c r="Z268" s="929"/>
      <c r="AA268" s="79"/>
      <c r="AC268" s="946" t="s">
        <v>2922</v>
      </c>
      <c r="AD268" s="947"/>
    </row>
    <row r="269" spans="2:31" s="917" customFormat="1" x14ac:dyDescent="0.25">
      <c r="B269" s="79"/>
      <c r="C269" s="918"/>
      <c r="D269" s="955"/>
      <c r="E269" s="955"/>
      <c r="F269" s="955"/>
      <c r="G269" s="955"/>
      <c r="H269" s="955"/>
      <c r="I269" s="955"/>
      <c r="J269" s="955"/>
      <c r="K269" s="955"/>
      <c r="L269" s="955"/>
      <c r="M269" s="955"/>
      <c r="N269" s="955"/>
      <c r="O269" s="955"/>
      <c r="P269" s="955"/>
      <c r="Q269" s="955"/>
      <c r="R269" s="955"/>
      <c r="S269" s="955"/>
      <c r="T269" s="955"/>
      <c r="U269" s="955"/>
      <c r="V269" s="955"/>
      <c r="W269" s="955"/>
      <c r="X269" s="955"/>
      <c r="Y269" s="955"/>
      <c r="Z269" s="932"/>
      <c r="AA269" s="79"/>
      <c r="AC269" s="946" t="s">
        <v>2924</v>
      </c>
      <c r="AD269" s="947"/>
    </row>
    <row r="270" spans="2:31" s="917" customFormat="1" ht="15" customHeight="1" x14ac:dyDescent="0.25">
      <c r="B270" s="79"/>
      <c r="C270" s="918"/>
      <c r="D270" s="1841" t="s">
        <v>2915</v>
      </c>
      <c r="E270" s="1841"/>
      <c r="F270" s="1841"/>
      <c r="G270" s="1841"/>
      <c r="H270" s="1872"/>
      <c r="I270" s="1961" t="s">
        <v>3088</v>
      </c>
      <c r="J270" s="1962"/>
      <c r="K270" s="955"/>
      <c r="L270" s="955"/>
      <c r="M270" s="955"/>
      <c r="N270" s="955"/>
      <c r="O270" s="960"/>
      <c r="P270" s="960"/>
      <c r="Q270" s="932"/>
      <c r="R270" s="932"/>
      <c r="S270" s="932"/>
      <c r="T270" s="955"/>
      <c r="U270" s="955"/>
      <c r="V270" s="955"/>
      <c r="W270" s="955"/>
      <c r="X270" s="955"/>
      <c r="Y270" s="955"/>
      <c r="Z270" s="932"/>
      <c r="AA270" s="79"/>
      <c r="AC270" s="946" t="s">
        <v>3088</v>
      </c>
      <c r="AD270" s="947"/>
    </row>
    <row r="271" spans="2:31" s="917" customFormat="1" x14ac:dyDescent="0.25">
      <c r="B271" s="79"/>
      <c r="C271" s="918"/>
      <c r="D271" s="918"/>
      <c r="E271" s="918"/>
      <c r="F271" s="918"/>
      <c r="G271" s="918"/>
      <c r="H271" s="918"/>
      <c r="I271" s="918"/>
      <c r="J271" s="918"/>
      <c r="K271" s="918"/>
      <c r="L271" s="918"/>
      <c r="M271" s="918"/>
      <c r="N271" s="918"/>
      <c r="O271" s="918"/>
      <c r="P271" s="918"/>
      <c r="Q271" s="918"/>
      <c r="R271" s="918"/>
      <c r="X271" s="918"/>
      <c r="Y271" s="918"/>
      <c r="Z271" s="918"/>
      <c r="AA271" s="79"/>
      <c r="AC271" s="946" t="s">
        <v>1692</v>
      </c>
      <c r="AD271" s="947"/>
    </row>
    <row r="272" spans="2:31" s="917" customFormat="1" x14ac:dyDescent="0.25">
      <c r="B272" s="79"/>
      <c r="C272" s="918"/>
      <c r="D272" s="1826"/>
      <c r="E272" s="1826"/>
      <c r="F272" s="1396" t="s">
        <v>790</v>
      </c>
      <c r="G272" s="1396"/>
      <c r="H272" s="1396"/>
      <c r="I272" s="1396"/>
      <c r="J272" s="1396"/>
      <c r="K272" s="1396"/>
      <c r="L272" s="1396"/>
      <c r="M272" s="1538" t="s">
        <v>791</v>
      </c>
      <c r="N272" s="1538"/>
      <c r="O272" s="1538"/>
      <c r="P272" s="1538"/>
      <c r="Q272" s="1538"/>
      <c r="R272" s="1538"/>
      <c r="S272" s="1538"/>
      <c r="T272" s="1539" t="s">
        <v>1823</v>
      </c>
      <c r="U272" s="1539"/>
      <c r="V272" s="1539"/>
      <c r="W272" s="1539"/>
      <c r="X272" s="1539"/>
      <c r="Y272" s="918"/>
      <c r="Z272" s="918"/>
      <c r="AA272" s="79"/>
      <c r="AD272" s="947"/>
    </row>
    <row r="273" spans="2:30" s="917" customFormat="1" ht="25.5" customHeight="1" x14ac:dyDescent="0.25">
      <c r="B273" s="79"/>
      <c r="C273" s="918"/>
      <c r="D273" s="1959"/>
      <c r="E273" s="1959"/>
      <c r="F273" s="1955" t="s">
        <v>3073</v>
      </c>
      <c r="G273" s="1955"/>
      <c r="H273" s="1955" t="s">
        <v>3089</v>
      </c>
      <c r="I273" s="1955"/>
      <c r="J273" s="976" t="s">
        <v>2035</v>
      </c>
      <c r="K273" s="976" t="s">
        <v>571</v>
      </c>
      <c r="L273" s="976" t="s">
        <v>572</v>
      </c>
      <c r="M273" s="1544" t="s">
        <v>3073</v>
      </c>
      <c r="N273" s="1544"/>
      <c r="O273" s="1544" t="s">
        <v>3089</v>
      </c>
      <c r="P273" s="1544"/>
      <c r="Q273" s="603" t="s">
        <v>2035</v>
      </c>
      <c r="R273" s="790" t="s">
        <v>571</v>
      </c>
      <c r="S273" s="908" t="s">
        <v>572</v>
      </c>
      <c r="T273" s="1545" t="s">
        <v>3089</v>
      </c>
      <c r="U273" s="1545"/>
      <c r="V273" s="615" t="s">
        <v>2035</v>
      </c>
      <c r="W273" s="615" t="s">
        <v>571</v>
      </c>
      <c r="X273" s="615" t="s">
        <v>572</v>
      </c>
      <c r="Y273" s="918"/>
      <c r="Z273" s="918"/>
      <c r="AA273" s="79"/>
      <c r="AD273" s="947"/>
    </row>
    <row r="274" spans="2:30" s="917" customFormat="1" x14ac:dyDescent="0.25">
      <c r="B274" s="79"/>
      <c r="C274" s="918"/>
      <c r="D274" s="1577" t="s">
        <v>2047</v>
      </c>
      <c r="E274" s="1577"/>
      <c r="F274" s="1241">
        <f>IFERROR(IF($F$272="please make a selection","n/a",INDEX(la.data,MATCH($F$272,la.geog,0),MATCH(CONCATENATE($F$273, " - ",$I$270, " (",$D274,")"),la.head,0))), "n/a")</f>
        <v>1732</v>
      </c>
      <c r="G274" s="1241"/>
      <c r="H274" s="1241" t="str">
        <f>IFERROR(IF($F$272="please make a selection","n/a",INDEX(la.data,MATCH($F$272,la.geog,0),MATCH(CONCATENATE($H$273, " - ",$I$270, " (",$D274,")"),la.head,0))), "n/a")</f>
        <v>small counts</v>
      </c>
      <c r="I274" s="1241"/>
      <c r="J274" s="909" t="str">
        <f>IFERROR(IF($F$272="please make a selection","n/a",INDEX(la.data,MATCH($F$272,la.geog,0),MATCH(CONCATENATE($J$273, " of permanent exclusions - ",$I$270, " (",$D274,")"),la.head,0))), "n/a")</f>
        <v>-</v>
      </c>
      <c r="K274" s="909" t="str">
        <f>IFERROR(IF($F$272="please make a selection","n/a",INDEX(la.data,MATCH($F$272,la.geog,0),MATCH(CONCATENATE($K$273, " permanent exclusions - ",$I$270, " (",$D274,")"),la.head,0))), "n/a")</f>
        <v>-</v>
      </c>
      <c r="L274" s="909" t="str">
        <f>IFERROR(IF($F$272="please make a selection","n/a",INDEX(la.data,MATCH($F$272,la.geog,0),MATCH(CONCATENATE($L$273, " permanent exclusions - ",$I$270, " (",$D274,")"),la.head,0))), "n/a")</f>
        <v>-</v>
      </c>
      <c r="M274" s="1241">
        <f>IFERROR(IF($M$272="please make a selection","n/a",INDEX(la.data,MATCH($M$272,la.geog,0),MATCH(CONCATENATE($F$273, " - ",$I$270, " (",$D274,")"),la.head,0))), "n/a")</f>
        <v>19390</v>
      </c>
      <c r="N274" s="1241"/>
      <c r="O274" s="1241">
        <f>IFERROR(IF($M$272="please make a selection","n/a",INDEX(la.data,MATCH($M$272,la.geog,0),MATCH(CONCATENATE($H$273, " - ",$I$270, " (",$D274,")"),la.head,0))), "n/a")</f>
        <v>20</v>
      </c>
      <c r="P274" s="1241"/>
      <c r="Q274" s="909">
        <f>IFERROR(IF($M$272="please make a selection","n/a",INDEX(la.data,MATCH($M$272,la.geog,0),MATCH(CONCATENATE($J$273, " of permanent exclusions - ",$I$270, " (",$D274,")"),la.head,0))), "n/a")</f>
        <v>1E-3</v>
      </c>
      <c r="R274" s="909">
        <f>IFERROR(IF($M$272="please make a selection","n/a",INDEX(la.data,MATCH($M$272,la.geog,0),MATCH(CONCATENATE($K$273, " permanent exclusions - ",$I$270, " (",$D274,")"),la.head,0))), "n/a")</f>
        <v>6.9999999999999999E-4</v>
      </c>
      <c r="S274" s="909">
        <f>IFERROR(IF($M$272="please make a selection","n/a",INDEX(la.data,MATCH($M$272,la.geog,0),MATCH(CONCATENATE($L$273, " permanent exclusions - ",$I$270, " (",$D274,")"),la.head,0))), "n/a")</f>
        <v>1.6000000000000001E-3</v>
      </c>
      <c r="T274" s="1241">
        <f>IFERROR(IF($T$272="please make a selection","n/a",INDEX(la.data,MATCH($T$272,la.geog,0),MATCH(CONCATENATE($H$273, " - ",$I$270, " (",$D274,")"),la.head,0))), "n/a")</f>
        <v>90</v>
      </c>
      <c r="U274" s="1241"/>
      <c r="V274" s="909">
        <f>IFERROR(IF($T$272="please make a selection","n/a",INDEX(la.data,MATCH($T$272,la.geog,0),MATCH(CONCATENATE($J$273, " of permanent exclusions - ",$I$270, " (",$D274,")"),la.head,0))), "n/a")</f>
        <v>8.0000000000000004E-4</v>
      </c>
      <c r="W274" s="909">
        <f>IFERROR(IF($T$272="please make a selection","n/a",INDEX(la.data,MATCH($T$272,la.geog,0),MATCH(CONCATENATE($K$273, " permanent exclusions - ",$I$270, " (",$D274,")"),la.head,0))), "n/a")</f>
        <v>6.9999999999999999E-4</v>
      </c>
      <c r="X274" s="909">
        <f>IFERROR(IF($T$272="please make a selection","n/a",INDEX(la.data,MATCH($T$272,la.geog,0),MATCH(CONCATENATE($L$273, " permanent exclusions - ",$I$270, " (",$D274,")"),la.head,0))), "n/a")</f>
        <v>1E-3</v>
      </c>
      <c r="Y274" s="918"/>
      <c r="Z274" s="918"/>
      <c r="AA274" s="79"/>
      <c r="AD274" s="947"/>
    </row>
    <row r="275" spans="2:30" s="917" customFormat="1" x14ac:dyDescent="0.25">
      <c r="B275" s="79"/>
      <c r="C275" s="918"/>
      <c r="D275" s="1477" t="s">
        <v>2048</v>
      </c>
      <c r="E275" s="1477"/>
      <c r="F275" s="1242">
        <f>IFERROR(IF($F$272="please make a selection","n/a",INDEX(la.data,MATCH($F$272,la.geog,0),MATCH(CONCATENATE($F$273, " - ",$I$270, " (",$D275,")"),la.head,0))), "n/a")</f>
        <v>1678</v>
      </c>
      <c r="G275" s="1242"/>
      <c r="H275" s="1242" t="str">
        <f>IFERROR(IF($F$272="please make a selection","n/a",INDEX(la.data,MATCH($F$272,la.geog,0),MATCH(CONCATENATE($H$273, " - ",$I$270, " (",$D275,")"),la.head,0))), "n/a")</f>
        <v>small counts</v>
      </c>
      <c r="I275" s="1242"/>
      <c r="J275" s="977" t="str">
        <f>IFERROR(IF($F$272="please make a selection","n/a",INDEX(la.data,MATCH($F$272,la.geog,0),MATCH(CONCATENATE($J$273, " of permanent exclusions - ",$I$270, " (",$D275,")"),la.head,0))), "n/a")</f>
        <v>-</v>
      </c>
      <c r="K275" s="957" t="str">
        <f>IFERROR(IF($F$272="please make a selection","n/a",INDEX(la.data,MATCH($F$272,la.geog,0),MATCH(CONCATENATE($K$273, " permanent exclusions - ",$I$270, " (",$D275,")"),la.head,0))), "n/a")</f>
        <v>-</v>
      </c>
      <c r="L275" s="957" t="str">
        <f>IFERROR(IF($F$272="please make a selection","n/a",INDEX(la.data,MATCH($F$272,la.geog,0),MATCH(CONCATENATE($L$273, " permanent exclusions - ",$I$270, " (",$D275,")"),la.head,0))), "n/a")</f>
        <v>-</v>
      </c>
      <c r="M275" s="1910">
        <f>IFERROR(IF($M$272="please make a selection","n/a",INDEX(la.data,MATCH($M$272,la.geog,0),MATCH(CONCATENATE($F$273, " - ",$I$270, " (",$D275,")"),la.head,0))), "n/a")</f>
        <v>18965</v>
      </c>
      <c r="N275" s="1910"/>
      <c r="O275" s="1910">
        <f>IFERROR(IF($M$272="please make a selection","n/a",INDEX(la.data,MATCH($M$272,la.geog,0),MATCH(CONCATENATE($H$273, " - ",$I$270, " (",$D275,")"),la.head,0))), "n/a")</f>
        <v>15</v>
      </c>
      <c r="P275" s="1910"/>
      <c r="Q275" s="959">
        <f>IFERROR(IF($M$272="please make a selection","n/a",INDEX(la.data,MATCH($M$272,la.geog,0),MATCH(CONCATENATE($J$273, " of permanent exclusions - ",$I$270, " (",$D275,")"),la.head,0))), "n/a")</f>
        <v>8.0000000000000004E-4</v>
      </c>
      <c r="R275" s="959">
        <f>IFERROR(IF($M$272="please make a selection","n/a",INDEX(la.data,MATCH($M$272,la.geog,0),MATCH(CONCATENATE($K$273, " permanent exclusions - ",$I$270, " (",$D275,")"),la.head,0))), "n/a")</f>
        <v>5.0000000000000001E-4</v>
      </c>
      <c r="S275" s="959">
        <f>IFERROR(IF($M$272="please make a selection","n/a",INDEX(la.data,MATCH($M$272,la.geog,0),MATCH(CONCATENATE($L$273, " permanent exclusions - ",$I$270, " (",$D275,")"),la.head,0))), "n/a")</f>
        <v>1.2999999999999999E-3</v>
      </c>
      <c r="T275" s="1755">
        <f>IFERROR(IF($T$272="please make a selection","n/a",INDEX(la.data,MATCH($T$272,la.geog,0),MATCH(CONCATENATE($H$273, " - ",$I$270, " (",$D275,")"),la.head,0))), "n/a")</f>
        <v>90</v>
      </c>
      <c r="U275" s="1755"/>
      <c r="V275" s="959">
        <f>IFERROR(IF($T$272="please make a selection","n/a",INDEX(la.data,MATCH($T$272,la.geog,0),MATCH(CONCATENATE($J$273, " of permanent exclusions - ",$I$270, " (",$D275,")"),la.head,0))), "n/a")</f>
        <v>8.9999999999999998E-4</v>
      </c>
      <c r="W275" s="959">
        <f>IFERROR(IF($T$272="please make a selection","n/a",INDEX(la.data,MATCH($T$272,la.geog,0),MATCH(CONCATENATE($K$273, " permanent exclusions - ",$I$270, " (",$D275,")"),la.head,0))), "n/a")</f>
        <v>6.9999999999999999E-4</v>
      </c>
      <c r="X275" s="959">
        <f>IFERROR(IF($T$272="please make a selection","n/a",INDEX(la.data,MATCH($T$272,la.geog,0),MATCH(CONCATENATE($L$273, " permanent exclusions - ",$I$270, " (",$D275,")"),la.head,0))), "n/a")</f>
        <v>1.1000000000000001E-3</v>
      </c>
      <c r="Y275" s="918"/>
      <c r="Z275" s="918"/>
      <c r="AA275" s="79"/>
      <c r="AD275" s="947"/>
    </row>
    <row r="276" spans="2:30" s="917" customFormat="1" x14ac:dyDescent="0.25">
      <c r="B276" s="79"/>
      <c r="C276" s="918"/>
      <c r="D276" s="1477" t="s">
        <v>2049</v>
      </c>
      <c r="E276" s="1477"/>
      <c r="F276" s="1242">
        <f>IFERROR(IF($F$272="please make a selection","n/a",INDEX(la.data,MATCH($F$272,la.geog,0),MATCH(CONCATENATE($F$273, " - ",$I$270, " (",$D276,")"),la.head,0))), "n/a")</f>
        <v>1633</v>
      </c>
      <c r="G276" s="1242"/>
      <c r="H276" s="1242" t="str">
        <f>IFERROR(IF($F$272="please make a selection","n/a",INDEX(la.data,MATCH($F$272,la.geog,0),MATCH(CONCATENATE($H$273, " - ",$I$270, " (",$D276,")"),la.head,0))), "n/a")</f>
        <v>small counts</v>
      </c>
      <c r="I276" s="1242"/>
      <c r="J276" s="977" t="str">
        <f>IFERROR(IF($F$272="please make a selection","n/a",INDEX(la.data,MATCH($F$272,la.geog,0),MATCH(CONCATENATE($J$273, " of permanent exclusions - ",$I$270, " (",$D276,")"),la.head,0))), "n/a")</f>
        <v>-</v>
      </c>
      <c r="K276" s="957" t="str">
        <f>IFERROR(IF($F$272="please make a selection","n/a",INDEX(la.data,MATCH($F$272,la.geog,0),MATCH(CONCATENATE($K$273, " permanent exclusions - ",$I$270, " (",$D276,")"),la.head,0))), "n/a")</f>
        <v>-</v>
      </c>
      <c r="L276" s="957" t="str">
        <f>IFERROR(IF($F$272="please make a selection","n/a",INDEX(la.data,MATCH($F$272,la.geog,0),MATCH(CONCATENATE($L$273, " permanent exclusions - ",$I$270, " (",$D276,")"),la.head,0))), "n/a")</f>
        <v>-</v>
      </c>
      <c r="M276" s="1910">
        <f>IFERROR(IF($M$272="please make a selection","n/a",INDEX(la.data,MATCH($M$272,la.geog,0),MATCH(CONCATENATE($F$273, " - ",$I$270, " (",$D276,")"),la.head,0))), "n/a")</f>
        <v>18460</v>
      </c>
      <c r="N276" s="1910"/>
      <c r="O276" s="1910">
        <f>IFERROR(IF($M$272="please make a selection","n/a",INDEX(la.data,MATCH($M$272,la.geog,0),MATCH(CONCATENATE($H$273, " - ",$I$270, " (",$D276,")"),la.head,0))), "n/a")</f>
        <v>15</v>
      </c>
      <c r="P276" s="1910"/>
      <c r="Q276" s="959">
        <f>IFERROR(IF($M$272="please make a selection","n/a",INDEX(la.data,MATCH($M$272,la.geog,0),MATCH(CONCATENATE($J$273, " of permanent exclusions - ",$I$270, " (",$D276,")"),la.head,0))), "n/a")</f>
        <v>8.0000000000000004E-4</v>
      </c>
      <c r="R276" s="959">
        <f>IFERROR(IF($M$272="please make a selection","n/a",INDEX(la.data,MATCH($M$272,la.geog,0),MATCH(CONCATENATE($K$273, " permanent exclusions - ",$I$270, " (",$D276,")"),la.head,0))), "n/a")</f>
        <v>5.0000000000000001E-4</v>
      </c>
      <c r="S276" s="959">
        <f>IFERROR(IF($M$272="please make a selection","n/a",INDEX(la.data,MATCH($M$272,la.geog,0),MATCH(CONCATENATE($L$273, " permanent exclusions - ",$I$270, " (",$D276,")"),la.head,0))), "n/a")</f>
        <v>1.2999999999999999E-3</v>
      </c>
      <c r="T276" s="1755">
        <f>IFERROR(IF($T$272="please make a selection","n/a",INDEX(la.data,MATCH($T$272,la.geog,0),MATCH(CONCATENATE($H$273, " - ",$I$270, " (",$D276,")"),la.head,0))), "n/a")</f>
        <v>75</v>
      </c>
      <c r="U276" s="1755"/>
      <c r="V276" s="959">
        <f>IFERROR(IF($T$272="please make a selection","n/a",INDEX(la.data,MATCH($T$272,la.geog,0),MATCH(CONCATENATE($J$273, " of permanent exclusions - ",$I$270, " (",$D276,")"),la.head,0))), "n/a")</f>
        <v>6.9999999999999999E-4</v>
      </c>
      <c r="W276" s="959">
        <f>IFERROR(IF($T$272="please make a selection","n/a",INDEX(la.data,MATCH($T$272,la.geog,0),MATCH(CONCATENATE($K$273, " permanent exclusions - ",$I$270, " (",$D276,")"),la.head,0))), "n/a")</f>
        <v>5.9999999999999995E-4</v>
      </c>
      <c r="X276" s="959">
        <f>IFERROR(IF($T$272="please make a selection","n/a",INDEX(la.data,MATCH($T$272,la.geog,0),MATCH(CONCATENATE($L$273, " permanent exclusions - ",$I$270, " (",$D276,")"),la.head,0))), "n/a")</f>
        <v>8.9999999999999998E-4</v>
      </c>
      <c r="Y276" s="918"/>
      <c r="Z276" s="918"/>
      <c r="AA276" s="79"/>
      <c r="AD276" s="947"/>
    </row>
    <row r="277" spans="2:30" s="917" customFormat="1" x14ac:dyDescent="0.25">
      <c r="B277" s="79"/>
      <c r="C277" s="918"/>
      <c r="D277" s="1478" t="s">
        <v>2050</v>
      </c>
      <c r="E277" s="1478"/>
      <c r="F277" s="1240">
        <f>IFERROR(IF($F$272="please make a selection","n/a",INDEX(la.data,MATCH($F$272,la.geog,0),MATCH(CONCATENATE($F$273, " - ",$I$270, " (",$D277,")"),la.head,0))), "n/a")</f>
        <v>1593</v>
      </c>
      <c r="G277" s="1240"/>
      <c r="H277" s="1240" t="str">
        <f>IFERROR(IF($F$272="please make a selection","n/a",INDEX(la.data,MATCH($F$272,la.geog,0),MATCH(CONCATENATE($H$273, " - ",$I$270, " (",$D277,")"),la.head,0))), "n/a")</f>
        <v>small counts</v>
      </c>
      <c r="I277" s="1240"/>
      <c r="J277" s="978" t="str">
        <f>IFERROR(IF($F$272="please make a selection","n/a",INDEX(la.data,MATCH($F$272,la.geog,0),MATCH(CONCATENATE($J$273, " of permanent exclusions - ",$I$270, " (",$D277,")"),la.head,0))), "n/a")</f>
        <v>-</v>
      </c>
      <c r="K277" s="978" t="str">
        <f>IFERROR(IF($F$272="please make a selection","n/a",INDEX(la.data,MATCH($F$272,la.geog,0),MATCH(CONCATENATE($K$273, " permanent exclusions - ",$I$270, " (",$D277,")"),la.head,0))), "n/a")</f>
        <v>-</v>
      </c>
      <c r="L277" s="978" t="str">
        <f>IFERROR(IF($F$272="please make a selection","n/a",INDEX(la.data,MATCH($F$272,la.geog,0),MATCH(CONCATENATE($L$273, " permanent exclusions - ",$I$270, " (",$D277,")"),la.head,0))), "n/a")</f>
        <v>-</v>
      </c>
      <c r="M277" s="1240">
        <f>IFERROR(IF($M$272="please make a selection","n/a",INDEX(la.data,MATCH($M$272,la.geog,0),MATCH(CONCATENATE($F$273, " - ",$I$270, " (",$D277,")"),la.head,0))), "n/a")</f>
        <v>18040</v>
      </c>
      <c r="N277" s="1240"/>
      <c r="O277" s="1240">
        <f>IFERROR(IF($M$272="please make a selection","n/a",INDEX(la.data,MATCH($M$272,la.geog,0),MATCH(CONCATENATE($H$273, " - ",$I$270, " (",$D277,")"),la.head,0))), "n/a")</f>
        <v>15</v>
      </c>
      <c r="P277" s="1240"/>
      <c r="Q277" s="784">
        <f>IFERROR(IF($M$272="please make a selection","n/a",INDEX(la.data,MATCH($M$272,la.geog,0),MATCH(CONCATENATE($J$273, " of permanent exclusions - ",$I$270, " (",$D277,")"),la.head,0))), "n/a")</f>
        <v>8.0000000000000004E-4</v>
      </c>
      <c r="R277" s="784">
        <f>IFERROR(IF($M$272="please make a selection","n/a",INDEX(la.data,MATCH($M$272,la.geog,0),MATCH(CONCATENATE($K$273, " permanent exclusions - ",$I$270, " (",$D277,")"),la.head,0))), "n/a")</f>
        <v>5.0000000000000001E-4</v>
      </c>
      <c r="S277" s="979">
        <f>IFERROR(IF($M$272="please make a selection","n/a",INDEX(la.data,MATCH($M$272,la.geog,0),MATCH(CONCATENATE($L$273, " permanent exclusions - ",$I$270, " (",$D277,")"),la.head,0))), "n/a")</f>
        <v>1.4E-3</v>
      </c>
      <c r="T277" s="1963">
        <f>IFERROR(IF($T$272="please make a selection","n/a",INDEX(la.data,MATCH($T$272,la.geog,0),MATCH(CONCATENATE($H$273, " - ",$I$270, " (",$D277,")"),la.head,0))), "n/a")</f>
        <v>65</v>
      </c>
      <c r="U277" s="1963"/>
      <c r="V277" s="979">
        <f>IFERROR(IF($T$272="please make a selection","n/a",INDEX(la.data,MATCH($T$272,la.geog,0),MATCH(CONCATENATE($J$273, " of permanent exclusions - ",$I$270, " (",$D277,")"),la.head,0))), "n/a")</f>
        <v>6.9999999999999999E-4</v>
      </c>
      <c r="W277" s="979">
        <f>IFERROR(IF($T$272="please make a selection","n/a",INDEX(la.data,MATCH($T$272,la.geog,0),MATCH(CONCATENATE($K$273, " permanent exclusions - ",$I$270, " (",$D277,")"),la.head,0))), "n/a")</f>
        <v>5.0000000000000001E-4</v>
      </c>
      <c r="X277" s="979">
        <f>IFERROR(IF($T$272="please make a selection","n/a",INDEX(la.data,MATCH($T$272,la.geog,0),MATCH(CONCATENATE($L$273, " permanent exclusions - ",$I$270, " (",$D277,")"),la.head,0))), "n/a")</f>
        <v>8.9999999999999998E-4</v>
      </c>
      <c r="Y277" s="918"/>
      <c r="Z277" s="918"/>
      <c r="AA277" s="79"/>
      <c r="AD277" s="947"/>
    </row>
    <row r="278" spans="2:30" s="917" customFormat="1" x14ac:dyDescent="0.25">
      <c r="B278" s="79"/>
      <c r="C278" s="918"/>
      <c r="D278" s="918"/>
      <c r="E278" s="918"/>
      <c r="F278" s="918"/>
      <c r="G278" s="918"/>
      <c r="H278" s="918"/>
      <c r="I278" s="918"/>
      <c r="J278" s="918"/>
      <c r="K278" s="918"/>
      <c r="L278" s="918"/>
      <c r="M278" s="918"/>
      <c r="N278" s="918"/>
      <c r="O278" s="918"/>
      <c r="P278" s="918"/>
      <c r="Q278" s="918"/>
      <c r="R278" s="918"/>
      <c r="X278" s="918"/>
      <c r="Y278" s="918"/>
      <c r="Z278" s="918"/>
      <c r="AA278" s="79"/>
      <c r="AD278" s="921"/>
    </row>
    <row r="279" spans="2:30" x14ac:dyDescent="0.25">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D279" s="819"/>
    </row>
    <row r="280" spans="2:30" x14ac:dyDescent="0.25">
      <c r="AC280" s="1175">
        <f ca="1">TODAY()</f>
        <v>43119</v>
      </c>
      <c r="AD280" s="819"/>
    </row>
    <row r="281" spans="2:30" x14ac:dyDescent="0.25">
      <c r="AD281" s="819"/>
    </row>
    <row r="282" spans="2:30" x14ac:dyDescent="0.25">
      <c r="AD282" s="819"/>
    </row>
  </sheetData>
  <sheetProtection password="DB5D" sheet="1" objects="1" scenarios="1"/>
  <mergeCells count="606">
    <mergeCell ref="D276:E276"/>
    <mergeCell ref="F276:G276"/>
    <mergeCell ref="H276:I276"/>
    <mergeCell ref="M276:N276"/>
    <mergeCell ref="O276:P276"/>
    <mergeCell ref="T276:U276"/>
    <mergeCell ref="D277:E277"/>
    <mergeCell ref="F277:G277"/>
    <mergeCell ref="H277:I277"/>
    <mergeCell ref="M277:N277"/>
    <mergeCell ref="O277:P277"/>
    <mergeCell ref="T277:U277"/>
    <mergeCell ref="D274:E274"/>
    <mergeCell ref="F274:G274"/>
    <mergeCell ref="H274:I274"/>
    <mergeCell ref="M274:N274"/>
    <mergeCell ref="O274:P274"/>
    <mergeCell ref="T274:U274"/>
    <mergeCell ref="D275:E275"/>
    <mergeCell ref="F275:G275"/>
    <mergeCell ref="H275:I275"/>
    <mergeCell ref="M275:N275"/>
    <mergeCell ref="O275:P275"/>
    <mergeCell ref="T275:U275"/>
    <mergeCell ref="D272:E273"/>
    <mergeCell ref="F272:L272"/>
    <mergeCell ref="M272:S272"/>
    <mergeCell ref="T272:X272"/>
    <mergeCell ref="F273:G273"/>
    <mergeCell ref="H273:I273"/>
    <mergeCell ref="M273:N273"/>
    <mergeCell ref="O273:P273"/>
    <mergeCell ref="T273:U273"/>
    <mergeCell ref="D264:Y264"/>
    <mergeCell ref="D266:Y266"/>
    <mergeCell ref="D265:Y265"/>
    <mergeCell ref="D267:Y267"/>
    <mergeCell ref="D268:Y268"/>
    <mergeCell ref="D270:H270"/>
    <mergeCell ref="I270:J270"/>
    <mergeCell ref="M259:N259"/>
    <mergeCell ref="O259:P259"/>
    <mergeCell ref="M260:N260"/>
    <mergeCell ref="M261:N261"/>
    <mergeCell ref="M262:N262"/>
    <mergeCell ref="O260:P260"/>
    <mergeCell ref="O261:P261"/>
    <mergeCell ref="O262:P262"/>
    <mergeCell ref="T259:U259"/>
    <mergeCell ref="T260:U260"/>
    <mergeCell ref="T261:U261"/>
    <mergeCell ref="T262:U262"/>
    <mergeCell ref="D259:E259"/>
    <mergeCell ref="D260:E260"/>
    <mergeCell ref="D261:E261"/>
    <mergeCell ref="D262:E262"/>
    <mergeCell ref="F259:G259"/>
    <mergeCell ref="H259:I259"/>
    <mergeCell ref="F260:G260"/>
    <mergeCell ref="H260:I260"/>
    <mergeCell ref="F261:G261"/>
    <mergeCell ref="H261:I261"/>
    <mergeCell ref="F262:G262"/>
    <mergeCell ref="H262:I262"/>
    <mergeCell ref="D249:X249"/>
    <mergeCell ref="D251:Y251"/>
    <mergeCell ref="D253:Y253"/>
    <mergeCell ref="D255:H255"/>
    <mergeCell ref="I255:J255"/>
    <mergeCell ref="T257:X257"/>
    <mergeCell ref="F258:G258"/>
    <mergeCell ref="H258:I258"/>
    <mergeCell ref="T258:U258"/>
    <mergeCell ref="O258:P258"/>
    <mergeCell ref="F257:L257"/>
    <mergeCell ref="M257:S257"/>
    <mergeCell ref="M258:N258"/>
    <mergeCell ref="D257:E258"/>
    <mergeCell ref="P239:Q239"/>
    <mergeCell ref="P240:Q240"/>
    <mergeCell ref="P241:Q241"/>
    <mergeCell ref="P242:Q242"/>
    <mergeCell ref="P243:Q243"/>
    <mergeCell ref="P244:Q244"/>
    <mergeCell ref="R236:U236"/>
    <mergeCell ref="R243:S243"/>
    <mergeCell ref="R244:S244"/>
    <mergeCell ref="T239:U239"/>
    <mergeCell ref="T240:U240"/>
    <mergeCell ref="T241:U241"/>
    <mergeCell ref="T242:U242"/>
    <mergeCell ref="T243:U243"/>
    <mergeCell ref="R237:S238"/>
    <mergeCell ref="T237:U238"/>
    <mergeCell ref="R239:S239"/>
    <mergeCell ref="R240:S240"/>
    <mergeCell ref="R241:S241"/>
    <mergeCell ref="R242:S242"/>
    <mergeCell ref="T244:U244"/>
    <mergeCell ref="N236:Q236"/>
    <mergeCell ref="P237:Q238"/>
    <mergeCell ref="N239:O239"/>
    <mergeCell ref="F240:I240"/>
    <mergeCell ref="F241:I241"/>
    <mergeCell ref="F242:I242"/>
    <mergeCell ref="F243:I243"/>
    <mergeCell ref="F244:I244"/>
    <mergeCell ref="J239:K239"/>
    <mergeCell ref="J240:K240"/>
    <mergeCell ref="J241:K241"/>
    <mergeCell ref="J242:K242"/>
    <mergeCell ref="J243:K243"/>
    <mergeCell ref="J244:K244"/>
    <mergeCell ref="N240:O240"/>
    <mergeCell ref="N241:O241"/>
    <mergeCell ref="N242:O242"/>
    <mergeCell ref="N243:O243"/>
    <mergeCell ref="N244:O244"/>
    <mergeCell ref="H232:I232"/>
    <mergeCell ref="J232:K232"/>
    <mergeCell ref="J245:K245"/>
    <mergeCell ref="L239:M239"/>
    <mergeCell ref="L240:M240"/>
    <mergeCell ref="L241:M241"/>
    <mergeCell ref="L242:M242"/>
    <mergeCell ref="L243:M243"/>
    <mergeCell ref="L244:M244"/>
    <mergeCell ref="F236:M236"/>
    <mergeCell ref="N237:O238"/>
    <mergeCell ref="F237:I238"/>
    <mergeCell ref="J237:K238"/>
    <mergeCell ref="L237:M238"/>
    <mergeCell ref="H234:I234"/>
    <mergeCell ref="J234:K234"/>
    <mergeCell ref="L234:M234"/>
    <mergeCell ref="N234:O234"/>
    <mergeCell ref="F239:I239"/>
    <mergeCell ref="D244:E244"/>
    <mergeCell ref="D243:E243"/>
    <mergeCell ref="D242:E242"/>
    <mergeCell ref="D241:E241"/>
    <mergeCell ref="D240:E240"/>
    <mergeCell ref="D239:E239"/>
    <mergeCell ref="D232:E232"/>
    <mergeCell ref="D233:E233"/>
    <mergeCell ref="D234:E234"/>
    <mergeCell ref="D236:E238"/>
    <mergeCell ref="P234:Q234"/>
    <mergeCell ref="R234:S234"/>
    <mergeCell ref="T234:U234"/>
    <mergeCell ref="F227:G228"/>
    <mergeCell ref="N227:O228"/>
    <mergeCell ref="R232:S232"/>
    <mergeCell ref="T232:U232"/>
    <mergeCell ref="H233:I233"/>
    <mergeCell ref="J233:K233"/>
    <mergeCell ref="L233:M233"/>
    <mergeCell ref="N233:O233"/>
    <mergeCell ref="P233:Q233"/>
    <mergeCell ref="R233:S233"/>
    <mergeCell ref="T233:U233"/>
    <mergeCell ref="F232:G232"/>
    <mergeCell ref="F233:G233"/>
    <mergeCell ref="F234:G234"/>
    <mergeCell ref="H229:I229"/>
    <mergeCell ref="J229:K229"/>
    <mergeCell ref="L229:M229"/>
    <mergeCell ref="N229:O229"/>
    <mergeCell ref="P229:Q229"/>
    <mergeCell ref="H230:I230"/>
    <mergeCell ref="J230:K230"/>
    <mergeCell ref="P232:Q232"/>
    <mergeCell ref="T228:U228"/>
    <mergeCell ref="H227:M227"/>
    <mergeCell ref="P227:U227"/>
    <mergeCell ref="F226:M226"/>
    <mergeCell ref="N226:U226"/>
    <mergeCell ref="F229:G229"/>
    <mergeCell ref="F230:G230"/>
    <mergeCell ref="F231:G231"/>
    <mergeCell ref="R229:S229"/>
    <mergeCell ref="T229:U229"/>
    <mergeCell ref="R230:S230"/>
    <mergeCell ref="T230:U230"/>
    <mergeCell ref="R231:S231"/>
    <mergeCell ref="T231:U231"/>
    <mergeCell ref="R228:S228"/>
    <mergeCell ref="P230:Q230"/>
    <mergeCell ref="H231:I231"/>
    <mergeCell ref="J231:K231"/>
    <mergeCell ref="L231:M231"/>
    <mergeCell ref="N231:O231"/>
    <mergeCell ref="P231:Q231"/>
    <mergeCell ref="L232:M232"/>
    <mergeCell ref="N232:O232"/>
    <mergeCell ref="D229:E229"/>
    <mergeCell ref="D230:E230"/>
    <mergeCell ref="D231:E231"/>
    <mergeCell ref="F223:J223"/>
    <mergeCell ref="F224:J224"/>
    <mergeCell ref="H228:I228"/>
    <mergeCell ref="J228:K228"/>
    <mergeCell ref="L228:M228"/>
    <mergeCell ref="P228:Q228"/>
    <mergeCell ref="D226:E228"/>
    <mergeCell ref="L230:M230"/>
    <mergeCell ref="N230:O230"/>
    <mergeCell ref="O220:Q220"/>
    <mergeCell ref="R220:S220"/>
    <mergeCell ref="D217:Y217"/>
    <mergeCell ref="D219:Y219"/>
    <mergeCell ref="D221:Y221"/>
    <mergeCell ref="J210:K210"/>
    <mergeCell ref="L210:M210"/>
    <mergeCell ref="N210:O210"/>
    <mergeCell ref="P210:Q210"/>
    <mergeCell ref="R210:S210"/>
    <mergeCell ref="T210:U210"/>
    <mergeCell ref="V210:W210"/>
    <mergeCell ref="H211:I211"/>
    <mergeCell ref="J211:K211"/>
    <mergeCell ref="L211:M211"/>
    <mergeCell ref="N211:O211"/>
    <mergeCell ref="P211:Q211"/>
    <mergeCell ref="R211:S211"/>
    <mergeCell ref="T211:U211"/>
    <mergeCell ref="V211:W211"/>
    <mergeCell ref="J208:K208"/>
    <mergeCell ref="L208:M208"/>
    <mergeCell ref="N208:O208"/>
    <mergeCell ref="P208:Q208"/>
    <mergeCell ref="R208:S208"/>
    <mergeCell ref="T208:U208"/>
    <mergeCell ref="V208:W208"/>
    <mergeCell ref="H209:I209"/>
    <mergeCell ref="J209:K209"/>
    <mergeCell ref="L209:M209"/>
    <mergeCell ref="N209:O209"/>
    <mergeCell ref="P209:Q209"/>
    <mergeCell ref="R209:S209"/>
    <mergeCell ref="T209:U209"/>
    <mergeCell ref="V209:W209"/>
    <mergeCell ref="J206:K206"/>
    <mergeCell ref="L206:M206"/>
    <mergeCell ref="N206:O206"/>
    <mergeCell ref="P206:Q206"/>
    <mergeCell ref="R206:S206"/>
    <mergeCell ref="T206:U206"/>
    <mergeCell ref="V206:W206"/>
    <mergeCell ref="H207:I207"/>
    <mergeCell ref="J207:K207"/>
    <mergeCell ref="L207:M207"/>
    <mergeCell ref="N207:O207"/>
    <mergeCell ref="P207:Q207"/>
    <mergeCell ref="R207:S207"/>
    <mergeCell ref="T207:U207"/>
    <mergeCell ref="V207:W207"/>
    <mergeCell ref="J203:K203"/>
    <mergeCell ref="L203:M203"/>
    <mergeCell ref="N203:O203"/>
    <mergeCell ref="P203:Q203"/>
    <mergeCell ref="R203:S203"/>
    <mergeCell ref="T203:U203"/>
    <mergeCell ref="V203:W203"/>
    <mergeCell ref="H205:I205"/>
    <mergeCell ref="J205:K205"/>
    <mergeCell ref="L205:M205"/>
    <mergeCell ref="N205:O205"/>
    <mergeCell ref="P205:Q205"/>
    <mergeCell ref="R205:S205"/>
    <mergeCell ref="T205:U205"/>
    <mergeCell ref="V205:W205"/>
    <mergeCell ref="H204:I204"/>
    <mergeCell ref="J204:K204"/>
    <mergeCell ref="L204:M204"/>
    <mergeCell ref="N204:O204"/>
    <mergeCell ref="P204:Q204"/>
    <mergeCell ref="R204:S204"/>
    <mergeCell ref="T204:U204"/>
    <mergeCell ref="V204:W204"/>
    <mergeCell ref="F203:G203"/>
    <mergeCell ref="F205:G205"/>
    <mergeCell ref="F206:G206"/>
    <mergeCell ref="F207:G207"/>
    <mergeCell ref="F208:G208"/>
    <mergeCell ref="F209:G209"/>
    <mergeCell ref="F210:G210"/>
    <mergeCell ref="F211:G211"/>
    <mergeCell ref="H203:I203"/>
    <mergeCell ref="H206:I206"/>
    <mergeCell ref="H208:I208"/>
    <mergeCell ref="H210:I210"/>
    <mergeCell ref="F204:G204"/>
    <mergeCell ref="D203:E203"/>
    <mergeCell ref="D205:E205"/>
    <mergeCell ref="D206:E206"/>
    <mergeCell ref="D207:E207"/>
    <mergeCell ref="D208:E208"/>
    <mergeCell ref="D209:E209"/>
    <mergeCell ref="D210:E210"/>
    <mergeCell ref="D211:E211"/>
    <mergeCell ref="D212:E212"/>
    <mergeCell ref="D195:Y195"/>
    <mergeCell ref="D197:Y197"/>
    <mergeCell ref="D199:Y199"/>
    <mergeCell ref="D201:E202"/>
    <mergeCell ref="F201:K201"/>
    <mergeCell ref="L201:Q201"/>
    <mergeCell ref="R201:W201"/>
    <mergeCell ref="F202:G202"/>
    <mergeCell ref="H202:I202"/>
    <mergeCell ref="L202:M202"/>
    <mergeCell ref="N202:O202"/>
    <mergeCell ref="R202:S202"/>
    <mergeCell ref="T202:U202"/>
    <mergeCell ref="J202:K202"/>
    <mergeCell ref="P202:Q202"/>
    <mergeCell ref="V202:W202"/>
    <mergeCell ref="T174:V174"/>
    <mergeCell ref="W174:Y174"/>
    <mergeCell ref="M174:S174"/>
    <mergeCell ref="F174:L174"/>
    <mergeCell ref="M175:N175"/>
    <mergeCell ref="M176:N176"/>
    <mergeCell ref="M177:N177"/>
    <mergeCell ref="M178:N178"/>
    <mergeCell ref="O175:P175"/>
    <mergeCell ref="O176:P176"/>
    <mergeCell ref="O177:P177"/>
    <mergeCell ref="O178:P178"/>
    <mergeCell ref="D177:E177"/>
    <mergeCell ref="F177:G177"/>
    <mergeCell ref="H177:I177"/>
    <mergeCell ref="D178:E178"/>
    <mergeCell ref="F178:G178"/>
    <mergeCell ref="H178:I178"/>
    <mergeCell ref="D176:E176"/>
    <mergeCell ref="F176:G176"/>
    <mergeCell ref="H176:I176"/>
    <mergeCell ref="F171:J171"/>
    <mergeCell ref="F172:J172"/>
    <mergeCell ref="D174:E175"/>
    <mergeCell ref="F175:G175"/>
    <mergeCell ref="H175:I175"/>
    <mergeCell ref="D135:R140"/>
    <mergeCell ref="D105:Y113"/>
    <mergeCell ref="E151:H151"/>
    <mergeCell ref="D169:Y169"/>
    <mergeCell ref="D167:Y167"/>
    <mergeCell ref="P145:Q145"/>
    <mergeCell ref="P146:Q146"/>
    <mergeCell ref="P147:Q147"/>
    <mergeCell ref="P148:Q148"/>
    <mergeCell ref="V134:X134"/>
    <mergeCell ref="T134:U135"/>
    <mergeCell ref="T136:U136"/>
    <mergeCell ref="T137:U137"/>
    <mergeCell ref="T138:U138"/>
    <mergeCell ref="T139:U139"/>
    <mergeCell ref="T140:U140"/>
    <mergeCell ref="D132:Y133"/>
    <mergeCell ref="H145:I145"/>
    <mergeCell ref="H146:I146"/>
    <mergeCell ref="H147:I147"/>
    <mergeCell ref="H148:I148"/>
    <mergeCell ref="N144:O144"/>
    <mergeCell ref="N145:O145"/>
    <mergeCell ref="N146:O146"/>
    <mergeCell ref="N147:O147"/>
    <mergeCell ref="N148:O148"/>
    <mergeCell ref="D145:E145"/>
    <mergeCell ref="D146:E146"/>
    <mergeCell ref="D147:E147"/>
    <mergeCell ref="D148:E148"/>
    <mergeCell ref="F144:G144"/>
    <mergeCell ref="F145:G145"/>
    <mergeCell ref="F146:G146"/>
    <mergeCell ref="F147:G147"/>
    <mergeCell ref="F148:G148"/>
    <mergeCell ref="D142:E143"/>
    <mergeCell ref="F142:M142"/>
    <mergeCell ref="N142:U142"/>
    <mergeCell ref="V142:Y142"/>
    <mergeCell ref="F143:G143"/>
    <mergeCell ref="H143:I143"/>
    <mergeCell ref="N143:O143"/>
    <mergeCell ref="P143:Q143"/>
    <mergeCell ref="D144:E144"/>
    <mergeCell ref="H144:I144"/>
    <mergeCell ref="P144:Q144"/>
    <mergeCell ref="D115:Y115"/>
    <mergeCell ref="D117:Y131"/>
    <mergeCell ref="D87:Y87"/>
    <mergeCell ref="D89:Y89"/>
    <mergeCell ref="D91:H91"/>
    <mergeCell ref="I91:J91"/>
    <mergeCell ref="O45:P45"/>
    <mergeCell ref="S41:T41"/>
    <mergeCell ref="S42:T42"/>
    <mergeCell ref="S43:T43"/>
    <mergeCell ref="S44:T44"/>
    <mergeCell ref="S45:T45"/>
    <mergeCell ref="O41:P41"/>
    <mergeCell ref="O42:P42"/>
    <mergeCell ref="O43:P43"/>
    <mergeCell ref="O44:P44"/>
    <mergeCell ref="R82:S82"/>
    <mergeCell ref="T82:U82"/>
    <mergeCell ref="V82:W82"/>
    <mergeCell ref="F82:G82"/>
    <mergeCell ref="H82:I82"/>
    <mergeCell ref="J82:K82"/>
    <mergeCell ref="L82:M82"/>
    <mergeCell ref="N82:O82"/>
    <mergeCell ref="P82:Q82"/>
    <mergeCell ref="T81:U81"/>
    <mergeCell ref="R81:S81"/>
    <mergeCell ref="V79:W79"/>
    <mergeCell ref="V80:W80"/>
    <mergeCell ref="V81:W81"/>
    <mergeCell ref="L81:M81"/>
    <mergeCell ref="H81:I81"/>
    <mergeCell ref="J81:K81"/>
    <mergeCell ref="N79:O79"/>
    <mergeCell ref="F81:G81"/>
    <mergeCell ref="N80:O80"/>
    <mergeCell ref="N81:O81"/>
    <mergeCell ref="P79:Q79"/>
    <mergeCell ref="P80:Q80"/>
    <mergeCell ref="P81:Q81"/>
    <mergeCell ref="F74:J74"/>
    <mergeCell ref="F75:J75"/>
    <mergeCell ref="T79:U79"/>
    <mergeCell ref="T80:U80"/>
    <mergeCell ref="R79:S79"/>
    <mergeCell ref="R80:S80"/>
    <mergeCell ref="D77:W77"/>
    <mergeCell ref="F78:M78"/>
    <mergeCell ref="N78:U78"/>
    <mergeCell ref="V78:W78"/>
    <mergeCell ref="L79:M79"/>
    <mergeCell ref="L80:M80"/>
    <mergeCell ref="H79:I79"/>
    <mergeCell ref="H80:I80"/>
    <mergeCell ref="J79:K79"/>
    <mergeCell ref="J80:K80"/>
    <mergeCell ref="F79:G79"/>
    <mergeCell ref="F80:G80"/>
    <mergeCell ref="D78:E79"/>
    <mergeCell ref="V63:W63"/>
    <mergeCell ref="D68:Y68"/>
    <mergeCell ref="D70:Y70"/>
    <mergeCell ref="D72:Y72"/>
    <mergeCell ref="G41:H41"/>
    <mergeCell ref="G42:H42"/>
    <mergeCell ref="G43:H43"/>
    <mergeCell ref="G44:H44"/>
    <mergeCell ref="G45:H45"/>
    <mergeCell ref="D41:F41"/>
    <mergeCell ref="D43:F43"/>
    <mergeCell ref="D44:F44"/>
    <mergeCell ref="D45:F45"/>
    <mergeCell ref="D42:F42"/>
    <mergeCell ref="W41:X41"/>
    <mergeCell ref="W42:X42"/>
    <mergeCell ref="W43:X43"/>
    <mergeCell ref="W44:X44"/>
    <mergeCell ref="W45:X45"/>
    <mergeCell ref="D24:G24"/>
    <mergeCell ref="D30:Y30"/>
    <mergeCell ref="D32:Y32"/>
    <mergeCell ref="F34:J34"/>
    <mergeCell ref="F35:J35"/>
    <mergeCell ref="T24:U24"/>
    <mergeCell ref="V24:W24"/>
    <mergeCell ref="F62:G62"/>
    <mergeCell ref="F63:G63"/>
    <mergeCell ref="H62:I62"/>
    <mergeCell ref="J62:K62"/>
    <mergeCell ref="L62:M62"/>
    <mergeCell ref="N62:O62"/>
    <mergeCell ref="P62:Q62"/>
    <mergeCell ref="R62:S62"/>
    <mergeCell ref="T62:U62"/>
    <mergeCell ref="V62:W62"/>
    <mergeCell ref="H63:I63"/>
    <mergeCell ref="J63:K63"/>
    <mergeCell ref="L63:M63"/>
    <mergeCell ref="N63:O63"/>
    <mergeCell ref="P63:Q63"/>
    <mergeCell ref="R63:S63"/>
    <mergeCell ref="T63:U63"/>
    <mergeCell ref="D37:E37"/>
    <mergeCell ref="F37:G37"/>
    <mergeCell ref="D39:F39"/>
    <mergeCell ref="D40:F40"/>
    <mergeCell ref="G39:J39"/>
    <mergeCell ref="V61:W61"/>
    <mergeCell ref="T61:U61"/>
    <mergeCell ref="R59:W59"/>
    <mergeCell ref="F60:G61"/>
    <mergeCell ref="R60:S61"/>
    <mergeCell ref="T60:W60"/>
    <mergeCell ref="K41:L41"/>
    <mergeCell ref="K42:L42"/>
    <mergeCell ref="K43:L43"/>
    <mergeCell ref="K44:L44"/>
    <mergeCell ref="K45:L45"/>
    <mergeCell ref="W39:X40"/>
    <mergeCell ref="G40:H40"/>
    <mergeCell ref="K40:L40"/>
    <mergeCell ref="O40:P40"/>
    <mergeCell ref="S40:T40"/>
    <mergeCell ref="K39:N39"/>
    <mergeCell ref="O39:R39"/>
    <mergeCell ref="S39:V39"/>
    <mergeCell ref="J23:K23"/>
    <mergeCell ref="L23:M23"/>
    <mergeCell ref="H22:I22"/>
    <mergeCell ref="J22:K22"/>
    <mergeCell ref="L22:M22"/>
    <mergeCell ref="N22:O22"/>
    <mergeCell ref="P22:Q22"/>
    <mergeCell ref="N61:O61"/>
    <mergeCell ref="L59:Q59"/>
    <mergeCell ref="H60:K60"/>
    <mergeCell ref="L60:M61"/>
    <mergeCell ref="N60:Q60"/>
    <mergeCell ref="D11:Y11"/>
    <mergeCell ref="D13:Y13"/>
    <mergeCell ref="D18:E18"/>
    <mergeCell ref="F18:G18"/>
    <mergeCell ref="T22:U22"/>
    <mergeCell ref="V22:W22"/>
    <mergeCell ref="H20:U20"/>
    <mergeCell ref="D20:G21"/>
    <mergeCell ref="R22:S22"/>
    <mergeCell ref="D15:X15"/>
    <mergeCell ref="D16:X16"/>
    <mergeCell ref="H21:I21"/>
    <mergeCell ref="J21:K21"/>
    <mergeCell ref="L21:M21"/>
    <mergeCell ref="N21:O21"/>
    <mergeCell ref="P21:Q21"/>
    <mergeCell ref="R21:S21"/>
    <mergeCell ref="T21:U21"/>
    <mergeCell ref="V20:W21"/>
    <mergeCell ref="D22:G22"/>
    <mergeCell ref="D23:G23"/>
    <mergeCell ref="D50:Y50"/>
    <mergeCell ref="D52:Y52"/>
    <mergeCell ref="F54:J54"/>
    <mergeCell ref="F55:J55"/>
    <mergeCell ref="I57:J57"/>
    <mergeCell ref="D57:H57"/>
    <mergeCell ref="D59:E61"/>
    <mergeCell ref="P61:Q61"/>
    <mergeCell ref="H61:I61"/>
    <mergeCell ref="J61:K61"/>
    <mergeCell ref="F59:K59"/>
    <mergeCell ref="T23:U23"/>
    <mergeCell ref="V23:W23"/>
    <mergeCell ref="N23:O23"/>
    <mergeCell ref="P23:Q23"/>
    <mergeCell ref="R23:S23"/>
    <mergeCell ref="H24:I24"/>
    <mergeCell ref="J24:K24"/>
    <mergeCell ref="L24:M24"/>
    <mergeCell ref="N24:O24"/>
    <mergeCell ref="P24:Q24"/>
    <mergeCell ref="R24:S24"/>
    <mergeCell ref="H23:I23"/>
    <mergeCell ref="K99:L99"/>
    <mergeCell ref="M99:N99"/>
    <mergeCell ref="O99:P99"/>
    <mergeCell ref="D93:H93"/>
    <mergeCell ref="I93:J93"/>
    <mergeCell ref="D97:H97"/>
    <mergeCell ref="I96:J96"/>
    <mergeCell ref="K96:L96"/>
    <mergeCell ref="M96:N96"/>
    <mergeCell ref="O96:P96"/>
    <mergeCell ref="Q99:R99"/>
    <mergeCell ref="S99:T99"/>
    <mergeCell ref="U99:V99"/>
    <mergeCell ref="Q96:R96"/>
    <mergeCell ref="S96:T96"/>
    <mergeCell ref="U96:V96"/>
    <mergeCell ref="I95:V95"/>
    <mergeCell ref="D98:H98"/>
    <mergeCell ref="D99:H99"/>
    <mergeCell ref="I97:J97"/>
    <mergeCell ref="I98:J98"/>
    <mergeCell ref="I99:J99"/>
    <mergeCell ref="K97:L97"/>
    <mergeCell ref="M97:N97"/>
    <mergeCell ref="O97:P97"/>
    <mergeCell ref="Q97:R97"/>
    <mergeCell ref="S97:T97"/>
    <mergeCell ref="U97:V97"/>
    <mergeCell ref="K98:L98"/>
    <mergeCell ref="M98:N98"/>
    <mergeCell ref="O98:P98"/>
    <mergeCell ref="Q98:R98"/>
    <mergeCell ref="S98:T98"/>
    <mergeCell ref="U98:V98"/>
  </mergeCells>
  <conditionalFormatting sqref="F144:Y148 O177:O178 Q177:W178 F177:M178 F176:L176">
    <cfRule type="containsText" dxfId="59" priority="13" operator="containsText" text="higher">
      <formula>NOT(ISERROR(SEARCH("higher",F144)))</formula>
    </cfRule>
    <cfRule type="containsText" dxfId="58" priority="14" operator="containsText" text="lower">
      <formula>NOT(ISERROR(SEARCH("lower",F144)))</formula>
    </cfRule>
    <cfRule type="cellIs" dxfId="57" priority="15" operator="equal">
      <formula>"no diff"</formula>
    </cfRule>
  </conditionalFormatting>
  <conditionalFormatting sqref="M176:S176">
    <cfRule type="containsText" dxfId="56" priority="7" operator="containsText" text="higher">
      <formula>NOT(ISERROR(SEARCH("higher",M176)))</formula>
    </cfRule>
    <cfRule type="containsText" dxfId="55" priority="8" operator="containsText" text="lower">
      <formula>NOT(ISERROR(SEARCH("lower",M176)))</formula>
    </cfRule>
    <cfRule type="cellIs" dxfId="54" priority="9" operator="equal">
      <formula>"no diff"</formula>
    </cfRule>
  </conditionalFormatting>
  <conditionalFormatting sqref="T176:V176">
    <cfRule type="containsText" dxfId="53" priority="4" operator="containsText" text="higher">
      <formula>NOT(ISERROR(SEARCH("higher",T176)))</formula>
    </cfRule>
    <cfRule type="containsText" dxfId="52" priority="5" operator="containsText" text="lower">
      <formula>NOT(ISERROR(SEARCH("lower",T176)))</formula>
    </cfRule>
    <cfRule type="cellIs" dxfId="51" priority="6" operator="equal">
      <formula>"no diff"</formula>
    </cfRule>
  </conditionalFormatting>
  <conditionalFormatting sqref="W176:Y176">
    <cfRule type="containsText" dxfId="50" priority="1" operator="containsText" text="higher">
      <formula>NOT(ISERROR(SEARCH("higher",W176)))</formula>
    </cfRule>
    <cfRule type="containsText" dxfId="49" priority="2" operator="containsText" text="lower">
      <formula>NOT(ISERROR(SEARCH("lower",W176)))</formula>
    </cfRule>
    <cfRule type="cellIs" dxfId="48" priority="3" operator="equal">
      <formula>"no diff"</formula>
    </cfRule>
  </conditionalFormatting>
  <dataValidations count="6">
    <dataValidation type="list" allowBlank="1" showInputMessage="1" showErrorMessage="1" sqref="F18:G18 F37:G37">
      <formula1>$AC$17:$AC$18</formula1>
    </dataValidation>
    <dataValidation type="list" allowBlank="1" showInputMessage="1" showErrorMessage="1" sqref="I57:J57">
      <formula1>$AC$53:$AC$55</formula1>
    </dataValidation>
    <dataValidation type="list" allowBlank="1" showInputMessage="1" showErrorMessage="1" sqref="I91:J91">
      <formula1>$AC$91:$AC$93</formula1>
    </dataValidation>
    <dataValidation type="list" allowBlank="1" showInputMessage="1" showErrorMessage="1" sqref="I93:J93">
      <formula1>$AC$94:$AC$97</formula1>
    </dataValidation>
    <dataValidation type="list" allowBlank="1" showInputMessage="1" showErrorMessage="1" sqref="I255:J255">
      <formula1>$AD$252:$AD$253</formula1>
    </dataValidation>
    <dataValidation type="list" allowBlank="1" showInputMessage="1" showErrorMessage="1" sqref="I270:J270">
      <formula1>$AC$268:$AC$271</formula1>
    </dataValidation>
  </dataValidations>
  <hyperlinks>
    <hyperlink ref="D11:Y11" r:id="rId1" display="Source: Schools, pupils and their characteristics: January 2016"/>
    <hyperlink ref="D68" r:id="rId2"/>
    <hyperlink ref="D87:Y87" r:id="rId3" display="Source: Special educational needs in England: January 2017"/>
    <hyperlink ref="D167" r:id="rId4"/>
    <hyperlink ref="D195:Y195" r:id="rId5" display="Source: DfE Widening Participation in Higher Education: 2016"/>
    <hyperlink ref="D217:Y217" r:id="rId6" display="Source: DfE - Pupil absence in schools in England 2015 to 2016"/>
    <hyperlink ref="D249:X249" r:id="rId7" display="Source: DfE: permanent and fixed-period exclusions in England: 2015 to 2016"/>
  </hyperlinks>
  <pageMargins left="0.25" right="0.25" top="0.75" bottom="0.75" header="0.3" footer="0.3"/>
  <pageSetup paperSize="9" orientation="landscape" verticalDpi="0" r:id="rId8"/>
  <ignoredErrors>
    <ignoredError sqref="D232" twoDigitTextYear="1"/>
  </ignoredError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AHY623"/>
  <sheetViews>
    <sheetView showGridLines="0" zoomScaleNormal="100" workbookViewId="0">
      <pane xSplit="3" ySplit="6" topLeftCell="D7" activePane="bottomRight" state="frozen"/>
      <selection pane="topRight" activeCell="D1" sqref="D1"/>
      <selection pane="bottomLeft" activeCell="A7" sqref="A7"/>
      <selection pane="bottomRight" activeCell="PF39" sqref="PF39"/>
    </sheetView>
  </sheetViews>
  <sheetFormatPr defaultRowHeight="12.75" x14ac:dyDescent="0.2"/>
  <cols>
    <col min="1" max="1" width="2.3984375" style="11" hidden="1" customWidth="1"/>
    <col min="2" max="2" width="17.296875" style="11" bestFit="1" customWidth="1"/>
    <col min="3" max="3" width="23.59765625" style="717" customWidth="1"/>
    <col min="4" max="4" width="19.5" style="12" bestFit="1" customWidth="1"/>
    <col min="5" max="9" width="10.5" style="11" customWidth="1"/>
    <col min="10" max="10" width="13.5" style="11" bestFit="1" customWidth="1"/>
    <col min="11" max="11" width="13.09765625" style="11" bestFit="1" customWidth="1"/>
    <col min="12" max="12" width="14.69921875" style="11" customWidth="1"/>
    <col min="13" max="13" width="12.8984375" style="11" customWidth="1"/>
    <col min="14" max="20" width="13.296875" style="11" customWidth="1"/>
    <col min="21" max="21" width="13.296875" style="1051" customWidth="1"/>
    <col min="22" max="25" width="8.796875" style="1036" customWidth="1"/>
    <col min="26" max="30" width="8.796875" style="1099" customWidth="1"/>
    <col min="31" max="31" width="8.796875" style="1058" customWidth="1"/>
    <col min="32" max="35" width="8.796875" style="1039" customWidth="1"/>
    <col min="36" max="40" width="8.796875" style="1099" customWidth="1"/>
    <col min="41" max="41" width="8.796875" style="1058" customWidth="1"/>
    <col min="42" max="45" width="8.796875" style="1039" customWidth="1"/>
    <col min="46" max="50" width="8.796875" style="1099" customWidth="1"/>
    <col min="51" max="51" width="8.796875" style="1058" customWidth="1"/>
    <col min="52" max="55" width="8.796875" style="1039" customWidth="1"/>
    <col min="56" max="60" width="8.796875" style="1099" customWidth="1"/>
    <col min="61" max="61" width="8.796875" style="1058" customWidth="1"/>
    <col min="62" max="68" width="8.796875" style="1039" customWidth="1"/>
    <col min="69" max="69" width="8.796875" style="1051" customWidth="1"/>
    <col min="70" max="76" width="8.796875" style="1039" customWidth="1"/>
    <col min="77" max="77" width="8.796875" style="1051" customWidth="1"/>
    <col min="78" max="84" width="8.796875" style="1039" customWidth="1"/>
    <col min="85" max="85" width="8.796875" style="1051" customWidth="1"/>
    <col min="86" max="92" width="8.796875" style="1039" customWidth="1"/>
    <col min="93" max="93" width="8.796875" style="1051" customWidth="1"/>
    <col min="94" max="100" width="8.796875" style="1039" customWidth="1"/>
    <col min="101" max="101" width="8.796875" style="1051" customWidth="1"/>
    <col min="102" max="108" width="8.796875" style="1039" customWidth="1"/>
    <col min="109" max="109" width="8.796875" style="1051" customWidth="1"/>
    <col min="110" max="113" width="8.796875" style="1039" customWidth="1"/>
    <col min="114" max="116" width="10.3984375" style="1046" customWidth="1"/>
    <col min="117" max="117" width="10.3984375" style="1173" customWidth="1"/>
    <col min="118" max="119" width="10.3984375" style="1046" customWidth="1"/>
    <col min="120" max="123" width="8.796875" style="1039" customWidth="1"/>
    <col min="124" max="124" width="8.796875" style="1036" customWidth="1"/>
    <col min="125" max="125" width="8.796875" style="1058" customWidth="1"/>
    <col min="126" max="129" width="8.796875" style="1036" customWidth="1"/>
    <col min="130" max="132" width="8.796875" style="1039" customWidth="1"/>
    <col min="133" max="133" width="8.796875" style="1051" customWidth="1"/>
    <col min="134" max="139" width="8.796875" style="1036" customWidth="1"/>
    <col min="140" max="140" width="8.796875" style="1039" customWidth="1"/>
    <col min="141" max="141" width="8.796875" style="1051" customWidth="1"/>
    <col min="142" max="143" width="8.796875" style="1039" customWidth="1"/>
    <col min="144" max="148" width="8.796875" style="1036" customWidth="1"/>
    <col min="149" max="149" width="8.796875" style="1058" customWidth="1"/>
    <col min="150" max="155" width="8.796875" style="1036" customWidth="1"/>
    <col min="156" max="158" width="8.796875" style="1099" customWidth="1"/>
    <col min="159" max="159" width="8.796875" style="1169" customWidth="1"/>
    <col min="160" max="162" width="8.796875" style="1099" customWidth="1"/>
    <col min="163" max="163" width="8.796875" style="1051" customWidth="1"/>
    <col min="164" max="169" width="8.796875" style="1036" customWidth="1"/>
    <col min="170" max="172" width="8.796875" style="1099" customWidth="1"/>
    <col min="173" max="173" width="8.796875" style="1039" customWidth="1"/>
    <col min="174" max="176" width="8.796875" style="1099" customWidth="1"/>
    <col min="177" max="177" width="8.796875" style="1058" customWidth="1"/>
    <col min="178" max="182" width="8.796875" style="1036" customWidth="1"/>
    <col min="183" max="183" width="8.796875" style="1039" customWidth="1"/>
    <col min="184" max="186" width="8.796875" style="1099" customWidth="1"/>
    <col min="187" max="187" width="8.796875" style="1039" customWidth="1"/>
    <col min="188" max="190" width="8.796875" style="1099" customWidth="1"/>
    <col min="191" max="191" width="8.796875" style="1051" customWidth="1"/>
    <col min="192" max="193" width="8.796875" style="1039" customWidth="1"/>
    <col min="194" max="195" width="8.8984375" style="1039" bestFit="1" customWidth="1"/>
    <col min="196" max="197" width="8.8984375" style="1036" bestFit="1" customWidth="1"/>
    <col min="198" max="200" width="8.8984375" style="1099" bestFit="1" customWidth="1"/>
    <col min="201" max="201" width="8.796875" style="1039"/>
    <col min="202" max="204" width="8.8984375" style="1099" bestFit="1" customWidth="1"/>
    <col min="205" max="205" width="8.796875" style="1051"/>
    <col min="206" max="207" width="8.8984375" style="1039" bestFit="1" customWidth="1"/>
    <col min="208" max="210" width="8.8984375" style="1036" bestFit="1" customWidth="1"/>
    <col min="211" max="211" width="8.8984375" style="1039" bestFit="1" customWidth="1"/>
    <col min="212" max="214" width="8.8984375" style="1099" bestFit="1" customWidth="1"/>
    <col min="215" max="215" width="8.796875" style="1036"/>
    <col min="216" max="218" width="8.8984375" style="1099" bestFit="1" customWidth="1"/>
    <col min="219" max="219" width="8.796875" style="1051"/>
    <col min="220" max="225" width="8.8984375" style="1039" bestFit="1" customWidth="1"/>
    <col min="226" max="228" width="8.8984375" style="1099" bestFit="1" customWidth="1"/>
    <col min="229" max="229" width="8.796875" style="1039" customWidth="1"/>
    <col min="230" max="232" width="8.796875" style="1099" customWidth="1"/>
    <col min="233" max="233" width="8.796875" style="1058" customWidth="1"/>
    <col min="234" max="235" width="8.796875" style="1036" customWidth="1"/>
    <col min="236" max="238" width="8.796875" style="1039" customWidth="1"/>
    <col min="239" max="239" width="8.796875" style="1047" customWidth="1"/>
    <col min="240" max="242" width="8.796875" style="1099" customWidth="1"/>
    <col min="243" max="243" width="8.796875" style="1039" customWidth="1"/>
    <col min="244" max="246" width="8.796875" style="1099" customWidth="1"/>
    <col min="247" max="247" width="8.796875" style="1051" customWidth="1"/>
    <col min="248" max="253" width="8.796875" style="1039" customWidth="1"/>
    <col min="254" max="256" width="8.796875" style="1099" customWidth="1"/>
    <col min="257" max="257" width="8.796875" style="1039" customWidth="1"/>
    <col min="258" max="260" width="8.796875" style="1099" customWidth="1"/>
    <col min="261" max="261" width="8.796875" style="1051" customWidth="1"/>
    <col min="262" max="262" width="9.3984375" style="1039" bestFit="1" customWidth="1"/>
    <col min="263" max="263" width="8.8984375" style="1039" bestFit="1" customWidth="1"/>
    <col min="264" max="266" width="8.8984375" style="1036" bestFit="1" customWidth="1"/>
    <col min="267" max="267" width="8.8984375" style="1051" bestFit="1" customWidth="1"/>
    <col min="268" max="269" width="8.8984375" style="1039" bestFit="1" customWidth="1"/>
    <col min="270" max="272" width="8.8984375" style="1036" bestFit="1" customWidth="1"/>
    <col min="273" max="273" width="8.8984375" style="1051" bestFit="1" customWidth="1"/>
    <col min="274" max="278" width="8.8984375" style="1061" bestFit="1" customWidth="1"/>
    <col min="279" max="279" width="8.8984375" style="1058" bestFit="1" customWidth="1"/>
    <col min="280" max="281" width="9.3984375" style="1039" bestFit="1" customWidth="1"/>
    <col min="282" max="282" width="9.3984375" style="1036" bestFit="1" customWidth="1"/>
    <col min="283" max="284" width="8.8984375" style="1036" bestFit="1" customWidth="1"/>
    <col min="285" max="285" width="8.8984375" style="1039" bestFit="1" customWidth="1"/>
    <col min="286" max="290" width="8.796875" style="1039" customWidth="1"/>
    <col min="291" max="291" width="8.796875" style="1061" customWidth="1"/>
    <col min="292" max="292" width="8.796875" style="1058" customWidth="1"/>
    <col min="293" max="297" width="8.796875" style="1039" customWidth="1"/>
    <col min="298" max="303" width="8.796875" style="1036" customWidth="1"/>
    <col min="304" max="304" width="8.796875" style="1061" customWidth="1"/>
    <col min="305" max="305" width="8.796875" style="1058" customWidth="1"/>
    <col min="306" max="314" width="8.796875" style="1039" customWidth="1"/>
    <col min="315" max="316" width="8.796875" style="1036" customWidth="1"/>
    <col min="317" max="317" width="8.796875" style="1061" customWidth="1"/>
    <col min="318" max="318" width="8.796875" style="1058" customWidth="1"/>
    <col min="319" max="327" width="8.796875" style="1039" customWidth="1"/>
    <col min="328" max="329" width="8.796875" style="1036" customWidth="1"/>
    <col min="330" max="330" width="8.796875" style="1061" customWidth="1"/>
    <col min="331" max="331" width="8.796875" style="1058" customWidth="1"/>
    <col min="332" max="340" width="8.796875" style="1039" customWidth="1"/>
    <col min="341" max="342" width="8.796875" style="1036" customWidth="1"/>
    <col min="343" max="343" width="8.796875" style="1061" customWidth="1"/>
    <col min="344" max="344" width="8.796875" style="1058" customWidth="1"/>
    <col min="345" max="353" width="8.796875" style="1039" customWidth="1"/>
    <col min="354" max="355" width="8.796875" style="1036" customWidth="1"/>
    <col min="356" max="356" width="8.796875" style="1061" customWidth="1"/>
    <col min="357" max="357" width="8.796875" style="1058" customWidth="1"/>
    <col min="358" max="366" width="8.796875" style="1039" customWidth="1"/>
    <col min="367" max="368" width="8.796875" style="1036" customWidth="1"/>
    <col min="369" max="369" width="8.796875" style="1061" customWidth="1"/>
    <col min="370" max="370" width="8.796875" style="1058" customWidth="1"/>
    <col min="371" max="379" width="8.796875" style="1039" customWidth="1"/>
    <col min="380" max="381" width="8.796875" style="1036" customWidth="1"/>
    <col min="382" max="382" width="8.796875" style="1061" customWidth="1"/>
    <col min="383" max="383" width="8.796875" style="1058" customWidth="1"/>
    <col min="384" max="392" width="8.796875" style="1039" customWidth="1"/>
    <col min="393" max="394" width="8.796875" style="1036" customWidth="1"/>
    <col min="395" max="395" width="8.796875" style="1061" customWidth="1"/>
    <col min="396" max="396" width="8.796875" style="1058" customWidth="1"/>
    <col min="397" max="405" width="8.796875" style="1039" customWidth="1"/>
    <col min="406" max="407" width="8.796875" style="1036" customWidth="1"/>
    <col min="408" max="408" width="8.796875" style="1061" customWidth="1"/>
    <col min="409" max="409" width="8.796875" style="1058" customWidth="1"/>
    <col min="410" max="411" width="8.796875" style="1039" customWidth="1"/>
    <col min="412" max="412" width="8.796875" style="1061" customWidth="1"/>
    <col min="413" max="413" width="8.796875" style="1058" customWidth="1"/>
    <col min="414" max="414" width="8.796875" style="1039" customWidth="1"/>
    <col min="415" max="415" width="8.796875" style="1061" customWidth="1"/>
    <col min="416" max="416" width="8.796875" style="1039" customWidth="1"/>
    <col min="417" max="417" width="8.796875" style="1061" customWidth="1"/>
    <col min="418" max="418" width="8.796875" style="1058" customWidth="1"/>
    <col min="419" max="420" width="8.796875" style="1036" customWidth="1"/>
    <col min="421" max="421" width="8.8984375" style="1051" bestFit="1" customWidth="1"/>
    <col min="422" max="422" width="8.8984375" style="1039" bestFit="1" customWidth="1"/>
    <col min="423" max="423" width="8.796875" style="1039" customWidth="1"/>
    <col min="424" max="424" width="8.796875" style="1051" customWidth="1"/>
    <col min="425" max="425" width="8.796875" style="1039" customWidth="1"/>
    <col min="426" max="426" width="8.8984375" style="1039" bestFit="1" customWidth="1"/>
    <col min="427" max="427" width="8.8984375" style="1058" bestFit="1" customWidth="1"/>
    <col min="428" max="428" width="8.8984375" style="1039" bestFit="1" customWidth="1"/>
    <col min="429" max="429" width="8.796875" style="1039" customWidth="1"/>
    <col min="430" max="430" width="8.796875" style="1051" customWidth="1"/>
    <col min="431" max="432" width="8.796875" style="1039" customWidth="1"/>
    <col min="433" max="433" width="8.796875" style="1051" customWidth="1"/>
    <col min="434" max="435" width="8.796875" style="1039" customWidth="1"/>
    <col min="436" max="436" width="8.796875" style="1051" customWidth="1"/>
    <col min="437" max="443" width="8.796875" style="1039" customWidth="1"/>
    <col min="444" max="444" width="14.69921875" style="1051" customWidth="1"/>
    <col min="445" max="445" width="8.8984375" style="1039" customWidth="1"/>
    <col min="446" max="452" width="8.796875" style="1039" customWidth="1"/>
    <col min="453" max="453" width="8.796875" style="1051" customWidth="1"/>
    <col min="454" max="458" width="8.796875" style="1039" customWidth="1"/>
    <col min="459" max="461" width="8.8984375" style="1039" bestFit="1" customWidth="1"/>
    <col min="462" max="462" width="8.8984375" style="1036" bestFit="1" customWidth="1"/>
    <col min="463" max="467" width="8.796875" style="1039" customWidth="1"/>
    <col min="468" max="470" width="8.8984375" style="1039" bestFit="1" customWidth="1"/>
    <col min="471" max="471" width="8.8984375" style="1036" bestFit="1" customWidth="1"/>
    <col min="472" max="476" width="8.796875" style="1039" customWidth="1"/>
    <col min="477" max="477" width="8.8984375" style="1039" bestFit="1" customWidth="1"/>
    <col min="478" max="478" width="8.8984375" style="1051" bestFit="1" customWidth="1"/>
    <col min="479" max="479" width="8.8984375" style="1039" bestFit="1" customWidth="1"/>
    <col min="480" max="480" width="8.8984375" style="1036" bestFit="1" customWidth="1"/>
    <col min="481" max="484" width="8.796875" style="1039" customWidth="1"/>
    <col min="485" max="485" width="8.69921875" style="1039" customWidth="1"/>
    <col min="486" max="488" width="8.8984375" style="1039" bestFit="1" customWidth="1"/>
    <col min="489" max="498" width="8.8984375" style="1036" bestFit="1" customWidth="1"/>
    <col min="499" max="502" width="8.796875" style="1039" customWidth="1"/>
    <col min="503" max="503" width="8.796875" style="1051" customWidth="1"/>
    <col min="504" max="527" width="8.796875" style="1039" customWidth="1"/>
    <col min="528" max="528" width="8.796875" style="1051" customWidth="1"/>
    <col min="529" max="531" width="8.796875" style="1039" customWidth="1"/>
    <col min="532" max="534" width="8.796875" style="1061" customWidth="1"/>
    <col min="535" max="535" width="8.796875" style="1051" customWidth="1"/>
    <col min="536" max="538" width="8.796875" style="1039" customWidth="1"/>
    <col min="539" max="541" width="8.796875" style="1061" customWidth="1"/>
    <col min="542" max="542" width="8.796875" style="1051" customWidth="1"/>
    <col min="543" max="545" width="8.796875" style="1039" customWidth="1"/>
    <col min="546" max="548" width="8.796875" style="1061" customWidth="1"/>
    <col min="549" max="549" width="8.796875" style="1051" customWidth="1"/>
    <col min="550" max="552" width="8.796875" style="1039" customWidth="1"/>
    <col min="553" max="555" width="8.796875" style="1061" customWidth="1"/>
    <col min="556" max="556" width="8.796875" style="1051" customWidth="1"/>
    <col min="557" max="559" width="8.796875" style="1039" customWidth="1"/>
    <col min="560" max="562" width="8.796875" style="1061" customWidth="1"/>
    <col min="563" max="563" width="8.796875" style="1051" customWidth="1"/>
    <col min="564" max="567" width="8.796875" style="1039" customWidth="1"/>
    <col min="568" max="568" width="8.796875" style="1061" customWidth="1"/>
    <col min="569" max="569" width="8.796875" style="1039" customWidth="1"/>
    <col min="570" max="570" width="8.796875" style="1058" customWidth="1"/>
    <col min="571" max="573" width="8.796875" style="1039" customWidth="1"/>
    <col min="574" max="574" width="8.8984375" style="1039" bestFit="1" customWidth="1"/>
    <col min="575" max="576" width="8.8984375" style="1061" bestFit="1" customWidth="1"/>
    <col min="577" max="577" width="8.8984375" style="1058" bestFit="1" customWidth="1"/>
    <col min="578" max="578" width="9.3984375" style="1039" bestFit="1" customWidth="1"/>
    <col min="579" max="580" width="8.8984375" style="1036" bestFit="1" customWidth="1"/>
    <col min="581" max="581" width="8.8984375" style="1039" bestFit="1" customWidth="1"/>
    <col min="582" max="582" width="9.3984375" style="1039" bestFit="1" customWidth="1"/>
    <col min="583" max="584" width="8.8984375" style="1039" bestFit="1" customWidth="1"/>
    <col min="585" max="585" width="8.8984375" style="1058" bestFit="1" customWidth="1"/>
    <col min="586" max="587" width="8.8984375" style="1036" bestFit="1" customWidth="1"/>
    <col min="588" max="590" width="8.8984375" style="1039" bestFit="1" customWidth="1"/>
    <col min="591" max="591" width="8.8984375" style="1051" bestFit="1" customWidth="1"/>
    <col min="592" max="594" width="8.8984375" style="1039" bestFit="1" customWidth="1"/>
    <col min="595" max="595" width="8.8984375" style="1036" bestFit="1" customWidth="1"/>
    <col min="596" max="596" width="8.8984375" style="1039" bestFit="1" customWidth="1"/>
    <col min="597" max="597" width="8.8984375" style="1061" bestFit="1" customWidth="1"/>
    <col min="598" max="598" width="8.8984375" style="1058" bestFit="1" customWidth="1"/>
    <col min="599" max="604" width="8.8984375" style="1039" bestFit="1" customWidth="1"/>
    <col min="605" max="605" width="8.8984375" style="1051" bestFit="1" customWidth="1"/>
    <col min="606" max="607" width="8.8984375" style="1036" bestFit="1" customWidth="1"/>
    <col min="608" max="608" width="8.8984375" style="1061" bestFit="1" customWidth="1"/>
    <col min="609" max="609" width="8.8984375" style="1051" bestFit="1" customWidth="1"/>
    <col min="610" max="610" width="8.8984375" style="1039" bestFit="1" customWidth="1"/>
    <col min="611" max="612" width="8.8984375" style="1061" bestFit="1" customWidth="1"/>
    <col min="613" max="613" width="8.8984375" style="1058" bestFit="1" customWidth="1"/>
    <col min="614" max="614" width="8.796875" style="1039"/>
    <col min="615" max="615" width="8.8984375" style="1061" bestFit="1" customWidth="1"/>
    <col min="616" max="616" width="8.796875" style="1061"/>
    <col min="617" max="617" width="8.796875" style="1058"/>
    <col min="618" max="618" width="8.8984375" style="1039" bestFit="1" customWidth="1"/>
    <col min="619" max="620" width="8.8984375" style="1061" bestFit="1" customWidth="1"/>
    <col min="621" max="621" width="8.8984375" style="1058" bestFit="1" customWidth="1"/>
    <col min="622" max="622" width="8.8984375" style="1036" bestFit="1" customWidth="1"/>
    <col min="623" max="624" width="8.8984375" style="1133" bestFit="1" customWidth="1"/>
    <col min="625" max="625" width="8.8984375" style="1135" bestFit="1" customWidth="1"/>
    <col min="626" max="626" width="8.8984375" style="1047" bestFit="1" customWidth="1"/>
    <col min="627" max="627" width="9.3984375" style="1039" bestFit="1" customWidth="1"/>
    <col min="628" max="628" width="8.8984375" style="1058" bestFit="1" customWidth="1"/>
    <col min="629" max="630" width="8.8984375" style="1036" bestFit="1" customWidth="1"/>
    <col min="631" max="633" width="8.8984375" style="1061" bestFit="1" customWidth="1"/>
    <col min="634" max="634" width="8.8984375" style="1036" bestFit="1" customWidth="1"/>
    <col min="635" max="635" width="8.8984375" style="1039" bestFit="1" customWidth="1"/>
    <col min="636" max="638" width="8.8984375" style="1061" bestFit="1" customWidth="1"/>
    <col min="639" max="640" width="8.8984375" style="1039" bestFit="1" customWidth="1"/>
    <col min="641" max="643" width="8.8984375" style="1061" bestFit="1" customWidth="1"/>
    <col min="644" max="645" width="8.8984375" style="1039" bestFit="1" customWidth="1"/>
    <col min="646" max="648" width="8.8984375" style="1061" bestFit="1" customWidth="1"/>
    <col min="649" max="650" width="8.8984375" style="1039" bestFit="1" customWidth="1"/>
    <col min="651" max="653" width="8.8984375" style="1061" bestFit="1" customWidth="1"/>
    <col min="654" max="655" width="8.8984375" style="1039" bestFit="1" customWidth="1"/>
    <col min="656" max="658" width="8.8984375" style="1061" bestFit="1" customWidth="1"/>
    <col min="659" max="659" width="8.8984375" style="1039" bestFit="1" customWidth="1"/>
    <col min="660" max="660" width="8.796875" style="1039"/>
    <col min="661" max="662" width="8.8984375" style="1061" bestFit="1" customWidth="1"/>
    <col min="663" max="663" width="8.8984375" style="1058" bestFit="1" customWidth="1"/>
    <col min="664" max="665" width="8.8984375" style="1039" bestFit="1" customWidth="1"/>
    <col min="666" max="668" width="8.8984375" style="1036" bestFit="1" customWidth="1"/>
    <col min="669" max="669" width="8.8984375" style="1039" bestFit="1" customWidth="1"/>
    <col min="670" max="670" width="8.8984375" style="1051" bestFit="1" customWidth="1"/>
    <col min="671" max="672" width="8.8984375" style="1036" bestFit="1" customWidth="1"/>
    <col min="673" max="675" width="8.8984375" style="1061" bestFit="1" customWidth="1"/>
    <col min="676" max="677" width="8.8984375" style="1039" bestFit="1" customWidth="1"/>
    <col min="678" max="680" width="8.8984375" style="1061" bestFit="1" customWidth="1"/>
    <col min="681" max="681" width="8.8984375" style="1036" bestFit="1" customWidth="1"/>
    <col min="682" max="682" width="8.8984375" style="1039" bestFit="1" customWidth="1"/>
    <col min="683" max="685" width="8.8984375" style="1061" bestFit="1" customWidth="1"/>
    <col min="686" max="687" width="8.8984375" style="1036" bestFit="1" customWidth="1"/>
    <col min="688" max="689" width="8.8984375" style="1061" bestFit="1" customWidth="1"/>
    <col min="690" max="690" width="8.8984375" style="1058" bestFit="1" customWidth="1"/>
    <col min="691" max="693" width="8.8984375" style="1039" bestFit="1" customWidth="1"/>
    <col min="694" max="694" width="8.8984375" style="1061" bestFit="1" customWidth="1"/>
    <col min="695" max="697" width="8.8984375" style="1036" bestFit="1" customWidth="1"/>
    <col min="698" max="702" width="8.8984375" style="1061" bestFit="1" customWidth="1"/>
    <col min="703" max="703" width="8.8984375" style="1058" bestFit="1" customWidth="1"/>
    <col min="704" max="706" width="8.8984375" style="1039" bestFit="1" customWidth="1"/>
    <col min="707" max="707" width="8.8984375" style="1061" bestFit="1" customWidth="1"/>
    <col min="708" max="708" width="8.8984375" style="1036" bestFit="1" customWidth="1"/>
    <col min="709" max="711" width="8.8984375" style="1061" bestFit="1" customWidth="1"/>
    <col min="712" max="713" width="8.8984375" style="1036" bestFit="1" customWidth="1"/>
    <col min="714" max="715" width="8.8984375" style="1061" bestFit="1" customWidth="1"/>
    <col min="716" max="716" width="8.8984375" style="1058" bestFit="1" customWidth="1"/>
    <col min="717" max="718" width="8.8984375" style="1036" bestFit="1" customWidth="1"/>
    <col min="719" max="721" width="8.8984375" style="1061" bestFit="1" customWidth="1"/>
    <col min="722" max="723" width="8.8984375" style="1036" bestFit="1" customWidth="1"/>
    <col min="724" max="725" width="8.8984375" style="1061" bestFit="1" customWidth="1"/>
    <col min="726" max="726" width="8.8984375" style="1058" bestFit="1" customWidth="1"/>
    <col min="727" max="729" width="8.8984375" style="1036" bestFit="1" customWidth="1"/>
    <col min="730" max="730" width="8.8984375" style="1061" bestFit="1" customWidth="1"/>
    <col min="731" max="731" width="8.8984375" style="1036" bestFit="1" customWidth="1"/>
    <col min="732" max="734" width="8.8984375" style="1061" bestFit="1" customWidth="1"/>
    <col min="735" max="736" width="8.8984375" style="1036" bestFit="1" customWidth="1"/>
    <col min="737" max="738" width="8.8984375" style="1061" bestFit="1" customWidth="1"/>
    <col min="739" max="739" width="8.8984375" style="1058" bestFit="1" customWidth="1"/>
    <col min="740" max="740" width="9.3984375" style="1036" bestFit="1" customWidth="1"/>
    <col min="741" max="741" width="8.8984375" style="1036" bestFit="1" customWidth="1"/>
    <col min="742" max="743" width="8.8984375" style="1039" bestFit="1" customWidth="1"/>
    <col min="744" max="746" width="8.8984375" style="1036" bestFit="1" customWidth="1"/>
    <col min="747" max="748" width="8.8984375" style="1039" bestFit="1" customWidth="1"/>
    <col min="749" max="750" width="8.8984375" style="1036" bestFit="1" customWidth="1"/>
    <col min="751" max="751" width="8.8984375" style="1058" bestFit="1" customWidth="1"/>
    <col min="752" max="753" width="8.8984375" style="1039" bestFit="1" customWidth="1"/>
    <col min="754" max="756" width="8.8984375" style="1036" bestFit="1" customWidth="1"/>
    <col min="757" max="758" width="8.8984375" style="1039" bestFit="1" customWidth="1"/>
    <col min="759" max="761" width="8.8984375" style="1036" bestFit="1" customWidth="1"/>
    <col min="762" max="785" width="8.8984375" style="1039" bestFit="1" customWidth="1"/>
    <col min="786" max="788" width="8.8984375" style="1036" bestFit="1" customWidth="1"/>
    <col min="789" max="792" width="8.8984375" style="1039" bestFit="1" customWidth="1"/>
    <col min="793" max="793" width="8.8984375" style="1058" bestFit="1" customWidth="1"/>
    <col min="794" max="795" width="8.8984375" style="1036" bestFit="1" customWidth="1"/>
    <col min="796" max="796" width="8.8984375" style="1061" bestFit="1" customWidth="1"/>
    <col min="797" max="797" width="8.8984375" style="1036" bestFit="1" customWidth="1"/>
    <col min="798" max="798" width="8.8984375" style="1061" bestFit="1" customWidth="1"/>
    <col min="799" max="800" width="8.8984375" style="1039" bestFit="1" customWidth="1"/>
    <col min="801" max="801" width="8.8984375" style="1061" bestFit="1" customWidth="1"/>
    <col min="802" max="802" width="8.8984375" style="1039" bestFit="1" customWidth="1"/>
    <col min="803" max="803" width="8.8984375" style="1061" bestFit="1" customWidth="1"/>
    <col min="804" max="804" width="8.8984375" style="1036" bestFit="1" customWidth="1"/>
    <col min="805" max="805" width="8.8984375" style="1061" bestFit="1" customWidth="1"/>
    <col min="806" max="806" width="8.8984375" style="1036" bestFit="1" customWidth="1"/>
    <col min="807" max="807" width="8.8984375" style="1061" bestFit="1" customWidth="1"/>
    <col min="808" max="809" width="8.8984375" style="1036" bestFit="1" customWidth="1"/>
    <col min="810" max="810" width="8.8984375" style="1061" bestFit="1" customWidth="1"/>
    <col min="811" max="811" width="8.8984375" style="1036" bestFit="1" customWidth="1"/>
    <col min="812" max="812" width="8.8984375" style="1061" bestFit="1" customWidth="1"/>
    <col min="813" max="813" width="8.8984375" style="1036" bestFit="1" customWidth="1"/>
    <col min="814" max="814" width="8.8984375" style="1061" bestFit="1" customWidth="1"/>
    <col min="815" max="815" width="8.8984375" style="1039" bestFit="1" customWidth="1"/>
    <col min="816" max="816" width="8.8984375" style="1061" bestFit="1" customWidth="1"/>
    <col min="817" max="817" width="8.8984375" style="1039" bestFit="1" customWidth="1"/>
    <col min="818" max="818" width="8.8984375" style="1061" bestFit="1" customWidth="1"/>
    <col min="819" max="819" width="8.8984375" style="1039" bestFit="1" customWidth="1"/>
    <col min="820" max="820" width="8.8984375" style="1061" bestFit="1" customWidth="1"/>
    <col min="821" max="821" width="8.8984375" style="1039" bestFit="1" customWidth="1"/>
    <col min="822" max="822" width="8.8984375" style="1051" bestFit="1" customWidth="1"/>
    <col min="823" max="824" width="8.796875" style="1039"/>
    <col min="825" max="825" width="8.796875" style="1145"/>
    <col min="826" max="826" width="8.796875" style="1169"/>
    <col min="827" max="827" width="8.796875" style="1145"/>
    <col min="828" max="828" width="8.796875" style="1039"/>
    <col min="829" max="829" width="8.796875" style="1145"/>
    <col min="830" max="831" width="8.796875" style="1039"/>
    <col min="832" max="832" width="8.796875" style="1145"/>
    <col min="833" max="833" width="8.796875" style="1195"/>
    <col min="834" max="834" width="8.796875" style="1145"/>
    <col min="835" max="835" width="8.796875" style="1195"/>
    <col min="836" max="836" width="8.796875" style="1145"/>
    <col min="837" max="837" width="8.796875" style="1039"/>
    <col min="838" max="838" width="8.796875" style="1145"/>
    <col min="839" max="839" width="8.796875" style="1039"/>
    <col min="840" max="840" width="8.796875" style="1145"/>
    <col min="841" max="842" width="8.796875" style="1039"/>
    <col min="843" max="843" width="8.796875" style="1145"/>
    <col min="844" max="844" width="8.796875" style="1195"/>
    <col min="845" max="845" width="8.796875" style="1145"/>
    <col min="846" max="846" width="8.796875" style="1195"/>
    <col min="847" max="847" width="8.796875" style="1145"/>
    <col min="848" max="848" width="8.796875" style="1195"/>
    <col min="849" max="849" width="8.796875" style="1145"/>
    <col min="850" max="850" width="8.796875" style="1195"/>
    <col min="851" max="851" width="8.796875" style="1145"/>
    <col min="852" max="852" width="8.796875" style="1195"/>
    <col min="853" max="853" width="8.796875" style="1145"/>
    <col min="854" max="854" width="8.796875" style="1039"/>
    <col min="855" max="855" width="8.796875" style="1145"/>
    <col min="856" max="856" width="8.796875" style="1039"/>
    <col min="857" max="857" width="8.796875" style="1145"/>
    <col min="858" max="858" width="8.796875" style="1039"/>
    <col min="859" max="859" width="8.796875" style="1145"/>
    <col min="860" max="860" width="8.796875" style="1039"/>
    <col min="861" max="861" width="8.796875" style="749"/>
    <col min="862" max="863" width="8.796875" style="1039"/>
    <col min="864" max="864" width="8.796875" style="1145"/>
    <col min="865" max="865" width="8.796875" style="1039"/>
    <col min="866" max="866" width="8.796875" style="1145"/>
    <col min="867" max="867" width="8.796875" style="1039"/>
    <col min="868" max="868" width="8.796875" style="1145"/>
    <col min="869" max="870" width="8.796875" style="1039"/>
    <col min="871" max="871" width="8.796875" style="1145"/>
    <col min="872" max="872" width="8.796875" style="1039"/>
    <col min="873" max="873" width="8.796875" style="1145"/>
    <col min="874" max="874" width="8.796875" style="1039"/>
    <col min="875" max="875" width="8.796875" style="1145"/>
    <col min="876" max="876" width="8.796875" style="1039"/>
    <col min="877" max="877" width="8.796875" style="1145"/>
    <col min="878" max="878" width="8.796875" style="1039"/>
    <col min="879" max="879" width="8.796875" style="1145"/>
    <col min="880" max="881" width="8.796875" style="1039"/>
    <col min="882" max="882" width="8.796875" style="1145"/>
    <col min="883" max="883" width="8.796875" style="1039"/>
    <col min="884" max="884" width="8.796875" style="1145"/>
    <col min="885" max="885" width="8.796875" style="1039"/>
    <col min="886" max="886" width="8.796875" style="1145"/>
    <col min="887" max="887" width="8.796875" style="1039"/>
    <col min="888" max="888" width="8.796875" style="1145"/>
    <col min="889" max="889" width="8.796875" style="1039"/>
    <col min="890" max="890" width="8.796875" style="1145"/>
    <col min="891" max="891" width="8.796875" style="1039"/>
    <col min="892" max="892" width="8.796875" style="1145"/>
    <col min="893" max="893" width="8.796875" style="1039"/>
    <col min="894" max="894" width="8.796875" style="1145"/>
    <col min="895" max="895" width="8.796875" style="1039"/>
    <col min="896" max="896" width="8.796875" style="1145"/>
    <col min="897" max="897" width="8.796875" style="1039"/>
    <col min="898" max="898" width="8.796875" style="1145"/>
    <col min="899" max="899" width="8.796875" style="1039"/>
    <col min="900" max="900" width="8.796875" style="749"/>
    <col min="901" max="16384" width="8.796875" style="1039"/>
  </cols>
  <sheetData>
    <row r="1" spans="1:909" x14ac:dyDescent="0.2">
      <c r="A1" s="937"/>
      <c r="B1" s="937"/>
      <c r="D1" s="936"/>
      <c r="E1" s="937"/>
      <c r="F1" s="937"/>
      <c r="G1" s="937"/>
      <c r="H1" s="937"/>
      <c r="I1" s="937"/>
      <c r="J1" s="937"/>
      <c r="K1" s="937"/>
      <c r="L1" s="937"/>
      <c r="M1" s="937"/>
      <c r="N1" s="937"/>
      <c r="O1" s="937"/>
      <c r="P1" s="937"/>
      <c r="Q1" s="937"/>
      <c r="R1" s="937"/>
      <c r="S1" s="937"/>
      <c r="T1" s="937"/>
      <c r="V1" s="1122"/>
      <c r="W1" s="1063"/>
      <c r="X1" s="1063"/>
      <c r="Y1" s="1063"/>
      <c r="AF1" s="1063"/>
      <c r="AG1" s="1063"/>
      <c r="AH1" s="1063"/>
      <c r="AI1" s="1063"/>
      <c r="AP1" s="1063"/>
      <c r="AQ1" s="1063"/>
      <c r="AR1" s="1063"/>
      <c r="AS1" s="1063"/>
      <c r="AZ1" s="1063"/>
      <c r="BA1" s="1063"/>
      <c r="BB1" s="1063"/>
      <c r="BC1" s="1063"/>
      <c r="BJ1" s="1063"/>
      <c r="BK1" s="1063"/>
      <c r="BL1" s="1063"/>
      <c r="BM1" s="1063"/>
      <c r="BN1" s="1063"/>
      <c r="BO1" s="1063"/>
      <c r="BP1" s="1063"/>
      <c r="BQ1" s="1066"/>
      <c r="BR1" s="1063"/>
      <c r="BS1" s="1063"/>
      <c r="BT1" s="1063"/>
      <c r="BU1" s="1063"/>
      <c r="BV1" s="1063"/>
      <c r="BW1" s="1063"/>
      <c r="BX1" s="1063"/>
      <c r="BY1" s="1066"/>
      <c r="BZ1" s="1063"/>
      <c r="CA1" s="1063"/>
      <c r="CB1" s="1063"/>
      <c r="CC1" s="1063"/>
      <c r="CD1" s="1063"/>
      <c r="CE1" s="1063"/>
      <c r="CF1" s="1063"/>
      <c r="CG1" s="1066"/>
      <c r="CH1" s="1063"/>
      <c r="CI1" s="1063"/>
      <c r="CJ1" s="1063"/>
      <c r="CK1" s="1063"/>
      <c r="CL1" s="1063"/>
      <c r="CM1" s="1063"/>
      <c r="CN1" s="1063"/>
      <c r="CO1" s="1066"/>
      <c r="CP1" s="1063"/>
      <c r="CQ1" s="1063"/>
      <c r="CR1" s="1063"/>
      <c r="CS1" s="1063"/>
      <c r="CT1" s="1063"/>
      <c r="CU1" s="1063"/>
      <c r="CV1" s="1063"/>
      <c r="CW1" s="1066"/>
      <c r="CX1" s="1063"/>
      <c r="CY1" s="1063"/>
      <c r="CZ1" s="1063"/>
      <c r="DA1" s="1063"/>
      <c r="DB1" s="1063"/>
      <c r="DC1" s="1063"/>
      <c r="DD1" s="1063"/>
      <c r="DE1" s="1066"/>
      <c r="DF1" s="1063"/>
      <c r="DG1" s="1063"/>
      <c r="DH1" s="1063"/>
      <c r="DI1" s="1063"/>
      <c r="DJ1" s="1062"/>
      <c r="DK1" s="1062"/>
      <c r="DL1" s="1062"/>
      <c r="DM1" s="1172"/>
      <c r="DN1" s="1062"/>
      <c r="DO1" s="1062"/>
      <c r="DP1" s="1063"/>
      <c r="DQ1" s="1063"/>
      <c r="DR1" s="1063"/>
      <c r="DS1" s="1063"/>
      <c r="DT1" s="1063"/>
      <c r="DU1" s="1066"/>
      <c r="DV1" s="1063"/>
      <c r="DW1" s="1063"/>
      <c r="DX1" s="1063"/>
      <c r="DY1" s="1063"/>
      <c r="DZ1" s="1063"/>
      <c r="EA1" s="1063"/>
      <c r="EB1" s="1063"/>
      <c r="EC1" s="1066"/>
      <c r="ED1" s="1063"/>
      <c r="EE1" s="1063"/>
      <c r="EF1" s="1063"/>
      <c r="EG1" s="1063"/>
      <c r="EH1" s="1063"/>
      <c r="EI1" s="1063"/>
      <c r="EJ1" s="1063"/>
      <c r="EK1" s="1066"/>
      <c r="EL1" s="1063"/>
      <c r="EM1" s="1063"/>
      <c r="EN1" s="1063"/>
      <c r="EO1" s="1063"/>
      <c r="EP1" s="1063"/>
      <c r="EQ1" s="1063"/>
      <c r="ER1" s="1063"/>
      <c r="ES1" s="1066"/>
      <c r="ET1" s="1063"/>
      <c r="EU1" s="1063"/>
      <c r="EV1" s="1063"/>
      <c r="EW1" s="1063"/>
      <c r="EX1" s="1063"/>
      <c r="EY1" s="1063"/>
      <c r="FG1" s="1066"/>
      <c r="FH1" s="1063"/>
      <c r="FI1" s="1063"/>
      <c r="FJ1" s="1063"/>
      <c r="FK1" s="1063"/>
      <c r="FL1" s="1063"/>
      <c r="FM1" s="1063"/>
      <c r="FQ1" s="1063"/>
      <c r="FU1" s="1066"/>
      <c r="FV1" s="1063"/>
      <c r="FW1" s="1063"/>
      <c r="FX1" s="1063"/>
      <c r="FY1" s="1063"/>
      <c r="FZ1" s="1063"/>
      <c r="GA1" s="1063"/>
      <c r="GE1" s="1063"/>
      <c r="GI1" s="1066"/>
      <c r="GJ1" s="1063"/>
      <c r="GK1" s="1063"/>
      <c r="GL1" s="1063"/>
      <c r="GM1" s="1063"/>
      <c r="GN1" s="1063"/>
      <c r="GO1" s="1063"/>
      <c r="GS1" s="1063"/>
      <c r="GW1" s="1066"/>
      <c r="GX1" s="1063"/>
      <c r="GY1" s="1063"/>
      <c r="GZ1" s="1063"/>
      <c r="HA1" s="1063"/>
      <c r="HB1" s="1063"/>
      <c r="HC1" s="1063"/>
      <c r="HG1" s="1063"/>
      <c r="HK1" s="1066"/>
      <c r="HL1" s="1063"/>
      <c r="HM1" s="1063"/>
      <c r="HN1" s="1063"/>
      <c r="HO1" s="1063"/>
      <c r="HP1" s="1063"/>
      <c r="HQ1" s="1063"/>
      <c r="HU1" s="1063"/>
      <c r="HY1" s="1066"/>
      <c r="HZ1" s="1063"/>
      <c r="IA1" s="1063"/>
      <c r="IB1" s="1063"/>
      <c r="IC1" s="1063"/>
      <c r="ID1" s="1063"/>
      <c r="IE1" s="1101"/>
      <c r="II1" s="1063"/>
      <c r="IM1" s="1066"/>
      <c r="IN1" s="1063"/>
      <c r="IO1" s="1063"/>
      <c r="IP1" s="1063"/>
      <c r="IQ1" s="1063"/>
      <c r="IR1" s="1063"/>
      <c r="IS1" s="1063"/>
      <c r="IW1" s="1063"/>
      <c r="JA1" s="1066"/>
      <c r="JB1" s="1063"/>
      <c r="JC1" s="1063"/>
      <c r="JD1" s="1063"/>
      <c r="JE1" s="1063"/>
      <c r="JF1" s="1063"/>
      <c r="JG1" s="1066"/>
      <c r="JH1" s="1063"/>
      <c r="JI1" s="1063"/>
      <c r="JJ1" s="1063"/>
      <c r="JK1" s="1063"/>
      <c r="JL1" s="1063"/>
      <c r="JM1" s="1066"/>
      <c r="JT1" s="1063"/>
      <c r="JU1" s="1063"/>
      <c r="JV1" s="1063"/>
      <c r="JW1" s="1063"/>
      <c r="JX1" s="1063"/>
      <c r="JY1" s="1063"/>
      <c r="JZ1" s="1063"/>
      <c r="KA1" s="1063"/>
      <c r="KB1" s="1063"/>
      <c r="KC1" s="1063"/>
      <c r="KD1" s="1063"/>
      <c r="KG1" s="1063"/>
      <c r="KH1" s="1063"/>
      <c r="KI1" s="1063"/>
      <c r="KJ1" s="1063"/>
      <c r="KK1" s="1063"/>
      <c r="KL1" s="1063"/>
      <c r="KM1" s="1063"/>
      <c r="KN1" s="1063"/>
      <c r="KO1" s="1063"/>
      <c r="KP1" s="1063"/>
      <c r="KQ1" s="1063"/>
      <c r="KT1" s="1063"/>
      <c r="KU1" s="1063"/>
      <c r="KV1" s="1063"/>
      <c r="KW1" s="1063"/>
      <c r="KX1" s="1063"/>
      <c r="KY1" s="1063"/>
      <c r="KZ1" s="1063"/>
      <c r="LA1" s="1063"/>
      <c r="LB1" s="1063"/>
      <c r="LC1" s="1063"/>
      <c r="LD1" s="1063"/>
      <c r="LG1" s="1063"/>
      <c r="LH1" s="1063"/>
      <c r="LI1" s="1063"/>
      <c r="LJ1" s="1063"/>
      <c r="LK1" s="1063"/>
      <c r="LL1" s="1063"/>
      <c r="LM1" s="1063"/>
      <c r="LN1" s="1063"/>
      <c r="LO1" s="1063"/>
      <c r="LP1" s="1063"/>
      <c r="LQ1" s="1063"/>
      <c r="LT1" s="1063"/>
      <c r="LU1" s="1063"/>
      <c r="LV1" s="1063"/>
      <c r="LW1" s="1063"/>
      <c r="LX1" s="1063"/>
      <c r="LY1" s="1063"/>
      <c r="LZ1" s="1063"/>
      <c r="MA1" s="1063"/>
      <c r="MB1" s="1063"/>
      <c r="MC1" s="1063"/>
      <c r="MD1" s="1063"/>
      <c r="MG1" s="1063"/>
      <c r="MH1" s="1063"/>
      <c r="MI1" s="1063"/>
      <c r="MJ1" s="1063"/>
      <c r="MK1" s="1063"/>
      <c r="ML1" s="1063"/>
      <c r="MM1" s="1063"/>
      <c r="MN1" s="1063"/>
      <c r="MO1" s="1063"/>
      <c r="MP1" s="1063"/>
      <c r="MQ1" s="1063"/>
      <c r="MT1" s="1063"/>
      <c r="MU1" s="1063"/>
      <c r="MV1" s="1063"/>
      <c r="MW1" s="1063"/>
      <c r="MX1" s="1063"/>
      <c r="MY1" s="1063"/>
      <c r="MZ1" s="1063"/>
      <c r="NA1" s="1063"/>
      <c r="NB1" s="1063"/>
      <c r="NC1" s="1063"/>
      <c r="ND1" s="1063"/>
      <c r="NG1" s="1063"/>
      <c r="NH1" s="1063"/>
      <c r="NI1" s="1063"/>
      <c r="NJ1" s="1063"/>
      <c r="NK1" s="1063"/>
      <c r="NL1" s="1063"/>
      <c r="NM1" s="1063"/>
      <c r="NN1" s="1063"/>
      <c r="NO1" s="1063"/>
      <c r="NP1" s="1063"/>
      <c r="NQ1" s="1063"/>
      <c r="NT1" s="1063"/>
      <c r="NU1" s="1063"/>
      <c r="NV1" s="1063"/>
      <c r="NW1" s="1063"/>
      <c r="NX1" s="1063"/>
      <c r="NY1" s="1063"/>
      <c r="NZ1" s="1063"/>
      <c r="OA1" s="1063"/>
      <c r="OB1" s="1063"/>
      <c r="OC1" s="1063"/>
      <c r="OD1" s="1063"/>
      <c r="OG1" s="1063"/>
      <c r="OH1" s="1063"/>
      <c r="OI1" s="1063"/>
      <c r="OJ1" s="1063"/>
      <c r="OK1" s="1063"/>
      <c r="OL1" s="1063"/>
      <c r="OM1" s="1063"/>
      <c r="ON1" s="1063"/>
      <c r="OO1" s="1063"/>
      <c r="OP1" s="1063"/>
      <c r="OQ1" s="1063"/>
      <c r="OT1" s="1063"/>
      <c r="OU1" s="1063"/>
      <c r="OX1" s="1063"/>
      <c r="OZ1" s="1063"/>
      <c r="PC1" s="1063"/>
      <c r="PD1" s="1063"/>
      <c r="PE1" s="1066"/>
      <c r="PF1" s="1063"/>
      <c r="PG1" s="1063"/>
      <c r="PH1" s="1066"/>
      <c r="PI1" s="1063"/>
      <c r="PJ1" s="1063"/>
      <c r="PK1" s="1066"/>
      <c r="PL1" s="1063"/>
      <c r="PM1" s="1063"/>
      <c r="PN1" s="1066"/>
      <c r="PO1" s="1063"/>
      <c r="PP1" s="1063"/>
      <c r="PQ1" s="1066"/>
      <c r="PR1" s="1063"/>
      <c r="PS1" s="1063"/>
      <c r="PT1" s="1066"/>
      <c r="PU1" s="1063"/>
      <c r="PV1" s="1063"/>
      <c r="PW1" s="1063"/>
      <c r="PX1" s="1063"/>
      <c r="PY1" s="1063"/>
      <c r="PZ1" s="1063"/>
      <c r="QA1" s="1063"/>
      <c r="QB1" s="1066"/>
      <c r="QC1" s="1063"/>
      <c r="QD1" s="1063"/>
      <c r="QE1" s="1063"/>
      <c r="QF1" s="1063"/>
      <c r="QG1" s="1063"/>
      <c r="QH1" s="1063"/>
      <c r="QI1" s="1063"/>
      <c r="QJ1" s="1063"/>
      <c r="QK1" s="1066"/>
      <c r="QL1" s="1063"/>
      <c r="QM1" s="1063"/>
      <c r="QN1" s="1063"/>
      <c r="QO1" s="1063"/>
      <c r="QP1" s="1063"/>
      <c r="QQ1" s="1063"/>
      <c r="QR1" s="1063"/>
      <c r="QS1" s="1063"/>
      <c r="QT1" s="1063"/>
      <c r="QU1" s="1063"/>
      <c r="QV1" s="1063"/>
      <c r="QW1" s="1063"/>
      <c r="QX1" s="1063"/>
      <c r="QY1" s="1063"/>
      <c r="QZ1" s="1063"/>
      <c r="RA1" s="1063"/>
      <c r="RB1" s="1063"/>
      <c r="RC1" s="1063"/>
      <c r="RD1" s="1063"/>
      <c r="RE1" s="1063"/>
      <c r="RF1" s="1063"/>
      <c r="RG1" s="1063"/>
      <c r="RH1" s="1063"/>
      <c r="RI1" s="1063"/>
      <c r="RJ1" s="1066"/>
      <c r="RK1" s="1063"/>
      <c r="RL1" s="1063"/>
      <c r="RM1" s="1063"/>
      <c r="RN1" s="1063"/>
      <c r="RO1" s="1063"/>
      <c r="RP1" s="1063"/>
      <c r="RQ1" s="1063"/>
      <c r="RR1" s="1063"/>
      <c r="RS1" s="1063"/>
      <c r="RT1" s="1063"/>
      <c r="RU1" s="1063"/>
      <c r="RV1" s="1063"/>
      <c r="RW1" s="1063"/>
      <c r="RX1" s="1063"/>
      <c r="RY1" s="1063"/>
      <c r="RZ1" s="1063"/>
      <c r="SA1" s="1063"/>
      <c r="SB1" s="1063"/>
      <c r="SC1" s="1063"/>
      <c r="SD1" s="1063"/>
      <c r="SE1" s="1063"/>
      <c r="SF1" s="1063"/>
      <c r="SG1" s="1063"/>
      <c r="SH1" s="1063"/>
      <c r="SI1" s="1066"/>
      <c r="SJ1" s="1063"/>
      <c r="SK1" s="1063"/>
      <c r="SL1" s="1063"/>
      <c r="SM1" s="1063"/>
      <c r="SN1" s="1063"/>
      <c r="SO1" s="1063"/>
      <c r="SP1" s="1063"/>
      <c r="SQ1" s="1063"/>
      <c r="SR1" s="1063"/>
      <c r="SS1" s="1063"/>
      <c r="ST1" s="1063"/>
      <c r="SU1" s="1063"/>
      <c r="SV1" s="1063"/>
      <c r="SW1" s="1063"/>
      <c r="SX1" s="1063"/>
      <c r="SY1" s="1063"/>
      <c r="SZ1" s="1063"/>
      <c r="TA1" s="1063"/>
      <c r="TB1" s="1063"/>
      <c r="TC1" s="1063"/>
      <c r="TD1" s="1063"/>
      <c r="TE1" s="1063"/>
      <c r="TF1" s="1063"/>
      <c r="TG1" s="1063"/>
      <c r="TH1" s="1066"/>
      <c r="TI1" s="1063"/>
      <c r="TJ1" s="1063"/>
      <c r="TK1" s="1063"/>
      <c r="TO1" s="1066"/>
      <c r="TP1" s="1063"/>
      <c r="TQ1" s="1063"/>
      <c r="TR1" s="1063"/>
      <c r="TV1" s="1066"/>
      <c r="TW1" s="1063"/>
      <c r="TX1" s="1063"/>
      <c r="TY1" s="1063"/>
      <c r="UC1" s="1066"/>
      <c r="UD1" s="1063"/>
      <c r="UE1" s="1063"/>
      <c r="UF1" s="1063"/>
      <c r="UJ1" s="1066"/>
      <c r="UK1" s="1063"/>
      <c r="UL1" s="1063"/>
      <c r="UM1" s="1063"/>
      <c r="UQ1" s="1066"/>
      <c r="UR1" s="1063"/>
      <c r="US1" s="1063"/>
      <c r="UT1" s="1063"/>
      <c r="UU1" s="1063"/>
      <c r="UW1" s="1063"/>
      <c r="UY1" s="1063"/>
      <c r="UZ1" s="1063"/>
      <c r="VA1" s="1063"/>
      <c r="VB1" s="1063"/>
      <c r="VF1" s="1063"/>
      <c r="VG1" s="1063"/>
      <c r="VH1" s="1063"/>
      <c r="VI1" s="1063"/>
      <c r="VJ1" s="1063"/>
      <c r="VK1" s="1063"/>
      <c r="VL1" s="1063"/>
      <c r="VN1" s="1063"/>
      <c r="VO1" s="1063"/>
      <c r="VP1" s="1063"/>
      <c r="VQ1" s="1063"/>
      <c r="VR1" s="1063"/>
      <c r="VS1" s="1066"/>
      <c r="VT1" s="1063"/>
      <c r="VU1" s="1063"/>
      <c r="VV1" s="1063"/>
      <c r="VW1" s="1063"/>
      <c r="VX1" s="1063"/>
      <c r="WA1" s="1063"/>
      <c r="WB1" s="1063"/>
      <c r="WC1" s="1063"/>
      <c r="WD1" s="1063"/>
      <c r="WE1" s="1063"/>
      <c r="WF1" s="1063"/>
      <c r="WG1" s="1066"/>
      <c r="WH1" s="1063"/>
      <c r="WI1" s="1063"/>
      <c r="WK1" s="1066"/>
      <c r="WL1" s="1063"/>
      <c r="WP1" s="1063"/>
      <c r="WT1" s="1063"/>
      <c r="WX1" s="1063"/>
      <c r="XB1" s="1101"/>
      <c r="XC1" s="1063"/>
      <c r="XE1" s="1063"/>
      <c r="XF1" s="1063"/>
      <c r="XJ1" s="1063"/>
      <c r="XK1" s="1063"/>
      <c r="XO1" s="1063"/>
      <c r="XP1" s="1063"/>
      <c r="XT1" s="1063"/>
      <c r="XU1" s="1063"/>
      <c r="XY1" s="1063"/>
      <c r="XZ1" s="1063"/>
      <c r="YD1" s="1063"/>
      <c r="YE1" s="1063"/>
      <c r="YI1" s="1063"/>
      <c r="YJ1" s="1063"/>
      <c r="YN1" s="1063"/>
      <c r="YO1" s="1063"/>
      <c r="YP1" s="1063"/>
      <c r="YQ1" s="1063"/>
      <c r="YR1" s="1063"/>
      <c r="YS1" s="1063"/>
      <c r="YT1" s="1066"/>
      <c r="YU1" s="1063"/>
      <c r="YV1" s="1063"/>
      <c r="YZ1" s="1063"/>
      <c r="ZA1" s="1063"/>
      <c r="ZE1" s="1063"/>
      <c r="ZF1" s="1063"/>
      <c r="ZJ1" s="1063"/>
      <c r="ZK1" s="1063"/>
      <c r="ZO1" s="1063"/>
      <c r="ZP1" s="1063"/>
      <c r="ZQ1" s="1063"/>
      <c r="ZS1" s="1063"/>
      <c r="ZT1" s="1063"/>
      <c r="ZU1" s="1063"/>
      <c r="AAB1" s="1063"/>
      <c r="AAC1" s="1063"/>
      <c r="AAD1" s="1063"/>
      <c r="AAF1" s="1063"/>
      <c r="AAJ1" s="1063"/>
      <c r="AAK1" s="1063"/>
      <c r="AAO1" s="1063"/>
      <c r="AAP1" s="1063"/>
      <c r="AAT1" s="1063"/>
      <c r="AAU1" s="1063"/>
      <c r="AAY1" s="1063"/>
      <c r="AAZ1" s="1063"/>
      <c r="ABA1" s="1063"/>
      <c r="ABC1" s="1063"/>
      <c r="ABG1" s="1063"/>
      <c r="ABH1" s="1063"/>
      <c r="ABL1" s="1063"/>
      <c r="ABM1" s="1063"/>
      <c r="ABN1" s="1063"/>
      <c r="ABO1" s="1063"/>
      <c r="ABP1" s="1063"/>
      <c r="ABQ1" s="1063"/>
      <c r="ABR1" s="1063"/>
      <c r="ABS1" s="1063"/>
      <c r="ABT1" s="1063"/>
      <c r="ABU1" s="1063"/>
      <c r="ABV1" s="1063"/>
      <c r="ABW1" s="1066"/>
      <c r="ABX1" s="1063"/>
      <c r="ABY1" s="1063"/>
      <c r="ABZ1" s="1063"/>
      <c r="ACA1" s="1063"/>
      <c r="ACB1" s="1063"/>
      <c r="ACC1" s="1063"/>
      <c r="ACD1" s="1063"/>
      <c r="ACE1" s="1063"/>
      <c r="ACF1" s="1063"/>
      <c r="ACG1" s="1063"/>
      <c r="ACH1" s="1063"/>
      <c r="ACI1" s="1063"/>
      <c r="ACJ1" s="1063"/>
      <c r="ACK1" s="1063"/>
      <c r="ACL1" s="1063"/>
      <c r="ACM1" s="1063"/>
      <c r="ACN1" s="1063"/>
      <c r="ACO1" s="1063"/>
      <c r="ACP1" s="1063"/>
      <c r="ACQ1" s="1063"/>
      <c r="ACR1" s="1063"/>
      <c r="ACS1" s="1063"/>
      <c r="ACT1" s="1063"/>
      <c r="ACU1" s="1063"/>
      <c r="ACV1" s="1063"/>
      <c r="ACW1" s="1063"/>
      <c r="ACX1" s="1063"/>
      <c r="ACY1" s="1063"/>
      <c r="ACZ1" s="1063"/>
      <c r="ADA1" s="1063"/>
      <c r="ADB1" s="1063"/>
      <c r="ADC1" s="1063"/>
      <c r="ADD1" s="1063"/>
      <c r="ADE1" s="1063"/>
      <c r="ADF1" s="1063"/>
      <c r="ADG1" s="1063"/>
      <c r="ADH1" s="1063"/>
      <c r="ADI1" s="1063"/>
      <c r="ADJ1" s="1063"/>
      <c r="ADK1" s="1063"/>
      <c r="ADL1" s="1063"/>
      <c r="ADM1" s="1066"/>
      <c r="ADN1" s="1063"/>
      <c r="ADO1" s="1063"/>
      <c r="ADQ1" s="1063"/>
      <c r="ADS1" s="1063"/>
      <c r="ADT1" s="1063"/>
      <c r="ADV1" s="1063"/>
      <c r="ADX1" s="1063"/>
      <c r="ADZ1" s="1063"/>
      <c r="AEB1" s="1063"/>
      <c r="AEC1" s="1063"/>
      <c r="AEE1" s="1063"/>
      <c r="AEG1" s="1063"/>
      <c r="AEI1" s="1063"/>
      <c r="AEK1" s="1063"/>
      <c r="AEM1" s="1063"/>
      <c r="AEO1" s="1063"/>
      <c r="AEP1" s="1066"/>
    </row>
    <row r="2" spans="1:909" x14ac:dyDescent="0.2">
      <c r="A2" s="937"/>
      <c r="B2" s="937"/>
      <c r="D2" s="936"/>
      <c r="E2" s="937"/>
      <c r="F2" s="937"/>
      <c r="G2" s="937"/>
      <c r="H2" s="937"/>
      <c r="I2" s="937"/>
      <c r="J2" s="937"/>
      <c r="K2" s="937"/>
      <c r="L2" s="937"/>
      <c r="M2" s="937"/>
      <c r="N2" s="937"/>
      <c r="O2" s="937"/>
      <c r="P2" s="937"/>
      <c r="Q2" s="937"/>
      <c r="R2" s="937"/>
      <c r="S2" s="937"/>
      <c r="T2" s="937"/>
      <c r="V2" s="1122"/>
      <c r="W2" s="1063"/>
      <c r="X2" s="1063"/>
      <c r="Y2" s="1063"/>
      <c r="AF2" s="1063"/>
      <c r="AG2" s="1063"/>
      <c r="AH2" s="1063"/>
      <c r="AI2" s="1063"/>
      <c r="AP2" s="1063"/>
      <c r="AQ2" s="1063"/>
      <c r="AR2" s="1063"/>
      <c r="AS2" s="1063"/>
      <c r="AZ2" s="1063"/>
      <c r="BA2" s="1063"/>
      <c r="BB2" s="1063"/>
      <c r="BC2" s="1063"/>
      <c r="BJ2" s="1063"/>
      <c r="BK2" s="1063"/>
      <c r="BL2" s="1063"/>
      <c r="BM2" s="1063"/>
      <c r="BN2" s="1063"/>
      <c r="BO2" s="1063"/>
      <c r="BP2" s="1063"/>
      <c r="BQ2" s="1066"/>
      <c r="BR2" s="1063"/>
      <c r="BS2" s="1063"/>
      <c r="BT2" s="1063"/>
      <c r="BU2" s="1063"/>
      <c r="BV2" s="1063"/>
      <c r="BW2" s="1063"/>
      <c r="BX2" s="1063"/>
      <c r="BY2" s="1066"/>
      <c r="BZ2" s="1063"/>
      <c r="CA2" s="1063"/>
      <c r="CB2" s="1063"/>
      <c r="CC2" s="1063"/>
      <c r="CD2" s="1063"/>
      <c r="CE2" s="1063"/>
      <c r="CF2" s="1063"/>
      <c r="CG2" s="1066"/>
      <c r="CH2" s="1063"/>
      <c r="CI2" s="1063"/>
      <c r="CJ2" s="1063"/>
      <c r="CK2" s="1063"/>
      <c r="CL2" s="1063"/>
      <c r="CM2" s="1063"/>
      <c r="CN2" s="1063"/>
      <c r="CO2" s="1066"/>
      <c r="CP2" s="1063"/>
      <c r="CQ2" s="1063"/>
      <c r="CR2" s="1063"/>
      <c r="CS2" s="1063"/>
      <c r="CT2" s="1063"/>
      <c r="CU2" s="1063"/>
      <c r="CV2" s="1063"/>
      <c r="CW2" s="1066"/>
      <c r="CX2" s="1063"/>
      <c r="CY2" s="1063"/>
      <c r="CZ2" s="1063"/>
      <c r="DA2" s="1063"/>
      <c r="DB2" s="1063"/>
      <c r="DC2" s="1063"/>
      <c r="DD2" s="1063"/>
      <c r="DE2" s="1066"/>
      <c r="DF2" s="1063"/>
      <c r="DG2" s="1063"/>
      <c r="DH2" s="1063"/>
      <c r="DI2" s="1063"/>
      <c r="DJ2" s="1062"/>
      <c r="DK2" s="1062"/>
      <c r="DL2" s="1062"/>
      <c r="DM2" s="1172"/>
      <c r="DN2" s="1062"/>
      <c r="DO2" s="1062"/>
      <c r="DP2" s="1063"/>
      <c r="DQ2" s="1063"/>
      <c r="DR2" s="1063"/>
      <c r="DS2" s="1063"/>
      <c r="DT2" s="1063"/>
      <c r="DU2" s="1066"/>
      <c r="DV2" s="1063"/>
      <c r="DW2" s="1063"/>
      <c r="DX2" s="1063"/>
      <c r="DY2" s="1063"/>
      <c r="DZ2" s="1063"/>
      <c r="EA2" s="1063"/>
      <c r="EB2" s="1063"/>
      <c r="EC2" s="1066"/>
      <c r="ED2" s="1063"/>
      <c r="EE2" s="1063"/>
      <c r="EF2" s="1063"/>
      <c r="EG2" s="1063"/>
      <c r="EH2" s="1063"/>
      <c r="EI2" s="1063"/>
      <c r="EJ2" s="1063"/>
      <c r="EK2" s="1066"/>
      <c r="EL2" s="1063"/>
      <c r="EM2" s="1063"/>
      <c r="EN2" s="1063"/>
      <c r="EO2" s="1063"/>
      <c r="EP2" s="1063"/>
      <c r="EQ2" s="1063"/>
      <c r="ER2" s="1063"/>
      <c r="ES2" s="1066"/>
      <c r="ET2" s="1063"/>
      <c r="EU2" s="1063"/>
      <c r="EV2" s="1063"/>
      <c r="EW2" s="1063"/>
      <c r="EX2" s="1063"/>
      <c r="EY2" s="1063"/>
      <c r="FG2" s="1066"/>
      <c r="FH2" s="1063"/>
      <c r="FI2" s="1063"/>
      <c r="FJ2" s="1063"/>
      <c r="FK2" s="1063"/>
      <c r="FL2" s="1063"/>
      <c r="FM2" s="1063"/>
      <c r="FQ2" s="1063"/>
      <c r="FU2" s="1066"/>
      <c r="FV2" s="1063"/>
      <c r="FW2" s="1063"/>
      <c r="FX2" s="1063"/>
      <c r="FY2" s="1063"/>
      <c r="FZ2" s="1063"/>
      <c r="GA2" s="1063"/>
      <c r="GE2" s="1063"/>
      <c r="GI2" s="1066"/>
      <c r="GJ2" s="1063"/>
      <c r="GK2" s="1063"/>
      <c r="GL2" s="1063"/>
      <c r="GM2" s="1063"/>
      <c r="GN2" s="1063"/>
      <c r="GO2" s="1063"/>
      <c r="GS2" s="1063"/>
      <c r="GW2" s="1066"/>
      <c r="GX2" s="1063"/>
      <c r="GY2" s="1063"/>
      <c r="GZ2" s="1063"/>
      <c r="HA2" s="1063"/>
      <c r="HB2" s="1063"/>
      <c r="HC2" s="1063"/>
      <c r="HG2" s="1063"/>
      <c r="HK2" s="1066"/>
      <c r="HL2" s="1063"/>
      <c r="HM2" s="1063"/>
      <c r="HN2" s="1063"/>
      <c r="HO2" s="1063"/>
      <c r="HP2" s="1063"/>
      <c r="HQ2" s="1063"/>
      <c r="HU2" s="1063"/>
      <c r="HY2" s="1066"/>
      <c r="HZ2" s="1063"/>
      <c r="IA2" s="1063"/>
      <c r="IB2" s="1063"/>
      <c r="IC2" s="1063"/>
      <c r="ID2" s="1063"/>
      <c r="IE2" s="1101"/>
      <c r="II2" s="1063"/>
      <c r="IM2" s="1066"/>
      <c r="IN2" s="1063"/>
      <c r="IO2" s="1063"/>
      <c r="IP2" s="1063"/>
      <c r="IQ2" s="1063"/>
      <c r="IR2" s="1063"/>
      <c r="IS2" s="1063"/>
      <c r="IW2" s="1063"/>
      <c r="JA2" s="1066"/>
      <c r="JB2" s="1063"/>
      <c r="JC2" s="1063"/>
      <c r="JD2" s="1063"/>
      <c r="JE2" s="1063"/>
      <c r="JF2" s="1063"/>
      <c r="JG2" s="1066"/>
      <c r="JH2" s="1063"/>
      <c r="JI2" s="1063"/>
      <c r="JJ2" s="1063"/>
      <c r="JK2" s="1063"/>
      <c r="JL2" s="1063"/>
      <c r="JM2" s="1066"/>
      <c r="JT2" s="1063"/>
      <c r="JU2" s="1063"/>
      <c r="JV2" s="1063"/>
      <c r="JW2" s="1063"/>
      <c r="JX2" s="1063"/>
      <c r="JY2" s="1063"/>
      <c r="JZ2" s="1063"/>
      <c r="KA2" s="1063"/>
      <c r="KB2" s="1063"/>
      <c r="KC2" s="1063"/>
      <c r="KD2" s="1063"/>
      <c r="KG2" s="1063"/>
      <c r="KH2" s="1063"/>
      <c r="KI2" s="1063"/>
      <c r="KJ2" s="1063"/>
      <c r="KK2" s="1063"/>
      <c r="KL2" s="1063"/>
      <c r="KM2" s="1063"/>
      <c r="KN2" s="1063"/>
      <c r="KO2" s="1063"/>
      <c r="KP2" s="1063"/>
      <c r="KQ2" s="1063"/>
      <c r="KT2" s="1063"/>
      <c r="KU2" s="1063"/>
      <c r="KV2" s="1063"/>
      <c r="KW2" s="1063"/>
      <c r="KX2" s="1063"/>
      <c r="KY2" s="1063"/>
      <c r="KZ2" s="1063"/>
      <c r="LA2" s="1063"/>
      <c r="LB2" s="1063"/>
      <c r="LC2" s="1063"/>
      <c r="LD2" s="1063"/>
      <c r="LG2" s="1063"/>
      <c r="LH2" s="1063"/>
      <c r="LI2" s="1063"/>
      <c r="LJ2" s="1063"/>
      <c r="LK2" s="1063"/>
      <c r="LL2" s="1063"/>
      <c r="LM2" s="1063"/>
      <c r="LN2" s="1063"/>
      <c r="LO2" s="1063"/>
      <c r="LP2" s="1063"/>
      <c r="LQ2" s="1063"/>
      <c r="LT2" s="1063"/>
      <c r="LU2" s="1063"/>
      <c r="LV2" s="1063"/>
      <c r="LW2" s="1063"/>
      <c r="LX2" s="1063"/>
      <c r="LY2" s="1063"/>
      <c r="LZ2" s="1063"/>
      <c r="MA2" s="1063"/>
      <c r="MB2" s="1063"/>
      <c r="MC2" s="1063"/>
      <c r="MD2" s="1063"/>
      <c r="MG2" s="1063"/>
      <c r="MH2" s="1063"/>
      <c r="MI2" s="1063"/>
      <c r="MJ2" s="1063"/>
      <c r="MK2" s="1063"/>
      <c r="ML2" s="1063"/>
      <c r="MM2" s="1063"/>
      <c r="MN2" s="1063"/>
      <c r="MO2" s="1063"/>
      <c r="MP2" s="1063"/>
      <c r="MQ2" s="1063"/>
      <c r="MT2" s="1063"/>
      <c r="MU2" s="1063"/>
      <c r="MV2" s="1063"/>
      <c r="MW2" s="1063"/>
      <c r="MX2" s="1063"/>
      <c r="MY2" s="1063"/>
      <c r="MZ2" s="1063"/>
      <c r="NA2" s="1063"/>
      <c r="NB2" s="1063"/>
      <c r="NC2" s="1063"/>
      <c r="ND2" s="1063"/>
      <c r="NG2" s="1063"/>
      <c r="NH2" s="1063"/>
      <c r="NI2" s="1063"/>
      <c r="NJ2" s="1063"/>
      <c r="NK2" s="1063"/>
      <c r="NL2" s="1063"/>
      <c r="NM2" s="1063"/>
      <c r="NN2" s="1063"/>
      <c r="NO2" s="1063"/>
      <c r="NP2" s="1063"/>
      <c r="NQ2" s="1063"/>
      <c r="NT2" s="1063"/>
      <c r="NU2" s="1063"/>
      <c r="NV2" s="1063"/>
      <c r="NW2" s="1063"/>
      <c r="NX2" s="1063"/>
      <c r="NY2" s="1063"/>
      <c r="NZ2" s="1063"/>
      <c r="OA2" s="1063"/>
      <c r="OB2" s="1063"/>
      <c r="OC2" s="1063"/>
      <c r="OD2" s="1063"/>
      <c r="OG2" s="1063"/>
      <c r="OH2" s="1063"/>
      <c r="OI2" s="1063"/>
      <c r="OJ2" s="1063"/>
      <c r="OK2" s="1063"/>
      <c r="OL2" s="1063"/>
      <c r="OM2" s="1063"/>
      <c r="ON2" s="1063"/>
      <c r="OO2" s="1063"/>
      <c r="OP2" s="1063"/>
      <c r="OQ2" s="1063"/>
      <c r="OT2" s="1063"/>
      <c r="OU2" s="1063"/>
      <c r="OX2" s="1063"/>
      <c r="OZ2" s="1063"/>
      <c r="PC2" s="1063"/>
      <c r="PD2" s="1063"/>
      <c r="PE2" s="1066"/>
      <c r="PF2" s="1063"/>
      <c r="PG2" s="1063"/>
      <c r="PH2" s="1066"/>
      <c r="PI2" s="1063"/>
      <c r="PJ2" s="1063"/>
      <c r="PK2" s="1066"/>
      <c r="PL2" s="1063"/>
      <c r="PM2" s="1063"/>
      <c r="PN2" s="1066"/>
      <c r="PO2" s="1063"/>
      <c r="PP2" s="1063"/>
      <c r="PQ2" s="1066"/>
      <c r="PR2" s="1063"/>
      <c r="PS2" s="1063"/>
      <c r="PT2" s="1066"/>
      <c r="PU2" s="1063"/>
      <c r="PV2" s="1063"/>
      <c r="PW2" s="1063"/>
      <c r="PX2" s="1063"/>
      <c r="PY2" s="1063"/>
      <c r="PZ2" s="1063"/>
      <c r="QA2" s="1063"/>
      <c r="QB2" s="1066"/>
      <c r="QC2" s="1063"/>
      <c r="QD2" s="1063"/>
      <c r="QE2" s="1063"/>
      <c r="QF2" s="1063"/>
      <c r="QG2" s="1063"/>
      <c r="QH2" s="1063"/>
      <c r="QI2" s="1063"/>
      <c r="QJ2" s="1063"/>
      <c r="QK2" s="1066"/>
      <c r="QL2" s="1063"/>
      <c r="QM2" s="1063"/>
      <c r="QN2" s="1063"/>
      <c r="QO2" s="1063"/>
      <c r="QP2" s="1063"/>
      <c r="QQ2" s="1063"/>
      <c r="QR2" s="1063"/>
      <c r="QS2" s="1063"/>
      <c r="QT2" s="1063"/>
      <c r="QU2" s="1063"/>
      <c r="QV2" s="1063"/>
      <c r="QW2" s="1063"/>
      <c r="QX2" s="1063"/>
      <c r="QY2" s="1063"/>
      <c r="QZ2" s="1063"/>
      <c r="RA2" s="1063"/>
      <c r="RB2" s="1063"/>
      <c r="RC2" s="1063"/>
      <c r="RD2" s="1063"/>
      <c r="RE2" s="1063"/>
      <c r="RF2" s="1063"/>
      <c r="RG2" s="1063"/>
      <c r="RH2" s="1063"/>
      <c r="RI2" s="1063"/>
      <c r="RJ2" s="1066"/>
      <c r="RK2" s="1063"/>
      <c r="RL2" s="1063"/>
      <c r="RM2" s="1063"/>
      <c r="RN2" s="1063"/>
      <c r="RO2" s="1063"/>
      <c r="RP2" s="1063"/>
      <c r="RQ2" s="1063"/>
      <c r="RR2" s="1063"/>
      <c r="RS2" s="1063"/>
      <c r="RT2" s="1063"/>
      <c r="RU2" s="1063"/>
      <c r="RV2" s="1063"/>
      <c r="RW2" s="1063"/>
      <c r="RX2" s="1063"/>
      <c r="RY2" s="1063"/>
      <c r="RZ2" s="1063"/>
      <c r="SA2" s="1063"/>
      <c r="SB2" s="1063"/>
      <c r="SC2" s="1063"/>
      <c r="SD2" s="1063"/>
      <c r="SE2" s="1063"/>
      <c r="SF2" s="1063"/>
      <c r="SG2" s="1063"/>
      <c r="SH2" s="1063"/>
      <c r="SI2" s="1066"/>
      <c r="SJ2" s="1063"/>
      <c r="SK2" s="1063"/>
      <c r="SL2" s="1063"/>
      <c r="SM2" s="1063"/>
      <c r="SN2" s="1063"/>
      <c r="SO2" s="1063"/>
      <c r="SP2" s="1063"/>
      <c r="SQ2" s="1063"/>
      <c r="SR2" s="1063"/>
      <c r="SS2" s="1063"/>
      <c r="ST2" s="1063"/>
      <c r="SU2" s="1063"/>
      <c r="SV2" s="1063"/>
      <c r="SW2" s="1063"/>
      <c r="SX2" s="1063"/>
      <c r="SY2" s="1063"/>
      <c r="SZ2" s="1063"/>
      <c r="TA2" s="1063"/>
      <c r="TB2" s="1063"/>
      <c r="TC2" s="1063"/>
      <c r="TD2" s="1063"/>
      <c r="TE2" s="1063"/>
      <c r="TF2" s="1063"/>
      <c r="TG2" s="1063"/>
      <c r="TH2" s="1066"/>
      <c r="TI2" s="1063"/>
      <c r="TJ2" s="1063"/>
      <c r="TK2" s="1063"/>
      <c r="TO2" s="1066"/>
      <c r="TP2" s="1063"/>
      <c r="TQ2" s="1063"/>
      <c r="TR2" s="1063"/>
      <c r="TV2" s="1066"/>
      <c r="TW2" s="1063"/>
      <c r="TX2" s="1063"/>
      <c r="TY2" s="1063"/>
      <c r="UC2" s="1066"/>
      <c r="UD2" s="1063"/>
      <c r="UE2" s="1063"/>
      <c r="UF2" s="1063"/>
      <c r="UJ2" s="1066"/>
      <c r="UK2" s="1063"/>
      <c r="UL2" s="1063"/>
      <c r="UM2" s="1063"/>
      <c r="UQ2" s="1066"/>
      <c r="UR2" s="1063"/>
      <c r="US2" s="1063"/>
      <c r="UT2" s="1063"/>
      <c r="UU2" s="1063"/>
      <c r="UW2" s="1063"/>
      <c r="UY2" s="1063"/>
      <c r="UZ2" s="1063"/>
      <c r="VA2" s="1063"/>
      <c r="VB2" s="1063"/>
      <c r="VF2" s="1063"/>
      <c r="VG2" s="1063"/>
      <c r="VH2" s="1063"/>
      <c r="VI2" s="1063"/>
      <c r="VJ2" s="1063"/>
      <c r="VK2" s="1063"/>
      <c r="VL2" s="1063"/>
      <c r="VN2" s="1063"/>
      <c r="VO2" s="1063"/>
      <c r="VP2" s="1063"/>
      <c r="VQ2" s="1063"/>
      <c r="VR2" s="1063"/>
      <c r="VS2" s="1066"/>
      <c r="VT2" s="1063"/>
      <c r="VU2" s="1063"/>
      <c r="VV2" s="1063"/>
      <c r="VW2" s="1063"/>
      <c r="VX2" s="1063"/>
      <c r="WA2" s="1063"/>
      <c r="WB2" s="1063"/>
      <c r="WC2" s="1063"/>
      <c r="WD2" s="1063"/>
      <c r="WE2" s="1063"/>
      <c r="WF2" s="1063"/>
      <c r="WG2" s="1066"/>
      <c r="WH2" s="1063"/>
      <c r="WI2" s="1063"/>
      <c r="WK2" s="1066"/>
      <c r="WL2" s="1063"/>
      <c r="WP2" s="1063"/>
      <c r="WT2" s="1063"/>
      <c r="WX2" s="1063"/>
      <c r="XB2" s="1101"/>
      <c r="XC2" s="1063"/>
      <c r="XE2" s="1063"/>
      <c r="XF2" s="1063"/>
      <c r="XJ2" s="1063"/>
      <c r="XK2" s="1063"/>
      <c r="XO2" s="1063"/>
      <c r="XP2" s="1063"/>
      <c r="XT2" s="1063"/>
      <c r="XU2" s="1063"/>
      <c r="XY2" s="1063"/>
      <c r="XZ2" s="1063"/>
      <c r="YD2" s="1063"/>
      <c r="YE2" s="1063"/>
      <c r="YI2" s="1063"/>
      <c r="YJ2" s="1063"/>
      <c r="YN2" s="1063"/>
      <c r="YO2" s="1063"/>
      <c r="YP2" s="1063"/>
      <c r="YQ2" s="1063"/>
      <c r="YR2" s="1063"/>
      <c r="YS2" s="1063"/>
      <c r="YT2" s="1066"/>
      <c r="YU2" s="1063"/>
      <c r="YV2" s="1063"/>
      <c r="YZ2" s="1063"/>
      <c r="ZA2" s="1063"/>
      <c r="ZE2" s="1063"/>
      <c r="ZF2" s="1063"/>
      <c r="ZJ2" s="1063"/>
      <c r="ZK2" s="1063"/>
      <c r="ZO2" s="1063"/>
      <c r="ZP2" s="1063"/>
      <c r="ZQ2" s="1063"/>
      <c r="ZS2" s="1063"/>
      <c r="ZT2" s="1063"/>
      <c r="ZU2" s="1063"/>
      <c r="AAB2" s="1063"/>
      <c r="AAC2" s="1063"/>
      <c r="AAD2" s="1063"/>
      <c r="AAF2" s="1063"/>
      <c r="AAJ2" s="1063"/>
      <c r="AAK2" s="1063"/>
      <c r="AAO2" s="1063"/>
      <c r="AAP2" s="1063"/>
      <c r="AAT2" s="1063"/>
      <c r="AAU2" s="1063"/>
      <c r="AAY2" s="1063"/>
      <c r="AAZ2" s="1063"/>
      <c r="ABA2" s="1063"/>
      <c r="ABC2" s="1063"/>
      <c r="ABG2" s="1063"/>
      <c r="ABH2" s="1063"/>
      <c r="ABL2" s="1063"/>
      <c r="ABM2" s="1063"/>
      <c r="ABN2" s="1063"/>
      <c r="ABO2" s="1063"/>
      <c r="ABP2" s="1063"/>
      <c r="ABQ2" s="1063"/>
      <c r="ABR2" s="1063"/>
      <c r="ABS2" s="1063"/>
      <c r="ABT2" s="1063"/>
      <c r="ABU2" s="1063"/>
      <c r="ABV2" s="1063"/>
      <c r="ABW2" s="1066"/>
      <c r="ABX2" s="1063"/>
      <c r="ABY2" s="1063"/>
      <c r="ABZ2" s="1063"/>
      <c r="ACA2" s="1063"/>
      <c r="ACB2" s="1063"/>
      <c r="ACC2" s="1063"/>
      <c r="ACD2" s="1063"/>
      <c r="ACE2" s="1063"/>
      <c r="ACF2" s="1063"/>
      <c r="ACG2" s="1063"/>
      <c r="ACH2" s="1063"/>
      <c r="ACI2" s="1063"/>
      <c r="ACJ2" s="1063"/>
      <c r="ACK2" s="1063"/>
      <c r="ACL2" s="1063"/>
      <c r="ACM2" s="1063"/>
      <c r="ACN2" s="1063"/>
      <c r="ACO2" s="1063"/>
      <c r="ACP2" s="1063"/>
      <c r="ACQ2" s="1063"/>
      <c r="ACR2" s="1063"/>
      <c r="ACS2" s="1063"/>
      <c r="ACT2" s="1063"/>
      <c r="ACU2" s="1063"/>
      <c r="ACV2" s="1063"/>
      <c r="ACW2" s="1063"/>
      <c r="ACX2" s="1063"/>
      <c r="ACY2" s="1063"/>
      <c r="ACZ2" s="1063"/>
      <c r="ADA2" s="1063"/>
      <c r="ADB2" s="1063"/>
      <c r="ADC2" s="1063"/>
      <c r="ADD2" s="1063"/>
      <c r="ADE2" s="1063"/>
      <c r="ADF2" s="1063"/>
      <c r="ADG2" s="1063"/>
      <c r="ADH2" s="1063"/>
      <c r="ADI2" s="1063"/>
      <c r="ADJ2" s="1063"/>
      <c r="ADK2" s="1063"/>
      <c r="ADL2" s="1063"/>
      <c r="ADM2" s="1066"/>
      <c r="ADN2" s="1063"/>
      <c r="ADO2" s="1063"/>
      <c r="ADQ2" s="1063"/>
      <c r="ADS2" s="1063"/>
      <c r="ADT2" s="1063"/>
      <c r="ADV2" s="1063"/>
      <c r="ADX2" s="1063"/>
      <c r="ADZ2" s="1063"/>
      <c r="AEB2" s="1063"/>
      <c r="AEC2" s="1063"/>
      <c r="AEE2" s="1063"/>
      <c r="AEG2" s="1063"/>
      <c r="AEI2" s="1063"/>
      <c r="AEK2" s="1063"/>
      <c r="AEM2" s="1063"/>
      <c r="AEO2" s="1063"/>
      <c r="AEP2" s="1066"/>
    </row>
    <row r="3" spans="1:909" s="1045" customFormat="1" ht="15" customHeight="1" x14ac:dyDescent="0.2">
      <c r="A3" s="75"/>
      <c r="B3" s="75"/>
      <c r="C3" s="1011"/>
      <c r="D3" s="57"/>
      <c r="E3" s="76"/>
      <c r="F3" s="76"/>
      <c r="G3" s="76"/>
      <c r="H3" s="76"/>
      <c r="I3" s="76"/>
      <c r="J3" s="76"/>
      <c r="K3" s="76"/>
      <c r="L3" s="76"/>
      <c r="M3" s="76"/>
      <c r="N3" s="76"/>
      <c r="O3" s="76"/>
      <c r="P3" s="76"/>
      <c r="Q3" s="76"/>
      <c r="R3" s="76"/>
      <c r="S3" s="76"/>
      <c r="T3" s="76"/>
      <c r="U3" s="1082"/>
      <c r="V3" s="1123"/>
      <c r="W3" s="1102"/>
      <c r="X3" s="1102"/>
      <c r="Y3" s="1102"/>
      <c r="Z3" s="536"/>
      <c r="AA3" s="536"/>
      <c r="AB3" s="536"/>
      <c r="AC3" s="536"/>
      <c r="AD3" s="536"/>
      <c r="AE3" s="1130"/>
      <c r="AF3" s="1102"/>
      <c r="AG3" s="1102"/>
      <c r="AH3" s="1102"/>
      <c r="AI3" s="1102"/>
      <c r="AJ3" s="536"/>
      <c r="AK3" s="536"/>
      <c r="AL3" s="536"/>
      <c r="AM3" s="536"/>
      <c r="AN3" s="536"/>
      <c r="AO3" s="1130"/>
      <c r="AP3" s="1102"/>
      <c r="AQ3" s="1102"/>
      <c r="AR3" s="1102"/>
      <c r="AS3" s="1102"/>
      <c r="AT3" s="536"/>
      <c r="AU3" s="536"/>
      <c r="AV3" s="536"/>
      <c r="AW3" s="536"/>
      <c r="AX3" s="536"/>
      <c r="AY3" s="1130"/>
      <c r="AZ3" s="1102"/>
      <c r="BA3" s="1102"/>
      <c r="BB3" s="1102"/>
      <c r="BC3" s="1102"/>
      <c r="BD3" s="536"/>
      <c r="BE3" s="536"/>
      <c r="BF3" s="536"/>
      <c r="BG3" s="536"/>
      <c r="BH3" s="536"/>
      <c r="BI3" s="1130"/>
      <c r="BJ3" s="1102"/>
      <c r="BK3" s="1102"/>
      <c r="BL3" s="1102"/>
      <c r="BM3" s="1102"/>
      <c r="BN3" s="1102"/>
      <c r="BO3" s="1102"/>
      <c r="BP3" s="1102"/>
      <c r="BQ3" s="1129"/>
      <c r="BR3" s="1102"/>
      <c r="BS3" s="1102"/>
      <c r="BT3" s="1102"/>
      <c r="BU3" s="1102"/>
      <c r="BV3" s="1102"/>
      <c r="BW3" s="1102"/>
      <c r="BX3" s="1102"/>
      <c r="BY3" s="1129"/>
      <c r="BZ3" s="1102"/>
      <c r="CA3" s="1102"/>
      <c r="CB3" s="1102"/>
      <c r="CC3" s="1102"/>
      <c r="CD3" s="1102"/>
      <c r="CE3" s="1102"/>
      <c r="CF3" s="1102"/>
      <c r="CG3" s="1129"/>
      <c r="CH3" s="1102"/>
      <c r="CI3" s="1102"/>
      <c r="CJ3" s="1102"/>
      <c r="CK3" s="1102"/>
      <c r="CL3" s="1102"/>
      <c r="CM3" s="1102"/>
      <c r="CN3" s="1102"/>
      <c r="CO3" s="1129"/>
      <c r="CP3" s="1102"/>
      <c r="CQ3" s="1102"/>
      <c r="CR3" s="1102"/>
      <c r="CS3" s="1102"/>
      <c r="CT3" s="1102"/>
      <c r="CU3" s="1102"/>
      <c r="CV3" s="1102"/>
      <c r="CW3" s="1129"/>
      <c r="CX3" s="1102"/>
      <c r="CY3" s="1102"/>
      <c r="CZ3" s="1102"/>
      <c r="DA3" s="1102"/>
      <c r="DB3" s="1102"/>
      <c r="DC3" s="1102"/>
      <c r="DD3" s="1102"/>
      <c r="DE3" s="1129"/>
      <c r="DF3" s="1102"/>
      <c r="DG3" s="1102"/>
      <c r="DH3" s="1102"/>
      <c r="DI3" s="1102"/>
      <c r="DJ3" s="1102"/>
      <c r="DK3" s="1102"/>
      <c r="DL3" s="1102"/>
      <c r="DM3" s="1129"/>
      <c r="DN3" s="1102"/>
      <c r="DO3" s="1102"/>
      <c r="DP3" s="1102"/>
      <c r="DQ3" s="1102"/>
      <c r="DR3" s="1102"/>
      <c r="DS3" s="1102"/>
      <c r="DT3" s="1102"/>
      <c r="DU3" s="1129"/>
      <c r="DV3" s="1102"/>
      <c r="DW3" s="1102"/>
      <c r="DX3" s="1102"/>
      <c r="DY3" s="1102"/>
      <c r="DZ3" s="1102"/>
      <c r="EA3" s="1102"/>
      <c r="EB3" s="1102"/>
      <c r="EC3" s="1129"/>
      <c r="ED3" s="1102"/>
      <c r="EE3" s="1102"/>
      <c r="EF3" s="1102"/>
      <c r="EG3" s="1102"/>
      <c r="EH3" s="1102"/>
      <c r="EI3" s="1102"/>
      <c r="EJ3" s="1102"/>
      <c r="EK3" s="1129"/>
      <c r="EL3" s="1102"/>
      <c r="EM3" s="1102"/>
      <c r="EN3" s="1102"/>
      <c r="EO3" s="1102"/>
      <c r="EP3" s="1102"/>
      <c r="EQ3" s="1102"/>
      <c r="ER3" s="1102"/>
      <c r="ES3" s="1129"/>
      <c r="ET3" s="1102"/>
      <c r="EU3" s="1102"/>
      <c r="EV3" s="1102"/>
      <c r="EW3" s="1102"/>
      <c r="EX3" s="1102"/>
      <c r="EY3" s="1102"/>
      <c r="EZ3" s="536"/>
      <c r="FA3" s="536"/>
      <c r="FB3" s="536"/>
      <c r="FC3" s="1170"/>
      <c r="FD3" s="536"/>
      <c r="FE3" s="536"/>
      <c r="FF3" s="536"/>
      <c r="FG3" s="1129"/>
      <c r="FH3" s="1102"/>
      <c r="FI3" s="1102"/>
      <c r="FJ3" s="1102"/>
      <c r="FK3" s="1102"/>
      <c r="FL3" s="1102"/>
      <c r="FM3" s="1102"/>
      <c r="FN3" s="536"/>
      <c r="FO3" s="536"/>
      <c r="FP3" s="536"/>
      <c r="FQ3" s="1102"/>
      <c r="FR3" s="536"/>
      <c r="FS3" s="536"/>
      <c r="FT3" s="536"/>
      <c r="FU3" s="1129"/>
      <c r="FV3" s="1102"/>
      <c r="FW3" s="1102"/>
      <c r="FX3" s="1102"/>
      <c r="FY3" s="1102"/>
      <c r="FZ3" s="1102"/>
      <c r="GA3" s="1102"/>
      <c r="GB3" s="536"/>
      <c r="GC3" s="536"/>
      <c r="GD3" s="536"/>
      <c r="GE3" s="1102"/>
      <c r="GF3" s="536"/>
      <c r="GG3" s="536"/>
      <c r="GH3" s="536"/>
      <c r="GI3" s="1129"/>
      <c r="GJ3" s="1102"/>
      <c r="GK3" s="1102"/>
      <c r="GL3" s="1103"/>
      <c r="GM3" s="1103"/>
      <c r="GN3" s="1103"/>
      <c r="GO3" s="1103"/>
      <c r="GP3" s="47"/>
      <c r="GQ3" s="47"/>
      <c r="GR3" s="47"/>
      <c r="GS3" s="1103"/>
      <c r="GT3" s="47"/>
      <c r="GU3" s="47"/>
      <c r="GV3" s="47"/>
      <c r="GW3" s="1124"/>
      <c r="GX3" s="1103"/>
      <c r="GY3" s="1103"/>
      <c r="GZ3" s="1103"/>
      <c r="HA3" s="1103"/>
      <c r="HB3" s="1103"/>
      <c r="HC3" s="1103"/>
      <c r="HD3" s="47"/>
      <c r="HE3" s="47"/>
      <c r="HF3" s="47"/>
      <c r="HG3" s="1103"/>
      <c r="HH3" s="47"/>
      <c r="HI3" s="47"/>
      <c r="HJ3" s="47"/>
      <c r="HK3" s="1124"/>
      <c r="HL3" s="1103"/>
      <c r="HM3" s="1103"/>
      <c r="HN3" s="1103"/>
      <c r="HO3" s="1103"/>
      <c r="HP3" s="1103"/>
      <c r="HQ3" s="1103"/>
      <c r="HR3" s="47"/>
      <c r="HS3" s="47"/>
      <c r="HT3" s="47"/>
      <c r="HU3" s="1102"/>
      <c r="HV3" s="536"/>
      <c r="HW3" s="536"/>
      <c r="HX3" s="536"/>
      <c r="HY3" s="1129"/>
      <c r="HZ3" s="1102"/>
      <c r="IA3" s="1102"/>
      <c r="IB3" s="1102"/>
      <c r="IC3" s="1102"/>
      <c r="ID3" s="1102"/>
      <c r="IE3" s="1104"/>
      <c r="IF3" s="536"/>
      <c r="IG3" s="536"/>
      <c r="IH3" s="536"/>
      <c r="II3" s="1102"/>
      <c r="IJ3" s="536"/>
      <c r="IK3" s="536"/>
      <c r="IL3" s="536"/>
      <c r="IM3" s="1129"/>
      <c r="IN3" s="1102"/>
      <c r="IO3" s="1102"/>
      <c r="IP3" s="1102"/>
      <c r="IQ3" s="1102"/>
      <c r="IR3" s="1102"/>
      <c r="IS3" s="1102"/>
      <c r="IT3" s="536"/>
      <c r="IU3" s="536"/>
      <c r="IV3" s="536"/>
      <c r="IW3" s="1102"/>
      <c r="IX3" s="536"/>
      <c r="IY3" s="536"/>
      <c r="IZ3" s="536"/>
      <c r="JA3" s="1129"/>
      <c r="JB3" s="1103"/>
      <c r="JC3" s="1103"/>
      <c r="JD3" s="1103"/>
      <c r="JE3" s="1103"/>
      <c r="JF3" s="1103"/>
      <c r="JG3" s="1124"/>
      <c r="JH3" s="1103"/>
      <c r="JI3" s="1103"/>
      <c r="JJ3" s="1103"/>
      <c r="JK3" s="1103"/>
      <c r="JL3" s="1103"/>
      <c r="JM3" s="1124"/>
      <c r="JN3" s="47"/>
      <c r="JO3" s="47"/>
      <c r="JP3" s="47"/>
      <c r="JQ3" s="47"/>
      <c r="JR3" s="47"/>
      <c r="JS3" s="1128"/>
      <c r="JT3" s="1103"/>
      <c r="JU3" s="1103"/>
      <c r="JV3" s="1103"/>
      <c r="JW3" s="1103"/>
      <c r="JX3" s="1103"/>
      <c r="JY3" s="1103"/>
      <c r="JZ3" s="1102"/>
      <c r="KA3" s="1102"/>
      <c r="KB3" s="1102"/>
      <c r="KC3" s="1102"/>
      <c r="KD3" s="1102"/>
      <c r="KE3" s="536"/>
      <c r="KF3" s="1130"/>
      <c r="KG3" s="1102"/>
      <c r="KH3" s="1102"/>
      <c r="KI3" s="1102"/>
      <c r="KJ3" s="1102"/>
      <c r="KK3" s="1102"/>
      <c r="KL3" s="1102"/>
      <c r="KM3" s="1102"/>
      <c r="KN3" s="1102"/>
      <c r="KO3" s="1102"/>
      <c r="KP3" s="1102"/>
      <c r="KQ3" s="1102"/>
      <c r="KR3" s="536"/>
      <c r="KS3" s="1130"/>
      <c r="KT3" s="1102"/>
      <c r="KU3" s="1102"/>
      <c r="KV3" s="1102"/>
      <c r="KW3" s="1102"/>
      <c r="KX3" s="1102"/>
      <c r="KY3" s="1102"/>
      <c r="KZ3" s="1102"/>
      <c r="LA3" s="1102"/>
      <c r="LB3" s="1102"/>
      <c r="LC3" s="1102"/>
      <c r="LD3" s="1102"/>
      <c r="LE3" s="536"/>
      <c r="LF3" s="1130"/>
      <c r="LG3" s="1102"/>
      <c r="LH3" s="1102"/>
      <c r="LI3" s="1102"/>
      <c r="LJ3" s="1102"/>
      <c r="LK3" s="1102"/>
      <c r="LL3" s="1102"/>
      <c r="LM3" s="1102"/>
      <c r="LN3" s="1102"/>
      <c r="LO3" s="1102"/>
      <c r="LP3" s="1102"/>
      <c r="LQ3" s="1102"/>
      <c r="LR3" s="536"/>
      <c r="LS3" s="1130"/>
      <c r="LT3" s="1102"/>
      <c r="LU3" s="1102"/>
      <c r="LV3" s="1102"/>
      <c r="LW3" s="1102"/>
      <c r="LX3" s="1102"/>
      <c r="LY3" s="1102"/>
      <c r="LZ3" s="1102"/>
      <c r="MA3" s="1102"/>
      <c r="MB3" s="1102"/>
      <c r="MC3" s="1102"/>
      <c r="MD3" s="1102"/>
      <c r="ME3" s="536"/>
      <c r="MF3" s="1130"/>
      <c r="MG3" s="1102"/>
      <c r="MH3" s="1102"/>
      <c r="MI3" s="1102"/>
      <c r="MJ3" s="1102"/>
      <c r="MK3" s="1102"/>
      <c r="ML3" s="1102"/>
      <c r="MM3" s="1102"/>
      <c r="MN3" s="1102"/>
      <c r="MO3" s="1102"/>
      <c r="MP3" s="1102"/>
      <c r="MQ3" s="1102"/>
      <c r="MR3" s="536"/>
      <c r="MS3" s="1130"/>
      <c r="MT3" s="1102"/>
      <c r="MU3" s="1102"/>
      <c r="MV3" s="1102"/>
      <c r="MW3" s="1102"/>
      <c r="MX3" s="1102"/>
      <c r="MY3" s="1102"/>
      <c r="MZ3" s="1102"/>
      <c r="NA3" s="1102"/>
      <c r="NB3" s="1102"/>
      <c r="NC3" s="1102"/>
      <c r="ND3" s="1102"/>
      <c r="NE3" s="536"/>
      <c r="NF3" s="1130"/>
      <c r="NG3" s="1102"/>
      <c r="NH3" s="1102"/>
      <c r="NI3" s="1102"/>
      <c r="NJ3" s="1102"/>
      <c r="NK3" s="1102"/>
      <c r="NL3" s="1102"/>
      <c r="NM3" s="1102"/>
      <c r="NN3" s="1102"/>
      <c r="NO3" s="1102"/>
      <c r="NP3" s="1102"/>
      <c r="NQ3" s="1102"/>
      <c r="NR3" s="536"/>
      <c r="NS3" s="1130"/>
      <c r="NT3" s="1102"/>
      <c r="NU3" s="1102"/>
      <c r="NV3" s="1102"/>
      <c r="NW3" s="1102"/>
      <c r="NX3" s="1102"/>
      <c r="NY3" s="1102"/>
      <c r="NZ3" s="1102"/>
      <c r="OA3" s="1102"/>
      <c r="OB3" s="1102"/>
      <c r="OC3" s="1102"/>
      <c r="OD3" s="1102"/>
      <c r="OE3" s="536"/>
      <c r="OF3" s="1130"/>
      <c r="OG3" s="1102"/>
      <c r="OH3" s="1102"/>
      <c r="OI3" s="1102"/>
      <c r="OJ3" s="1102"/>
      <c r="OK3" s="1102"/>
      <c r="OL3" s="1102"/>
      <c r="OM3" s="1102"/>
      <c r="ON3" s="1102"/>
      <c r="OO3" s="1102"/>
      <c r="OP3" s="1102"/>
      <c r="OQ3" s="1102"/>
      <c r="OR3" s="536"/>
      <c r="OS3" s="1130"/>
      <c r="OT3" s="1102"/>
      <c r="OU3" s="1102"/>
      <c r="OV3" s="536"/>
      <c r="OW3" s="1130"/>
      <c r="OX3" s="1102"/>
      <c r="OY3" s="536"/>
      <c r="OZ3" s="1102"/>
      <c r="PA3" s="536"/>
      <c r="PB3" s="1130"/>
      <c r="PC3" s="1102"/>
      <c r="PD3" s="1102"/>
      <c r="PE3" s="1124"/>
      <c r="PF3" s="1103"/>
      <c r="PG3" s="1102"/>
      <c r="PH3" s="1129"/>
      <c r="PI3" s="1102"/>
      <c r="PJ3" s="1103"/>
      <c r="PK3" s="1124"/>
      <c r="PL3" s="1103"/>
      <c r="PM3" s="1102"/>
      <c r="PN3" s="1129"/>
      <c r="PO3" s="1102"/>
      <c r="PP3" s="1102"/>
      <c r="PQ3" s="1129"/>
      <c r="PR3" s="1102"/>
      <c r="PS3" s="1102"/>
      <c r="PT3" s="1129"/>
      <c r="PU3" s="1102"/>
      <c r="PV3" s="1102"/>
      <c r="PW3" s="1102"/>
      <c r="PX3" s="1102"/>
      <c r="PY3" s="1102"/>
      <c r="PZ3" s="1102"/>
      <c r="QA3" s="1102"/>
      <c r="QB3" s="1137"/>
      <c r="QC3" s="1102"/>
      <c r="QD3" s="1102"/>
      <c r="QE3" s="1102"/>
      <c r="QF3" s="1102"/>
      <c r="QG3" s="1102"/>
      <c r="QH3" s="1102"/>
      <c r="QI3" s="1102"/>
      <c r="QJ3" s="1102"/>
      <c r="QK3" s="1129"/>
      <c r="QL3" s="1102"/>
      <c r="QM3" s="1102"/>
      <c r="QN3" s="1102"/>
      <c r="QO3" s="1102"/>
      <c r="QP3" s="1102"/>
      <c r="QQ3" s="1103"/>
      <c r="QR3" s="1103"/>
      <c r="QS3" s="1103"/>
      <c r="QT3" s="1103"/>
      <c r="QU3" s="1102"/>
      <c r="QV3" s="1102"/>
      <c r="QW3" s="1102"/>
      <c r="QX3" s="1102"/>
      <c r="QY3" s="1102"/>
      <c r="QZ3" s="1103"/>
      <c r="RA3" s="1103"/>
      <c r="RB3" s="1103"/>
      <c r="RC3" s="1103"/>
      <c r="RD3" s="1102"/>
      <c r="RE3" s="1102"/>
      <c r="RF3" s="1102"/>
      <c r="RG3" s="1102"/>
      <c r="RH3" s="1102"/>
      <c r="RI3" s="1103"/>
      <c r="RJ3" s="1124"/>
      <c r="RK3" s="1103"/>
      <c r="RL3" s="1103"/>
      <c r="RM3" s="1102"/>
      <c r="RN3" s="1102"/>
      <c r="RO3" s="1102"/>
      <c r="RP3" s="1102"/>
      <c r="RQ3" s="1102"/>
      <c r="RR3" s="1103"/>
      <c r="RS3" s="1103"/>
      <c r="RT3" s="1103"/>
      <c r="RU3" s="1103"/>
      <c r="RV3" s="1103"/>
      <c r="RW3" s="1103"/>
      <c r="RX3" s="1103"/>
      <c r="RY3" s="1103"/>
      <c r="RZ3" s="1103"/>
      <c r="SA3" s="1103"/>
      <c r="SB3" s="1103"/>
      <c r="SC3" s="1103"/>
      <c r="SD3" s="1103"/>
      <c r="SE3" s="1102"/>
      <c r="SF3" s="1102"/>
      <c r="SG3" s="1102"/>
      <c r="SH3" s="1102"/>
      <c r="SI3" s="1129"/>
      <c r="SJ3" s="1102"/>
      <c r="SK3" s="1102"/>
      <c r="SL3" s="1102"/>
      <c r="SM3" s="1102"/>
      <c r="SN3" s="1102"/>
      <c r="SO3" s="1102"/>
      <c r="SP3" s="1102"/>
      <c r="SQ3" s="1102"/>
      <c r="SR3" s="1102"/>
      <c r="SS3" s="1102"/>
      <c r="ST3" s="1102"/>
      <c r="SU3" s="1102"/>
      <c r="SV3" s="1102"/>
      <c r="SW3" s="1102"/>
      <c r="SX3" s="1102"/>
      <c r="SY3" s="1102"/>
      <c r="SZ3" s="1102"/>
      <c r="TA3" s="1102"/>
      <c r="TB3" s="1102"/>
      <c r="TC3" s="1102"/>
      <c r="TD3" s="1102"/>
      <c r="TE3" s="1102"/>
      <c r="TF3" s="1102"/>
      <c r="TG3" s="1102"/>
      <c r="TH3" s="1129"/>
      <c r="TI3" s="1102"/>
      <c r="TJ3" s="1102"/>
      <c r="TK3" s="1102"/>
      <c r="TL3" s="536"/>
      <c r="TM3" s="536"/>
      <c r="TN3" s="536"/>
      <c r="TO3" s="1129"/>
      <c r="TP3" s="1102"/>
      <c r="TQ3" s="1102"/>
      <c r="TR3" s="1102"/>
      <c r="TS3" s="536"/>
      <c r="TT3" s="536"/>
      <c r="TU3" s="536"/>
      <c r="TV3" s="1129"/>
      <c r="TW3" s="1102"/>
      <c r="TX3" s="1102"/>
      <c r="TY3" s="1102"/>
      <c r="TZ3" s="536"/>
      <c r="UA3" s="536"/>
      <c r="UB3" s="536"/>
      <c r="UC3" s="1129"/>
      <c r="UD3" s="1102"/>
      <c r="UE3" s="1102"/>
      <c r="UF3" s="1102"/>
      <c r="UG3" s="536"/>
      <c r="UH3" s="536"/>
      <c r="UI3" s="536"/>
      <c r="UJ3" s="1129"/>
      <c r="UK3" s="1102"/>
      <c r="UL3" s="1102"/>
      <c r="UM3" s="1102"/>
      <c r="UN3" s="536"/>
      <c r="UO3" s="536"/>
      <c r="UP3" s="536"/>
      <c r="UQ3" s="1129"/>
      <c r="UR3" s="1102"/>
      <c r="US3" s="1102"/>
      <c r="UT3" s="1102"/>
      <c r="UU3" s="1102"/>
      <c r="UV3" s="536"/>
      <c r="UW3" s="1102"/>
      <c r="UX3" s="1130"/>
      <c r="UY3" s="1102"/>
      <c r="UZ3" s="1102"/>
      <c r="VA3" s="1102"/>
      <c r="VB3" s="1103"/>
      <c r="VC3" s="47"/>
      <c r="VD3" s="47"/>
      <c r="VE3" s="1128"/>
      <c r="VF3" s="1103"/>
      <c r="VG3" s="1103"/>
      <c r="VH3" s="1103"/>
      <c r="VI3" s="1103"/>
      <c r="VJ3" s="1103"/>
      <c r="VK3" s="1103"/>
      <c r="VL3" s="1103"/>
      <c r="VM3" s="1128"/>
      <c r="VN3" s="1103"/>
      <c r="VO3" s="1103"/>
      <c r="VP3" s="1103"/>
      <c r="VQ3" s="1103"/>
      <c r="VR3" s="1103"/>
      <c r="VS3" s="1124"/>
      <c r="VT3" s="1103"/>
      <c r="VU3" s="1103"/>
      <c r="VV3" s="1103"/>
      <c r="VW3" s="1103"/>
      <c r="VX3" s="1103"/>
      <c r="VY3" s="47"/>
      <c r="VZ3" s="1128"/>
      <c r="WA3" s="1103"/>
      <c r="WB3" s="1103"/>
      <c r="WC3" s="1103"/>
      <c r="WD3" s="1103"/>
      <c r="WE3" s="1103"/>
      <c r="WF3" s="1103"/>
      <c r="WG3" s="1124"/>
      <c r="WH3" s="1103"/>
      <c r="WI3" s="1103"/>
      <c r="WJ3" s="47"/>
      <c r="WK3" s="1124"/>
      <c r="WL3" s="1103"/>
      <c r="WM3" s="47"/>
      <c r="WN3" s="47"/>
      <c r="WO3" s="1128"/>
      <c r="WP3" s="1103"/>
      <c r="WQ3" s="47"/>
      <c r="WR3" s="47"/>
      <c r="WS3" s="1128"/>
      <c r="WT3" s="1103"/>
      <c r="WU3" s="47"/>
      <c r="WV3" s="47"/>
      <c r="WW3" s="1128"/>
      <c r="WX3" s="1103"/>
      <c r="WY3" s="1134"/>
      <c r="WZ3" s="1134"/>
      <c r="XA3" s="1136"/>
      <c r="XB3" s="1105"/>
      <c r="XC3" s="1103"/>
      <c r="XD3" s="1128"/>
      <c r="XE3" s="1103"/>
      <c r="XF3" s="1103"/>
      <c r="XG3" s="47"/>
      <c r="XH3" s="47"/>
      <c r="XI3" s="47"/>
      <c r="XJ3" s="1103"/>
      <c r="XK3" s="1103"/>
      <c r="XL3" s="47"/>
      <c r="XM3" s="47"/>
      <c r="XN3" s="47"/>
      <c r="XO3" s="1103"/>
      <c r="XP3" s="1103"/>
      <c r="XQ3" s="47"/>
      <c r="XR3" s="47"/>
      <c r="XS3" s="47"/>
      <c r="XT3" s="1103"/>
      <c r="XU3" s="1103"/>
      <c r="XV3" s="47"/>
      <c r="XW3" s="47"/>
      <c r="XX3" s="47"/>
      <c r="XY3" s="1103"/>
      <c r="XZ3" s="1103"/>
      <c r="YA3" s="47"/>
      <c r="YB3" s="47"/>
      <c r="YC3" s="47"/>
      <c r="YD3" s="1103"/>
      <c r="YE3" s="1103"/>
      <c r="YF3" s="47"/>
      <c r="YG3" s="47"/>
      <c r="YH3" s="47"/>
      <c r="YI3" s="1103"/>
      <c r="YJ3" s="1103"/>
      <c r="YK3" s="47"/>
      <c r="YL3" s="47"/>
      <c r="YM3" s="1128"/>
      <c r="YN3" s="1103"/>
      <c r="YO3" s="1103"/>
      <c r="YP3" s="1103"/>
      <c r="YQ3" s="1103"/>
      <c r="YR3" s="1103"/>
      <c r="YS3" s="1103"/>
      <c r="YT3" s="1124"/>
      <c r="YU3" s="1103"/>
      <c r="YV3" s="1103"/>
      <c r="YW3" s="47"/>
      <c r="YX3" s="47"/>
      <c r="YY3" s="47"/>
      <c r="YZ3" s="1103"/>
      <c r="ZA3" s="1103"/>
      <c r="ZB3" s="47"/>
      <c r="ZC3" s="47"/>
      <c r="ZD3" s="47"/>
      <c r="ZE3" s="1103"/>
      <c r="ZF3" s="1103"/>
      <c r="ZG3" s="47"/>
      <c r="ZH3" s="47"/>
      <c r="ZI3" s="47"/>
      <c r="ZJ3" s="1103"/>
      <c r="ZK3" s="1103"/>
      <c r="ZL3" s="47"/>
      <c r="ZM3" s="47"/>
      <c r="ZN3" s="1130"/>
      <c r="ZO3" s="1102"/>
      <c r="ZP3" s="1102"/>
      <c r="ZQ3" s="1102"/>
      <c r="ZR3" s="536"/>
      <c r="ZS3" s="1102"/>
      <c r="ZT3" s="1102"/>
      <c r="ZU3" s="1102"/>
      <c r="ZV3" s="536"/>
      <c r="ZW3" s="536"/>
      <c r="ZX3" s="47"/>
      <c r="ZY3" s="47"/>
      <c r="ZZ3" s="47"/>
      <c r="AAA3" s="1128"/>
      <c r="AAB3" s="1103"/>
      <c r="AAC3" s="1103"/>
      <c r="AAD3" s="1103"/>
      <c r="AAE3" s="47"/>
      <c r="AAF3" s="1103"/>
      <c r="AAG3" s="47"/>
      <c r="AAH3" s="47"/>
      <c r="AAI3" s="47"/>
      <c r="AAJ3" s="1103"/>
      <c r="AAK3" s="1103"/>
      <c r="AAL3" s="47"/>
      <c r="AAM3" s="47"/>
      <c r="AAN3" s="1128"/>
      <c r="AAO3" s="1103"/>
      <c r="AAP3" s="1103"/>
      <c r="AAQ3" s="47"/>
      <c r="AAR3" s="47"/>
      <c r="AAS3" s="47"/>
      <c r="AAT3" s="1103"/>
      <c r="AAU3" s="1103"/>
      <c r="AAV3" s="47"/>
      <c r="AAW3" s="47"/>
      <c r="AAX3" s="1128"/>
      <c r="AAY3" s="1103"/>
      <c r="AAZ3" s="1103"/>
      <c r="ABA3" s="1103"/>
      <c r="ABB3" s="47"/>
      <c r="ABC3" s="1103"/>
      <c r="ABD3" s="47"/>
      <c r="ABE3" s="47"/>
      <c r="ABF3" s="47"/>
      <c r="ABG3" s="1103"/>
      <c r="ABH3" s="1103"/>
      <c r="ABI3" s="47"/>
      <c r="ABJ3" s="47"/>
      <c r="ABK3" s="1128"/>
      <c r="ABL3" s="1103"/>
      <c r="ABM3" s="1103"/>
      <c r="ABN3" s="1103"/>
      <c r="ABO3" s="1103"/>
      <c r="ABP3" s="1103"/>
      <c r="ABQ3" s="1103"/>
      <c r="ABR3" s="1103"/>
      <c r="ABS3" s="1103"/>
      <c r="ABT3" s="1103"/>
      <c r="ABU3" s="1103"/>
      <c r="ABV3" s="1103"/>
      <c r="ABW3" s="1124"/>
      <c r="ABX3" s="1103"/>
      <c r="ABY3" s="1103"/>
      <c r="ABZ3" s="1103"/>
      <c r="ACA3" s="1103"/>
      <c r="ACB3" s="1103"/>
      <c r="ACC3" s="1103"/>
      <c r="ACD3" s="1103"/>
      <c r="ACE3" s="1103"/>
      <c r="ACF3" s="1103"/>
      <c r="ACG3" s="1103"/>
      <c r="ACH3" s="1103"/>
      <c r="ACI3" s="1103"/>
      <c r="ACJ3" s="1103"/>
      <c r="ACK3" s="1103"/>
      <c r="ACL3" s="1103"/>
      <c r="ACM3" s="1103"/>
      <c r="ACN3" s="1103"/>
      <c r="ACO3" s="1103"/>
      <c r="ACP3" s="1103"/>
      <c r="ACQ3" s="1103"/>
      <c r="ACR3" s="1103"/>
      <c r="ACS3" s="1103"/>
      <c r="ACT3" s="1103"/>
      <c r="ACU3" s="1103"/>
      <c r="ACV3" s="1103"/>
      <c r="ACW3" s="1103"/>
      <c r="ACX3" s="1103"/>
      <c r="ACY3" s="1103"/>
      <c r="ACZ3" s="1103"/>
      <c r="ADA3" s="1103"/>
      <c r="ADB3" s="1103"/>
      <c r="ADC3" s="1103"/>
      <c r="ADD3" s="1103"/>
      <c r="ADE3" s="1103"/>
      <c r="ADF3" s="1103"/>
      <c r="ADG3" s="1103"/>
      <c r="ADH3" s="1103"/>
      <c r="ADI3" s="1103"/>
      <c r="ADJ3" s="1103"/>
      <c r="ADK3" s="1103"/>
      <c r="ADL3" s="1103"/>
      <c r="ADM3" s="1124"/>
      <c r="ADN3" s="1103"/>
      <c r="ADO3" s="1103"/>
      <c r="ADP3" s="47"/>
      <c r="ADQ3" s="1103"/>
      <c r="ADR3" s="47"/>
      <c r="ADS3" s="1103"/>
      <c r="ADT3" s="1103"/>
      <c r="ADU3" s="47"/>
      <c r="ADV3" s="1103"/>
      <c r="ADW3" s="47"/>
      <c r="ADX3" s="1103"/>
      <c r="ADY3" s="47"/>
      <c r="ADZ3" s="1103"/>
      <c r="AEA3" s="47"/>
      <c r="AEB3" s="1103"/>
      <c r="AEC3" s="1103"/>
      <c r="AED3" s="47"/>
      <c r="AEE3" s="1103"/>
      <c r="AEF3" s="47"/>
      <c r="AEG3" s="1103"/>
      <c r="AEH3" s="47"/>
      <c r="AEI3" s="1103"/>
      <c r="AEJ3" s="47"/>
      <c r="AEK3" s="1103"/>
      <c r="AEL3" s="47"/>
      <c r="AEM3" s="1103"/>
      <c r="AEN3" s="47"/>
      <c r="AEO3" s="1103"/>
      <c r="AEP3" s="1124"/>
      <c r="AEQ3" s="1038"/>
      <c r="AER3" s="1038"/>
      <c r="AES3" s="47"/>
      <c r="AET3" s="1193"/>
      <c r="AEU3" s="47"/>
      <c r="AEV3" s="1038"/>
      <c r="AEW3" s="47"/>
      <c r="AEX3" s="1038"/>
      <c r="AEY3" s="1038"/>
      <c r="AEZ3" s="47"/>
      <c r="AFA3" s="1196"/>
      <c r="AFB3" s="47"/>
      <c r="AFC3" s="1196"/>
      <c r="AFD3" s="47"/>
      <c r="AFE3" s="1038"/>
      <c r="AFF3" s="47"/>
      <c r="AFG3" s="1038"/>
      <c r="AFH3" s="47"/>
      <c r="AFI3" s="1038"/>
      <c r="AFJ3" s="1038"/>
      <c r="AFK3" s="47"/>
      <c r="AFL3" s="1196"/>
      <c r="AFM3" s="47"/>
      <c r="AFN3" s="1196"/>
      <c r="AFO3" s="47"/>
      <c r="AFP3" s="1196"/>
      <c r="AFQ3" s="47"/>
      <c r="AFR3" s="1196"/>
      <c r="AFS3" s="47"/>
      <c r="AFT3" s="1196"/>
      <c r="AFU3" s="47"/>
      <c r="AFV3" s="1038"/>
      <c r="AFW3" s="47"/>
      <c r="AFX3" s="1038"/>
      <c r="AFY3" s="47"/>
      <c r="AFZ3" s="1038"/>
      <c r="AGA3" s="47"/>
      <c r="AGB3" s="1038"/>
      <c r="AGC3" s="963"/>
      <c r="AGD3" s="1038"/>
      <c r="AGF3" s="536"/>
      <c r="AGH3" s="536"/>
      <c r="AGJ3" s="536"/>
      <c r="AGM3" s="536"/>
      <c r="AGO3" s="536"/>
      <c r="AGQ3" s="536"/>
      <c r="AGS3" s="536"/>
      <c r="AGU3" s="536"/>
      <c r="AGX3" s="536"/>
      <c r="AGZ3" s="536"/>
      <c r="AHB3" s="536"/>
      <c r="AHD3" s="536"/>
      <c r="AHF3" s="536"/>
      <c r="AHH3" s="536"/>
      <c r="AHJ3" s="536"/>
      <c r="AHL3" s="536"/>
      <c r="AHN3" s="536"/>
      <c r="AHP3" s="962"/>
    </row>
    <row r="4" spans="1:909" s="1076" customFormat="1" ht="24" customHeight="1" x14ac:dyDescent="0.3">
      <c r="A4" s="77"/>
      <c r="B4" s="77"/>
      <c r="C4" s="1012">
        <v>95</v>
      </c>
      <c r="D4" s="73"/>
      <c r="E4" s="74"/>
      <c r="F4" s="74"/>
      <c r="G4" s="74"/>
      <c r="H4" s="74"/>
      <c r="I4" s="74"/>
      <c r="J4" s="74"/>
      <c r="K4" s="74"/>
      <c r="L4" s="74"/>
      <c r="M4" s="74"/>
      <c r="N4" s="74"/>
      <c r="O4" s="74"/>
      <c r="P4" s="74"/>
      <c r="Q4" s="74"/>
      <c r="R4" s="74"/>
      <c r="S4" s="74"/>
      <c r="T4" s="74"/>
      <c r="U4" s="1077"/>
      <c r="V4" s="2036">
        <v>2014</v>
      </c>
      <c r="W4" s="2037"/>
      <c r="X4" s="2037"/>
      <c r="Y4" s="2037"/>
      <c r="Z4" s="2037"/>
      <c r="AA4" s="2037"/>
      <c r="AB4" s="2037"/>
      <c r="AC4" s="2037"/>
      <c r="AD4" s="2037"/>
      <c r="AE4" s="2038"/>
      <c r="AF4" s="2036">
        <v>2013</v>
      </c>
      <c r="AG4" s="2037"/>
      <c r="AH4" s="2037"/>
      <c r="AI4" s="2037"/>
      <c r="AJ4" s="2037"/>
      <c r="AK4" s="2037"/>
      <c r="AL4" s="2037"/>
      <c r="AM4" s="2037"/>
      <c r="AN4" s="2037"/>
      <c r="AO4" s="2038"/>
      <c r="AP4" s="2036">
        <v>2012</v>
      </c>
      <c r="AQ4" s="2037"/>
      <c r="AR4" s="2037"/>
      <c r="AS4" s="2037"/>
      <c r="AT4" s="2037"/>
      <c r="AU4" s="2037"/>
      <c r="AV4" s="2037"/>
      <c r="AW4" s="2037"/>
      <c r="AX4" s="2037"/>
      <c r="AY4" s="2038"/>
      <c r="AZ4" s="2037">
        <v>2011</v>
      </c>
      <c r="BA4" s="2037"/>
      <c r="BB4" s="2037"/>
      <c r="BC4" s="2037"/>
      <c r="BD4" s="2037"/>
      <c r="BE4" s="2037"/>
      <c r="BF4" s="2037"/>
      <c r="BG4" s="2037"/>
      <c r="BH4" s="2037"/>
      <c r="BI4" s="2037"/>
      <c r="BJ4" s="2011" t="s">
        <v>0</v>
      </c>
      <c r="BK4" s="2012"/>
      <c r="BL4" s="2012"/>
      <c r="BM4" s="2012"/>
      <c r="BN4" s="2012"/>
      <c r="BO4" s="2012"/>
      <c r="BP4" s="2012"/>
      <c r="BQ4" s="2013"/>
      <c r="BR4" s="2023" t="s">
        <v>1</v>
      </c>
      <c r="BS4" s="2024"/>
      <c r="BT4" s="2024"/>
      <c r="BU4" s="2024"/>
      <c r="BV4" s="2024"/>
      <c r="BW4" s="2024"/>
      <c r="BX4" s="2024"/>
      <c r="BY4" s="2025"/>
      <c r="BZ4" s="2023" t="s">
        <v>2</v>
      </c>
      <c r="CA4" s="2024"/>
      <c r="CB4" s="2024"/>
      <c r="CC4" s="2024"/>
      <c r="CD4" s="2024"/>
      <c r="CE4" s="2024"/>
      <c r="CF4" s="2024"/>
      <c r="CG4" s="2025"/>
      <c r="CH4" s="2023" t="s">
        <v>3</v>
      </c>
      <c r="CI4" s="2024"/>
      <c r="CJ4" s="2024"/>
      <c r="CK4" s="2024"/>
      <c r="CL4" s="2024"/>
      <c r="CM4" s="2024"/>
      <c r="CN4" s="2024"/>
      <c r="CO4" s="2025"/>
      <c r="CP4" s="2023" t="s">
        <v>4</v>
      </c>
      <c r="CQ4" s="2024"/>
      <c r="CR4" s="2024"/>
      <c r="CS4" s="2024"/>
      <c r="CT4" s="2024"/>
      <c r="CU4" s="2024"/>
      <c r="CV4" s="2024"/>
      <c r="CW4" s="2025"/>
      <c r="CX4" s="2023" t="s">
        <v>5</v>
      </c>
      <c r="CY4" s="2024"/>
      <c r="CZ4" s="2024"/>
      <c r="DA4" s="2024"/>
      <c r="DB4" s="2024"/>
      <c r="DC4" s="2024"/>
      <c r="DD4" s="2024"/>
      <c r="DE4" s="2025"/>
      <c r="DF4" s="2023" t="s">
        <v>6</v>
      </c>
      <c r="DG4" s="2024"/>
      <c r="DH4" s="2024"/>
      <c r="DI4" s="2024"/>
      <c r="DJ4" s="2024"/>
      <c r="DK4" s="2024"/>
      <c r="DL4" s="2024"/>
      <c r="DM4" s="2025"/>
      <c r="DN4" s="2023" t="s">
        <v>7</v>
      </c>
      <c r="DO4" s="2024"/>
      <c r="DP4" s="2024"/>
      <c r="DQ4" s="2024"/>
      <c r="DR4" s="2024"/>
      <c r="DS4" s="2024"/>
      <c r="DT4" s="2024"/>
      <c r="DU4" s="2025"/>
      <c r="DV4" s="2023" t="s">
        <v>8</v>
      </c>
      <c r="DW4" s="2024"/>
      <c r="DX4" s="2024"/>
      <c r="DY4" s="2024"/>
      <c r="DZ4" s="2024"/>
      <c r="EA4" s="2024"/>
      <c r="EB4" s="2024"/>
      <c r="EC4" s="2025"/>
      <c r="ED4" s="2023" t="s">
        <v>9</v>
      </c>
      <c r="EE4" s="2024"/>
      <c r="EF4" s="2024"/>
      <c r="EG4" s="2024"/>
      <c r="EH4" s="2024"/>
      <c r="EI4" s="2024"/>
      <c r="EJ4" s="2024"/>
      <c r="EK4" s="2025"/>
      <c r="EL4" s="2023" t="s">
        <v>10</v>
      </c>
      <c r="EM4" s="2024"/>
      <c r="EN4" s="2024"/>
      <c r="EO4" s="2024"/>
      <c r="EP4" s="2024"/>
      <c r="EQ4" s="2024"/>
      <c r="ER4" s="2024"/>
      <c r="ES4" s="2025"/>
      <c r="ET4" s="2008" t="s">
        <v>3302</v>
      </c>
      <c r="EU4" s="2009"/>
      <c r="EV4" s="2009"/>
      <c r="EW4" s="2009"/>
      <c r="EX4" s="2009"/>
      <c r="EY4" s="2009"/>
      <c r="EZ4" s="2009"/>
      <c r="FA4" s="2009"/>
      <c r="FB4" s="2009"/>
      <c r="FC4" s="2009"/>
      <c r="FD4" s="2009"/>
      <c r="FE4" s="2009"/>
      <c r="FF4" s="2009"/>
      <c r="FG4" s="2010"/>
      <c r="FH4" s="2012" t="s">
        <v>3302</v>
      </c>
      <c r="FI4" s="2012"/>
      <c r="FJ4" s="2012"/>
      <c r="FK4" s="2012"/>
      <c r="FL4" s="2012"/>
      <c r="FM4" s="2012"/>
      <c r="FN4" s="2012"/>
      <c r="FO4" s="2012"/>
      <c r="FP4" s="2012"/>
      <c r="FQ4" s="2012"/>
      <c r="FR4" s="2012"/>
      <c r="FS4" s="2012"/>
      <c r="FT4" s="2012"/>
      <c r="FU4" s="2013"/>
      <c r="FV4" s="2011" t="s">
        <v>3302</v>
      </c>
      <c r="FW4" s="2012"/>
      <c r="FX4" s="2012"/>
      <c r="FY4" s="2012"/>
      <c r="FZ4" s="2012"/>
      <c r="GA4" s="2012"/>
      <c r="GB4" s="2012"/>
      <c r="GC4" s="2012"/>
      <c r="GD4" s="2012"/>
      <c r="GE4" s="2012"/>
      <c r="GF4" s="2012"/>
      <c r="GG4" s="2012"/>
      <c r="GH4" s="2012"/>
      <c r="GI4" s="2013"/>
      <c r="GJ4" s="2011" t="s">
        <v>3302</v>
      </c>
      <c r="GK4" s="2012"/>
      <c r="GL4" s="2012"/>
      <c r="GM4" s="2012"/>
      <c r="GN4" s="2012"/>
      <c r="GO4" s="2012"/>
      <c r="GP4" s="2012"/>
      <c r="GQ4" s="2012"/>
      <c r="GR4" s="2012"/>
      <c r="GS4" s="2012"/>
      <c r="GT4" s="2012"/>
      <c r="GU4" s="2012"/>
      <c r="GV4" s="2012"/>
      <c r="GW4" s="2013"/>
      <c r="GX4" s="2011" t="s">
        <v>3302</v>
      </c>
      <c r="GY4" s="2012"/>
      <c r="GZ4" s="2012"/>
      <c r="HA4" s="2012"/>
      <c r="HB4" s="2012"/>
      <c r="HC4" s="2012"/>
      <c r="HD4" s="2012"/>
      <c r="HE4" s="2012"/>
      <c r="HF4" s="2012"/>
      <c r="HG4" s="2012"/>
      <c r="HH4" s="2012"/>
      <c r="HI4" s="2012"/>
      <c r="HJ4" s="2012"/>
      <c r="HK4" s="2013"/>
      <c r="HL4" s="2011" t="s">
        <v>3302</v>
      </c>
      <c r="HM4" s="2012"/>
      <c r="HN4" s="2012"/>
      <c r="HO4" s="2012"/>
      <c r="HP4" s="2012"/>
      <c r="HQ4" s="2012"/>
      <c r="HR4" s="2012"/>
      <c r="HS4" s="2012"/>
      <c r="HT4" s="2012"/>
      <c r="HU4" s="2012"/>
      <c r="HV4" s="2012"/>
      <c r="HW4" s="2012"/>
      <c r="HX4" s="2012"/>
      <c r="HY4" s="2013"/>
      <c r="HZ4" s="2011" t="s">
        <v>3302</v>
      </c>
      <c r="IA4" s="2012"/>
      <c r="IB4" s="2012"/>
      <c r="IC4" s="2012"/>
      <c r="ID4" s="2012"/>
      <c r="IE4" s="2012"/>
      <c r="IF4" s="2012"/>
      <c r="IG4" s="2012"/>
      <c r="IH4" s="2012"/>
      <c r="II4" s="2012"/>
      <c r="IJ4" s="2012"/>
      <c r="IK4" s="2012"/>
      <c r="IL4" s="2012"/>
      <c r="IM4" s="2013"/>
      <c r="IN4" s="2012" t="s">
        <v>3302</v>
      </c>
      <c r="IO4" s="2012"/>
      <c r="IP4" s="2012"/>
      <c r="IQ4" s="2012"/>
      <c r="IR4" s="2012"/>
      <c r="IS4" s="2012"/>
      <c r="IT4" s="2012"/>
      <c r="IU4" s="2012"/>
      <c r="IV4" s="2012"/>
      <c r="IW4" s="2012"/>
      <c r="IX4" s="2012"/>
      <c r="IY4" s="2012"/>
      <c r="IZ4" s="2012"/>
      <c r="JA4" s="2013"/>
      <c r="JB4" s="2008" t="s">
        <v>11</v>
      </c>
      <c r="JC4" s="2009"/>
      <c r="JD4" s="2009"/>
      <c r="JE4" s="2009"/>
      <c r="JF4" s="2009"/>
      <c r="JG4" s="2009"/>
      <c r="JH4" s="2009"/>
      <c r="JI4" s="2009"/>
      <c r="JJ4" s="2009"/>
      <c r="JK4" s="2009"/>
      <c r="JL4" s="2009"/>
      <c r="JM4" s="2009"/>
      <c r="JN4" s="2009"/>
      <c r="JO4" s="2009"/>
      <c r="JP4" s="2009"/>
      <c r="JQ4" s="2009"/>
      <c r="JR4" s="2009"/>
      <c r="JS4" s="2010"/>
      <c r="JT4" s="2008" t="s">
        <v>1790</v>
      </c>
      <c r="JU4" s="2009"/>
      <c r="JV4" s="2009"/>
      <c r="JW4" s="2009"/>
      <c r="JX4" s="2009"/>
      <c r="JY4" s="2009"/>
      <c r="JZ4" s="2009"/>
      <c r="KA4" s="2009"/>
      <c r="KB4" s="2009"/>
      <c r="KC4" s="2009"/>
      <c r="KD4" s="2009"/>
      <c r="KE4" s="2009"/>
      <c r="KF4" s="2010"/>
      <c r="KG4" s="2018" t="s">
        <v>1744</v>
      </c>
      <c r="KH4" s="2018"/>
      <c r="KI4" s="2018"/>
      <c r="KJ4" s="2018"/>
      <c r="KK4" s="2018"/>
      <c r="KL4" s="2018"/>
      <c r="KM4" s="2018"/>
      <c r="KN4" s="2018"/>
      <c r="KO4" s="2018"/>
      <c r="KP4" s="2018"/>
      <c r="KQ4" s="2018"/>
      <c r="KR4" s="2018"/>
      <c r="KS4" s="2019"/>
      <c r="KT4" s="2017" t="s">
        <v>1971</v>
      </c>
      <c r="KU4" s="2018"/>
      <c r="KV4" s="2018"/>
      <c r="KW4" s="2018"/>
      <c r="KX4" s="2018"/>
      <c r="KY4" s="2018"/>
      <c r="KZ4" s="2018"/>
      <c r="LA4" s="2018"/>
      <c r="LB4" s="2018"/>
      <c r="LC4" s="2018"/>
      <c r="LD4" s="2018"/>
      <c r="LE4" s="2018"/>
      <c r="LF4" s="2019"/>
      <c r="LG4" s="2017" t="s">
        <v>1745</v>
      </c>
      <c r="LH4" s="2018"/>
      <c r="LI4" s="2018"/>
      <c r="LJ4" s="2018"/>
      <c r="LK4" s="2018"/>
      <c r="LL4" s="2018"/>
      <c r="LM4" s="2018"/>
      <c r="LN4" s="2018"/>
      <c r="LO4" s="2018"/>
      <c r="LP4" s="2018"/>
      <c r="LQ4" s="2018"/>
      <c r="LR4" s="2018"/>
      <c r="LS4" s="2019"/>
      <c r="LT4" s="2018" t="s">
        <v>1746</v>
      </c>
      <c r="LU4" s="2018"/>
      <c r="LV4" s="2018"/>
      <c r="LW4" s="2018"/>
      <c r="LX4" s="2018"/>
      <c r="LY4" s="2018"/>
      <c r="LZ4" s="2018"/>
      <c r="MA4" s="2018"/>
      <c r="MB4" s="2018"/>
      <c r="MC4" s="2018"/>
      <c r="MD4" s="2018"/>
      <c r="ME4" s="2018"/>
      <c r="MF4" s="2019"/>
      <c r="MG4" s="2017" t="s">
        <v>1747</v>
      </c>
      <c r="MH4" s="2018"/>
      <c r="MI4" s="2018"/>
      <c r="MJ4" s="2018"/>
      <c r="MK4" s="2018"/>
      <c r="ML4" s="2018"/>
      <c r="MM4" s="2018"/>
      <c r="MN4" s="2018"/>
      <c r="MO4" s="2018"/>
      <c r="MP4" s="2018"/>
      <c r="MQ4" s="2018"/>
      <c r="MR4" s="2018"/>
      <c r="MS4" s="2019"/>
      <c r="MT4" s="2017" t="s">
        <v>1748</v>
      </c>
      <c r="MU4" s="2018"/>
      <c r="MV4" s="2018"/>
      <c r="MW4" s="2018"/>
      <c r="MX4" s="2018"/>
      <c r="MY4" s="2018"/>
      <c r="MZ4" s="2018"/>
      <c r="NA4" s="2018"/>
      <c r="NB4" s="2018"/>
      <c r="NC4" s="2018"/>
      <c r="ND4" s="2018"/>
      <c r="NE4" s="2018"/>
      <c r="NF4" s="2019"/>
      <c r="NG4" s="2017" t="s">
        <v>1749</v>
      </c>
      <c r="NH4" s="2018"/>
      <c r="NI4" s="2018"/>
      <c r="NJ4" s="2018"/>
      <c r="NK4" s="2018"/>
      <c r="NL4" s="2018"/>
      <c r="NM4" s="2018"/>
      <c r="NN4" s="2018"/>
      <c r="NO4" s="2018"/>
      <c r="NP4" s="2018"/>
      <c r="NQ4" s="2018"/>
      <c r="NR4" s="2018"/>
      <c r="NS4" s="2019"/>
      <c r="NT4" s="2017" t="s">
        <v>1750</v>
      </c>
      <c r="NU4" s="2018"/>
      <c r="NV4" s="2018"/>
      <c r="NW4" s="2018"/>
      <c r="NX4" s="2018"/>
      <c r="NY4" s="2018"/>
      <c r="NZ4" s="2018"/>
      <c r="OA4" s="2018"/>
      <c r="OB4" s="2018"/>
      <c r="OC4" s="2018"/>
      <c r="OD4" s="2018"/>
      <c r="OE4" s="2018"/>
      <c r="OF4" s="2019"/>
      <c r="OG4" s="2017" t="s">
        <v>1752</v>
      </c>
      <c r="OH4" s="2018"/>
      <c r="OI4" s="2018"/>
      <c r="OJ4" s="2018"/>
      <c r="OK4" s="2018"/>
      <c r="OL4" s="2018"/>
      <c r="OM4" s="2018"/>
      <c r="ON4" s="2018"/>
      <c r="OO4" s="2018"/>
      <c r="OP4" s="2018"/>
      <c r="OQ4" s="2018"/>
      <c r="OR4" s="2018"/>
      <c r="OS4" s="2019"/>
      <c r="OT4" s="2026" t="s">
        <v>1414</v>
      </c>
      <c r="OU4" s="2026"/>
      <c r="OV4" s="2026"/>
      <c r="OW4" s="2026"/>
      <c r="OX4" s="2027" t="s">
        <v>1415</v>
      </c>
      <c r="OY4" s="2026"/>
      <c r="OZ4" s="2026"/>
      <c r="PA4" s="2026"/>
      <c r="PB4" s="2026"/>
      <c r="PC4" s="2008" t="s">
        <v>3303</v>
      </c>
      <c r="PD4" s="2009"/>
      <c r="PE4" s="2009"/>
      <c r="PF4" s="2009"/>
      <c r="PG4" s="2009"/>
      <c r="PH4" s="2009"/>
      <c r="PI4" s="2009"/>
      <c r="PJ4" s="2009"/>
      <c r="PK4" s="2009"/>
      <c r="PL4" s="2009"/>
      <c r="PM4" s="2009"/>
      <c r="PN4" s="2009"/>
      <c r="PO4" s="2009"/>
      <c r="PP4" s="2009"/>
      <c r="PQ4" s="2009"/>
      <c r="PR4" s="2009"/>
      <c r="PS4" s="2009"/>
      <c r="PT4" s="2010"/>
      <c r="PU4" s="2028" t="s">
        <v>3304</v>
      </c>
      <c r="PV4" s="2029"/>
      <c r="PW4" s="2029"/>
      <c r="PX4" s="2029"/>
      <c r="PY4" s="2029"/>
      <c r="PZ4" s="2029"/>
      <c r="QA4" s="2029"/>
      <c r="QB4" s="2029"/>
      <c r="QC4" s="2030" t="s">
        <v>18</v>
      </c>
      <c r="QD4" s="2031"/>
      <c r="QE4" s="2031"/>
      <c r="QF4" s="2031"/>
      <c r="QG4" s="2031"/>
      <c r="QH4" s="2031"/>
      <c r="QI4" s="2031"/>
      <c r="QJ4" s="2031"/>
      <c r="QK4" s="2032"/>
      <c r="QL4" s="2033" t="s">
        <v>1786</v>
      </c>
      <c r="QM4" s="2034"/>
      <c r="QN4" s="2034"/>
      <c r="QO4" s="2034"/>
      <c r="QP4" s="2034"/>
      <c r="QQ4" s="2034"/>
      <c r="QR4" s="2034"/>
      <c r="QS4" s="2034"/>
      <c r="QT4" s="2034"/>
      <c r="QU4" s="2034"/>
      <c r="QV4" s="2034"/>
      <c r="QW4" s="2034"/>
      <c r="QX4" s="2034"/>
      <c r="QY4" s="2034"/>
      <c r="QZ4" s="2034"/>
      <c r="RA4" s="2034"/>
      <c r="RB4" s="2034"/>
      <c r="RC4" s="2034"/>
      <c r="RD4" s="2034"/>
      <c r="RE4" s="2034"/>
      <c r="RF4" s="2034"/>
      <c r="RG4" s="2034"/>
      <c r="RH4" s="2034"/>
      <c r="RI4" s="2034"/>
      <c r="RJ4" s="2035"/>
      <c r="RK4" s="2008" t="s">
        <v>1787</v>
      </c>
      <c r="RL4" s="2009"/>
      <c r="RM4" s="2009"/>
      <c r="RN4" s="2009"/>
      <c r="RO4" s="2009"/>
      <c r="RP4" s="2009"/>
      <c r="RQ4" s="2009"/>
      <c r="RR4" s="2009"/>
      <c r="RS4" s="2009"/>
      <c r="RT4" s="2009"/>
      <c r="RU4" s="2009"/>
      <c r="RV4" s="2009"/>
      <c r="RW4" s="2009"/>
      <c r="RX4" s="2009"/>
      <c r="RY4" s="2009"/>
      <c r="RZ4" s="2009"/>
      <c r="SA4" s="2009"/>
      <c r="SB4" s="2009"/>
      <c r="SC4" s="2009"/>
      <c r="SD4" s="2009"/>
      <c r="SE4" s="2009"/>
      <c r="SF4" s="2009"/>
      <c r="SG4" s="2009"/>
      <c r="SH4" s="2009"/>
      <c r="SI4" s="2010"/>
      <c r="SJ4" s="2009" t="s">
        <v>1788</v>
      </c>
      <c r="SK4" s="2009"/>
      <c r="SL4" s="2009"/>
      <c r="SM4" s="2009"/>
      <c r="SN4" s="2009"/>
      <c r="SO4" s="2009"/>
      <c r="SP4" s="2009"/>
      <c r="SQ4" s="2009"/>
      <c r="SR4" s="2009"/>
      <c r="SS4" s="2009"/>
      <c r="ST4" s="2009"/>
      <c r="SU4" s="2009"/>
      <c r="SV4" s="2009"/>
      <c r="SW4" s="2009"/>
      <c r="SX4" s="2009"/>
      <c r="SY4" s="2009"/>
      <c r="SZ4" s="2009"/>
      <c r="TA4" s="2009"/>
      <c r="TB4" s="2009"/>
      <c r="TC4" s="2009"/>
      <c r="TD4" s="2009"/>
      <c r="TE4" s="2009"/>
      <c r="TF4" s="2009"/>
      <c r="TG4" s="2009"/>
      <c r="TH4" s="2009"/>
      <c r="TI4" s="2008" t="s">
        <v>1757</v>
      </c>
      <c r="TJ4" s="2009"/>
      <c r="TK4" s="2009"/>
      <c r="TL4" s="2009"/>
      <c r="TM4" s="2009"/>
      <c r="TN4" s="2009"/>
      <c r="TO4" s="2010"/>
      <c r="TP4" s="2008" t="s">
        <v>1758</v>
      </c>
      <c r="TQ4" s="2009"/>
      <c r="TR4" s="2009"/>
      <c r="TS4" s="2009"/>
      <c r="TT4" s="2009"/>
      <c r="TU4" s="2009"/>
      <c r="TV4" s="2010"/>
      <c r="TW4" s="2008" t="s">
        <v>1759</v>
      </c>
      <c r="TX4" s="2009"/>
      <c r="TY4" s="2009"/>
      <c r="TZ4" s="2009"/>
      <c r="UA4" s="2009"/>
      <c r="UB4" s="2009"/>
      <c r="UC4" s="2010"/>
      <c r="UD4" s="2008" t="s">
        <v>1760</v>
      </c>
      <c r="UE4" s="2009"/>
      <c r="UF4" s="2009"/>
      <c r="UG4" s="2009"/>
      <c r="UH4" s="2009"/>
      <c r="UI4" s="2009"/>
      <c r="UJ4" s="2010"/>
      <c r="UK4" s="2008" t="s">
        <v>3247</v>
      </c>
      <c r="UL4" s="2009"/>
      <c r="UM4" s="2009"/>
      <c r="UN4" s="2009"/>
      <c r="UO4" s="2009"/>
      <c r="UP4" s="2009"/>
      <c r="UQ4" s="2010"/>
      <c r="UR4" s="2023" t="s">
        <v>1789</v>
      </c>
      <c r="US4" s="2024"/>
      <c r="UT4" s="2024"/>
      <c r="UU4" s="2024"/>
      <c r="UV4" s="2024"/>
      <c r="UW4" s="2024"/>
      <c r="UX4" s="2025"/>
      <c r="UY4" s="2008" t="s">
        <v>3305</v>
      </c>
      <c r="UZ4" s="2009"/>
      <c r="VA4" s="2009"/>
      <c r="VB4" s="2009"/>
      <c r="VC4" s="2009"/>
      <c r="VD4" s="2009"/>
      <c r="VE4" s="2010"/>
      <c r="VF4" s="2008" t="s">
        <v>3306</v>
      </c>
      <c r="VG4" s="2009"/>
      <c r="VH4" s="2009"/>
      <c r="VI4" s="2009"/>
      <c r="VJ4" s="2009"/>
      <c r="VK4" s="2009"/>
      <c r="VL4" s="2009"/>
      <c r="VM4" s="2010"/>
      <c r="VN4" s="2008" t="s">
        <v>3307</v>
      </c>
      <c r="VO4" s="2009"/>
      <c r="VP4" s="2009"/>
      <c r="VQ4" s="2009"/>
      <c r="VR4" s="2009"/>
      <c r="VS4" s="2010"/>
      <c r="VT4" s="2008" t="s">
        <v>3308</v>
      </c>
      <c r="VU4" s="2009"/>
      <c r="VV4" s="2009"/>
      <c r="VW4" s="2009"/>
      <c r="VX4" s="2009"/>
      <c r="VY4" s="2009"/>
      <c r="VZ4" s="2010"/>
      <c r="WA4" s="2008" t="s">
        <v>3309</v>
      </c>
      <c r="WB4" s="2009"/>
      <c r="WC4" s="2009"/>
      <c r="WD4" s="2009"/>
      <c r="WE4" s="2009"/>
      <c r="WF4" s="2009"/>
      <c r="WG4" s="2010"/>
      <c r="WH4" s="2008" t="s">
        <v>1792</v>
      </c>
      <c r="WI4" s="2009"/>
      <c r="WJ4" s="2009"/>
      <c r="WK4" s="2010"/>
      <c r="WL4" s="2020" t="s">
        <v>1793</v>
      </c>
      <c r="WM4" s="2021"/>
      <c r="WN4" s="2021"/>
      <c r="WO4" s="2022"/>
      <c r="WP4" s="2020" t="s">
        <v>1793</v>
      </c>
      <c r="WQ4" s="2021"/>
      <c r="WR4" s="2021"/>
      <c r="WS4" s="2022"/>
      <c r="WT4" s="2020" t="s">
        <v>1793</v>
      </c>
      <c r="WU4" s="2021"/>
      <c r="WV4" s="2021"/>
      <c r="WW4" s="2022"/>
      <c r="WX4" s="2020" t="s">
        <v>1793</v>
      </c>
      <c r="WY4" s="2021"/>
      <c r="WZ4" s="2021"/>
      <c r="XA4" s="2022"/>
      <c r="XB4" s="2008" t="s">
        <v>1794</v>
      </c>
      <c r="XC4" s="2009"/>
      <c r="XD4" s="2010"/>
      <c r="XE4" s="2008" t="s">
        <v>3310</v>
      </c>
      <c r="XF4" s="2009"/>
      <c r="XG4" s="2009"/>
      <c r="XH4" s="2009"/>
      <c r="XI4" s="2009"/>
      <c r="XJ4" s="2009"/>
      <c r="XK4" s="2009"/>
      <c r="XL4" s="2009"/>
      <c r="XM4" s="2009"/>
      <c r="XN4" s="2009"/>
      <c r="XO4" s="2009"/>
      <c r="XP4" s="2009"/>
      <c r="XQ4" s="2009"/>
      <c r="XR4" s="2009"/>
      <c r="XS4" s="2009"/>
      <c r="XT4" s="2009"/>
      <c r="XU4" s="2009"/>
      <c r="XV4" s="2009"/>
      <c r="XW4" s="2009"/>
      <c r="XX4" s="2009"/>
      <c r="XY4" s="2009"/>
      <c r="XZ4" s="2009"/>
      <c r="YA4" s="2009"/>
      <c r="YB4" s="2009"/>
      <c r="YC4" s="2009"/>
      <c r="YD4" s="2009"/>
      <c r="YE4" s="2009"/>
      <c r="YF4" s="2009"/>
      <c r="YG4" s="2009"/>
      <c r="YH4" s="2009"/>
      <c r="YI4" s="2009"/>
      <c r="YJ4" s="2009"/>
      <c r="YK4" s="2009"/>
      <c r="YL4" s="2009"/>
      <c r="YM4" s="2010"/>
      <c r="YN4" s="1106"/>
      <c r="YO4" s="1106"/>
      <c r="YP4" s="1106"/>
      <c r="YQ4" s="1106"/>
      <c r="YR4" s="1106"/>
      <c r="YS4" s="1106"/>
      <c r="YT4" s="1131"/>
      <c r="YU4" s="2014" t="s">
        <v>1798</v>
      </c>
      <c r="YV4" s="2015"/>
      <c r="YW4" s="2015"/>
      <c r="YX4" s="2015"/>
      <c r="YY4" s="2015"/>
      <c r="YZ4" s="2015"/>
      <c r="ZA4" s="2015"/>
      <c r="ZB4" s="2015"/>
      <c r="ZC4" s="2015"/>
      <c r="ZD4" s="2015"/>
      <c r="ZE4" s="2015"/>
      <c r="ZF4" s="2015"/>
      <c r="ZG4" s="2015"/>
      <c r="ZH4" s="2015"/>
      <c r="ZI4" s="2015"/>
      <c r="ZJ4" s="2015"/>
      <c r="ZK4" s="2015"/>
      <c r="ZL4" s="2015"/>
      <c r="ZM4" s="2015"/>
      <c r="ZN4" s="2016"/>
      <c r="ZO4" s="2015" t="s">
        <v>3311</v>
      </c>
      <c r="ZP4" s="2009"/>
      <c r="ZQ4" s="2009"/>
      <c r="ZR4" s="2009"/>
      <c r="ZS4" s="2009"/>
      <c r="ZT4" s="2009"/>
      <c r="ZU4" s="2009"/>
      <c r="ZV4" s="2009"/>
      <c r="ZW4" s="2009"/>
      <c r="ZX4" s="2009"/>
      <c r="ZY4" s="2009"/>
      <c r="ZZ4" s="2009"/>
      <c r="AAA4" s="2010"/>
      <c r="AAB4" s="2017" t="s">
        <v>1417</v>
      </c>
      <c r="AAC4" s="2018"/>
      <c r="AAD4" s="2018"/>
      <c r="AAE4" s="2018"/>
      <c r="AAF4" s="2018"/>
      <c r="AAG4" s="2018"/>
      <c r="AAH4" s="2018"/>
      <c r="AAI4" s="2018"/>
      <c r="AAJ4" s="2018"/>
      <c r="AAK4" s="2018"/>
      <c r="AAL4" s="2018"/>
      <c r="AAM4" s="2018"/>
      <c r="AAN4" s="2019"/>
      <c r="AAO4" s="2008" t="s">
        <v>3312</v>
      </c>
      <c r="AAP4" s="2009"/>
      <c r="AAQ4" s="2009"/>
      <c r="AAR4" s="2009"/>
      <c r="AAS4" s="2009"/>
      <c r="AAT4" s="2009"/>
      <c r="AAU4" s="2009"/>
      <c r="AAV4" s="2009"/>
      <c r="AAW4" s="2009"/>
      <c r="AAX4" s="2010"/>
      <c r="AAY4" s="2008" t="s">
        <v>1416</v>
      </c>
      <c r="AAZ4" s="2009"/>
      <c r="ABA4" s="2009"/>
      <c r="ABB4" s="2009"/>
      <c r="ABC4" s="2009"/>
      <c r="ABD4" s="2009"/>
      <c r="ABE4" s="2009"/>
      <c r="ABF4" s="2009"/>
      <c r="ABG4" s="2009"/>
      <c r="ABH4" s="2009"/>
      <c r="ABI4" s="2009"/>
      <c r="ABJ4" s="2009"/>
      <c r="ABK4" s="2010"/>
      <c r="ABL4" s="2008" t="s">
        <v>2003</v>
      </c>
      <c r="ABM4" s="2009"/>
      <c r="ABN4" s="2009"/>
      <c r="ABO4" s="2009"/>
      <c r="ABP4" s="2009"/>
      <c r="ABQ4" s="2009"/>
      <c r="ABR4" s="2009"/>
      <c r="ABS4" s="2009"/>
      <c r="ABT4" s="2009"/>
      <c r="ABU4" s="2009"/>
      <c r="ABV4" s="2009"/>
      <c r="ABW4" s="2010"/>
      <c r="ABX4" s="2008" t="s">
        <v>3313</v>
      </c>
      <c r="ABY4" s="2009"/>
      <c r="ABZ4" s="2009"/>
      <c r="ACA4" s="2009"/>
      <c r="ACB4" s="2009"/>
      <c r="ACC4" s="2009"/>
      <c r="ACD4" s="2009"/>
      <c r="ACE4" s="2009"/>
      <c r="ACF4" s="2009"/>
      <c r="ACG4" s="2009"/>
      <c r="ACH4" s="2009"/>
      <c r="ACI4" s="2009"/>
      <c r="ACJ4" s="2009"/>
      <c r="ACK4" s="2009"/>
      <c r="ACL4" s="2009"/>
      <c r="ACM4" s="2009"/>
      <c r="ACN4" s="2009"/>
      <c r="ACO4" s="2009"/>
      <c r="ACP4" s="2009"/>
      <c r="ACQ4" s="2009"/>
      <c r="ACR4" s="2009"/>
      <c r="ACS4" s="2009"/>
      <c r="ACT4" s="2009"/>
      <c r="ACU4" s="2009"/>
      <c r="ACV4" s="2009"/>
      <c r="ACW4" s="2009"/>
      <c r="ACX4" s="2009"/>
      <c r="ACY4" s="2009"/>
      <c r="ACZ4" s="2009"/>
      <c r="ADA4" s="2009"/>
      <c r="ADB4" s="2009"/>
      <c r="ADC4" s="2009"/>
      <c r="ADD4" s="2009"/>
      <c r="ADE4" s="2009"/>
      <c r="ADF4" s="2009"/>
      <c r="ADG4" s="2009"/>
      <c r="ADH4" s="2009"/>
      <c r="ADI4" s="2009"/>
      <c r="ADJ4" s="2009"/>
      <c r="ADK4" s="2009"/>
      <c r="ADL4" s="2009"/>
      <c r="ADM4" s="2010"/>
      <c r="ADN4" s="2011" t="s">
        <v>3314</v>
      </c>
      <c r="ADO4" s="2012"/>
      <c r="ADP4" s="2012"/>
      <c r="ADQ4" s="2012"/>
      <c r="ADR4" s="2012"/>
      <c r="ADS4" s="2012"/>
      <c r="ADT4" s="2012"/>
      <c r="ADU4" s="2012"/>
      <c r="ADV4" s="2012"/>
      <c r="ADW4" s="2012"/>
      <c r="ADX4" s="2012"/>
      <c r="ADY4" s="2012"/>
      <c r="ADZ4" s="2012"/>
      <c r="AEA4" s="2012"/>
      <c r="AEB4" s="2012"/>
      <c r="AEC4" s="2012"/>
      <c r="AED4" s="2012"/>
      <c r="AEE4" s="2012"/>
      <c r="AEF4" s="2012"/>
      <c r="AEG4" s="2012"/>
      <c r="AEH4" s="2012"/>
      <c r="AEI4" s="2012"/>
      <c r="AEJ4" s="2012"/>
      <c r="AEK4" s="2012"/>
      <c r="AEL4" s="2012"/>
      <c r="AEM4" s="2012"/>
      <c r="AEN4" s="2012"/>
      <c r="AEO4" s="2012"/>
      <c r="AEP4" s="2013"/>
      <c r="AEQ4" s="1964" t="s">
        <v>3627</v>
      </c>
      <c r="AER4" s="1965"/>
      <c r="AES4" s="1965"/>
      <c r="AET4" s="1965"/>
      <c r="AEU4" s="1965"/>
      <c r="AEV4" s="1965"/>
      <c r="AEW4" s="1965"/>
      <c r="AEX4" s="1965"/>
      <c r="AEY4" s="1965"/>
      <c r="AEZ4" s="1965"/>
      <c r="AFA4" s="1965"/>
      <c r="AFB4" s="1965"/>
      <c r="AFC4" s="1965"/>
      <c r="AFD4" s="1965"/>
      <c r="AFE4" s="1965"/>
      <c r="AFF4" s="1965"/>
      <c r="AFG4" s="1965"/>
      <c r="AFH4" s="1965"/>
      <c r="AFI4" s="1965"/>
      <c r="AFJ4" s="1965"/>
      <c r="AFK4" s="1965"/>
      <c r="AFL4" s="1965"/>
      <c r="AFM4" s="1965"/>
      <c r="AFN4" s="1965"/>
      <c r="AFO4" s="1965"/>
      <c r="AFP4" s="1965"/>
      <c r="AFQ4" s="1965"/>
      <c r="AFR4" s="1965"/>
      <c r="AFS4" s="1965"/>
      <c r="AFT4" s="1965"/>
      <c r="AFU4" s="1965"/>
      <c r="AFV4" s="1965"/>
      <c r="AFW4" s="1965"/>
      <c r="AFX4" s="1965"/>
      <c r="AFY4" s="1965"/>
      <c r="AFZ4" s="1965"/>
      <c r="AGA4" s="1965"/>
      <c r="AGB4" s="1965"/>
      <c r="AGC4" s="1966"/>
      <c r="AGD4" s="1970" t="s">
        <v>3586</v>
      </c>
      <c r="AGE4" s="1965"/>
      <c r="AGF4" s="1965"/>
      <c r="AGG4" s="1965"/>
      <c r="AGH4" s="1965"/>
      <c r="AGI4" s="1965"/>
      <c r="AGJ4" s="1965"/>
      <c r="AGK4" s="1965"/>
      <c r="AGL4" s="1965"/>
      <c r="AGM4" s="1965"/>
      <c r="AGN4" s="1965"/>
      <c r="AGO4" s="1965"/>
      <c r="AGP4" s="1965"/>
      <c r="AGQ4" s="1965"/>
      <c r="AGR4" s="1965"/>
      <c r="AGS4" s="1965"/>
      <c r="AGT4" s="1965"/>
      <c r="AGU4" s="1965"/>
      <c r="AGV4" s="1965"/>
      <c r="AGW4" s="1965"/>
      <c r="AGX4" s="1965"/>
      <c r="AGY4" s="1965"/>
      <c r="AGZ4" s="1965"/>
      <c r="AHA4" s="1965"/>
      <c r="AHB4" s="1965"/>
      <c r="AHC4" s="1965"/>
      <c r="AHD4" s="1965"/>
      <c r="AHE4" s="1965"/>
      <c r="AHF4" s="1965"/>
      <c r="AHG4" s="1965"/>
      <c r="AHH4" s="1965"/>
      <c r="AHI4" s="1965"/>
      <c r="AHJ4" s="1965"/>
      <c r="AHK4" s="1965"/>
      <c r="AHL4" s="1965"/>
      <c r="AHM4" s="1965"/>
      <c r="AHN4" s="1965"/>
      <c r="AHO4" s="1965"/>
      <c r="AHP4" s="1966"/>
    </row>
    <row r="5" spans="1:909" s="1080" customFormat="1" ht="50.25" customHeight="1" x14ac:dyDescent="0.2">
      <c r="A5" s="1009"/>
      <c r="B5" s="1009"/>
      <c r="C5" s="1013">
        <v>100000</v>
      </c>
      <c r="D5" s="1009"/>
      <c r="E5" s="1010"/>
      <c r="F5" s="1010"/>
      <c r="G5" s="1010"/>
      <c r="H5" s="1010"/>
      <c r="I5" s="1010"/>
      <c r="J5" s="1010"/>
      <c r="K5" s="1010"/>
      <c r="L5" s="1010"/>
      <c r="M5" s="1010"/>
      <c r="N5" s="1010"/>
      <c r="O5" s="1010"/>
      <c r="P5" s="1010"/>
      <c r="Q5" s="1010"/>
      <c r="R5" s="1010"/>
      <c r="S5" s="1010"/>
      <c r="T5" s="1010"/>
      <c r="U5" s="1078"/>
      <c r="V5" s="1972" t="s">
        <v>15</v>
      </c>
      <c r="W5" s="1973"/>
      <c r="X5" s="1973" t="s">
        <v>16</v>
      </c>
      <c r="Y5" s="1973"/>
      <c r="Z5" s="1988" t="s">
        <v>17</v>
      </c>
      <c r="AA5" s="1988"/>
      <c r="AB5" s="1988"/>
      <c r="AC5" s="1988"/>
      <c r="AD5" s="1988"/>
      <c r="AE5" s="1989"/>
      <c r="AF5" s="1973" t="s">
        <v>15</v>
      </c>
      <c r="AG5" s="1973"/>
      <c r="AH5" s="1973" t="s">
        <v>16</v>
      </c>
      <c r="AI5" s="1973"/>
      <c r="AJ5" s="1988" t="s">
        <v>17</v>
      </c>
      <c r="AK5" s="1988"/>
      <c r="AL5" s="1988"/>
      <c r="AM5" s="1988"/>
      <c r="AN5" s="1988"/>
      <c r="AO5" s="1989"/>
      <c r="AP5" s="1973" t="s">
        <v>15</v>
      </c>
      <c r="AQ5" s="1973"/>
      <c r="AR5" s="1973" t="s">
        <v>16</v>
      </c>
      <c r="AS5" s="1973"/>
      <c r="AT5" s="1988" t="s">
        <v>17</v>
      </c>
      <c r="AU5" s="1988"/>
      <c r="AV5" s="1988"/>
      <c r="AW5" s="1988"/>
      <c r="AX5" s="1988"/>
      <c r="AY5" s="1989"/>
      <c r="AZ5" s="1973" t="s">
        <v>15</v>
      </c>
      <c r="BA5" s="1973"/>
      <c r="BB5" s="1973" t="s">
        <v>16</v>
      </c>
      <c r="BC5" s="1973"/>
      <c r="BD5" s="1988" t="s">
        <v>17</v>
      </c>
      <c r="BE5" s="1988"/>
      <c r="BF5" s="1988"/>
      <c r="BG5" s="1988"/>
      <c r="BH5" s="1988"/>
      <c r="BI5" s="1988"/>
      <c r="BJ5" s="1990" t="s">
        <v>3315</v>
      </c>
      <c r="BK5" s="1991"/>
      <c r="BL5" s="1991"/>
      <c r="BM5" s="1991"/>
      <c r="BN5" s="1991"/>
      <c r="BO5" s="1991"/>
      <c r="BP5" s="1991"/>
      <c r="BQ5" s="1992"/>
      <c r="BR5" s="1972" t="s">
        <v>1741</v>
      </c>
      <c r="BS5" s="1973"/>
      <c r="BT5" s="1973"/>
      <c r="BU5" s="1973"/>
      <c r="BV5" s="1973"/>
      <c r="BW5" s="1973"/>
      <c r="BX5" s="1973"/>
      <c r="BY5" s="1974"/>
      <c r="BZ5" s="1972" t="s">
        <v>1741</v>
      </c>
      <c r="CA5" s="1973"/>
      <c r="CB5" s="1973"/>
      <c r="CC5" s="1973"/>
      <c r="CD5" s="1973"/>
      <c r="CE5" s="1973"/>
      <c r="CF5" s="1973"/>
      <c r="CG5" s="1974"/>
      <c r="CH5" s="1972" t="s">
        <v>1741</v>
      </c>
      <c r="CI5" s="1973"/>
      <c r="CJ5" s="1973"/>
      <c r="CK5" s="1973"/>
      <c r="CL5" s="1973"/>
      <c r="CM5" s="1973"/>
      <c r="CN5" s="1973"/>
      <c r="CO5" s="1974"/>
      <c r="CP5" s="1972" t="s">
        <v>1741</v>
      </c>
      <c r="CQ5" s="1973"/>
      <c r="CR5" s="1973"/>
      <c r="CS5" s="1973"/>
      <c r="CT5" s="1973"/>
      <c r="CU5" s="1973"/>
      <c r="CV5" s="1973"/>
      <c r="CW5" s="1974"/>
      <c r="CX5" s="1972" t="s">
        <v>1741</v>
      </c>
      <c r="CY5" s="1973"/>
      <c r="CZ5" s="1973"/>
      <c r="DA5" s="1973"/>
      <c r="DB5" s="1973"/>
      <c r="DC5" s="1973"/>
      <c r="DD5" s="1973"/>
      <c r="DE5" s="1974"/>
      <c r="DF5" s="1972" t="s">
        <v>1741</v>
      </c>
      <c r="DG5" s="1973"/>
      <c r="DH5" s="1973"/>
      <c r="DI5" s="1973"/>
      <c r="DJ5" s="1973"/>
      <c r="DK5" s="1973"/>
      <c r="DL5" s="1973"/>
      <c r="DM5" s="1974"/>
      <c r="DN5" s="1972" t="s">
        <v>1741</v>
      </c>
      <c r="DO5" s="1973"/>
      <c r="DP5" s="1973"/>
      <c r="DQ5" s="1973"/>
      <c r="DR5" s="1973"/>
      <c r="DS5" s="1973"/>
      <c r="DT5" s="1973"/>
      <c r="DU5" s="1974"/>
      <c r="DV5" s="1972" t="s">
        <v>1741</v>
      </c>
      <c r="DW5" s="1973"/>
      <c r="DX5" s="1973"/>
      <c r="DY5" s="1973"/>
      <c r="DZ5" s="1973"/>
      <c r="EA5" s="1973"/>
      <c r="EB5" s="1973"/>
      <c r="EC5" s="1974"/>
      <c r="ED5" s="1972" t="s">
        <v>1741</v>
      </c>
      <c r="EE5" s="1973"/>
      <c r="EF5" s="1973"/>
      <c r="EG5" s="1973"/>
      <c r="EH5" s="1973"/>
      <c r="EI5" s="1973"/>
      <c r="EJ5" s="1973"/>
      <c r="EK5" s="1974"/>
      <c r="EL5" s="1972" t="s">
        <v>1741</v>
      </c>
      <c r="EM5" s="1973"/>
      <c r="EN5" s="1973"/>
      <c r="EO5" s="1973"/>
      <c r="EP5" s="1973"/>
      <c r="EQ5" s="1973"/>
      <c r="ER5" s="1973"/>
      <c r="ES5" s="1974"/>
      <c r="ET5" s="1999" t="s">
        <v>3316</v>
      </c>
      <c r="EU5" s="1999"/>
      <c r="EV5" s="1999"/>
      <c r="EW5" s="1999"/>
      <c r="EX5" s="1999"/>
      <c r="EY5" s="1999"/>
      <c r="EZ5" s="1999"/>
      <c r="FA5" s="1999"/>
      <c r="FB5" s="1999"/>
      <c r="FC5" s="1999"/>
      <c r="FD5" s="1999"/>
      <c r="FE5" s="1999"/>
      <c r="FF5" s="1999"/>
      <c r="FG5" s="2000"/>
      <c r="FH5" s="1999" t="s">
        <v>3317</v>
      </c>
      <c r="FI5" s="1999"/>
      <c r="FJ5" s="1999"/>
      <c r="FK5" s="1999"/>
      <c r="FL5" s="1999"/>
      <c r="FM5" s="1999"/>
      <c r="FN5" s="1999"/>
      <c r="FO5" s="1999"/>
      <c r="FP5" s="1999"/>
      <c r="FQ5" s="1999"/>
      <c r="FR5" s="1999"/>
      <c r="FS5" s="1999"/>
      <c r="FT5" s="1999"/>
      <c r="FU5" s="2000"/>
      <c r="FV5" s="1998" t="s">
        <v>3318</v>
      </c>
      <c r="FW5" s="1999"/>
      <c r="FX5" s="1999"/>
      <c r="FY5" s="1999"/>
      <c r="FZ5" s="1999"/>
      <c r="GA5" s="1999"/>
      <c r="GB5" s="1999"/>
      <c r="GC5" s="1999"/>
      <c r="GD5" s="1999"/>
      <c r="GE5" s="1999"/>
      <c r="GF5" s="1999"/>
      <c r="GG5" s="1999"/>
      <c r="GH5" s="1999"/>
      <c r="GI5" s="2000"/>
      <c r="GJ5" s="1998" t="s">
        <v>3319</v>
      </c>
      <c r="GK5" s="1999"/>
      <c r="GL5" s="1999"/>
      <c r="GM5" s="1999"/>
      <c r="GN5" s="1999"/>
      <c r="GO5" s="1999"/>
      <c r="GP5" s="1999"/>
      <c r="GQ5" s="1999"/>
      <c r="GR5" s="1999"/>
      <c r="GS5" s="1999"/>
      <c r="GT5" s="1999"/>
      <c r="GU5" s="1999"/>
      <c r="GV5" s="1999"/>
      <c r="GW5" s="2000"/>
      <c r="GX5" s="1998" t="s">
        <v>3320</v>
      </c>
      <c r="GY5" s="1999"/>
      <c r="GZ5" s="1999"/>
      <c r="HA5" s="1999"/>
      <c r="HB5" s="1999"/>
      <c r="HC5" s="1999"/>
      <c r="HD5" s="1999"/>
      <c r="HE5" s="1999"/>
      <c r="HF5" s="1999"/>
      <c r="HG5" s="1999"/>
      <c r="HH5" s="1999"/>
      <c r="HI5" s="1999"/>
      <c r="HJ5" s="1999"/>
      <c r="HK5" s="2000"/>
      <c r="HL5" s="1998" t="s">
        <v>3321</v>
      </c>
      <c r="HM5" s="1999"/>
      <c r="HN5" s="1999"/>
      <c r="HO5" s="1999"/>
      <c r="HP5" s="1999"/>
      <c r="HQ5" s="1999"/>
      <c r="HR5" s="1999"/>
      <c r="HS5" s="1999"/>
      <c r="HT5" s="1999"/>
      <c r="HU5" s="1999"/>
      <c r="HV5" s="1999"/>
      <c r="HW5" s="1999"/>
      <c r="HX5" s="1999"/>
      <c r="HY5" s="2000"/>
      <c r="HZ5" s="1998" t="s">
        <v>3322</v>
      </c>
      <c r="IA5" s="1999"/>
      <c r="IB5" s="1999"/>
      <c r="IC5" s="1999"/>
      <c r="ID5" s="1999"/>
      <c r="IE5" s="1999"/>
      <c r="IF5" s="1999"/>
      <c r="IG5" s="1999"/>
      <c r="IH5" s="1999"/>
      <c r="II5" s="1999"/>
      <c r="IJ5" s="1999"/>
      <c r="IK5" s="1999"/>
      <c r="IL5" s="1999"/>
      <c r="IM5" s="2000"/>
      <c r="IN5" s="1999" t="s">
        <v>3323</v>
      </c>
      <c r="IO5" s="1999"/>
      <c r="IP5" s="1999"/>
      <c r="IQ5" s="1999"/>
      <c r="IR5" s="1999"/>
      <c r="IS5" s="1999"/>
      <c r="IT5" s="1999"/>
      <c r="IU5" s="1999"/>
      <c r="IV5" s="1999"/>
      <c r="IW5" s="1999"/>
      <c r="IX5" s="1999"/>
      <c r="IY5" s="1999"/>
      <c r="IZ5" s="1999"/>
      <c r="JA5" s="2000"/>
      <c r="JB5" s="1972" t="s">
        <v>3324</v>
      </c>
      <c r="JC5" s="1973"/>
      <c r="JD5" s="1973"/>
      <c r="JE5" s="1973"/>
      <c r="JF5" s="1973"/>
      <c r="JG5" s="1974"/>
      <c r="JH5" s="1972" t="s">
        <v>1742</v>
      </c>
      <c r="JI5" s="1973"/>
      <c r="JJ5" s="1973"/>
      <c r="JK5" s="1973"/>
      <c r="JL5" s="1973"/>
      <c r="JM5" s="1974"/>
      <c r="JN5" s="2007" t="s">
        <v>1743</v>
      </c>
      <c r="JO5" s="1988"/>
      <c r="JP5" s="1988"/>
      <c r="JQ5" s="1988"/>
      <c r="JR5" s="1988"/>
      <c r="JS5" s="1989"/>
      <c r="JT5" s="1972" t="s">
        <v>3325</v>
      </c>
      <c r="JU5" s="1973"/>
      <c r="JV5" s="1973"/>
      <c r="JW5" s="1973"/>
      <c r="JX5" s="1973"/>
      <c r="JY5" s="1973"/>
      <c r="JZ5" s="1973"/>
      <c r="KA5" s="1973"/>
      <c r="KB5" s="1973"/>
      <c r="KC5" s="1973"/>
      <c r="KD5" s="1973"/>
      <c r="KE5" s="1973"/>
      <c r="KF5" s="1974"/>
      <c r="KG5" s="2005" t="s">
        <v>11</v>
      </c>
      <c r="KH5" s="2005"/>
      <c r="KI5" s="2005"/>
      <c r="KJ5" s="2005"/>
      <c r="KK5" s="2005"/>
      <c r="KL5" s="2005"/>
      <c r="KM5" s="2005"/>
      <c r="KN5" s="2005"/>
      <c r="KO5" s="2005"/>
      <c r="KP5" s="2005"/>
      <c r="KQ5" s="2005"/>
      <c r="KR5" s="2005"/>
      <c r="KS5" s="2006"/>
      <c r="KT5" s="2003" t="s">
        <v>11</v>
      </c>
      <c r="KU5" s="2001"/>
      <c r="KV5" s="2001"/>
      <c r="KW5" s="2001"/>
      <c r="KX5" s="2001"/>
      <c r="KY5" s="2001"/>
      <c r="KZ5" s="2001"/>
      <c r="LA5" s="2001"/>
      <c r="LB5" s="2001"/>
      <c r="LC5" s="2001"/>
      <c r="LD5" s="2001"/>
      <c r="LE5" s="2001"/>
      <c r="LF5" s="2002"/>
      <c r="LG5" s="2003" t="s">
        <v>11</v>
      </c>
      <c r="LH5" s="2001"/>
      <c r="LI5" s="2001"/>
      <c r="LJ5" s="2001"/>
      <c r="LK5" s="2001"/>
      <c r="LL5" s="2001"/>
      <c r="LM5" s="2001"/>
      <c r="LN5" s="2001"/>
      <c r="LO5" s="2001"/>
      <c r="LP5" s="2001"/>
      <c r="LQ5" s="2001"/>
      <c r="LR5" s="2001"/>
      <c r="LS5" s="2002"/>
      <c r="LT5" s="2001" t="s">
        <v>11</v>
      </c>
      <c r="LU5" s="2001"/>
      <c r="LV5" s="2001"/>
      <c r="LW5" s="2001"/>
      <c r="LX5" s="2001"/>
      <c r="LY5" s="2001"/>
      <c r="LZ5" s="2001"/>
      <c r="MA5" s="2001"/>
      <c r="MB5" s="2001"/>
      <c r="MC5" s="2001"/>
      <c r="MD5" s="2001"/>
      <c r="ME5" s="2001"/>
      <c r="MF5" s="2002"/>
      <c r="MG5" s="2003" t="s">
        <v>11</v>
      </c>
      <c r="MH5" s="2001"/>
      <c r="MI5" s="2001"/>
      <c r="MJ5" s="2001"/>
      <c r="MK5" s="2001"/>
      <c r="ML5" s="2001"/>
      <c r="MM5" s="2001"/>
      <c r="MN5" s="2001"/>
      <c r="MO5" s="2001"/>
      <c r="MP5" s="2001"/>
      <c r="MQ5" s="2001"/>
      <c r="MR5" s="2001"/>
      <c r="MS5" s="2002"/>
      <c r="MT5" s="2003" t="s">
        <v>11</v>
      </c>
      <c r="MU5" s="2001"/>
      <c r="MV5" s="2001"/>
      <c r="MW5" s="2001"/>
      <c r="MX5" s="2001"/>
      <c r="MY5" s="2001"/>
      <c r="MZ5" s="2001"/>
      <c r="NA5" s="2001"/>
      <c r="NB5" s="2001"/>
      <c r="NC5" s="2001"/>
      <c r="ND5" s="2001"/>
      <c r="NE5" s="2001"/>
      <c r="NF5" s="2002"/>
      <c r="NG5" s="2003" t="s">
        <v>11</v>
      </c>
      <c r="NH5" s="2001"/>
      <c r="NI5" s="2001"/>
      <c r="NJ5" s="2001"/>
      <c r="NK5" s="2001"/>
      <c r="NL5" s="2001"/>
      <c r="NM5" s="2001"/>
      <c r="NN5" s="2001"/>
      <c r="NO5" s="2001"/>
      <c r="NP5" s="2001"/>
      <c r="NQ5" s="2001"/>
      <c r="NR5" s="2001"/>
      <c r="NS5" s="2002"/>
      <c r="NT5" s="2003" t="s">
        <v>11</v>
      </c>
      <c r="NU5" s="2001"/>
      <c r="NV5" s="2001"/>
      <c r="NW5" s="2001"/>
      <c r="NX5" s="2001"/>
      <c r="NY5" s="2001"/>
      <c r="NZ5" s="2001"/>
      <c r="OA5" s="2001"/>
      <c r="OB5" s="2001"/>
      <c r="OC5" s="2001"/>
      <c r="OD5" s="2001"/>
      <c r="OE5" s="2001"/>
      <c r="OF5" s="2002"/>
      <c r="OG5" s="2004" t="s">
        <v>1751</v>
      </c>
      <c r="OH5" s="2005"/>
      <c r="OI5" s="2005"/>
      <c r="OJ5" s="2005"/>
      <c r="OK5" s="2005"/>
      <c r="OL5" s="2005"/>
      <c r="OM5" s="2005"/>
      <c r="ON5" s="2005"/>
      <c r="OO5" s="2005"/>
      <c r="OP5" s="2005"/>
      <c r="OQ5" s="2005"/>
      <c r="OR5" s="2005"/>
      <c r="OS5" s="2006"/>
      <c r="OT5" s="2026"/>
      <c r="OU5" s="2026"/>
      <c r="OV5" s="2026"/>
      <c r="OW5" s="2026"/>
      <c r="OX5" s="2027"/>
      <c r="OY5" s="2026"/>
      <c r="OZ5" s="2026"/>
      <c r="PA5" s="2026"/>
      <c r="PB5" s="2026"/>
      <c r="PC5" s="1996" t="s">
        <v>3502</v>
      </c>
      <c r="PD5" s="1973"/>
      <c r="PE5" s="1974"/>
      <c r="PF5" s="1996" t="s">
        <v>3503</v>
      </c>
      <c r="PG5" s="1973"/>
      <c r="PH5" s="1974"/>
      <c r="PI5" s="1996" t="s">
        <v>3504</v>
      </c>
      <c r="PJ5" s="1973"/>
      <c r="PK5" s="1974"/>
      <c r="PL5" s="1996" t="s">
        <v>3501</v>
      </c>
      <c r="PM5" s="1973"/>
      <c r="PN5" s="1974"/>
      <c r="PO5" s="1996" t="s">
        <v>3505</v>
      </c>
      <c r="PP5" s="1973"/>
      <c r="PQ5" s="1974"/>
      <c r="PR5" s="1997" t="s">
        <v>3506</v>
      </c>
      <c r="PS5" s="1973"/>
      <c r="PT5" s="1974"/>
      <c r="PU5" s="1982" t="s">
        <v>3326</v>
      </c>
      <c r="PV5" s="1983"/>
      <c r="PW5" s="1983"/>
      <c r="PX5" s="1983"/>
      <c r="PY5" s="1983"/>
      <c r="PZ5" s="1983"/>
      <c r="QA5" s="1983"/>
      <c r="QB5" s="1983"/>
      <c r="QC5" s="1982" t="s">
        <v>3327</v>
      </c>
      <c r="QD5" s="1983"/>
      <c r="QE5" s="1983"/>
      <c r="QF5" s="1983"/>
      <c r="QG5" s="1983"/>
      <c r="QH5" s="1983"/>
      <c r="QI5" s="1983"/>
      <c r="QJ5" s="1983"/>
      <c r="QK5" s="1984"/>
      <c r="QL5" s="1985" t="s">
        <v>3328</v>
      </c>
      <c r="QM5" s="1986"/>
      <c r="QN5" s="1986"/>
      <c r="QO5" s="1986"/>
      <c r="QP5" s="1986"/>
      <c r="QQ5" s="1986"/>
      <c r="QR5" s="1986"/>
      <c r="QS5" s="1986"/>
      <c r="QT5" s="1986"/>
      <c r="QU5" s="1986"/>
      <c r="QV5" s="1986"/>
      <c r="QW5" s="1986"/>
      <c r="QX5" s="1986"/>
      <c r="QY5" s="1986"/>
      <c r="QZ5" s="1986"/>
      <c r="RA5" s="1986"/>
      <c r="RB5" s="1986"/>
      <c r="RC5" s="1986"/>
      <c r="RD5" s="1986"/>
      <c r="RE5" s="1986"/>
      <c r="RF5" s="1986"/>
      <c r="RG5" s="1986"/>
      <c r="RH5" s="1986"/>
      <c r="RI5" s="1986"/>
      <c r="RJ5" s="1987"/>
      <c r="RK5" s="1973" t="s">
        <v>1741</v>
      </c>
      <c r="RL5" s="1973"/>
      <c r="RM5" s="1973"/>
      <c r="RN5" s="1973"/>
      <c r="RO5" s="1973"/>
      <c r="RP5" s="1973"/>
      <c r="RQ5" s="1973"/>
      <c r="RR5" s="1973"/>
      <c r="RS5" s="1973"/>
      <c r="RT5" s="1973"/>
      <c r="RU5" s="1973"/>
      <c r="RV5" s="1973"/>
      <c r="RW5" s="1973"/>
      <c r="RX5" s="1973"/>
      <c r="RY5" s="1973"/>
      <c r="RZ5" s="1973"/>
      <c r="SA5" s="1973"/>
      <c r="SB5" s="1973"/>
      <c r="SC5" s="1973"/>
      <c r="SD5" s="1973"/>
      <c r="SE5" s="1973"/>
      <c r="SF5" s="1973"/>
      <c r="SG5" s="1973"/>
      <c r="SH5" s="1973"/>
      <c r="SI5" s="1974"/>
      <c r="SJ5" s="1973" t="s">
        <v>1741</v>
      </c>
      <c r="SK5" s="1973"/>
      <c r="SL5" s="1973"/>
      <c r="SM5" s="1973"/>
      <c r="SN5" s="1973"/>
      <c r="SO5" s="1973"/>
      <c r="SP5" s="1973"/>
      <c r="SQ5" s="1973"/>
      <c r="SR5" s="1973"/>
      <c r="SS5" s="1973"/>
      <c r="ST5" s="1973"/>
      <c r="SU5" s="1973"/>
      <c r="SV5" s="1973"/>
      <c r="SW5" s="1973"/>
      <c r="SX5" s="1973"/>
      <c r="SY5" s="1973"/>
      <c r="SZ5" s="1973"/>
      <c r="TA5" s="1973"/>
      <c r="TB5" s="1973"/>
      <c r="TC5" s="1973"/>
      <c r="TD5" s="1973"/>
      <c r="TE5" s="1973"/>
      <c r="TF5" s="1973"/>
      <c r="TG5" s="1973"/>
      <c r="TH5" s="1973"/>
      <c r="TI5" s="1972" t="s">
        <v>3329</v>
      </c>
      <c r="TJ5" s="1973"/>
      <c r="TK5" s="1973"/>
      <c r="TL5" s="1973"/>
      <c r="TM5" s="1973"/>
      <c r="TN5" s="1973"/>
      <c r="TO5" s="1974"/>
      <c r="TP5" s="1972" t="s">
        <v>3329</v>
      </c>
      <c r="TQ5" s="1973"/>
      <c r="TR5" s="1973"/>
      <c r="TS5" s="1973"/>
      <c r="TT5" s="1973"/>
      <c r="TU5" s="1973"/>
      <c r="TV5" s="1974"/>
      <c r="TW5" s="1972" t="s">
        <v>3329</v>
      </c>
      <c r="TX5" s="1973"/>
      <c r="TY5" s="1973"/>
      <c r="TZ5" s="1973"/>
      <c r="UA5" s="1973"/>
      <c r="UB5" s="1973"/>
      <c r="UC5" s="1974"/>
      <c r="UD5" s="1972" t="s">
        <v>3329</v>
      </c>
      <c r="UE5" s="1973"/>
      <c r="UF5" s="1973"/>
      <c r="UG5" s="1973"/>
      <c r="UH5" s="1973"/>
      <c r="UI5" s="1973"/>
      <c r="UJ5" s="1974"/>
      <c r="UK5" s="1972" t="s">
        <v>3329</v>
      </c>
      <c r="UL5" s="1973"/>
      <c r="UM5" s="1973"/>
      <c r="UN5" s="1973"/>
      <c r="UO5" s="1973"/>
      <c r="UP5" s="1973"/>
      <c r="UQ5" s="1974"/>
      <c r="UR5" s="1972" t="s">
        <v>3330</v>
      </c>
      <c r="US5" s="1973"/>
      <c r="UT5" s="1973"/>
      <c r="UU5" s="1973"/>
      <c r="UV5" s="1973"/>
      <c r="UW5" s="1973"/>
      <c r="UX5" s="1974"/>
      <c r="UY5" s="1972" t="s">
        <v>3331</v>
      </c>
      <c r="UZ5" s="1973"/>
      <c r="VA5" s="1973"/>
      <c r="VB5" s="1973"/>
      <c r="VC5" s="1973"/>
      <c r="VD5" s="1973"/>
      <c r="VE5" s="1974"/>
      <c r="VF5" s="1972" t="s">
        <v>3330</v>
      </c>
      <c r="VG5" s="1973"/>
      <c r="VH5" s="1973"/>
      <c r="VI5" s="1973"/>
      <c r="VJ5" s="1973"/>
      <c r="VK5" s="1973"/>
      <c r="VL5" s="1973"/>
      <c r="VM5" s="1974"/>
      <c r="VN5" s="1972" t="s">
        <v>3330</v>
      </c>
      <c r="VO5" s="1973"/>
      <c r="VP5" s="1973"/>
      <c r="VQ5" s="1973"/>
      <c r="VR5" s="1973"/>
      <c r="VS5" s="1974"/>
      <c r="VT5" s="1972" t="s">
        <v>3330</v>
      </c>
      <c r="VU5" s="1973"/>
      <c r="VV5" s="1973"/>
      <c r="VW5" s="1973"/>
      <c r="VX5" s="1973"/>
      <c r="VY5" s="1973"/>
      <c r="VZ5" s="1974"/>
      <c r="WA5" s="1972" t="s">
        <v>1791</v>
      </c>
      <c r="WB5" s="1973"/>
      <c r="WC5" s="1973"/>
      <c r="WD5" s="1973"/>
      <c r="WE5" s="1973"/>
      <c r="WF5" s="1973"/>
      <c r="WG5" s="1974"/>
      <c r="WH5" s="1972" t="s">
        <v>1790</v>
      </c>
      <c r="WI5" s="1973"/>
      <c r="WJ5" s="1973"/>
      <c r="WK5" s="1974"/>
      <c r="WL5" s="1975" t="s">
        <v>1700</v>
      </c>
      <c r="WM5" s="1976"/>
      <c r="WN5" s="1976"/>
      <c r="WO5" s="1977"/>
      <c r="WP5" s="1975" t="s">
        <v>3332</v>
      </c>
      <c r="WQ5" s="1976"/>
      <c r="WR5" s="1976"/>
      <c r="WS5" s="1977"/>
      <c r="WT5" s="1975" t="s">
        <v>3333</v>
      </c>
      <c r="WU5" s="1976"/>
      <c r="WV5" s="1976"/>
      <c r="WW5" s="1977"/>
      <c r="WX5" s="1975" t="s">
        <v>3332</v>
      </c>
      <c r="WY5" s="1976"/>
      <c r="WZ5" s="1976"/>
      <c r="XA5" s="1977"/>
      <c r="XB5" s="1972" t="s">
        <v>1790</v>
      </c>
      <c r="XC5" s="1973"/>
      <c r="XD5" s="1974"/>
      <c r="XE5" s="1972" t="s">
        <v>1702</v>
      </c>
      <c r="XF5" s="1973"/>
      <c r="XG5" s="1973"/>
      <c r="XH5" s="1973"/>
      <c r="XI5" s="1973"/>
      <c r="XJ5" s="1973"/>
      <c r="XK5" s="1973"/>
      <c r="XL5" s="1973"/>
      <c r="XM5" s="1973"/>
      <c r="XN5" s="1973"/>
      <c r="XO5" s="1973"/>
      <c r="XP5" s="1973"/>
      <c r="XQ5" s="1973"/>
      <c r="XR5" s="1973"/>
      <c r="XS5" s="1973"/>
      <c r="XT5" s="1973"/>
      <c r="XU5" s="1973"/>
      <c r="XV5" s="1973"/>
      <c r="XW5" s="1973"/>
      <c r="XX5" s="1973"/>
      <c r="XY5" s="1973"/>
      <c r="XZ5" s="1973"/>
      <c r="YA5" s="1973"/>
      <c r="YB5" s="1973"/>
      <c r="YC5" s="1973"/>
      <c r="YD5" s="1973"/>
      <c r="YE5" s="1973"/>
      <c r="YF5" s="1973"/>
      <c r="YG5" s="1973"/>
      <c r="YH5" s="1973"/>
      <c r="YI5" s="1973"/>
      <c r="YJ5" s="1973"/>
      <c r="YK5" s="1973"/>
      <c r="YL5" s="1973"/>
      <c r="YM5" s="1974"/>
      <c r="YN5" s="1993" t="s">
        <v>3334</v>
      </c>
      <c r="YO5" s="1994"/>
      <c r="YP5" s="1994"/>
      <c r="YQ5" s="1994"/>
      <c r="YR5" s="1994"/>
      <c r="YS5" s="1994"/>
      <c r="YT5" s="1994"/>
      <c r="YU5" s="1993" t="s">
        <v>1797</v>
      </c>
      <c r="YV5" s="1994"/>
      <c r="YW5" s="1994"/>
      <c r="YX5" s="1994"/>
      <c r="YY5" s="1994"/>
      <c r="YZ5" s="1994"/>
      <c r="ZA5" s="1994"/>
      <c r="ZB5" s="1994"/>
      <c r="ZC5" s="1994"/>
      <c r="ZD5" s="1994"/>
      <c r="ZE5" s="1994"/>
      <c r="ZF5" s="1994"/>
      <c r="ZG5" s="1994"/>
      <c r="ZH5" s="1994"/>
      <c r="ZI5" s="1994"/>
      <c r="ZJ5" s="1994"/>
      <c r="ZK5" s="1994"/>
      <c r="ZL5" s="1994"/>
      <c r="ZM5" s="1994"/>
      <c r="ZN5" s="1995"/>
      <c r="ZO5" s="1973" t="s">
        <v>1796</v>
      </c>
      <c r="ZP5" s="1973"/>
      <c r="ZQ5" s="1973"/>
      <c r="ZR5" s="1973"/>
      <c r="ZS5" s="1973"/>
      <c r="ZT5" s="1973"/>
      <c r="ZU5" s="1973"/>
      <c r="ZV5" s="1973"/>
      <c r="ZW5" s="1973"/>
      <c r="ZX5" s="1973"/>
      <c r="ZY5" s="1973"/>
      <c r="ZZ5" s="1973"/>
      <c r="AAA5" s="1974"/>
      <c r="AAB5" s="1994" t="s">
        <v>1796</v>
      </c>
      <c r="AAC5" s="1994"/>
      <c r="AAD5" s="1994"/>
      <c r="AAE5" s="1994"/>
      <c r="AAF5" s="1994"/>
      <c r="AAG5" s="1994"/>
      <c r="AAH5" s="1994"/>
      <c r="AAI5" s="1994"/>
      <c r="AAJ5" s="1994"/>
      <c r="AAK5" s="1994"/>
      <c r="AAL5" s="1994"/>
      <c r="AAM5" s="1994"/>
      <c r="AAN5" s="1995"/>
      <c r="AAO5" s="1972" t="s">
        <v>1795</v>
      </c>
      <c r="AAP5" s="1973"/>
      <c r="AAQ5" s="1973"/>
      <c r="AAR5" s="1973"/>
      <c r="AAS5" s="1973"/>
      <c r="AAT5" s="1973"/>
      <c r="AAU5" s="1973"/>
      <c r="AAV5" s="1973"/>
      <c r="AAW5" s="1973"/>
      <c r="AAX5" s="1974"/>
      <c r="AAY5" s="1994" t="s">
        <v>1795</v>
      </c>
      <c r="AAZ5" s="1994"/>
      <c r="ABA5" s="1994"/>
      <c r="ABB5" s="1994"/>
      <c r="ABC5" s="1994"/>
      <c r="ABD5" s="1994"/>
      <c r="ABE5" s="1994"/>
      <c r="ABF5" s="1994"/>
      <c r="ABG5" s="1994"/>
      <c r="ABH5" s="1994"/>
      <c r="ABI5" s="1994"/>
      <c r="ABJ5" s="1994"/>
      <c r="ABK5" s="1995"/>
      <c r="ABL5" s="1993" t="s">
        <v>1790</v>
      </c>
      <c r="ABM5" s="1994"/>
      <c r="ABN5" s="1994"/>
      <c r="ABO5" s="1994"/>
      <c r="ABP5" s="1994"/>
      <c r="ABQ5" s="1994"/>
      <c r="ABR5" s="1994"/>
      <c r="ABS5" s="1994"/>
      <c r="ABT5" s="1994"/>
      <c r="ABU5" s="1994"/>
      <c r="ABV5" s="1994"/>
      <c r="ABW5" s="1995"/>
      <c r="ABX5" s="1972" t="s">
        <v>1791</v>
      </c>
      <c r="ABY5" s="1973"/>
      <c r="ABZ5" s="1973"/>
      <c r="ACA5" s="1973"/>
      <c r="ACB5" s="1973"/>
      <c r="ACC5" s="1973"/>
      <c r="ACD5" s="1973"/>
      <c r="ACE5" s="1973"/>
      <c r="ACF5" s="1973"/>
      <c r="ACG5" s="1973"/>
      <c r="ACH5" s="1973"/>
      <c r="ACI5" s="1973"/>
      <c r="ACJ5" s="1973"/>
      <c r="ACK5" s="1973"/>
      <c r="ACL5" s="1973"/>
      <c r="ACM5" s="1973"/>
      <c r="ACN5" s="1973"/>
      <c r="ACO5" s="1973"/>
      <c r="ACP5" s="1973"/>
      <c r="ACQ5" s="1973"/>
      <c r="ACR5" s="1973"/>
      <c r="ACS5" s="1973"/>
      <c r="ACT5" s="1973"/>
      <c r="ACU5" s="1973"/>
      <c r="ACV5" s="1973"/>
      <c r="ACW5" s="1973"/>
      <c r="ACX5" s="1973"/>
      <c r="ACY5" s="1973"/>
      <c r="ACZ5" s="1973"/>
      <c r="ADA5" s="1973"/>
      <c r="ADB5" s="1973"/>
      <c r="ADC5" s="1973"/>
      <c r="ADD5" s="1973"/>
      <c r="ADE5" s="1973"/>
      <c r="ADF5" s="1973"/>
      <c r="ADG5" s="1973"/>
      <c r="ADH5" s="1973"/>
      <c r="ADI5" s="1973"/>
      <c r="ADJ5" s="1973"/>
      <c r="ADK5" s="1973"/>
      <c r="ADL5" s="1973"/>
      <c r="ADM5" s="1974"/>
      <c r="ADN5" s="1972" t="s">
        <v>3335</v>
      </c>
      <c r="ADO5" s="1973"/>
      <c r="ADP5" s="1973"/>
      <c r="ADQ5" s="1973"/>
      <c r="ADR5" s="1973"/>
      <c r="ADS5" s="1973"/>
      <c r="ADT5" s="1973"/>
      <c r="ADU5" s="1973"/>
      <c r="ADV5" s="1973"/>
      <c r="ADW5" s="1973"/>
      <c r="ADX5" s="1973"/>
      <c r="ADY5" s="1973"/>
      <c r="ADZ5" s="1973"/>
      <c r="AEA5" s="1973"/>
      <c r="AEB5" s="1973"/>
      <c r="AEC5" s="1973"/>
      <c r="AED5" s="1973"/>
      <c r="AEE5" s="1973"/>
      <c r="AEF5" s="1973"/>
      <c r="AEG5" s="1973"/>
      <c r="AEH5" s="1973"/>
      <c r="AEI5" s="1973"/>
      <c r="AEJ5" s="1973"/>
      <c r="AEK5" s="1973"/>
      <c r="AEL5" s="1973"/>
      <c r="AEM5" s="1973"/>
      <c r="AEN5" s="1973"/>
      <c r="AEO5" s="1973"/>
      <c r="AEP5" s="1974"/>
      <c r="AEQ5" s="1967" t="s">
        <v>3628</v>
      </c>
      <c r="AER5" s="1968"/>
      <c r="AES5" s="1968"/>
      <c r="AET5" s="1968"/>
      <c r="AEU5" s="1968"/>
      <c r="AEV5" s="1968"/>
      <c r="AEW5" s="1968"/>
      <c r="AEX5" s="1968"/>
      <c r="AEY5" s="1968"/>
      <c r="AEZ5" s="1968"/>
      <c r="AFA5" s="1968"/>
      <c r="AFB5" s="1968"/>
      <c r="AFC5" s="1968"/>
      <c r="AFD5" s="1968"/>
      <c r="AFE5" s="1968"/>
      <c r="AFF5" s="1968"/>
      <c r="AFG5" s="1968"/>
      <c r="AFH5" s="1968"/>
      <c r="AFI5" s="1968"/>
      <c r="AFJ5" s="1968"/>
      <c r="AFK5" s="1968"/>
      <c r="AFL5" s="1968"/>
      <c r="AFM5" s="1968"/>
      <c r="AFN5" s="1968"/>
      <c r="AFO5" s="1968"/>
      <c r="AFP5" s="1968"/>
      <c r="AFQ5" s="1968"/>
      <c r="AFR5" s="1968"/>
      <c r="AFS5" s="1968"/>
      <c r="AFT5" s="1968"/>
      <c r="AFU5" s="1968"/>
      <c r="AFV5" s="1968"/>
      <c r="AFW5" s="1968"/>
      <c r="AFX5" s="1968"/>
      <c r="AFY5" s="1968"/>
      <c r="AFZ5" s="1968"/>
      <c r="AGA5" s="1968"/>
      <c r="AGB5" s="1968"/>
      <c r="AGC5" s="1969"/>
      <c r="AGD5" s="1971" t="s">
        <v>3587</v>
      </c>
      <c r="AGE5" s="1968"/>
      <c r="AGF5" s="1968"/>
      <c r="AGG5" s="1968"/>
      <c r="AGH5" s="1968"/>
      <c r="AGI5" s="1968"/>
      <c r="AGJ5" s="1968"/>
      <c r="AGK5" s="1968"/>
      <c r="AGL5" s="1968"/>
      <c r="AGM5" s="1968"/>
      <c r="AGN5" s="1968"/>
      <c r="AGO5" s="1968"/>
      <c r="AGP5" s="1968"/>
      <c r="AGQ5" s="1968"/>
      <c r="AGR5" s="1968"/>
      <c r="AGS5" s="1968"/>
      <c r="AGT5" s="1968"/>
      <c r="AGU5" s="1968"/>
      <c r="AGV5" s="1968"/>
      <c r="AGW5" s="1968"/>
      <c r="AGX5" s="1968"/>
      <c r="AGY5" s="1968"/>
      <c r="AGZ5" s="1968"/>
      <c r="AHA5" s="1968"/>
      <c r="AHB5" s="1968"/>
      <c r="AHC5" s="1968"/>
      <c r="AHD5" s="1968"/>
      <c r="AHE5" s="1968"/>
      <c r="AHF5" s="1968"/>
      <c r="AHG5" s="1968"/>
      <c r="AHH5" s="1968"/>
      <c r="AHI5" s="1968"/>
      <c r="AHJ5" s="1968"/>
      <c r="AHK5" s="1968"/>
      <c r="AHL5" s="1968"/>
      <c r="AHM5" s="1968"/>
      <c r="AHN5" s="1968"/>
      <c r="AHO5" s="1968"/>
      <c r="AHP5" s="1969"/>
      <c r="AHQ5" s="1081"/>
      <c r="AHR5" s="1081"/>
      <c r="AHS5" s="1081"/>
      <c r="AHT5" s="1081"/>
      <c r="AHU5" s="1081"/>
      <c r="AHV5" s="1081"/>
      <c r="AHW5" s="1081"/>
      <c r="AHX5" s="1081"/>
      <c r="AHY5" s="1081"/>
    </row>
    <row r="6" spans="1:909" s="1089" customFormat="1" ht="83.25" customHeight="1" x14ac:dyDescent="0.2">
      <c r="A6" s="1084"/>
      <c r="B6" s="1084" t="s">
        <v>36</v>
      </c>
      <c r="C6" s="1085" t="s">
        <v>37</v>
      </c>
      <c r="D6" s="1084" t="s">
        <v>38</v>
      </c>
      <c r="E6" s="1086" t="s">
        <v>1418</v>
      </c>
      <c r="F6" s="1086" t="s">
        <v>1419</v>
      </c>
      <c r="G6" s="1086" t="s">
        <v>1420</v>
      </c>
      <c r="H6" s="1086" t="s">
        <v>1421</v>
      </c>
      <c r="I6" s="1086" t="s">
        <v>1422</v>
      </c>
      <c r="J6" s="1086" t="s">
        <v>1423</v>
      </c>
      <c r="K6" s="1086" t="s">
        <v>1424</v>
      </c>
      <c r="L6" s="1086" t="s">
        <v>1425</v>
      </c>
      <c r="M6" s="1087" t="s">
        <v>1426</v>
      </c>
      <c r="N6" s="1087" t="s">
        <v>1427</v>
      </c>
      <c r="O6" s="1086" t="s">
        <v>1428</v>
      </c>
      <c r="P6" s="1086" t="s">
        <v>1429</v>
      </c>
      <c r="Q6" s="1086" t="s">
        <v>1430</v>
      </c>
      <c r="R6" s="1086" t="s">
        <v>1431</v>
      </c>
      <c r="S6" s="1086" t="s">
        <v>1432</v>
      </c>
      <c r="T6" s="1086" t="s">
        <v>1433</v>
      </c>
      <c r="U6" s="1088" t="s">
        <v>1434</v>
      </c>
      <c r="V6" s="1109" t="s">
        <v>39</v>
      </c>
      <c r="W6" s="1107" t="s">
        <v>40</v>
      </c>
      <c r="X6" s="1107" t="s">
        <v>41</v>
      </c>
      <c r="Y6" s="1107" t="s">
        <v>42</v>
      </c>
      <c r="Z6" s="1091" t="s">
        <v>43</v>
      </c>
      <c r="AA6" s="1091" t="s">
        <v>44</v>
      </c>
      <c r="AB6" s="1091" t="s">
        <v>45</v>
      </c>
      <c r="AC6" s="1091" t="s">
        <v>46</v>
      </c>
      <c r="AD6" s="1091" t="s">
        <v>47</v>
      </c>
      <c r="AE6" s="1092" t="s">
        <v>48</v>
      </c>
      <c r="AF6" s="1107" t="s">
        <v>49</v>
      </c>
      <c r="AG6" s="1107" t="s">
        <v>50</v>
      </c>
      <c r="AH6" s="1107" t="s">
        <v>51</v>
      </c>
      <c r="AI6" s="1107" t="s">
        <v>52</v>
      </c>
      <c r="AJ6" s="1091" t="s">
        <v>53</v>
      </c>
      <c r="AK6" s="1091" t="s">
        <v>54</v>
      </c>
      <c r="AL6" s="1091" t="s">
        <v>55</v>
      </c>
      <c r="AM6" s="1091" t="s">
        <v>56</v>
      </c>
      <c r="AN6" s="1091" t="s">
        <v>57</v>
      </c>
      <c r="AO6" s="1092" t="s">
        <v>58</v>
      </c>
      <c r="AP6" s="1107" t="s">
        <v>59</v>
      </c>
      <c r="AQ6" s="1107" t="s">
        <v>60</v>
      </c>
      <c r="AR6" s="1107" t="s">
        <v>61</v>
      </c>
      <c r="AS6" s="1107" t="s">
        <v>62</v>
      </c>
      <c r="AT6" s="1091" t="s">
        <v>63</v>
      </c>
      <c r="AU6" s="1091" t="s">
        <v>64</v>
      </c>
      <c r="AV6" s="1091" t="s">
        <v>65</v>
      </c>
      <c r="AW6" s="1091" t="s">
        <v>66</v>
      </c>
      <c r="AX6" s="1091" t="s">
        <v>67</v>
      </c>
      <c r="AY6" s="1092" t="s">
        <v>68</v>
      </c>
      <c r="AZ6" s="1107" t="s">
        <v>69</v>
      </c>
      <c r="BA6" s="1107" t="s">
        <v>70</v>
      </c>
      <c r="BB6" s="1107" t="s">
        <v>71</v>
      </c>
      <c r="BC6" s="1107" t="s">
        <v>72</v>
      </c>
      <c r="BD6" s="1091" t="s">
        <v>73</v>
      </c>
      <c r="BE6" s="1091" t="s">
        <v>74</v>
      </c>
      <c r="BF6" s="1091" t="s">
        <v>75</v>
      </c>
      <c r="BG6" s="1091" t="s">
        <v>76</v>
      </c>
      <c r="BH6" s="1091" t="s">
        <v>77</v>
      </c>
      <c r="BI6" s="1092" t="s">
        <v>78</v>
      </c>
      <c r="BJ6" s="1107" t="s">
        <v>79</v>
      </c>
      <c r="BK6" s="1110" t="s">
        <v>80</v>
      </c>
      <c r="BL6" s="1110" t="s">
        <v>81</v>
      </c>
      <c r="BM6" s="1107" t="s">
        <v>82</v>
      </c>
      <c r="BN6" s="1107" t="s">
        <v>83</v>
      </c>
      <c r="BO6" s="1107" t="s">
        <v>84</v>
      </c>
      <c r="BP6" s="1107" t="s">
        <v>85</v>
      </c>
      <c r="BQ6" s="1108" t="s">
        <v>1956</v>
      </c>
      <c r="BR6" s="1107" t="s">
        <v>86</v>
      </c>
      <c r="BS6" s="1110" t="s">
        <v>87</v>
      </c>
      <c r="BT6" s="1110" t="s">
        <v>88</v>
      </c>
      <c r="BU6" s="1107" t="s">
        <v>89</v>
      </c>
      <c r="BV6" s="1107" t="s">
        <v>90</v>
      </c>
      <c r="BW6" s="1107" t="s">
        <v>91</v>
      </c>
      <c r="BX6" s="1107" t="s">
        <v>92</v>
      </c>
      <c r="BY6" s="1108" t="s">
        <v>1955</v>
      </c>
      <c r="BZ6" s="1107" t="s">
        <v>93</v>
      </c>
      <c r="CA6" s="1110" t="s">
        <v>94</v>
      </c>
      <c r="CB6" s="1110" t="s">
        <v>95</v>
      </c>
      <c r="CC6" s="1107" t="s">
        <v>96</v>
      </c>
      <c r="CD6" s="1107" t="s">
        <v>97</v>
      </c>
      <c r="CE6" s="1107" t="s">
        <v>98</v>
      </c>
      <c r="CF6" s="1107" t="s">
        <v>99</v>
      </c>
      <c r="CG6" s="1108" t="s">
        <v>1957</v>
      </c>
      <c r="CH6" s="1107" t="s">
        <v>100</v>
      </c>
      <c r="CI6" s="1110" t="s">
        <v>101</v>
      </c>
      <c r="CJ6" s="1110" t="s">
        <v>102</v>
      </c>
      <c r="CK6" s="1107" t="s">
        <v>103</v>
      </c>
      <c r="CL6" s="1107" t="s">
        <v>104</v>
      </c>
      <c r="CM6" s="1107" t="s">
        <v>105</v>
      </c>
      <c r="CN6" s="1107" t="s">
        <v>106</v>
      </c>
      <c r="CO6" s="1108" t="s">
        <v>1958</v>
      </c>
      <c r="CP6" s="1107" t="s">
        <v>107</v>
      </c>
      <c r="CQ6" s="1110" t="s">
        <v>108</v>
      </c>
      <c r="CR6" s="1110" t="s">
        <v>109</v>
      </c>
      <c r="CS6" s="1107" t="s">
        <v>110</v>
      </c>
      <c r="CT6" s="1107" t="s">
        <v>111</v>
      </c>
      <c r="CU6" s="1107" t="s">
        <v>112</v>
      </c>
      <c r="CV6" s="1107" t="s">
        <v>113</v>
      </c>
      <c r="CW6" s="1108" t="s">
        <v>1959</v>
      </c>
      <c r="CX6" s="1107" t="s">
        <v>114</v>
      </c>
      <c r="CY6" s="1110" t="s">
        <v>115</v>
      </c>
      <c r="CZ6" s="1110" t="s">
        <v>116</v>
      </c>
      <c r="DA6" s="1107" t="s">
        <v>117</v>
      </c>
      <c r="DB6" s="1107" t="s">
        <v>118</v>
      </c>
      <c r="DC6" s="1107" t="s">
        <v>119</v>
      </c>
      <c r="DD6" s="1107" t="s">
        <v>120</v>
      </c>
      <c r="DE6" s="1108" t="s">
        <v>1960</v>
      </c>
      <c r="DF6" s="1107" t="s">
        <v>121</v>
      </c>
      <c r="DG6" s="1110" t="s">
        <v>122</v>
      </c>
      <c r="DH6" s="1110" t="s">
        <v>123</v>
      </c>
      <c r="DI6" s="1107" t="s">
        <v>124</v>
      </c>
      <c r="DJ6" s="1107" t="s">
        <v>125</v>
      </c>
      <c r="DK6" s="1107" t="s">
        <v>126</v>
      </c>
      <c r="DL6" s="1107" t="s">
        <v>127</v>
      </c>
      <c r="DM6" s="1108" t="s">
        <v>1961</v>
      </c>
      <c r="DN6" s="1107" t="s">
        <v>128</v>
      </c>
      <c r="DO6" s="1110" t="s">
        <v>129</v>
      </c>
      <c r="DP6" s="1110" t="s">
        <v>130</v>
      </c>
      <c r="DQ6" s="1107" t="s">
        <v>131</v>
      </c>
      <c r="DR6" s="1107" t="s">
        <v>132</v>
      </c>
      <c r="DS6" s="1107" t="s">
        <v>133</v>
      </c>
      <c r="DT6" s="1107" t="s">
        <v>134</v>
      </c>
      <c r="DU6" s="1108" t="s">
        <v>1962</v>
      </c>
      <c r="DV6" s="1107" t="s">
        <v>135</v>
      </c>
      <c r="DW6" s="1110" t="s">
        <v>136</v>
      </c>
      <c r="DX6" s="1110" t="s">
        <v>137</v>
      </c>
      <c r="DY6" s="1107" t="s">
        <v>138</v>
      </c>
      <c r="DZ6" s="1107" t="s">
        <v>139</v>
      </c>
      <c r="EA6" s="1107" t="s">
        <v>140</v>
      </c>
      <c r="EB6" s="1107" t="s">
        <v>141</v>
      </c>
      <c r="EC6" s="1108" t="s">
        <v>1963</v>
      </c>
      <c r="ED6" s="1107" t="s">
        <v>142</v>
      </c>
      <c r="EE6" s="1110" t="s">
        <v>143</v>
      </c>
      <c r="EF6" s="1110" t="s">
        <v>144</v>
      </c>
      <c r="EG6" s="1107" t="s">
        <v>145</v>
      </c>
      <c r="EH6" s="1107" t="s">
        <v>146</v>
      </c>
      <c r="EI6" s="1107" t="s">
        <v>147</v>
      </c>
      <c r="EJ6" s="1107" t="s">
        <v>148</v>
      </c>
      <c r="EK6" s="1108" t="s">
        <v>1964</v>
      </c>
      <c r="EL6" s="1107" t="s">
        <v>149</v>
      </c>
      <c r="EM6" s="1110" t="s">
        <v>150</v>
      </c>
      <c r="EN6" s="1110" t="s">
        <v>151</v>
      </c>
      <c r="EO6" s="1107" t="s">
        <v>152</v>
      </c>
      <c r="EP6" s="1107" t="s">
        <v>153</v>
      </c>
      <c r="EQ6" s="1107" t="s">
        <v>154</v>
      </c>
      <c r="ER6" s="1107" t="s">
        <v>155</v>
      </c>
      <c r="ES6" s="1108" t="s">
        <v>1965</v>
      </c>
      <c r="ET6" s="1107" t="s">
        <v>3336</v>
      </c>
      <c r="EU6" s="1107" t="s">
        <v>3337</v>
      </c>
      <c r="EV6" s="1107" t="s">
        <v>3219</v>
      </c>
      <c r="EW6" s="1107" t="s">
        <v>3220</v>
      </c>
      <c r="EX6" s="1107" t="s">
        <v>3338</v>
      </c>
      <c r="EY6" s="1107" t="s">
        <v>3221</v>
      </c>
      <c r="EZ6" s="1091" t="s">
        <v>3222</v>
      </c>
      <c r="FA6" s="1091" t="s">
        <v>3223</v>
      </c>
      <c r="FB6" s="1091" t="s">
        <v>3224</v>
      </c>
      <c r="FC6" s="1171" t="s">
        <v>3225</v>
      </c>
      <c r="FD6" s="1091" t="s">
        <v>3226</v>
      </c>
      <c r="FE6" s="1091" t="s">
        <v>3227</v>
      </c>
      <c r="FF6" s="1091" t="s">
        <v>3228</v>
      </c>
      <c r="FG6" s="1108" t="s">
        <v>3229</v>
      </c>
      <c r="FH6" s="1107" t="s">
        <v>3339</v>
      </c>
      <c r="FI6" s="1107" t="s">
        <v>3340</v>
      </c>
      <c r="FJ6" s="1107" t="s">
        <v>156</v>
      </c>
      <c r="FK6" s="1107" t="s">
        <v>157</v>
      </c>
      <c r="FL6" s="1107" t="s">
        <v>3341</v>
      </c>
      <c r="FM6" s="1107" t="s">
        <v>158</v>
      </c>
      <c r="FN6" s="1091" t="s">
        <v>159</v>
      </c>
      <c r="FO6" s="1091" t="s">
        <v>160</v>
      </c>
      <c r="FP6" s="1091" t="s">
        <v>161</v>
      </c>
      <c r="FQ6" s="1107" t="s">
        <v>2483</v>
      </c>
      <c r="FR6" s="1091" t="s">
        <v>162</v>
      </c>
      <c r="FS6" s="1091" t="s">
        <v>163</v>
      </c>
      <c r="FT6" s="1091" t="s">
        <v>164</v>
      </c>
      <c r="FU6" s="1108" t="s">
        <v>1733</v>
      </c>
      <c r="FV6" s="1107" t="s">
        <v>3342</v>
      </c>
      <c r="FW6" s="1107" t="s">
        <v>3343</v>
      </c>
      <c r="FX6" s="1107" t="s">
        <v>165</v>
      </c>
      <c r="FY6" s="1107" t="s">
        <v>166</v>
      </c>
      <c r="FZ6" s="1107" t="s">
        <v>3344</v>
      </c>
      <c r="GA6" s="1107" t="s">
        <v>167</v>
      </c>
      <c r="GB6" s="1091" t="s">
        <v>168</v>
      </c>
      <c r="GC6" s="1091" t="s">
        <v>169</v>
      </c>
      <c r="GD6" s="1091" t="s">
        <v>170</v>
      </c>
      <c r="GE6" s="1107" t="s">
        <v>2484</v>
      </c>
      <c r="GF6" s="1091" t="s">
        <v>171</v>
      </c>
      <c r="GG6" s="1091" t="s">
        <v>172</v>
      </c>
      <c r="GH6" s="1091" t="s">
        <v>173</v>
      </c>
      <c r="GI6" s="1108" t="s">
        <v>1734</v>
      </c>
      <c r="GJ6" s="1107" t="s">
        <v>3345</v>
      </c>
      <c r="GK6" s="1107" t="s">
        <v>3346</v>
      </c>
      <c r="GL6" s="1107" t="s">
        <v>174</v>
      </c>
      <c r="GM6" s="1107" t="s">
        <v>175</v>
      </c>
      <c r="GN6" s="1107" t="s">
        <v>3347</v>
      </c>
      <c r="GO6" s="1107" t="s">
        <v>176</v>
      </c>
      <c r="GP6" s="1091" t="s">
        <v>177</v>
      </c>
      <c r="GQ6" s="1091" t="s">
        <v>178</v>
      </c>
      <c r="GR6" s="1091" t="s">
        <v>179</v>
      </c>
      <c r="GS6" s="1107" t="s">
        <v>2485</v>
      </c>
      <c r="GT6" s="1091" t="s">
        <v>180</v>
      </c>
      <c r="GU6" s="1091" t="s">
        <v>181</v>
      </c>
      <c r="GV6" s="1091" t="s">
        <v>182</v>
      </c>
      <c r="GW6" s="1108" t="s">
        <v>1735</v>
      </c>
      <c r="GX6" s="1107" t="s">
        <v>3348</v>
      </c>
      <c r="GY6" s="1107" t="s">
        <v>3349</v>
      </c>
      <c r="GZ6" s="1107" t="s">
        <v>3350</v>
      </c>
      <c r="HA6" s="1107" t="s">
        <v>3230</v>
      </c>
      <c r="HB6" s="1107" t="s">
        <v>3351</v>
      </c>
      <c r="HC6" s="1107" t="s">
        <v>3231</v>
      </c>
      <c r="HD6" s="1091" t="s">
        <v>3232</v>
      </c>
      <c r="HE6" s="1091" t="s">
        <v>3233</v>
      </c>
      <c r="HF6" s="1091" t="s">
        <v>3234</v>
      </c>
      <c r="HG6" s="1107" t="s">
        <v>3235</v>
      </c>
      <c r="HH6" s="1091" t="s">
        <v>3236</v>
      </c>
      <c r="HI6" s="1091" t="s">
        <v>3237</v>
      </c>
      <c r="HJ6" s="1091" t="s">
        <v>3238</v>
      </c>
      <c r="HK6" s="1108" t="s">
        <v>3239</v>
      </c>
      <c r="HL6" s="1107" t="s">
        <v>3352</v>
      </c>
      <c r="HM6" s="1107" t="s">
        <v>3353</v>
      </c>
      <c r="HN6" s="1107" t="s">
        <v>3354</v>
      </c>
      <c r="HO6" s="1107" t="s">
        <v>183</v>
      </c>
      <c r="HP6" s="1107" t="s">
        <v>3355</v>
      </c>
      <c r="HQ6" s="1107" t="s">
        <v>184</v>
      </c>
      <c r="HR6" s="1091" t="s">
        <v>185</v>
      </c>
      <c r="HS6" s="1091" t="s">
        <v>186</v>
      </c>
      <c r="HT6" s="1091" t="s">
        <v>187</v>
      </c>
      <c r="HU6" s="1107" t="s">
        <v>2486</v>
      </c>
      <c r="HV6" s="1091" t="s">
        <v>188</v>
      </c>
      <c r="HW6" s="1091" t="s">
        <v>189</v>
      </c>
      <c r="HX6" s="1091" t="s">
        <v>190</v>
      </c>
      <c r="HY6" s="1108" t="s">
        <v>1736</v>
      </c>
      <c r="HZ6" s="1107" t="s">
        <v>3356</v>
      </c>
      <c r="IA6" s="1107" t="s">
        <v>3357</v>
      </c>
      <c r="IB6" s="1107" t="s">
        <v>3358</v>
      </c>
      <c r="IC6" s="1107" t="s">
        <v>191</v>
      </c>
      <c r="ID6" s="1107" t="s">
        <v>3359</v>
      </c>
      <c r="IE6" s="1107" t="s">
        <v>192</v>
      </c>
      <c r="IF6" s="1091" t="s">
        <v>193</v>
      </c>
      <c r="IG6" s="1091" t="s">
        <v>194</v>
      </c>
      <c r="IH6" s="1091" t="s">
        <v>195</v>
      </c>
      <c r="II6" s="1107" t="s">
        <v>2487</v>
      </c>
      <c r="IJ6" s="1091" t="s">
        <v>196</v>
      </c>
      <c r="IK6" s="1091" t="s">
        <v>197</v>
      </c>
      <c r="IL6" s="1091" t="s">
        <v>198</v>
      </c>
      <c r="IM6" s="1108" t="s">
        <v>1737</v>
      </c>
      <c r="IN6" s="1107" t="s">
        <v>3360</v>
      </c>
      <c r="IO6" s="1107" t="s">
        <v>3361</v>
      </c>
      <c r="IP6" s="1107" t="s">
        <v>3362</v>
      </c>
      <c r="IQ6" s="1107" t="s">
        <v>199</v>
      </c>
      <c r="IR6" s="1107" t="s">
        <v>3363</v>
      </c>
      <c r="IS6" s="1107" t="s">
        <v>200</v>
      </c>
      <c r="IT6" s="1091" t="s">
        <v>201</v>
      </c>
      <c r="IU6" s="1091" t="s">
        <v>202</v>
      </c>
      <c r="IV6" s="1091" t="s">
        <v>203</v>
      </c>
      <c r="IW6" s="1107" t="s">
        <v>2488</v>
      </c>
      <c r="IX6" s="1091" t="s">
        <v>204</v>
      </c>
      <c r="IY6" s="1091" t="s">
        <v>205</v>
      </c>
      <c r="IZ6" s="1091" t="s">
        <v>206</v>
      </c>
      <c r="JA6" s="1108" t="s">
        <v>1738</v>
      </c>
      <c r="JB6" s="1107" t="s">
        <v>207</v>
      </c>
      <c r="JC6" s="1107" t="s">
        <v>208</v>
      </c>
      <c r="JD6" s="1107" t="s">
        <v>209</v>
      </c>
      <c r="JE6" s="1107" t="s">
        <v>210</v>
      </c>
      <c r="JF6" s="1107" t="s">
        <v>211</v>
      </c>
      <c r="JG6" s="1108" t="s">
        <v>212</v>
      </c>
      <c r="JH6" s="1107" t="s">
        <v>213</v>
      </c>
      <c r="JI6" s="1107" t="s">
        <v>214</v>
      </c>
      <c r="JJ6" s="1107" t="s">
        <v>215</v>
      </c>
      <c r="JK6" s="1107" t="s">
        <v>216</v>
      </c>
      <c r="JL6" s="1107" t="s">
        <v>217</v>
      </c>
      <c r="JM6" s="1108" t="s">
        <v>218</v>
      </c>
      <c r="JN6" s="1091" t="s">
        <v>219</v>
      </c>
      <c r="JO6" s="1091" t="s">
        <v>220</v>
      </c>
      <c r="JP6" s="1091" t="s">
        <v>221</v>
      </c>
      <c r="JQ6" s="1091" t="s">
        <v>222</v>
      </c>
      <c r="JR6" s="1091" t="s">
        <v>223</v>
      </c>
      <c r="JS6" s="1092" t="s">
        <v>224</v>
      </c>
      <c r="JT6" s="1107" t="s">
        <v>3364</v>
      </c>
      <c r="JU6" s="1107" t="s">
        <v>3365</v>
      </c>
      <c r="JV6" s="1107" t="s">
        <v>3366</v>
      </c>
      <c r="JW6" s="1107" t="s">
        <v>3367</v>
      </c>
      <c r="JX6" s="1107" t="s">
        <v>3368</v>
      </c>
      <c r="JY6" s="1107" t="s">
        <v>3369</v>
      </c>
      <c r="JZ6" s="1107" t="s">
        <v>3370</v>
      </c>
      <c r="KA6" s="1107" t="s">
        <v>3371</v>
      </c>
      <c r="KB6" s="1107" t="s">
        <v>3372</v>
      </c>
      <c r="KC6" s="1107" t="s">
        <v>3373</v>
      </c>
      <c r="KD6" s="1107" t="s">
        <v>3374</v>
      </c>
      <c r="KE6" s="1091" t="s">
        <v>3375</v>
      </c>
      <c r="KF6" s="1092" t="s">
        <v>3376</v>
      </c>
      <c r="KG6" s="1111" t="s">
        <v>225</v>
      </c>
      <c r="KH6" s="1111" t="s">
        <v>226</v>
      </c>
      <c r="KI6" s="1111" t="s">
        <v>227</v>
      </c>
      <c r="KJ6" s="1111" t="s">
        <v>228</v>
      </c>
      <c r="KK6" s="1111" t="s">
        <v>229</v>
      </c>
      <c r="KL6" s="1111" t="s">
        <v>230</v>
      </c>
      <c r="KM6" s="1111" t="s">
        <v>231</v>
      </c>
      <c r="KN6" s="1111" t="s">
        <v>232</v>
      </c>
      <c r="KO6" s="1111" t="s">
        <v>233</v>
      </c>
      <c r="KP6" s="1111" t="s">
        <v>234</v>
      </c>
      <c r="KQ6" s="1111" t="s">
        <v>235</v>
      </c>
      <c r="KR6" s="1093" t="s">
        <v>236</v>
      </c>
      <c r="KS6" s="1094" t="s">
        <v>237</v>
      </c>
      <c r="KT6" s="1111" t="s">
        <v>238</v>
      </c>
      <c r="KU6" s="1111" t="s">
        <v>239</v>
      </c>
      <c r="KV6" s="1111" t="s">
        <v>240</v>
      </c>
      <c r="KW6" s="1111" t="s">
        <v>241</v>
      </c>
      <c r="KX6" s="1111" t="s">
        <v>242</v>
      </c>
      <c r="KY6" s="1111" t="s">
        <v>243</v>
      </c>
      <c r="KZ6" s="1111" t="s">
        <v>244</v>
      </c>
      <c r="LA6" s="1111" t="s">
        <v>245</v>
      </c>
      <c r="LB6" s="1111" t="s">
        <v>246</v>
      </c>
      <c r="LC6" s="1111" t="s">
        <v>247</v>
      </c>
      <c r="LD6" s="1111" t="s">
        <v>248</v>
      </c>
      <c r="LE6" s="1093" t="s">
        <v>249</v>
      </c>
      <c r="LF6" s="1094" t="s">
        <v>250</v>
      </c>
      <c r="LG6" s="1111" t="s">
        <v>251</v>
      </c>
      <c r="LH6" s="1111" t="s">
        <v>252</v>
      </c>
      <c r="LI6" s="1111" t="s">
        <v>253</v>
      </c>
      <c r="LJ6" s="1111" t="s">
        <v>254</v>
      </c>
      <c r="LK6" s="1111" t="s">
        <v>255</v>
      </c>
      <c r="LL6" s="1111" t="s">
        <v>256</v>
      </c>
      <c r="LM6" s="1111" t="s">
        <v>257</v>
      </c>
      <c r="LN6" s="1111" t="s">
        <v>258</v>
      </c>
      <c r="LO6" s="1111" t="s">
        <v>259</v>
      </c>
      <c r="LP6" s="1111" t="s">
        <v>260</v>
      </c>
      <c r="LQ6" s="1111" t="s">
        <v>261</v>
      </c>
      <c r="LR6" s="1093" t="s">
        <v>262</v>
      </c>
      <c r="LS6" s="1094" t="s">
        <v>263</v>
      </c>
      <c r="LT6" s="1111" t="s">
        <v>264</v>
      </c>
      <c r="LU6" s="1111" t="s">
        <v>265</v>
      </c>
      <c r="LV6" s="1111" t="s">
        <v>266</v>
      </c>
      <c r="LW6" s="1111" t="s">
        <v>267</v>
      </c>
      <c r="LX6" s="1111" t="s">
        <v>268</v>
      </c>
      <c r="LY6" s="1111" t="s">
        <v>269</v>
      </c>
      <c r="LZ6" s="1111" t="s">
        <v>270</v>
      </c>
      <c r="MA6" s="1111" t="s">
        <v>271</v>
      </c>
      <c r="MB6" s="1111" t="s">
        <v>272</v>
      </c>
      <c r="MC6" s="1111" t="s">
        <v>273</v>
      </c>
      <c r="MD6" s="1111" t="s">
        <v>274</v>
      </c>
      <c r="ME6" s="1093" t="s">
        <v>275</v>
      </c>
      <c r="MF6" s="1094" t="s">
        <v>276</v>
      </c>
      <c r="MG6" s="1111" t="s">
        <v>277</v>
      </c>
      <c r="MH6" s="1111" t="s">
        <v>278</v>
      </c>
      <c r="MI6" s="1111" t="s">
        <v>279</v>
      </c>
      <c r="MJ6" s="1111" t="s">
        <v>280</v>
      </c>
      <c r="MK6" s="1111" t="s">
        <v>281</v>
      </c>
      <c r="ML6" s="1111" t="s">
        <v>282</v>
      </c>
      <c r="MM6" s="1111" t="s">
        <v>283</v>
      </c>
      <c r="MN6" s="1111" t="s">
        <v>284</v>
      </c>
      <c r="MO6" s="1111" t="s">
        <v>285</v>
      </c>
      <c r="MP6" s="1111" t="s">
        <v>286</v>
      </c>
      <c r="MQ6" s="1111" t="s">
        <v>287</v>
      </c>
      <c r="MR6" s="1093" t="s">
        <v>288</v>
      </c>
      <c r="MS6" s="1094" t="s">
        <v>289</v>
      </c>
      <c r="MT6" s="1111" t="s">
        <v>290</v>
      </c>
      <c r="MU6" s="1111" t="s">
        <v>291</v>
      </c>
      <c r="MV6" s="1111" t="s">
        <v>292</v>
      </c>
      <c r="MW6" s="1111" t="s">
        <v>293</v>
      </c>
      <c r="MX6" s="1111" t="s">
        <v>294</v>
      </c>
      <c r="MY6" s="1111" t="s">
        <v>295</v>
      </c>
      <c r="MZ6" s="1111" t="s">
        <v>296</v>
      </c>
      <c r="NA6" s="1111" t="s">
        <v>297</v>
      </c>
      <c r="NB6" s="1111" t="s">
        <v>298</v>
      </c>
      <c r="NC6" s="1111" t="s">
        <v>299</v>
      </c>
      <c r="ND6" s="1111" t="s">
        <v>300</v>
      </c>
      <c r="NE6" s="1093" t="s">
        <v>301</v>
      </c>
      <c r="NF6" s="1094" t="s">
        <v>302</v>
      </c>
      <c r="NG6" s="1111" t="s">
        <v>303</v>
      </c>
      <c r="NH6" s="1111" t="s">
        <v>304</v>
      </c>
      <c r="NI6" s="1111" t="s">
        <v>305</v>
      </c>
      <c r="NJ6" s="1111" t="s">
        <v>306</v>
      </c>
      <c r="NK6" s="1111" t="s">
        <v>307</v>
      </c>
      <c r="NL6" s="1111" t="s">
        <v>308</v>
      </c>
      <c r="NM6" s="1111" t="s">
        <v>309</v>
      </c>
      <c r="NN6" s="1111" t="s">
        <v>310</v>
      </c>
      <c r="NO6" s="1111" t="s">
        <v>311</v>
      </c>
      <c r="NP6" s="1111" t="s">
        <v>312</v>
      </c>
      <c r="NQ6" s="1111" t="s">
        <v>313</v>
      </c>
      <c r="NR6" s="1093" t="s">
        <v>314</v>
      </c>
      <c r="NS6" s="1094" t="s">
        <v>315</v>
      </c>
      <c r="NT6" s="1111" t="s">
        <v>316</v>
      </c>
      <c r="NU6" s="1111" t="s">
        <v>317</v>
      </c>
      <c r="NV6" s="1111" t="s">
        <v>318</v>
      </c>
      <c r="NW6" s="1111" t="s">
        <v>319</v>
      </c>
      <c r="NX6" s="1111" t="s">
        <v>320</v>
      </c>
      <c r="NY6" s="1111" t="s">
        <v>321</v>
      </c>
      <c r="NZ6" s="1111" t="s">
        <v>322</v>
      </c>
      <c r="OA6" s="1111" t="s">
        <v>323</v>
      </c>
      <c r="OB6" s="1111" t="s">
        <v>324</v>
      </c>
      <c r="OC6" s="1111" t="s">
        <v>325</v>
      </c>
      <c r="OD6" s="1111" t="s">
        <v>326</v>
      </c>
      <c r="OE6" s="1093" t="s">
        <v>327</v>
      </c>
      <c r="OF6" s="1094" t="s">
        <v>328</v>
      </c>
      <c r="OG6" s="1111" t="s">
        <v>329</v>
      </c>
      <c r="OH6" s="1111" t="s">
        <v>330</v>
      </c>
      <c r="OI6" s="1111" t="s">
        <v>331</v>
      </c>
      <c r="OJ6" s="1111" t="s">
        <v>332</v>
      </c>
      <c r="OK6" s="1111" t="s">
        <v>333</v>
      </c>
      <c r="OL6" s="1111" t="s">
        <v>334</v>
      </c>
      <c r="OM6" s="1111" t="s">
        <v>335</v>
      </c>
      <c r="ON6" s="1111" t="s">
        <v>336</v>
      </c>
      <c r="OO6" s="1111" t="s">
        <v>337</v>
      </c>
      <c r="OP6" s="1111" t="s">
        <v>338</v>
      </c>
      <c r="OQ6" s="1111" t="s">
        <v>339</v>
      </c>
      <c r="OR6" s="1093" t="s">
        <v>340</v>
      </c>
      <c r="OS6" s="1094" t="s">
        <v>341</v>
      </c>
      <c r="OT6" s="1113" t="s">
        <v>3377</v>
      </c>
      <c r="OU6" s="1107" t="s">
        <v>1739</v>
      </c>
      <c r="OV6" s="1091" t="s">
        <v>2029</v>
      </c>
      <c r="OW6" s="1092" t="s">
        <v>2030</v>
      </c>
      <c r="OX6" s="1113" t="s">
        <v>3378</v>
      </c>
      <c r="OY6" s="1095" t="s">
        <v>3379</v>
      </c>
      <c r="OZ6" s="1113" t="s">
        <v>3380</v>
      </c>
      <c r="PA6" s="1091" t="s">
        <v>3381</v>
      </c>
      <c r="PB6" s="1092" t="s">
        <v>3382</v>
      </c>
      <c r="PC6" s="1113" t="s">
        <v>342</v>
      </c>
      <c r="PD6" s="1113" t="s">
        <v>3383</v>
      </c>
      <c r="PE6" s="1114" t="s">
        <v>343</v>
      </c>
      <c r="PF6" s="1113" t="s">
        <v>344</v>
      </c>
      <c r="PG6" s="1113" t="s">
        <v>3384</v>
      </c>
      <c r="PH6" s="1114" t="s">
        <v>345</v>
      </c>
      <c r="PI6" s="1113" t="s">
        <v>346</v>
      </c>
      <c r="PJ6" s="1113" t="s">
        <v>3385</v>
      </c>
      <c r="PK6" s="1114" t="s">
        <v>347</v>
      </c>
      <c r="PL6" s="1113" t="s">
        <v>348</v>
      </c>
      <c r="PM6" s="1113" t="s">
        <v>3386</v>
      </c>
      <c r="PN6" s="1114" t="s">
        <v>349</v>
      </c>
      <c r="PO6" s="1113" t="s">
        <v>3512</v>
      </c>
      <c r="PP6" s="1113" t="s">
        <v>3511</v>
      </c>
      <c r="PQ6" s="1114" t="s">
        <v>3510</v>
      </c>
      <c r="PR6" s="1113" t="s">
        <v>3509</v>
      </c>
      <c r="PS6" s="1113" t="s">
        <v>3508</v>
      </c>
      <c r="PT6" s="1114" t="s">
        <v>3507</v>
      </c>
      <c r="PU6" s="1115" t="s">
        <v>3387</v>
      </c>
      <c r="PV6" s="1115" t="s">
        <v>3388</v>
      </c>
      <c r="PW6" s="1115" t="s">
        <v>3389</v>
      </c>
      <c r="PX6" s="1115" t="s">
        <v>3390</v>
      </c>
      <c r="PY6" s="1115" t="s">
        <v>3391</v>
      </c>
      <c r="PZ6" s="1115" t="s">
        <v>3392</v>
      </c>
      <c r="QA6" s="1115" t="s">
        <v>3393</v>
      </c>
      <c r="QB6" s="1116" t="s">
        <v>3394</v>
      </c>
      <c r="QC6" s="1111" t="s">
        <v>2150</v>
      </c>
      <c r="QD6" s="1117" t="s">
        <v>3395</v>
      </c>
      <c r="QE6" s="1117" t="s">
        <v>350</v>
      </c>
      <c r="QF6" s="1117" t="s">
        <v>351</v>
      </c>
      <c r="QG6" s="1117" t="s">
        <v>352</v>
      </c>
      <c r="QH6" s="1117" t="s">
        <v>353</v>
      </c>
      <c r="QI6" s="1117" t="s">
        <v>354</v>
      </c>
      <c r="QJ6" s="1117" t="s">
        <v>355</v>
      </c>
      <c r="QK6" s="1118" t="s">
        <v>356</v>
      </c>
      <c r="QL6" s="1107" t="s">
        <v>1761</v>
      </c>
      <c r="QM6" s="1107" t="s">
        <v>1762</v>
      </c>
      <c r="QN6" s="1107" t="s">
        <v>1763</v>
      </c>
      <c r="QO6" s="1107" t="s">
        <v>1764</v>
      </c>
      <c r="QP6" s="1107" t="s">
        <v>1765</v>
      </c>
      <c r="QQ6" s="1107" t="s">
        <v>1766</v>
      </c>
      <c r="QR6" s="1107" t="s">
        <v>1767</v>
      </c>
      <c r="QS6" s="1107" t="s">
        <v>1768</v>
      </c>
      <c r="QT6" s="1107" t="s">
        <v>1769</v>
      </c>
      <c r="QU6" s="1107" t="s">
        <v>1770</v>
      </c>
      <c r="QV6" s="1107" t="s">
        <v>1771</v>
      </c>
      <c r="QW6" s="1107" t="s">
        <v>1772</v>
      </c>
      <c r="QX6" s="1107" t="s">
        <v>1773</v>
      </c>
      <c r="QY6" s="1107" t="s">
        <v>1774</v>
      </c>
      <c r="QZ6" s="1107" t="s">
        <v>1775</v>
      </c>
      <c r="RA6" s="1107" t="s">
        <v>1776</v>
      </c>
      <c r="RB6" s="1107" t="s">
        <v>1777</v>
      </c>
      <c r="RC6" s="1107" t="s">
        <v>1778</v>
      </c>
      <c r="RD6" s="1107" t="s">
        <v>1779</v>
      </c>
      <c r="RE6" s="1107" t="s">
        <v>1780</v>
      </c>
      <c r="RF6" s="1107" t="s">
        <v>1781</v>
      </c>
      <c r="RG6" s="1107" t="s">
        <v>1782</v>
      </c>
      <c r="RH6" s="1107" t="s">
        <v>1783</v>
      </c>
      <c r="RI6" s="1107" t="s">
        <v>1784</v>
      </c>
      <c r="RJ6" s="1108" t="s">
        <v>1785</v>
      </c>
      <c r="RK6" s="1107" t="s">
        <v>521</v>
      </c>
      <c r="RL6" s="1107" t="s">
        <v>522</v>
      </c>
      <c r="RM6" s="1107" t="s">
        <v>523</v>
      </c>
      <c r="RN6" s="1107" t="s">
        <v>524</v>
      </c>
      <c r="RO6" s="1107" t="s">
        <v>525</v>
      </c>
      <c r="RP6" s="1107" t="s">
        <v>526</v>
      </c>
      <c r="RQ6" s="1107" t="s">
        <v>527</v>
      </c>
      <c r="RR6" s="1107" t="s">
        <v>528</v>
      </c>
      <c r="RS6" s="1107" t="s">
        <v>529</v>
      </c>
      <c r="RT6" s="1107" t="s">
        <v>530</v>
      </c>
      <c r="RU6" s="1107" t="s">
        <v>531</v>
      </c>
      <c r="RV6" s="1107" t="s">
        <v>532</v>
      </c>
      <c r="RW6" s="1107" t="s">
        <v>533</v>
      </c>
      <c r="RX6" s="1107" t="s">
        <v>534</v>
      </c>
      <c r="RY6" s="1107" t="s">
        <v>535</v>
      </c>
      <c r="RZ6" s="1107" t="s">
        <v>536</v>
      </c>
      <c r="SA6" s="1107" t="s">
        <v>537</v>
      </c>
      <c r="SB6" s="1107" t="s">
        <v>538</v>
      </c>
      <c r="SC6" s="1107" t="s">
        <v>539</v>
      </c>
      <c r="SD6" s="1107" t="s">
        <v>540</v>
      </c>
      <c r="SE6" s="1107" t="s">
        <v>541</v>
      </c>
      <c r="SF6" s="1107" t="s">
        <v>542</v>
      </c>
      <c r="SG6" s="1107" t="s">
        <v>543</v>
      </c>
      <c r="SH6" s="1107" t="s">
        <v>544</v>
      </c>
      <c r="SI6" s="1108" t="s">
        <v>545</v>
      </c>
      <c r="SJ6" s="1107" t="s">
        <v>546</v>
      </c>
      <c r="SK6" s="1107" t="s">
        <v>547</v>
      </c>
      <c r="SL6" s="1107" t="s">
        <v>548</v>
      </c>
      <c r="SM6" s="1107" t="s">
        <v>549</v>
      </c>
      <c r="SN6" s="1107" t="s">
        <v>550</v>
      </c>
      <c r="SO6" s="1107" t="s">
        <v>551</v>
      </c>
      <c r="SP6" s="1107" t="s">
        <v>552</v>
      </c>
      <c r="SQ6" s="1107" t="s">
        <v>553</v>
      </c>
      <c r="SR6" s="1107" t="s">
        <v>554</v>
      </c>
      <c r="SS6" s="1107" t="s">
        <v>555</v>
      </c>
      <c r="ST6" s="1107" t="s">
        <v>556</v>
      </c>
      <c r="SU6" s="1107" t="s">
        <v>557</v>
      </c>
      <c r="SV6" s="1107" t="s">
        <v>558</v>
      </c>
      <c r="SW6" s="1107" t="s">
        <v>559</v>
      </c>
      <c r="SX6" s="1107" t="s">
        <v>560</v>
      </c>
      <c r="SY6" s="1107" t="s">
        <v>561</v>
      </c>
      <c r="SZ6" s="1107" t="s">
        <v>562</v>
      </c>
      <c r="TA6" s="1107" t="s">
        <v>563</v>
      </c>
      <c r="TB6" s="1107" t="s">
        <v>564</v>
      </c>
      <c r="TC6" s="1107" t="s">
        <v>565</v>
      </c>
      <c r="TD6" s="1107" t="s">
        <v>566</v>
      </c>
      <c r="TE6" s="1107" t="s">
        <v>567</v>
      </c>
      <c r="TF6" s="1107" t="s">
        <v>568</v>
      </c>
      <c r="TG6" s="1107" t="s">
        <v>569</v>
      </c>
      <c r="TH6" s="1108" t="s">
        <v>570</v>
      </c>
      <c r="TI6" s="1107" t="s">
        <v>3396</v>
      </c>
      <c r="TJ6" s="1107" t="s">
        <v>504</v>
      </c>
      <c r="TK6" s="1107" t="s">
        <v>505</v>
      </c>
      <c r="TL6" s="1091" t="s">
        <v>501</v>
      </c>
      <c r="TM6" s="1091" t="s">
        <v>502</v>
      </c>
      <c r="TN6" s="1091" t="s">
        <v>503</v>
      </c>
      <c r="TO6" s="1108" t="s">
        <v>3397</v>
      </c>
      <c r="TP6" s="1107" t="s">
        <v>3398</v>
      </c>
      <c r="TQ6" s="1107" t="s">
        <v>509</v>
      </c>
      <c r="TR6" s="1107" t="s">
        <v>510</v>
      </c>
      <c r="TS6" s="1091" t="s">
        <v>506</v>
      </c>
      <c r="TT6" s="1091" t="s">
        <v>507</v>
      </c>
      <c r="TU6" s="1091" t="s">
        <v>508</v>
      </c>
      <c r="TV6" s="1108" t="s">
        <v>3399</v>
      </c>
      <c r="TW6" s="1107" t="s">
        <v>3400</v>
      </c>
      <c r="TX6" s="1107" t="s">
        <v>514</v>
      </c>
      <c r="TY6" s="1107" t="s">
        <v>515</v>
      </c>
      <c r="TZ6" s="1091" t="s">
        <v>511</v>
      </c>
      <c r="UA6" s="1091" t="s">
        <v>512</v>
      </c>
      <c r="UB6" s="1091" t="s">
        <v>513</v>
      </c>
      <c r="UC6" s="1108" t="s">
        <v>3401</v>
      </c>
      <c r="UD6" s="1107" t="s">
        <v>3402</v>
      </c>
      <c r="UE6" s="1107" t="s">
        <v>519</v>
      </c>
      <c r="UF6" s="1107" t="s">
        <v>520</v>
      </c>
      <c r="UG6" s="1091" t="s">
        <v>516</v>
      </c>
      <c r="UH6" s="1091" t="s">
        <v>517</v>
      </c>
      <c r="UI6" s="1091" t="s">
        <v>518</v>
      </c>
      <c r="UJ6" s="1108" t="s">
        <v>3403</v>
      </c>
      <c r="UK6" s="1107" t="s">
        <v>3404</v>
      </c>
      <c r="UL6" s="1107" t="s">
        <v>3245</v>
      </c>
      <c r="UM6" s="1107" t="s">
        <v>3246</v>
      </c>
      <c r="UN6" s="1091" t="s">
        <v>3242</v>
      </c>
      <c r="UO6" s="1091" t="s">
        <v>3243</v>
      </c>
      <c r="UP6" s="1091" t="s">
        <v>3244</v>
      </c>
      <c r="UQ6" s="1108" t="s">
        <v>3405</v>
      </c>
      <c r="UR6" s="1107" t="s">
        <v>1435</v>
      </c>
      <c r="US6" s="1107" t="s">
        <v>1436</v>
      </c>
      <c r="UT6" s="1107" t="s">
        <v>1437</v>
      </c>
      <c r="UU6" s="1107" t="s">
        <v>1438</v>
      </c>
      <c r="UV6" s="1091" t="s">
        <v>1440</v>
      </c>
      <c r="UW6" s="1107" t="s">
        <v>1439</v>
      </c>
      <c r="UX6" s="1092" t="s">
        <v>1441</v>
      </c>
      <c r="UY6" s="1107" t="s">
        <v>1442</v>
      </c>
      <c r="UZ6" s="1107" t="s">
        <v>1730</v>
      </c>
      <c r="VA6" s="1107" t="s">
        <v>1728</v>
      </c>
      <c r="VB6" s="1107" t="s">
        <v>1729</v>
      </c>
      <c r="VC6" s="1091" t="s">
        <v>1443</v>
      </c>
      <c r="VD6" s="1091" t="s">
        <v>1444</v>
      </c>
      <c r="VE6" s="1092" t="s">
        <v>1445</v>
      </c>
      <c r="VF6" s="1107" t="s">
        <v>1446</v>
      </c>
      <c r="VG6" s="1107" t="s">
        <v>3406</v>
      </c>
      <c r="VH6" s="1107" t="s">
        <v>1447</v>
      </c>
      <c r="VI6" s="1107" t="s">
        <v>1448</v>
      </c>
      <c r="VJ6" s="1107" t="s">
        <v>1449</v>
      </c>
      <c r="VK6" s="1107" t="s">
        <v>1731</v>
      </c>
      <c r="VL6" s="1107" t="s">
        <v>1450</v>
      </c>
      <c r="VM6" s="1092" t="s">
        <v>1451</v>
      </c>
      <c r="VN6" s="1107" t="s">
        <v>1452</v>
      </c>
      <c r="VO6" s="1107" t="s">
        <v>1453</v>
      </c>
      <c r="VP6" s="1107" t="s">
        <v>1454</v>
      </c>
      <c r="VQ6" s="1107" t="s">
        <v>1455</v>
      </c>
      <c r="VR6" s="1107" t="s">
        <v>1456</v>
      </c>
      <c r="VS6" s="1108" t="s">
        <v>1457</v>
      </c>
      <c r="VT6" s="1107" t="s">
        <v>1458</v>
      </c>
      <c r="VU6" s="1107" t="s">
        <v>1459</v>
      </c>
      <c r="VV6" s="1107" t="s">
        <v>1460</v>
      </c>
      <c r="VW6" s="1107" t="s">
        <v>3407</v>
      </c>
      <c r="VX6" s="1107" t="s">
        <v>1461</v>
      </c>
      <c r="VY6" s="1091" t="s">
        <v>1462</v>
      </c>
      <c r="VZ6" s="1092" t="s">
        <v>1463</v>
      </c>
      <c r="WA6" s="1119" t="s">
        <v>1464</v>
      </c>
      <c r="WB6" s="1119" t="s">
        <v>1465</v>
      </c>
      <c r="WC6" s="1119" t="s">
        <v>1466</v>
      </c>
      <c r="WD6" s="1119" t="s">
        <v>1467</v>
      </c>
      <c r="WE6" s="1119" t="s">
        <v>1468</v>
      </c>
      <c r="WF6" s="1119" t="s">
        <v>1469</v>
      </c>
      <c r="WG6" s="1120" t="s">
        <v>1470</v>
      </c>
      <c r="WH6" s="1107" t="s">
        <v>3408</v>
      </c>
      <c r="WI6" s="1107" t="s">
        <v>3409</v>
      </c>
      <c r="WJ6" s="1091" t="s">
        <v>1473</v>
      </c>
      <c r="WK6" s="1108" t="s">
        <v>1474</v>
      </c>
      <c r="WL6" s="1113" t="s">
        <v>3410</v>
      </c>
      <c r="WM6" s="1095" t="s">
        <v>3411</v>
      </c>
      <c r="WN6" s="1095" t="s">
        <v>3412</v>
      </c>
      <c r="WO6" s="1132" t="s">
        <v>3413</v>
      </c>
      <c r="WP6" s="1113" t="s">
        <v>3414</v>
      </c>
      <c r="WQ6" s="1095" t="s">
        <v>3415</v>
      </c>
      <c r="WR6" s="1095" t="s">
        <v>3416</v>
      </c>
      <c r="WS6" s="1132" t="s">
        <v>3417</v>
      </c>
      <c r="WT6" s="1113" t="s">
        <v>3418</v>
      </c>
      <c r="WU6" s="1095" t="s">
        <v>3419</v>
      </c>
      <c r="WV6" s="1095" t="s">
        <v>3420</v>
      </c>
      <c r="WW6" s="1132" t="s">
        <v>3421</v>
      </c>
      <c r="WX6" s="1113" t="s">
        <v>3422</v>
      </c>
      <c r="WY6" s="1095" t="s">
        <v>3423</v>
      </c>
      <c r="WZ6" s="1095" t="s">
        <v>3424</v>
      </c>
      <c r="XA6" s="1132" t="s">
        <v>3425</v>
      </c>
      <c r="XB6" s="1113" t="s">
        <v>1475</v>
      </c>
      <c r="XC6" s="1113" t="s">
        <v>1732</v>
      </c>
      <c r="XD6" s="1132" t="s">
        <v>1476</v>
      </c>
      <c r="XE6" s="1107" t="s">
        <v>3426</v>
      </c>
      <c r="XF6" s="1107" t="s">
        <v>3427</v>
      </c>
      <c r="XG6" s="1091" t="s">
        <v>1477</v>
      </c>
      <c r="XH6" s="1091" t="s">
        <v>3428</v>
      </c>
      <c r="XI6" s="1091" t="s">
        <v>3429</v>
      </c>
      <c r="XJ6" s="1107" t="s">
        <v>3430</v>
      </c>
      <c r="XK6" s="1107" t="s">
        <v>3431</v>
      </c>
      <c r="XL6" s="1091" t="s">
        <v>1478</v>
      </c>
      <c r="XM6" s="1091" t="s">
        <v>3432</v>
      </c>
      <c r="XN6" s="1091" t="s">
        <v>3433</v>
      </c>
      <c r="XO6" s="1107" t="s">
        <v>3434</v>
      </c>
      <c r="XP6" s="1107" t="s">
        <v>3435</v>
      </c>
      <c r="XQ6" s="1091" t="s">
        <v>1479</v>
      </c>
      <c r="XR6" s="1091" t="s">
        <v>3436</v>
      </c>
      <c r="XS6" s="1091" t="s">
        <v>3437</v>
      </c>
      <c r="XT6" s="1107" t="s">
        <v>3438</v>
      </c>
      <c r="XU6" s="1107" t="s">
        <v>3439</v>
      </c>
      <c r="XV6" s="1091" t="s">
        <v>1480</v>
      </c>
      <c r="XW6" s="1091" t="s">
        <v>3440</v>
      </c>
      <c r="XX6" s="1091" t="s">
        <v>3441</v>
      </c>
      <c r="XY6" s="1107" t="s">
        <v>3442</v>
      </c>
      <c r="XZ6" s="1107" t="s">
        <v>3443</v>
      </c>
      <c r="YA6" s="1091" t="s">
        <v>1481</v>
      </c>
      <c r="YB6" s="1091" t="s">
        <v>3444</v>
      </c>
      <c r="YC6" s="1091" t="s">
        <v>3445</v>
      </c>
      <c r="YD6" s="1107" t="s">
        <v>3446</v>
      </c>
      <c r="YE6" s="1107" t="s">
        <v>3447</v>
      </c>
      <c r="YF6" s="1091" t="s">
        <v>1482</v>
      </c>
      <c r="YG6" s="1091" t="s">
        <v>3448</v>
      </c>
      <c r="YH6" s="1091" t="s">
        <v>3449</v>
      </c>
      <c r="YI6" s="1107" t="s">
        <v>3450</v>
      </c>
      <c r="YJ6" s="1107" t="s">
        <v>3451</v>
      </c>
      <c r="YK6" s="1091" t="s">
        <v>1483</v>
      </c>
      <c r="YL6" s="1091" t="s">
        <v>3452</v>
      </c>
      <c r="YM6" s="1092" t="s">
        <v>3453</v>
      </c>
      <c r="YN6" s="1111" t="s">
        <v>3454</v>
      </c>
      <c r="YO6" s="1111" t="s">
        <v>3455</v>
      </c>
      <c r="YP6" s="1111" t="s">
        <v>3456</v>
      </c>
      <c r="YQ6" s="1111" t="s">
        <v>3457</v>
      </c>
      <c r="YR6" s="1111" t="s">
        <v>3458</v>
      </c>
      <c r="YS6" s="1111" t="s">
        <v>3459</v>
      </c>
      <c r="YT6" s="1112" t="s">
        <v>3460</v>
      </c>
      <c r="YU6" s="1111" t="s">
        <v>2342</v>
      </c>
      <c r="YV6" s="1111" t="s">
        <v>2343</v>
      </c>
      <c r="YW6" s="1093" t="s">
        <v>2344</v>
      </c>
      <c r="YX6" s="1093" t="s">
        <v>2345</v>
      </c>
      <c r="YY6" s="1093" t="s">
        <v>2346</v>
      </c>
      <c r="YZ6" s="1111" t="s">
        <v>2347</v>
      </c>
      <c r="ZA6" s="1111" t="s">
        <v>2348</v>
      </c>
      <c r="ZB6" s="1093" t="s">
        <v>2362</v>
      </c>
      <c r="ZC6" s="1093" t="s">
        <v>2349</v>
      </c>
      <c r="ZD6" s="1093" t="s">
        <v>2350</v>
      </c>
      <c r="ZE6" s="1111" t="s">
        <v>2351</v>
      </c>
      <c r="ZF6" s="1111" t="s">
        <v>2352</v>
      </c>
      <c r="ZG6" s="1093" t="s">
        <v>2364</v>
      </c>
      <c r="ZH6" s="1093" t="s">
        <v>2353</v>
      </c>
      <c r="ZI6" s="1093" t="s">
        <v>2354</v>
      </c>
      <c r="ZJ6" s="1111" t="s">
        <v>2355</v>
      </c>
      <c r="ZK6" s="1111" t="s">
        <v>2356</v>
      </c>
      <c r="ZL6" s="1093" t="s">
        <v>2357</v>
      </c>
      <c r="ZM6" s="1093" t="s">
        <v>2358</v>
      </c>
      <c r="ZN6" s="1094" t="s">
        <v>2359</v>
      </c>
      <c r="ZO6" s="1107" t="s">
        <v>3205</v>
      </c>
      <c r="ZP6" s="1107" t="s">
        <v>3206</v>
      </c>
      <c r="ZQ6" s="1107" t="s">
        <v>3207</v>
      </c>
      <c r="ZR6" s="1091" t="s">
        <v>3208</v>
      </c>
      <c r="ZS6" s="1107" t="s">
        <v>3209</v>
      </c>
      <c r="ZT6" s="1107" t="s">
        <v>3210</v>
      </c>
      <c r="ZU6" s="1107" t="s">
        <v>3211</v>
      </c>
      <c r="ZV6" s="1091" t="s">
        <v>3212</v>
      </c>
      <c r="ZW6" s="1091" t="s">
        <v>3214</v>
      </c>
      <c r="ZX6" s="1091" t="s">
        <v>3215</v>
      </c>
      <c r="ZY6" s="1091" t="s">
        <v>3213</v>
      </c>
      <c r="ZZ6" s="1091" t="s">
        <v>3216</v>
      </c>
      <c r="AAA6" s="1092" t="s">
        <v>3217</v>
      </c>
      <c r="AAB6" s="1111" t="s">
        <v>1497</v>
      </c>
      <c r="AAC6" s="1111" t="s">
        <v>1498</v>
      </c>
      <c r="AAD6" s="1111" t="s">
        <v>1496</v>
      </c>
      <c r="AAE6" s="1093" t="s">
        <v>2266</v>
      </c>
      <c r="AAF6" s="1111" t="s">
        <v>1499</v>
      </c>
      <c r="AAG6" s="1093" t="s">
        <v>1502</v>
      </c>
      <c r="AAH6" s="1093" t="s">
        <v>2251</v>
      </c>
      <c r="AAI6" s="1093" t="s">
        <v>2252</v>
      </c>
      <c r="AAJ6" s="1111" t="s">
        <v>1500</v>
      </c>
      <c r="AAK6" s="1111" t="s">
        <v>1501</v>
      </c>
      <c r="AAL6" s="1093" t="s">
        <v>1503</v>
      </c>
      <c r="AAM6" s="1093" t="s">
        <v>2253</v>
      </c>
      <c r="AAN6" s="1094" t="s">
        <v>2254</v>
      </c>
      <c r="AAO6" s="1107" t="s">
        <v>1490</v>
      </c>
      <c r="AAP6" s="1107" t="s">
        <v>1491</v>
      </c>
      <c r="AAQ6" s="1091" t="s">
        <v>1494</v>
      </c>
      <c r="AAR6" s="1091" t="s">
        <v>2255</v>
      </c>
      <c r="AAS6" s="1091" t="s">
        <v>2256</v>
      </c>
      <c r="AAT6" s="1107" t="s">
        <v>1492</v>
      </c>
      <c r="AAU6" s="1107" t="s">
        <v>1493</v>
      </c>
      <c r="AAV6" s="1091" t="s">
        <v>1495</v>
      </c>
      <c r="AAW6" s="1091" t="s">
        <v>2257</v>
      </c>
      <c r="AAX6" s="1092" t="s">
        <v>2258</v>
      </c>
      <c r="AAY6" s="1111" t="s">
        <v>1484</v>
      </c>
      <c r="AAZ6" s="1111" t="s">
        <v>1486</v>
      </c>
      <c r="ABA6" s="1111" t="s">
        <v>1485</v>
      </c>
      <c r="ABB6" s="1093" t="s">
        <v>2249</v>
      </c>
      <c r="ABC6" s="1111" t="s">
        <v>1487</v>
      </c>
      <c r="ABD6" s="1093" t="s">
        <v>1489</v>
      </c>
      <c r="ABE6" s="1093" t="s">
        <v>2245</v>
      </c>
      <c r="ABF6" s="1093" t="s">
        <v>2246</v>
      </c>
      <c r="ABG6" s="1111" t="s">
        <v>3461</v>
      </c>
      <c r="ABH6" s="1111" t="s">
        <v>1488</v>
      </c>
      <c r="ABI6" s="1093" t="s">
        <v>2250</v>
      </c>
      <c r="ABJ6" s="1093" t="s">
        <v>2247</v>
      </c>
      <c r="ABK6" s="1094" t="s">
        <v>2248</v>
      </c>
      <c r="ABL6" s="1121" t="s">
        <v>1992</v>
      </c>
      <c r="ABM6" s="1121" t="s">
        <v>1993</v>
      </c>
      <c r="ABN6" s="1121" t="s">
        <v>2007</v>
      </c>
      <c r="ABO6" s="1121" t="s">
        <v>1994</v>
      </c>
      <c r="ABP6" s="1121" t="s">
        <v>1995</v>
      </c>
      <c r="ABQ6" s="1121" t="s">
        <v>1996</v>
      </c>
      <c r="ABR6" s="1121" t="s">
        <v>1997</v>
      </c>
      <c r="ABS6" s="1121" t="s">
        <v>1998</v>
      </c>
      <c r="ABT6" s="1121" t="s">
        <v>1999</v>
      </c>
      <c r="ABU6" s="1121" t="s">
        <v>2000</v>
      </c>
      <c r="ABV6" s="1121" t="s">
        <v>2001</v>
      </c>
      <c r="ABW6" s="1127" t="s">
        <v>2002</v>
      </c>
      <c r="ABX6" s="1107" t="s">
        <v>3462</v>
      </c>
      <c r="ABY6" s="1107" t="s">
        <v>3463</v>
      </c>
      <c r="ABZ6" s="1107" t="s">
        <v>3464</v>
      </c>
      <c r="ACA6" s="1107" t="s">
        <v>3465</v>
      </c>
      <c r="ACB6" s="1107" t="s">
        <v>3466</v>
      </c>
      <c r="ACC6" s="1107" t="s">
        <v>3467</v>
      </c>
      <c r="ACD6" s="1107" t="s">
        <v>3468</v>
      </c>
      <c r="ACE6" s="1107" t="s">
        <v>2125</v>
      </c>
      <c r="ACF6" s="1107" t="s">
        <v>2126</v>
      </c>
      <c r="ACG6" s="1107" t="s">
        <v>2127</v>
      </c>
      <c r="ACH6" s="1107" t="s">
        <v>2128</v>
      </c>
      <c r="ACI6" s="1107" t="s">
        <v>2129</v>
      </c>
      <c r="ACJ6" s="1107" t="s">
        <v>2130</v>
      </c>
      <c r="ACK6" s="1107" t="s">
        <v>2131</v>
      </c>
      <c r="ACL6" s="1107" t="s">
        <v>2132</v>
      </c>
      <c r="ACM6" s="1107" t="s">
        <v>2133</v>
      </c>
      <c r="ACN6" s="1107" t="s">
        <v>2134</v>
      </c>
      <c r="ACO6" s="1107" t="s">
        <v>2100</v>
      </c>
      <c r="ACP6" s="1107" t="s">
        <v>2101</v>
      </c>
      <c r="ACQ6" s="1107" t="s">
        <v>2102</v>
      </c>
      <c r="ACR6" s="1107" t="s">
        <v>2103</v>
      </c>
      <c r="ACS6" s="1107" t="s">
        <v>2104</v>
      </c>
      <c r="ACT6" s="1107" t="s">
        <v>2105</v>
      </c>
      <c r="ACU6" s="1107" t="s">
        <v>2106</v>
      </c>
      <c r="ACV6" s="1107" t="s">
        <v>2107</v>
      </c>
      <c r="ACW6" s="1107" t="s">
        <v>2108</v>
      </c>
      <c r="ACX6" s="1107" t="s">
        <v>2109</v>
      </c>
      <c r="ACY6" s="1107" t="s">
        <v>2110</v>
      </c>
      <c r="ACZ6" s="1107" t="s">
        <v>2111</v>
      </c>
      <c r="ADA6" s="1107" t="s">
        <v>2112</v>
      </c>
      <c r="ADB6" s="1107" t="s">
        <v>2113</v>
      </c>
      <c r="ADC6" s="1107" t="s">
        <v>2114</v>
      </c>
      <c r="ADD6" s="1107" t="s">
        <v>2115</v>
      </c>
      <c r="ADE6" s="1107" t="s">
        <v>2116</v>
      </c>
      <c r="ADF6" s="1107" t="s">
        <v>2117</v>
      </c>
      <c r="ADG6" s="1107" t="s">
        <v>2118</v>
      </c>
      <c r="ADH6" s="1107" t="s">
        <v>2119</v>
      </c>
      <c r="ADI6" s="1107" t="s">
        <v>2120</v>
      </c>
      <c r="ADJ6" s="1107" t="s">
        <v>2121</v>
      </c>
      <c r="ADK6" s="1107" t="s">
        <v>2122</v>
      </c>
      <c r="ADL6" s="1107" t="s">
        <v>2123</v>
      </c>
      <c r="ADM6" s="1108" t="s">
        <v>2124</v>
      </c>
      <c r="ADN6" s="1107" t="s">
        <v>3469</v>
      </c>
      <c r="ADO6" s="1107" t="s">
        <v>3470</v>
      </c>
      <c r="ADP6" s="1091" t="s">
        <v>3471</v>
      </c>
      <c r="ADQ6" s="1107" t="s">
        <v>3472</v>
      </c>
      <c r="ADR6" s="1091" t="s">
        <v>3473</v>
      </c>
      <c r="ADS6" s="1107" t="s">
        <v>3474</v>
      </c>
      <c r="ADT6" s="1107" t="s">
        <v>3475</v>
      </c>
      <c r="ADU6" s="1091" t="s">
        <v>3476</v>
      </c>
      <c r="ADV6" s="1107" t="s">
        <v>3477</v>
      </c>
      <c r="ADW6" s="1091" t="s">
        <v>3478</v>
      </c>
      <c r="ADX6" s="1107" t="s">
        <v>3479</v>
      </c>
      <c r="ADY6" s="1091" t="s">
        <v>3480</v>
      </c>
      <c r="ADZ6" s="1107" t="s">
        <v>3481</v>
      </c>
      <c r="AEA6" s="1091" t="s">
        <v>3482</v>
      </c>
      <c r="AEB6" s="1107" t="s">
        <v>3483</v>
      </c>
      <c r="AEC6" s="1107" t="s">
        <v>3484</v>
      </c>
      <c r="AED6" s="1091" t="s">
        <v>3485</v>
      </c>
      <c r="AEE6" s="1107" t="s">
        <v>3486</v>
      </c>
      <c r="AEF6" s="1091" t="s">
        <v>3487</v>
      </c>
      <c r="AEG6" s="1107" t="s">
        <v>3488</v>
      </c>
      <c r="AEH6" s="1091" t="s">
        <v>3489</v>
      </c>
      <c r="AEI6" s="1107" t="s">
        <v>3490</v>
      </c>
      <c r="AEJ6" s="1091" t="s">
        <v>3491</v>
      </c>
      <c r="AEK6" s="1107" t="s">
        <v>3492</v>
      </c>
      <c r="AEL6" s="1091" t="s">
        <v>3493</v>
      </c>
      <c r="AEM6" s="1107" t="s">
        <v>3494</v>
      </c>
      <c r="AEN6" s="1091" t="s">
        <v>3495</v>
      </c>
      <c r="AEO6" s="1107" t="s">
        <v>3496</v>
      </c>
      <c r="AEP6" s="1108" t="s">
        <v>3497</v>
      </c>
      <c r="AEQ6" s="1191" t="s">
        <v>3629</v>
      </c>
      <c r="AER6" s="1191" t="s">
        <v>3630</v>
      </c>
      <c r="AES6" s="1091" t="s">
        <v>3631</v>
      </c>
      <c r="AET6" s="1194" t="s">
        <v>3632</v>
      </c>
      <c r="AEU6" s="1091" t="s">
        <v>3633</v>
      </c>
      <c r="AEV6" s="1191" t="s">
        <v>3634</v>
      </c>
      <c r="AEW6" s="1091" t="s">
        <v>3635</v>
      </c>
      <c r="AEX6" s="1191" t="s">
        <v>3636</v>
      </c>
      <c r="AEY6" s="1191" t="s">
        <v>3637</v>
      </c>
      <c r="AEZ6" s="1091" t="s">
        <v>3638</v>
      </c>
      <c r="AFA6" s="1197" t="s">
        <v>3639</v>
      </c>
      <c r="AFB6" s="1091" t="s">
        <v>3640</v>
      </c>
      <c r="AFC6" s="1197" t="s">
        <v>3641</v>
      </c>
      <c r="AFD6" s="1091" t="s">
        <v>3642</v>
      </c>
      <c r="AFE6" s="1191" t="s">
        <v>3643</v>
      </c>
      <c r="AFF6" s="1091" t="s">
        <v>3644</v>
      </c>
      <c r="AFG6" s="1191" t="s">
        <v>3645</v>
      </c>
      <c r="AFH6" s="1091" t="s">
        <v>3646</v>
      </c>
      <c r="AFI6" s="1191" t="s">
        <v>3647</v>
      </c>
      <c r="AFJ6" s="1191" t="s">
        <v>3648</v>
      </c>
      <c r="AFK6" s="1091" t="s">
        <v>3649</v>
      </c>
      <c r="AFL6" s="1197" t="s">
        <v>3650</v>
      </c>
      <c r="AFM6" s="1091" t="s">
        <v>3651</v>
      </c>
      <c r="AFN6" s="1197" t="s">
        <v>3652</v>
      </c>
      <c r="AFO6" s="1091" t="s">
        <v>3653</v>
      </c>
      <c r="AFP6" s="1197" t="s">
        <v>3654</v>
      </c>
      <c r="AFQ6" s="1091" t="s">
        <v>3655</v>
      </c>
      <c r="AFR6" s="1197" t="s">
        <v>3656</v>
      </c>
      <c r="AFS6" s="1091" t="s">
        <v>3657</v>
      </c>
      <c r="AFT6" s="1197" t="s">
        <v>3658</v>
      </c>
      <c r="AFU6" s="1091" t="s">
        <v>3659</v>
      </c>
      <c r="AFV6" s="1191" t="s">
        <v>3660</v>
      </c>
      <c r="AFW6" s="1091" t="s">
        <v>3661</v>
      </c>
      <c r="AFX6" s="1191" t="s">
        <v>3662</v>
      </c>
      <c r="AFY6" s="1091" t="s">
        <v>3663</v>
      </c>
      <c r="AFZ6" s="1191" t="s">
        <v>3664</v>
      </c>
      <c r="AGA6" s="1091" t="s">
        <v>3665</v>
      </c>
      <c r="AGB6" s="1191" t="s">
        <v>3666</v>
      </c>
      <c r="AGC6" s="1192" t="s">
        <v>3667</v>
      </c>
      <c r="AGD6" s="1191" t="s">
        <v>3588</v>
      </c>
      <c r="AGE6" s="1191" t="s">
        <v>3589</v>
      </c>
      <c r="AGF6" s="1091" t="s">
        <v>3590</v>
      </c>
      <c r="AGG6" s="1191" t="s">
        <v>3591</v>
      </c>
      <c r="AGH6" s="1091" t="s">
        <v>3592</v>
      </c>
      <c r="AGI6" s="1191" t="s">
        <v>3593</v>
      </c>
      <c r="AGJ6" s="1091" t="s">
        <v>3594</v>
      </c>
      <c r="AGK6" s="1191" t="s">
        <v>3595</v>
      </c>
      <c r="AGL6" s="1191" t="s">
        <v>3596</v>
      </c>
      <c r="AGM6" s="1091" t="s">
        <v>3597</v>
      </c>
      <c r="AGN6" s="1191" t="s">
        <v>3598</v>
      </c>
      <c r="AGO6" s="1091" t="s">
        <v>3599</v>
      </c>
      <c r="AGP6" s="1191" t="s">
        <v>3600</v>
      </c>
      <c r="AGQ6" s="1091" t="s">
        <v>3601</v>
      </c>
      <c r="AGR6" s="1191" t="s">
        <v>3602</v>
      </c>
      <c r="AGS6" s="1091" t="s">
        <v>3603</v>
      </c>
      <c r="AGT6" s="1191" t="s">
        <v>3604</v>
      </c>
      <c r="AGU6" s="1091" t="s">
        <v>3605</v>
      </c>
      <c r="AGV6" s="1191" t="s">
        <v>3606</v>
      </c>
      <c r="AGW6" s="1191" t="s">
        <v>3607</v>
      </c>
      <c r="AGX6" s="1091" t="s">
        <v>3608</v>
      </c>
      <c r="AGY6" s="1191" t="s">
        <v>3609</v>
      </c>
      <c r="AGZ6" s="1091" t="s">
        <v>3610</v>
      </c>
      <c r="AHA6" s="1191" t="s">
        <v>3611</v>
      </c>
      <c r="AHB6" s="1091" t="s">
        <v>3612</v>
      </c>
      <c r="AHC6" s="1191" t="s">
        <v>3613</v>
      </c>
      <c r="AHD6" s="1091" t="s">
        <v>3614</v>
      </c>
      <c r="AHE6" s="1191" t="s">
        <v>3615</v>
      </c>
      <c r="AHF6" s="1091" t="s">
        <v>3616</v>
      </c>
      <c r="AHG6" s="1191" t="s">
        <v>3617</v>
      </c>
      <c r="AHH6" s="1091" t="s">
        <v>3618</v>
      </c>
      <c r="AHI6" s="1191" t="s">
        <v>3619</v>
      </c>
      <c r="AHJ6" s="1091" t="s">
        <v>3620</v>
      </c>
      <c r="AHK6" s="1191" t="s">
        <v>3621</v>
      </c>
      <c r="AHL6" s="1091" t="s">
        <v>3622</v>
      </c>
      <c r="AHM6" s="1191" t="s">
        <v>3623</v>
      </c>
      <c r="AHN6" s="1091" t="s">
        <v>3624</v>
      </c>
      <c r="AHO6" s="1191" t="s">
        <v>3625</v>
      </c>
      <c r="AHP6" s="1192" t="s">
        <v>3626</v>
      </c>
      <c r="AHQ6" s="1090"/>
      <c r="AHR6" s="1090"/>
      <c r="AHS6" s="1090"/>
      <c r="AHT6" s="1090"/>
      <c r="AHU6" s="1090"/>
      <c r="AHV6" s="1090"/>
      <c r="AHW6" s="1090"/>
      <c r="AHX6" s="1090"/>
      <c r="AHY6" s="1090"/>
    </row>
    <row r="7" spans="1:909" x14ac:dyDescent="0.2">
      <c r="A7" s="4"/>
      <c r="B7" s="4" t="s">
        <v>573</v>
      </c>
      <c r="C7" s="1014" t="s">
        <v>574</v>
      </c>
      <c r="D7" s="3" t="s">
        <v>575</v>
      </c>
      <c r="E7" s="25" t="s">
        <v>770</v>
      </c>
      <c r="F7" s="25" t="s">
        <v>770</v>
      </c>
      <c r="G7" s="25" t="s">
        <v>770</v>
      </c>
      <c r="H7" s="25" t="s">
        <v>770</v>
      </c>
      <c r="I7" s="25" t="s">
        <v>770</v>
      </c>
      <c r="J7" s="25" t="s">
        <v>770</v>
      </c>
      <c r="K7" s="25" t="s">
        <v>770</v>
      </c>
      <c r="L7" s="25" t="s">
        <v>770</v>
      </c>
      <c r="M7" s="1" t="s">
        <v>573</v>
      </c>
      <c r="N7" s="1" t="s">
        <v>628</v>
      </c>
      <c r="O7" s="1" t="s">
        <v>770</v>
      </c>
      <c r="P7" s="62" t="s">
        <v>770</v>
      </c>
      <c r="Q7" s="62" t="s">
        <v>770</v>
      </c>
      <c r="R7" s="62" t="s">
        <v>770</v>
      </c>
      <c r="S7" s="62" t="s">
        <v>770</v>
      </c>
      <c r="T7" s="1" t="s">
        <v>770</v>
      </c>
      <c r="U7" s="913" t="s">
        <v>770</v>
      </c>
      <c r="V7" s="1125">
        <v>500</v>
      </c>
      <c r="W7" s="1059">
        <v>585</v>
      </c>
      <c r="X7" s="1059">
        <v>4080</v>
      </c>
      <c r="Y7" s="1059">
        <v>4930</v>
      </c>
      <c r="Z7" s="1098">
        <v>0.12254901960784313</v>
      </c>
      <c r="AA7" s="1098">
        <v>0.11284053550576623</v>
      </c>
      <c r="AB7" s="1098">
        <v>0.13296760101052671</v>
      </c>
      <c r="AC7" s="1098">
        <v>0.11866125760649088</v>
      </c>
      <c r="AD7" s="1098">
        <v>0.10992964979579027</v>
      </c>
      <c r="AE7" s="1072">
        <v>0.1279866814479117</v>
      </c>
      <c r="AF7" s="1059">
        <v>430</v>
      </c>
      <c r="AG7" s="1059">
        <v>485</v>
      </c>
      <c r="AH7" s="1059">
        <v>4160</v>
      </c>
      <c r="AI7" s="1059">
        <v>5000</v>
      </c>
      <c r="AJ7" s="1098">
        <v>0.10336538461538461</v>
      </c>
      <c r="AK7" s="1098">
        <v>9.4477169349047305E-2</v>
      </c>
      <c r="AL7" s="1098">
        <v>0.11298545077322698</v>
      </c>
      <c r="AM7" s="1098">
        <v>9.7000000000000003E-2</v>
      </c>
      <c r="AN7" s="1098">
        <v>8.9103319086582186E-2</v>
      </c>
      <c r="AO7" s="1072">
        <v>0.10551544868113384</v>
      </c>
      <c r="AP7" s="1059">
        <v>495</v>
      </c>
      <c r="AQ7" s="1059">
        <v>560</v>
      </c>
      <c r="AR7" s="1059">
        <v>4335</v>
      </c>
      <c r="AS7" s="1059">
        <v>5120</v>
      </c>
      <c r="AT7" s="1098">
        <v>0.11418685121107267</v>
      </c>
      <c r="AU7" s="1098">
        <v>0.10505902385121266</v>
      </c>
      <c r="AV7" s="1098">
        <v>0.12399784956836193</v>
      </c>
      <c r="AW7" s="1098">
        <v>0.109375</v>
      </c>
      <c r="AX7" s="1098">
        <v>0.10111696506955892</v>
      </c>
      <c r="AY7" s="1072">
        <v>0.11821875557144583</v>
      </c>
      <c r="AZ7" s="1059">
        <v>495</v>
      </c>
      <c r="BA7" s="1059">
        <v>595</v>
      </c>
      <c r="BB7" s="1059">
        <v>4330</v>
      </c>
      <c r="BC7" s="1059">
        <v>5140</v>
      </c>
      <c r="BD7" s="1098">
        <v>0.11431870669745958</v>
      </c>
      <c r="BE7" s="1098">
        <v>0.10518093565906399</v>
      </c>
      <c r="BF7" s="1098">
        <v>0.12414020316522836</v>
      </c>
      <c r="BG7" s="1098">
        <v>0.11575875486381323</v>
      </c>
      <c r="BH7" s="1098">
        <v>0.10729787786638925</v>
      </c>
      <c r="BI7" s="1072">
        <v>0.1247935402649932</v>
      </c>
      <c r="BJ7" s="1059">
        <v>1147</v>
      </c>
      <c r="BK7" s="1059">
        <v>1370</v>
      </c>
      <c r="BL7" s="1059">
        <v>1355</v>
      </c>
      <c r="BM7" s="1059">
        <v>1377</v>
      </c>
      <c r="BN7" s="1059">
        <v>1041</v>
      </c>
      <c r="BO7" s="1059">
        <v>5249</v>
      </c>
      <c r="BP7" s="1059">
        <v>6290</v>
      </c>
      <c r="BQ7" s="1126">
        <v>30670</v>
      </c>
      <c r="BR7" s="1059">
        <v>1166</v>
      </c>
      <c r="BS7" s="1059">
        <v>1355</v>
      </c>
      <c r="BT7" s="1059">
        <v>1389</v>
      </c>
      <c r="BU7" s="1059">
        <v>1447</v>
      </c>
      <c r="BV7" s="1059">
        <v>1093</v>
      </c>
      <c r="BW7" s="1059">
        <v>5357</v>
      </c>
      <c r="BX7" s="1059">
        <v>6450</v>
      </c>
      <c r="BY7" s="1126">
        <v>30814</v>
      </c>
      <c r="BZ7" s="1059">
        <v>1227</v>
      </c>
      <c r="CA7" s="1059">
        <v>1306</v>
      </c>
      <c r="CB7" s="1059">
        <v>1413</v>
      </c>
      <c r="CC7" s="1059">
        <v>1435</v>
      </c>
      <c r="CD7" s="1059">
        <v>1105</v>
      </c>
      <c r="CE7" s="1059">
        <v>5381</v>
      </c>
      <c r="CF7" s="1059">
        <v>6486</v>
      </c>
      <c r="CG7" s="1126">
        <v>30772</v>
      </c>
      <c r="CH7" s="1059">
        <v>1209</v>
      </c>
      <c r="CI7" s="1059">
        <v>1291</v>
      </c>
      <c r="CJ7" s="1059">
        <v>1420</v>
      </c>
      <c r="CK7" s="1059">
        <v>1469</v>
      </c>
      <c r="CL7" s="1059">
        <v>1095</v>
      </c>
      <c r="CM7" s="1059">
        <v>5389</v>
      </c>
      <c r="CN7" s="1059">
        <v>6484</v>
      </c>
      <c r="CO7" s="1126">
        <v>30573</v>
      </c>
      <c r="CP7" s="1059">
        <v>1250</v>
      </c>
      <c r="CQ7" s="1059">
        <v>1312</v>
      </c>
      <c r="CR7" s="1059">
        <v>1472</v>
      </c>
      <c r="CS7" s="1059">
        <v>1443</v>
      </c>
      <c r="CT7" s="1059">
        <v>1057</v>
      </c>
      <c r="CU7" s="1059">
        <v>5477</v>
      </c>
      <c r="CV7" s="1059">
        <v>6534</v>
      </c>
      <c r="CW7" s="1126">
        <v>30466</v>
      </c>
      <c r="CX7" s="1059">
        <v>1216</v>
      </c>
      <c r="CY7" s="1059">
        <v>1296</v>
      </c>
      <c r="CZ7" s="1059">
        <v>1503</v>
      </c>
      <c r="DA7" s="1059">
        <v>1416</v>
      </c>
      <c r="DB7" s="1059">
        <v>1032</v>
      </c>
      <c r="DC7" s="1059">
        <v>5431</v>
      </c>
      <c r="DD7" s="1059">
        <v>6463</v>
      </c>
      <c r="DE7" s="1126">
        <v>30247</v>
      </c>
      <c r="DF7" s="1059">
        <v>1217</v>
      </c>
      <c r="DG7" s="1059">
        <v>1327</v>
      </c>
      <c r="DH7" s="1059">
        <v>1517</v>
      </c>
      <c r="DI7" s="1059">
        <v>1382</v>
      </c>
      <c r="DJ7" s="1059">
        <v>1060</v>
      </c>
      <c r="DK7" s="1059">
        <v>5443</v>
      </c>
      <c r="DL7" s="1059">
        <v>6503</v>
      </c>
      <c r="DM7" s="1126">
        <v>30206</v>
      </c>
      <c r="DN7" s="1059">
        <v>1245</v>
      </c>
      <c r="DO7" s="1059">
        <v>1360</v>
      </c>
      <c r="DP7" s="1059">
        <v>1485</v>
      </c>
      <c r="DQ7" s="1059">
        <v>1396</v>
      </c>
      <c r="DR7" s="1059">
        <v>1003</v>
      </c>
      <c r="DS7" s="1059">
        <v>5486</v>
      </c>
      <c r="DT7" s="1059">
        <v>6489</v>
      </c>
      <c r="DU7" s="1126">
        <v>30066</v>
      </c>
      <c r="DV7" s="1059">
        <v>1282</v>
      </c>
      <c r="DW7" s="1059">
        <v>1413</v>
      </c>
      <c r="DX7" s="1059">
        <v>1504</v>
      </c>
      <c r="DY7" s="1059">
        <v>1385</v>
      </c>
      <c r="DZ7" s="1059">
        <v>987</v>
      </c>
      <c r="EA7" s="1059">
        <v>5584</v>
      </c>
      <c r="EB7" s="1059">
        <v>6571</v>
      </c>
      <c r="EC7" s="1126">
        <v>30063</v>
      </c>
      <c r="ED7" s="1059">
        <v>1276</v>
      </c>
      <c r="EE7" s="1059">
        <v>1408</v>
      </c>
      <c r="EF7" s="1059">
        <v>1504</v>
      </c>
      <c r="EG7" s="1059">
        <v>1424</v>
      </c>
      <c r="EH7" s="1059">
        <v>934</v>
      </c>
      <c r="EI7" s="1059">
        <v>5612</v>
      </c>
      <c r="EJ7" s="1059">
        <v>6546</v>
      </c>
      <c r="EK7" s="1126">
        <v>30045</v>
      </c>
      <c r="EL7" s="1059">
        <v>1287</v>
      </c>
      <c r="EM7" s="1059">
        <v>1412</v>
      </c>
      <c r="EN7" s="1059">
        <v>1457</v>
      </c>
      <c r="EO7" s="1059">
        <v>1407</v>
      </c>
      <c r="EP7" s="1059">
        <v>944</v>
      </c>
      <c r="EQ7" s="1059">
        <v>5563</v>
      </c>
      <c r="ER7" s="1059">
        <v>6507</v>
      </c>
      <c r="ES7" s="1126">
        <v>29798</v>
      </c>
      <c r="ET7" s="1059" t="s">
        <v>770</v>
      </c>
      <c r="EU7" s="1059" t="s">
        <v>770</v>
      </c>
      <c r="EV7" s="1059">
        <v>30</v>
      </c>
      <c r="EW7" s="1059">
        <v>40</v>
      </c>
      <c r="EX7" s="1059">
        <v>70</v>
      </c>
      <c r="EY7" s="1059">
        <v>223</v>
      </c>
      <c r="EZ7" s="1098">
        <v>0.31390134529147984</v>
      </c>
      <c r="FA7" s="1098">
        <v>0.25657903995721221</v>
      </c>
      <c r="FB7" s="1098">
        <v>0.37752664587508089</v>
      </c>
      <c r="FC7" s="64" t="s">
        <v>2154</v>
      </c>
      <c r="FD7" s="1098">
        <v>0.17937219730941703</v>
      </c>
      <c r="FE7" s="1098">
        <v>0.13458026968466749</v>
      </c>
      <c r="FF7" s="1098">
        <v>0.235023502291452</v>
      </c>
      <c r="FG7" s="1126" t="s">
        <v>2154</v>
      </c>
      <c r="FH7" s="1059" t="s">
        <v>770</v>
      </c>
      <c r="FI7" s="1059" t="s">
        <v>770</v>
      </c>
      <c r="FJ7" s="1059">
        <v>36</v>
      </c>
      <c r="FK7" s="1059">
        <v>38</v>
      </c>
      <c r="FL7" s="1059">
        <v>74</v>
      </c>
      <c r="FM7" s="1059">
        <v>216</v>
      </c>
      <c r="FN7" s="1098">
        <v>0.34259259259259262</v>
      </c>
      <c r="FO7" s="1098">
        <v>0.2825493174698801</v>
      </c>
      <c r="FP7" s="1098">
        <v>0.4081368689993346</v>
      </c>
      <c r="FQ7" s="1059" t="s">
        <v>2154</v>
      </c>
      <c r="FR7" s="1098">
        <v>0.17592592592592593</v>
      </c>
      <c r="FS7" s="1098">
        <v>0.13093949373431785</v>
      </c>
      <c r="FT7" s="1098">
        <v>0.23223794899641831</v>
      </c>
      <c r="FU7" s="1126" t="s">
        <v>2154</v>
      </c>
      <c r="FV7" s="1059" t="s">
        <v>770</v>
      </c>
      <c r="FW7" s="1059" t="s">
        <v>770</v>
      </c>
      <c r="FX7" s="1059">
        <v>32</v>
      </c>
      <c r="FY7" s="1059">
        <v>25</v>
      </c>
      <c r="FZ7" s="1059">
        <v>57</v>
      </c>
      <c r="GA7" s="1059">
        <v>227</v>
      </c>
      <c r="GB7" s="1098">
        <v>0.25110132158590309</v>
      </c>
      <c r="GC7" s="1098">
        <v>0.19914953068819996</v>
      </c>
      <c r="GD7" s="1098">
        <v>0.31133701459146473</v>
      </c>
      <c r="GE7" s="1059" t="s">
        <v>3498</v>
      </c>
      <c r="GF7" s="1098">
        <v>0.11013215859030837</v>
      </c>
      <c r="GG7" s="1098">
        <v>7.5718011706679758E-2</v>
      </c>
      <c r="GH7" s="1098">
        <v>0.15752197514730829</v>
      </c>
      <c r="GI7" s="1126" t="s">
        <v>3498</v>
      </c>
      <c r="GJ7" s="1059" t="s">
        <v>770</v>
      </c>
      <c r="GK7" s="1059" t="s">
        <v>770</v>
      </c>
      <c r="GL7" s="1059">
        <v>34</v>
      </c>
      <c r="GM7" s="1059">
        <v>44</v>
      </c>
      <c r="GN7" s="1059">
        <v>78</v>
      </c>
      <c r="GO7" s="1059">
        <v>228</v>
      </c>
      <c r="GP7" s="1098">
        <v>0.34210526315789475</v>
      </c>
      <c r="GQ7" s="1098">
        <v>0.2835978908152329</v>
      </c>
      <c r="GR7" s="1098">
        <v>0.4058450571102945</v>
      </c>
      <c r="GS7" s="1059" t="s">
        <v>2154</v>
      </c>
      <c r="GT7" s="1098">
        <v>0.19298245614035087</v>
      </c>
      <c r="GU7" s="1098">
        <v>0.1470167132931717</v>
      </c>
      <c r="GV7" s="1098">
        <v>0.24912235211757602</v>
      </c>
      <c r="GW7" s="1126" t="s">
        <v>2154</v>
      </c>
      <c r="GX7" s="1059" t="s">
        <v>770</v>
      </c>
      <c r="GY7" s="1059" t="s">
        <v>770</v>
      </c>
      <c r="GZ7" s="1059">
        <v>24</v>
      </c>
      <c r="HA7" s="1059">
        <v>18</v>
      </c>
      <c r="HB7" s="1059">
        <v>42</v>
      </c>
      <c r="HC7" s="1059">
        <v>234</v>
      </c>
      <c r="HD7" s="1098">
        <v>0.17948717948717949</v>
      </c>
      <c r="HE7" s="1098">
        <v>0.13561869550858435</v>
      </c>
      <c r="HF7" s="1098">
        <v>0.23370908803363136</v>
      </c>
      <c r="HG7" s="1059" t="s">
        <v>2154</v>
      </c>
      <c r="HH7" s="1098">
        <v>7.6923076923076927E-2</v>
      </c>
      <c r="HI7" s="1098">
        <v>4.9208771082180323E-2</v>
      </c>
      <c r="HJ7" s="1098">
        <v>0.11830390319354436</v>
      </c>
      <c r="HK7" s="1126" t="s">
        <v>2154</v>
      </c>
      <c r="HL7" s="1059" t="s">
        <v>770</v>
      </c>
      <c r="HM7" s="1059" t="s">
        <v>770</v>
      </c>
      <c r="HN7" s="1059">
        <v>35</v>
      </c>
      <c r="HO7" s="1059">
        <v>18</v>
      </c>
      <c r="HP7" s="1059">
        <v>53</v>
      </c>
      <c r="HQ7" s="1059">
        <v>234</v>
      </c>
      <c r="HR7" s="1098">
        <v>0.2264957264957265</v>
      </c>
      <c r="HS7" s="1098">
        <v>0.17753571072614036</v>
      </c>
      <c r="HT7" s="1098">
        <v>0.28429066456321705</v>
      </c>
      <c r="HU7" s="1059" t="s">
        <v>2154</v>
      </c>
      <c r="HV7" s="1098">
        <v>7.6923076923076927E-2</v>
      </c>
      <c r="HW7" s="1098">
        <v>4.9208771082180323E-2</v>
      </c>
      <c r="HX7" s="1098">
        <v>0.11830390319354436</v>
      </c>
      <c r="HY7" s="1126" t="s">
        <v>2154</v>
      </c>
      <c r="HZ7" s="1059" t="s">
        <v>770</v>
      </c>
      <c r="IA7" s="1059" t="s">
        <v>770</v>
      </c>
      <c r="IB7" s="1059">
        <v>27</v>
      </c>
      <c r="IC7" s="1059">
        <v>24</v>
      </c>
      <c r="ID7" s="1059">
        <v>51</v>
      </c>
      <c r="IE7" s="1059">
        <v>222</v>
      </c>
      <c r="IF7" s="1098">
        <v>0.22972972972972974</v>
      </c>
      <c r="IG7" s="1098">
        <v>0.17927202570177908</v>
      </c>
      <c r="IH7" s="1098">
        <v>0.28938177849068547</v>
      </c>
      <c r="II7" s="1059" t="s">
        <v>2154</v>
      </c>
      <c r="IJ7" s="1098">
        <v>0.10810810810810811</v>
      </c>
      <c r="IK7" s="1098">
        <v>7.3731267809125159E-2</v>
      </c>
      <c r="IL7" s="1098">
        <v>0.15581674826994837</v>
      </c>
      <c r="IM7" s="1126" t="s">
        <v>2154</v>
      </c>
      <c r="IN7" s="1059" t="s">
        <v>770</v>
      </c>
      <c r="IO7" s="1059" t="s">
        <v>770</v>
      </c>
      <c r="IP7" s="1059">
        <v>19</v>
      </c>
      <c r="IQ7" s="1059">
        <v>13</v>
      </c>
      <c r="IR7" s="1059">
        <v>32</v>
      </c>
      <c r="IS7" s="1059">
        <v>168</v>
      </c>
      <c r="IT7" s="1098">
        <v>0.19047619047619047</v>
      </c>
      <c r="IU7" s="1098">
        <v>0.13827819324386684</v>
      </c>
      <c r="IV7" s="1098">
        <v>0.25651279192509913</v>
      </c>
      <c r="IW7" s="1059" t="s">
        <v>2154</v>
      </c>
      <c r="IX7" s="1098">
        <v>7.7380952380952384E-2</v>
      </c>
      <c r="IY7" s="1098">
        <v>4.5776964101335367E-2</v>
      </c>
      <c r="IZ7" s="1098">
        <v>0.12787995795629117</v>
      </c>
      <c r="JA7" s="1126" t="s">
        <v>2154</v>
      </c>
      <c r="JB7" s="1059">
        <v>29804</v>
      </c>
      <c r="JC7" s="1059">
        <v>1214</v>
      </c>
      <c r="JD7" s="1059">
        <v>1299</v>
      </c>
      <c r="JE7" s="1059">
        <v>1503</v>
      </c>
      <c r="JF7" s="1059">
        <v>1381</v>
      </c>
      <c r="JG7" s="1126">
        <v>1053</v>
      </c>
      <c r="JH7" s="1059">
        <v>6451</v>
      </c>
      <c r="JI7" s="1059">
        <v>29</v>
      </c>
      <c r="JJ7" s="1059">
        <v>44</v>
      </c>
      <c r="JK7" s="1059">
        <v>68</v>
      </c>
      <c r="JL7" s="1059">
        <v>75</v>
      </c>
      <c r="JM7" s="1126">
        <v>58</v>
      </c>
      <c r="JN7" s="1060">
        <v>0.21644745671721916</v>
      </c>
      <c r="JO7" s="1060">
        <v>2.3887973640856673E-2</v>
      </c>
      <c r="JP7" s="1060">
        <v>3.3872209391839873E-2</v>
      </c>
      <c r="JQ7" s="1060">
        <v>4.5242847638057221E-2</v>
      </c>
      <c r="JR7" s="1060">
        <v>5.4308472121650977E-2</v>
      </c>
      <c r="JS7" s="1072">
        <v>5.5080721747388414E-2</v>
      </c>
      <c r="JT7" s="1059">
        <v>30188</v>
      </c>
      <c r="JU7" s="1059">
        <v>29603</v>
      </c>
      <c r="JV7" s="1059">
        <v>28695</v>
      </c>
      <c r="JW7" s="1059">
        <v>908</v>
      </c>
      <c r="JX7" s="1059">
        <v>190</v>
      </c>
      <c r="JY7" s="1059">
        <v>29</v>
      </c>
      <c r="JZ7" s="1059">
        <v>689</v>
      </c>
      <c r="KA7" s="1059">
        <v>261</v>
      </c>
      <c r="KB7" s="1059">
        <v>227</v>
      </c>
      <c r="KC7" s="1059">
        <v>60</v>
      </c>
      <c r="KD7" s="1059">
        <v>37</v>
      </c>
      <c r="KE7" s="1060">
        <v>0.95054326222340002</v>
      </c>
      <c r="KF7" s="1072">
        <v>4.9456737776599979E-2</v>
      </c>
      <c r="KG7" s="1059">
        <v>1214</v>
      </c>
      <c r="KH7" s="1059">
        <v>1170</v>
      </c>
      <c r="KI7" s="1059">
        <v>1126</v>
      </c>
      <c r="KJ7" s="1059">
        <v>44</v>
      </c>
      <c r="KK7" s="1059">
        <v>3</v>
      </c>
      <c r="KL7" s="1059">
        <v>3</v>
      </c>
      <c r="KM7" s="1059">
        <v>38</v>
      </c>
      <c r="KN7" s="1059">
        <v>34</v>
      </c>
      <c r="KO7" s="1059">
        <v>6</v>
      </c>
      <c r="KP7" s="1059">
        <v>4</v>
      </c>
      <c r="KQ7" s="1059">
        <v>0</v>
      </c>
      <c r="KR7" s="1060">
        <v>0.92751235584843494</v>
      </c>
      <c r="KS7" s="1072">
        <v>7.2487644151565056E-2</v>
      </c>
      <c r="KT7" s="1059">
        <v>753</v>
      </c>
      <c r="KU7" s="1059">
        <v>729</v>
      </c>
      <c r="KV7" s="1059">
        <v>715</v>
      </c>
      <c r="KW7" s="1059">
        <v>14</v>
      </c>
      <c r="KX7" s="1059">
        <v>0</v>
      </c>
      <c r="KY7" s="1059">
        <v>0</v>
      </c>
      <c r="KZ7" s="1059">
        <v>14</v>
      </c>
      <c r="LA7" s="1059">
        <v>19</v>
      </c>
      <c r="LB7" s="1059">
        <v>5</v>
      </c>
      <c r="LC7" s="1059">
        <v>0</v>
      </c>
      <c r="LD7" s="1059">
        <v>0</v>
      </c>
      <c r="LE7" s="1060">
        <v>0.94953519256308105</v>
      </c>
      <c r="LF7" s="1072">
        <v>5.0464807436918946E-2</v>
      </c>
      <c r="LG7" s="1059">
        <v>546</v>
      </c>
      <c r="LH7" s="1059">
        <v>525</v>
      </c>
      <c r="LI7" s="1059">
        <v>517</v>
      </c>
      <c r="LJ7" s="1059">
        <v>8</v>
      </c>
      <c r="LK7" s="1059">
        <v>0</v>
      </c>
      <c r="LL7" s="1059">
        <v>0</v>
      </c>
      <c r="LM7" s="1059">
        <v>8</v>
      </c>
      <c r="LN7" s="1059">
        <v>14</v>
      </c>
      <c r="LO7" s="1059">
        <v>5</v>
      </c>
      <c r="LP7" s="1059">
        <v>0</v>
      </c>
      <c r="LQ7" s="1059">
        <v>2</v>
      </c>
      <c r="LR7" s="1060">
        <v>0.94688644688644685</v>
      </c>
      <c r="LS7" s="1072">
        <v>5.3113553113553147E-2</v>
      </c>
      <c r="LT7" s="1059">
        <v>1503</v>
      </c>
      <c r="LU7" s="1059">
        <v>1464</v>
      </c>
      <c r="LV7" s="1059">
        <v>1429</v>
      </c>
      <c r="LW7" s="1059">
        <v>35</v>
      </c>
      <c r="LX7" s="1059">
        <v>4</v>
      </c>
      <c r="LY7" s="1059">
        <v>1</v>
      </c>
      <c r="LZ7" s="1059">
        <v>30</v>
      </c>
      <c r="MA7" s="1059">
        <v>31</v>
      </c>
      <c r="MB7" s="1059">
        <v>5</v>
      </c>
      <c r="MC7" s="1059">
        <v>2</v>
      </c>
      <c r="MD7" s="1059">
        <v>1</v>
      </c>
      <c r="ME7" s="1060">
        <v>0.95076513639387894</v>
      </c>
      <c r="MF7" s="1072">
        <v>4.923486360612106E-2</v>
      </c>
      <c r="MG7" s="1059">
        <v>323</v>
      </c>
      <c r="MH7" s="1059">
        <v>314</v>
      </c>
      <c r="MI7" s="1059">
        <v>310</v>
      </c>
      <c r="MJ7" s="1059">
        <v>4</v>
      </c>
      <c r="MK7" s="1059">
        <v>0</v>
      </c>
      <c r="ML7" s="1059">
        <v>0</v>
      </c>
      <c r="MM7" s="1059">
        <v>4</v>
      </c>
      <c r="MN7" s="1059">
        <v>4</v>
      </c>
      <c r="MO7" s="1059">
        <v>2</v>
      </c>
      <c r="MP7" s="1059">
        <v>2</v>
      </c>
      <c r="MQ7" s="1059">
        <v>1</v>
      </c>
      <c r="MR7" s="1060">
        <v>0.95975232198142413</v>
      </c>
      <c r="MS7" s="1072">
        <v>4.0247678018575872E-2</v>
      </c>
      <c r="MT7" s="1059">
        <v>584</v>
      </c>
      <c r="MU7" s="1059">
        <v>564</v>
      </c>
      <c r="MV7" s="1059">
        <v>540</v>
      </c>
      <c r="MW7" s="1059">
        <v>24</v>
      </c>
      <c r="MX7" s="1059">
        <v>4</v>
      </c>
      <c r="MY7" s="1059">
        <v>2</v>
      </c>
      <c r="MZ7" s="1059">
        <v>18</v>
      </c>
      <c r="NA7" s="1059">
        <v>11</v>
      </c>
      <c r="NB7" s="1059">
        <v>6</v>
      </c>
      <c r="NC7" s="1059">
        <v>1</v>
      </c>
      <c r="ND7" s="1059">
        <v>2</v>
      </c>
      <c r="NE7" s="1060">
        <v>0.92465753424657537</v>
      </c>
      <c r="NF7" s="1072">
        <v>7.5342465753424626E-2</v>
      </c>
      <c r="NG7" s="1059">
        <v>475</v>
      </c>
      <c r="NH7" s="1059">
        <v>458</v>
      </c>
      <c r="NI7" s="1059">
        <v>448</v>
      </c>
      <c r="NJ7" s="1059">
        <v>10</v>
      </c>
      <c r="NK7" s="1059">
        <v>0</v>
      </c>
      <c r="NL7" s="1059">
        <v>0</v>
      </c>
      <c r="NM7" s="1059">
        <v>10</v>
      </c>
      <c r="NN7" s="1059">
        <v>13</v>
      </c>
      <c r="NO7" s="1059">
        <v>3</v>
      </c>
      <c r="NP7" s="1059">
        <v>1</v>
      </c>
      <c r="NQ7" s="1059">
        <v>0</v>
      </c>
      <c r="NR7" s="1060">
        <v>0.94315789473684208</v>
      </c>
      <c r="NS7" s="1072">
        <v>5.6842105263157916E-2</v>
      </c>
      <c r="NT7" s="1059">
        <v>1055</v>
      </c>
      <c r="NU7" s="1059">
        <v>1016</v>
      </c>
      <c r="NV7" s="1059">
        <v>983</v>
      </c>
      <c r="NW7" s="1059">
        <v>33</v>
      </c>
      <c r="NX7" s="1059">
        <v>1</v>
      </c>
      <c r="NY7" s="1059">
        <v>4</v>
      </c>
      <c r="NZ7" s="1059">
        <v>28</v>
      </c>
      <c r="OA7" s="1059">
        <v>16</v>
      </c>
      <c r="OB7" s="1059">
        <v>21</v>
      </c>
      <c r="OC7" s="1059">
        <v>2</v>
      </c>
      <c r="OD7" s="1059">
        <v>0</v>
      </c>
      <c r="OE7" s="1060">
        <v>0.93175355450236963</v>
      </c>
      <c r="OF7" s="1072">
        <v>6.824644549763037E-2</v>
      </c>
      <c r="OG7" s="1059">
        <v>6453</v>
      </c>
      <c r="OH7" s="1059">
        <v>6240</v>
      </c>
      <c r="OI7" s="1059">
        <v>6068</v>
      </c>
      <c r="OJ7" s="1059">
        <v>172</v>
      </c>
      <c r="OK7" s="1059">
        <v>12</v>
      </c>
      <c r="OL7" s="1059">
        <v>10</v>
      </c>
      <c r="OM7" s="1059">
        <v>150</v>
      </c>
      <c r="ON7" s="1059">
        <v>142</v>
      </c>
      <c r="OO7" s="1059">
        <v>53</v>
      </c>
      <c r="OP7" s="1059">
        <v>12</v>
      </c>
      <c r="OQ7" s="1059">
        <v>6</v>
      </c>
      <c r="OR7" s="1060">
        <v>0.94033782736711602</v>
      </c>
      <c r="OS7" s="1072">
        <v>5.9662172632883981E-2</v>
      </c>
      <c r="OT7" s="1059">
        <v>30466</v>
      </c>
      <c r="OU7" s="1059">
        <v>11.966567025536667</v>
      </c>
      <c r="OV7" s="1060">
        <v>0</v>
      </c>
      <c r="OW7" s="1072">
        <v>5.2631578947368418E-2</v>
      </c>
      <c r="OX7" s="1059">
        <v>4348</v>
      </c>
      <c r="OY7" s="1060">
        <v>0.11673781048758047</v>
      </c>
      <c r="OZ7" s="1059">
        <v>507.57599999999991</v>
      </c>
      <c r="PA7" s="1060">
        <v>0</v>
      </c>
      <c r="PB7" s="1072">
        <v>0</v>
      </c>
      <c r="PC7" s="1059">
        <v>1140</v>
      </c>
      <c r="PD7" s="1059">
        <v>130</v>
      </c>
      <c r="PE7" s="1126">
        <v>65</v>
      </c>
      <c r="PF7" s="1059">
        <v>1090</v>
      </c>
      <c r="PG7" s="1059">
        <v>120</v>
      </c>
      <c r="PH7" s="1126">
        <v>50</v>
      </c>
      <c r="PI7" s="1059">
        <v>1070</v>
      </c>
      <c r="PJ7" s="1059">
        <v>155</v>
      </c>
      <c r="PK7" s="1126">
        <v>80</v>
      </c>
      <c r="PL7" s="1059">
        <v>1000</v>
      </c>
      <c r="PM7" s="1059">
        <v>125</v>
      </c>
      <c r="PN7" s="1126">
        <v>60</v>
      </c>
      <c r="PO7" s="1059">
        <v>980</v>
      </c>
      <c r="PP7" s="1059">
        <v>135</v>
      </c>
      <c r="PQ7" s="1126">
        <v>45</v>
      </c>
      <c r="PR7" s="1059">
        <v>915</v>
      </c>
      <c r="PS7" s="1059">
        <v>140</v>
      </c>
      <c r="PT7" s="1126">
        <v>40</v>
      </c>
      <c r="PU7" s="1059" t="s">
        <v>770</v>
      </c>
      <c r="PV7" s="1059" t="s">
        <v>770</v>
      </c>
      <c r="PW7" s="1059" t="s">
        <v>770</v>
      </c>
      <c r="PX7" s="1059" t="s">
        <v>770</v>
      </c>
      <c r="PY7" s="1059" t="s">
        <v>770</v>
      </c>
      <c r="PZ7" s="1059" t="s">
        <v>770</v>
      </c>
      <c r="QA7" s="1059" t="s">
        <v>770</v>
      </c>
      <c r="QB7" s="1126" t="s">
        <v>770</v>
      </c>
      <c r="QC7" s="1059">
        <v>213</v>
      </c>
      <c r="QD7" s="1059">
        <v>206</v>
      </c>
      <c r="QE7" s="1059" t="s">
        <v>770</v>
      </c>
      <c r="QF7" s="1059">
        <v>209</v>
      </c>
      <c r="QG7" s="1059">
        <v>197</v>
      </c>
      <c r="QH7" s="1059">
        <v>250</v>
      </c>
      <c r="QI7" s="1059">
        <v>216</v>
      </c>
      <c r="QJ7" s="1059">
        <v>215</v>
      </c>
      <c r="QK7" s="1126">
        <v>224</v>
      </c>
      <c r="QL7" s="1059">
        <v>223</v>
      </c>
      <c r="QM7" s="1059">
        <v>201</v>
      </c>
      <c r="QN7" s="1059">
        <v>233</v>
      </c>
      <c r="QO7" s="1059">
        <v>223</v>
      </c>
      <c r="QP7" s="1059">
        <v>267</v>
      </c>
      <c r="QQ7" s="1059">
        <v>272</v>
      </c>
      <c r="QR7" s="1059">
        <v>275</v>
      </c>
      <c r="QS7" s="1059">
        <v>289</v>
      </c>
      <c r="QT7" s="1059">
        <v>258</v>
      </c>
      <c r="QU7" s="1059">
        <v>276</v>
      </c>
      <c r="QV7" s="1059">
        <v>266</v>
      </c>
      <c r="QW7" s="1059">
        <v>258</v>
      </c>
      <c r="QX7" s="1059">
        <v>277</v>
      </c>
      <c r="QY7" s="1059">
        <v>270</v>
      </c>
      <c r="QZ7" s="1059">
        <v>284</v>
      </c>
      <c r="RA7" s="1059">
        <v>288</v>
      </c>
      <c r="RB7" s="1059">
        <v>281</v>
      </c>
      <c r="RC7" s="1059">
        <v>276</v>
      </c>
      <c r="RD7" s="1059">
        <v>277</v>
      </c>
      <c r="RE7" s="1059">
        <v>255</v>
      </c>
      <c r="RF7" s="1059">
        <v>226</v>
      </c>
      <c r="RG7" s="1059">
        <v>195</v>
      </c>
      <c r="RH7" s="1059">
        <v>216</v>
      </c>
      <c r="RI7" s="1059">
        <v>211</v>
      </c>
      <c r="RJ7" s="1126">
        <v>193</v>
      </c>
      <c r="RK7" s="1059">
        <v>203</v>
      </c>
      <c r="RL7" s="1059">
        <v>224</v>
      </c>
      <c r="RM7" s="1059">
        <v>210</v>
      </c>
      <c r="RN7" s="1059">
        <v>271</v>
      </c>
      <c r="RO7" s="1059">
        <v>258</v>
      </c>
      <c r="RP7" s="1059">
        <v>271</v>
      </c>
      <c r="RQ7" s="1059">
        <v>281</v>
      </c>
      <c r="RR7" s="1059">
        <v>262</v>
      </c>
      <c r="RS7" s="1059">
        <v>274</v>
      </c>
      <c r="RT7" s="1059">
        <v>267</v>
      </c>
      <c r="RU7" s="1059">
        <v>256</v>
      </c>
      <c r="RV7" s="1059">
        <v>278</v>
      </c>
      <c r="RW7" s="1059">
        <v>271</v>
      </c>
      <c r="RX7" s="1059">
        <v>295</v>
      </c>
      <c r="RY7" s="1059">
        <v>289</v>
      </c>
      <c r="RZ7" s="1059">
        <v>299</v>
      </c>
      <c r="SA7" s="1059">
        <v>287</v>
      </c>
      <c r="SB7" s="1059">
        <v>294</v>
      </c>
      <c r="SC7" s="1059">
        <v>307</v>
      </c>
      <c r="SD7" s="1059">
        <v>260</v>
      </c>
      <c r="SE7" s="1059">
        <v>219</v>
      </c>
      <c r="SF7" s="1059">
        <v>219</v>
      </c>
      <c r="SG7" s="1059">
        <v>224</v>
      </c>
      <c r="SH7" s="1059">
        <v>206</v>
      </c>
      <c r="SI7" s="1126">
        <v>225</v>
      </c>
      <c r="SJ7" s="1059">
        <v>225</v>
      </c>
      <c r="SK7" s="1059">
        <v>201</v>
      </c>
      <c r="SL7" s="1059">
        <v>260</v>
      </c>
      <c r="SM7" s="1059">
        <v>272</v>
      </c>
      <c r="SN7" s="1059">
        <v>269</v>
      </c>
      <c r="SO7" s="1059">
        <v>274</v>
      </c>
      <c r="SP7" s="1059">
        <v>244</v>
      </c>
      <c r="SQ7" s="1059">
        <v>272</v>
      </c>
      <c r="SR7" s="1059">
        <v>263</v>
      </c>
      <c r="SS7" s="1059">
        <v>253</v>
      </c>
      <c r="ST7" s="1059">
        <v>267</v>
      </c>
      <c r="SU7" s="1059">
        <v>274</v>
      </c>
      <c r="SV7" s="1059">
        <v>279</v>
      </c>
      <c r="SW7" s="1059">
        <v>290</v>
      </c>
      <c r="SX7" s="1059">
        <v>303</v>
      </c>
      <c r="SY7" s="1059">
        <v>282</v>
      </c>
      <c r="SZ7" s="1059">
        <v>300</v>
      </c>
      <c r="TA7" s="1059">
        <v>310</v>
      </c>
      <c r="TB7" s="1059">
        <v>305</v>
      </c>
      <c r="TC7" s="1059">
        <v>238</v>
      </c>
      <c r="TD7" s="1059">
        <v>217</v>
      </c>
      <c r="TE7" s="1059">
        <v>217</v>
      </c>
      <c r="TF7" s="1059">
        <v>213</v>
      </c>
      <c r="TG7" s="1059">
        <v>233</v>
      </c>
      <c r="TH7" s="1126">
        <v>225</v>
      </c>
      <c r="TI7" s="1059">
        <v>120</v>
      </c>
      <c r="TJ7" s="1059">
        <v>126</v>
      </c>
      <c r="TK7" s="1059">
        <v>246</v>
      </c>
      <c r="TL7" s="1060">
        <v>0.51219512195121952</v>
      </c>
      <c r="TM7" s="1060">
        <v>0.45002660988765902</v>
      </c>
      <c r="TN7" s="1060">
        <v>0.57398861972363646</v>
      </c>
      <c r="TO7" s="1126" t="s">
        <v>2154</v>
      </c>
      <c r="TP7" s="1059">
        <v>108</v>
      </c>
      <c r="TQ7" s="1059">
        <v>176</v>
      </c>
      <c r="TR7" s="1059">
        <v>284</v>
      </c>
      <c r="TS7" s="1060">
        <v>0.61971830985915488</v>
      </c>
      <c r="TT7" s="1060">
        <v>0.56201610987802431</v>
      </c>
      <c r="TU7" s="1060">
        <v>0.67422504967765817</v>
      </c>
      <c r="TV7" s="1126" t="s">
        <v>2154</v>
      </c>
      <c r="TW7" s="1059">
        <v>105</v>
      </c>
      <c r="TX7" s="1059">
        <v>158</v>
      </c>
      <c r="TY7" s="1059">
        <v>263</v>
      </c>
      <c r="TZ7" s="1060">
        <v>0.60076045627376429</v>
      </c>
      <c r="UA7" s="1060">
        <v>0.54053104412754605</v>
      </c>
      <c r="UB7" s="1060">
        <v>0.65808876643050407</v>
      </c>
      <c r="UC7" s="1126" t="s">
        <v>3498</v>
      </c>
      <c r="UD7" s="1059">
        <v>81</v>
      </c>
      <c r="UE7" s="1059">
        <v>185</v>
      </c>
      <c r="UF7" s="1059">
        <v>266</v>
      </c>
      <c r="UG7" s="1060">
        <v>0.69548872180451127</v>
      </c>
      <c r="UH7" s="1060">
        <v>0.63772665175698706</v>
      </c>
      <c r="UI7" s="1060">
        <v>0.74768484303153815</v>
      </c>
      <c r="UJ7" s="1126" t="s">
        <v>2154</v>
      </c>
      <c r="UK7" s="1059">
        <v>74</v>
      </c>
      <c r="UL7" s="1059">
        <v>183</v>
      </c>
      <c r="UM7" s="1059">
        <v>257</v>
      </c>
      <c r="UN7" s="1060">
        <v>0.71206225680933855</v>
      </c>
      <c r="UO7" s="1060">
        <v>0.65390045344840353</v>
      </c>
      <c r="UP7" s="1060">
        <v>0.76397790259517329</v>
      </c>
      <c r="UQ7" s="1126" t="s">
        <v>2154</v>
      </c>
      <c r="UR7" s="1059">
        <v>3630</v>
      </c>
      <c r="US7" s="1059">
        <v>3601</v>
      </c>
      <c r="UT7" s="1059">
        <v>29</v>
      </c>
      <c r="UU7" s="1059">
        <v>24</v>
      </c>
      <c r="UV7" s="1060">
        <v>0.82758620689655171</v>
      </c>
      <c r="UW7" s="1059">
        <v>5</v>
      </c>
      <c r="UX7" s="1072">
        <v>0.17241379310344829</v>
      </c>
      <c r="UY7" s="1059">
        <v>2513</v>
      </c>
      <c r="UZ7" s="1059">
        <v>1711</v>
      </c>
      <c r="VA7" s="1059">
        <v>222</v>
      </c>
      <c r="VB7" s="1059">
        <v>580</v>
      </c>
      <c r="VC7" s="1060">
        <v>0.68085953044170311</v>
      </c>
      <c r="VD7" s="1060">
        <v>8.8340628730600876E-2</v>
      </c>
      <c r="VE7" s="1072">
        <v>0.23079984082769597</v>
      </c>
      <c r="VF7" s="1059">
        <v>9286</v>
      </c>
      <c r="VG7" s="1059">
        <v>364</v>
      </c>
      <c r="VH7" s="1059">
        <v>425</v>
      </c>
      <c r="VI7" s="1059">
        <v>156</v>
      </c>
      <c r="VJ7" s="1059">
        <v>4984</v>
      </c>
      <c r="VK7" s="1059">
        <v>368</v>
      </c>
      <c r="VL7" s="1059">
        <v>2824</v>
      </c>
      <c r="VM7" s="1072">
        <v>0.13031161473087818</v>
      </c>
      <c r="VN7" s="1059">
        <v>1725</v>
      </c>
      <c r="VO7" s="1059">
        <v>1</v>
      </c>
      <c r="VP7" s="1059">
        <v>370</v>
      </c>
      <c r="VQ7" s="1059">
        <v>544</v>
      </c>
      <c r="VR7" s="1059">
        <v>200</v>
      </c>
      <c r="VS7" s="1126">
        <v>2840</v>
      </c>
      <c r="VT7" s="1059">
        <v>954</v>
      </c>
      <c r="VU7" s="1059">
        <v>809</v>
      </c>
      <c r="VV7" s="1059">
        <v>144</v>
      </c>
      <c r="VW7" s="1059">
        <v>1</v>
      </c>
      <c r="VX7" s="1059">
        <v>145</v>
      </c>
      <c r="VY7" s="1060">
        <v>0.15094339622641509</v>
      </c>
      <c r="VZ7" s="1072">
        <v>0.15199161425576521</v>
      </c>
      <c r="WA7" s="1059">
        <v>125</v>
      </c>
      <c r="WB7" s="1059">
        <v>105</v>
      </c>
      <c r="WC7" s="1059">
        <v>85</v>
      </c>
      <c r="WD7" s="1059">
        <v>90</v>
      </c>
      <c r="WE7" s="1059">
        <v>95</v>
      </c>
      <c r="WF7" s="1059">
        <v>80</v>
      </c>
      <c r="WG7" s="1126">
        <v>80</v>
      </c>
      <c r="WH7" s="1059">
        <v>544</v>
      </c>
      <c r="WI7" s="1059">
        <v>155</v>
      </c>
      <c r="WJ7" s="1060">
        <v>0.28492647058823528</v>
      </c>
      <c r="WK7" s="1126">
        <v>58</v>
      </c>
      <c r="WL7" s="1059" t="s">
        <v>770</v>
      </c>
      <c r="WM7" s="1060" t="s">
        <v>770</v>
      </c>
      <c r="WN7" s="1060" t="s">
        <v>770</v>
      </c>
      <c r="WO7" s="1072" t="s">
        <v>770</v>
      </c>
      <c r="WP7" s="1059" t="s">
        <v>770</v>
      </c>
      <c r="WQ7" s="1060" t="s">
        <v>770</v>
      </c>
      <c r="WR7" s="1060" t="s">
        <v>770</v>
      </c>
      <c r="WS7" s="1072" t="s">
        <v>770</v>
      </c>
      <c r="WT7" s="1059" t="s">
        <v>770</v>
      </c>
      <c r="WU7" s="1060" t="s">
        <v>770</v>
      </c>
      <c r="WV7" s="1060" t="s">
        <v>770</v>
      </c>
      <c r="WW7" s="1072" t="s">
        <v>770</v>
      </c>
      <c r="WX7" s="1059" t="s">
        <v>770</v>
      </c>
      <c r="WY7" s="1060" t="s">
        <v>770</v>
      </c>
      <c r="WZ7" s="1060" t="s">
        <v>770</v>
      </c>
      <c r="XA7" s="1072" t="s">
        <v>770</v>
      </c>
      <c r="XB7" s="1059">
        <v>373</v>
      </c>
      <c r="XC7" s="1059">
        <v>14037</v>
      </c>
      <c r="XD7" s="1072">
        <v>2.6572629479233455E-2</v>
      </c>
      <c r="XE7" s="1059">
        <v>155</v>
      </c>
      <c r="XF7" s="1059">
        <v>1190</v>
      </c>
      <c r="XG7" s="1060">
        <v>0.13025210084033614</v>
      </c>
      <c r="XH7" s="1060">
        <v>0.11231227086193296</v>
      </c>
      <c r="XI7" s="1060">
        <v>0.1505714282271525</v>
      </c>
      <c r="XJ7" s="1059">
        <v>150</v>
      </c>
      <c r="XK7" s="1059">
        <v>1180</v>
      </c>
      <c r="XL7" s="1060">
        <v>0.1271186440677966</v>
      </c>
      <c r="XM7" s="1060">
        <v>0.10931499491494515</v>
      </c>
      <c r="XN7" s="1060">
        <v>0.14734222599652008</v>
      </c>
      <c r="XO7" s="1059">
        <v>160</v>
      </c>
      <c r="XP7" s="1059">
        <v>1150</v>
      </c>
      <c r="XQ7" s="1060">
        <v>0.1391304347826087</v>
      </c>
      <c r="XR7" s="1060">
        <v>0.1203268313340122</v>
      </c>
      <c r="XS7" s="1060">
        <v>0.160336908337539</v>
      </c>
      <c r="XT7" s="1059">
        <v>155</v>
      </c>
      <c r="XU7" s="1059">
        <v>1175</v>
      </c>
      <c r="XV7" s="1060">
        <v>0.13191489361702127</v>
      </c>
      <c r="XW7" s="1060">
        <v>0.11375976881589923</v>
      </c>
      <c r="XX7" s="1060">
        <v>0.15246895640611599</v>
      </c>
      <c r="XY7" s="1059">
        <v>175</v>
      </c>
      <c r="XZ7" s="1059">
        <v>1200</v>
      </c>
      <c r="YA7" s="1060">
        <v>0.14583333333333334</v>
      </c>
      <c r="YB7" s="1060">
        <v>0.1269943200956668</v>
      </c>
      <c r="YC7" s="1060">
        <v>0.16693263866460381</v>
      </c>
      <c r="YD7" s="1059">
        <v>150</v>
      </c>
      <c r="YE7" s="1059">
        <v>1105</v>
      </c>
      <c r="YF7" s="1060">
        <v>0.13574660633484162</v>
      </c>
      <c r="YG7" s="1060">
        <v>0.11680870105054957</v>
      </c>
      <c r="YH7" s="1060">
        <v>0.15720834295846869</v>
      </c>
      <c r="YI7" s="1059" t="s">
        <v>770</v>
      </c>
      <c r="YJ7" s="1059" t="s">
        <v>770</v>
      </c>
      <c r="YK7" s="1060" t="s">
        <v>770</v>
      </c>
      <c r="YL7" s="1060" t="s">
        <v>770</v>
      </c>
      <c r="YM7" s="1072" t="s">
        <v>770</v>
      </c>
      <c r="YN7" s="1059">
        <v>190</v>
      </c>
      <c r="YO7" s="1059">
        <v>150</v>
      </c>
      <c r="YP7" s="1059">
        <v>170</v>
      </c>
      <c r="YQ7" s="1059">
        <v>165</v>
      </c>
      <c r="YR7" s="1059">
        <v>140</v>
      </c>
      <c r="YS7" s="1059">
        <v>125</v>
      </c>
      <c r="YT7" s="1126">
        <v>110</v>
      </c>
      <c r="YU7" s="1059">
        <v>5</v>
      </c>
      <c r="YV7" s="1059">
        <v>95</v>
      </c>
      <c r="YW7" s="1060">
        <v>5.2631578947368418E-2</v>
      </c>
      <c r="YX7" s="1060">
        <v>2.2688113049149552E-2</v>
      </c>
      <c r="YY7" s="1060">
        <v>0.11734886117037886</v>
      </c>
      <c r="YZ7" s="1059">
        <v>5</v>
      </c>
      <c r="ZA7" s="1059">
        <v>95</v>
      </c>
      <c r="ZB7" s="1060">
        <v>5.2631578947368418E-2</v>
      </c>
      <c r="ZC7" s="1060">
        <v>2.2688113049149552E-2</v>
      </c>
      <c r="ZD7" s="1060">
        <v>0.11734886117037886</v>
      </c>
      <c r="ZE7" s="1059">
        <v>5</v>
      </c>
      <c r="ZF7" s="1059">
        <v>94</v>
      </c>
      <c r="ZG7" s="1060">
        <v>5.3191489361702128E-2</v>
      </c>
      <c r="ZH7" s="1060">
        <v>2.2931748685590017E-2</v>
      </c>
      <c r="ZI7" s="1060">
        <v>0.11853648970259888</v>
      </c>
      <c r="ZJ7" s="1059">
        <v>15</v>
      </c>
      <c r="ZK7" s="1059">
        <v>95</v>
      </c>
      <c r="ZL7" s="1060">
        <v>0.15789473684210525</v>
      </c>
      <c r="ZM7" s="1060">
        <v>9.8085162441027357E-2</v>
      </c>
      <c r="ZN7" s="1072">
        <v>0.244296053138612</v>
      </c>
      <c r="ZO7" s="1059">
        <v>205</v>
      </c>
      <c r="ZP7" s="1059">
        <v>16</v>
      </c>
      <c r="ZQ7" s="1059">
        <v>189</v>
      </c>
      <c r="ZR7" s="1060">
        <v>0.92195121951219516</v>
      </c>
      <c r="ZS7" s="1059">
        <v>70</v>
      </c>
      <c r="ZT7" s="1059">
        <v>26</v>
      </c>
      <c r="ZU7" s="1059">
        <v>96</v>
      </c>
      <c r="ZV7" s="1060">
        <v>0.37037037037037035</v>
      </c>
      <c r="ZW7" s="1060">
        <v>0.30474702671432252</v>
      </c>
      <c r="ZX7" s="1060">
        <v>0.44115823505015789</v>
      </c>
      <c r="ZY7" s="1060">
        <v>0.50793650793650791</v>
      </c>
      <c r="ZZ7" s="1060">
        <v>0.43721748564047419</v>
      </c>
      <c r="AAA7" s="1072">
        <v>0.57833933506782298</v>
      </c>
      <c r="AAB7" s="1059">
        <v>21</v>
      </c>
      <c r="AAC7" s="1059">
        <v>195</v>
      </c>
      <c r="AAD7" s="1059">
        <v>216</v>
      </c>
      <c r="AAE7" s="1060">
        <v>0.90277777777777779</v>
      </c>
      <c r="AAF7" s="1059">
        <v>91</v>
      </c>
      <c r="AAG7" s="1060">
        <v>0.46666666666666667</v>
      </c>
      <c r="AAH7" s="1060">
        <v>0.39796548846597696</v>
      </c>
      <c r="AAI7" s="1060">
        <v>0.53665579183893775</v>
      </c>
      <c r="AAJ7" s="1059">
        <v>28</v>
      </c>
      <c r="AAK7" s="1059">
        <v>119</v>
      </c>
      <c r="AAL7" s="1060">
        <v>0.61025641025641031</v>
      </c>
      <c r="AAM7" s="1060">
        <v>0.54030684191281653</v>
      </c>
      <c r="AAN7" s="1072">
        <v>0.67594584630938848</v>
      </c>
      <c r="AAO7" s="1059">
        <v>181</v>
      </c>
      <c r="AAP7" s="1059">
        <v>67</v>
      </c>
      <c r="AAQ7" s="1060">
        <v>0.37016574585635359</v>
      </c>
      <c r="AAR7" s="1060">
        <v>0.30320366285739908</v>
      </c>
      <c r="AAS7" s="1060">
        <v>0.44252437727026267</v>
      </c>
      <c r="AAT7" s="1059">
        <v>27</v>
      </c>
      <c r="AAU7" s="1059">
        <v>94</v>
      </c>
      <c r="AAV7" s="1060">
        <v>0.51933701657458564</v>
      </c>
      <c r="AAW7" s="1060">
        <v>0.44690734837877888</v>
      </c>
      <c r="AAX7" s="1072">
        <v>0.59096294351710132</v>
      </c>
      <c r="AAY7" s="1059">
        <v>190</v>
      </c>
      <c r="AAZ7" s="1059">
        <v>186</v>
      </c>
      <c r="ABA7" s="1059">
        <v>4</v>
      </c>
      <c r="ABB7" s="1060">
        <v>0.97894736842105268</v>
      </c>
      <c r="ABC7" s="1059">
        <v>79</v>
      </c>
      <c r="ABD7" s="1060">
        <v>0.42473118279569894</v>
      </c>
      <c r="ABE7" s="1060">
        <v>0.35592323500837358</v>
      </c>
      <c r="ABF7" s="1060">
        <v>0.49658527301754668</v>
      </c>
      <c r="ABG7" s="1059">
        <v>18</v>
      </c>
      <c r="ABH7" s="1059">
        <v>97</v>
      </c>
      <c r="ABI7" s="1060">
        <v>0.521505376344086</v>
      </c>
      <c r="ABJ7" s="1060">
        <v>0.45000965251757175</v>
      </c>
      <c r="ABK7" s="1072">
        <v>0.59213077376073675</v>
      </c>
      <c r="ABL7" s="1059">
        <v>9286</v>
      </c>
      <c r="ABM7" s="1059">
        <v>6462</v>
      </c>
      <c r="ABN7" s="1059">
        <v>2824</v>
      </c>
      <c r="ABO7" s="1059">
        <v>364</v>
      </c>
      <c r="ABP7" s="1059">
        <v>266</v>
      </c>
      <c r="ABQ7" s="1059">
        <v>566</v>
      </c>
      <c r="ABR7" s="1059">
        <v>425</v>
      </c>
      <c r="ABS7" s="1059">
        <v>556</v>
      </c>
      <c r="ABT7" s="1059">
        <v>279</v>
      </c>
      <c r="ABU7" s="1059">
        <v>156</v>
      </c>
      <c r="ABV7" s="1059">
        <v>183</v>
      </c>
      <c r="ABW7" s="1126">
        <v>29</v>
      </c>
      <c r="ABX7" s="1059">
        <v>110</v>
      </c>
      <c r="ABY7" s="1059">
        <v>115</v>
      </c>
      <c r="ABZ7" s="1059">
        <v>95</v>
      </c>
      <c r="ACA7" s="1059">
        <v>50</v>
      </c>
      <c r="ACB7" s="1059">
        <v>335</v>
      </c>
      <c r="ACC7" s="1059">
        <v>390</v>
      </c>
      <c r="ACD7" s="1059">
        <v>220</v>
      </c>
      <c r="ACE7" s="1059">
        <v>125</v>
      </c>
      <c r="ACF7" s="1059">
        <v>145</v>
      </c>
      <c r="ACG7" s="1059">
        <v>100</v>
      </c>
      <c r="ACH7" s="1059">
        <v>65</v>
      </c>
      <c r="ACI7" s="1059">
        <v>340</v>
      </c>
      <c r="ACJ7" s="1059">
        <v>425</v>
      </c>
      <c r="ACK7" s="1059">
        <v>240</v>
      </c>
      <c r="ACL7" s="1059">
        <v>140</v>
      </c>
      <c r="ACM7" s="1059">
        <v>120</v>
      </c>
      <c r="ACN7" s="1059">
        <v>110</v>
      </c>
      <c r="ACO7" s="1059">
        <v>60</v>
      </c>
      <c r="ACP7" s="1059">
        <v>360</v>
      </c>
      <c r="ACQ7" s="1059">
        <v>445</v>
      </c>
      <c r="ACR7" s="1059">
        <v>250</v>
      </c>
      <c r="ACS7" s="1059">
        <v>165</v>
      </c>
      <c r="ACT7" s="1059">
        <v>145</v>
      </c>
      <c r="ACU7" s="1059">
        <v>135</v>
      </c>
      <c r="ACV7" s="1059">
        <v>65</v>
      </c>
      <c r="ACW7" s="1059">
        <v>435</v>
      </c>
      <c r="ACX7" s="1059">
        <v>480</v>
      </c>
      <c r="ACY7" s="1059">
        <v>275</v>
      </c>
      <c r="ACZ7" s="1059">
        <v>170</v>
      </c>
      <c r="ADA7" s="1059">
        <v>145</v>
      </c>
      <c r="ADB7" s="1059">
        <v>135</v>
      </c>
      <c r="ADC7" s="1059">
        <v>70</v>
      </c>
      <c r="ADD7" s="1059">
        <v>435</v>
      </c>
      <c r="ADE7" s="1059">
        <v>500</v>
      </c>
      <c r="ADF7" s="1059">
        <v>295</v>
      </c>
      <c r="ADG7" s="1059">
        <v>150</v>
      </c>
      <c r="ADH7" s="1059">
        <v>170</v>
      </c>
      <c r="ADI7" s="1059">
        <v>155</v>
      </c>
      <c r="ADJ7" s="1059">
        <v>95</v>
      </c>
      <c r="ADK7" s="1059">
        <v>495</v>
      </c>
      <c r="ADL7" s="1059">
        <v>570</v>
      </c>
      <c r="ADM7" s="1126">
        <v>315</v>
      </c>
      <c r="ADN7" s="1059">
        <v>310</v>
      </c>
      <c r="ADO7" s="1059">
        <v>295</v>
      </c>
      <c r="ADP7" s="1060">
        <v>0.95161290322580649</v>
      </c>
      <c r="ADQ7" s="1059">
        <v>295</v>
      </c>
      <c r="ADR7" s="1060">
        <v>0.95161290322580649</v>
      </c>
      <c r="ADS7" s="1059">
        <v>311</v>
      </c>
      <c r="ADT7" s="1059">
        <v>296</v>
      </c>
      <c r="ADU7" s="1060">
        <v>0.95176848874598075</v>
      </c>
      <c r="ADV7" s="1059">
        <v>289</v>
      </c>
      <c r="ADW7" s="1060">
        <v>0.92926045016077174</v>
      </c>
      <c r="ADX7" s="1059">
        <v>289</v>
      </c>
      <c r="ADY7" s="1060">
        <v>0.92926045016077174</v>
      </c>
      <c r="ADZ7" s="1059">
        <v>289</v>
      </c>
      <c r="AEA7" s="1060">
        <v>0.92926045016077174</v>
      </c>
      <c r="AEB7" s="1059">
        <v>383</v>
      </c>
      <c r="AEC7" s="1059">
        <v>376</v>
      </c>
      <c r="AED7" s="1060">
        <v>0.98172323759791125</v>
      </c>
      <c r="AEE7" s="1059">
        <v>348</v>
      </c>
      <c r="AEF7" s="1060">
        <v>0.90861618798955612</v>
      </c>
      <c r="AEG7" s="1059">
        <v>376</v>
      </c>
      <c r="AEH7" s="1060">
        <v>0.98172323759791125</v>
      </c>
      <c r="AEI7" s="1059">
        <v>376</v>
      </c>
      <c r="AEJ7" s="1060">
        <v>0.98172323759791125</v>
      </c>
      <c r="AEK7" s="1059">
        <v>363</v>
      </c>
      <c r="AEL7" s="1060">
        <v>0.9477806788511749</v>
      </c>
      <c r="AEM7" s="1059">
        <v>359</v>
      </c>
      <c r="AEN7" s="1060">
        <v>0.93733681462140994</v>
      </c>
      <c r="AEO7" s="1059">
        <v>346</v>
      </c>
      <c r="AEP7" s="1072">
        <v>0.90339425587467359</v>
      </c>
      <c r="AEQ7" s="1042">
        <v>287</v>
      </c>
      <c r="AER7" s="1158">
        <v>269</v>
      </c>
      <c r="AES7" s="1144">
        <v>0.93728222996515675</v>
      </c>
      <c r="AET7" s="701">
        <v>66</v>
      </c>
      <c r="AEU7" s="1144">
        <v>0.22996515679442509</v>
      </c>
      <c r="AEV7" s="1158">
        <v>269</v>
      </c>
      <c r="AEW7" s="1144">
        <v>0.93728222996515675</v>
      </c>
      <c r="AEX7" s="1158">
        <v>278</v>
      </c>
      <c r="AEY7" s="1158">
        <v>259</v>
      </c>
      <c r="AEZ7" s="1144">
        <v>0.93165467625899279</v>
      </c>
      <c r="AFA7" s="1164">
        <v>255</v>
      </c>
      <c r="AFB7" s="1144">
        <v>0.91726618705035967</v>
      </c>
      <c r="AFC7" s="1164">
        <v>190</v>
      </c>
      <c r="AFD7" s="1144">
        <v>0.68345323741007191</v>
      </c>
      <c r="AFE7" s="1158">
        <v>254</v>
      </c>
      <c r="AFF7" s="1144">
        <v>0.91366906474820142</v>
      </c>
      <c r="AFG7" s="1158">
        <v>185</v>
      </c>
      <c r="AFH7" s="1144">
        <v>0.66546762589928055</v>
      </c>
      <c r="AFI7" s="1158">
        <v>332</v>
      </c>
      <c r="AFJ7" s="1158">
        <v>326</v>
      </c>
      <c r="AFK7" s="1144">
        <v>0.98192771084337349</v>
      </c>
      <c r="AFL7" s="1164">
        <v>303</v>
      </c>
      <c r="AFM7" s="1144">
        <v>0.91265060240963858</v>
      </c>
      <c r="AFN7" s="1164">
        <v>326</v>
      </c>
      <c r="AFO7" s="1144">
        <v>0.98192771084337349</v>
      </c>
      <c r="AFP7" s="1164">
        <v>326</v>
      </c>
      <c r="AFQ7" s="1144">
        <v>0.98192771084337349</v>
      </c>
      <c r="AFR7" s="1164">
        <v>253</v>
      </c>
      <c r="AFS7" s="1144">
        <v>0.76204819277108438</v>
      </c>
      <c r="AFT7" s="1164">
        <v>309</v>
      </c>
      <c r="AFU7" s="1144">
        <v>0.93072289156626509</v>
      </c>
      <c r="AFV7" s="1158">
        <v>314</v>
      </c>
      <c r="AFW7" s="1144">
        <v>0.94578313253012047</v>
      </c>
      <c r="AFX7" s="1158">
        <v>308</v>
      </c>
      <c r="AFY7" s="1144">
        <v>0.92771084337349397</v>
      </c>
      <c r="AFZ7" s="1158">
        <v>254</v>
      </c>
      <c r="AGA7" s="1144">
        <v>0.76506024096385539</v>
      </c>
      <c r="AGB7" s="1158">
        <v>239</v>
      </c>
      <c r="AGC7" s="802">
        <v>0.71987951807228912</v>
      </c>
      <c r="AGD7" s="1158">
        <v>274</v>
      </c>
      <c r="AGE7" s="1158">
        <v>253</v>
      </c>
      <c r="AGF7" s="1144">
        <v>0.92335766423357668</v>
      </c>
      <c r="AGG7" s="1158">
        <v>4</v>
      </c>
      <c r="AGH7" s="1144">
        <v>1.4598540145985401E-2</v>
      </c>
      <c r="AGI7" s="1158">
        <v>256</v>
      </c>
      <c r="AGJ7" s="1144">
        <v>0.93430656934306566</v>
      </c>
      <c r="AGK7" s="1158">
        <v>290</v>
      </c>
      <c r="AGL7" s="1158">
        <v>282</v>
      </c>
      <c r="AGM7" s="1144">
        <v>0.97241379310344822</v>
      </c>
      <c r="AGN7" s="1158">
        <v>277</v>
      </c>
      <c r="AGO7" s="1144">
        <v>0.95517241379310347</v>
      </c>
      <c r="AGP7" s="1158">
        <v>279</v>
      </c>
      <c r="AGQ7" s="1144">
        <v>0.96206896551724141</v>
      </c>
      <c r="AGR7" s="1158">
        <v>279</v>
      </c>
      <c r="AGS7" s="1144">
        <v>0.96206896551724141</v>
      </c>
      <c r="AGT7" s="1158">
        <v>279</v>
      </c>
      <c r="AGU7" s="1144">
        <v>0.96206896551724141</v>
      </c>
      <c r="AGV7" s="1158">
        <v>296</v>
      </c>
      <c r="AGW7" s="1158">
        <v>292</v>
      </c>
      <c r="AGX7" s="1144">
        <v>0.98648648648648651</v>
      </c>
      <c r="AGY7" s="1158">
        <v>273</v>
      </c>
      <c r="AGZ7" s="1144">
        <v>0.92229729729729726</v>
      </c>
      <c r="AHA7" s="1158">
        <v>292</v>
      </c>
      <c r="AHB7" s="1144">
        <v>0.98648648648648651</v>
      </c>
      <c r="AHC7" s="1158">
        <v>292</v>
      </c>
      <c r="AHD7" s="1144">
        <v>0.98648648648648651</v>
      </c>
      <c r="AHE7" s="1158">
        <v>293</v>
      </c>
      <c r="AHF7" s="1144">
        <v>0.98986486486486491</v>
      </c>
      <c r="AHG7" s="1158">
        <v>273</v>
      </c>
      <c r="AHH7" s="1144">
        <v>0.92229729729729726</v>
      </c>
      <c r="AHI7" s="1158">
        <v>281</v>
      </c>
      <c r="AHJ7" s="1144">
        <v>0.94932432432432434</v>
      </c>
      <c r="AHK7" s="1158">
        <v>272</v>
      </c>
      <c r="AHL7" s="1144">
        <v>0.91891891891891897</v>
      </c>
      <c r="AHM7" s="1158">
        <v>293</v>
      </c>
      <c r="AHN7" s="1144">
        <v>0.98986486486486491</v>
      </c>
      <c r="AHO7" s="1158">
        <v>281</v>
      </c>
      <c r="AHP7" s="802">
        <v>0.94932432432432434</v>
      </c>
    </row>
    <row r="8" spans="1:909" x14ac:dyDescent="0.2">
      <c r="A8" s="4"/>
      <c r="B8" s="4" t="s">
        <v>578</v>
      </c>
      <c r="C8" s="1014" t="s">
        <v>579</v>
      </c>
      <c r="D8" s="3" t="s">
        <v>580</v>
      </c>
      <c r="E8" s="25" t="s">
        <v>770</v>
      </c>
      <c r="F8" s="25" t="s">
        <v>770</v>
      </c>
      <c r="G8" s="25" t="s">
        <v>770</v>
      </c>
      <c r="H8" s="25" t="s">
        <v>770</v>
      </c>
      <c r="I8" s="25" t="s">
        <v>770</v>
      </c>
      <c r="J8" s="25" t="s">
        <v>770</v>
      </c>
      <c r="K8" s="25" t="s">
        <v>770</v>
      </c>
      <c r="L8" s="25" t="s">
        <v>770</v>
      </c>
      <c r="M8" s="1" t="s">
        <v>578</v>
      </c>
      <c r="N8" s="1" t="s">
        <v>627</v>
      </c>
      <c r="O8" s="62" t="s">
        <v>770</v>
      </c>
      <c r="P8" s="62" t="s">
        <v>770</v>
      </c>
      <c r="Q8" s="62" t="s">
        <v>770</v>
      </c>
      <c r="R8" s="62" t="s">
        <v>770</v>
      </c>
      <c r="S8" s="62" t="s">
        <v>770</v>
      </c>
      <c r="T8" s="62" t="s">
        <v>770</v>
      </c>
      <c r="U8" s="913" t="s">
        <v>770</v>
      </c>
      <c r="V8" s="1125">
        <v>330</v>
      </c>
      <c r="W8" s="1059">
        <v>380</v>
      </c>
      <c r="X8" s="1059">
        <v>2700</v>
      </c>
      <c r="Y8" s="1059">
        <v>3240</v>
      </c>
      <c r="Z8" s="1098">
        <v>0.12222222222222222</v>
      </c>
      <c r="AA8" s="1098">
        <v>0.11040132567249056</v>
      </c>
      <c r="AB8" s="1098">
        <v>0.13511656764002444</v>
      </c>
      <c r="AC8" s="1098">
        <v>0.11728395061728394</v>
      </c>
      <c r="AD8" s="1098">
        <v>0.10665534201108941</v>
      </c>
      <c r="AE8" s="1072">
        <v>0.12881900792782233</v>
      </c>
      <c r="AF8" s="1059">
        <v>310</v>
      </c>
      <c r="AG8" s="1059">
        <v>350</v>
      </c>
      <c r="AH8" s="1059">
        <v>2775</v>
      </c>
      <c r="AI8" s="1059">
        <v>3290</v>
      </c>
      <c r="AJ8" s="1098">
        <v>0.11171171171171171</v>
      </c>
      <c r="AK8" s="1098">
        <v>0.10052387723389121</v>
      </c>
      <c r="AL8" s="1098">
        <v>0.1239730824039014</v>
      </c>
      <c r="AM8" s="1098">
        <v>0.10638297872340426</v>
      </c>
      <c r="AN8" s="1098">
        <v>9.6302515390967569E-2</v>
      </c>
      <c r="AO8" s="1072">
        <v>0.11738155763442115</v>
      </c>
      <c r="AP8" s="1059">
        <v>290</v>
      </c>
      <c r="AQ8" s="1059">
        <v>320</v>
      </c>
      <c r="AR8" s="1059">
        <v>2760</v>
      </c>
      <c r="AS8" s="1059">
        <v>3295</v>
      </c>
      <c r="AT8" s="1098">
        <v>0.10507246376811594</v>
      </c>
      <c r="AU8" s="1098">
        <v>9.4175999935796464E-2</v>
      </c>
      <c r="AV8" s="1098">
        <v>0.11706674590166337</v>
      </c>
      <c r="AW8" s="1098">
        <v>9.7116843702579669E-2</v>
      </c>
      <c r="AX8" s="1098">
        <v>8.7470248004906742E-2</v>
      </c>
      <c r="AY8" s="1072">
        <v>0.1077017439982681</v>
      </c>
      <c r="AZ8" s="1059">
        <v>330</v>
      </c>
      <c r="BA8" s="1059">
        <v>375</v>
      </c>
      <c r="BB8" s="1059">
        <v>2755</v>
      </c>
      <c r="BC8" s="1059">
        <v>3295</v>
      </c>
      <c r="BD8" s="1098">
        <v>0.11978221415607986</v>
      </c>
      <c r="BE8" s="1098">
        <v>0.10818360943579064</v>
      </c>
      <c r="BF8" s="1098">
        <v>0.13243966258958431</v>
      </c>
      <c r="BG8" s="1098">
        <v>0.11380880121396054</v>
      </c>
      <c r="BH8" s="1098">
        <v>0.10341194107403247</v>
      </c>
      <c r="BI8" s="1072">
        <v>0.12510509080848353</v>
      </c>
      <c r="BJ8" s="1059">
        <v>787</v>
      </c>
      <c r="BK8" s="1059">
        <v>912</v>
      </c>
      <c r="BL8" s="1059">
        <v>967</v>
      </c>
      <c r="BM8" s="1059">
        <v>914</v>
      </c>
      <c r="BN8" s="1059">
        <v>606</v>
      </c>
      <c r="BO8" s="1059">
        <v>3580</v>
      </c>
      <c r="BP8" s="1059">
        <v>4186</v>
      </c>
      <c r="BQ8" s="1126">
        <v>16043</v>
      </c>
      <c r="BR8" s="1059">
        <v>741</v>
      </c>
      <c r="BS8" s="1059">
        <v>894</v>
      </c>
      <c r="BT8" s="1059">
        <v>954</v>
      </c>
      <c r="BU8" s="1059">
        <v>899</v>
      </c>
      <c r="BV8" s="1059">
        <v>630</v>
      </c>
      <c r="BW8" s="1059">
        <v>3488</v>
      </c>
      <c r="BX8" s="1059">
        <v>4118</v>
      </c>
      <c r="BY8" s="1126">
        <v>15789</v>
      </c>
      <c r="BZ8" s="1059">
        <v>700</v>
      </c>
      <c r="CA8" s="1059">
        <v>885</v>
      </c>
      <c r="CB8" s="1059">
        <v>935</v>
      </c>
      <c r="CC8" s="1059">
        <v>926</v>
      </c>
      <c r="CD8" s="1059">
        <v>655</v>
      </c>
      <c r="CE8" s="1059">
        <v>3446</v>
      </c>
      <c r="CF8" s="1059">
        <v>4101</v>
      </c>
      <c r="CG8" s="1126">
        <v>15648</v>
      </c>
      <c r="CH8" s="1059">
        <v>752</v>
      </c>
      <c r="CI8" s="1059">
        <v>897</v>
      </c>
      <c r="CJ8" s="1059">
        <v>917</v>
      </c>
      <c r="CK8" s="1059">
        <v>930</v>
      </c>
      <c r="CL8" s="1059">
        <v>654</v>
      </c>
      <c r="CM8" s="1059">
        <v>3496</v>
      </c>
      <c r="CN8" s="1059">
        <v>4150</v>
      </c>
      <c r="CO8" s="1126">
        <v>15718</v>
      </c>
      <c r="CP8" s="1059">
        <v>748</v>
      </c>
      <c r="CQ8" s="1059">
        <v>875</v>
      </c>
      <c r="CR8" s="1059">
        <v>957</v>
      </c>
      <c r="CS8" s="1059">
        <v>903</v>
      </c>
      <c r="CT8" s="1059">
        <v>650</v>
      </c>
      <c r="CU8" s="1059">
        <v>3483</v>
      </c>
      <c r="CV8" s="1059">
        <v>4133</v>
      </c>
      <c r="CW8" s="1126">
        <v>15645</v>
      </c>
      <c r="CX8" s="1059">
        <v>735</v>
      </c>
      <c r="CY8" s="1059">
        <v>854</v>
      </c>
      <c r="CZ8" s="1059">
        <v>942</v>
      </c>
      <c r="DA8" s="1059">
        <v>937</v>
      </c>
      <c r="DB8" s="1059">
        <v>668</v>
      </c>
      <c r="DC8" s="1059">
        <v>3468</v>
      </c>
      <c r="DD8" s="1059">
        <v>4136</v>
      </c>
      <c r="DE8" s="1126">
        <v>15572</v>
      </c>
      <c r="DF8" s="1059">
        <v>731</v>
      </c>
      <c r="DG8" s="1059">
        <v>849</v>
      </c>
      <c r="DH8" s="1059">
        <v>928</v>
      </c>
      <c r="DI8" s="1059">
        <v>929</v>
      </c>
      <c r="DJ8" s="1059">
        <v>624</v>
      </c>
      <c r="DK8" s="1059">
        <v>3437</v>
      </c>
      <c r="DL8" s="1059">
        <v>4061</v>
      </c>
      <c r="DM8" s="1126">
        <v>15494</v>
      </c>
      <c r="DN8" s="1059">
        <v>744</v>
      </c>
      <c r="DO8" s="1059">
        <v>852</v>
      </c>
      <c r="DP8" s="1059">
        <v>946</v>
      </c>
      <c r="DQ8" s="1059">
        <v>974</v>
      </c>
      <c r="DR8" s="1059">
        <v>597</v>
      </c>
      <c r="DS8" s="1059">
        <v>3516</v>
      </c>
      <c r="DT8" s="1059">
        <v>4113</v>
      </c>
      <c r="DU8" s="1126">
        <v>15442</v>
      </c>
      <c r="DV8" s="1059">
        <v>759</v>
      </c>
      <c r="DW8" s="1059">
        <v>885</v>
      </c>
      <c r="DX8" s="1059">
        <v>966</v>
      </c>
      <c r="DY8" s="1059">
        <v>984</v>
      </c>
      <c r="DZ8" s="1059">
        <v>569</v>
      </c>
      <c r="EA8" s="1059">
        <v>3594</v>
      </c>
      <c r="EB8" s="1059">
        <v>4163</v>
      </c>
      <c r="EC8" s="1126">
        <v>15493</v>
      </c>
      <c r="ED8" s="1059">
        <v>749</v>
      </c>
      <c r="EE8" s="1059">
        <v>925</v>
      </c>
      <c r="EF8" s="1059">
        <v>956</v>
      </c>
      <c r="EG8" s="1059">
        <v>997</v>
      </c>
      <c r="EH8" s="1059">
        <v>569</v>
      </c>
      <c r="EI8" s="1059">
        <v>3627</v>
      </c>
      <c r="EJ8" s="1059">
        <v>4196</v>
      </c>
      <c r="EK8" s="1126">
        <v>15415</v>
      </c>
      <c r="EL8" s="1059">
        <v>755</v>
      </c>
      <c r="EM8" s="1059">
        <v>907</v>
      </c>
      <c r="EN8" s="1059">
        <v>963</v>
      </c>
      <c r="EO8" s="1059">
        <v>1005</v>
      </c>
      <c r="EP8" s="1059">
        <v>508</v>
      </c>
      <c r="EQ8" s="1059">
        <v>3630</v>
      </c>
      <c r="ER8" s="1059">
        <v>4138</v>
      </c>
      <c r="ES8" s="1126">
        <v>15252</v>
      </c>
      <c r="ET8" s="1059" t="s">
        <v>770</v>
      </c>
      <c r="EU8" s="1059" t="s">
        <v>770</v>
      </c>
      <c r="EV8" s="1059">
        <v>21</v>
      </c>
      <c r="EW8" s="1059">
        <v>18</v>
      </c>
      <c r="EX8" s="1059">
        <v>39</v>
      </c>
      <c r="EY8" s="1059">
        <v>142</v>
      </c>
      <c r="EZ8" s="1098">
        <v>0.27464788732394368</v>
      </c>
      <c r="FA8" s="1098">
        <v>0.20790224737689764</v>
      </c>
      <c r="FB8" s="1098">
        <v>0.35326506048248629</v>
      </c>
      <c r="FC8" s="64" t="s">
        <v>2154</v>
      </c>
      <c r="FD8" s="1098">
        <v>0.12676056338028169</v>
      </c>
      <c r="FE8" s="1098">
        <v>8.170741106337312E-2</v>
      </c>
      <c r="FF8" s="1098">
        <v>0.19147594257873149</v>
      </c>
      <c r="FG8" s="1126" t="s">
        <v>3498</v>
      </c>
      <c r="FH8" s="1059" t="s">
        <v>770</v>
      </c>
      <c r="FI8" s="1059" t="s">
        <v>770</v>
      </c>
      <c r="FJ8" s="1059">
        <v>25</v>
      </c>
      <c r="FK8" s="1059">
        <v>27</v>
      </c>
      <c r="FL8" s="1059">
        <v>52</v>
      </c>
      <c r="FM8" s="1059">
        <v>128</v>
      </c>
      <c r="FN8" s="1098">
        <v>0.40625</v>
      </c>
      <c r="FO8" s="1098">
        <v>0.32510302194321716</v>
      </c>
      <c r="FP8" s="1098">
        <v>0.49286015735806571</v>
      </c>
      <c r="FQ8" s="1059" t="s">
        <v>2154</v>
      </c>
      <c r="FR8" s="1098">
        <v>0.2109375</v>
      </c>
      <c r="FS8" s="1098">
        <v>0.14921308750498036</v>
      </c>
      <c r="FT8" s="1098">
        <v>0.28950671534064165</v>
      </c>
      <c r="FU8" s="1126" t="s">
        <v>2154</v>
      </c>
      <c r="FV8" s="1059" t="s">
        <v>770</v>
      </c>
      <c r="FW8" s="1059" t="s">
        <v>770</v>
      </c>
      <c r="FX8" s="1059">
        <v>27</v>
      </c>
      <c r="FY8" s="1059">
        <v>28</v>
      </c>
      <c r="FZ8" s="1059">
        <v>55</v>
      </c>
      <c r="GA8" s="1059">
        <v>176</v>
      </c>
      <c r="GB8" s="1098">
        <v>0.3125</v>
      </c>
      <c r="GC8" s="1098">
        <v>0.24864374030221054</v>
      </c>
      <c r="GD8" s="1098">
        <v>0.38436635407317238</v>
      </c>
      <c r="GE8" s="1059" t="s">
        <v>2154</v>
      </c>
      <c r="GF8" s="1098">
        <v>0.15909090909090909</v>
      </c>
      <c r="GG8" s="1098">
        <v>0.11242263440929638</v>
      </c>
      <c r="GH8" s="1098">
        <v>0.2203229917277634</v>
      </c>
      <c r="GI8" s="1126" t="s">
        <v>2154</v>
      </c>
      <c r="GJ8" s="1059" t="s">
        <v>770</v>
      </c>
      <c r="GK8" s="1059" t="s">
        <v>770</v>
      </c>
      <c r="GL8" s="1059">
        <v>20</v>
      </c>
      <c r="GM8" s="1059">
        <v>15</v>
      </c>
      <c r="GN8" s="1059">
        <v>35</v>
      </c>
      <c r="GO8" s="1059">
        <v>145</v>
      </c>
      <c r="GP8" s="1098">
        <v>0.2413793103448276</v>
      </c>
      <c r="GQ8" s="1098">
        <v>0.17898462510957544</v>
      </c>
      <c r="GR8" s="1098">
        <v>0.31712351173453618</v>
      </c>
      <c r="GS8" s="1059" t="s">
        <v>3498</v>
      </c>
      <c r="GT8" s="1098">
        <v>0.10344827586206896</v>
      </c>
      <c r="GU8" s="1098">
        <v>6.3698367537106684E-2</v>
      </c>
      <c r="GV8" s="1098">
        <v>0.1636674422905311</v>
      </c>
      <c r="GW8" s="1126" t="s">
        <v>3498</v>
      </c>
      <c r="GX8" s="1059" t="s">
        <v>770</v>
      </c>
      <c r="GY8" s="1059" t="s">
        <v>770</v>
      </c>
      <c r="GZ8" s="1059">
        <v>17</v>
      </c>
      <c r="HA8" s="1059">
        <v>17</v>
      </c>
      <c r="HB8" s="1059">
        <v>34</v>
      </c>
      <c r="HC8" s="1059">
        <v>147</v>
      </c>
      <c r="HD8" s="1098">
        <v>0.23129251700680273</v>
      </c>
      <c r="HE8" s="1098">
        <v>0.17049881241017131</v>
      </c>
      <c r="HF8" s="1098">
        <v>0.30577249510941701</v>
      </c>
      <c r="HG8" s="1059" t="s">
        <v>2154</v>
      </c>
      <c r="HH8" s="1098">
        <v>0.11564625850340136</v>
      </c>
      <c r="HI8" s="1098">
        <v>7.3469528658906824E-2</v>
      </c>
      <c r="HJ8" s="1098">
        <v>0.17739955678050426</v>
      </c>
      <c r="HK8" s="1126" t="s">
        <v>2154</v>
      </c>
      <c r="HL8" s="1059" t="s">
        <v>770</v>
      </c>
      <c r="HM8" s="1059" t="s">
        <v>770</v>
      </c>
      <c r="HN8" s="1059" t="s">
        <v>2169</v>
      </c>
      <c r="HO8" s="1059" t="s">
        <v>2169</v>
      </c>
      <c r="HP8" s="1059">
        <v>28</v>
      </c>
      <c r="HQ8" s="1059">
        <v>138</v>
      </c>
      <c r="HR8" s="1098">
        <v>0.20289855072463769</v>
      </c>
      <c r="HS8" s="1098">
        <v>0.14427510624064918</v>
      </c>
      <c r="HT8" s="1098">
        <v>0.27761465235483618</v>
      </c>
      <c r="HU8" s="1059" t="s">
        <v>2154</v>
      </c>
      <c r="HV8" s="1098" t="s">
        <v>2169</v>
      </c>
      <c r="HW8" s="1098" t="s">
        <v>2169</v>
      </c>
      <c r="HX8" s="1098" t="s">
        <v>2169</v>
      </c>
      <c r="HY8" s="1126" t="s">
        <v>2169</v>
      </c>
      <c r="HZ8" s="1059" t="s">
        <v>770</v>
      </c>
      <c r="IA8" s="1059" t="s">
        <v>770</v>
      </c>
      <c r="IB8" s="1059">
        <v>21</v>
      </c>
      <c r="IC8" s="1059">
        <v>13</v>
      </c>
      <c r="ID8" s="1059">
        <v>34</v>
      </c>
      <c r="IE8" s="1059">
        <v>132</v>
      </c>
      <c r="IF8" s="1098">
        <v>0.25757575757575757</v>
      </c>
      <c r="IG8" s="1098">
        <v>0.19057463507497679</v>
      </c>
      <c r="IH8" s="1098">
        <v>0.33828790397889397</v>
      </c>
      <c r="II8" s="1059" t="s">
        <v>2154</v>
      </c>
      <c r="IJ8" s="1098">
        <v>9.8484848484848481E-2</v>
      </c>
      <c r="IK8" s="1098">
        <v>5.8461379743811562E-2</v>
      </c>
      <c r="IL8" s="1098">
        <v>0.16121720056416189</v>
      </c>
      <c r="IM8" s="1126" t="s">
        <v>2154</v>
      </c>
      <c r="IN8" s="1059" t="s">
        <v>770</v>
      </c>
      <c r="IO8" s="1059" t="s">
        <v>770</v>
      </c>
      <c r="IP8" s="1059">
        <v>23</v>
      </c>
      <c r="IQ8" s="1059">
        <v>10</v>
      </c>
      <c r="IR8" s="1059">
        <v>33</v>
      </c>
      <c r="IS8" s="1059">
        <v>108</v>
      </c>
      <c r="IT8" s="1098">
        <v>0.30555555555555558</v>
      </c>
      <c r="IU8" s="1098">
        <v>0.22660233791018661</v>
      </c>
      <c r="IV8" s="1098">
        <v>0.39786607976903005</v>
      </c>
      <c r="IW8" s="1059" t="s">
        <v>3499</v>
      </c>
      <c r="IX8" s="1098">
        <v>9.2592592592592587E-2</v>
      </c>
      <c r="IY8" s="1098">
        <v>5.1073330304218269E-2</v>
      </c>
      <c r="IZ8" s="1098">
        <v>0.16209859245223557</v>
      </c>
      <c r="JA8" s="1126" t="s">
        <v>2154</v>
      </c>
      <c r="JB8" s="1059">
        <v>15195</v>
      </c>
      <c r="JC8" s="1059">
        <v>747</v>
      </c>
      <c r="JD8" s="1059">
        <v>853</v>
      </c>
      <c r="JE8" s="1059">
        <v>933</v>
      </c>
      <c r="JF8" s="1059">
        <v>903</v>
      </c>
      <c r="JG8" s="1126">
        <v>642</v>
      </c>
      <c r="JH8" s="1059">
        <v>2531</v>
      </c>
      <c r="JI8" s="1059">
        <v>17</v>
      </c>
      <c r="JJ8" s="1059">
        <v>17</v>
      </c>
      <c r="JK8" s="1059">
        <v>39</v>
      </c>
      <c r="JL8" s="1059">
        <v>49</v>
      </c>
      <c r="JM8" s="1126">
        <v>37</v>
      </c>
      <c r="JN8" s="1060">
        <v>0.16656794998354721</v>
      </c>
      <c r="JO8" s="1060">
        <v>2.2757697456492636E-2</v>
      </c>
      <c r="JP8" s="1060">
        <v>1.992966002344666E-2</v>
      </c>
      <c r="JQ8" s="1060">
        <v>4.1800643086816719E-2</v>
      </c>
      <c r="JR8" s="1060">
        <v>5.4263565891472867E-2</v>
      </c>
      <c r="JS8" s="1072">
        <v>5.763239875389408E-2</v>
      </c>
      <c r="JT8" s="1059">
        <v>15559</v>
      </c>
      <c r="JU8" s="1059">
        <v>15139</v>
      </c>
      <c r="JV8" s="1059">
        <v>14679</v>
      </c>
      <c r="JW8" s="1059">
        <v>460</v>
      </c>
      <c r="JX8" s="1059">
        <v>72</v>
      </c>
      <c r="JY8" s="1059">
        <v>23</v>
      </c>
      <c r="JZ8" s="1059">
        <v>365</v>
      </c>
      <c r="KA8" s="1059">
        <v>144</v>
      </c>
      <c r="KB8" s="1059">
        <v>224</v>
      </c>
      <c r="KC8" s="1059">
        <v>35</v>
      </c>
      <c r="KD8" s="1059">
        <v>17</v>
      </c>
      <c r="KE8" s="1060">
        <v>0.94344109518606589</v>
      </c>
      <c r="KF8" s="1072">
        <v>5.6558904813934108E-2</v>
      </c>
      <c r="KG8" s="1059">
        <v>747</v>
      </c>
      <c r="KH8" s="1059">
        <v>712</v>
      </c>
      <c r="KI8" s="1059">
        <v>695</v>
      </c>
      <c r="KJ8" s="1059">
        <v>17</v>
      </c>
      <c r="KK8" s="1059">
        <v>0</v>
      </c>
      <c r="KL8" s="1059">
        <v>0</v>
      </c>
      <c r="KM8" s="1059">
        <v>17</v>
      </c>
      <c r="KN8" s="1059">
        <v>20</v>
      </c>
      <c r="KO8" s="1059">
        <v>15</v>
      </c>
      <c r="KP8" s="1059">
        <v>0</v>
      </c>
      <c r="KQ8" s="1059">
        <v>0</v>
      </c>
      <c r="KR8" s="1060">
        <v>0.93038821954484607</v>
      </c>
      <c r="KS8" s="1072">
        <v>6.9611780455153927E-2</v>
      </c>
      <c r="KT8" s="1059">
        <v>482</v>
      </c>
      <c r="KU8" s="1059">
        <v>469</v>
      </c>
      <c r="KV8" s="1059">
        <v>459</v>
      </c>
      <c r="KW8" s="1059">
        <v>10</v>
      </c>
      <c r="KX8" s="1059">
        <v>0</v>
      </c>
      <c r="KY8" s="1059">
        <v>1</v>
      </c>
      <c r="KZ8" s="1059">
        <v>9</v>
      </c>
      <c r="LA8" s="1059">
        <v>7</v>
      </c>
      <c r="LB8" s="1059">
        <v>5</v>
      </c>
      <c r="LC8" s="1059">
        <v>1</v>
      </c>
      <c r="LD8" s="1059">
        <v>0</v>
      </c>
      <c r="LE8" s="1060">
        <v>0.9522821576763485</v>
      </c>
      <c r="LF8" s="1072">
        <v>4.7717842323651505E-2</v>
      </c>
      <c r="LG8" s="1059">
        <v>371</v>
      </c>
      <c r="LH8" s="1059">
        <v>358</v>
      </c>
      <c r="LI8" s="1059">
        <v>353</v>
      </c>
      <c r="LJ8" s="1059">
        <v>5</v>
      </c>
      <c r="LK8" s="1059">
        <v>0</v>
      </c>
      <c r="LL8" s="1059">
        <v>0</v>
      </c>
      <c r="LM8" s="1059">
        <v>5</v>
      </c>
      <c r="LN8" s="1059">
        <v>9</v>
      </c>
      <c r="LO8" s="1059">
        <v>3</v>
      </c>
      <c r="LP8" s="1059">
        <v>0</v>
      </c>
      <c r="LQ8" s="1059">
        <v>1</v>
      </c>
      <c r="LR8" s="1060">
        <v>0.95148247978436662</v>
      </c>
      <c r="LS8" s="1072">
        <v>4.8517520215633381E-2</v>
      </c>
      <c r="LT8" s="1059">
        <v>956</v>
      </c>
      <c r="LU8" s="1059">
        <v>912</v>
      </c>
      <c r="LV8" s="1059">
        <v>891</v>
      </c>
      <c r="LW8" s="1059">
        <v>21</v>
      </c>
      <c r="LX8" s="1059">
        <v>1</v>
      </c>
      <c r="LY8" s="1059">
        <v>4</v>
      </c>
      <c r="LZ8" s="1059">
        <v>16</v>
      </c>
      <c r="MA8" s="1059">
        <v>14</v>
      </c>
      <c r="MB8" s="1059">
        <v>22</v>
      </c>
      <c r="MC8" s="1059">
        <v>6</v>
      </c>
      <c r="MD8" s="1059">
        <v>2</v>
      </c>
      <c r="ME8" s="1060">
        <v>0.93200836820083677</v>
      </c>
      <c r="MF8" s="1072">
        <v>6.7991631799163232E-2</v>
      </c>
      <c r="MG8" s="1059">
        <v>190</v>
      </c>
      <c r="MH8" s="1059">
        <v>184</v>
      </c>
      <c r="MI8" s="1059">
        <v>182</v>
      </c>
      <c r="MJ8" s="1059">
        <v>2</v>
      </c>
      <c r="MK8" s="1059">
        <v>0</v>
      </c>
      <c r="ML8" s="1059">
        <v>0</v>
      </c>
      <c r="MM8" s="1059">
        <v>2</v>
      </c>
      <c r="MN8" s="1059">
        <v>1</v>
      </c>
      <c r="MO8" s="1059">
        <v>3</v>
      </c>
      <c r="MP8" s="1059">
        <v>2</v>
      </c>
      <c r="MQ8" s="1059">
        <v>0</v>
      </c>
      <c r="MR8" s="1060">
        <v>0.95789473684210524</v>
      </c>
      <c r="MS8" s="1072">
        <v>4.2105263157894757E-2</v>
      </c>
      <c r="MT8" s="1059">
        <v>399</v>
      </c>
      <c r="MU8" s="1059">
        <v>381</v>
      </c>
      <c r="MV8" s="1059">
        <v>376</v>
      </c>
      <c r="MW8" s="1059">
        <v>5</v>
      </c>
      <c r="MX8" s="1059">
        <v>1</v>
      </c>
      <c r="MY8" s="1059">
        <v>0</v>
      </c>
      <c r="MZ8" s="1059">
        <v>4</v>
      </c>
      <c r="NA8" s="1059">
        <v>8</v>
      </c>
      <c r="NB8" s="1059">
        <v>8</v>
      </c>
      <c r="NC8" s="1059">
        <v>1</v>
      </c>
      <c r="ND8" s="1059">
        <v>1</v>
      </c>
      <c r="NE8" s="1060">
        <v>0.94235588972431072</v>
      </c>
      <c r="NF8" s="1072">
        <v>5.7644110275689275E-2</v>
      </c>
      <c r="NG8" s="1059">
        <v>332</v>
      </c>
      <c r="NH8" s="1059">
        <v>323</v>
      </c>
      <c r="NI8" s="1059">
        <v>317</v>
      </c>
      <c r="NJ8" s="1059">
        <v>6</v>
      </c>
      <c r="NK8" s="1059">
        <v>0</v>
      </c>
      <c r="NL8" s="1059">
        <v>1</v>
      </c>
      <c r="NM8" s="1059">
        <v>5</v>
      </c>
      <c r="NN8" s="1059">
        <v>4</v>
      </c>
      <c r="NO8" s="1059">
        <v>3</v>
      </c>
      <c r="NP8" s="1059">
        <v>2</v>
      </c>
      <c r="NQ8" s="1059">
        <v>0</v>
      </c>
      <c r="NR8" s="1060">
        <v>0.95481927710843373</v>
      </c>
      <c r="NS8" s="1072">
        <v>4.5180722891566272E-2</v>
      </c>
      <c r="NT8" s="1059">
        <v>649</v>
      </c>
      <c r="NU8" s="1059">
        <v>621</v>
      </c>
      <c r="NV8" s="1059">
        <v>601</v>
      </c>
      <c r="NW8" s="1059">
        <v>20</v>
      </c>
      <c r="NX8" s="1059">
        <v>1</v>
      </c>
      <c r="NY8" s="1059">
        <v>2</v>
      </c>
      <c r="NZ8" s="1059">
        <v>17</v>
      </c>
      <c r="OA8" s="1059">
        <v>8</v>
      </c>
      <c r="OB8" s="1059">
        <v>19</v>
      </c>
      <c r="OC8" s="1059">
        <v>1</v>
      </c>
      <c r="OD8" s="1059">
        <v>0</v>
      </c>
      <c r="OE8" s="1060">
        <v>0.92604006163328201</v>
      </c>
      <c r="OF8" s="1072">
        <v>7.3959938366717992E-2</v>
      </c>
      <c r="OG8" s="1059">
        <v>4126</v>
      </c>
      <c r="OH8" s="1059">
        <v>3960</v>
      </c>
      <c r="OI8" s="1059">
        <v>3874</v>
      </c>
      <c r="OJ8" s="1059">
        <v>86</v>
      </c>
      <c r="OK8" s="1059">
        <v>3</v>
      </c>
      <c r="OL8" s="1059">
        <v>8</v>
      </c>
      <c r="OM8" s="1059">
        <v>75</v>
      </c>
      <c r="ON8" s="1059">
        <v>71</v>
      </c>
      <c r="OO8" s="1059">
        <v>78</v>
      </c>
      <c r="OP8" s="1059">
        <v>13</v>
      </c>
      <c r="OQ8" s="1059">
        <v>4</v>
      </c>
      <c r="OR8" s="1060">
        <v>0.9389238972370334</v>
      </c>
      <c r="OS8" s="1072">
        <v>6.10761027629666E-2</v>
      </c>
      <c r="OT8" s="1059">
        <v>15645</v>
      </c>
      <c r="OU8" s="1059">
        <v>12.394079386385425</v>
      </c>
      <c r="OV8" s="1060">
        <v>0</v>
      </c>
      <c r="OW8" s="1072">
        <v>0</v>
      </c>
      <c r="OX8" s="1059">
        <v>2749</v>
      </c>
      <c r="OY8" s="1060">
        <v>0.11084212440887597</v>
      </c>
      <c r="OZ8" s="1059">
        <v>304.70500000000004</v>
      </c>
      <c r="PA8" s="1060">
        <v>0</v>
      </c>
      <c r="PB8" s="1072">
        <v>0</v>
      </c>
      <c r="PC8" s="1059">
        <v>590</v>
      </c>
      <c r="PD8" s="1059">
        <v>85</v>
      </c>
      <c r="PE8" s="1126">
        <v>45</v>
      </c>
      <c r="PF8" s="1059">
        <v>575</v>
      </c>
      <c r="PG8" s="1059">
        <v>90</v>
      </c>
      <c r="PH8" s="1126">
        <v>50</v>
      </c>
      <c r="PI8" s="1059">
        <v>535</v>
      </c>
      <c r="PJ8" s="1059">
        <v>95</v>
      </c>
      <c r="PK8" s="1126">
        <v>35</v>
      </c>
      <c r="PL8" s="1059">
        <v>510</v>
      </c>
      <c r="PM8" s="1059">
        <v>95</v>
      </c>
      <c r="PN8" s="1126">
        <v>20</v>
      </c>
      <c r="PO8" s="1059">
        <v>490</v>
      </c>
      <c r="PP8" s="1059">
        <v>85</v>
      </c>
      <c r="PQ8" s="1126">
        <v>30</v>
      </c>
      <c r="PR8" s="1059">
        <v>460</v>
      </c>
      <c r="PS8" s="1059">
        <v>75</v>
      </c>
      <c r="PT8" s="1126">
        <v>35</v>
      </c>
      <c r="PU8" s="1059" t="s">
        <v>770</v>
      </c>
      <c r="PV8" s="1059" t="s">
        <v>770</v>
      </c>
      <c r="PW8" s="1059" t="s">
        <v>770</v>
      </c>
      <c r="PX8" s="1059" t="s">
        <v>770</v>
      </c>
      <c r="PY8" s="1059" t="s">
        <v>770</v>
      </c>
      <c r="PZ8" s="1059" t="s">
        <v>770</v>
      </c>
      <c r="QA8" s="1059" t="s">
        <v>770</v>
      </c>
      <c r="QB8" s="1126" t="s">
        <v>770</v>
      </c>
      <c r="QC8" s="1059">
        <v>164</v>
      </c>
      <c r="QD8" s="1059">
        <v>157</v>
      </c>
      <c r="QE8" s="1059" t="s">
        <v>770</v>
      </c>
      <c r="QF8" s="1059">
        <v>127</v>
      </c>
      <c r="QG8" s="1059">
        <v>158</v>
      </c>
      <c r="QH8" s="1059">
        <v>136</v>
      </c>
      <c r="QI8" s="1059">
        <v>142</v>
      </c>
      <c r="QJ8" s="1059">
        <v>143</v>
      </c>
      <c r="QK8" s="1126">
        <v>161</v>
      </c>
      <c r="QL8" s="1059">
        <v>157</v>
      </c>
      <c r="QM8" s="1059">
        <v>163</v>
      </c>
      <c r="QN8" s="1059">
        <v>127</v>
      </c>
      <c r="QO8" s="1059">
        <v>171</v>
      </c>
      <c r="QP8" s="1059">
        <v>169</v>
      </c>
      <c r="QQ8" s="1059">
        <v>167</v>
      </c>
      <c r="QR8" s="1059">
        <v>192</v>
      </c>
      <c r="QS8" s="1059">
        <v>187</v>
      </c>
      <c r="QT8" s="1059">
        <v>181</v>
      </c>
      <c r="QU8" s="1059">
        <v>185</v>
      </c>
      <c r="QV8" s="1059">
        <v>187</v>
      </c>
      <c r="QW8" s="1059">
        <v>204</v>
      </c>
      <c r="QX8" s="1059">
        <v>190</v>
      </c>
      <c r="QY8" s="1059">
        <v>195</v>
      </c>
      <c r="QZ8" s="1059">
        <v>191</v>
      </c>
      <c r="RA8" s="1059">
        <v>184</v>
      </c>
      <c r="RB8" s="1059">
        <v>178</v>
      </c>
      <c r="RC8" s="1059">
        <v>205</v>
      </c>
      <c r="RD8" s="1059">
        <v>196</v>
      </c>
      <c r="RE8" s="1059">
        <v>151</v>
      </c>
      <c r="RF8" s="1059">
        <v>106</v>
      </c>
      <c r="RG8" s="1059">
        <v>128</v>
      </c>
      <c r="RH8" s="1059">
        <v>132</v>
      </c>
      <c r="RI8" s="1059">
        <v>112</v>
      </c>
      <c r="RJ8" s="1126">
        <v>128</v>
      </c>
      <c r="RK8" s="1059">
        <v>155</v>
      </c>
      <c r="RL8" s="1059">
        <v>119</v>
      </c>
      <c r="RM8" s="1059">
        <v>146</v>
      </c>
      <c r="RN8" s="1059">
        <v>163</v>
      </c>
      <c r="RO8" s="1059">
        <v>158</v>
      </c>
      <c r="RP8" s="1059">
        <v>180</v>
      </c>
      <c r="RQ8" s="1059">
        <v>177</v>
      </c>
      <c r="RR8" s="1059">
        <v>178</v>
      </c>
      <c r="RS8" s="1059">
        <v>191</v>
      </c>
      <c r="RT8" s="1059">
        <v>168</v>
      </c>
      <c r="RU8" s="1059">
        <v>197</v>
      </c>
      <c r="RV8" s="1059">
        <v>196</v>
      </c>
      <c r="RW8" s="1059">
        <v>187</v>
      </c>
      <c r="RX8" s="1059">
        <v>194</v>
      </c>
      <c r="RY8" s="1059">
        <v>180</v>
      </c>
      <c r="RZ8" s="1059">
        <v>184</v>
      </c>
      <c r="SA8" s="1059">
        <v>196</v>
      </c>
      <c r="SB8" s="1059">
        <v>203</v>
      </c>
      <c r="SC8" s="1059">
        <v>171</v>
      </c>
      <c r="SD8" s="1059">
        <v>145</v>
      </c>
      <c r="SE8" s="1059">
        <v>132</v>
      </c>
      <c r="SF8" s="1059">
        <v>130</v>
      </c>
      <c r="SG8" s="1059">
        <v>114</v>
      </c>
      <c r="SH8" s="1059">
        <v>120</v>
      </c>
      <c r="SI8" s="1126">
        <v>134</v>
      </c>
      <c r="SJ8" s="1059">
        <v>116</v>
      </c>
      <c r="SK8" s="1059">
        <v>132</v>
      </c>
      <c r="SL8" s="1059">
        <v>150</v>
      </c>
      <c r="SM8" s="1059">
        <v>141</v>
      </c>
      <c r="SN8" s="1059">
        <v>161</v>
      </c>
      <c r="SO8" s="1059">
        <v>180</v>
      </c>
      <c r="SP8" s="1059">
        <v>174</v>
      </c>
      <c r="SQ8" s="1059">
        <v>185</v>
      </c>
      <c r="SR8" s="1059">
        <v>163</v>
      </c>
      <c r="SS8" s="1059">
        <v>183</v>
      </c>
      <c r="ST8" s="1059">
        <v>190</v>
      </c>
      <c r="SU8" s="1059">
        <v>183</v>
      </c>
      <c r="SV8" s="1059">
        <v>194</v>
      </c>
      <c r="SW8" s="1059">
        <v>180</v>
      </c>
      <c r="SX8" s="1059">
        <v>188</v>
      </c>
      <c r="SY8" s="1059">
        <v>202</v>
      </c>
      <c r="SZ8" s="1059">
        <v>209</v>
      </c>
      <c r="TA8" s="1059">
        <v>176</v>
      </c>
      <c r="TB8" s="1059">
        <v>172</v>
      </c>
      <c r="TC8" s="1059">
        <v>167</v>
      </c>
      <c r="TD8" s="1059">
        <v>134</v>
      </c>
      <c r="TE8" s="1059">
        <v>112</v>
      </c>
      <c r="TF8" s="1059">
        <v>128</v>
      </c>
      <c r="TG8" s="1059">
        <v>139</v>
      </c>
      <c r="TH8" s="1126">
        <v>142</v>
      </c>
      <c r="TI8" s="1059">
        <v>85</v>
      </c>
      <c r="TJ8" s="1059">
        <v>101</v>
      </c>
      <c r="TK8" s="1059">
        <v>186</v>
      </c>
      <c r="TL8" s="1060">
        <v>0.543010752688172</v>
      </c>
      <c r="TM8" s="1060">
        <v>0.47127367574310397</v>
      </c>
      <c r="TN8" s="1060">
        <v>0.61300717681351302</v>
      </c>
      <c r="TO8" s="1126" t="s">
        <v>2154</v>
      </c>
      <c r="TP8" s="1059">
        <v>49</v>
      </c>
      <c r="TQ8" s="1059">
        <v>103</v>
      </c>
      <c r="TR8" s="1059">
        <v>152</v>
      </c>
      <c r="TS8" s="1060">
        <v>0.67763157894736847</v>
      </c>
      <c r="TT8" s="1060">
        <v>0.59974215139460163</v>
      </c>
      <c r="TU8" s="1060">
        <v>0.74676384520371408</v>
      </c>
      <c r="TV8" s="1126" t="s">
        <v>2154</v>
      </c>
      <c r="TW8" s="1059">
        <v>51</v>
      </c>
      <c r="TX8" s="1059">
        <v>118</v>
      </c>
      <c r="TY8" s="1059">
        <v>169</v>
      </c>
      <c r="TZ8" s="1060">
        <v>0.69822485207100593</v>
      </c>
      <c r="UA8" s="1060">
        <v>0.62524489653810578</v>
      </c>
      <c r="UB8" s="1060">
        <v>0.76239358127355084</v>
      </c>
      <c r="UC8" s="1126" t="s">
        <v>2154</v>
      </c>
      <c r="UD8" s="1059">
        <v>50</v>
      </c>
      <c r="UE8" s="1059">
        <v>117</v>
      </c>
      <c r="UF8" s="1059">
        <v>167</v>
      </c>
      <c r="UG8" s="1060">
        <v>0.70059880239520955</v>
      </c>
      <c r="UH8" s="1060">
        <v>0.62726301838929011</v>
      </c>
      <c r="UI8" s="1060">
        <v>0.76491345014765644</v>
      </c>
      <c r="UJ8" s="1126" t="s">
        <v>2154</v>
      </c>
      <c r="UK8" s="1059">
        <v>50</v>
      </c>
      <c r="UL8" s="1059">
        <v>133</v>
      </c>
      <c r="UM8" s="1059">
        <v>183</v>
      </c>
      <c r="UN8" s="1060">
        <v>0.72677595628415304</v>
      </c>
      <c r="UO8" s="1060">
        <v>0.65804792065007478</v>
      </c>
      <c r="UP8" s="1060">
        <v>0.78617896841340917</v>
      </c>
      <c r="UQ8" s="1126" t="s">
        <v>2154</v>
      </c>
      <c r="UR8" s="1059">
        <v>2310</v>
      </c>
      <c r="US8" s="1059">
        <v>2275</v>
      </c>
      <c r="UT8" s="1059">
        <v>35</v>
      </c>
      <c r="UU8" s="1059">
        <v>34</v>
      </c>
      <c r="UV8" s="1060">
        <v>0.97142857142857142</v>
      </c>
      <c r="UW8" s="1059">
        <v>1</v>
      </c>
      <c r="UX8" s="1072">
        <v>2.8571428571428571E-2</v>
      </c>
      <c r="UY8" s="1059">
        <v>1600</v>
      </c>
      <c r="UZ8" s="1059">
        <v>1133</v>
      </c>
      <c r="VA8" s="1059">
        <v>188</v>
      </c>
      <c r="VB8" s="1059">
        <v>279</v>
      </c>
      <c r="VC8" s="1060">
        <v>0.708125</v>
      </c>
      <c r="VD8" s="1060">
        <v>0.11749999999999999</v>
      </c>
      <c r="VE8" s="1072">
        <v>0.174375</v>
      </c>
      <c r="VF8" s="1059">
        <v>4654</v>
      </c>
      <c r="VG8" s="1059">
        <v>188</v>
      </c>
      <c r="VH8" s="1059">
        <v>271</v>
      </c>
      <c r="VI8" s="1059">
        <v>116</v>
      </c>
      <c r="VJ8" s="1059">
        <v>3158</v>
      </c>
      <c r="VK8" s="1059">
        <v>256</v>
      </c>
      <c r="VL8" s="1059">
        <v>1746</v>
      </c>
      <c r="VM8" s="1072">
        <v>0.14662084765177549</v>
      </c>
      <c r="VN8" s="1059">
        <v>1126</v>
      </c>
      <c r="VO8" s="1059">
        <v>2</v>
      </c>
      <c r="VP8" s="1059">
        <v>203</v>
      </c>
      <c r="VQ8" s="1059">
        <v>280</v>
      </c>
      <c r="VR8" s="1059">
        <v>149</v>
      </c>
      <c r="VS8" s="1126">
        <v>1760</v>
      </c>
      <c r="VT8" s="1059">
        <v>581</v>
      </c>
      <c r="VU8" s="1059">
        <v>501</v>
      </c>
      <c r="VV8" s="1059">
        <v>77</v>
      </c>
      <c r="VW8" s="1059">
        <v>3</v>
      </c>
      <c r="VX8" s="1059">
        <v>80</v>
      </c>
      <c r="VY8" s="1060">
        <v>0.13253012048192772</v>
      </c>
      <c r="VZ8" s="1072">
        <v>0.13769363166953527</v>
      </c>
      <c r="WA8" s="1059">
        <v>65</v>
      </c>
      <c r="WB8" s="1059">
        <v>70</v>
      </c>
      <c r="WC8" s="1059">
        <v>60</v>
      </c>
      <c r="WD8" s="1059">
        <v>55</v>
      </c>
      <c r="WE8" s="1059">
        <v>60</v>
      </c>
      <c r="WF8" s="1059">
        <v>55</v>
      </c>
      <c r="WG8" s="1126">
        <v>55</v>
      </c>
      <c r="WH8" s="1059">
        <v>278</v>
      </c>
      <c r="WI8" s="1059">
        <v>74</v>
      </c>
      <c r="WJ8" s="1060">
        <v>0.26618705035971224</v>
      </c>
      <c r="WK8" s="1126">
        <v>31</v>
      </c>
      <c r="WL8" s="1059" t="s">
        <v>770</v>
      </c>
      <c r="WM8" s="1060" t="s">
        <v>770</v>
      </c>
      <c r="WN8" s="1060" t="s">
        <v>770</v>
      </c>
      <c r="WO8" s="1072" t="s">
        <v>770</v>
      </c>
      <c r="WP8" s="1059" t="s">
        <v>770</v>
      </c>
      <c r="WQ8" s="1060" t="s">
        <v>770</v>
      </c>
      <c r="WR8" s="1060" t="s">
        <v>770</v>
      </c>
      <c r="WS8" s="1072" t="s">
        <v>770</v>
      </c>
      <c r="WT8" s="1059" t="s">
        <v>770</v>
      </c>
      <c r="WU8" s="1060" t="s">
        <v>770</v>
      </c>
      <c r="WV8" s="1060" t="s">
        <v>770</v>
      </c>
      <c r="WW8" s="1072" t="s">
        <v>770</v>
      </c>
      <c r="WX8" s="1059" t="s">
        <v>770</v>
      </c>
      <c r="WY8" s="1060" t="s">
        <v>770</v>
      </c>
      <c r="WZ8" s="1060" t="s">
        <v>770</v>
      </c>
      <c r="XA8" s="1072" t="s">
        <v>770</v>
      </c>
      <c r="XB8" s="1059">
        <v>168</v>
      </c>
      <c r="XC8" s="1059">
        <v>6377</v>
      </c>
      <c r="XD8" s="1072">
        <v>2.6344676180021953E-2</v>
      </c>
      <c r="XE8" s="1059">
        <v>105</v>
      </c>
      <c r="XF8" s="1059">
        <v>790</v>
      </c>
      <c r="XG8" s="1060">
        <v>0.13291139240506328</v>
      </c>
      <c r="XH8" s="1060">
        <v>0.11100571446885298</v>
      </c>
      <c r="XI8" s="1060">
        <v>0.15836980937739495</v>
      </c>
      <c r="XJ8" s="1059">
        <v>100</v>
      </c>
      <c r="XK8" s="1059">
        <v>745</v>
      </c>
      <c r="XL8" s="1060">
        <v>0.13422818791946309</v>
      </c>
      <c r="XM8" s="1060">
        <v>0.11161643238115257</v>
      </c>
      <c r="XN8" s="1060">
        <v>0.16059266664724781</v>
      </c>
      <c r="XO8" s="1059">
        <v>95</v>
      </c>
      <c r="XP8" s="1059">
        <v>760</v>
      </c>
      <c r="XQ8" s="1060">
        <v>0.125</v>
      </c>
      <c r="XR8" s="1060">
        <v>0.10335683743692103</v>
      </c>
      <c r="XS8" s="1060">
        <v>0.15041501087302636</v>
      </c>
      <c r="XT8" s="1059">
        <v>125</v>
      </c>
      <c r="XU8" s="1059">
        <v>750</v>
      </c>
      <c r="XV8" s="1060">
        <v>0.16666666666666666</v>
      </c>
      <c r="XW8" s="1060">
        <v>0.14170742209864096</v>
      </c>
      <c r="XX8" s="1060">
        <v>0.19502314087384726</v>
      </c>
      <c r="XY8" s="1059">
        <v>105</v>
      </c>
      <c r="XZ8" s="1059">
        <v>770</v>
      </c>
      <c r="YA8" s="1060">
        <v>0.13636363636363635</v>
      </c>
      <c r="YB8" s="1060">
        <v>0.11392257178647092</v>
      </c>
      <c r="YC8" s="1060">
        <v>0.16241498596932655</v>
      </c>
      <c r="YD8" s="1059">
        <v>105</v>
      </c>
      <c r="YE8" s="1059">
        <v>710</v>
      </c>
      <c r="YF8" s="1060">
        <v>0.14788732394366197</v>
      </c>
      <c r="YG8" s="1060">
        <v>0.12367211985769325</v>
      </c>
      <c r="YH8" s="1060">
        <v>0.17589223883614352</v>
      </c>
      <c r="YI8" s="1059" t="s">
        <v>770</v>
      </c>
      <c r="YJ8" s="1059" t="s">
        <v>770</v>
      </c>
      <c r="YK8" s="1060" t="s">
        <v>770</v>
      </c>
      <c r="YL8" s="1060" t="s">
        <v>770</v>
      </c>
      <c r="YM8" s="1072" t="s">
        <v>770</v>
      </c>
      <c r="YN8" s="1059">
        <v>90</v>
      </c>
      <c r="YO8" s="1059">
        <v>105</v>
      </c>
      <c r="YP8" s="1059">
        <v>125</v>
      </c>
      <c r="YQ8" s="1059">
        <v>115</v>
      </c>
      <c r="YR8" s="1059">
        <v>75</v>
      </c>
      <c r="YS8" s="1059">
        <v>85</v>
      </c>
      <c r="YT8" s="1126">
        <v>105</v>
      </c>
      <c r="YU8" s="1059">
        <v>6</v>
      </c>
      <c r="YV8" s="1059">
        <v>68</v>
      </c>
      <c r="YW8" s="1060">
        <v>8.8235294117647065E-2</v>
      </c>
      <c r="YX8" s="1060">
        <v>4.1068115314489347E-2</v>
      </c>
      <c r="YY8" s="1060">
        <v>0.17943769123145106</v>
      </c>
      <c r="YZ8" s="1059">
        <v>5</v>
      </c>
      <c r="ZA8" s="1059">
        <v>68</v>
      </c>
      <c r="ZB8" s="1060">
        <v>7.3529411764705885E-2</v>
      </c>
      <c r="ZC8" s="1060">
        <v>3.1814844251117982E-2</v>
      </c>
      <c r="ZD8" s="1060">
        <v>0.16085188395717745</v>
      </c>
      <c r="ZE8" s="1059">
        <v>6</v>
      </c>
      <c r="ZF8" s="1059">
        <v>67</v>
      </c>
      <c r="ZG8" s="1060">
        <v>8.9552238805970144E-2</v>
      </c>
      <c r="ZH8" s="1060">
        <v>4.1690950637988639E-2</v>
      </c>
      <c r="ZI8" s="1060">
        <v>0.18192752199666204</v>
      </c>
      <c r="ZJ8" s="1059">
        <v>13</v>
      </c>
      <c r="ZK8" s="1059">
        <v>67</v>
      </c>
      <c r="ZL8" s="1060">
        <v>0.19402985074626866</v>
      </c>
      <c r="ZM8" s="1060">
        <v>0.11705173916411592</v>
      </c>
      <c r="ZN8" s="1072">
        <v>0.30419112225444184</v>
      </c>
      <c r="ZO8" s="1059">
        <v>165</v>
      </c>
      <c r="ZP8" s="1059">
        <v>11</v>
      </c>
      <c r="ZQ8" s="1059">
        <v>154</v>
      </c>
      <c r="ZR8" s="1060">
        <v>0.93333333333333335</v>
      </c>
      <c r="ZS8" s="1059">
        <v>61</v>
      </c>
      <c r="ZT8" s="1059">
        <v>18</v>
      </c>
      <c r="ZU8" s="1059">
        <v>79</v>
      </c>
      <c r="ZV8" s="1060">
        <v>0.39610389610389612</v>
      </c>
      <c r="ZW8" s="1060">
        <v>0.32229080750169481</v>
      </c>
      <c r="ZX8" s="1060">
        <v>0.47497411744839962</v>
      </c>
      <c r="ZY8" s="1060">
        <v>0.51298701298701299</v>
      </c>
      <c r="ZZ8" s="1060">
        <v>0.43469429237932539</v>
      </c>
      <c r="AAA8" s="1072">
        <v>0.59064759200191275</v>
      </c>
      <c r="AAB8" s="1059">
        <v>15</v>
      </c>
      <c r="AAC8" s="1059">
        <v>153</v>
      </c>
      <c r="AAD8" s="1059">
        <v>168</v>
      </c>
      <c r="AAE8" s="1060">
        <v>0.9107142857142857</v>
      </c>
      <c r="AAF8" s="1059">
        <v>63</v>
      </c>
      <c r="AAG8" s="1060">
        <v>0.41176470588235292</v>
      </c>
      <c r="AAH8" s="1060">
        <v>0.33687298198587184</v>
      </c>
      <c r="AAI8" s="1060">
        <v>0.4909786574784919</v>
      </c>
      <c r="AAJ8" s="1059">
        <v>27</v>
      </c>
      <c r="AAK8" s="1059">
        <v>90</v>
      </c>
      <c r="AAL8" s="1060">
        <v>0.58823529411764708</v>
      </c>
      <c r="AAM8" s="1060">
        <v>0.5090213425215081</v>
      </c>
      <c r="AAN8" s="1072">
        <v>0.6631270180141281</v>
      </c>
      <c r="AAO8" s="1059">
        <v>137</v>
      </c>
      <c r="AAP8" s="1059">
        <v>56</v>
      </c>
      <c r="AAQ8" s="1060">
        <v>0.40875912408759124</v>
      </c>
      <c r="AAR8" s="1060">
        <v>0.3300202944904852</v>
      </c>
      <c r="AAS8" s="1060">
        <v>0.49247515387157981</v>
      </c>
      <c r="AAT8" s="1059">
        <v>20</v>
      </c>
      <c r="AAU8" s="1059">
        <v>76</v>
      </c>
      <c r="AAV8" s="1060">
        <v>0.55474452554744524</v>
      </c>
      <c r="AAW8" s="1060">
        <v>0.47115842155497156</v>
      </c>
      <c r="AAX8" s="1072">
        <v>0.63534430942778941</v>
      </c>
      <c r="AAY8" s="1059">
        <v>146</v>
      </c>
      <c r="AAZ8" s="1059">
        <v>136</v>
      </c>
      <c r="ABA8" s="1059">
        <v>10</v>
      </c>
      <c r="ABB8" s="1060">
        <v>0.93150684931506844</v>
      </c>
      <c r="ABC8" s="1059">
        <v>60</v>
      </c>
      <c r="ABD8" s="1060">
        <v>0.44117647058823528</v>
      </c>
      <c r="ABE8" s="1060">
        <v>0.36048146171688433</v>
      </c>
      <c r="ABF8" s="1060">
        <v>0.52510325589883122</v>
      </c>
      <c r="ABG8" s="1059">
        <v>17</v>
      </c>
      <c r="ABH8" s="1059">
        <v>77</v>
      </c>
      <c r="ABI8" s="1060">
        <v>0.56617647058823528</v>
      </c>
      <c r="ABJ8" s="1060">
        <v>0.48219699278737649</v>
      </c>
      <c r="ABK8" s="1072">
        <v>0.64652019989494347</v>
      </c>
      <c r="ABL8" s="1059">
        <v>4654</v>
      </c>
      <c r="ABM8" s="1059">
        <v>2908</v>
      </c>
      <c r="ABN8" s="1059">
        <v>1746</v>
      </c>
      <c r="ABO8" s="1059">
        <v>188</v>
      </c>
      <c r="ABP8" s="1059">
        <v>168</v>
      </c>
      <c r="ABQ8" s="1059">
        <v>355</v>
      </c>
      <c r="ABR8" s="1059">
        <v>271</v>
      </c>
      <c r="ABS8" s="1059">
        <v>327</v>
      </c>
      <c r="ABT8" s="1059">
        <v>181</v>
      </c>
      <c r="ABU8" s="1059">
        <v>116</v>
      </c>
      <c r="ABV8" s="1059">
        <v>109</v>
      </c>
      <c r="ABW8" s="1126">
        <v>31</v>
      </c>
      <c r="ABX8" s="1059">
        <v>105</v>
      </c>
      <c r="ABY8" s="1059">
        <v>90</v>
      </c>
      <c r="ABZ8" s="1059">
        <v>65</v>
      </c>
      <c r="ACA8" s="1059">
        <v>40</v>
      </c>
      <c r="ACB8" s="1059">
        <v>285</v>
      </c>
      <c r="ACC8" s="1059">
        <v>315</v>
      </c>
      <c r="ACD8" s="1059">
        <v>145</v>
      </c>
      <c r="ACE8" s="1059">
        <v>85</v>
      </c>
      <c r="ACF8" s="1059">
        <v>90</v>
      </c>
      <c r="ACG8" s="1059">
        <v>65</v>
      </c>
      <c r="ACH8" s="1059">
        <v>20</v>
      </c>
      <c r="ACI8" s="1059">
        <v>225</v>
      </c>
      <c r="ACJ8" s="1059">
        <v>260</v>
      </c>
      <c r="ACK8" s="1059">
        <v>140</v>
      </c>
      <c r="ACL8" s="1059">
        <v>75</v>
      </c>
      <c r="ACM8" s="1059">
        <v>85</v>
      </c>
      <c r="ACN8" s="1059">
        <v>65</v>
      </c>
      <c r="ACO8" s="1059">
        <v>35</v>
      </c>
      <c r="ACP8" s="1059">
        <v>225</v>
      </c>
      <c r="ACQ8" s="1059">
        <v>255</v>
      </c>
      <c r="ACR8" s="1059">
        <v>130</v>
      </c>
      <c r="ACS8" s="1059">
        <v>115</v>
      </c>
      <c r="ACT8" s="1059">
        <v>95</v>
      </c>
      <c r="ACU8" s="1059">
        <v>70</v>
      </c>
      <c r="ACV8" s="1059">
        <v>35</v>
      </c>
      <c r="ACW8" s="1059">
        <v>280</v>
      </c>
      <c r="ACX8" s="1059">
        <v>305</v>
      </c>
      <c r="ACY8" s="1059">
        <v>165</v>
      </c>
      <c r="ACZ8" s="1059">
        <v>125</v>
      </c>
      <c r="ADA8" s="1059">
        <v>85</v>
      </c>
      <c r="ADB8" s="1059">
        <v>75</v>
      </c>
      <c r="ADC8" s="1059">
        <v>40</v>
      </c>
      <c r="ADD8" s="1059">
        <v>280</v>
      </c>
      <c r="ADE8" s="1059">
        <v>315</v>
      </c>
      <c r="ADF8" s="1059">
        <v>165</v>
      </c>
      <c r="ADG8" s="1059">
        <v>105</v>
      </c>
      <c r="ADH8" s="1059">
        <v>90</v>
      </c>
      <c r="ADI8" s="1059">
        <v>75</v>
      </c>
      <c r="ADJ8" s="1059">
        <v>30</v>
      </c>
      <c r="ADK8" s="1059">
        <v>290</v>
      </c>
      <c r="ADL8" s="1059">
        <v>320</v>
      </c>
      <c r="ADM8" s="1126">
        <v>170</v>
      </c>
      <c r="ADN8" s="1059">
        <v>200</v>
      </c>
      <c r="ADO8" s="1059">
        <v>174</v>
      </c>
      <c r="ADP8" s="1060">
        <v>0.87</v>
      </c>
      <c r="ADQ8" s="1059">
        <v>182</v>
      </c>
      <c r="ADR8" s="1060">
        <v>0.91</v>
      </c>
      <c r="ADS8" s="1059">
        <v>182</v>
      </c>
      <c r="ADT8" s="1059">
        <v>159</v>
      </c>
      <c r="ADU8" s="1060">
        <v>0.87362637362637363</v>
      </c>
      <c r="ADV8" s="1059">
        <v>157</v>
      </c>
      <c r="ADW8" s="1060">
        <v>0.86263736263736268</v>
      </c>
      <c r="ADX8" s="1059">
        <v>159</v>
      </c>
      <c r="ADY8" s="1060">
        <v>0.87362637362637363</v>
      </c>
      <c r="ADZ8" s="1059">
        <v>160</v>
      </c>
      <c r="AEA8" s="1060">
        <v>0.87912087912087911</v>
      </c>
      <c r="AEB8" s="1059">
        <v>200</v>
      </c>
      <c r="AEC8" s="1059">
        <v>192</v>
      </c>
      <c r="AED8" s="1060">
        <v>0.96</v>
      </c>
      <c r="AEE8" s="1059">
        <v>173</v>
      </c>
      <c r="AEF8" s="1060">
        <v>0.86499999999999999</v>
      </c>
      <c r="AEG8" s="1059">
        <v>192</v>
      </c>
      <c r="AEH8" s="1060">
        <v>0.96</v>
      </c>
      <c r="AEI8" s="1059">
        <v>192</v>
      </c>
      <c r="AEJ8" s="1060">
        <v>0.96</v>
      </c>
      <c r="AEK8" s="1059">
        <v>168</v>
      </c>
      <c r="AEL8" s="1060">
        <v>0.84</v>
      </c>
      <c r="AEM8" s="1059">
        <v>163</v>
      </c>
      <c r="AEN8" s="1060">
        <v>0.81499999999999995</v>
      </c>
      <c r="AEO8" s="1059">
        <v>167</v>
      </c>
      <c r="AEP8" s="1072">
        <v>0.83499999999999996</v>
      </c>
      <c r="AEQ8" s="1158">
        <v>168</v>
      </c>
      <c r="AER8" s="1158">
        <v>137</v>
      </c>
      <c r="AES8" s="1144">
        <v>0.81547619047619047</v>
      </c>
      <c r="AET8" s="701">
        <v>42</v>
      </c>
      <c r="AEU8" s="1144">
        <v>0.25</v>
      </c>
      <c r="AEV8" s="1158">
        <v>144</v>
      </c>
      <c r="AEW8" s="1144">
        <v>0.8571428571428571</v>
      </c>
      <c r="AEX8" s="1158">
        <v>168</v>
      </c>
      <c r="AEY8" s="1158">
        <v>154</v>
      </c>
      <c r="AEZ8" s="1144">
        <v>0.91666666666666663</v>
      </c>
      <c r="AFA8" s="1164">
        <v>131</v>
      </c>
      <c r="AFB8" s="1144">
        <v>0.77976190476190477</v>
      </c>
      <c r="AFC8" s="1164">
        <v>127</v>
      </c>
      <c r="AFD8" s="1144">
        <v>0.75595238095238093</v>
      </c>
      <c r="AFE8" s="1158">
        <v>131</v>
      </c>
      <c r="AFF8" s="1144">
        <v>0.77976190476190477</v>
      </c>
      <c r="AFG8" s="1158">
        <v>102</v>
      </c>
      <c r="AFH8" s="1144">
        <v>0.6071428571428571</v>
      </c>
      <c r="AFI8" s="1158">
        <v>211</v>
      </c>
      <c r="AFJ8" s="1158">
        <v>204</v>
      </c>
      <c r="AFK8" s="1144">
        <v>0.96682464454976302</v>
      </c>
      <c r="AFL8" s="1164">
        <v>179</v>
      </c>
      <c r="AFM8" s="1144">
        <v>0.84834123222748814</v>
      </c>
      <c r="AFN8" s="1164">
        <v>204</v>
      </c>
      <c r="AFO8" s="1144">
        <v>0.96682464454976302</v>
      </c>
      <c r="AFP8" s="1164">
        <v>204</v>
      </c>
      <c r="AFQ8" s="1144">
        <v>0.96682464454976302</v>
      </c>
      <c r="AFR8" s="1164">
        <v>153</v>
      </c>
      <c r="AFS8" s="1144">
        <v>0.72511848341232232</v>
      </c>
      <c r="AFT8" s="1164">
        <v>173</v>
      </c>
      <c r="AFU8" s="1144">
        <v>0.81990521327014221</v>
      </c>
      <c r="AFV8" s="1158">
        <v>173</v>
      </c>
      <c r="AFW8" s="1144">
        <v>0.81990521327014221</v>
      </c>
      <c r="AFX8" s="1158">
        <v>189</v>
      </c>
      <c r="AFY8" s="1144">
        <v>0.89573459715639814</v>
      </c>
      <c r="AFZ8" s="1158">
        <v>152</v>
      </c>
      <c r="AGA8" s="1144">
        <v>0.72037914691943128</v>
      </c>
      <c r="AGB8" s="1158">
        <v>118</v>
      </c>
      <c r="AGC8" s="802">
        <v>0.55924170616113744</v>
      </c>
      <c r="AGD8" s="1158">
        <v>160</v>
      </c>
      <c r="AGE8" s="1158">
        <v>148</v>
      </c>
      <c r="AGF8" s="1144">
        <v>0.92500000000000004</v>
      </c>
      <c r="AGG8" s="1158">
        <v>0</v>
      </c>
      <c r="AGH8" s="1144">
        <v>0</v>
      </c>
      <c r="AGI8" s="1158">
        <v>151</v>
      </c>
      <c r="AGJ8" s="1144">
        <v>0.94374999999999998</v>
      </c>
      <c r="AGK8" s="1158">
        <v>184</v>
      </c>
      <c r="AGL8" s="1158">
        <v>180</v>
      </c>
      <c r="AGM8" s="1144">
        <v>0.97826086956521741</v>
      </c>
      <c r="AGN8" s="1158">
        <v>146</v>
      </c>
      <c r="AGO8" s="1144">
        <v>0.79347826086956519</v>
      </c>
      <c r="AGP8" s="1158">
        <v>182</v>
      </c>
      <c r="AGQ8" s="1144">
        <v>0.98913043478260865</v>
      </c>
      <c r="AGR8" s="1158">
        <v>148</v>
      </c>
      <c r="AGS8" s="1144">
        <v>0.80434782608695654</v>
      </c>
      <c r="AGT8" s="1158">
        <v>145</v>
      </c>
      <c r="AGU8" s="1144">
        <v>0.78804347826086951</v>
      </c>
      <c r="AGV8" s="1158">
        <v>185</v>
      </c>
      <c r="AGW8" s="1158">
        <v>180</v>
      </c>
      <c r="AGX8" s="1144">
        <v>0.97297297297297303</v>
      </c>
      <c r="AGY8" s="1158">
        <v>169</v>
      </c>
      <c r="AGZ8" s="1144">
        <v>0.91351351351351351</v>
      </c>
      <c r="AHA8" s="1158">
        <v>180</v>
      </c>
      <c r="AHB8" s="1144">
        <v>0.97297297297297303</v>
      </c>
      <c r="AHC8" s="1158">
        <v>180</v>
      </c>
      <c r="AHD8" s="1144">
        <v>0.97297297297297303</v>
      </c>
      <c r="AHE8" s="1158">
        <v>181</v>
      </c>
      <c r="AHF8" s="1144">
        <v>0.97837837837837838</v>
      </c>
      <c r="AHG8" s="1158">
        <v>156</v>
      </c>
      <c r="AHH8" s="1144">
        <v>0.84324324324324329</v>
      </c>
      <c r="AHI8" s="1158">
        <v>170</v>
      </c>
      <c r="AHJ8" s="1144">
        <v>0.91891891891891897</v>
      </c>
      <c r="AHK8" s="1158">
        <v>170</v>
      </c>
      <c r="AHL8" s="1144">
        <v>0.91891891891891897</v>
      </c>
      <c r="AHM8" s="1158">
        <v>181</v>
      </c>
      <c r="AHN8" s="1144">
        <v>0.97837837837837838</v>
      </c>
      <c r="AHO8" s="1158">
        <v>167</v>
      </c>
      <c r="AHP8" s="802">
        <v>0.9027027027027027</v>
      </c>
    </row>
    <row r="9" spans="1:909" x14ac:dyDescent="0.2">
      <c r="A9" s="4"/>
      <c r="B9" s="4" t="s">
        <v>581</v>
      </c>
      <c r="C9" s="1014" t="s">
        <v>582</v>
      </c>
      <c r="D9" s="3" t="s">
        <v>583</v>
      </c>
      <c r="E9" s="25" t="s">
        <v>770</v>
      </c>
      <c r="F9" s="25" t="s">
        <v>770</v>
      </c>
      <c r="G9" s="25" t="s">
        <v>770</v>
      </c>
      <c r="H9" s="25" t="s">
        <v>770</v>
      </c>
      <c r="I9" s="25" t="s">
        <v>770</v>
      </c>
      <c r="J9" s="25" t="s">
        <v>770</v>
      </c>
      <c r="K9" s="25" t="s">
        <v>770</v>
      </c>
      <c r="L9" s="25" t="s">
        <v>770</v>
      </c>
      <c r="M9" s="1" t="s">
        <v>581</v>
      </c>
      <c r="N9" s="1" t="s">
        <v>630</v>
      </c>
      <c r="O9" s="62" t="s">
        <v>770</v>
      </c>
      <c r="P9" s="62" t="s">
        <v>770</v>
      </c>
      <c r="Q9" s="62" t="s">
        <v>770</v>
      </c>
      <c r="R9" s="62" t="s">
        <v>770</v>
      </c>
      <c r="S9" s="62" t="s">
        <v>770</v>
      </c>
      <c r="T9" s="62" t="s">
        <v>770</v>
      </c>
      <c r="U9" s="913" t="s">
        <v>770</v>
      </c>
      <c r="V9" s="1125">
        <v>445</v>
      </c>
      <c r="W9" s="1059">
        <v>520</v>
      </c>
      <c r="X9" s="1059">
        <v>4710</v>
      </c>
      <c r="Y9" s="1059">
        <v>5595</v>
      </c>
      <c r="Z9" s="1098">
        <v>9.4479830148619964E-2</v>
      </c>
      <c r="AA9" s="1098">
        <v>8.6453903716293051E-2</v>
      </c>
      <c r="AB9" s="1098">
        <v>0.10316669906153453</v>
      </c>
      <c r="AC9" s="1098">
        <v>9.2940125111706878E-2</v>
      </c>
      <c r="AD9" s="1098">
        <v>8.5608949659728192E-2</v>
      </c>
      <c r="AE9" s="1072">
        <v>0.10082988174818283</v>
      </c>
      <c r="AF9" s="1059">
        <v>425</v>
      </c>
      <c r="AG9" s="1059">
        <v>475</v>
      </c>
      <c r="AH9" s="1059">
        <v>4775</v>
      </c>
      <c r="AI9" s="1059">
        <v>5635</v>
      </c>
      <c r="AJ9" s="1098">
        <v>8.9005235602094238E-2</v>
      </c>
      <c r="AK9" s="1098">
        <v>8.1255529468896914E-2</v>
      </c>
      <c r="AL9" s="1098">
        <v>9.7415695801548061E-2</v>
      </c>
      <c r="AM9" s="1098">
        <v>8.4294587400177465E-2</v>
      </c>
      <c r="AN9" s="1098">
        <v>7.7320708063287863E-2</v>
      </c>
      <c r="AO9" s="1072">
        <v>9.1834865078181574E-2</v>
      </c>
      <c r="AP9" s="1059">
        <v>400</v>
      </c>
      <c r="AQ9" s="1059">
        <v>450</v>
      </c>
      <c r="AR9" s="1059">
        <v>4860</v>
      </c>
      <c r="AS9" s="1059">
        <v>5695</v>
      </c>
      <c r="AT9" s="1098">
        <v>8.2304526748971193E-2</v>
      </c>
      <c r="AU9" s="1098">
        <v>7.4903784336929152E-2</v>
      </c>
      <c r="AV9" s="1098">
        <v>9.0365060387215423E-2</v>
      </c>
      <c r="AW9" s="1098">
        <v>7.9016681299385425E-2</v>
      </c>
      <c r="AX9" s="1098">
        <v>7.2290807788685602E-2</v>
      </c>
      <c r="AY9" s="1072">
        <v>8.6310105283167612E-2</v>
      </c>
      <c r="AZ9" s="1059">
        <v>440</v>
      </c>
      <c r="BA9" s="1059">
        <v>500</v>
      </c>
      <c r="BB9" s="1059">
        <v>4860</v>
      </c>
      <c r="BC9" s="1059">
        <v>5725</v>
      </c>
      <c r="BD9" s="1098">
        <v>9.0534979423868317E-2</v>
      </c>
      <c r="BE9" s="1098">
        <v>8.2787724297813378E-2</v>
      </c>
      <c r="BF9" s="1098">
        <v>9.8929024963786472E-2</v>
      </c>
      <c r="BG9" s="1098">
        <v>8.7336244541484712E-2</v>
      </c>
      <c r="BH9" s="1098">
        <v>8.0296879149643688E-2</v>
      </c>
      <c r="BI9" s="1072">
        <v>9.4929031016726853E-2</v>
      </c>
      <c r="BJ9" s="1059">
        <v>1446</v>
      </c>
      <c r="BK9" s="1059">
        <v>1686</v>
      </c>
      <c r="BL9" s="1059">
        <v>1720</v>
      </c>
      <c r="BM9" s="1059">
        <v>1582</v>
      </c>
      <c r="BN9" s="1059">
        <v>1105</v>
      </c>
      <c r="BO9" s="1059">
        <v>6434</v>
      </c>
      <c r="BP9" s="1059">
        <v>7539</v>
      </c>
      <c r="BQ9" s="1126">
        <v>27907</v>
      </c>
      <c r="BR9" s="1059">
        <v>1459</v>
      </c>
      <c r="BS9" s="1059">
        <v>1665</v>
      </c>
      <c r="BT9" s="1059">
        <v>1681</v>
      </c>
      <c r="BU9" s="1059">
        <v>1611</v>
      </c>
      <c r="BV9" s="1059">
        <v>1096</v>
      </c>
      <c r="BW9" s="1059">
        <v>6416</v>
      </c>
      <c r="BX9" s="1059">
        <v>7512</v>
      </c>
      <c r="BY9" s="1126">
        <v>27586</v>
      </c>
      <c r="BZ9" s="1059">
        <v>1467</v>
      </c>
      <c r="CA9" s="1059">
        <v>1650</v>
      </c>
      <c r="CB9" s="1059">
        <v>1693</v>
      </c>
      <c r="CC9" s="1059">
        <v>1625</v>
      </c>
      <c r="CD9" s="1059">
        <v>1033</v>
      </c>
      <c r="CE9" s="1059">
        <v>6435</v>
      </c>
      <c r="CF9" s="1059">
        <v>7468</v>
      </c>
      <c r="CG9" s="1126">
        <v>27468</v>
      </c>
      <c r="CH9" s="1059">
        <v>1476</v>
      </c>
      <c r="CI9" s="1059">
        <v>1636</v>
      </c>
      <c r="CJ9" s="1059">
        <v>1681</v>
      </c>
      <c r="CK9" s="1059">
        <v>1568</v>
      </c>
      <c r="CL9" s="1059">
        <v>1001</v>
      </c>
      <c r="CM9" s="1059">
        <v>6361</v>
      </c>
      <c r="CN9" s="1059">
        <v>7362</v>
      </c>
      <c r="CO9" s="1126">
        <v>26990</v>
      </c>
      <c r="CP9" s="1059">
        <v>1444</v>
      </c>
      <c r="CQ9" s="1059">
        <v>1566</v>
      </c>
      <c r="CR9" s="1059">
        <v>1731</v>
      </c>
      <c r="CS9" s="1059">
        <v>1490</v>
      </c>
      <c r="CT9" s="1059">
        <v>996</v>
      </c>
      <c r="CU9" s="1059">
        <v>6231</v>
      </c>
      <c r="CV9" s="1059">
        <v>7227</v>
      </c>
      <c r="CW9" s="1126">
        <v>26705</v>
      </c>
      <c r="CX9" s="1059">
        <v>1432</v>
      </c>
      <c r="CY9" s="1059">
        <v>1554</v>
      </c>
      <c r="CZ9" s="1059">
        <v>1733</v>
      </c>
      <c r="DA9" s="1059">
        <v>1499</v>
      </c>
      <c r="DB9" s="1059">
        <v>1006</v>
      </c>
      <c r="DC9" s="1059">
        <v>6218</v>
      </c>
      <c r="DD9" s="1059">
        <v>7224</v>
      </c>
      <c r="DE9" s="1126">
        <v>26566</v>
      </c>
      <c r="DF9" s="1059">
        <v>1414</v>
      </c>
      <c r="DG9" s="1059">
        <v>1534</v>
      </c>
      <c r="DH9" s="1059">
        <v>1679</v>
      </c>
      <c r="DI9" s="1059">
        <v>1529</v>
      </c>
      <c r="DJ9" s="1059">
        <v>996</v>
      </c>
      <c r="DK9" s="1059">
        <v>6156</v>
      </c>
      <c r="DL9" s="1059">
        <v>7152</v>
      </c>
      <c r="DM9" s="1126">
        <v>26289</v>
      </c>
      <c r="DN9" s="1059">
        <v>1389</v>
      </c>
      <c r="DO9" s="1059">
        <v>1560</v>
      </c>
      <c r="DP9" s="1059">
        <v>1656</v>
      </c>
      <c r="DQ9" s="1059">
        <v>1497</v>
      </c>
      <c r="DR9" s="1059">
        <v>995</v>
      </c>
      <c r="DS9" s="1059">
        <v>6102</v>
      </c>
      <c r="DT9" s="1059">
        <v>7097</v>
      </c>
      <c r="DU9" s="1126">
        <v>25899</v>
      </c>
      <c r="DV9" s="1059">
        <v>1407</v>
      </c>
      <c r="DW9" s="1059">
        <v>1557</v>
      </c>
      <c r="DX9" s="1059">
        <v>1660</v>
      </c>
      <c r="DY9" s="1059">
        <v>1471</v>
      </c>
      <c r="DZ9" s="1059">
        <v>996</v>
      </c>
      <c r="EA9" s="1059">
        <v>6095</v>
      </c>
      <c r="EB9" s="1059">
        <v>7091</v>
      </c>
      <c r="EC9" s="1126">
        <v>25737</v>
      </c>
      <c r="ED9" s="1059">
        <v>1392</v>
      </c>
      <c r="EE9" s="1059">
        <v>1612</v>
      </c>
      <c r="EF9" s="1059">
        <v>1587</v>
      </c>
      <c r="EG9" s="1059">
        <v>1483</v>
      </c>
      <c r="EH9" s="1059">
        <v>1005</v>
      </c>
      <c r="EI9" s="1059">
        <v>6074</v>
      </c>
      <c r="EJ9" s="1059">
        <v>7079</v>
      </c>
      <c r="EK9" s="1126">
        <v>25467</v>
      </c>
      <c r="EL9" s="1059">
        <v>1356</v>
      </c>
      <c r="EM9" s="1059">
        <v>1611</v>
      </c>
      <c r="EN9" s="1059">
        <v>1571</v>
      </c>
      <c r="EO9" s="1059">
        <v>1468</v>
      </c>
      <c r="EP9" s="1059">
        <v>1006</v>
      </c>
      <c r="EQ9" s="1059">
        <v>6006</v>
      </c>
      <c r="ER9" s="1059">
        <v>7012</v>
      </c>
      <c r="ES9" s="1126">
        <v>25054</v>
      </c>
      <c r="ET9" s="1059" t="s">
        <v>770</v>
      </c>
      <c r="EU9" s="1059" t="s">
        <v>770</v>
      </c>
      <c r="EV9" s="1059">
        <v>16</v>
      </c>
      <c r="EW9" s="1059">
        <v>23</v>
      </c>
      <c r="EX9" s="1059">
        <v>39</v>
      </c>
      <c r="EY9" s="1059">
        <v>165</v>
      </c>
      <c r="EZ9" s="1098">
        <v>0.23636363636363636</v>
      </c>
      <c r="FA9" s="1098">
        <v>0.17799884648393513</v>
      </c>
      <c r="FB9" s="1098">
        <v>0.30672486647336605</v>
      </c>
      <c r="FC9" s="64" t="s">
        <v>3498</v>
      </c>
      <c r="FD9" s="1098">
        <v>0.1393939393939394</v>
      </c>
      <c r="FE9" s="1098">
        <v>9.4714549155640093E-2</v>
      </c>
      <c r="FF9" s="1098">
        <v>0.20048225362503619</v>
      </c>
      <c r="FG9" s="1126" t="s">
        <v>2154</v>
      </c>
      <c r="FH9" s="1059" t="s">
        <v>770</v>
      </c>
      <c r="FI9" s="1059" t="s">
        <v>770</v>
      </c>
      <c r="FJ9" s="1059">
        <v>33</v>
      </c>
      <c r="FK9" s="1059">
        <v>24</v>
      </c>
      <c r="FL9" s="1059">
        <v>57</v>
      </c>
      <c r="FM9" s="1059">
        <v>246</v>
      </c>
      <c r="FN9" s="1098">
        <v>0.23170731707317074</v>
      </c>
      <c r="FO9" s="1098">
        <v>0.1833523455336028</v>
      </c>
      <c r="FP9" s="1098">
        <v>0.28831260301789607</v>
      </c>
      <c r="FQ9" s="1059" t="s">
        <v>3498</v>
      </c>
      <c r="FR9" s="1098">
        <v>9.7560975609756101E-2</v>
      </c>
      <c r="FS9" s="1098">
        <v>6.6439219343826461E-2</v>
      </c>
      <c r="FT9" s="1098">
        <v>0.14105820348342188</v>
      </c>
      <c r="FU9" s="1126" t="s">
        <v>3498</v>
      </c>
      <c r="FV9" s="1059" t="s">
        <v>770</v>
      </c>
      <c r="FW9" s="1059" t="s">
        <v>770</v>
      </c>
      <c r="FX9" s="1059">
        <v>34</v>
      </c>
      <c r="FY9" s="1059">
        <v>29</v>
      </c>
      <c r="FZ9" s="1059">
        <v>63</v>
      </c>
      <c r="GA9" s="1059">
        <v>255</v>
      </c>
      <c r="GB9" s="1098">
        <v>0.24705882352941178</v>
      </c>
      <c r="GC9" s="1098">
        <v>0.19813615043017024</v>
      </c>
      <c r="GD9" s="1098">
        <v>0.30348928242074918</v>
      </c>
      <c r="GE9" s="1059" t="s">
        <v>3498</v>
      </c>
      <c r="GF9" s="1098">
        <v>0.11372549019607843</v>
      </c>
      <c r="GG9" s="1098">
        <v>8.0359394049524829E-2</v>
      </c>
      <c r="GH9" s="1098">
        <v>0.15855696464529009</v>
      </c>
      <c r="GI9" s="1126" t="s">
        <v>3498</v>
      </c>
      <c r="GJ9" s="1059" t="s">
        <v>770</v>
      </c>
      <c r="GK9" s="1059" t="s">
        <v>770</v>
      </c>
      <c r="GL9" s="1059">
        <v>29</v>
      </c>
      <c r="GM9" s="1059">
        <v>29</v>
      </c>
      <c r="GN9" s="1059">
        <v>58</v>
      </c>
      <c r="GO9" s="1059">
        <v>232</v>
      </c>
      <c r="GP9" s="1098">
        <v>0.25</v>
      </c>
      <c r="GQ9" s="1098">
        <v>0.19865872207217539</v>
      </c>
      <c r="GR9" s="1098">
        <v>0.30948543298839587</v>
      </c>
      <c r="GS9" s="1059" t="s">
        <v>3498</v>
      </c>
      <c r="GT9" s="1098">
        <v>0.125</v>
      </c>
      <c r="GU9" s="1098">
        <v>8.846022063598892E-2</v>
      </c>
      <c r="GV9" s="1098">
        <v>0.17375601195486792</v>
      </c>
      <c r="GW9" s="1126" t="s">
        <v>3498</v>
      </c>
      <c r="GX9" s="1059" t="s">
        <v>770</v>
      </c>
      <c r="GY9" s="1059" t="s">
        <v>770</v>
      </c>
      <c r="GZ9" s="1059">
        <v>39</v>
      </c>
      <c r="HA9" s="1059">
        <v>20</v>
      </c>
      <c r="HB9" s="1059">
        <v>59</v>
      </c>
      <c r="HC9" s="1059">
        <v>272</v>
      </c>
      <c r="HD9" s="1098">
        <v>0.21691176470588236</v>
      </c>
      <c r="HE9" s="1098">
        <v>0.17205780053326125</v>
      </c>
      <c r="HF9" s="1098">
        <v>0.26965048850205381</v>
      </c>
      <c r="HG9" s="1059" t="s">
        <v>2154</v>
      </c>
      <c r="HH9" s="1098">
        <v>7.3529411764705885E-2</v>
      </c>
      <c r="HI9" s="1098">
        <v>4.8100209388389548E-2</v>
      </c>
      <c r="HJ9" s="1098">
        <v>0.11083695331416303</v>
      </c>
      <c r="HK9" s="1126" t="s">
        <v>2154</v>
      </c>
      <c r="HL9" s="1059" t="s">
        <v>770</v>
      </c>
      <c r="HM9" s="1059" t="s">
        <v>770</v>
      </c>
      <c r="HN9" s="1059">
        <v>30</v>
      </c>
      <c r="HO9" s="1059">
        <v>18</v>
      </c>
      <c r="HP9" s="1059">
        <v>48</v>
      </c>
      <c r="HQ9" s="1059">
        <v>223</v>
      </c>
      <c r="HR9" s="1098">
        <v>0.21524663677130046</v>
      </c>
      <c r="HS9" s="1098">
        <v>0.16636813483726073</v>
      </c>
      <c r="HT9" s="1098">
        <v>0.2737694808338384</v>
      </c>
      <c r="HU9" s="1059" t="s">
        <v>2154</v>
      </c>
      <c r="HV9" s="1098">
        <v>8.0717488789237665E-2</v>
      </c>
      <c r="HW9" s="1098">
        <v>5.1665453226533313E-2</v>
      </c>
      <c r="HX9" s="1098">
        <v>0.12397024858839213</v>
      </c>
      <c r="HY9" s="1126" t="s">
        <v>2154</v>
      </c>
      <c r="HZ9" s="1059" t="s">
        <v>770</v>
      </c>
      <c r="IA9" s="1059" t="s">
        <v>770</v>
      </c>
      <c r="IB9" s="1059">
        <v>31</v>
      </c>
      <c r="IC9" s="1059">
        <v>9</v>
      </c>
      <c r="ID9" s="1059">
        <v>40</v>
      </c>
      <c r="IE9" s="1059">
        <v>227</v>
      </c>
      <c r="IF9" s="1098">
        <v>0.1762114537444934</v>
      </c>
      <c r="IG9" s="1098">
        <v>0.13215602141129115</v>
      </c>
      <c r="IH9" s="1098">
        <v>0.23104328970473287</v>
      </c>
      <c r="II9" s="1059" t="s">
        <v>2154</v>
      </c>
      <c r="IJ9" s="1098">
        <v>3.9647577092511016E-2</v>
      </c>
      <c r="IK9" s="1098">
        <v>2.0996595176542933E-2</v>
      </c>
      <c r="IL9" s="1098">
        <v>7.3620112464606799E-2</v>
      </c>
      <c r="IM9" s="1126" t="s">
        <v>3498</v>
      </c>
      <c r="IN9" s="1059" t="s">
        <v>770</v>
      </c>
      <c r="IO9" s="1059" t="s">
        <v>770</v>
      </c>
      <c r="IP9" s="1059">
        <v>25</v>
      </c>
      <c r="IQ9" s="1059">
        <v>16</v>
      </c>
      <c r="IR9" s="1059">
        <v>41</v>
      </c>
      <c r="IS9" s="1059">
        <v>202</v>
      </c>
      <c r="IT9" s="1098">
        <v>0.20297029702970298</v>
      </c>
      <c r="IU9" s="1098">
        <v>0.15328873970762352</v>
      </c>
      <c r="IV9" s="1098">
        <v>0.26373832234535932</v>
      </c>
      <c r="IW9" s="1059" t="s">
        <v>2154</v>
      </c>
      <c r="IX9" s="1098">
        <v>7.9207920792079209E-2</v>
      </c>
      <c r="IY9" s="1098">
        <v>4.9341090217535556E-2</v>
      </c>
      <c r="IZ9" s="1098">
        <v>0.12478058102419014</v>
      </c>
      <c r="JA9" s="1126" t="s">
        <v>2154</v>
      </c>
      <c r="JB9" s="1059">
        <v>25955</v>
      </c>
      <c r="JC9" s="1059">
        <v>1447</v>
      </c>
      <c r="JD9" s="1059">
        <v>1523</v>
      </c>
      <c r="JE9" s="1059">
        <v>1692</v>
      </c>
      <c r="JF9" s="1059">
        <v>1336</v>
      </c>
      <c r="JG9" s="1126">
        <v>988</v>
      </c>
      <c r="JH9" s="1059">
        <v>3499</v>
      </c>
      <c r="JI9" s="1059">
        <v>19</v>
      </c>
      <c r="JJ9" s="1059">
        <v>51</v>
      </c>
      <c r="JK9" s="1059">
        <v>46</v>
      </c>
      <c r="JL9" s="1059">
        <v>63</v>
      </c>
      <c r="JM9" s="1126">
        <v>42</v>
      </c>
      <c r="JN9" s="1060">
        <v>0.13481024850703141</v>
      </c>
      <c r="JO9" s="1060">
        <v>1.3130615065653075E-2</v>
      </c>
      <c r="JP9" s="1060">
        <v>3.3486539724228499E-2</v>
      </c>
      <c r="JQ9" s="1060">
        <v>2.7186761229314422E-2</v>
      </c>
      <c r="JR9" s="1060">
        <v>4.7155688622754488E-2</v>
      </c>
      <c r="JS9" s="1072">
        <v>4.2510121457489877E-2</v>
      </c>
      <c r="JT9" s="1059">
        <v>26518</v>
      </c>
      <c r="JU9" s="1059">
        <v>25725</v>
      </c>
      <c r="JV9" s="1059">
        <v>24875</v>
      </c>
      <c r="JW9" s="1059">
        <v>850</v>
      </c>
      <c r="JX9" s="1059">
        <v>167</v>
      </c>
      <c r="JY9" s="1059">
        <v>81</v>
      </c>
      <c r="JZ9" s="1059">
        <v>602</v>
      </c>
      <c r="KA9" s="1059">
        <v>266</v>
      </c>
      <c r="KB9" s="1059">
        <v>421</v>
      </c>
      <c r="KC9" s="1059">
        <v>80</v>
      </c>
      <c r="KD9" s="1059">
        <v>26</v>
      </c>
      <c r="KE9" s="1060">
        <v>0.9380420846217663</v>
      </c>
      <c r="KF9" s="1072">
        <v>6.1957915378233697E-2</v>
      </c>
      <c r="KG9" s="1059">
        <v>1448</v>
      </c>
      <c r="KH9" s="1059">
        <v>1377</v>
      </c>
      <c r="KI9" s="1059">
        <v>1333</v>
      </c>
      <c r="KJ9" s="1059">
        <v>44</v>
      </c>
      <c r="KK9" s="1059">
        <v>6</v>
      </c>
      <c r="KL9" s="1059">
        <v>16</v>
      </c>
      <c r="KM9" s="1059">
        <v>22</v>
      </c>
      <c r="KN9" s="1059">
        <v>53</v>
      </c>
      <c r="KO9" s="1059">
        <v>14</v>
      </c>
      <c r="KP9" s="1059">
        <v>3</v>
      </c>
      <c r="KQ9" s="1059">
        <v>1</v>
      </c>
      <c r="KR9" s="1060">
        <v>0.92058011049723754</v>
      </c>
      <c r="KS9" s="1072">
        <v>7.9419889502762464E-2</v>
      </c>
      <c r="KT9" s="1059">
        <v>950</v>
      </c>
      <c r="KU9" s="1059">
        <v>917</v>
      </c>
      <c r="KV9" s="1059">
        <v>898</v>
      </c>
      <c r="KW9" s="1059">
        <v>19</v>
      </c>
      <c r="KX9" s="1059">
        <v>5</v>
      </c>
      <c r="KY9" s="1059">
        <v>6</v>
      </c>
      <c r="KZ9" s="1059">
        <v>8</v>
      </c>
      <c r="LA9" s="1059">
        <v>22</v>
      </c>
      <c r="LB9" s="1059">
        <v>10</v>
      </c>
      <c r="LC9" s="1059">
        <v>1</v>
      </c>
      <c r="LD9" s="1059">
        <v>0</v>
      </c>
      <c r="LE9" s="1060">
        <v>0.94526315789473681</v>
      </c>
      <c r="LF9" s="1072">
        <v>5.4736842105263195E-2</v>
      </c>
      <c r="LG9" s="1059">
        <v>574</v>
      </c>
      <c r="LH9" s="1059">
        <v>540</v>
      </c>
      <c r="LI9" s="1059">
        <v>529</v>
      </c>
      <c r="LJ9" s="1059">
        <v>11</v>
      </c>
      <c r="LK9" s="1059">
        <v>3</v>
      </c>
      <c r="LL9" s="1059">
        <v>1</v>
      </c>
      <c r="LM9" s="1059">
        <v>7</v>
      </c>
      <c r="LN9" s="1059">
        <v>22</v>
      </c>
      <c r="LO9" s="1059">
        <v>10</v>
      </c>
      <c r="LP9" s="1059">
        <v>2</v>
      </c>
      <c r="LQ9" s="1059">
        <v>0</v>
      </c>
      <c r="LR9" s="1060">
        <v>0.92160278745644597</v>
      </c>
      <c r="LS9" s="1072">
        <v>7.8397212543554029E-2</v>
      </c>
      <c r="LT9" s="1059">
        <v>1744</v>
      </c>
      <c r="LU9" s="1059">
        <v>1665</v>
      </c>
      <c r="LV9" s="1059">
        <v>1634</v>
      </c>
      <c r="LW9" s="1059">
        <v>31</v>
      </c>
      <c r="LX9" s="1059">
        <v>8</v>
      </c>
      <c r="LY9" s="1059">
        <v>5</v>
      </c>
      <c r="LZ9" s="1059">
        <v>18</v>
      </c>
      <c r="MA9" s="1059">
        <v>41</v>
      </c>
      <c r="MB9" s="1059">
        <v>32</v>
      </c>
      <c r="MC9" s="1059">
        <v>5</v>
      </c>
      <c r="MD9" s="1059">
        <v>1</v>
      </c>
      <c r="ME9" s="1060">
        <v>0.93692660550458717</v>
      </c>
      <c r="MF9" s="1072">
        <v>6.3073394495412827E-2</v>
      </c>
      <c r="MG9" s="1059">
        <v>302</v>
      </c>
      <c r="MH9" s="1059">
        <v>278</v>
      </c>
      <c r="MI9" s="1059">
        <v>268</v>
      </c>
      <c r="MJ9" s="1059">
        <v>10</v>
      </c>
      <c r="MK9" s="1059">
        <v>1</v>
      </c>
      <c r="ML9" s="1059">
        <v>2</v>
      </c>
      <c r="MM9" s="1059">
        <v>7</v>
      </c>
      <c r="MN9" s="1059">
        <v>11</v>
      </c>
      <c r="MO9" s="1059">
        <v>12</v>
      </c>
      <c r="MP9" s="1059">
        <v>0</v>
      </c>
      <c r="MQ9" s="1059">
        <v>1</v>
      </c>
      <c r="MR9" s="1060">
        <v>0.88741721854304634</v>
      </c>
      <c r="MS9" s="1072">
        <v>0.11258278145695366</v>
      </c>
      <c r="MT9" s="1059">
        <v>652</v>
      </c>
      <c r="MU9" s="1059">
        <v>573</v>
      </c>
      <c r="MV9" s="1059">
        <v>564</v>
      </c>
      <c r="MW9" s="1059">
        <v>9</v>
      </c>
      <c r="MX9" s="1059">
        <v>2</v>
      </c>
      <c r="MY9" s="1059">
        <v>1</v>
      </c>
      <c r="MZ9" s="1059">
        <v>6</v>
      </c>
      <c r="NA9" s="1059">
        <v>13</v>
      </c>
      <c r="NB9" s="1059">
        <v>57</v>
      </c>
      <c r="NC9" s="1059">
        <v>7</v>
      </c>
      <c r="ND9" s="1059">
        <v>2</v>
      </c>
      <c r="NE9" s="1060">
        <v>0.86503067484662577</v>
      </c>
      <c r="NF9" s="1072">
        <v>0.13496932515337423</v>
      </c>
      <c r="NG9" s="1059">
        <v>498</v>
      </c>
      <c r="NH9" s="1059">
        <v>474</v>
      </c>
      <c r="NI9" s="1059">
        <v>467</v>
      </c>
      <c r="NJ9" s="1059">
        <v>7</v>
      </c>
      <c r="NK9" s="1059">
        <v>1</v>
      </c>
      <c r="NL9" s="1059">
        <v>2</v>
      </c>
      <c r="NM9" s="1059">
        <v>4</v>
      </c>
      <c r="NN9" s="1059">
        <v>3</v>
      </c>
      <c r="NO9" s="1059">
        <v>19</v>
      </c>
      <c r="NP9" s="1059">
        <v>2</v>
      </c>
      <c r="NQ9" s="1059">
        <v>0</v>
      </c>
      <c r="NR9" s="1060">
        <v>0.93775100401606426</v>
      </c>
      <c r="NS9" s="1072">
        <v>6.224899598393574E-2</v>
      </c>
      <c r="NT9" s="1059">
        <v>1023</v>
      </c>
      <c r="NU9" s="1059">
        <v>980</v>
      </c>
      <c r="NV9" s="1059">
        <v>948</v>
      </c>
      <c r="NW9" s="1059">
        <v>32</v>
      </c>
      <c r="NX9" s="1059">
        <v>3</v>
      </c>
      <c r="NY9" s="1059">
        <v>7</v>
      </c>
      <c r="NZ9" s="1059">
        <v>22</v>
      </c>
      <c r="OA9" s="1059">
        <v>11</v>
      </c>
      <c r="OB9" s="1059">
        <v>28</v>
      </c>
      <c r="OC9" s="1059">
        <v>4</v>
      </c>
      <c r="OD9" s="1059">
        <v>0</v>
      </c>
      <c r="OE9" s="1060">
        <v>0.92668621700879761</v>
      </c>
      <c r="OF9" s="1072">
        <v>7.3313782991202392E-2</v>
      </c>
      <c r="OG9" s="1059">
        <v>7191</v>
      </c>
      <c r="OH9" s="1059">
        <v>6804</v>
      </c>
      <c r="OI9" s="1059">
        <v>6641</v>
      </c>
      <c r="OJ9" s="1059">
        <v>163</v>
      </c>
      <c r="OK9" s="1059">
        <v>29</v>
      </c>
      <c r="OL9" s="1059">
        <v>40</v>
      </c>
      <c r="OM9" s="1059">
        <v>94</v>
      </c>
      <c r="ON9" s="1059">
        <v>176</v>
      </c>
      <c r="OO9" s="1059">
        <v>182</v>
      </c>
      <c r="OP9" s="1059">
        <v>24</v>
      </c>
      <c r="OQ9" s="1059">
        <v>5</v>
      </c>
      <c r="OR9" s="1060">
        <v>0.92351550549297734</v>
      </c>
      <c r="OS9" s="1072">
        <v>7.648449450702266E-2</v>
      </c>
      <c r="OT9" s="1059">
        <v>26705</v>
      </c>
      <c r="OU9" s="1059">
        <v>11.616128889721029</v>
      </c>
      <c r="OV9" s="1060">
        <v>0</v>
      </c>
      <c r="OW9" s="1072">
        <v>0</v>
      </c>
      <c r="OX9" s="1059">
        <v>5075</v>
      </c>
      <c r="OY9" s="1060">
        <v>8.8863251231527121E-2</v>
      </c>
      <c r="OZ9" s="1059">
        <v>450.98100000000017</v>
      </c>
      <c r="PA9" s="1060">
        <v>0</v>
      </c>
      <c r="PB9" s="1072">
        <v>0</v>
      </c>
      <c r="PC9" s="1059">
        <v>700</v>
      </c>
      <c r="PD9" s="1059">
        <v>115</v>
      </c>
      <c r="PE9" s="1126">
        <v>80</v>
      </c>
      <c r="PF9" s="1059">
        <v>680</v>
      </c>
      <c r="PG9" s="1059">
        <v>105</v>
      </c>
      <c r="PH9" s="1126">
        <v>50</v>
      </c>
      <c r="PI9" s="1059">
        <v>675</v>
      </c>
      <c r="PJ9" s="1059">
        <v>120</v>
      </c>
      <c r="PK9" s="1126">
        <v>40</v>
      </c>
      <c r="PL9" s="1059">
        <v>655</v>
      </c>
      <c r="PM9" s="1059">
        <v>120</v>
      </c>
      <c r="PN9" s="1126">
        <v>45</v>
      </c>
      <c r="PO9" s="1059">
        <v>655</v>
      </c>
      <c r="PP9" s="1059">
        <v>130</v>
      </c>
      <c r="PQ9" s="1126">
        <v>70</v>
      </c>
      <c r="PR9" s="1059">
        <v>610</v>
      </c>
      <c r="PS9" s="1059">
        <v>125</v>
      </c>
      <c r="PT9" s="1126">
        <v>45</v>
      </c>
      <c r="PU9" s="1059" t="s">
        <v>770</v>
      </c>
      <c r="PV9" s="1059" t="s">
        <v>770</v>
      </c>
      <c r="PW9" s="1059" t="s">
        <v>770</v>
      </c>
      <c r="PX9" s="1059" t="s">
        <v>770</v>
      </c>
      <c r="PY9" s="1059" t="s">
        <v>770</v>
      </c>
      <c r="PZ9" s="1059" t="s">
        <v>770</v>
      </c>
      <c r="QA9" s="1059" t="s">
        <v>770</v>
      </c>
      <c r="QB9" s="1126" t="s">
        <v>770</v>
      </c>
      <c r="QC9" s="1059">
        <v>264</v>
      </c>
      <c r="QD9" s="1059">
        <v>212</v>
      </c>
      <c r="QE9" s="1059" t="s">
        <v>770</v>
      </c>
      <c r="QF9" s="1059">
        <v>220</v>
      </c>
      <c r="QG9" s="1059">
        <v>224</v>
      </c>
      <c r="QH9" s="1059">
        <v>246</v>
      </c>
      <c r="QI9" s="1059">
        <v>241</v>
      </c>
      <c r="QJ9" s="1059">
        <v>224</v>
      </c>
      <c r="QK9" s="1126">
        <v>233</v>
      </c>
      <c r="QL9" s="1059">
        <v>278</v>
      </c>
      <c r="QM9" s="1059">
        <v>252</v>
      </c>
      <c r="QN9" s="1059">
        <v>296</v>
      </c>
      <c r="QO9" s="1059">
        <v>284</v>
      </c>
      <c r="QP9" s="1059">
        <v>336</v>
      </c>
      <c r="QQ9" s="1059">
        <v>335</v>
      </c>
      <c r="QR9" s="1059">
        <v>325</v>
      </c>
      <c r="QS9" s="1059">
        <v>338</v>
      </c>
      <c r="QT9" s="1059">
        <v>317</v>
      </c>
      <c r="QU9" s="1059">
        <v>371</v>
      </c>
      <c r="QV9" s="1059">
        <v>368</v>
      </c>
      <c r="QW9" s="1059">
        <v>324</v>
      </c>
      <c r="QX9" s="1059">
        <v>373</v>
      </c>
      <c r="QY9" s="1059">
        <v>320</v>
      </c>
      <c r="QZ9" s="1059">
        <v>335</v>
      </c>
      <c r="RA9" s="1059">
        <v>322</v>
      </c>
      <c r="RB9" s="1059">
        <v>350</v>
      </c>
      <c r="RC9" s="1059">
        <v>345</v>
      </c>
      <c r="RD9" s="1059">
        <v>339</v>
      </c>
      <c r="RE9" s="1059">
        <v>226</v>
      </c>
      <c r="RF9" s="1059">
        <v>177</v>
      </c>
      <c r="RG9" s="1059">
        <v>227</v>
      </c>
      <c r="RH9" s="1059">
        <v>216</v>
      </c>
      <c r="RI9" s="1059">
        <v>236</v>
      </c>
      <c r="RJ9" s="1126">
        <v>249</v>
      </c>
      <c r="RK9" s="1059">
        <v>244</v>
      </c>
      <c r="RL9" s="1059">
        <v>279</v>
      </c>
      <c r="RM9" s="1059">
        <v>263</v>
      </c>
      <c r="RN9" s="1059">
        <v>323</v>
      </c>
      <c r="RO9" s="1059">
        <v>350</v>
      </c>
      <c r="RP9" s="1059">
        <v>308</v>
      </c>
      <c r="RQ9" s="1059">
        <v>329</v>
      </c>
      <c r="RR9" s="1059">
        <v>308</v>
      </c>
      <c r="RS9" s="1059">
        <v>362</v>
      </c>
      <c r="RT9" s="1059">
        <v>358</v>
      </c>
      <c r="RU9" s="1059">
        <v>326</v>
      </c>
      <c r="RV9" s="1059">
        <v>363</v>
      </c>
      <c r="RW9" s="1059">
        <v>308</v>
      </c>
      <c r="RX9" s="1059">
        <v>346</v>
      </c>
      <c r="RY9" s="1059">
        <v>338</v>
      </c>
      <c r="RZ9" s="1059">
        <v>360</v>
      </c>
      <c r="SA9" s="1059">
        <v>353</v>
      </c>
      <c r="SB9" s="1059">
        <v>372</v>
      </c>
      <c r="SC9" s="1059">
        <v>308</v>
      </c>
      <c r="SD9" s="1059">
        <v>218</v>
      </c>
      <c r="SE9" s="1059">
        <v>219</v>
      </c>
      <c r="SF9" s="1059">
        <v>193</v>
      </c>
      <c r="SG9" s="1059">
        <v>219</v>
      </c>
      <c r="SH9" s="1059">
        <v>244</v>
      </c>
      <c r="SI9" s="1126">
        <v>221</v>
      </c>
      <c r="SJ9" s="1059">
        <v>266</v>
      </c>
      <c r="SK9" s="1059">
        <v>241</v>
      </c>
      <c r="SL9" s="1059">
        <v>295</v>
      </c>
      <c r="SM9" s="1059">
        <v>341</v>
      </c>
      <c r="SN9" s="1059">
        <v>324</v>
      </c>
      <c r="SO9" s="1059">
        <v>320</v>
      </c>
      <c r="SP9" s="1059">
        <v>303</v>
      </c>
      <c r="SQ9" s="1059">
        <v>363</v>
      </c>
      <c r="SR9" s="1059">
        <v>346</v>
      </c>
      <c r="SS9" s="1059">
        <v>318</v>
      </c>
      <c r="ST9" s="1059">
        <v>354</v>
      </c>
      <c r="SU9" s="1059">
        <v>307</v>
      </c>
      <c r="SV9" s="1059">
        <v>333</v>
      </c>
      <c r="SW9" s="1059">
        <v>341</v>
      </c>
      <c r="SX9" s="1059">
        <v>358</v>
      </c>
      <c r="SY9" s="1059">
        <v>346</v>
      </c>
      <c r="SZ9" s="1059">
        <v>384</v>
      </c>
      <c r="TA9" s="1059">
        <v>331</v>
      </c>
      <c r="TB9" s="1059">
        <v>298</v>
      </c>
      <c r="TC9" s="1059">
        <v>266</v>
      </c>
      <c r="TD9" s="1059">
        <v>185</v>
      </c>
      <c r="TE9" s="1059">
        <v>195</v>
      </c>
      <c r="TF9" s="1059">
        <v>219</v>
      </c>
      <c r="TG9" s="1059">
        <v>218</v>
      </c>
      <c r="TH9" s="1126">
        <v>216</v>
      </c>
      <c r="TI9" s="1059">
        <v>94</v>
      </c>
      <c r="TJ9" s="1059">
        <v>174</v>
      </c>
      <c r="TK9" s="1059">
        <v>268</v>
      </c>
      <c r="TL9" s="1060">
        <v>0.64925373134328357</v>
      </c>
      <c r="TM9" s="1060">
        <v>0.59037784770335844</v>
      </c>
      <c r="TN9" s="1060">
        <v>0.70391133227329772</v>
      </c>
      <c r="TO9" s="1126" t="s">
        <v>3499</v>
      </c>
      <c r="TP9" s="1059">
        <v>114</v>
      </c>
      <c r="TQ9" s="1059">
        <v>206</v>
      </c>
      <c r="TR9" s="1059">
        <v>320</v>
      </c>
      <c r="TS9" s="1060">
        <v>0.64375000000000004</v>
      </c>
      <c r="TT9" s="1060">
        <v>0.58985930927264263</v>
      </c>
      <c r="TU9" s="1060">
        <v>0.69423032006335583</v>
      </c>
      <c r="TV9" s="1126" t="s">
        <v>2154</v>
      </c>
      <c r="TW9" s="1059">
        <v>82</v>
      </c>
      <c r="TX9" s="1059">
        <v>215</v>
      </c>
      <c r="TY9" s="1059">
        <v>297</v>
      </c>
      <c r="TZ9" s="1060">
        <v>0.72390572390572394</v>
      </c>
      <c r="UA9" s="1060">
        <v>0.67044749565825634</v>
      </c>
      <c r="UB9" s="1060">
        <v>0.77164582658982483</v>
      </c>
      <c r="UC9" s="1126" t="s">
        <v>3499</v>
      </c>
      <c r="UD9" s="1059">
        <v>81</v>
      </c>
      <c r="UE9" s="1059">
        <v>223</v>
      </c>
      <c r="UF9" s="1059">
        <v>304</v>
      </c>
      <c r="UG9" s="1060">
        <v>0.73355263157894735</v>
      </c>
      <c r="UH9" s="1060">
        <v>0.68116604797172753</v>
      </c>
      <c r="UI9" s="1060">
        <v>0.78011035236754445</v>
      </c>
      <c r="UJ9" s="1126" t="s">
        <v>2154</v>
      </c>
      <c r="UK9" s="1059">
        <v>69</v>
      </c>
      <c r="UL9" s="1059">
        <v>226</v>
      </c>
      <c r="UM9" s="1059">
        <v>295</v>
      </c>
      <c r="UN9" s="1060">
        <v>0.76610169491525426</v>
      </c>
      <c r="UO9" s="1060">
        <v>0.71456562706298521</v>
      </c>
      <c r="UP9" s="1060">
        <v>0.81079655199865741</v>
      </c>
      <c r="UQ9" s="1126" t="s">
        <v>3499</v>
      </c>
      <c r="UR9" s="1059">
        <v>4198</v>
      </c>
      <c r="US9" s="1059">
        <v>4156</v>
      </c>
      <c r="UT9" s="1059">
        <v>42</v>
      </c>
      <c r="UU9" s="1059">
        <v>27</v>
      </c>
      <c r="UV9" s="1060">
        <v>0.6428571428571429</v>
      </c>
      <c r="UW9" s="1059">
        <v>15</v>
      </c>
      <c r="UX9" s="1072">
        <v>0.35714285714285715</v>
      </c>
      <c r="UY9" s="1059">
        <v>2970</v>
      </c>
      <c r="UZ9" s="1059">
        <v>2142</v>
      </c>
      <c r="VA9" s="1059">
        <v>480</v>
      </c>
      <c r="VB9" s="1059">
        <v>348</v>
      </c>
      <c r="VC9" s="1060">
        <v>0.72121212121212119</v>
      </c>
      <c r="VD9" s="1060">
        <v>0.16161616161616163</v>
      </c>
      <c r="VE9" s="1072">
        <v>0.11717171717171718</v>
      </c>
      <c r="VF9" s="1059">
        <v>7960</v>
      </c>
      <c r="VG9" s="1059">
        <v>403</v>
      </c>
      <c r="VH9" s="1059">
        <v>491</v>
      </c>
      <c r="VI9" s="1059">
        <v>228</v>
      </c>
      <c r="VJ9" s="1059">
        <v>5618</v>
      </c>
      <c r="VK9" s="1059">
        <v>505</v>
      </c>
      <c r="VL9" s="1059">
        <v>3088</v>
      </c>
      <c r="VM9" s="1072">
        <v>0.16353626943005181</v>
      </c>
      <c r="VN9" s="1059">
        <v>2102</v>
      </c>
      <c r="VO9" s="1059">
        <v>1</v>
      </c>
      <c r="VP9" s="1059">
        <v>358</v>
      </c>
      <c r="VQ9" s="1059">
        <v>459</v>
      </c>
      <c r="VR9" s="1059">
        <v>179</v>
      </c>
      <c r="VS9" s="1126">
        <v>3099</v>
      </c>
      <c r="VT9" s="1059">
        <v>1125</v>
      </c>
      <c r="VU9" s="1059">
        <v>1003</v>
      </c>
      <c r="VV9" s="1059">
        <v>122</v>
      </c>
      <c r="VW9" s="1059">
        <v>0</v>
      </c>
      <c r="VX9" s="1059">
        <v>122</v>
      </c>
      <c r="VY9" s="1060">
        <v>0.10844444444444444</v>
      </c>
      <c r="VZ9" s="1072">
        <v>0.10844444444444444</v>
      </c>
      <c r="WA9" s="1059">
        <v>125</v>
      </c>
      <c r="WB9" s="1059">
        <v>90</v>
      </c>
      <c r="WC9" s="1059">
        <v>80</v>
      </c>
      <c r="WD9" s="1059">
        <v>50</v>
      </c>
      <c r="WE9" s="1059">
        <v>65</v>
      </c>
      <c r="WF9" s="1059">
        <v>55</v>
      </c>
      <c r="WG9" s="1126">
        <v>70</v>
      </c>
      <c r="WH9" s="1059">
        <v>459</v>
      </c>
      <c r="WI9" s="1059">
        <v>133</v>
      </c>
      <c r="WJ9" s="1060">
        <v>0.289760348583878</v>
      </c>
      <c r="WK9" s="1126">
        <v>53</v>
      </c>
      <c r="WL9" s="1059" t="s">
        <v>770</v>
      </c>
      <c r="WM9" s="1060" t="s">
        <v>770</v>
      </c>
      <c r="WN9" s="1060" t="s">
        <v>770</v>
      </c>
      <c r="WO9" s="1072" t="s">
        <v>770</v>
      </c>
      <c r="WP9" s="1059" t="s">
        <v>770</v>
      </c>
      <c r="WQ9" s="1060" t="s">
        <v>770</v>
      </c>
      <c r="WR9" s="1060" t="s">
        <v>770</v>
      </c>
      <c r="WS9" s="1072" t="s">
        <v>770</v>
      </c>
      <c r="WT9" s="1059" t="s">
        <v>770</v>
      </c>
      <c r="WU9" s="1060" t="s">
        <v>770</v>
      </c>
      <c r="WV9" s="1060" t="s">
        <v>770</v>
      </c>
      <c r="WW9" s="1072" t="s">
        <v>770</v>
      </c>
      <c r="WX9" s="1059" t="s">
        <v>770</v>
      </c>
      <c r="WY9" s="1060" t="s">
        <v>770</v>
      </c>
      <c r="WZ9" s="1060" t="s">
        <v>770</v>
      </c>
      <c r="XA9" s="1072" t="s">
        <v>770</v>
      </c>
      <c r="XB9" s="1059">
        <v>256</v>
      </c>
      <c r="XC9" s="1059">
        <v>10924</v>
      </c>
      <c r="XD9" s="1072">
        <v>2.3434639326254121E-2</v>
      </c>
      <c r="XE9" s="1059">
        <v>155</v>
      </c>
      <c r="XF9" s="1059">
        <v>1355</v>
      </c>
      <c r="XG9" s="1060">
        <v>0.11439114391143912</v>
      </c>
      <c r="XH9" s="1060">
        <v>9.8523052774013922E-2</v>
      </c>
      <c r="XI9" s="1060">
        <v>0.13243947547638965</v>
      </c>
      <c r="XJ9" s="1059">
        <v>175</v>
      </c>
      <c r="XK9" s="1059">
        <v>1355</v>
      </c>
      <c r="XL9" s="1060">
        <v>0.12915129151291513</v>
      </c>
      <c r="XM9" s="1060">
        <v>0.11233753272842116</v>
      </c>
      <c r="XN9" s="1060">
        <v>0.14806183654589039</v>
      </c>
      <c r="XO9" s="1059">
        <v>165</v>
      </c>
      <c r="XP9" s="1059">
        <v>1320</v>
      </c>
      <c r="XQ9" s="1060">
        <v>0.125</v>
      </c>
      <c r="XR9" s="1060">
        <v>0.10823981944125632</v>
      </c>
      <c r="XS9" s="1060">
        <v>0.14393649411677892</v>
      </c>
      <c r="XT9" s="1059">
        <v>140</v>
      </c>
      <c r="XU9" s="1059">
        <v>1315</v>
      </c>
      <c r="XV9" s="1060">
        <v>0.10646387832699619</v>
      </c>
      <c r="XW9" s="1060">
        <v>9.0924765409625977E-2</v>
      </c>
      <c r="XX9" s="1060">
        <v>0.12429553792729271</v>
      </c>
      <c r="XY9" s="1059">
        <v>145</v>
      </c>
      <c r="XZ9" s="1059">
        <v>1315</v>
      </c>
      <c r="YA9" s="1060">
        <v>0.11026615969581749</v>
      </c>
      <c r="YB9" s="1060">
        <v>9.4458759432155773E-2</v>
      </c>
      <c r="YC9" s="1060">
        <v>0.12834395643290863</v>
      </c>
      <c r="YD9" s="1059">
        <v>150</v>
      </c>
      <c r="YE9" s="1059">
        <v>1090</v>
      </c>
      <c r="YF9" s="1060">
        <v>0.13761467889908258</v>
      </c>
      <c r="YG9" s="1060">
        <v>0.11843249426314351</v>
      </c>
      <c r="YH9" s="1060">
        <v>0.15934218356656271</v>
      </c>
      <c r="YI9" s="1059" t="s">
        <v>770</v>
      </c>
      <c r="YJ9" s="1059" t="s">
        <v>770</v>
      </c>
      <c r="YK9" s="1060" t="s">
        <v>770</v>
      </c>
      <c r="YL9" s="1060" t="s">
        <v>770</v>
      </c>
      <c r="YM9" s="1072" t="s">
        <v>770</v>
      </c>
      <c r="YN9" s="1059">
        <v>170</v>
      </c>
      <c r="YO9" s="1059">
        <v>160</v>
      </c>
      <c r="YP9" s="1059">
        <v>130</v>
      </c>
      <c r="YQ9" s="1059">
        <v>145</v>
      </c>
      <c r="YR9" s="1059">
        <v>105</v>
      </c>
      <c r="YS9" s="1059">
        <v>105</v>
      </c>
      <c r="YT9" s="1126">
        <v>120</v>
      </c>
      <c r="YU9" s="1059">
        <v>13</v>
      </c>
      <c r="YV9" s="1059">
        <v>109</v>
      </c>
      <c r="YW9" s="1060">
        <v>0.11926605504587157</v>
      </c>
      <c r="YX9" s="1060">
        <v>7.1039738932213561E-2</v>
      </c>
      <c r="YY9" s="1060">
        <v>0.19341500254815325</v>
      </c>
      <c r="YZ9" s="1059">
        <v>9</v>
      </c>
      <c r="ZA9" s="1059">
        <v>109</v>
      </c>
      <c r="ZB9" s="1060">
        <v>8.2568807339449546E-2</v>
      </c>
      <c r="ZC9" s="1060">
        <v>4.4046710541113532E-2</v>
      </c>
      <c r="ZD9" s="1060">
        <v>0.14951210240724044</v>
      </c>
      <c r="ZE9" s="1059">
        <v>11</v>
      </c>
      <c r="ZF9" s="1059">
        <v>109</v>
      </c>
      <c r="ZG9" s="1060">
        <v>0.10091743119266056</v>
      </c>
      <c r="ZH9" s="1060">
        <v>5.7289728594847517E-2</v>
      </c>
      <c r="ZI9" s="1060">
        <v>0.17171704861951287</v>
      </c>
      <c r="ZJ9" s="1059">
        <v>22</v>
      </c>
      <c r="ZK9" s="1059">
        <v>106</v>
      </c>
      <c r="ZL9" s="1060">
        <v>0.20754716981132076</v>
      </c>
      <c r="ZM9" s="1060">
        <v>0.14124645532287672</v>
      </c>
      <c r="ZN9" s="1072">
        <v>0.29430364874839943</v>
      </c>
      <c r="ZO9" s="1059">
        <v>271</v>
      </c>
      <c r="ZP9" s="1059">
        <v>93</v>
      </c>
      <c r="ZQ9" s="1059">
        <v>178</v>
      </c>
      <c r="ZR9" s="1060">
        <v>0.65682656826568264</v>
      </c>
      <c r="ZS9" s="1059">
        <v>75</v>
      </c>
      <c r="ZT9" s="1059">
        <v>28</v>
      </c>
      <c r="ZU9" s="1059">
        <v>103</v>
      </c>
      <c r="ZV9" s="1060">
        <v>0.42134831460674155</v>
      </c>
      <c r="ZW9" s="1060">
        <v>0.3512226195799843</v>
      </c>
      <c r="ZX9" s="1060">
        <v>0.49479709351740364</v>
      </c>
      <c r="ZY9" s="1060">
        <v>0.5786516853932584</v>
      </c>
      <c r="ZZ9" s="1060">
        <v>0.50520290648259636</v>
      </c>
      <c r="AAA9" s="1072">
        <v>0.64877738042001576</v>
      </c>
      <c r="AAB9" s="1059">
        <v>45</v>
      </c>
      <c r="AAC9" s="1059">
        <v>196</v>
      </c>
      <c r="AAD9" s="1059">
        <v>241</v>
      </c>
      <c r="AAE9" s="1060">
        <v>0.81327800829875518</v>
      </c>
      <c r="AAF9" s="1059">
        <v>82</v>
      </c>
      <c r="AAG9" s="1060">
        <v>0.41836734693877553</v>
      </c>
      <c r="AAH9" s="1060">
        <v>0.35152601877780715</v>
      </c>
      <c r="AAI9" s="1060">
        <v>0.48834704765776316</v>
      </c>
      <c r="AAJ9" s="1059">
        <v>22</v>
      </c>
      <c r="AAK9" s="1059">
        <v>104</v>
      </c>
      <c r="AAL9" s="1060">
        <v>0.53061224489795922</v>
      </c>
      <c r="AAM9" s="1060">
        <v>0.46082867283906032</v>
      </c>
      <c r="AAN9" s="1072">
        <v>0.59921892724760084</v>
      </c>
      <c r="AAO9" s="1059">
        <v>222</v>
      </c>
      <c r="AAP9" s="1059">
        <v>100</v>
      </c>
      <c r="AAQ9" s="1060">
        <v>0.45045045045045046</v>
      </c>
      <c r="AAR9" s="1060">
        <v>0.38639847610426581</v>
      </c>
      <c r="AAS9" s="1060">
        <v>0.51618805466435269</v>
      </c>
      <c r="AAT9" s="1059">
        <v>23</v>
      </c>
      <c r="AAU9" s="1059">
        <v>123</v>
      </c>
      <c r="AAV9" s="1060">
        <v>0.55405405405405406</v>
      </c>
      <c r="AAW9" s="1060">
        <v>0.48829997885493021</v>
      </c>
      <c r="AAX9" s="1072">
        <v>0.61796926030657684</v>
      </c>
      <c r="AAY9" s="1059">
        <v>225</v>
      </c>
      <c r="AAZ9" s="1059">
        <v>216</v>
      </c>
      <c r="ABA9" s="1059">
        <v>9</v>
      </c>
      <c r="ABB9" s="1060">
        <v>0.96</v>
      </c>
      <c r="ABC9" s="1059">
        <v>97</v>
      </c>
      <c r="ABD9" s="1060">
        <v>0.44907407407407407</v>
      </c>
      <c r="ABE9" s="1060">
        <v>0.38420744630685821</v>
      </c>
      <c r="ABF9" s="1060">
        <v>0.51572043755082886</v>
      </c>
      <c r="ABG9" s="1059">
        <v>27</v>
      </c>
      <c r="ABH9" s="1059">
        <v>124</v>
      </c>
      <c r="ABI9" s="1060">
        <v>0.57407407407407407</v>
      </c>
      <c r="ABJ9" s="1060">
        <v>0.50740205240770042</v>
      </c>
      <c r="ABK9" s="1072">
        <v>0.63815738925384558</v>
      </c>
      <c r="ABL9" s="1059">
        <v>7960</v>
      </c>
      <c r="ABM9" s="1059">
        <v>4872</v>
      </c>
      <c r="ABN9" s="1059">
        <v>3088</v>
      </c>
      <c r="ABO9" s="1059">
        <v>403</v>
      </c>
      <c r="ABP9" s="1059">
        <v>265</v>
      </c>
      <c r="ABQ9" s="1059">
        <v>543</v>
      </c>
      <c r="ABR9" s="1059">
        <v>491</v>
      </c>
      <c r="ABS9" s="1059">
        <v>594</v>
      </c>
      <c r="ABT9" s="1059">
        <v>287</v>
      </c>
      <c r="ABU9" s="1059">
        <v>228</v>
      </c>
      <c r="ABV9" s="1059">
        <v>238</v>
      </c>
      <c r="ABW9" s="1126">
        <v>39</v>
      </c>
      <c r="ABX9" s="1059">
        <v>120</v>
      </c>
      <c r="ABY9" s="1059">
        <v>110</v>
      </c>
      <c r="ABZ9" s="1059">
        <v>80</v>
      </c>
      <c r="ACA9" s="1059">
        <v>25</v>
      </c>
      <c r="ACB9" s="1059">
        <v>335</v>
      </c>
      <c r="ACC9" s="1059">
        <v>360</v>
      </c>
      <c r="ACD9" s="1059">
        <v>190</v>
      </c>
      <c r="ACE9" s="1059">
        <v>105</v>
      </c>
      <c r="ACF9" s="1059">
        <v>110</v>
      </c>
      <c r="ACG9" s="1059">
        <v>105</v>
      </c>
      <c r="ACH9" s="1059">
        <v>50</v>
      </c>
      <c r="ACI9" s="1059">
        <v>305</v>
      </c>
      <c r="ACJ9" s="1059">
        <v>330</v>
      </c>
      <c r="ACK9" s="1059">
        <v>195</v>
      </c>
      <c r="ACL9" s="1059">
        <v>105</v>
      </c>
      <c r="ACM9" s="1059">
        <v>130</v>
      </c>
      <c r="ACN9" s="1059">
        <v>95</v>
      </c>
      <c r="ACO9" s="1059">
        <v>35</v>
      </c>
      <c r="ACP9" s="1059">
        <v>345</v>
      </c>
      <c r="ACQ9" s="1059">
        <v>380</v>
      </c>
      <c r="ACR9" s="1059">
        <v>210</v>
      </c>
      <c r="ACS9" s="1059">
        <v>145</v>
      </c>
      <c r="ACT9" s="1059">
        <v>155</v>
      </c>
      <c r="ACU9" s="1059">
        <v>100</v>
      </c>
      <c r="ACV9" s="1059">
        <v>35</v>
      </c>
      <c r="ACW9" s="1059">
        <v>395</v>
      </c>
      <c r="ACX9" s="1059">
        <v>440</v>
      </c>
      <c r="ACY9" s="1059">
        <v>220</v>
      </c>
      <c r="ACZ9" s="1059">
        <v>130</v>
      </c>
      <c r="ADA9" s="1059">
        <v>135</v>
      </c>
      <c r="ADB9" s="1059">
        <v>110</v>
      </c>
      <c r="ADC9" s="1059">
        <v>35</v>
      </c>
      <c r="ADD9" s="1059">
        <v>380</v>
      </c>
      <c r="ADE9" s="1059">
        <v>445</v>
      </c>
      <c r="ADF9" s="1059">
        <v>235</v>
      </c>
      <c r="ADG9" s="1059">
        <v>160</v>
      </c>
      <c r="ADH9" s="1059">
        <v>160</v>
      </c>
      <c r="ADI9" s="1059">
        <v>130</v>
      </c>
      <c r="ADJ9" s="1059">
        <v>40</v>
      </c>
      <c r="ADK9" s="1059">
        <v>440</v>
      </c>
      <c r="ADL9" s="1059">
        <v>475</v>
      </c>
      <c r="ADM9" s="1126">
        <v>240</v>
      </c>
      <c r="ADN9" s="1059">
        <v>279</v>
      </c>
      <c r="ADO9" s="1059">
        <v>267</v>
      </c>
      <c r="ADP9" s="1060">
        <v>0.956989247311828</v>
      </c>
      <c r="ADQ9" s="1059">
        <v>268</v>
      </c>
      <c r="ADR9" s="1060">
        <v>0.96057347670250892</v>
      </c>
      <c r="ADS9" s="1059">
        <v>300</v>
      </c>
      <c r="ADT9" s="1059">
        <v>292</v>
      </c>
      <c r="ADU9" s="1060">
        <v>0.97333333333333338</v>
      </c>
      <c r="ADV9" s="1059">
        <v>286</v>
      </c>
      <c r="ADW9" s="1060">
        <v>0.95333333333333337</v>
      </c>
      <c r="ADX9" s="1059">
        <v>286</v>
      </c>
      <c r="ADY9" s="1060">
        <v>0.95333333333333337</v>
      </c>
      <c r="ADZ9" s="1059">
        <v>287</v>
      </c>
      <c r="AEA9" s="1060">
        <v>0.95666666666666667</v>
      </c>
      <c r="AEB9" s="1059">
        <v>334</v>
      </c>
      <c r="AEC9" s="1059">
        <v>325</v>
      </c>
      <c r="AED9" s="1060">
        <v>0.97305389221556882</v>
      </c>
      <c r="AEE9" s="1059">
        <v>310</v>
      </c>
      <c r="AEF9" s="1060">
        <v>0.92814371257485029</v>
      </c>
      <c r="AEG9" s="1059">
        <v>325</v>
      </c>
      <c r="AEH9" s="1060">
        <v>0.97305389221556882</v>
      </c>
      <c r="AEI9" s="1059">
        <v>323</v>
      </c>
      <c r="AEJ9" s="1060">
        <v>0.96706586826347307</v>
      </c>
      <c r="AEK9" s="1059">
        <v>316</v>
      </c>
      <c r="AEL9" s="1060">
        <v>0.94610778443113774</v>
      </c>
      <c r="AEM9" s="1059">
        <v>317</v>
      </c>
      <c r="AEN9" s="1060">
        <v>0.94910179640718562</v>
      </c>
      <c r="AEO9" s="1059">
        <v>310</v>
      </c>
      <c r="AEP9" s="1072">
        <v>0.92814371257485029</v>
      </c>
      <c r="AEQ9" s="1158">
        <v>292</v>
      </c>
      <c r="AER9" s="1158">
        <v>274</v>
      </c>
      <c r="AES9" s="1144">
        <v>0.93835616438356162</v>
      </c>
      <c r="AET9" s="701">
        <v>66</v>
      </c>
      <c r="AEU9" s="1144">
        <v>0.22602739726027396</v>
      </c>
      <c r="AEV9" s="1158">
        <v>274</v>
      </c>
      <c r="AEW9" s="1144">
        <v>0.93835616438356162</v>
      </c>
      <c r="AEX9" s="1158">
        <v>272</v>
      </c>
      <c r="AEY9" s="1158">
        <v>264</v>
      </c>
      <c r="AEZ9" s="1144">
        <v>0.97058823529411764</v>
      </c>
      <c r="AFA9" s="1164">
        <v>253</v>
      </c>
      <c r="AFB9" s="1144">
        <v>0.93014705882352944</v>
      </c>
      <c r="AFC9" s="1164">
        <v>186</v>
      </c>
      <c r="AFD9" s="1144">
        <v>0.68382352941176472</v>
      </c>
      <c r="AFE9" s="1158">
        <v>261</v>
      </c>
      <c r="AFF9" s="1144">
        <v>0.9595588235294118</v>
      </c>
      <c r="AFG9" s="1158">
        <v>185</v>
      </c>
      <c r="AFH9" s="1144">
        <v>0.68014705882352944</v>
      </c>
      <c r="AFI9" s="1158">
        <v>356</v>
      </c>
      <c r="AFJ9" s="1158">
        <v>345</v>
      </c>
      <c r="AFK9" s="1144">
        <v>0.9691011235955056</v>
      </c>
      <c r="AFL9" s="1164">
        <v>315</v>
      </c>
      <c r="AFM9" s="1144">
        <v>0.8848314606741573</v>
      </c>
      <c r="AFN9" s="1164">
        <v>345</v>
      </c>
      <c r="AFO9" s="1144">
        <v>0.9691011235955056</v>
      </c>
      <c r="AFP9" s="1164">
        <v>345</v>
      </c>
      <c r="AFQ9" s="1144">
        <v>0.9691011235955056</v>
      </c>
      <c r="AFR9" s="1164">
        <v>260</v>
      </c>
      <c r="AFS9" s="1144">
        <v>0.7303370786516854</v>
      </c>
      <c r="AFT9" s="1164">
        <v>327</v>
      </c>
      <c r="AFU9" s="1144">
        <v>0.9185393258426966</v>
      </c>
      <c r="AFV9" s="1158">
        <v>334</v>
      </c>
      <c r="AFW9" s="1144">
        <v>0.9382022471910112</v>
      </c>
      <c r="AFX9" s="1158">
        <v>316</v>
      </c>
      <c r="AFY9" s="1144">
        <v>0.88764044943820219</v>
      </c>
      <c r="AFZ9" s="1158">
        <v>261</v>
      </c>
      <c r="AGA9" s="1144">
        <v>0.7331460674157303</v>
      </c>
      <c r="AGB9" s="1158">
        <v>251</v>
      </c>
      <c r="AGC9" s="802">
        <v>0.7050561797752809</v>
      </c>
      <c r="AGD9" s="1158">
        <v>264</v>
      </c>
      <c r="AGE9" s="1158">
        <v>248</v>
      </c>
      <c r="AGF9" s="1144">
        <v>0.93939393939393945</v>
      </c>
      <c r="AGG9" s="1158">
        <v>3</v>
      </c>
      <c r="AGH9" s="1144">
        <v>1.1363636363636364E-2</v>
      </c>
      <c r="AGI9" s="1158">
        <v>248</v>
      </c>
      <c r="AGJ9" s="1144">
        <v>0.93939393939393945</v>
      </c>
      <c r="AGK9" s="1158">
        <v>285</v>
      </c>
      <c r="AGL9" s="1158">
        <v>276</v>
      </c>
      <c r="AGM9" s="1144">
        <v>0.96842105263157896</v>
      </c>
      <c r="AGN9" s="1158">
        <v>269</v>
      </c>
      <c r="AGO9" s="1144">
        <v>0.94385964912280707</v>
      </c>
      <c r="AGP9" s="1158">
        <v>274</v>
      </c>
      <c r="AGQ9" s="1144">
        <v>0.96140350877192982</v>
      </c>
      <c r="AGR9" s="1158">
        <v>271</v>
      </c>
      <c r="AGS9" s="1144">
        <v>0.9508771929824561</v>
      </c>
      <c r="AGT9" s="1158">
        <v>268</v>
      </c>
      <c r="AGU9" s="1144">
        <v>0.94035087719298249</v>
      </c>
      <c r="AGV9" s="1158">
        <v>363</v>
      </c>
      <c r="AGW9" s="1158">
        <v>354</v>
      </c>
      <c r="AGX9" s="1144">
        <v>0.97520661157024791</v>
      </c>
      <c r="AGY9" s="1158">
        <v>330</v>
      </c>
      <c r="AGZ9" s="1144">
        <v>0.90909090909090906</v>
      </c>
      <c r="AHA9" s="1158">
        <v>354</v>
      </c>
      <c r="AHB9" s="1144">
        <v>0.97520661157024791</v>
      </c>
      <c r="AHC9" s="1158">
        <v>354</v>
      </c>
      <c r="AHD9" s="1144">
        <v>0.97520661157024791</v>
      </c>
      <c r="AHE9" s="1158">
        <v>353</v>
      </c>
      <c r="AHF9" s="1144">
        <v>0.97245179063360887</v>
      </c>
      <c r="AHG9" s="1158">
        <v>333</v>
      </c>
      <c r="AHH9" s="1144">
        <v>0.9173553719008265</v>
      </c>
      <c r="AHI9" s="1158">
        <v>342</v>
      </c>
      <c r="AHJ9" s="1144">
        <v>0.94214876033057848</v>
      </c>
      <c r="AHK9" s="1158">
        <v>321</v>
      </c>
      <c r="AHL9" s="1144">
        <v>0.88429752066115708</v>
      </c>
      <c r="AHM9" s="1158">
        <v>355</v>
      </c>
      <c r="AHN9" s="1144">
        <v>0.97796143250688705</v>
      </c>
      <c r="AHO9" s="1158">
        <v>337</v>
      </c>
      <c r="AHP9" s="802">
        <v>0.92837465564738297</v>
      </c>
    </row>
    <row r="10" spans="1:909" x14ac:dyDescent="0.2">
      <c r="A10" s="4"/>
      <c r="B10" s="4" t="s">
        <v>584</v>
      </c>
      <c r="C10" s="1014" t="s">
        <v>585</v>
      </c>
      <c r="D10" s="3" t="s">
        <v>580</v>
      </c>
      <c r="E10" s="25" t="s">
        <v>770</v>
      </c>
      <c r="F10" s="25" t="s">
        <v>770</v>
      </c>
      <c r="G10" s="25" t="s">
        <v>770</v>
      </c>
      <c r="H10" s="25" t="s">
        <v>770</v>
      </c>
      <c r="I10" s="25" t="s">
        <v>770</v>
      </c>
      <c r="J10" s="25" t="s">
        <v>770</v>
      </c>
      <c r="K10" s="25" t="s">
        <v>770</v>
      </c>
      <c r="L10" s="25" t="s">
        <v>770</v>
      </c>
      <c r="M10" s="1" t="s">
        <v>584</v>
      </c>
      <c r="N10" s="1" t="s">
        <v>627</v>
      </c>
      <c r="O10" s="62" t="s">
        <v>770</v>
      </c>
      <c r="P10" s="62" t="s">
        <v>770</v>
      </c>
      <c r="Q10" s="62" t="s">
        <v>770</v>
      </c>
      <c r="R10" s="62" t="s">
        <v>770</v>
      </c>
      <c r="S10" s="62" t="s">
        <v>770</v>
      </c>
      <c r="T10" s="62" t="s">
        <v>770</v>
      </c>
      <c r="U10" s="913" t="s">
        <v>770</v>
      </c>
      <c r="V10" s="1125">
        <v>1720</v>
      </c>
      <c r="W10" s="1059">
        <v>1975</v>
      </c>
      <c r="X10" s="1059">
        <v>10520</v>
      </c>
      <c r="Y10" s="1059">
        <v>12375</v>
      </c>
      <c r="Z10" s="1098">
        <v>0.1634980988593156</v>
      </c>
      <c r="AA10" s="1098">
        <v>0.15655423476844887</v>
      </c>
      <c r="AB10" s="1098">
        <v>0.17068762575332799</v>
      </c>
      <c r="AC10" s="1098">
        <v>0.1595959595959596</v>
      </c>
      <c r="AD10" s="1098">
        <v>0.15324919490215325</v>
      </c>
      <c r="AE10" s="1072">
        <v>0.16615399577392867</v>
      </c>
      <c r="AF10" s="1059">
        <v>1565</v>
      </c>
      <c r="AG10" s="1059">
        <v>1760</v>
      </c>
      <c r="AH10" s="1059">
        <v>10400</v>
      </c>
      <c r="AI10" s="1059">
        <v>12305</v>
      </c>
      <c r="AJ10" s="1098">
        <v>0.15048076923076922</v>
      </c>
      <c r="AK10" s="1098">
        <v>0.14373827015951798</v>
      </c>
      <c r="AL10" s="1098">
        <v>0.15748137752780117</v>
      </c>
      <c r="AM10" s="1098">
        <v>0.14303128809427063</v>
      </c>
      <c r="AN10" s="1098">
        <v>0.13695672222248609</v>
      </c>
      <c r="AO10" s="1072">
        <v>0.14932866626104649</v>
      </c>
      <c r="AP10" s="1059">
        <v>1555</v>
      </c>
      <c r="AQ10" s="1059">
        <v>1730</v>
      </c>
      <c r="AR10" s="1059">
        <v>10135</v>
      </c>
      <c r="AS10" s="1059">
        <v>11985</v>
      </c>
      <c r="AT10" s="1098">
        <v>0.15342871238283176</v>
      </c>
      <c r="AU10" s="1098">
        <v>0.14654361121365539</v>
      </c>
      <c r="AV10" s="1098">
        <v>0.16057643514151099</v>
      </c>
      <c r="AW10" s="1098">
        <v>0.14434710054234459</v>
      </c>
      <c r="AX10" s="1098">
        <v>0.1381691331669285</v>
      </c>
      <c r="AY10" s="1072">
        <v>0.1507529841801318</v>
      </c>
      <c r="AZ10" s="1059">
        <v>1640</v>
      </c>
      <c r="BA10" s="1059">
        <v>1875</v>
      </c>
      <c r="BB10" s="1059">
        <v>9900</v>
      </c>
      <c r="BC10" s="1059">
        <v>11755</v>
      </c>
      <c r="BD10" s="1098">
        <v>0.16565656565656567</v>
      </c>
      <c r="BE10" s="1098">
        <v>0.15846321425336835</v>
      </c>
      <c r="BF10" s="1098">
        <v>0.17310928440532078</v>
      </c>
      <c r="BG10" s="1098">
        <v>0.15950659293917482</v>
      </c>
      <c r="BH10" s="1098">
        <v>0.15299896093183543</v>
      </c>
      <c r="BI10" s="1072">
        <v>0.166236694380518</v>
      </c>
      <c r="BJ10" s="1059">
        <v>3716</v>
      </c>
      <c r="BK10" s="1059">
        <v>3627</v>
      </c>
      <c r="BL10" s="1059">
        <v>3044</v>
      </c>
      <c r="BM10" s="1059">
        <v>3195</v>
      </c>
      <c r="BN10" s="1059">
        <v>3702</v>
      </c>
      <c r="BO10" s="1059">
        <v>13582</v>
      </c>
      <c r="BP10" s="1059">
        <v>17284</v>
      </c>
      <c r="BQ10" s="1126">
        <v>69701</v>
      </c>
      <c r="BR10" s="1059">
        <v>3702</v>
      </c>
      <c r="BS10" s="1059">
        <v>3476</v>
      </c>
      <c r="BT10" s="1059">
        <v>2927</v>
      </c>
      <c r="BU10" s="1059">
        <v>3281</v>
      </c>
      <c r="BV10" s="1059">
        <v>3799</v>
      </c>
      <c r="BW10" s="1059">
        <v>13386</v>
      </c>
      <c r="BX10" s="1059">
        <v>17185</v>
      </c>
      <c r="BY10" s="1126">
        <v>68676</v>
      </c>
      <c r="BZ10" s="1059">
        <v>3678</v>
      </c>
      <c r="CA10" s="1059">
        <v>3309</v>
      </c>
      <c r="CB10" s="1059">
        <v>2869</v>
      </c>
      <c r="CC10" s="1059">
        <v>3393</v>
      </c>
      <c r="CD10" s="1059">
        <v>3810</v>
      </c>
      <c r="CE10" s="1059">
        <v>13249</v>
      </c>
      <c r="CF10" s="1059">
        <v>17059</v>
      </c>
      <c r="CG10" s="1126">
        <v>67732</v>
      </c>
      <c r="CH10" s="1059">
        <v>3665</v>
      </c>
      <c r="CI10" s="1059">
        <v>3115</v>
      </c>
      <c r="CJ10" s="1059">
        <v>2860</v>
      </c>
      <c r="CK10" s="1059">
        <v>3465</v>
      </c>
      <c r="CL10" s="1059">
        <v>3798</v>
      </c>
      <c r="CM10" s="1059">
        <v>13105</v>
      </c>
      <c r="CN10" s="1059">
        <v>16903</v>
      </c>
      <c r="CO10" s="1126">
        <v>66622</v>
      </c>
      <c r="CP10" s="1059">
        <v>3489</v>
      </c>
      <c r="CQ10" s="1059">
        <v>2925</v>
      </c>
      <c r="CR10" s="1059">
        <v>2836</v>
      </c>
      <c r="CS10" s="1059">
        <v>3479</v>
      </c>
      <c r="CT10" s="1059">
        <v>3796</v>
      </c>
      <c r="CU10" s="1059">
        <v>12729</v>
      </c>
      <c r="CV10" s="1059">
        <v>16525</v>
      </c>
      <c r="CW10" s="1126">
        <v>65687</v>
      </c>
      <c r="CX10" s="1059">
        <v>3321</v>
      </c>
      <c r="CY10" s="1059">
        <v>2788</v>
      </c>
      <c r="CZ10" s="1059">
        <v>2930</v>
      </c>
      <c r="DA10" s="1059">
        <v>3459</v>
      </c>
      <c r="DB10" s="1059">
        <v>3739</v>
      </c>
      <c r="DC10" s="1059">
        <v>12498</v>
      </c>
      <c r="DD10" s="1059">
        <v>16237</v>
      </c>
      <c r="DE10" s="1126">
        <v>64806</v>
      </c>
      <c r="DF10" s="1059">
        <v>3232</v>
      </c>
      <c r="DG10" s="1059">
        <v>2791</v>
      </c>
      <c r="DH10" s="1059">
        <v>2996</v>
      </c>
      <c r="DI10" s="1059">
        <v>3562</v>
      </c>
      <c r="DJ10" s="1059">
        <v>3748</v>
      </c>
      <c r="DK10" s="1059">
        <v>12581</v>
      </c>
      <c r="DL10" s="1059">
        <v>16329</v>
      </c>
      <c r="DM10" s="1126">
        <v>64793</v>
      </c>
      <c r="DN10" s="1059">
        <v>3135</v>
      </c>
      <c r="DO10" s="1059">
        <v>2794</v>
      </c>
      <c r="DP10" s="1059">
        <v>3133</v>
      </c>
      <c r="DQ10" s="1059">
        <v>3632</v>
      </c>
      <c r="DR10" s="1059">
        <v>3700</v>
      </c>
      <c r="DS10" s="1059">
        <v>12694</v>
      </c>
      <c r="DT10" s="1059">
        <v>16394</v>
      </c>
      <c r="DU10" s="1126">
        <v>64615</v>
      </c>
      <c r="DV10" s="1059">
        <v>2959</v>
      </c>
      <c r="DW10" s="1059">
        <v>2816</v>
      </c>
      <c r="DX10" s="1059">
        <v>3217</v>
      </c>
      <c r="DY10" s="1059">
        <v>3640</v>
      </c>
      <c r="DZ10" s="1059">
        <v>3694</v>
      </c>
      <c r="EA10" s="1059">
        <v>12632</v>
      </c>
      <c r="EB10" s="1059">
        <v>16326</v>
      </c>
      <c r="EC10" s="1126">
        <v>64472</v>
      </c>
      <c r="ED10" s="1059">
        <v>2878</v>
      </c>
      <c r="EE10" s="1059">
        <v>2883</v>
      </c>
      <c r="EF10" s="1059">
        <v>3299</v>
      </c>
      <c r="EG10" s="1059">
        <v>3632</v>
      </c>
      <c r="EH10" s="1059">
        <v>3647</v>
      </c>
      <c r="EI10" s="1059">
        <v>12692</v>
      </c>
      <c r="EJ10" s="1059">
        <v>16339</v>
      </c>
      <c r="EK10" s="1126">
        <v>64214</v>
      </c>
      <c r="EL10" s="1059">
        <v>2790</v>
      </c>
      <c r="EM10" s="1059">
        <v>3038</v>
      </c>
      <c r="EN10" s="1059">
        <v>3281</v>
      </c>
      <c r="EO10" s="1059">
        <v>3675</v>
      </c>
      <c r="EP10" s="1059">
        <v>3505</v>
      </c>
      <c r="EQ10" s="1059">
        <v>12784</v>
      </c>
      <c r="ER10" s="1059">
        <v>16289</v>
      </c>
      <c r="ES10" s="1126">
        <v>63872</v>
      </c>
      <c r="ET10" s="1059" t="s">
        <v>770</v>
      </c>
      <c r="EU10" s="1059" t="s">
        <v>770</v>
      </c>
      <c r="EV10" s="1059">
        <v>68</v>
      </c>
      <c r="EW10" s="1059">
        <v>121</v>
      </c>
      <c r="EX10" s="1059">
        <v>189</v>
      </c>
      <c r="EY10" s="1059">
        <v>571</v>
      </c>
      <c r="EZ10" s="1098">
        <v>0.3309982486865149</v>
      </c>
      <c r="FA10" s="1098">
        <v>0.29364297032873837</v>
      </c>
      <c r="FB10" s="1098">
        <v>0.37061228294414533</v>
      </c>
      <c r="FC10" s="64" t="s">
        <v>2154</v>
      </c>
      <c r="FD10" s="1098">
        <v>0.21190893169877409</v>
      </c>
      <c r="FE10" s="1098">
        <v>0.18037175846635933</v>
      </c>
      <c r="FF10" s="1098">
        <v>0.24729652301954089</v>
      </c>
      <c r="FG10" s="1126" t="s">
        <v>2154</v>
      </c>
      <c r="FH10" s="1059" t="s">
        <v>770</v>
      </c>
      <c r="FI10" s="1059" t="s">
        <v>770</v>
      </c>
      <c r="FJ10" s="1059">
        <v>82</v>
      </c>
      <c r="FK10" s="1059">
        <v>109</v>
      </c>
      <c r="FL10" s="1059">
        <v>191</v>
      </c>
      <c r="FM10" s="1059">
        <v>563</v>
      </c>
      <c r="FN10" s="1098">
        <v>0.33925399644760212</v>
      </c>
      <c r="FO10" s="1098">
        <v>0.30135216378668611</v>
      </c>
      <c r="FP10" s="1098">
        <v>0.3793345658386168</v>
      </c>
      <c r="FQ10" s="1059" t="s">
        <v>2154</v>
      </c>
      <c r="FR10" s="1098">
        <v>0.19360568383658969</v>
      </c>
      <c r="FS10" s="1098">
        <v>0.16308844271549039</v>
      </c>
      <c r="FT10" s="1098">
        <v>0.22827576568633018</v>
      </c>
      <c r="FU10" s="1126" t="s">
        <v>2154</v>
      </c>
      <c r="FV10" s="1059" t="s">
        <v>770</v>
      </c>
      <c r="FW10" s="1059" t="s">
        <v>770</v>
      </c>
      <c r="FX10" s="1059">
        <v>84</v>
      </c>
      <c r="FY10" s="1059">
        <v>106</v>
      </c>
      <c r="FZ10" s="1059">
        <v>190</v>
      </c>
      <c r="GA10" s="1059">
        <v>517</v>
      </c>
      <c r="GB10" s="1098">
        <v>0.36750483558994196</v>
      </c>
      <c r="GC10" s="1098">
        <v>0.32706526780768713</v>
      </c>
      <c r="GD10" s="1098">
        <v>0.4098988357984279</v>
      </c>
      <c r="GE10" s="1059" t="s">
        <v>2154</v>
      </c>
      <c r="GF10" s="1098">
        <v>0.20502901353965183</v>
      </c>
      <c r="GG10" s="1098">
        <v>0.17246440245651778</v>
      </c>
      <c r="GH10" s="1098">
        <v>0.24194473330892083</v>
      </c>
      <c r="GI10" s="1126" t="s">
        <v>2154</v>
      </c>
      <c r="GJ10" s="1059" t="s">
        <v>770</v>
      </c>
      <c r="GK10" s="1059" t="s">
        <v>770</v>
      </c>
      <c r="GL10" s="1059">
        <v>74</v>
      </c>
      <c r="GM10" s="1059">
        <v>103</v>
      </c>
      <c r="GN10" s="1059">
        <v>177</v>
      </c>
      <c r="GO10" s="1059">
        <v>544</v>
      </c>
      <c r="GP10" s="1098">
        <v>0.32536764705882354</v>
      </c>
      <c r="GQ10" s="1098">
        <v>0.28734097525207869</v>
      </c>
      <c r="GR10" s="1098">
        <v>0.36584335948410251</v>
      </c>
      <c r="GS10" s="1059" t="s">
        <v>2154</v>
      </c>
      <c r="GT10" s="1098">
        <v>0.18933823529411764</v>
      </c>
      <c r="GU10" s="1098">
        <v>0.15863786912563144</v>
      </c>
      <c r="GV10" s="1098">
        <v>0.22439531582610153</v>
      </c>
      <c r="GW10" s="1126" t="s">
        <v>2154</v>
      </c>
      <c r="GX10" s="1059" t="s">
        <v>770</v>
      </c>
      <c r="GY10" s="1059" t="s">
        <v>770</v>
      </c>
      <c r="GZ10" s="1059">
        <v>87</v>
      </c>
      <c r="HA10" s="1059">
        <v>61</v>
      </c>
      <c r="HB10" s="1059">
        <v>148</v>
      </c>
      <c r="HC10" s="1059">
        <v>652</v>
      </c>
      <c r="HD10" s="1098">
        <v>0.22699386503067484</v>
      </c>
      <c r="HE10" s="1098">
        <v>0.19649429291727999</v>
      </c>
      <c r="HF10" s="1098">
        <v>0.26069159368381434</v>
      </c>
      <c r="HG10" s="1059" t="s">
        <v>2154</v>
      </c>
      <c r="HH10" s="1098">
        <v>9.3558282208588958E-2</v>
      </c>
      <c r="HI10" s="1098">
        <v>7.3524731399606816E-2</v>
      </c>
      <c r="HJ10" s="1098">
        <v>0.11835313348404483</v>
      </c>
      <c r="HK10" s="1126" t="s">
        <v>2154</v>
      </c>
      <c r="HL10" s="1059" t="s">
        <v>770</v>
      </c>
      <c r="HM10" s="1059" t="s">
        <v>770</v>
      </c>
      <c r="HN10" s="1059">
        <v>105</v>
      </c>
      <c r="HO10" s="1059">
        <v>55</v>
      </c>
      <c r="HP10" s="1059">
        <v>160</v>
      </c>
      <c r="HQ10" s="1059">
        <v>646</v>
      </c>
      <c r="HR10" s="1098">
        <v>0.24767801857585139</v>
      </c>
      <c r="HS10" s="1098">
        <v>0.21594740812576668</v>
      </c>
      <c r="HT10" s="1098">
        <v>0.28239177049233571</v>
      </c>
      <c r="HU10" s="1059" t="s">
        <v>2154</v>
      </c>
      <c r="HV10" s="1098">
        <v>8.5139318885448914E-2</v>
      </c>
      <c r="HW10" s="1098">
        <v>6.59941442413816E-2</v>
      </c>
      <c r="HX10" s="1098">
        <v>0.10918929054175609</v>
      </c>
      <c r="HY10" s="1126" t="s">
        <v>2154</v>
      </c>
      <c r="HZ10" s="1059" t="s">
        <v>770</v>
      </c>
      <c r="IA10" s="1059" t="s">
        <v>770</v>
      </c>
      <c r="IB10" s="1059">
        <v>100</v>
      </c>
      <c r="IC10" s="1059">
        <v>63</v>
      </c>
      <c r="ID10" s="1059">
        <v>163</v>
      </c>
      <c r="IE10" s="1059">
        <v>603</v>
      </c>
      <c r="IF10" s="1098">
        <v>0.27031509121061359</v>
      </c>
      <c r="IG10" s="1098">
        <v>0.23640348644601561</v>
      </c>
      <c r="IH10" s="1098">
        <v>0.30713462227465715</v>
      </c>
      <c r="II10" s="1059" t="s">
        <v>3499</v>
      </c>
      <c r="IJ10" s="1098">
        <v>0.1044776119402985</v>
      </c>
      <c r="IK10" s="1098">
        <v>8.2516290711104931E-2</v>
      </c>
      <c r="IL10" s="1098">
        <v>0.13144644524471066</v>
      </c>
      <c r="IM10" s="1126" t="s">
        <v>2154</v>
      </c>
      <c r="IN10" s="1059" t="s">
        <v>770</v>
      </c>
      <c r="IO10" s="1059" t="s">
        <v>770</v>
      </c>
      <c r="IP10" s="1059">
        <v>77</v>
      </c>
      <c r="IQ10" s="1059">
        <v>52</v>
      </c>
      <c r="IR10" s="1059">
        <v>129</v>
      </c>
      <c r="IS10" s="1059">
        <v>516</v>
      </c>
      <c r="IT10" s="1098">
        <v>0.25</v>
      </c>
      <c r="IU10" s="1098">
        <v>0.21457843944004421</v>
      </c>
      <c r="IV10" s="1098">
        <v>0.2891163974717797</v>
      </c>
      <c r="IW10" s="1059" t="s">
        <v>2154</v>
      </c>
      <c r="IX10" s="1098">
        <v>0.10077519379844961</v>
      </c>
      <c r="IY10" s="1098">
        <v>7.7680138039039032E-2</v>
      </c>
      <c r="IZ10" s="1098">
        <v>0.12977053175813705</v>
      </c>
      <c r="JA10" s="1126" t="s">
        <v>2154</v>
      </c>
      <c r="JB10" s="1059">
        <v>62675</v>
      </c>
      <c r="JC10" s="1059">
        <v>3238</v>
      </c>
      <c r="JD10" s="1059">
        <v>2797</v>
      </c>
      <c r="JE10" s="1059">
        <v>2934</v>
      </c>
      <c r="JF10" s="1059">
        <v>3271</v>
      </c>
      <c r="JG10" s="1126">
        <v>3409</v>
      </c>
      <c r="JH10" s="1059">
        <v>12873</v>
      </c>
      <c r="JI10" s="1059">
        <v>72</v>
      </c>
      <c r="JJ10" s="1059">
        <v>118</v>
      </c>
      <c r="JK10" s="1059">
        <v>145</v>
      </c>
      <c r="JL10" s="1059">
        <v>176</v>
      </c>
      <c r="JM10" s="1126">
        <v>215</v>
      </c>
      <c r="JN10" s="1060">
        <v>0.20539289988033507</v>
      </c>
      <c r="JO10" s="1060">
        <v>2.2235948116121063E-2</v>
      </c>
      <c r="JP10" s="1060">
        <v>4.2188058634250986E-2</v>
      </c>
      <c r="JQ10" s="1060">
        <v>4.9420586230402179E-2</v>
      </c>
      <c r="JR10" s="1060">
        <v>5.3806175481504126E-2</v>
      </c>
      <c r="JS10" s="1072">
        <v>6.3068348489293047E-2</v>
      </c>
      <c r="JT10" s="1059">
        <v>64712</v>
      </c>
      <c r="JU10" s="1059">
        <v>62799</v>
      </c>
      <c r="JV10" s="1059">
        <v>58169</v>
      </c>
      <c r="JW10" s="1059">
        <v>4630</v>
      </c>
      <c r="JX10" s="1059">
        <v>366</v>
      </c>
      <c r="JY10" s="1059">
        <v>75</v>
      </c>
      <c r="JZ10" s="1059">
        <v>4189</v>
      </c>
      <c r="KA10" s="1059">
        <v>626</v>
      </c>
      <c r="KB10" s="1059">
        <v>958</v>
      </c>
      <c r="KC10" s="1059">
        <v>237</v>
      </c>
      <c r="KD10" s="1059">
        <v>92</v>
      </c>
      <c r="KE10" s="1060">
        <v>0.89889046853752008</v>
      </c>
      <c r="KF10" s="1072">
        <v>0.10110953146247992</v>
      </c>
      <c r="KG10" s="1059">
        <v>3241</v>
      </c>
      <c r="KH10" s="1059">
        <v>3049</v>
      </c>
      <c r="KI10" s="1059">
        <v>2732</v>
      </c>
      <c r="KJ10" s="1059">
        <v>317</v>
      </c>
      <c r="KK10" s="1059">
        <v>4</v>
      </c>
      <c r="KL10" s="1059">
        <v>5</v>
      </c>
      <c r="KM10" s="1059">
        <v>308</v>
      </c>
      <c r="KN10" s="1059">
        <v>99</v>
      </c>
      <c r="KO10" s="1059">
        <v>76</v>
      </c>
      <c r="KP10" s="1059">
        <v>9</v>
      </c>
      <c r="KQ10" s="1059">
        <v>8</v>
      </c>
      <c r="KR10" s="1060">
        <v>0.84294970688059245</v>
      </c>
      <c r="KS10" s="1072">
        <v>0.15705029311940755</v>
      </c>
      <c r="KT10" s="1059">
        <v>1708</v>
      </c>
      <c r="KU10" s="1059">
        <v>1625</v>
      </c>
      <c r="KV10" s="1059">
        <v>1519</v>
      </c>
      <c r="KW10" s="1059">
        <v>106</v>
      </c>
      <c r="KX10" s="1059">
        <v>5</v>
      </c>
      <c r="KY10" s="1059">
        <v>3</v>
      </c>
      <c r="KZ10" s="1059">
        <v>98</v>
      </c>
      <c r="LA10" s="1059">
        <v>44</v>
      </c>
      <c r="LB10" s="1059">
        <v>34</v>
      </c>
      <c r="LC10" s="1059">
        <v>3</v>
      </c>
      <c r="LD10" s="1059">
        <v>2</v>
      </c>
      <c r="LE10" s="1060">
        <v>0.88934426229508201</v>
      </c>
      <c r="LF10" s="1072">
        <v>0.11065573770491799</v>
      </c>
      <c r="LG10" s="1059">
        <v>1090</v>
      </c>
      <c r="LH10" s="1059">
        <v>1040</v>
      </c>
      <c r="LI10" s="1059">
        <v>990</v>
      </c>
      <c r="LJ10" s="1059">
        <v>50</v>
      </c>
      <c r="LK10" s="1059">
        <v>1</v>
      </c>
      <c r="LL10" s="1059">
        <v>4</v>
      </c>
      <c r="LM10" s="1059">
        <v>45</v>
      </c>
      <c r="LN10" s="1059">
        <v>15</v>
      </c>
      <c r="LO10" s="1059">
        <v>28</v>
      </c>
      <c r="LP10" s="1059">
        <v>6</v>
      </c>
      <c r="LQ10" s="1059">
        <v>1</v>
      </c>
      <c r="LR10" s="1060">
        <v>0.90825688073394495</v>
      </c>
      <c r="LS10" s="1072">
        <v>9.1743119266055051E-2</v>
      </c>
      <c r="LT10" s="1059">
        <v>2934</v>
      </c>
      <c r="LU10" s="1059">
        <v>2800</v>
      </c>
      <c r="LV10" s="1059">
        <v>2678</v>
      </c>
      <c r="LW10" s="1059">
        <v>122</v>
      </c>
      <c r="LX10" s="1059">
        <v>6</v>
      </c>
      <c r="LY10" s="1059">
        <v>6</v>
      </c>
      <c r="LZ10" s="1059">
        <v>110</v>
      </c>
      <c r="MA10" s="1059">
        <v>69</v>
      </c>
      <c r="MB10" s="1059">
        <v>55</v>
      </c>
      <c r="MC10" s="1059">
        <v>6</v>
      </c>
      <c r="MD10" s="1059">
        <v>4</v>
      </c>
      <c r="ME10" s="1060">
        <v>0.91274710293115202</v>
      </c>
      <c r="MF10" s="1072">
        <v>8.7252897068847979E-2</v>
      </c>
      <c r="MG10" s="1059">
        <v>651</v>
      </c>
      <c r="MH10" s="1059">
        <v>632</v>
      </c>
      <c r="MI10" s="1059">
        <v>599</v>
      </c>
      <c r="MJ10" s="1059">
        <v>33</v>
      </c>
      <c r="MK10" s="1059">
        <v>4</v>
      </c>
      <c r="ML10" s="1059">
        <v>0</v>
      </c>
      <c r="MM10" s="1059">
        <v>29</v>
      </c>
      <c r="MN10" s="1059">
        <v>9</v>
      </c>
      <c r="MO10" s="1059">
        <v>9</v>
      </c>
      <c r="MP10" s="1059">
        <v>1</v>
      </c>
      <c r="MQ10" s="1059">
        <v>0</v>
      </c>
      <c r="MR10" s="1060">
        <v>0.92012288786482332</v>
      </c>
      <c r="MS10" s="1072">
        <v>7.9877112135176676E-2</v>
      </c>
      <c r="MT10" s="1059">
        <v>1333</v>
      </c>
      <c r="MU10" s="1059">
        <v>1273</v>
      </c>
      <c r="MV10" s="1059">
        <v>1225</v>
      </c>
      <c r="MW10" s="1059">
        <v>48</v>
      </c>
      <c r="MX10" s="1059">
        <v>2</v>
      </c>
      <c r="MY10" s="1059">
        <v>5</v>
      </c>
      <c r="MZ10" s="1059">
        <v>41</v>
      </c>
      <c r="NA10" s="1059">
        <v>39</v>
      </c>
      <c r="NB10" s="1059">
        <v>15</v>
      </c>
      <c r="NC10" s="1059">
        <v>5</v>
      </c>
      <c r="ND10" s="1059">
        <v>1</v>
      </c>
      <c r="NE10" s="1060">
        <v>0.91897974493623402</v>
      </c>
      <c r="NF10" s="1072">
        <v>8.1020255063765978E-2</v>
      </c>
      <c r="NG10" s="1059">
        <v>1520</v>
      </c>
      <c r="NH10" s="1059">
        <v>1445</v>
      </c>
      <c r="NI10" s="1059">
        <v>1372</v>
      </c>
      <c r="NJ10" s="1059">
        <v>73</v>
      </c>
      <c r="NK10" s="1059">
        <v>4</v>
      </c>
      <c r="NL10" s="1059">
        <v>5</v>
      </c>
      <c r="NM10" s="1059">
        <v>64</v>
      </c>
      <c r="NN10" s="1059">
        <v>25</v>
      </c>
      <c r="NO10" s="1059">
        <v>32</v>
      </c>
      <c r="NP10" s="1059">
        <v>13</v>
      </c>
      <c r="NQ10" s="1059">
        <v>5</v>
      </c>
      <c r="NR10" s="1060">
        <v>0.90263157894736845</v>
      </c>
      <c r="NS10" s="1072">
        <v>9.7368421052631549E-2</v>
      </c>
      <c r="NT10" s="1059">
        <v>3720</v>
      </c>
      <c r="NU10" s="1059">
        <v>3563</v>
      </c>
      <c r="NV10" s="1059">
        <v>3118</v>
      </c>
      <c r="NW10" s="1059">
        <v>445</v>
      </c>
      <c r="NX10" s="1059">
        <v>8</v>
      </c>
      <c r="NY10" s="1059">
        <v>10</v>
      </c>
      <c r="NZ10" s="1059">
        <v>427</v>
      </c>
      <c r="OA10" s="1059">
        <v>62</v>
      </c>
      <c r="OB10" s="1059">
        <v>75</v>
      </c>
      <c r="OC10" s="1059">
        <v>17</v>
      </c>
      <c r="OD10" s="1059">
        <v>3</v>
      </c>
      <c r="OE10" s="1060">
        <v>0.83817204301075265</v>
      </c>
      <c r="OF10" s="1072">
        <v>0.16182795698924735</v>
      </c>
      <c r="OG10" s="1059">
        <v>16197</v>
      </c>
      <c r="OH10" s="1059">
        <v>15427</v>
      </c>
      <c r="OI10" s="1059">
        <v>14233</v>
      </c>
      <c r="OJ10" s="1059">
        <v>1194</v>
      </c>
      <c r="OK10" s="1059">
        <v>34</v>
      </c>
      <c r="OL10" s="1059">
        <v>38</v>
      </c>
      <c r="OM10" s="1059">
        <v>1122</v>
      </c>
      <c r="ON10" s="1059">
        <v>362</v>
      </c>
      <c r="OO10" s="1059">
        <v>324</v>
      </c>
      <c r="OP10" s="1059">
        <v>60</v>
      </c>
      <c r="OQ10" s="1059">
        <v>24</v>
      </c>
      <c r="OR10" s="1060">
        <v>0.87874297709452365</v>
      </c>
      <c r="OS10" s="1072">
        <v>0.12125702290547635</v>
      </c>
      <c r="OT10" s="1059">
        <v>65687</v>
      </c>
      <c r="OU10" s="1059">
        <v>18.849948985339566</v>
      </c>
      <c r="OV10" s="1060">
        <v>2.4390243902439025E-2</v>
      </c>
      <c r="OW10" s="1072">
        <v>0.1951219512195122</v>
      </c>
      <c r="OX10" s="1059">
        <v>9938</v>
      </c>
      <c r="OY10" s="1060">
        <v>0.1684870195210304</v>
      </c>
      <c r="OZ10" s="1059">
        <v>1674.4240000000002</v>
      </c>
      <c r="PA10" s="1060">
        <v>2.4390243902439025E-2</v>
      </c>
      <c r="PB10" s="1072">
        <v>0.14634146341463414</v>
      </c>
      <c r="PC10" s="1059">
        <v>2890</v>
      </c>
      <c r="PD10" s="1059">
        <v>300</v>
      </c>
      <c r="PE10" s="1126">
        <v>180</v>
      </c>
      <c r="PF10" s="1059">
        <v>2765</v>
      </c>
      <c r="PG10" s="1059">
        <v>275</v>
      </c>
      <c r="PH10" s="1126">
        <v>200</v>
      </c>
      <c r="PI10" s="1059">
        <v>2630</v>
      </c>
      <c r="PJ10" s="1059">
        <v>345</v>
      </c>
      <c r="PK10" s="1126">
        <v>155</v>
      </c>
      <c r="PL10" s="1059">
        <v>2485</v>
      </c>
      <c r="PM10" s="1059">
        <v>315</v>
      </c>
      <c r="PN10" s="1126">
        <v>125</v>
      </c>
      <c r="PO10" s="1059">
        <v>2345</v>
      </c>
      <c r="PP10" s="1059">
        <v>330</v>
      </c>
      <c r="PQ10" s="1126">
        <v>135</v>
      </c>
      <c r="PR10" s="1059">
        <v>2240</v>
      </c>
      <c r="PS10" s="1059">
        <v>310</v>
      </c>
      <c r="PT10" s="1126">
        <v>90</v>
      </c>
      <c r="PU10" s="1059" t="s">
        <v>770</v>
      </c>
      <c r="PV10" s="1059" t="s">
        <v>770</v>
      </c>
      <c r="PW10" s="1059" t="s">
        <v>770</v>
      </c>
      <c r="PX10" s="1059" t="s">
        <v>770</v>
      </c>
      <c r="PY10" s="1059" t="s">
        <v>770</v>
      </c>
      <c r="PZ10" s="1059" t="s">
        <v>770</v>
      </c>
      <c r="QA10" s="1059" t="s">
        <v>770</v>
      </c>
      <c r="QB10" s="1126" t="s">
        <v>770</v>
      </c>
      <c r="QC10" s="1059">
        <v>707</v>
      </c>
      <c r="QD10" s="1059">
        <v>667</v>
      </c>
      <c r="QE10" s="1059" t="s">
        <v>770</v>
      </c>
      <c r="QF10" s="1059">
        <v>712</v>
      </c>
      <c r="QG10" s="1059">
        <v>728</v>
      </c>
      <c r="QH10" s="1059">
        <v>699</v>
      </c>
      <c r="QI10" s="1059">
        <v>688</v>
      </c>
      <c r="QJ10" s="1059">
        <v>635</v>
      </c>
      <c r="QK10" s="1126">
        <v>686</v>
      </c>
      <c r="QL10" s="1059">
        <v>735</v>
      </c>
      <c r="QM10" s="1059">
        <v>728</v>
      </c>
      <c r="QN10" s="1059">
        <v>685</v>
      </c>
      <c r="QO10" s="1059">
        <v>809</v>
      </c>
      <c r="QP10" s="1059">
        <v>759</v>
      </c>
      <c r="QQ10" s="1059">
        <v>760</v>
      </c>
      <c r="QR10" s="1059">
        <v>733</v>
      </c>
      <c r="QS10" s="1059">
        <v>752</v>
      </c>
      <c r="QT10" s="1059">
        <v>714</v>
      </c>
      <c r="QU10" s="1059">
        <v>668</v>
      </c>
      <c r="QV10" s="1059">
        <v>657</v>
      </c>
      <c r="QW10" s="1059">
        <v>598</v>
      </c>
      <c r="QX10" s="1059">
        <v>612</v>
      </c>
      <c r="QY10" s="1059">
        <v>594</v>
      </c>
      <c r="QZ10" s="1059">
        <v>583</v>
      </c>
      <c r="RA10" s="1059">
        <v>581</v>
      </c>
      <c r="RB10" s="1059">
        <v>596</v>
      </c>
      <c r="RC10" s="1059">
        <v>653</v>
      </c>
      <c r="RD10" s="1059">
        <v>641</v>
      </c>
      <c r="RE10" s="1059">
        <v>724</v>
      </c>
      <c r="RF10" s="1059">
        <v>716</v>
      </c>
      <c r="RG10" s="1059">
        <v>757</v>
      </c>
      <c r="RH10" s="1059">
        <v>783</v>
      </c>
      <c r="RI10" s="1059">
        <v>735</v>
      </c>
      <c r="RJ10" s="1126">
        <v>711</v>
      </c>
      <c r="RK10" s="1059">
        <v>741</v>
      </c>
      <c r="RL10" s="1059">
        <v>678</v>
      </c>
      <c r="RM10" s="1059">
        <v>798</v>
      </c>
      <c r="RN10" s="1059">
        <v>732</v>
      </c>
      <c r="RO10" s="1059">
        <v>753</v>
      </c>
      <c r="RP10" s="1059">
        <v>735</v>
      </c>
      <c r="RQ10" s="1059">
        <v>733</v>
      </c>
      <c r="RR10" s="1059">
        <v>709</v>
      </c>
      <c r="RS10" s="1059">
        <v>653</v>
      </c>
      <c r="RT10" s="1059">
        <v>646</v>
      </c>
      <c r="RU10" s="1059">
        <v>601</v>
      </c>
      <c r="RV10" s="1059">
        <v>583</v>
      </c>
      <c r="RW10" s="1059">
        <v>595</v>
      </c>
      <c r="RX10" s="1059">
        <v>578</v>
      </c>
      <c r="RY10" s="1059">
        <v>570</v>
      </c>
      <c r="RZ10" s="1059">
        <v>577</v>
      </c>
      <c r="SA10" s="1059">
        <v>638</v>
      </c>
      <c r="SB10" s="1059">
        <v>625</v>
      </c>
      <c r="SC10" s="1059">
        <v>708</v>
      </c>
      <c r="SD10" s="1059">
        <v>733</v>
      </c>
      <c r="SE10" s="1059">
        <v>771</v>
      </c>
      <c r="SF10" s="1059">
        <v>784</v>
      </c>
      <c r="SG10" s="1059">
        <v>733</v>
      </c>
      <c r="SH10" s="1059">
        <v>701</v>
      </c>
      <c r="SI10" s="1126">
        <v>810</v>
      </c>
      <c r="SJ10" s="1059">
        <v>679</v>
      </c>
      <c r="SK10" s="1059">
        <v>770</v>
      </c>
      <c r="SL10" s="1059">
        <v>743</v>
      </c>
      <c r="SM10" s="1059">
        <v>758</v>
      </c>
      <c r="SN10" s="1059">
        <v>728</v>
      </c>
      <c r="SO10" s="1059">
        <v>720</v>
      </c>
      <c r="SP10" s="1059">
        <v>701</v>
      </c>
      <c r="SQ10" s="1059">
        <v>643</v>
      </c>
      <c r="SR10" s="1059">
        <v>635</v>
      </c>
      <c r="SS10" s="1059">
        <v>610</v>
      </c>
      <c r="ST10" s="1059">
        <v>587</v>
      </c>
      <c r="SU10" s="1059">
        <v>596</v>
      </c>
      <c r="SV10" s="1059">
        <v>568</v>
      </c>
      <c r="SW10" s="1059">
        <v>570</v>
      </c>
      <c r="SX10" s="1059">
        <v>548</v>
      </c>
      <c r="SY10" s="1059">
        <v>616</v>
      </c>
      <c r="SZ10" s="1059">
        <v>621</v>
      </c>
      <c r="TA10" s="1059">
        <v>704</v>
      </c>
      <c r="TB10" s="1059">
        <v>687</v>
      </c>
      <c r="TC10" s="1059">
        <v>765</v>
      </c>
      <c r="TD10" s="1059">
        <v>782</v>
      </c>
      <c r="TE10" s="1059">
        <v>733</v>
      </c>
      <c r="TF10" s="1059">
        <v>702</v>
      </c>
      <c r="TG10" s="1059">
        <v>814</v>
      </c>
      <c r="TH10" s="1126">
        <v>779</v>
      </c>
      <c r="TI10" s="1059">
        <v>427</v>
      </c>
      <c r="TJ10" s="1059">
        <v>251</v>
      </c>
      <c r="TK10" s="1059">
        <v>678</v>
      </c>
      <c r="TL10" s="1060">
        <v>0.37020648967551623</v>
      </c>
      <c r="TM10" s="1060">
        <v>0.33468708341108883</v>
      </c>
      <c r="TN10" s="1060">
        <v>0.40718839552442831</v>
      </c>
      <c r="TO10" s="1126" t="s">
        <v>3498</v>
      </c>
      <c r="TP10" s="1059">
        <v>355</v>
      </c>
      <c r="TQ10" s="1059">
        <v>350</v>
      </c>
      <c r="TR10" s="1059">
        <v>705</v>
      </c>
      <c r="TS10" s="1060">
        <v>0.49645390070921985</v>
      </c>
      <c r="TT10" s="1060">
        <v>0.45966592710861903</v>
      </c>
      <c r="TU10" s="1060">
        <v>0.53328030940480597</v>
      </c>
      <c r="TV10" s="1126" t="s">
        <v>3498</v>
      </c>
      <c r="TW10" s="1059">
        <v>320</v>
      </c>
      <c r="TX10" s="1059">
        <v>356</v>
      </c>
      <c r="TY10" s="1059">
        <v>676</v>
      </c>
      <c r="TZ10" s="1060">
        <v>0.52662721893491127</v>
      </c>
      <c r="UA10" s="1060">
        <v>0.48894481808966822</v>
      </c>
      <c r="UB10" s="1060">
        <v>0.56400870443078588</v>
      </c>
      <c r="UC10" s="1126" t="s">
        <v>3498</v>
      </c>
      <c r="UD10" s="1059">
        <v>261</v>
      </c>
      <c r="UE10" s="1059">
        <v>485</v>
      </c>
      <c r="UF10" s="1059">
        <v>746</v>
      </c>
      <c r="UG10" s="1060">
        <v>0.65013404825737264</v>
      </c>
      <c r="UH10" s="1060">
        <v>0.61522000513018205</v>
      </c>
      <c r="UI10" s="1060">
        <v>0.68350980950595963</v>
      </c>
      <c r="UJ10" s="1126" t="s">
        <v>3498</v>
      </c>
      <c r="UK10" s="1059">
        <v>230</v>
      </c>
      <c r="UL10" s="1059">
        <v>505</v>
      </c>
      <c r="UM10" s="1059">
        <v>735</v>
      </c>
      <c r="UN10" s="1060">
        <v>0.68707482993197277</v>
      </c>
      <c r="UO10" s="1060">
        <v>0.65265353451461894</v>
      </c>
      <c r="UP10" s="1060">
        <v>0.71955080880815925</v>
      </c>
      <c r="UQ10" s="1126" t="s">
        <v>2154</v>
      </c>
      <c r="UR10" s="1059">
        <v>7616</v>
      </c>
      <c r="US10" s="1059">
        <v>7240</v>
      </c>
      <c r="UT10" s="1059">
        <v>376</v>
      </c>
      <c r="UU10" s="1059">
        <v>287</v>
      </c>
      <c r="UV10" s="1060">
        <v>0.76329787234042556</v>
      </c>
      <c r="UW10" s="1059">
        <v>89</v>
      </c>
      <c r="UX10" s="1072">
        <v>0.23670212765957446</v>
      </c>
      <c r="UY10" s="1059">
        <v>6035</v>
      </c>
      <c r="UZ10" s="1059">
        <v>3524</v>
      </c>
      <c r="VA10" s="1059">
        <v>677</v>
      </c>
      <c r="VB10" s="1059">
        <v>1834</v>
      </c>
      <c r="VC10" s="1060">
        <v>0.58392709196354597</v>
      </c>
      <c r="VD10" s="1060">
        <v>0.11217895608947805</v>
      </c>
      <c r="VE10" s="1072">
        <v>0.30389395194697599</v>
      </c>
      <c r="VF10" s="1059">
        <v>18686</v>
      </c>
      <c r="VG10" s="1059">
        <v>1118</v>
      </c>
      <c r="VH10" s="1059">
        <v>989</v>
      </c>
      <c r="VI10" s="1059">
        <v>450</v>
      </c>
      <c r="VJ10" s="1059">
        <v>11103</v>
      </c>
      <c r="VK10" s="1059">
        <v>849</v>
      </c>
      <c r="VL10" s="1059">
        <v>6465</v>
      </c>
      <c r="VM10" s="1072">
        <v>0.13132250580046403</v>
      </c>
      <c r="VN10" s="1059">
        <v>3374</v>
      </c>
      <c r="VO10" s="1059">
        <v>3</v>
      </c>
      <c r="VP10" s="1059">
        <v>1006</v>
      </c>
      <c r="VQ10" s="1059">
        <v>1549</v>
      </c>
      <c r="VR10" s="1059">
        <v>572</v>
      </c>
      <c r="VS10" s="1126">
        <v>6504</v>
      </c>
      <c r="VT10" s="1059">
        <v>2586</v>
      </c>
      <c r="VU10" s="1059">
        <v>2078</v>
      </c>
      <c r="VV10" s="1059">
        <v>498</v>
      </c>
      <c r="VW10" s="1059">
        <v>10</v>
      </c>
      <c r="VX10" s="1059">
        <v>508</v>
      </c>
      <c r="VY10" s="1060">
        <v>0.1925754060324826</v>
      </c>
      <c r="VZ10" s="1072">
        <v>0.19644238205723125</v>
      </c>
      <c r="WA10" s="1059">
        <v>510</v>
      </c>
      <c r="WB10" s="1059">
        <v>460</v>
      </c>
      <c r="WC10" s="1059">
        <v>425</v>
      </c>
      <c r="WD10" s="1059">
        <v>430</v>
      </c>
      <c r="WE10" s="1059">
        <v>385</v>
      </c>
      <c r="WF10" s="1059">
        <v>335</v>
      </c>
      <c r="WG10" s="1126">
        <v>280</v>
      </c>
      <c r="WH10" s="1059">
        <v>1541</v>
      </c>
      <c r="WI10" s="1059">
        <v>550</v>
      </c>
      <c r="WJ10" s="1060">
        <v>0.35691109669046073</v>
      </c>
      <c r="WK10" s="1126">
        <v>144</v>
      </c>
      <c r="WL10" s="1059" t="s">
        <v>770</v>
      </c>
      <c r="WM10" s="1060" t="s">
        <v>770</v>
      </c>
      <c r="WN10" s="1060" t="s">
        <v>770</v>
      </c>
      <c r="WO10" s="1072" t="s">
        <v>770</v>
      </c>
      <c r="WP10" s="1059" t="s">
        <v>770</v>
      </c>
      <c r="WQ10" s="1060" t="s">
        <v>770</v>
      </c>
      <c r="WR10" s="1060" t="s">
        <v>770</v>
      </c>
      <c r="WS10" s="1072" t="s">
        <v>770</v>
      </c>
      <c r="WT10" s="1059" t="s">
        <v>770</v>
      </c>
      <c r="WU10" s="1060" t="s">
        <v>770</v>
      </c>
      <c r="WV10" s="1060" t="s">
        <v>770</v>
      </c>
      <c r="WW10" s="1072" t="s">
        <v>770</v>
      </c>
      <c r="WX10" s="1059" t="s">
        <v>770</v>
      </c>
      <c r="WY10" s="1060" t="s">
        <v>770</v>
      </c>
      <c r="WZ10" s="1060" t="s">
        <v>770</v>
      </c>
      <c r="XA10" s="1072" t="s">
        <v>770</v>
      </c>
      <c r="XB10" s="1059">
        <v>1442</v>
      </c>
      <c r="XC10" s="1059">
        <v>28932</v>
      </c>
      <c r="XD10" s="1072">
        <v>4.9841006497995298E-2</v>
      </c>
      <c r="XE10" s="1059">
        <v>555</v>
      </c>
      <c r="XF10" s="1059">
        <v>2965</v>
      </c>
      <c r="XG10" s="1060">
        <v>0.18718381112984822</v>
      </c>
      <c r="XH10" s="1060">
        <v>0.17355185509212226</v>
      </c>
      <c r="XI10" s="1060">
        <v>0.20162528867598672</v>
      </c>
      <c r="XJ10" s="1059">
        <v>610</v>
      </c>
      <c r="XK10" s="1059">
        <v>3100</v>
      </c>
      <c r="XL10" s="1060">
        <v>0.1967741935483871</v>
      </c>
      <c r="XM10" s="1060">
        <v>0.18315819794654611</v>
      </c>
      <c r="XN10" s="1060">
        <v>0.21114076192548711</v>
      </c>
      <c r="XO10" s="1059">
        <v>590</v>
      </c>
      <c r="XP10" s="1059">
        <v>3175</v>
      </c>
      <c r="XQ10" s="1060">
        <v>0.1858267716535433</v>
      </c>
      <c r="XR10" s="1060">
        <v>0.17267956248510297</v>
      </c>
      <c r="XS10" s="1060">
        <v>0.19973330369787509</v>
      </c>
      <c r="XT10" s="1059">
        <v>660</v>
      </c>
      <c r="XU10" s="1059">
        <v>3315</v>
      </c>
      <c r="XV10" s="1060">
        <v>0.19909502262443438</v>
      </c>
      <c r="XW10" s="1060">
        <v>0.18585335014789528</v>
      </c>
      <c r="XX10" s="1060">
        <v>0.21303327196002045</v>
      </c>
      <c r="XY10" s="1059">
        <v>675</v>
      </c>
      <c r="XZ10" s="1059">
        <v>3470</v>
      </c>
      <c r="YA10" s="1060">
        <v>0.19452449567723343</v>
      </c>
      <c r="YB10" s="1060">
        <v>0.18169491778784333</v>
      </c>
      <c r="YC10" s="1060">
        <v>0.20802967812975462</v>
      </c>
      <c r="YD10" s="1059">
        <v>675</v>
      </c>
      <c r="YE10" s="1059">
        <v>3535</v>
      </c>
      <c r="YF10" s="1060">
        <v>0.19094766619519093</v>
      </c>
      <c r="YG10" s="1060">
        <v>0.17832900292036308</v>
      </c>
      <c r="YH10" s="1060">
        <v>0.2042372901940667</v>
      </c>
      <c r="YI10" s="1059" t="s">
        <v>770</v>
      </c>
      <c r="YJ10" s="1059" t="s">
        <v>770</v>
      </c>
      <c r="YK10" s="1060" t="s">
        <v>770</v>
      </c>
      <c r="YL10" s="1060" t="s">
        <v>770</v>
      </c>
      <c r="YM10" s="1072" t="s">
        <v>770</v>
      </c>
      <c r="YN10" s="1059">
        <v>600</v>
      </c>
      <c r="YO10" s="1059">
        <v>585</v>
      </c>
      <c r="YP10" s="1059">
        <v>640</v>
      </c>
      <c r="YQ10" s="1059">
        <v>665</v>
      </c>
      <c r="YR10" s="1059">
        <v>635</v>
      </c>
      <c r="YS10" s="1059">
        <v>525</v>
      </c>
      <c r="YT10" s="1126">
        <v>490</v>
      </c>
      <c r="YU10" s="1059">
        <v>51</v>
      </c>
      <c r="YV10" s="1059">
        <v>368</v>
      </c>
      <c r="YW10" s="1060">
        <v>0.13858695652173914</v>
      </c>
      <c r="YX10" s="1060">
        <v>0.10700424699803644</v>
      </c>
      <c r="YY10" s="1060">
        <v>0.17763711374848537</v>
      </c>
      <c r="YZ10" s="1059">
        <v>39</v>
      </c>
      <c r="ZA10" s="1059">
        <v>369</v>
      </c>
      <c r="ZB10" s="1060">
        <v>0.10569105691056911</v>
      </c>
      <c r="ZC10" s="1060">
        <v>7.8283588033135773E-2</v>
      </c>
      <c r="ZD10" s="1060">
        <v>0.14122381084777327</v>
      </c>
      <c r="ZE10" s="1059">
        <v>40</v>
      </c>
      <c r="ZF10" s="1059">
        <v>363</v>
      </c>
      <c r="ZG10" s="1060">
        <v>0.11019283746556474</v>
      </c>
      <c r="ZH10" s="1060">
        <v>8.1972808318367285E-2</v>
      </c>
      <c r="ZI10" s="1060">
        <v>0.14657676481391713</v>
      </c>
      <c r="ZJ10" s="1059">
        <v>87</v>
      </c>
      <c r="ZK10" s="1059">
        <v>365</v>
      </c>
      <c r="ZL10" s="1060">
        <v>0.23835616438356164</v>
      </c>
      <c r="ZM10" s="1060">
        <v>0.19751307659331285</v>
      </c>
      <c r="ZN10" s="1072">
        <v>0.28464925783978207</v>
      </c>
      <c r="ZO10" s="1059">
        <v>677</v>
      </c>
      <c r="ZP10" s="1059">
        <v>49</v>
      </c>
      <c r="ZQ10" s="1059">
        <v>628</v>
      </c>
      <c r="ZR10" s="1060">
        <v>0.92762186115214185</v>
      </c>
      <c r="ZS10" s="1059">
        <v>218</v>
      </c>
      <c r="ZT10" s="1059">
        <v>61</v>
      </c>
      <c r="ZU10" s="1059">
        <v>279</v>
      </c>
      <c r="ZV10" s="1060">
        <v>0.34713375796178342</v>
      </c>
      <c r="ZW10" s="1060">
        <v>0.31093180937609272</v>
      </c>
      <c r="ZX10" s="1060">
        <v>0.38519449363928704</v>
      </c>
      <c r="ZY10" s="1060">
        <v>0.44426751592356689</v>
      </c>
      <c r="ZZ10" s="1060">
        <v>0.40586134427882553</v>
      </c>
      <c r="AAA10" s="1072">
        <v>0.48335137036219833</v>
      </c>
      <c r="AAB10" s="1059">
        <v>94</v>
      </c>
      <c r="AAC10" s="1059">
        <v>594</v>
      </c>
      <c r="AAD10" s="1059">
        <v>688</v>
      </c>
      <c r="AAE10" s="1060">
        <v>0.86337209302325579</v>
      </c>
      <c r="AAF10" s="1059">
        <v>196</v>
      </c>
      <c r="AAG10" s="1060">
        <v>0.32996632996632996</v>
      </c>
      <c r="AAH10" s="1060">
        <v>0.2933520104706035</v>
      </c>
      <c r="AAI10" s="1060">
        <v>0.36876576838256186</v>
      </c>
      <c r="AAJ10" s="1059">
        <v>85</v>
      </c>
      <c r="AAK10" s="1059">
        <v>281</v>
      </c>
      <c r="AAL10" s="1060">
        <v>0.47306397306397308</v>
      </c>
      <c r="AAM10" s="1060">
        <v>0.43321512239916166</v>
      </c>
      <c r="AAN10" s="1072">
        <v>0.51325898118153779</v>
      </c>
      <c r="AAO10" s="1059">
        <v>662</v>
      </c>
      <c r="AAP10" s="1059">
        <v>221</v>
      </c>
      <c r="AAQ10" s="1060">
        <v>0.33383685800604229</v>
      </c>
      <c r="AAR10" s="1060">
        <v>0.29896313264271424</v>
      </c>
      <c r="AAS10" s="1060">
        <v>0.37062788322816104</v>
      </c>
      <c r="AAT10" s="1059">
        <v>88</v>
      </c>
      <c r="AAU10" s="1059">
        <v>309</v>
      </c>
      <c r="AAV10" s="1060">
        <v>0.46676737160120846</v>
      </c>
      <c r="AAW10" s="1060">
        <v>0.42906454442136888</v>
      </c>
      <c r="AAX10" s="1072">
        <v>0.50485365875280619</v>
      </c>
      <c r="AAY10" s="1059">
        <v>718</v>
      </c>
      <c r="AAZ10" s="1059">
        <v>698</v>
      </c>
      <c r="ABA10" s="1059">
        <v>20</v>
      </c>
      <c r="ABB10" s="1060">
        <v>0.97214484679665736</v>
      </c>
      <c r="ABC10" s="1059">
        <v>270</v>
      </c>
      <c r="ABD10" s="1060">
        <v>0.38681948424068768</v>
      </c>
      <c r="ABE10" s="1060">
        <v>0.3514025908595888</v>
      </c>
      <c r="ABF10" s="1060">
        <v>0.42347534202074033</v>
      </c>
      <c r="ABG10" s="1059">
        <v>53</v>
      </c>
      <c r="ABH10" s="1059">
        <v>323</v>
      </c>
      <c r="ABI10" s="1060">
        <v>0.46275071633237824</v>
      </c>
      <c r="ABJ10" s="1060">
        <v>0.42606561314410907</v>
      </c>
      <c r="ABK10" s="1072">
        <v>0.49984357995574608</v>
      </c>
      <c r="ABL10" s="1059">
        <v>18686</v>
      </c>
      <c r="ABM10" s="1059">
        <v>12221</v>
      </c>
      <c r="ABN10" s="1059">
        <v>6465</v>
      </c>
      <c r="ABO10" s="1059">
        <v>1118</v>
      </c>
      <c r="ABP10" s="1059">
        <v>696</v>
      </c>
      <c r="ABQ10" s="1059">
        <v>1274</v>
      </c>
      <c r="ABR10" s="1059">
        <v>989</v>
      </c>
      <c r="ABS10" s="1059">
        <v>955</v>
      </c>
      <c r="ABT10" s="1059">
        <v>584</v>
      </c>
      <c r="ABU10" s="1059">
        <v>450</v>
      </c>
      <c r="ABV10" s="1059">
        <v>339</v>
      </c>
      <c r="ABW10" s="1126">
        <v>60</v>
      </c>
      <c r="ABX10" s="1059">
        <v>490</v>
      </c>
      <c r="ABY10" s="1059">
        <v>390</v>
      </c>
      <c r="ABZ10" s="1059">
        <v>295</v>
      </c>
      <c r="ACA10" s="1059">
        <v>170</v>
      </c>
      <c r="ACB10" s="1059">
        <v>1155</v>
      </c>
      <c r="ACC10" s="1059">
        <v>1320</v>
      </c>
      <c r="ACD10" s="1059">
        <v>745</v>
      </c>
      <c r="ACE10" s="1059">
        <v>525</v>
      </c>
      <c r="ACF10" s="1059">
        <v>415</v>
      </c>
      <c r="ACG10" s="1059">
        <v>310</v>
      </c>
      <c r="ACH10" s="1059">
        <v>135</v>
      </c>
      <c r="ACI10" s="1059">
        <v>1260</v>
      </c>
      <c r="ACJ10" s="1059">
        <v>1410</v>
      </c>
      <c r="ACK10" s="1059">
        <v>805</v>
      </c>
      <c r="ACL10" s="1059">
        <v>635</v>
      </c>
      <c r="ACM10" s="1059">
        <v>480</v>
      </c>
      <c r="ACN10" s="1059">
        <v>320</v>
      </c>
      <c r="ACO10" s="1059">
        <v>155</v>
      </c>
      <c r="ACP10" s="1059">
        <v>1405</v>
      </c>
      <c r="ACQ10" s="1059">
        <v>1605</v>
      </c>
      <c r="ACR10" s="1059">
        <v>945</v>
      </c>
      <c r="ACS10" s="1059">
        <v>665</v>
      </c>
      <c r="ACT10" s="1059">
        <v>510</v>
      </c>
      <c r="ACU10" s="1059">
        <v>380</v>
      </c>
      <c r="ACV10" s="1059">
        <v>205</v>
      </c>
      <c r="ACW10" s="1059">
        <v>1550</v>
      </c>
      <c r="ACX10" s="1059">
        <v>1720</v>
      </c>
      <c r="ACY10" s="1059">
        <v>1000</v>
      </c>
      <c r="ACZ10" s="1059">
        <v>640</v>
      </c>
      <c r="ADA10" s="1059">
        <v>535</v>
      </c>
      <c r="ADB10" s="1059">
        <v>390</v>
      </c>
      <c r="ADC10" s="1059">
        <v>175</v>
      </c>
      <c r="ADD10" s="1059">
        <v>1585</v>
      </c>
      <c r="ADE10" s="1059">
        <v>1755</v>
      </c>
      <c r="ADF10" s="1059">
        <v>1040</v>
      </c>
      <c r="ADG10" s="1059">
        <v>585</v>
      </c>
      <c r="ADH10" s="1059">
        <v>565</v>
      </c>
      <c r="ADI10" s="1059">
        <v>420</v>
      </c>
      <c r="ADJ10" s="1059">
        <v>245</v>
      </c>
      <c r="ADK10" s="1059">
        <v>1570</v>
      </c>
      <c r="ADL10" s="1059">
        <v>1790</v>
      </c>
      <c r="ADM10" s="1126">
        <v>1020</v>
      </c>
      <c r="ADN10" s="1059">
        <v>684</v>
      </c>
      <c r="ADO10" s="1059">
        <v>660</v>
      </c>
      <c r="ADP10" s="1060">
        <v>0.96491228070175439</v>
      </c>
      <c r="ADQ10" s="1059">
        <v>658</v>
      </c>
      <c r="ADR10" s="1060">
        <v>0.96198830409356728</v>
      </c>
      <c r="ADS10" s="1059">
        <v>693</v>
      </c>
      <c r="ADT10" s="1059">
        <v>662</v>
      </c>
      <c r="ADU10" s="1060">
        <v>0.95526695526695526</v>
      </c>
      <c r="ADV10" s="1059">
        <v>648</v>
      </c>
      <c r="ADW10" s="1060">
        <v>0.93506493506493504</v>
      </c>
      <c r="ADX10" s="1059">
        <v>652</v>
      </c>
      <c r="ADY10" s="1060">
        <v>0.9408369408369408</v>
      </c>
      <c r="ADZ10" s="1059">
        <v>651</v>
      </c>
      <c r="AEA10" s="1060">
        <v>0.93939393939393945</v>
      </c>
      <c r="AEB10" s="1059">
        <v>712</v>
      </c>
      <c r="AEC10" s="1059">
        <v>677</v>
      </c>
      <c r="AED10" s="1060">
        <v>0.9508426966292135</v>
      </c>
      <c r="AEE10" s="1059">
        <v>644</v>
      </c>
      <c r="AEF10" s="1060">
        <v>0.9044943820224719</v>
      </c>
      <c r="AEG10" s="1059">
        <v>677</v>
      </c>
      <c r="AEH10" s="1060">
        <v>0.9508426966292135</v>
      </c>
      <c r="AEI10" s="1059">
        <v>675</v>
      </c>
      <c r="AEJ10" s="1060">
        <v>0.9480337078651685</v>
      </c>
      <c r="AEK10" s="1059">
        <v>649</v>
      </c>
      <c r="AEL10" s="1060">
        <v>0.9115168539325843</v>
      </c>
      <c r="AEM10" s="1059">
        <v>661</v>
      </c>
      <c r="AEN10" s="1060">
        <v>0.9283707865168539</v>
      </c>
      <c r="AEO10" s="1059">
        <v>637</v>
      </c>
      <c r="AEP10" s="1072">
        <v>0.8946629213483146</v>
      </c>
      <c r="AEQ10" s="1158">
        <v>699</v>
      </c>
      <c r="AER10" s="1158">
        <v>645</v>
      </c>
      <c r="AES10" s="1144">
        <v>0.92274678111587982</v>
      </c>
      <c r="AET10" s="701">
        <v>138</v>
      </c>
      <c r="AEU10" s="1144">
        <v>0.19742489270386265</v>
      </c>
      <c r="AEV10" s="1158">
        <v>648</v>
      </c>
      <c r="AEW10" s="1144">
        <v>0.92703862660944203</v>
      </c>
      <c r="AEX10" s="1158">
        <v>659</v>
      </c>
      <c r="AEY10" s="1158">
        <v>636</v>
      </c>
      <c r="AEZ10" s="1144">
        <v>0.96509863429438547</v>
      </c>
      <c r="AFA10" s="1164">
        <v>616</v>
      </c>
      <c r="AFB10" s="1144">
        <v>0.93474962063732925</v>
      </c>
      <c r="AFC10" s="1164">
        <v>509</v>
      </c>
      <c r="AFD10" s="1144">
        <v>0.77238239757207894</v>
      </c>
      <c r="AFE10" s="1158">
        <v>617</v>
      </c>
      <c r="AFF10" s="1144">
        <v>0.93626707132018205</v>
      </c>
      <c r="AFG10" s="1158">
        <v>498</v>
      </c>
      <c r="AFH10" s="1144">
        <v>0.75569044006069808</v>
      </c>
      <c r="AFI10" s="1158">
        <v>712</v>
      </c>
      <c r="AFJ10" s="1158">
        <v>686</v>
      </c>
      <c r="AFK10" s="1144">
        <v>0.9634831460674157</v>
      </c>
      <c r="AFL10" s="1164">
        <v>593</v>
      </c>
      <c r="AFM10" s="1144">
        <v>0.8328651685393258</v>
      </c>
      <c r="AFN10" s="1164">
        <v>686</v>
      </c>
      <c r="AFO10" s="1144">
        <v>0.9634831460674157</v>
      </c>
      <c r="AFP10" s="1164">
        <v>686</v>
      </c>
      <c r="AFQ10" s="1144">
        <v>0.9634831460674157</v>
      </c>
      <c r="AFR10" s="1164">
        <v>509</v>
      </c>
      <c r="AFS10" s="1144">
        <v>0.7148876404494382</v>
      </c>
      <c r="AFT10" s="1164">
        <v>663</v>
      </c>
      <c r="AFU10" s="1144">
        <v>0.9311797752808989</v>
      </c>
      <c r="AFV10" s="1158">
        <v>684</v>
      </c>
      <c r="AFW10" s="1144">
        <v>0.9606741573033708</v>
      </c>
      <c r="AFX10" s="1158">
        <v>654</v>
      </c>
      <c r="AFY10" s="1144">
        <v>0.9185393258426966</v>
      </c>
      <c r="AFZ10" s="1158">
        <v>504</v>
      </c>
      <c r="AGA10" s="1144">
        <v>0.7078651685393258</v>
      </c>
      <c r="AGB10" s="1158">
        <v>493</v>
      </c>
      <c r="AGC10" s="802">
        <v>0.69241573033707871</v>
      </c>
      <c r="AGD10" s="1158">
        <v>660</v>
      </c>
      <c r="AGE10" s="1158">
        <v>642</v>
      </c>
      <c r="AGF10" s="1144">
        <v>0.97272727272727277</v>
      </c>
      <c r="AGG10" s="1158">
        <v>3</v>
      </c>
      <c r="AGH10" s="1144">
        <v>4.5454545454545452E-3</v>
      </c>
      <c r="AGI10" s="1158">
        <v>640</v>
      </c>
      <c r="AGJ10" s="1144">
        <v>0.96969696969696972</v>
      </c>
      <c r="AGK10" s="1158">
        <v>724</v>
      </c>
      <c r="AGL10" s="1158">
        <v>706</v>
      </c>
      <c r="AGM10" s="1144">
        <v>0.97513812154696133</v>
      </c>
      <c r="AGN10" s="1158">
        <v>683</v>
      </c>
      <c r="AGO10" s="1144">
        <v>0.9433701657458563</v>
      </c>
      <c r="AGP10" s="1158">
        <v>706</v>
      </c>
      <c r="AGQ10" s="1144">
        <v>0.97513812154696133</v>
      </c>
      <c r="AGR10" s="1158">
        <v>680</v>
      </c>
      <c r="AGS10" s="1144">
        <v>0.93922651933701662</v>
      </c>
      <c r="AGT10" s="1158">
        <v>679</v>
      </c>
      <c r="AGU10" s="1144">
        <v>0.93784530386740328</v>
      </c>
      <c r="AGV10" s="1158">
        <v>711</v>
      </c>
      <c r="AGW10" s="1158">
        <v>679</v>
      </c>
      <c r="AGX10" s="1144">
        <v>0.95499296765119546</v>
      </c>
      <c r="AGY10" s="1158">
        <v>655</v>
      </c>
      <c r="AGZ10" s="1144">
        <v>0.92123769338959216</v>
      </c>
      <c r="AHA10" s="1158">
        <v>679</v>
      </c>
      <c r="AHB10" s="1144">
        <v>0.95499296765119546</v>
      </c>
      <c r="AHC10" s="1158">
        <v>679</v>
      </c>
      <c r="AHD10" s="1144">
        <v>0.95499296765119546</v>
      </c>
      <c r="AHE10" s="1158">
        <v>668</v>
      </c>
      <c r="AHF10" s="1144">
        <v>0.93952180028129395</v>
      </c>
      <c r="AHG10" s="1158">
        <v>594</v>
      </c>
      <c r="AHH10" s="1144">
        <v>0.83544303797468356</v>
      </c>
      <c r="AHI10" s="1158">
        <v>666</v>
      </c>
      <c r="AHJ10" s="1144">
        <v>0.93670886075949367</v>
      </c>
      <c r="AHK10" s="1158">
        <v>648</v>
      </c>
      <c r="AHL10" s="1144">
        <v>0.91139240506329111</v>
      </c>
      <c r="AHM10" s="1158">
        <v>667</v>
      </c>
      <c r="AHN10" s="1144">
        <v>0.93811533052039386</v>
      </c>
      <c r="AHO10" s="1158">
        <v>637</v>
      </c>
      <c r="AHP10" s="802">
        <v>0.8959212376933896</v>
      </c>
    </row>
    <row r="11" spans="1:909" x14ac:dyDescent="0.2">
      <c r="A11" s="4"/>
      <c r="B11" s="4" t="s">
        <v>586</v>
      </c>
      <c r="C11" s="1014" t="s">
        <v>587</v>
      </c>
      <c r="D11" s="3" t="s">
        <v>583</v>
      </c>
      <c r="E11" s="25" t="s">
        <v>770</v>
      </c>
      <c r="F11" s="25" t="s">
        <v>770</v>
      </c>
      <c r="G11" s="25" t="s">
        <v>770</v>
      </c>
      <c r="H11" s="25" t="s">
        <v>770</v>
      </c>
      <c r="I11" s="25" t="s">
        <v>770</v>
      </c>
      <c r="J11" s="25" t="s">
        <v>770</v>
      </c>
      <c r="K11" s="25" t="s">
        <v>770</v>
      </c>
      <c r="L11" s="25" t="s">
        <v>770</v>
      </c>
      <c r="M11" s="1" t="s">
        <v>586</v>
      </c>
      <c r="N11" s="1" t="s">
        <v>630</v>
      </c>
      <c r="O11" s="62" t="s">
        <v>770</v>
      </c>
      <c r="P11" s="62" t="s">
        <v>770</v>
      </c>
      <c r="Q11" s="62" t="s">
        <v>770</v>
      </c>
      <c r="R11" s="62" t="s">
        <v>770</v>
      </c>
      <c r="S11" s="62" t="s">
        <v>770</v>
      </c>
      <c r="T11" s="62" t="s">
        <v>770</v>
      </c>
      <c r="U11" s="913" t="s">
        <v>770</v>
      </c>
      <c r="V11" s="1125">
        <v>525</v>
      </c>
      <c r="W11" s="1059">
        <v>615</v>
      </c>
      <c r="X11" s="1059">
        <v>5515</v>
      </c>
      <c r="Y11" s="1059">
        <v>6555</v>
      </c>
      <c r="Z11" s="1098">
        <v>9.5194922937443333E-2</v>
      </c>
      <c r="AA11" s="1098">
        <v>8.7728580272854642E-2</v>
      </c>
      <c r="AB11" s="1098">
        <v>0.10322480490481749</v>
      </c>
      <c r="AC11" s="1098">
        <v>9.3821510297482841E-2</v>
      </c>
      <c r="AD11" s="1098">
        <v>8.6998843732776193E-2</v>
      </c>
      <c r="AE11" s="1072">
        <v>0.10111996757975454</v>
      </c>
      <c r="AF11" s="1059">
        <v>485</v>
      </c>
      <c r="AG11" s="1059">
        <v>530</v>
      </c>
      <c r="AH11" s="1059">
        <v>5620</v>
      </c>
      <c r="AI11" s="1059">
        <v>6690</v>
      </c>
      <c r="AJ11" s="1098">
        <v>8.6298932384341637E-2</v>
      </c>
      <c r="AK11" s="1098">
        <v>7.9237088745894316E-2</v>
      </c>
      <c r="AL11" s="1098">
        <v>9.3925946868005483E-2</v>
      </c>
      <c r="AM11" s="1098">
        <v>7.9222720478325862E-2</v>
      </c>
      <c r="AN11" s="1098">
        <v>7.298956815834895E-2</v>
      </c>
      <c r="AO11" s="1072">
        <v>8.5938823762083422E-2</v>
      </c>
      <c r="AP11" s="1059">
        <v>505</v>
      </c>
      <c r="AQ11" s="1059">
        <v>585</v>
      </c>
      <c r="AR11" s="1059">
        <v>5710</v>
      </c>
      <c r="AS11" s="1059">
        <v>6765</v>
      </c>
      <c r="AT11" s="1098">
        <v>8.8441330998248691E-2</v>
      </c>
      <c r="AU11" s="1098">
        <v>8.1350689427092268E-2</v>
      </c>
      <c r="AV11" s="1098">
        <v>9.6085360580137974E-2</v>
      </c>
      <c r="AW11" s="1098">
        <v>8.6474501108647447E-2</v>
      </c>
      <c r="AX11" s="1098">
        <v>8.0009384622785659E-2</v>
      </c>
      <c r="AY11" s="1072">
        <v>9.3408986299615485E-2</v>
      </c>
      <c r="AZ11" s="1059">
        <v>565</v>
      </c>
      <c r="BA11" s="1059">
        <v>630</v>
      </c>
      <c r="BB11" s="1059">
        <v>5805</v>
      </c>
      <c r="BC11" s="1059">
        <v>6835</v>
      </c>
      <c r="BD11" s="1098">
        <v>9.7329888027562442E-2</v>
      </c>
      <c r="BE11" s="1098">
        <v>8.9969142088190429E-2</v>
      </c>
      <c r="BF11" s="1098">
        <v>0.1052232154341451</v>
      </c>
      <c r="BG11" s="1098">
        <v>9.2172640819312368E-2</v>
      </c>
      <c r="BH11" s="1098">
        <v>8.554207506714695E-2</v>
      </c>
      <c r="BI11" s="1072">
        <v>9.9261369555859957E-2</v>
      </c>
      <c r="BJ11" s="1059">
        <v>1759</v>
      </c>
      <c r="BK11" s="1059">
        <v>1926</v>
      </c>
      <c r="BL11" s="1059">
        <v>1765</v>
      </c>
      <c r="BM11" s="1059">
        <v>1814</v>
      </c>
      <c r="BN11" s="1059">
        <v>1413</v>
      </c>
      <c r="BO11" s="1059">
        <v>7264</v>
      </c>
      <c r="BP11" s="1059">
        <v>8677</v>
      </c>
      <c r="BQ11" s="1126">
        <v>31065</v>
      </c>
      <c r="BR11" s="1059">
        <v>1747</v>
      </c>
      <c r="BS11" s="1059">
        <v>1897</v>
      </c>
      <c r="BT11" s="1059">
        <v>1754</v>
      </c>
      <c r="BU11" s="1059">
        <v>1867</v>
      </c>
      <c r="BV11" s="1059">
        <v>1406</v>
      </c>
      <c r="BW11" s="1059">
        <v>7265</v>
      </c>
      <c r="BX11" s="1059">
        <v>8671</v>
      </c>
      <c r="BY11" s="1126">
        <v>30790</v>
      </c>
      <c r="BZ11" s="1059">
        <v>1783</v>
      </c>
      <c r="CA11" s="1059">
        <v>1840</v>
      </c>
      <c r="CB11" s="1059">
        <v>1736</v>
      </c>
      <c r="CC11" s="1059">
        <v>1898</v>
      </c>
      <c r="CD11" s="1059">
        <v>1431</v>
      </c>
      <c r="CE11" s="1059">
        <v>7257</v>
      </c>
      <c r="CF11" s="1059">
        <v>8688</v>
      </c>
      <c r="CG11" s="1126">
        <v>30564</v>
      </c>
      <c r="CH11" s="1059">
        <v>1816</v>
      </c>
      <c r="CI11" s="1059">
        <v>1807</v>
      </c>
      <c r="CJ11" s="1059">
        <v>1797</v>
      </c>
      <c r="CK11" s="1059">
        <v>1949</v>
      </c>
      <c r="CL11" s="1059">
        <v>1401</v>
      </c>
      <c r="CM11" s="1059">
        <v>7369</v>
      </c>
      <c r="CN11" s="1059">
        <v>8770</v>
      </c>
      <c r="CO11" s="1126">
        <v>30355</v>
      </c>
      <c r="CP11" s="1059">
        <v>1835</v>
      </c>
      <c r="CQ11" s="1059">
        <v>1831</v>
      </c>
      <c r="CR11" s="1059">
        <v>1827</v>
      </c>
      <c r="CS11" s="1059">
        <v>1901</v>
      </c>
      <c r="CT11" s="1059">
        <v>1425</v>
      </c>
      <c r="CU11" s="1059">
        <v>7394</v>
      </c>
      <c r="CV11" s="1059">
        <v>8819</v>
      </c>
      <c r="CW11" s="1126">
        <v>30326</v>
      </c>
      <c r="CX11" s="1059">
        <v>1843</v>
      </c>
      <c r="CY11" s="1059">
        <v>1785</v>
      </c>
      <c r="CZ11" s="1059">
        <v>1893</v>
      </c>
      <c r="DA11" s="1059">
        <v>1877</v>
      </c>
      <c r="DB11" s="1059">
        <v>1468</v>
      </c>
      <c r="DC11" s="1059">
        <v>7398</v>
      </c>
      <c r="DD11" s="1059">
        <v>8866</v>
      </c>
      <c r="DE11" s="1126">
        <v>30204</v>
      </c>
      <c r="DF11" s="1059">
        <v>1806</v>
      </c>
      <c r="DG11" s="1059">
        <v>1805</v>
      </c>
      <c r="DH11" s="1059">
        <v>1961</v>
      </c>
      <c r="DI11" s="1059">
        <v>1892</v>
      </c>
      <c r="DJ11" s="1059">
        <v>1439</v>
      </c>
      <c r="DK11" s="1059">
        <v>7464</v>
      </c>
      <c r="DL11" s="1059">
        <v>8903</v>
      </c>
      <c r="DM11" s="1126">
        <v>29985</v>
      </c>
      <c r="DN11" s="1059">
        <v>1788</v>
      </c>
      <c r="DO11" s="1059">
        <v>1804</v>
      </c>
      <c r="DP11" s="1059">
        <v>1940</v>
      </c>
      <c r="DQ11" s="1059">
        <v>1872</v>
      </c>
      <c r="DR11" s="1059">
        <v>1393</v>
      </c>
      <c r="DS11" s="1059">
        <v>7404</v>
      </c>
      <c r="DT11" s="1059">
        <v>8797</v>
      </c>
      <c r="DU11" s="1126">
        <v>29736</v>
      </c>
      <c r="DV11" s="1059">
        <v>1821</v>
      </c>
      <c r="DW11" s="1059">
        <v>1819</v>
      </c>
      <c r="DX11" s="1059">
        <v>1977</v>
      </c>
      <c r="DY11" s="1059">
        <v>1843</v>
      </c>
      <c r="DZ11" s="1059">
        <v>1380</v>
      </c>
      <c r="EA11" s="1059">
        <v>7460</v>
      </c>
      <c r="EB11" s="1059">
        <v>8840</v>
      </c>
      <c r="EC11" s="1126">
        <v>29603</v>
      </c>
      <c r="ED11" s="1059">
        <v>1838</v>
      </c>
      <c r="EE11" s="1059">
        <v>1850</v>
      </c>
      <c r="EF11" s="1059">
        <v>1955</v>
      </c>
      <c r="EG11" s="1059">
        <v>1848</v>
      </c>
      <c r="EH11" s="1059">
        <v>1346</v>
      </c>
      <c r="EI11" s="1059">
        <v>7491</v>
      </c>
      <c r="EJ11" s="1059">
        <v>8837</v>
      </c>
      <c r="EK11" s="1126">
        <v>29387</v>
      </c>
      <c r="EL11" s="1059">
        <v>1865</v>
      </c>
      <c r="EM11" s="1059">
        <v>1909</v>
      </c>
      <c r="EN11" s="1059">
        <v>1918</v>
      </c>
      <c r="EO11" s="1059">
        <v>1852</v>
      </c>
      <c r="EP11" s="1059">
        <v>1279</v>
      </c>
      <c r="EQ11" s="1059">
        <v>7544</v>
      </c>
      <c r="ER11" s="1059">
        <v>8823</v>
      </c>
      <c r="ES11" s="1126">
        <v>29220</v>
      </c>
      <c r="ET11" s="1059" t="s">
        <v>770</v>
      </c>
      <c r="EU11" s="1059" t="s">
        <v>770</v>
      </c>
      <c r="EV11" s="1059">
        <v>35</v>
      </c>
      <c r="EW11" s="1059">
        <v>44</v>
      </c>
      <c r="EX11" s="1059">
        <v>79</v>
      </c>
      <c r="EY11" s="1059">
        <v>304</v>
      </c>
      <c r="EZ11" s="1098">
        <v>0.25986842105263158</v>
      </c>
      <c r="FA11" s="1098">
        <v>0.21378245507493648</v>
      </c>
      <c r="FB11" s="1098">
        <v>0.31194744316778394</v>
      </c>
      <c r="FC11" s="64" t="s">
        <v>3498</v>
      </c>
      <c r="FD11" s="1098">
        <v>0.14473684210526316</v>
      </c>
      <c r="FE11" s="1098">
        <v>0.10961798343483713</v>
      </c>
      <c r="FF11" s="1098">
        <v>0.18872213999274923</v>
      </c>
      <c r="FG11" s="1126" t="s">
        <v>3498</v>
      </c>
      <c r="FH11" s="1059" t="s">
        <v>770</v>
      </c>
      <c r="FI11" s="1059" t="s">
        <v>770</v>
      </c>
      <c r="FJ11" s="1059">
        <v>51</v>
      </c>
      <c r="FK11" s="1059">
        <v>52</v>
      </c>
      <c r="FL11" s="1059">
        <v>103</v>
      </c>
      <c r="FM11" s="1059">
        <v>306</v>
      </c>
      <c r="FN11" s="1098">
        <v>0.33660130718954251</v>
      </c>
      <c r="FO11" s="1098">
        <v>0.28597147184431621</v>
      </c>
      <c r="FP11" s="1098">
        <v>0.39128282336647996</v>
      </c>
      <c r="FQ11" s="1059" t="s">
        <v>2154</v>
      </c>
      <c r="FR11" s="1098">
        <v>0.16993464052287582</v>
      </c>
      <c r="FS11" s="1098">
        <v>0.13200792298560882</v>
      </c>
      <c r="FT11" s="1098">
        <v>0.21604575334019946</v>
      </c>
      <c r="FU11" s="1126" t="s">
        <v>2154</v>
      </c>
      <c r="FV11" s="1059" t="s">
        <v>770</v>
      </c>
      <c r="FW11" s="1059" t="s">
        <v>770</v>
      </c>
      <c r="FX11" s="1059">
        <v>44</v>
      </c>
      <c r="FY11" s="1059">
        <v>45</v>
      </c>
      <c r="FZ11" s="1059">
        <v>89</v>
      </c>
      <c r="GA11" s="1059">
        <v>286</v>
      </c>
      <c r="GB11" s="1098">
        <v>0.3111888111888112</v>
      </c>
      <c r="GC11" s="1098">
        <v>0.26033220468885232</v>
      </c>
      <c r="GD11" s="1098">
        <v>0.36705029455942634</v>
      </c>
      <c r="GE11" s="1059" t="s">
        <v>2154</v>
      </c>
      <c r="GF11" s="1098">
        <v>0.15734265734265734</v>
      </c>
      <c r="GG11" s="1098">
        <v>0.11971928463223959</v>
      </c>
      <c r="GH11" s="1098">
        <v>0.20404895474426615</v>
      </c>
      <c r="GI11" s="1126" t="s">
        <v>2154</v>
      </c>
      <c r="GJ11" s="1059" t="s">
        <v>770</v>
      </c>
      <c r="GK11" s="1059" t="s">
        <v>770</v>
      </c>
      <c r="GL11" s="1059">
        <v>38</v>
      </c>
      <c r="GM11" s="1059">
        <v>49</v>
      </c>
      <c r="GN11" s="1059">
        <v>87</v>
      </c>
      <c r="GO11" s="1059">
        <v>282</v>
      </c>
      <c r="GP11" s="1098">
        <v>0.30851063829787234</v>
      </c>
      <c r="GQ11" s="1098">
        <v>0.2574779732826622</v>
      </c>
      <c r="GR11" s="1098">
        <v>0.36469020188136303</v>
      </c>
      <c r="GS11" s="1059" t="s">
        <v>2154</v>
      </c>
      <c r="GT11" s="1098">
        <v>0.17375886524822695</v>
      </c>
      <c r="GU11" s="1098">
        <v>0.1339999266830007</v>
      </c>
      <c r="GV11" s="1098">
        <v>0.22228659396682007</v>
      </c>
      <c r="GW11" s="1126" t="s">
        <v>2154</v>
      </c>
      <c r="GX11" s="1059" t="s">
        <v>770</v>
      </c>
      <c r="GY11" s="1059" t="s">
        <v>770</v>
      </c>
      <c r="GZ11" s="1059">
        <v>26</v>
      </c>
      <c r="HA11" s="1059">
        <v>20</v>
      </c>
      <c r="HB11" s="1059">
        <v>46</v>
      </c>
      <c r="HC11" s="1059">
        <v>290</v>
      </c>
      <c r="HD11" s="1098">
        <v>0.15862068965517243</v>
      </c>
      <c r="HE11" s="1098">
        <v>0.12107559833145705</v>
      </c>
      <c r="HF11" s="1098">
        <v>0.20509164575093036</v>
      </c>
      <c r="HG11" s="1059" t="s">
        <v>3498</v>
      </c>
      <c r="HH11" s="1098">
        <v>6.8965517241379309E-2</v>
      </c>
      <c r="HI11" s="1098">
        <v>4.5084835013478965E-2</v>
      </c>
      <c r="HJ11" s="1098">
        <v>0.10411623074711117</v>
      </c>
      <c r="HK11" s="1126" t="s">
        <v>2154</v>
      </c>
      <c r="HL11" s="1059" t="s">
        <v>770</v>
      </c>
      <c r="HM11" s="1059" t="s">
        <v>770</v>
      </c>
      <c r="HN11" s="1059">
        <v>40</v>
      </c>
      <c r="HO11" s="1059">
        <v>18</v>
      </c>
      <c r="HP11" s="1059">
        <v>58</v>
      </c>
      <c r="HQ11" s="1059">
        <v>334</v>
      </c>
      <c r="HR11" s="1098">
        <v>0.17365269461077845</v>
      </c>
      <c r="HS11" s="1098">
        <v>0.13679966663471332</v>
      </c>
      <c r="HT11" s="1098">
        <v>0.2179272494726989</v>
      </c>
      <c r="HU11" s="1059" t="s">
        <v>3498</v>
      </c>
      <c r="HV11" s="1098">
        <v>5.3892215568862277E-2</v>
      </c>
      <c r="HW11" s="1098">
        <v>3.4357968487447703E-2</v>
      </c>
      <c r="HX11" s="1098">
        <v>8.3571485641033214E-2</v>
      </c>
      <c r="HY11" s="1126" t="s">
        <v>3498</v>
      </c>
      <c r="HZ11" s="1059" t="s">
        <v>770</v>
      </c>
      <c r="IA11" s="1059" t="s">
        <v>770</v>
      </c>
      <c r="IB11" s="1059">
        <v>29</v>
      </c>
      <c r="IC11" s="1059">
        <v>21</v>
      </c>
      <c r="ID11" s="1059">
        <v>50</v>
      </c>
      <c r="IE11" s="1059">
        <v>307</v>
      </c>
      <c r="IF11" s="1098">
        <v>0.16286644951140064</v>
      </c>
      <c r="IG11" s="1098">
        <v>0.1257739480649212</v>
      </c>
      <c r="IH11" s="1098">
        <v>0.20829171748258887</v>
      </c>
      <c r="II11" s="1059" t="s">
        <v>3498</v>
      </c>
      <c r="IJ11" s="1098">
        <v>6.8403908794788276E-2</v>
      </c>
      <c r="IK11" s="1098">
        <v>4.517237630442774E-2</v>
      </c>
      <c r="IL11" s="1098">
        <v>0.1023029926332059</v>
      </c>
      <c r="IM11" s="1126" t="s">
        <v>2154</v>
      </c>
      <c r="IN11" s="1059" t="s">
        <v>770</v>
      </c>
      <c r="IO11" s="1059" t="s">
        <v>770</v>
      </c>
      <c r="IP11" s="1059">
        <v>26</v>
      </c>
      <c r="IQ11" s="1059">
        <v>13</v>
      </c>
      <c r="IR11" s="1059">
        <v>39</v>
      </c>
      <c r="IS11" s="1059">
        <v>176</v>
      </c>
      <c r="IT11" s="1098">
        <v>0.22159090909090909</v>
      </c>
      <c r="IU11" s="1098">
        <v>0.16654795682640364</v>
      </c>
      <c r="IV11" s="1098">
        <v>0.28852763785219521</v>
      </c>
      <c r="IW11" s="1059" t="s">
        <v>2154</v>
      </c>
      <c r="IX11" s="1098">
        <v>7.3863636363636367E-2</v>
      </c>
      <c r="IY11" s="1098">
        <v>4.3671472994869648E-2</v>
      </c>
      <c r="IZ11" s="1098">
        <v>0.12226055967645509</v>
      </c>
      <c r="JA11" s="1126" t="s">
        <v>2154</v>
      </c>
      <c r="JB11" s="1059">
        <v>29750</v>
      </c>
      <c r="JC11" s="1059">
        <v>1843</v>
      </c>
      <c r="JD11" s="1059">
        <v>1773</v>
      </c>
      <c r="JE11" s="1059">
        <v>1917</v>
      </c>
      <c r="JF11" s="1059">
        <v>1796</v>
      </c>
      <c r="JG11" s="1126">
        <v>1462</v>
      </c>
      <c r="JH11" s="1059">
        <v>4127</v>
      </c>
      <c r="JI11" s="1059">
        <v>19</v>
      </c>
      <c r="JJ11" s="1059">
        <v>70</v>
      </c>
      <c r="JK11" s="1059">
        <v>97</v>
      </c>
      <c r="JL11" s="1059">
        <v>116</v>
      </c>
      <c r="JM11" s="1126">
        <v>86</v>
      </c>
      <c r="JN11" s="1060">
        <v>0.13872268907563026</v>
      </c>
      <c r="JO11" s="1060">
        <v>1.0309278350515464E-2</v>
      </c>
      <c r="JP11" s="1060">
        <v>3.9481105470953189E-2</v>
      </c>
      <c r="JQ11" s="1060">
        <v>5.0599895670318203E-2</v>
      </c>
      <c r="JR11" s="1060">
        <v>6.4587973273942098E-2</v>
      </c>
      <c r="JS11" s="1072">
        <v>5.8823529411764705E-2</v>
      </c>
      <c r="JT11" s="1059">
        <v>30109</v>
      </c>
      <c r="JU11" s="1059">
        <v>28438</v>
      </c>
      <c r="JV11" s="1059">
        <v>27302</v>
      </c>
      <c r="JW11" s="1059">
        <v>1136</v>
      </c>
      <c r="JX11" s="1059">
        <v>219</v>
      </c>
      <c r="JY11" s="1059">
        <v>67</v>
      </c>
      <c r="JZ11" s="1059">
        <v>850</v>
      </c>
      <c r="KA11" s="1059">
        <v>431</v>
      </c>
      <c r="KB11" s="1059">
        <v>1002</v>
      </c>
      <c r="KC11" s="1059">
        <v>173</v>
      </c>
      <c r="KD11" s="1059">
        <v>65</v>
      </c>
      <c r="KE11" s="1060">
        <v>0.90677206150984757</v>
      </c>
      <c r="KF11" s="1072">
        <v>9.3227938490152429E-2</v>
      </c>
      <c r="KG11" s="1059">
        <v>1843</v>
      </c>
      <c r="KH11" s="1059">
        <v>1641</v>
      </c>
      <c r="KI11" s="1059">
        <v>1583</v>
      </c>
      <c r="KJ11" s="1059">
        <v>58</v>
      </c>
      <c r="KK11" s="1059">
        <v>4</v>
      </c>
      <c r="KL11" s="1059">
        <v>9</v>
      </c>
      <c r="KM11" s="1059">
        <v>45</v>
      </c>
      <c r="KN11" s="1059">
        <v>75</v>
      </c>
      <c r="KO11" s="1059">
        <v>108</v>
      </c>
      <c r="KP11" s="1059">
        <v>16</v>
      </c>
      <c r="KQ11" s="1059">
        <v>3</v>
      </c>
      <c r="KR11" s="1060">
        <v>0.85892566467715681</v>
      </c>
      <c r="KS11" s="1072">
        <v>0.14107433532284319</v>
      </c>
      <c r="KT11" s="1059">
        <v>1081</v>
      </c>
      <c r="KU11" s="1059">
        <v>998</v>
      </c>
      <c r="KV11" s="1059">
        <v>959</v>
      </c>
      <c r="KW11" s="1059">
        <v>39</v>
      </c>
      <c r="KX11" s="1059">
        <v>5</v>
      </c>
      <c r="KY11" s="1059">
        <v>11</v>
      </c>
      <c r="KZ11" s="1059">
        <v>23</v>
      </c>
      <c r="LA11" s="1059">
        <v>28</v>
      </c>
      <c r="LB11" s="1059">
        <v>44</v>
      </c>
      <c r="LC11" s="1059">
        <v>8</v>
      </c>
      <c r="LD11" s="1059">
        <v>3</v>
      </c>
      <c r="LE11" s="1060">
        <v>0.88714153561517117</v>
      </c>
      <c r="LF11" s="1072">
        <v>0.11285846438482883</v>
      </c>
      <c r="LG11" s="1059">
        <v>692</v>
      </c>
      <c r="LH11" s="1059">
        <v>632</v>
      </c>
      <c r="LI11" s="1059">
        <v>619</v>
      </c>
      <c r="LJ11" s="1059">
        <v>13</v>
      </c>
      <c r="LK11" s="1059">
        <v>0</v>
      </c>
      <c r="LL11" s="1059">
        <v>2</v>
      </c>
      <c r="LM11" s="1059">
        <v>11</v>
      </c>
      <c r="LN11" s="1059">
        <v>26</v>
      </c>
      <c r="LO11" s="1059">
        <v>28</v>
      </c>
      <c r="LP11" s="1059">
        <v>4</v>
      </c>
      <c r="LQ11" s="1059">
        <v>2</v>
      </c>
      <c r="LR11" s="1060">
        <v>0.8945086705202312</v>
      </c>
      <c r="LS11" s="1072">
        <v>0.1054913294797688</v>
      </c>
      <c r="LT11" s="1059">
        <v>1920</v>
      </c>
      <c r="LU11" s="1059">
        <v>1809</v>
      </c>
      <c r="LV11" s="1059">
        <v>1754</v>
      </c>
      <c r="LW11" s="1059">
        <v>55</v>
      </c>
      <c r="LX11" s="1059">
        <v>5</v>
      </c>
      <c r="LY11" s="1059">
        <v>11</v>
      </c>
      <c r="LZ11" s="1059">
        <v>39</v>
      </c>
      <c r="MA11" s="1059">
        <v>44</v>
      </c>
      <c r="MB11" s="1059">
        <v>52</v>
      </c>
      <c r="MC11" s="1059">
        <v>12</v>
      </c>
      <c r="MD11" s="1059">
        <v>3</v>
      </c>
      <c r="ME11" s="1060">
        <v>0.9135416666666667</v>
      </c>
      <c r="MF11" s="1072">
        <v>8.6458333333333304E-2</v>
      </c>
      <c r="MG11" s="1059">
        <v>414</v>
      </c>
      <c r="MH11" s="1059">
        <v>384</v>
      </c>
      <c r="MI11" s="1059">
        <v>370</v>
      </c>
      <c r="MJ11" s="1059">
        <v>14</v>
      </c>
      <c r="MK11" s="1059">
        <v>1</v>
      </c>
      <c r="ML11" s="1059">
        <v>4</v>
      </c>
      <c r="MM11" s="1059">
        <v>9</v>
      </c>
      <c r="MN11" s="1059">
        <v>11</v>
      </c>
      <c r="MO11" s="1059">
        <v>14</v>
      </c>
      <c r="MP11" s="1059">
        <v>5</v>
      </c>
      <c r="MQ11" s="1059">
        <v>0</v>
      </c>
      <c r="MR11" s="1060">
        <v>0.893719806763285</v>
      </c>
      <c r="MS11" s="1072">
        <v>0.106280193236715</v>
      </c>
      <c r="MT11" s="1059">
        <v>825</v>
      </c>
      <c r="MU11" s="1059">
        <v>752</v>
      </c>
      <c r="MV11" s="1059">
        <v>731</v>
      </c>
      <c r="MW11" s="1059">
        <v>21</v>
      </c>
      <c r="MX11" s="1059">
        <v>2</v>
      </c>
      <c r="MY11" s="1059">
        <v>2</v>
      </c>
      <c r="MZ11" s="1059">
        <v>17</v>
      </c>
      <c r="NA11" s="1059">
        <v>28</v>
      </c>
      <c r="NB11" s="1059">
        <v>38</v>
      </c>
      <c r="NC11" s="1059">
        <v>4</v>
      </c>
      <c r="ND11" s="1059">
        <v>3</v>
      </c>
      <c r="NE11" s="1060">
        <v>0.8860606060606061</v>
      </c>
      <c r="NF11" s="1072">
        <v>0.1139393939393939</v>
      </c>
      <c r="NG11" s="1059">
        <v>601</v>
      </c>
      <c r="NH11" s="1059">
        <v>564</v>
      </c>
      <c r="NI11" s="1059">
        <v>548</v>
      </c>
      <c r="NJ11" s="1059">
        <v>16</v>
      </c>
      <c r="NK11" s="1059">
        <v>0</v>
      </c>
      <c r="NL11" s="1059">
        <v>3</v>
      </c>
      <c r="NM11" s="1059">
        <v>13</v>
      </c>
      <c r="NN11" s="1059">
        <v>12</v>
      </c>
      <c r="NO11" s="1059">
        <v>23</v>
      </c>
      <c r="NP11" s="1059">
        <v>2</v>
      </c>
      <c r="NQ11" s="1059">
        <v>0</v>
      </c>
      <c r="NR11" s="1060">
        <v>0.91181364392678865</v>
      </c>
      <c r="NS11" s="1072">
        <v>8.8186356073211347E-2</v>
      </c>
      <c r="NT11" s="1059">
        <v>1468</v>
      </c>
      <c r="NU11" s="1059">
        <v>1387</v>
      </c>
      <c r="NV11" s="1059">
        <v>1358</v>
      </c>
      <c r="NW11" s="1059">
        <v>29</v>
      </c>
      <c r="NX11" s="1059">
        <v>0</v>
      </c>
      <c r="NY11" s="1059">
        <v>2</v>
      </c>
      <c r="NZ11" s="1059">
        <v>27</v>
      </c>
      <c r="OA11" s="1059">
        <v>34</v>
      </c>
      <c r="OB11" s="1059">
        <v>42</v>
      </c>
      <c r="OC11" s="1059">
        <v>2</v>
      </c>
      <c r="OD11" s="1059">
        <v>3</v>
      </c>
      <c r="OE11" s="1060">
        <v>0.92506811989100812</v>
      </c>
      <c r="OF11" s="1072">
        <v>7.4931880108991877E-2</v>
      </c>
      <c r="OG11" s="1059">
        <v>8844</v>
      </c>
      <c r="OH11" s="1059">
        <v>8167</v>
      </c>
      <c r="OI11" s="1059">
        <v>7922</v>
      </c>
      <c r="OJ11" s="1059">
        <v>245</v>
      </c>
      <c r="OK11" s="1059">
        <v>17</v>
      </c>
      <c r="OL11" s="1059">
        <v>44</v>
      </c>
      <c r="OM11" s="1059">
        <v>184</v>
      </c>
      <c r="ON11" s="1059">
        <v>258</v>
      </c>
      <c r="OO11" s="1059">
        <v>349</v>
      </c>
      <c r="OP11" s="1059">
        <v>53</v>
      </c>
      <c r="OQ11" s="1059">
        <v>17</v>
      </c>
      <c r="OR11" s="1060">
        <v>0.89574853007688826</v>
      </c>
      <c r="OS11" s="1072">
        <v>0.10425146992311174</v>
      </c>
      <c r="OT11" s="1059">
        <v>30326</v>
      </c>
      <c r="OU11" s="1059">
        <v>8.4998169557475425</v>
      </c>
      <c r="OV11" s="1060">
        <v>0</v>
      </c>
      <c r="OW11" s="1072">
        <v>0</v>
      </c>
      <c r="OX11" s="1059">
        <v>5910</v>
      </c>
      <c r="OY11" s="1060">
        <v>8.9786463620981374E-2</v>
      </c>
      <c r="OZ11" s="1059">
        <v>530.63799999999992</v>
      </c>
      <c r="PA11" s="1060">
        <v>0</v>
      </c>
      <c r="PB11" s="1072">
        <v>5.2631578947368418E-2</v>
      </c>
      <c r="PC11" s="1059">
        <v>1055</v>
      </c>
      <c r="PD11" s="1059">
        <v>195</v>
      </c>
      <c r="PE11" s="1126">
        <v>130</v>
      </c>
      <c r="PF11" s="1059">
        <v>1025</v>
      </c>
      <c r="PG11" s="1059">
        <v>170</v>
      </c>
      <c r="PH11" s="1126">
        <v>105</v>
      </c>
      <c r="PI11" s="1059">
        <v>960</v>
      </c>
      <c r="PJ11" s="1059">
        <v>165</v>
      </c>
      <c r="PK11" s="1126">
        <v>85</v>
      </c>
      <c r="PL11" s="1059">
        <v>925</v>
      </c>
      <c r="PM11" s="1059">
        <v>165</v>
      </c>
      <c r="PN11" s="1126">
        <v>85</v>
      </c>
      <c r="PO11" s="1059">
        <v>875</v>
      </c>
      <c r="PP11" s="1059">
        <v>150</v>
      </c>
      <c r="PQ11" s="1126">
        <v>65</v>
      </c>
      <c r="PR11" s="1059">
        <v>815</v>
      </c>
      <c r="PS11" s="1059">
        <v>175</v>
      </c>
      <c r="PT11" s="1126">
        <v>60</v>
      </c>
      <c r="PU11" s="1059" t="s">
        <v>770</v>
      </c>
      <c r="PV11" s="1059" t="s">
        <v>770</v>
      </c>
      <c r="PW11" s="1059" t="s">
        <v>770</v>
      </c>
      <c r="PX11" s="1059" t="s">
        <v>770</v>
      </c>
      <c r="PY11" s="1059" t="s">
        <v>770</v>
      </c>
      <c r="PZ11" s="1059" t="s">
        <v>770</v>
      </c>
      <c r="QA11" s="1059" t="s">
        <v>770</v>
      </c>
      <c r="QB11" s="1126" t="s">
        <v>770</v>
      </c>
      <c r="QC11" s="1059">
        <v>342</v>
      </c>
      <c r="QD11" s="1059">
        <v>345</v>
      </c>
      <c r="QE11" s="1059" t="s">
        <v>770</v>
      </c>
      <c r="QF11" s="1059">
        <v>332</v>
      </c>
      <c r="QG11" s="1059">
        <v>333</v>
      </c>
      <c r="QH11" s="1059">
        <v>325</v>
      </c>
      <c r="QI11" s="1059">
        <v>363</v>
      </c>
      <c r="QJ11" s="1059">
        <v>338</v>
      </c>
      <c r="QK11" s="1126">
        <v>379</v>
      </c>
      <c r="QL11" s="1059">
        <v>363</v>
      </c>
      <c r="QM11" s="1059">
        <v>335</v>
      </c>
      <c r="QN11" s="1059">
        <v>366</v>
      </c>
      <c r="QO11" s="1059">
        <v>352</v>
      </c>
      <c r="QP11" s="1059">
        <v>343</v>
      </c>
      <c r="QQ11" s="1059">
        <v>394</v>
      </c>
      <c r="QR11" s="1059">
        <v>406</v>
      </c>
      <c r="QS11" s="1059">
        <v>385</v>
      </c>
      <c r="QT11" s="1059">
        <v>371</v>
      </c>
      <c r="QU11" s="1059">
        <v>370</v>
      </c>
      <c r="QV11" s="1059">
        <v>352</v>
      </c>
      <c r="QW11" s="1059">
        <v>363</v>
      </c>
      <c r="QX11" s="1059">
        <v>344</v>
      </c>
      <c r="QY11" s="1059">
        <v>365</v>
      </c>
      <c r="QZ11" s="1059">
        <v>341</v>
      </c>
      <c r="RA11" s="1059">
        <v>351</v>
      </c>
      <c r="RB11" s="1059">
        <v>376</v>
      </c>
      <c r="RC11" s="1059">
        <v>398</v>
      </c>
      <c r="RD11" s="1059">
        <v>380</v>
      </c>
      <c r="RE11" s="1059">
        <v>309</v>
      </c>
      <c r="RF11" s="1059">
        <v>248</v>
      </c>
      <c r="RG11" s="1059">
        <v>252</v>
      </c>
      <c r="RH11" s="1059">
        <v>320</v>
      </c>
      <c r="RI11" s="1059">
        <v>300</v>
      </c>
      <c r="RJ11" s="1126">
        <v>293</v>
      </c>
      <c r="RK11" s="1059">
        <v>327</v>
      </c>
      <c r="RL11" s="1059">
        <v>346</v>
      </c>
      <c r="RM11" s="1059">
        <v>346</v>
      </c>
      <c r="RN11" s="1059">
        <v>340</v>
      </c>
      <c r="RO11" s="1059">
        <v>388</v>
      </c>
      <c r="RP11" s="1059">
        <v>412</v>
      </c>
      <c r="RQ11" s="1059">
        <v>387</v>
      </c>
      <c r="RR11" s="1059">
        <v>377</v>
      </c>
      <c r="RS11" s="1059">
        <v>369</v>
      </c>
      <c r="RT11" s="1059">
        <v>352</v>
      </c>
      <c r="RU11" s="1059">
        <v>371</v>
      </c>
      <c r="RV11" s="1059">
        <v>344</v>
      </c>
      <c r="RW11" s="1059">
        <v>366</v>
      </c>
      <c r="RX11" s="1059">
        <v>332</v>
      </c>
      <c r="RY11" s="1059">
        <v>341</v>
      </c>
      <c r="RZ11" s="1059">
        <v>359</v>
      </c>
      <c r="SA11" s="1059">
        <v>400</v>
      </c>
      <c r="SB11" s="1059">
        <v>394</v>
      </c>
      <c r="SC11" s="1059">
        <v>402</v>
      </c>
      <c r="SD11" s="1059">
        <v>312</v>
      </c>
      <c r="SE11" s="1059">
        <v>237</v>
      </c>
      <c r="SF11" s="1059">
        <v>305</v>
      </c>
      <c r="SG11" s="1059">
        <v>261</v>
      </c>
      <c r="SH11" s="1059">
        <v>284</v>
      </c>
      <c r="SI11" s="1126">
        <v>319</v>
      </c>
      <c r="SJ11" s="1059">
        <v>325</v>
      </c>
      <c r="SK11" s="1059">
        <v>337</v>
      </c>
      <c r="SL11" s="1059">
        <v>340</v>
      </c>
      <c r="SM11" s="1059">
        <v>380</v>
      </c>
      <c r="SN11" s="1059">
        <v>401</v>
      </c>
      <c r="SO11" s="1059">
        <v>372</v>
      </c>
      <c r="SP11" s="1059">
        <v>378</v>
      </c>
      <c r="SQ11" s="1059">
        <v>371</v>
      </c>
      <c r="SR11" s="1059">
        <v>343</v>
      </c>
      <c r="SS11" s="1059">
        <v>376</v>
      </c>
      <c r="ST11" s="1059">
        <v>351</v>
      </c>
      <c r="SU11" s="1059">
        <v>369</v>
      </c>
      <c r="SV11" s="1059">
        <v>340</v>
      </c>
      <c r="SW11" s="1059">
        <v>334</v>
      </c>
      <c r="SX11" s="1059">
        <v>342</v>
      </c>
      <c r="SY11" s="1059">
        <v>406</v>
      </c>
      <c r="SZ11" s="1059">
        <v>393</v>
      </c>
      <c r="TA11" s="1059">
        <v>416</v>
      </c>
      <c r="TB11" s="1059">
        <v>400</v>
      </c>
      <c r="TC11" s="1059">
        <v>283</v>
      </c>
      <c r="TD11" s="1059">
        <v>299</v>
      </c>
      <c r="TE11" s="1059">
        <v>257</v>
      </c>
      <c r="TF11" s="1059">
        <v>264</v>
      </c>
      <c r="TG11" s="1059">
        <v>301</v>
      </c>
      <c r="TH11" s="1126">
        <v>310</v>
      </c>
      <c r="TI11" s="1059">
        <v>151</v>
      </c>
      <c r="TJ11" s="1059">
        <v>212</v>
      </c>
      <c r="TK11" s="1059">
        <v>363</v>
      </c>
      <c r="TL11" s="1060">
        <v>0.58402203856749313</v>
      </c>
      <c r="TM11" s="1060">
        <v>0.53269641648794219</v>
      </c>
      <c r="TN11" s="1060">
        <v>0.63358795114078803</v>
      </c>
      <c r="TO11" s="1126" t="s">
        <v>3499</v>
      </c>
      <c r="TP11" s="1059">
        <v>111</v>
      </c>
      <c r="TQ11" s="1059">
        <v>241</v>
      </c>
      <c r="TR11" s="1059">
        <v>352</v>
      </c>
      <c r="TS11" s="1060">
        <v>0.68465909090909094</v>
      </c>
      <c r="TT11" s="1060">
        <v>0.63434671260952191</v>
      </c>
      <c r="TU11" s="1060">
        <v>0.73098452347195464</v>
      </c>
      <c r="TV11" s="1126" t="s">
        <v>3499</v>
      </c>
      <c r="TW11" s="1059">
        <v>96</v>
      </c>
      <c r="TX11" s="1059">
        <v>273</v>
      </c>
      <c r="TY11" s="1059">
        <v>369</v>
      </c>
      <c r="TZ11" s="1060">
        <v>0.73983739837398377</v>
      </c>
      <c r="UA11" s="1060">
        <v>0.6927653515506067</v>
      </c>
      <c r="UB11" s="1060">
        <v>0.78196726150121143</v>
      </c>
      <c r="UC11" s="1126" t="s">
        <v>3499</v>
      </c>
      <c r="UD11" s="1059">
        <v>102</v>
      </c>
      <c r="UE11" s="1059">
        <v>273</v>
      </c>
      <c r="UF11" s="1059">
        <v>375</v>
      </c>
      <c r="UG11" s="1060">
        <v>0.72799999999999998</v>
      </c>
      <c r="UH11" s="1060">
        <v>0.68081903789833431</v>
      </c>
      <c r="UI11" s="1060">
        <v>0.77055711436417285</v>
      </c>
      <c r="UJ11" s="1126" t="s">
        <v>2154</v>
      </c>
      <c r="UK11" s="1059">
        <v>94</v>
      </c>
      <c r="UL11" s="1059">
        <v>239</v>
      </c>
      <c r="UM11" s="1059">
        <v>333</v>
      </c>
      <c r="UN11" s="1060">
        <v>0.71771771771771775</v>
      </c>
      <c r="UO11" s="1060">
        <v>0.66710293424417066</v>
      </c>
      <c r="UP11" s="1060">
        <v>0.76336664188121284</v>
      </c>
      <c r="UQ11" s="1126" t="s">
        <v>2154</v>
      </c>
      <c r="UR11" s="1059">
        <v>4814</v>
      </c>
      <c r="US11" s="1059">
        <v>4728</v>
      </c>
      <c r="UT11" s="1059">
        <v>86</v>
      </c>
      <c r="UU11" s="1059">
        <v>75</v>
      </c>
      <c r="UV11" s="1060">
        <v>0.87209302325581395</v>
      </c>
      <c r="UW11" s="1059">
        <v>11</v>
      </c>
      <c r="UX11" s="1072">
        <v>0.12790697674418605</v>
      </c>
      <c r="UY11" s="1059">
        <v>3616</v>
      </c>
      <c r="UZ11" s="1059">
        <v>2592</v>
      </c>
      <c r="VA11" s="1059">
        <v>465</v>
      </c>
      <c r="VB11" s="1059">
        <v>559</v>
      </c>
      <c r="VC11" s="1060">
        <v>0.7168141592920354</v>
      </c>
      <c r="VD11" s="1060">
        <v>0.12859513274336284</v>
      </c>
      <c r="VE11" s="1072">
        <v>0.15459070796460178</v>
      </c>
      <c r="VF11" s="1059">
        <v>8921</v>
      </c>
      <c r="VG11" s="1059">
        <v>593</v>
      </c>
      <c r="VH11" s="1059">
        <v>598</v>
      </c>
      <c r="VI11" s="1059">
        <v>276</v>
      </c>
      <c r="VJ11" s="1059">
        <v>6821</v>
      </c>
      <c r="VK11" s="1059">
        <v>557</v>
      </c>
      <c r="VL11" s="1059">
        <v>3856</v>
      </c>
      <c r="VM11" s="1072">
        <v>0.14445020746887965</v>
      </c>
      <c r="VN11" s="1059">
        <v>2538</v>
      </c>
      <c r="VO11" s="1059">
        <v>2</v>
      </c>
      <c r="VP11" s="1059">
        <v>499</v>
      </c>
      <c r="VQ11" s="1059">
        <v>625</v>
      </c>
      <c r="VR11" s="1059">
        <v>197</v>
      </c>
      <c r="VS11" s="1126">
        <v>3861</v>
      </c>
      <c r="VT11" s="1059">
        <v>1471</v>
      </c>
      <c r="VU11" s="1059">
        <v>1318</v>
      </c>
      <c r="VV11" s="1059">
        <v>151</v>
      </c>
      <c r="VW11" s="1059">
        <v>2</v>
      </c>
      <c r="VX11" s="1059">
        <v>153</v>
      </c>
      <c r="VY11" s="1060">
        <v>0.1026512576478586</v>
      </c>
      <c r="VZ11" s="1072">
        <v>0.10401087695445276</v>
      </c>
      <c r="WA11" s="1059">
        <v>145</v>
      </c>
      <c r="WB11" s="1059">
        <v>125</v>
      </c>
      <c r="WC11" s="1059">
        <v>110</v>
      </c>
      <c r="WD11" s="1059">
        <v>115</v>
      </c>
      <c r="WE11" s="1059">
        <v>135</v>
      </c>
      <c r="WF11" s="1059">
        <v>90</v>
      </c>
      <c r="WG11" s="1126">
        <v>80</v>
      </c>
      <c r="WH11" s="1059">
        <v>623</v>
      </c>
      <c r="WI11" s="1059">
        <v>153</v>
      </c>
      <c r="WJ11" s="1060">
        <v>0.24558587479935795</v>
      </c>
      <c r="WK11" s="1126">
        <v>42</v>
      </c>
      <c r="WL11" s="1059" t="s">
        <v>770</v>
      </c>
      <c r="WM11" s="1060" t="s">
        <v>770</v>
      </c>
      <c r="WN11" s="1060" t="s">
        <v>770</v>
      </c>
      <c r="WO11" s="1072" t="s">
        <v>770</v>
      </c>
      <c r="WP11" s="1059" t="s">
        <v>770</v>
      </c>
      <c r="WQ11" s="1060" t="s">
        <v>770</v>
      </c>
      <c r="WR11" s="1060" t="s">
        <v>770</v>
      </c>
      <c r="WS11" s="1072" t="s">
        <v>770</v>
      </c>
      <c r="WT11" s="1059" t="s">
        <v>770</v>
      </c>
      <c r="WU11" s="1060" t="s">
        <v>770</v>
      </c>
      <c r="WV11" s="1060" t="s">
        <v>770</v>
      </c>
      <c r="WW11" s="1072" t="s">
        <v>770</v>
      </c>
      <c r="WX11" s="1059" t="s">
        <v>770</v>
      </c>
      <c r="WY11" s="1060" t="s">
        <v>770</v>
      </c>
      <c r="WZ11" s="1060" t="s">
        <v>770</v>
      </c>
      <c r="XA11" s="1072" t="s">
        <v>770</v>
      </c>
      <c r="XB11" s="1059">
        <v>323</v>
      </c>
      <c r="XC11" s="1059">
        <v>12126</v>
      </c>
      <c r="XD11" s="1072">
        <v>2.6636978393534554E-2</v>
      </c>
      <c r="XE11" s="1059">
        <v>175</v>
      </c>
      <c r="XF11" s="1059">
        <v>1740</v>
      </c>
      <c r="XG11" s="1060">
        <v>0.10057471264367816</v>
      </c>
      <c r="XH11" s="1060">
        <v>8.7310878491478158E-2</v>
      </c>
      <c r="XI11" s="1060">
        <v>0.11559831203779516</v>
      </c>
      <c r="XJ11" s="1059">
        <v>200</v>
      </c>
      <c r="XK11" s="1059">
        <v>1700</v>
      </c>
      <c r="XL11" s="1060">
        <v>0.11764705882352941</v>
      </c>
      <c r="XM11" s="1060">
        <v>0.10318646666029223</v>
      </c>
      <c r="XN11" s="1060">
        <v>0.13383174693583141</v>
      </c>
      <c r="XO11" s="1059">
        <v>195</v>
      </c>
      <c r="XP11" s="1059">
        <v>1740</v>
      </c>
      <c r="XQ11" s="1060">
        <v>0.11206896551724138</v>
      </c>
      <c r="XR11" s="1060">
        <v>9.8093256185573033E-2</v>
      </c>
      <c r="XS11" s="1060">
        <v>0.12775379936444062</v>
      </c>
      <c r="XT11" s="1059">
        <v>185</v>
      </c>
      <c r="XU11" s="1059">
        <v>1795</v>
      </c>
      <c r="XV11" s="1060">
        <v>0.10306406685236769</v>
      </c>
      <c r="XW11" s="1060">
        <v>8.9835871076762414E-2</v>
      </c>
      <c r="XX11" s="1060">
        <v>0.11798759051155432</v>
      </c>
      <c r="XY11" s="1059">
        <v>185</v>
      </c>
      <c r="XZ11" s="1059">
        <v>1750</v>
      </c>
      <c r="YA11" s="1060">
        <v>0.10571428571428572</v>
      </c>
      <c r="YB11" s="1060">
        <v>9.2162098302559031E-2</v>
      </c>
      <c r="YC11" s="1060">
        <v>0.12099369006161274</v>
      </c>
      <c r="YD11" s="1059">
        <v>165</v>
      </c>
      <c r="YE11" s="1059">
        <v>1575</v>
      </c>
      <c r="YF11" s="1060">
        <v>0.10476190476190476</v>
      </c>
      <c r="YG11" s="1060">
        <v>9.0586964021069805E-2</v>
      </c>
      <c r="YH11" s="1060">
        <v>0.12086014294181358</v>
      </c>
      <c r="YI11" s="1059" t="s">
        <v>770</v>
      </c>
      <c r="YJ11" s="1059" t="s">
        <v>770</v>
      </c>
      <c r="YK11" s="1060" t="s">
        <v>770</v>
      </c>
      <c r="YL11" s="1060" t="s">
        <v>770</v>
      </c>
      <c r="YM11" s="1072" t="s">
        <v>770</v>
      </c>
      <c r="YN11" s="1059">
        <v>215</v>
      </c>
      <c r="YO11" s="1059">
        <v>210</v>
      </c>
      <c r="YP11" s="1059">
        <v>210</v>
      </c>
      <c r="YQ11" s="1059">
        <v>180</v>
      </c>
      <c r="YR11" s="1059">
        <v>150</v>
      </c>
      <c r="YS11" s="1059">
        <v>175</v>
      </c>
      <c r="YT11" s="1126">
        <v>125</v>
      </c>
      <c r="YU11" s="1059">
        <v>12</v>
      </c>
      <c r="YV11" s="1059">
        <v>164</v>
      </c>
      <c r="YW11" s="1060">
        <v>7.3170731707317069E-2</v>
      </c>
      <c r="YX11" s="1060">
        <v>4.2349297801366557E-2</v>
      </c>
      <c r="YY11" s="1060">
        <v>0.12353021144692526</v>
      </c>
      <c r="YZ11" s="1059">
        <v>10</v>
      </c>
      <c r="ZA11" s="1059">
        <v>164</v>
      </c>
      <c r="ZB11" s="1060">
        <v>6.097560975609756E-2</v>
      </c>
      <c r="ZC11" s="1060">
        <v>3.3454561325115796E-2</v>
      </c>
      <c r="ZD11" s="1060">
        <v>0.10859293390169865</v>
      </c>
      <c r="ZE11" s="1059">
        <v>11</v>
      </c>
      <c r="ZF11" s="1059">
        <v>164</v>
      </c>
      <c r="ZG11" s="1060">
        <v>6.7073170731707321E-2</v>
      </c>
      <c r="ZH11" s="1060">
        <v>3.7862114673379708E-2</v>
      </c>
      <c r="ZI11" s="1060">
        <v>0.11610138756417342</v>
      </c>
      <c r="ZJ11" s="1059">
        <v>30</v>
      </c>
      <c r="ZK11" s="1059">
        <v>163</v>
      </c>
      <c r="ZL11" s="1060">
        <v>0.18404907975460122</v>
      </c>
      <c r="ZM11" s="1060">
        <v>0.13207306261697863</v>
      </c>
      <c r="ZN11" s="1072">
        <v>0.25057438767476842</v>
      </c>
      <c r="ZO11" s="1059">
        <v>335</v>
      </c>
      <c r="ZP11" s="1059">
        <v>24</v>
      </c>
      <c r="ZQ11" s="1059">
        <v>311</v>
      </c>
      <c r="ZR11" s="1060">
        <v>0.92835820895522392</v>
      </c>
      <c r="ZS11" s="1059">
        <v>123</v>
      </c>
      <c r="ZT11" s="1059">
        <v>45</v>
      </c>
      <c r="ZU11" s="1059">
        <v>168</v>
      </c>
      <c r="ZV11" s="1060">
        <v>0.39549839228295819</v>
      </c>
      <c r="ZW11" s="1060">
        <v>0.34274851244545829</v>
      </c>
      <c r="ZX11" s="1060">
        <v>0.45079837225177516</v>
      </c>
      <c r="ZY11" s="1060">
        <v>0.54019292604501612</v>
      </c>
      <c r="ZZ11" s="1060">
        <v>0.48464944042904429</v>
      </c>
      <c r="AAA11" s="1072">
        <v>0.59475560391817361</v>
      </c>
      <c r="AAB11" s="1059">
        <v>54</v>
      </c>
      <c r="AAC11" s="1059">
        <v>307</v>
      </c>
      <c r="AAD11" s="1059">
        <v>361</v>
      </c>
      <c r="AAE11" s="1060">
        <v>0.85041551246537395</v>
      </c>
      <c r="AAF11" s="1059">
        <v>143</v>
      </c>
      <c r="AAG11" s="1060">
        <v>0.46579804560260585</v>
      </c>
      <c r="AAH11" s="1060">
        <v>0.41076545468966497</v>
      </c>
      <c r="AAI11" s="1060">
        <v>0.52167598964124184</v>
      </c>
      <c r="AAJ11" s="1059">
        <v>44</v>
      </c>
      <c r="AAK11" s="1059">
        <v>187</v>
      </c>
      <c r="AAL11" s="1060">
        <v>0.60912052117263848</v>
      </c>
      <c r="AAM11" s="1060">
        <v>0.55351122582088075</v>
      </c>
      <c r="AAN11" s="1072">
        <v>0.66203273750432123</v>
      </c>
      <c r="AAO11" s="1059">
        <v>309</v>
      </c>
      <c r="AAP11" s="1059">
        <v>128</v>
      </c>
      <c r="AAQ11" s="1060">
        <v>0.41423948220064727</v>
      </c>
      <c r="AAR11" s="1060">
        <v>0.36069759870886303</v>
      </c>
      <c r="AAS11" s="1060">
        <v>0.46988751555383101</v>
      </c>
      <c r="AAT11" s="1059">
        <v>52</v>
      </c>
      <c r="AAU11" s="1059">
        <v>180</v>
      </c>
      <c r="AAV11" s="1060">
        <v>0.58252427184466016</v>
      </c>
      <c r="AAW11" s="1060">
        <v>0.52685551697958422</v>
      </c>
      <c r="AAX11" s="1072">
        <v>0.63616635420159695</v>
      </c>
      <c r="AAY11" s="1059">
        <v>320</v>
      </c>
      <c r="AAZ11" s="1059">
        <v>315</v>
      </c>
      <c r="ABA11" s="1059">
        <v>5</v>
      </c>
      <c r="ABB11" s="1060">
        <v>0.984375</v>
      </c>
      <c r="ABC11" s="1059">
        <v>138</v>
      </c>
      <c r="ABD11" s="1060">
        <v>0.43809523809523809</v>
      </c>
      <c r="ABE11" s="1060">
        <v>0.384376135907391</v>
      </c>
      <c r="ABF11" s="1060">
        <v>0.49330601953045528</v>
      </c>
      <c r="ABG11" s="1059">
        <v>36</v>
      </c>
      <c r="ABH11" s="1059">
        <v>174</v>
      </c>
      <c r="ABI11" s="1060">
        <v>0.55238095238095242</v>
      </c>
      <c r="ABJ11" s="1060">
        <v>0.49716610923453625</v>
      </c>
      <c r="ABK11" s="1072">
        <v>0.60633360539497838</v>
      </c>
      <c r="ABL11" s="1059">
        <v>8921</v>
      </c>
      <c r="ABM11" s="1059">
        <v>5065</v>
      </c>
      <c r="ABN11" s="1059">
        <v>3856</v>
      </c>
      <c r="ABO11" s="1059">
        <v>593</v>
      </c>
      <c r="ABP11" s="1059">
        <v>325</v>
      </c>
      <c r="ABQ11" s="1059">
        <v>694</v>
      </c>
      <c r="ABR11" s="1059">
        <v>598</v>
      </c>
      <c r="ABS11" s="1059">
        <v>672</v>
      </c>
      <c r="ABT11" s="1059">
        <v>417</v>
      </c>
      <c r="ABU11" s="1059">
        <v>276</v>
      </c>
      <c r="ABV11" s="1059">
        <v>235</v>
      </c>
      <c r="ABW11" s="1126">
        <v>46</v>
      </c>
      <c r="ABX11" s="1059">
        <v>125</v>
      </c>
      <c r="ABY11" s="1059">
        <v>135</v>
      </c>
      <c r="ABZ11" s="1059">
        <v>120</v>
      </c>
      <c r="ACA11" s="1059">
        <v>40</v>
      </c>
      <c r="ACB11" s="1059">
        <v>390</v>
      </c>
      <c r="ACC11" s="1059">
        <v>445</v>
      </c>
      <c r="ACD11" s="1059">
        <v>245</v>
      </c>
      <c r="ACE11" s="1059">
        <v>175</v>
      </c>
      <c r="ACF11" s="1059">
        <v>150</v>
      </c>
      <c r="ACG11" s="1059">
        <v>115</v>
      </c>
      <c r="ACH11" s="1059">
        <v>45</v>
      </c>
      <c r="ACI11" s="1059">
        <v>425</v>
      </c>
      <c r="ACJ11" s="1059">
        <v>470</v>
      </c>
      <c r="ACK11" s="1059">
        <v>260</v>
      </c>
      <c r="ACL11" s="1059">
        <v>150</v>
      </c>
      <c r="ACM11" s="1059">
        <v>155</v>
      </c>
      <c r="ACN11" s="1059">
        <v>115</v>
      </c>
      <c r="ACO11" s="1059">
        <v>35</v>
      </c>
      <c r="ACP11" s="1059">
        <v>405</v>
      </c>
      <c r="ACQ11" s="1059">
        <v>465</v>
      </c>
      <c r="ACR11" s="1059">
        <v>245</v>
      </c>
      <c r="ACS11" s="1059">
        <v>180</v>
      </c>
      <c r="ACT11" s="1059">
        <v>165</v>
      </c>
      <c r="ACU11" s="1059">
        <v>145</v>
      </c>
      <c r="ACV11" s="1059">
        <v>80</v>
      </c>
      <c r="ACW11" s="1059">
        <v>500</v>
      </c>
      <c r="ACX11" s="1059">
        <v>550</v>
      </c>
      <c r="ACY11" s="1059">
        <v>300</v>
      </c>
      <c r="ACZ11" s="1059">
        <v>210</v>
      </c>
      <c r="ADA11" s="1059">
        <v>200</v>
      </c>
      <c r="ADB11" s="1059">
        <v>145</v>
      </c>
      <c r="ADC11" s="1059">
        <v>60</v>
      </c>
      <c r="ADD11" s="1059">
        <v>535</v>
      </c>
      <c r="ADE11" s="1059">
        <v>600</v>
      </c>
      <c r="ADF11" s="1059">
        <v>330</v>
      </c>
      <c r="ADG11" s="1059">
        <v>210</v>
      </c>
      <c r="ADH11" s="1059">
        <v>195</v>
      </c>
      <c r="ADI11" s="1059">
        <v>160</v>
      </c>
      <c r="ADJ11" s="1059">
        <v>65</v>
      </c>
      <c r="ADK11" s="1059">
        <v>575</v>
      </c>
      <c r="ADL11" s="1059">
        <v>610</v>
      </c>
      <c r="ADM11" s="1126">
        <v>320</v>
      </c>
      <c r="ADN11" s="1059">
        <v>366</v>
      </c>
      <c r="ADO11" s="1059">
        <v>349</v>
      </c>
      <c r="ADP11" s="1060">
        <v>0.95355191256830596</v>
      </c>
      <c r="ADQ11" s="1059">
        <v>341</v>
      </c>
      <c r="ADR11" s="1060">
        <v>0.93169398907103829</v>
      </c>
      <c r="ADS11" s="1059">
        <v>362</v>
      </c>
      <c r="ADT11" s="1059">
        <v>339</v>
      </c>
      <c r="ADU11" s="1060">
        <v>0.93646408839779005</v>
      </c>
      <c r="ADV11" s="1059">
        <v>342</v>
      </c>
      <c r="ADW11" s="1060">
        <v>0.94475138121546964</v>
      </c>
      <c r="ADX11" s="1059">
        <v>340</v>
      </c>
      <c r="ADY11" s="1060">
        <v>0.93922651933701662</v>
      </c>
      <c r="ADZ11" s="1059">
        <v>337</v>
      </c>
      <c r="AEA11" s="1060">
        <v>0.93093922651933703</v>
      </c>
      <c r="AEB11" s="1059">
        <v>298</v>
      </c>
      <c r="AEC11" s="1059">
        <v>285</v>
      </c>
      <c r="AED11" s="1060">
        <v>0.9563758389261745</v>
      </c>
      <c r="AEE11" s="1059">
        <v>254</v>
      </c>
      <c r="AEF11" s="1060">
        <v>0.8523489932885906</v>
      </c>
      <c r="AEG11" s="1059">
        <v>285</v>
      </c>
      <c r="AEH11" s="1060">
        <v>0.9563758389261745</v>
      </c>
      <c r="AEI11" s="1059">
        <v>285</v>
      </c>
      <c r="AEJ11" s="1060">
        <v>0.9563758389261745</v>
      </c>
      <c r="AEK11" s="1059">
        <v>283</v>
      </c>
      <c r="AEL11" s="1060">
        <v>0.94966442953020136</v>
      </c>
      <c r="AEM11" s="1059">
        <v>282</v>
      </c>
      <c r="AEN11" s="1060">
        <v>0.94630872483221473</v>
      </c>
      <c r="AEO11" s="1059">
        <v>254</v>
      </c>
      <c r="AEP11" s="1072">
        <v>0.8523489932885906</v>
      </c>
      <c r="AEQ11" s="1158">
        <v>357</v>
      </c>
      <c r="AER11" s="1158">
        <v>337</v>
      </c>
      <c r="AES11" s="1144">
        <v>0.94397759103641454</v>
      </c>
      <c r="AET11" s="701">
        <v>94</v>
      </c>
      <c r="AEU11" s="1144">
        <v>0.26330532212885155</v>
      </c>
      <c r="AEV11" s="1158">
        <v>334</v>
      </c>
      <c r="AEW11" s="1144">
        <v>0.93557422969187676</v>
      </c>
      <c r="AEX11" s="1158">
        <v>384</v>
      </c>
      <c r="AEY11" s="1158">
        <v>366</v>
      </c>
      <c r="AEZ11" s="1144">
        <v>0.953125</v>
      </c>
      <c r="AFA11" s="1164">
        <v>340</v>
      </c>
      <c r="AFB11" s="1144">
        <v>0.88541666666666663</v>
      </c>
      <c r="AFC11" s="1164">
        <v>275</v>
      </c>
      <c r="AFD11" s="1144">
        <v>0.71614583333333337</v>
      </c>
      <c r="AFE11" s="1158">
        <v>341</v>
      </c>
      <c r="AFF11" s="1144">
        <v>0.88802083333333337</v>
      </c>
      <c r="AFG11" s="1158">
        <v>261</v>
      </c>
      <c r="AFH11" s="1144">
        <v>0.6796875</v>
      </c>
      <c r="AFI11" s="1158">
        <v>394</v>
      </c>
      <c r="AFJ11" s="1158">
        <v>381</v>
      </c>
      <c r="AFK11" s="1144">
        <v>0.96700507614213194</v>
      </c>
      <c r="AFL11" s="1164">
        <v>351</v>
      </c>
      <c r="AFM11" s="1144">
        <v>0.8908629441624365</v>
      </c>
      <c r="AFN11" s="1164">
        <v>381</v>
      </c>
      <c r="AFO11" s="1144">
        <v>0.96700507614213194</v>
      </c>
      <c r="AFP11" s="1164">
        <v>381</v>
      </c>
      <c r="AFQ11" s="1144">
        <v>0.96700507614213194</v>
      </c>
      <c r="AFR11" s="1164">
        <v>282</v>
      </c>
      <c r="AFS11" s="1144">
        <v>0.71573604060913709</v>
      </c>
      <c r="AFT11" s="1164">
        <v>365</v>
      </c>
      <c r="AFU11" s="1144">
        <v>0.92639593908629436</v>
      </c>
      <c r="AFV11" s="1158">
        <v>373</v>
      </c>
      <c r="AFW11" s="1144">
        <v>0.9467005076142132</v>
      </c>
      <c r="AFX11" s="1158">
        <v>363</v>
      </c>
      <c r="AFY11" s="1144">
        <v>0.92131979695431476</v>
      </c>
      <c r="AFZ11" s="1158">
        <v>287</v>
      </c>
      <c r="AGA11" s="1144">
        <v>0.72842639593908631</v>
      </c>
      <c r="AGB11" s="1158">
        <v>273</v>
      </c>
      <c r="AGC11" s="802">
        <v>0.69289340101522845</v>
      </c>
      <c r="AGD11" s="1158">
        <v>361</v>
      </c>
      <c r="AGE11" s="1158">
        <v>351</v>
      </c>
      <c r="AGF11" s="1144">
        <v>0.97229916897506929</v>
      </c>
      <c r="AGG11" s="1158">
        <v>4</v>
      </c>
      <c r="AGH11" s="1144">
        <v>1.1080332409972299E-2</v>
      </c>
      <c r="AGI11" s="1158">
        <v>351</v>
      </c>
      <c r="AGJ11" s="1144">
        <v>0.97229916897506929</v>
      </c>
      <c r="AGK11" s="1158">
        <v>339</v>
      </c>
      <c r="AGL11" s="1158">
        <v>325</v>
      </c>
      <c r="AGM11" s="1144">
        <v>0.95870206489675514</v>
      </c>
      <c r="AGN11" s="1158">
        <v>319</v>
      </c>
      <c r="AGO11" s="1144">
        <v>0.94100294985250732</v>
      </c>
      <c r="AGP11" s="1158">
        <v>324</v>
      </c>
      <c r="AGQ11" s="1144">
        <v>0.95575221238938057</v>
      </c>
      <c r="AGR11" s="1158">
        <v>321</v>
      </c>
      <c r="AGS11" s="1144">
        <v>0.94690265486725667</v>
      </c>
      <c r="AGT11" s="1158">
        <v>320</v>
      </c>
      <c r="AGU11" s="1144">
        <v>0.94395280235988199</v>
      </c>
      <c r="AGV11" s="1158">
        <v>398</v>
      </c>
      <c r="AGW11" s="1158">
        <v>387</v>
      </c>
      <c r="AGX11" s="1144">
        <v>0.97236180904522618</v>
      </c>
      <c r="AGY11" s="1158">
        <v>378</v>
      </c>
      <c r="AGZ11" s="1144">
        <v>0.94974874371859297</v>
      </c>
      <c r="AHA11" s="1158">
        <v>387</v>
      </c>
      <c r="AHB11" s="1144">
        <v>0.97236180904522618</v>
      </c>
      <c r="AHC11" s="1158">
        <v>385</v>
      </c>
      <c r="AHD11" s="1144">
        <v>0.96733668341708545</v>
      </c>
      <c r="AHE11" s="1158">
        <v>376</v>
      </c>
      <c r="AHF11" s="1144">
        <v>0.94472361809045224</v>
      </c>
      <c r="AHG11" s="1158">
        <v>334</v>
      </c>
      <c r="AHH11" s="1144">
        <v>0.83919597989949746</v>
      </c>
      <c r="AHI11" s="1158">
        <v>382</v>
      </c>
      <c r="AHJ11" s="1144">
        <v>0.95979899497487442</v>
      </c>
      <c r="AHK11" s="1158">
        <v>377</v>
      </c>
      <c r="AHL11" s="1144">
        <v>0.94723618090452266</v>
      </c>
      <c r="AHM11" s="1158">
        <v>377</v>
      </c>
      <c r="AHN11" s="1144">
        <v>0.94723618090452266</v>
      </c>
      <c r="AHO11" s="1158">
        <v>369</v>
      </c>
      <c r="AHP11" s="802">
        <v>0.92713567839195976</v>
      </c>
    </row>
    <row r="12" spans="1:909" x14ac:dyDescent="0.2">
      <c r="A12" s="4"/>
      <c r="B12" s="4" t="s">
        <v>588</v>
      </c>
      <c r="C12" s="1014" t="s">
        <v>589</v>
      </c>
      <c r="D12" s="3" t="s">
        <v>580</v>
      </c>
      <c r="E12" s="25" t="s">
        <v>770</v>
      </c>
      <c r="F12" s="25" t="s">
        <v>770</v>
      </c>
      <c r="G12" s="25" t="s">
        <v>770</v>
      </c>
      <c r="H12" s="25" t="s">
        <v>770</v>
      </c>
      <c r="I12" s="25" t="s">
        <v>770</v>
      </c>
      <c r="J12" s="25" t="s">
        <v>770</v>
      </c>
      <c r="K12" s="25" t="s">
        <v>770</v>
      </c>
      <c r="L12" s="25" t="s">
        <v>770</v>
      </c>
      <c r="M12" s="1" t="s">
        <v>588</v>
      </c>
      <c r="N12" s="1" t="s">
        <v>627</v>
      </c>
      <c r="O12" s="62" t="s">
        <v>770</v>
      </c>
      <c r="P12" s="62" t="s">
        <v>770</v>
      </c>
      <c r="Q12" s="62" t="s">
        <v>770</v>
      </c>
      <c r="R12" s="62" t="s">
        <v>770</v>
      </c>
      <c r="S12" s="62" t="s">
        <v>770</v>
      </c>
      <c r="T12" s="62" t="s">
        <v>770</v>
      </c>
      <c r="U12" s="913" t="s">
        <v>770</v>
      </c>
      <c r="V12" s="1125">
        <v>1040</v>
      </c>
      <c r="W12" s="1059">
        <v>1220</v>
      </c>
      <c r="X12" s="1059">
        <v>6910</v>
      </c>
      <c r="Y12" s="1059">
        <v>8195</v>
      </c>
      <c r="Z12" s="1098">
        <v>0.15050651230101303</v>
      </c>
      <c r="AA12" s="1098">
        <v>0.14227004292794371</v>
      </c>
      <c r="AB12" s="1098">
        <v>0.15913135182954305</v>
      </c>
      <c r="AC12" s="1098">
        <v>0.14887126296522268</v>
      </c>
      <c r="AD12" s="1098">
        <v>0.14132898330647078</v>
      </c>
      <c r="AE12" s="1072">
        <v>0.15674257608336181</v>
      </c>
      <c r="AF12" s="1059">
        <v>975</v>
      </c>
      <c r="AG12" s="1059">
        <v>1110</v>
      </c>
      <c r="AH12" s="1059">
        <v>6880</v>
      </c>
      <c r="AI12" s="1059">
        <v>8210</v>
      </c>
      <c r="AJ12" s="1098">
        <v>0.14171511627906977</v>
      </c>
      <c r="AK12" s="1098">
        <v>0.13367396974134763</v>
      </c>
      <c r="AL12" s="1098">
        <v>0.15015613740284225</v>
      </c>
      <c r="AM12" s="1098">
        <v>0.13520097442143728</v>
      </c>
      <c r="AN12" s="1098">
        <v>0.12797488416437919</v>
      </c>
      <c r="AO12" s="1072">
        <v>0.14276828393421509</v>
      </c>
      <c r="AP12" s="1059">
        <v>1005</v>
      </c>
      <c r="AQ12" s="1059">
        <v>1145</v>
      </c>
      <c r="AR12" s="1059">
        <v>6960</v>
      </c>
      <c r="AS12" s="1059">
        <v>8255</v>
      </c>
      <c r="AT12" s="1098">
        <v>0.14439655172413793</v>
      </c>
      <c r="AU12" s="1098">
        <v>0.13633497885090437</v>
      </c>
      <c r="AV12" s="1098">
        <v>0.15285044714265811</v>
      </c>
      <c r="AW12" s="1098">
        <v>0.13870381586917019</v>
      </c>
      <c r="AX12" s="1098">
        <v>0.13141563609750082</v>
      </c>
      <c r="AY12" s="1072">
        <v>0.14632809711955977</v>
      </c>
      <c r="AZ12" s="1059">
        <v>1040</v>
      </c>
      <c r="BA12" s="1059">
        <v>1175</v>
      </c>
      <c r="BB12" s="1059">
        <v>6820</v>
      </c>
      <c r="BC12" s="1059">
        <v>8125</v>
      </c>
      <c r="BD12" s="1098">
        <v>0.15249266862170088</v>
      </c>
      <c r="BE12" s="1098">
        <v>0.14415643053618721</v>
      </c>
      <c r="BF12" s="1098">
        <v>0.16122016289668931</v>
      </c>
      <c r="BG12" s="1098">
        <v>0.14461538461538462</v>
      </c>
      <c r="BH12" s="1098">
        <v>0.13713570615372236</v>
      </c>
      <c r="BI12" s="1072">
        <v>0.15243095236026738</v>
      </c>
      <c r="BJ12" s="1059">
        <v>2468</v>
      </c>
      <c r="BK12" s="1059">
        <v>2431</v>
      </c>
      <c r="BL12" s="1059">
        <v>2170</v>
      </c>
      <c r="BM12" s="1059">
        <v>2909</v>
      </c>
      <c r="BN12" s="1059">
        <v>3987</v>
      </c>
      <c r="BO12" s="1059">
        <v>9978</v>
      </c>
      <c r="BP12" s="1059">
        <v>13965</v>
      </c>
      <c r="BQ12" s="1126">
        <v>47138</v>
      </c>
      <c r="BR12" s="1059">
        <v>2464</v>
      </c>
      <c r="BS12" s="1059">
        <v>2325</v>
      </c>
      <c r="BT12" s="1059">
        <v>2152</v>
      </c>
      <c r="BU12" s="1059">
        <v>2878</v>
      </c>
      <c r="BV12" s="1059">
        <v>3847</v>
      </c>
      <c r="BW12" s="1059">
        <v>9819</v>
      </c>
      <c r="BX12" s="1059">
        <v>13666</v>
      </c>
      <c r="BY12" s="1126">
        <v>46238</v>
      </c>
      <c r="BZ12" s="1059">
        <v>2456</v>
      </c>
      <c r="CA12" s="1059">
        <v>2219</v>
      </c>
      <c r="CB12" s="1059">
        <v>2131</v>
      </c>
      <c r="CC12" s="1059">
        <v>2823</v>
      </c>
      <c r="CD12" s="1059">
        <v>3816</v>
      </c>
      <c r="CE12" s="1059">
        <v>9629</v>
      </c>
      <c r="CF12" s="1059">
        <v>13445</v>
      </c>
      <c r="CG12" s="1126">
        <v>45544</v>
      </c>
      <c r="CH12" s="1059">
        <v>2390</v>
      </c>
      <c r="CI12" s="1059">
        <v>2135</v>
      </c>
      <c r="CJ12" s="1059">
        <v>2128</v>
      </c>
      <c r="CK12" s="1059">
        <v>2875</v>
      </c>
      <c r="CL12" s="1059">
        <v>3702</v>
      </c>
      <c r="CM12" s="1059">
        <v>9528</v>
      </c>
      <c r="CN12" s="1059">
        <v>13230</v>
      </c>
      <c r="CO12" s="1126">
        <v>44993</v>
      </c>
      <c r="CP12" s="1059">
        <v>2378</v>
      </c>
      <c r="CQ12" s="1059">
        <v>2050</v>
      </c>
      <c r="CR12" s="1059">
        <v>2177</v>
      </c>
      <c r="CS12" s="1059">
        <v>2787</v>
      </c>
      <c r="CT12" s="1059">
        <v>3622</v>
      </c>
      <c r="CU12" s="1059">
        <v>9392</v>
      </c>
      <c r="CV12" s="1059">
        <v>13014</v>
      </c>
      <c r="CW12" s="1126">
        <v>44477</v>
      </c>
      <c r="CX12" s="1059">
        <v>2213</v>
      </c>
      <c r="CY12" s="1059">
        <v>2003</v>
      </c>
      <c r="CZ12" s="1059">
        <v>2229</v>
      </c>
      <c r="DA12" s="1059">
        <v>2807</v>
      </c>
      <c r="DB12" s="1059">
        <v>3547</v>
      </c>
      <c r="DC12" s="1059">
        <v>9252</v>
      </c>
      <c r="DD12" s="1059">
        <v>12799</v>
      </c>
      <c r="DE12" s="1126">
        <v>43920</v>
      </c>
      <c r="DF12" s="1059">
        <v>2174</v>
      </c>
      <c r="DG12" s="1059">
        <v>1953</v>
      </c>
      <c r="DH12" s="1059">
        <v>2235</v>
      </c>
      <c r="DI12" s="1059">
        <v>3012</v>
      </c>
      <c r="DJ12" s="1059">
        <v>3148</v>
      </c>
      <c r="DK12" s="1059">
        <v>9374</v>
      </c>
      <c r="DL12" s="1059">
        <v>12522</v>
      </c>
      <c r="DM12" s="1126">
        <v>43216</v>
      </c>
      <c r="DN12" s="1059">
        <v>2117</v>
      </c>
      <c r="DO12" s="1059">
        <v>1990</v>
      </c>
      <c r="DP12" s="1059">
        <v>2231</v>
      </c>
      <c r="DQ12" s="1059">
        <v>3116</v>
      </c>
      <c r="DR12" s="1059">
        <v>2990</v>
      </c>
      <c r="DS12" s="1059">
        <v>9454</v>
      </c>
      <c r="DT12" s="1059">
        <v>12444</v>
      </c>
      <c r="DU12" s="1126">
        <v>42742</v>
      </c>
      <c r="DV12" s="1059">
        <v>2012</v>
      </c>
      <c r="DW12" s="1059">
        <v>2009</v>
      </c>
      <c r="DX12" s="1059">
        <v>2225</v>
      </c>
      <c r="DY12" s="1059">
        <v>3114</v>
      </c>
      <c r="DZ12" s="1059">
        <v>2918</v>
      </c>
      <c r="EA12" s="1059">
        <v>9360</v>
      </c>
      <c r="EB12" s="1059">
        <v>12278</v>
      </c>
      <c r="EC12" s="1126">
        <v>42258</v>
      </c>
      <c r="ED12" s="1059">
        <v>1956</v>
      </c>
      <c r="EE12" s="1059">
        <v>2023</v>
      </c>
      <c r="EF12" s="1059">
        <v>2218</v>
      </c>
      <c r="EG12" s="1059">
        <v>3106</v>
      </c>
      <c r="EH12" s="1059">
        <v>2800</v>
      </c>
      <c r="EI12" s="1059">
        <v>9303</v>
      </c>
      <c r="EJ12" s="1059">
        <v>12103</v>
      </c>
      <c r="EK12" s="1126">
        <v>41644</v>
      </c>
      <c r="EL12" s="1059">
        <v>1902</v>
      </c>
      <c r="EM12" s="1059">
        <v>2040</v>
      </c>
      <c r="EN12" s="1059">
        <v>2239</v>
      </c>
      <c r="EO12" s="1059">
        <v>2978</v>
      </c>
      <c r="EP12" s="1059">
        <v>2696</v>
      </c>
      <c r="EQ12" s="1059">
        <v>9159</v>
      </c>
      <c r="ER12" s="1059">
        <v>11855</v>
      </c>
      <c r="ES12" s="1126">
        <v>41167</v>
      </c>
      <c r="ET12" s="1059" t="s">
        <v>770</v>
      </c>
      <c r="EU12" s="1059" t="s">
        <v>770</v>
      </c>
      <c r="EV12" s="1059">
        <v>31</v>
      </c>
      <c r="EW12" s="1059">
        <v>45</v>
      </c>
      <c r="EX12" s="1059">
        <v>76</v>
      </c>
      <c r="EY12" s="1059">
        <v>315</v>
      </c>
      <c r="EZ12" s="1098">
        <v>0.24126984126984127</v>
      </c>
      <c r="FA12" s="1098">
        <v>0.19732072093479913</v>
      </c>
      <c r="FB12" s="1098">
        <v>0.29145341589517382</v>
      </c>
      <c r="FC12" s="64" t="s">
        <v>3498</v>
      </c>
      <c r="FD12" s="1098">
        <v>0.14285714285714285</v>
      </c>
      <c r="FE12" s="1098">
        <v>0.10851032513452442</v>
      </c>
      <c r="FF12" s="1098">
        <v>0.18580980239151182</v>
      </c>
      <c r="FG12" s="1126" t="s">
        <v>3498</v>
      </c>
      <c r="FH12" s="1059" t="s">
        <v>770</v>
      </c>
      <c r="FI12" s="1059" t="s">
        <v>770</v>
      </c>
      <c r="FJ12" s="1059">
        <v>50</v>
      </c>
      <c r="FK12" s="1059">
        <v>55</v>
      </c>
      <c r="FL12" s="1059">
        <v>105</v>
      </c>
      <c r="FM12" s="1059">
        <v>331</v>
      </c>
      <c r="FN12" s="1098">
        <v>0.31722054380664655</v>
      </c>
      <c r="FO12" s="1098">
        <v>0.26942520468514608</v>
      </c>
      <c r="FP12" s="1098">
        <v>0.36920974683441804</v>
      </c>
      <c r="FQ12" s="1059" t="s">
        <v>2154</v>
      </c>
      <c r="FR12" s="1098">
        <v>0.16616314199395771</v>
      </c>
      <c r="FS12" s="1098">
        <v>0.12994044675752944</v>
      </c>
      <c r="FT12" s="1098">
        <v>0.21004570436498027</v>
      </c>
      <c r="FU12" s="1126" t="s">
        <v>2154</v>
      </c>
      <c r="FV12" s="1059" t="s">
        <v>770</v>
      </c>
      <c r="FW12" s="1059" t="s">
        <v>770</v>
      </c>
      <c r="FX12" s="1059">
        <v>35</v>
      </c>
      <c r="FY12" s="1059">
        <v>50</v>
      </c>
      <c r="FZ12" s="1059">
        <v>85</v>
      </c>
      <c r="GA12" s="1059">
        <v>344</v>
      </c>
      <c r="GB12" s="1098">
        <v>0.24709302325581395</v>
      </c>
      <c r="GC12" s="1098">
        <v>0.20447294226250431</v>
      </c>
      <c r="GD12" s="1098">
        <v>0.29529916486376612</v>
      </c>
      <c r="GE12" s="1059" t="s">
        <v>3498</v>
      </c>
      <c r="GF12" s="1098">
        <v>0.14534883720930233</v>
      </c>
      <c r="GG12" s="1098">
        <v>0.11202013012574352</v>
      </c>
      <c r="GH12" s="1098">
        <v>0.18651087067201499</v>
      </c>
      <c r="GI12" s="1126" t="s">
        <v>3498</v>
      </c>
      <c r="GJ12" s="1059" t="s">
        <v>770</v>
      </c>
      <c r="GK12" s="1059" t="s">
        <v>770</v>
      </c>
      <c r="GL12" s="1059">
        <v>41</v>
      </c>
      <c r="GM12" s="1059">
        <v>52</v>
      </c>
      <c r="GN12" s="1059">
        <v>93</v>
      </c>
      <c r="GO12" s="1059">
        <v>329</v>
      </c>
      <c r="GP12" s="1098">
        <v>0.28267477203647418</v>
      </c>
      <c r="GQ12" s="1098">
        <v>0.23674191823391411</v>
      </c>
      <c r="GR12" s="1098">
        <v>0.33362410375544421</v>
      </c>
      <c r="GS12" s="1059" t="s">
        <v>3498</v>
      </c>
      <c r="GT12" s="1098">
        <v>0.1580547112462006</v>
      </c>
      <c r="GU12" s="1098">
        <v>0.12261304964476084</v>
      </c>
      <c r="GV12" s="1098">
        <v>0.2013894325063274</v>
      </c>
      <c r="GW12" s="1126" t="s">
        <v>2154</v>
      </c>
      <c r="GX12" s="1059" t="s">
        <v>770</v>
      </c>
      <c r="GY12" s="1059" t="s">
        <v>770</v>
      </c>
      <c r="GZ12" s="1059">
        <v>44</v>
      </c>
      <c r="HA12" s="1059">
        <v>29</v>
      </c>
      <c r="HB12" s="1059">
        <v>73</v>
      </c>
      <c r="HC12" s="1059">
        <v>405</v>
      </c>
      <c r="HD12" s="1098">
        <v>0.18024691358024691</v>
      </c>
      <c r="HE12" s="1098">
        <v>0.14587009543440119</v>
      </c>
      <c r="HF12" s="1098">
        <v>0.22063250743985918</v>
      </c>
      <c r="HG12" s="1059" t="s">
        <v>3498</v>
      </c>
      <c r="HH12" s="1098">
        <v>7.160493827160494E-2</v>
      </c>
      <c r="HI12" s="1098">
        <v>5.0315624634387324E-2</v>
      </c>
      <c r="HJ12" s="1098">
        <v>0.10094461937089584</v>
      </c>
      <c r="HK12" s="1126" t="s">
        <v>2154</v>
      </c>
      <c r="HL12" s="1059" t="s">
        <v>770</v>
      </c>
      <c r="HM12" s="1059" t="s">
        <v>770</v>
      </c>
      <c r="HN12" s="1059">
        <v>30</v>
      </c>
      <c r="HO12" s="1059">
        <v>30</v>
      </c>
      <c r="HP12" s="1059">
        <v>60</v>
      </c>
      <c r="HQ12" s="1059">
        <v>337</v>
      </c>
      <c r="HR12" s="1098">
        <v>0.17804154302670624</v>
      </c>
      <c r="HS12" s="1098">
        <v>0.14089610543803577</v>
      </c>
      <c r="HT12" s="1098">
        <v>0.2224442559404877</v>
      </c>
      <c r="HU12" s="1059" t="s">
        <v>2154</v>
      </c>
      <c r="HV12" s="1098">
        <v>8.9020771513353122E-2</v>
      </c>
      <c r="HW12" s="1098">
        <v>6.306760076324841E-2</v>
      </c>
      <c r="HX12" s="1098">
        <v>0.12423783749412945</v>
      </c>
      <c r="HY12" s="1126" t="s">
        <v>2154</v>
      </c>
      <c r="HZ12" s="1059" t="s">
        <v>770</v>
      </c>
      <c r="IA12" s="1059" t="s">
        <v>770</v>
      </c>
      <c r="IB12" s="1059">
        <v>53</v>
      </c>
      <c r="IC12" s="1059">
        <v>22</v>
      </c>
      <c r="ID12" s="1059">
        <v>75</v>
      </c>
      <c r="IE12" s="1059">
        <v>351</v>
      </c>
      <c r="IF12" s="1098">
        <v>0.21367521367521367</v>
      </c>
      <c r="IG12" s="1098">
        <v>0.17401341591431277</v>
      </c>
      <c r="IH12" s="1098">
        <v>0.25953642725221576</v>
      </c>
      <c r="II12" s="1059" t="s">
        <v>2154</v>
      </c>
      <c r="IJ12" s="1098">
        <v>6.2678062678062682E-2</v>
      </c>
      <c r="IK12" s="1098">
        <v>4.1752598031644356E-2</v>
      </c>
      <c r="IL12" s="1098">
        <v>9.3072286804794707E-2</v>
      </c>
      <c r="IM12" s="1126" t="s">
        <v>2154</v>
      </c>
      <c r="IN12" s="1059" t="s">
        <v>770</v>
      </c>
      <c r="IO12" s="1059" t="s">
        <v>770</v>
      </c>
      <c r="IP12" s="1059">
        <v>35</v>
      </c>
      <c r="IQ12" s="1059">
        <v>24</v>
      </c>
      <c r="IR12" s="1059">
        <v>59</v>
      </c>
      <c r="IS12" s="1059">
        <v>248</v>
      </c>
      <c r="IT12" s="1098">
        <v>0.23790322580645162</v>
      </c>
      <c r="IU12" s="1098">
        <v>0.18916099911974713</v>
      </c>
      <c r="IV12" s="1098">
        <v>0.2946412286438822</v>
      </c>
      <c r="IW12" s="1059" t="s">
        <v>2154</v>
      </c>
      <c r="IX12" s="1098">
        <v>9.6774193548387094E-2</v>
      </c>
      <c r="IY12" s="1098">
        <v>6.5896145501324527E-2</v>
      </c>
      <c r="IZ12" s="1098">
        <v>0.13995343567348975</v>
      </c>
      <c r="JA12" s="1126" t="s">
        <v>2154</v>
      </c>
      <c r="JB12" s="1059">
        <v>42755</v>
      </c>
      <c r="JC12" s="1059">
        <v>2199</v>
      </c>
      <c r="JD12" s="1059">
        <v>1972</v>
      </c>
      <c r="JE12" s="1059">
        <v>2122</v>
      </c>
      <c r="JF12" s="1059">
        <v>2568</v>
      </c>
      <c r="JG12" s="1126">
        <v>3302</v>
      </c>
      <c r="JH12" s="1059">
        <v>7184</v>
      </c>
      <c r="JI12" s="1059">
        <v>47</v>
      </c>
      <c r="JJ12" s="1059">
        <v>81</v>
      </c>
      <c r="JK12" s="1059">
        <v>121</v>
      </c>
      <c r="JL12" s="1059">
        <v>134</v>
      </c>
      <c r="JM12" s="1126">
        <v>170</v>
      </c>
      <c r="JN12" s="1060">
        <v>0.16802713132966904</v>
      </c>
      <c r="JO12" s="1060">
        <v>2.1373351523419737E-2</v>
      </c>
      <c r="JP12" s="1060">
        <v>4.1075050709939151E-2</v>
      </c>
      <c r="JQ12" s="1060">
        <v>5.7021677662582468E-2</v>
      </c>
      <c r="JR12" s="1060">
        <v>5.2180685358255451E-2</v>
      </c>
      <c r="JS12" s="1072">
        <v>5.14839491217444E-2</v>
      </c>
      <c r="JT12" s="1059">
        <v>43854</v>
      </c>
      <c r="JU12" s="1059">
        <v>41839</v>
      </c>
      <c r="JV12" s="1059">
        <v>39816</v>
      </c>
      <c r="JW12" s="1059">
        <v>2023</v>
      </c>
      <c r="JX12" s="1059">
        <v>289</v>
      </c>
      <c r="JY12" s="1059">
        <v>92</v>
      </c>
      <c r="JZ12" s="1059">
        <v>1642</v>
      </c>
      <c r="KA12" s="1059">
        <v>511</v>
      </c>
      <c r="KB12" s="1059">
        <v>1088</v>
      </c>
      <c r="KC12" s="1059">
        <v>260</v>
      </c>
      <c r="KD12" s="1059">
        <v>156</v>
      </c>
      <c r="KE12" s="1060">
        <v>0.90792174032015327</v>
      </c>
      <c r="KF12" s="1072">
        <v>9.207825967984673E-2</v>
      </c>
      <c r="KG12" s="1059">
        <v>2202</v>
      </c>
      <c r="KH12" s="1059">
        <v>2009</v>
      </c>
      <c r="KI12" s="1059">
        <v>1908</v>
      </c>
      <c r="KJ12" s="1059">
        <v>101</v>
      </c>
      <c r="KK12" s="1059">
        <v>4</v>
      </c>
      <c r="KL12" s="1059">
        <v>7</v>
      </c>
      <c r="KM12" s="1059">
        <v>90</v>
      </c>
      <c r="KN12" s="1059">
        <v>69</v>
      </c>
      <c r="KO12" s="1059">
        <v>94</v>
      </c>
      <c r="KP12" s="1059">
        <v>17</v>
      </c>
      <c r="KQ12" s="1059">
        <v>13</v>
      </c>
      <c r="KR12" s="1060">
        <v>0.86648501362397823</v>
      </c>
      <c r="KS12" s="1072">
        <v>0.13351498637602177</v>
      </c>
      <c r="KT12" s="1059">
        <v>1175</v>
      </c>
      <c r="KU12" s="1059">
        <v>1098</v>
      </c>
      <c r="KV12" s="1059">
        <v>1058</v>
      </c>
      <c r="KW12" s="1059">
        <v>40</v>
      </c>
      <c r="KX12" s="1059">
        <v>3</v>
      </c>
      <c r="KY12" s="1059">
        <v>4</v>
      </c>
      <c r="KZ12" s="1059">
        <v>33</v>
      </c>
      <c r="LA12" s="1059">
        <v>29</v>
      </c>
      <c r="LB12" s="1059">
        <v>33</v>
      </c>
      <c r="LC12" s="1059">
        <v>12</v>
      </c>
      <c r="LD12" s="1059">
        <v>3</v>
      </c>
      <c r="LE12" s="1060">
        <v>0.90042553191489361</v>
      </c>
      <c r="LF12" s="1072">
        <v>9.9574468085106393E-2</v>
      </c>
      <c r="LG12" s="1059">
        <v>821</v>
      </c>
      <c r="LH12" s="1059">
        <v>768</v>
      </c>
      <c r="LI12" s="1059">
        <v>748</v>
      </c>
      <c r="LJ12" s="1059">
        <v>20</v>
      </c>
      <c r="LK12" s="1059">
        <v>4</v>
      </c>
      <c r="LL12" s="1059">
        <v>3</v>
      </c>
      <c r="LM12" s="1059">
        <v>13</v>
      </c>
      <c r="LN12" s="1059">
        <v>26</v>
      </c>
      <c r="LO12" s="1059">
        <v>19</v>
      </c>
      <c r="LP12" s="1059">
        <v>4</v>
      </c>
      <c r="LQ12" s="1059">
        <v>4</v>
      </c>
      <c r="LR12" s="1060">
        <v>0.91108404384896469</v>
      </c>
      <c r="LS12" s="1072">
        <v>8.8915956151035314E-2</v>
      </c>
      <c r="LT12" s="1059">
        <v>2222</v>
      </c>
      <c r="LU12" s="1059">
        <v>2095</v>
      </c>
      <c r="LV12" s="1059">
        <v>2042</v>
      </c>
      <c r="LW12" s="1059">
        <v>53</v>
      </c>
      <c r="LX12" s="1059">
        <v>5</v>
      </c>
      <c r="LY12" s="1059">
        <v>9</v>
      </c>
      <c r="LZ12" s="1059">
        <v>39</v>
      </c>
      <c r="MA12" s="1059">
        <v>52</v>
      </c>
      <c r="MB12" s="1059">
        <v>52</v>
      </c>
      <c r="MC12" s="1059">
        <v>18</v>
      </c>
      <c r="MD12" s="1059">
        <v>5</v>
      </c>
      <c r="ME12" s="1060">
        <v>0.91899189918991897</v>
      </c>
      <c r="MF12" s="1072">
        <v>8.100810081008103E-2</v>
      </c>
      <c r="MG12" s="1059">
        <v>476</v>
      </c>
      <c r="MH12" s="1059">
        <v>451</v>
      </c>
      <c r="MI12" s="1059">
        <v>437</v>
      </c>
      <c r="MJ12" s="1059">
        <v>14</v>
      </c>
      <c r="MK12" s="1059">
        <v>0</v>
      </c>
      <c r="ML12" s="1059">
        <v>3</v>
      </c>
      <c r="MM12" s="1059">
        <v>11</v>
      </c>
      <c r="MN12" s="1059">
        <v>12</v>
      </c>
      <c r="MO12" s="1059">
        <v>7</v>
      </c>
      <c r="MP12" s="1059">
        <v>5</v>
      </c>
      <c r="MQ12" s="1059">
        <v>1</v>
      </c>
      <c r="MR12" s="1060">
        <v>0.91806722689075626</v>
      </c>
      <c r="MS12" s="1072">
        <v>8.1932773109243739E-2</v>
      </c>
      <c r="MT12" s="1059">
        <v>951</v>
      </c>
      <c r="MU12" s="1059">
        <v>879</v>
      </c>
      <c r="MV12" s="1059">
        <v>856</v>
      </c>
      <c r="MW12" s="1059">
        <v>23</v>
      </c>
      <c r="MX12" s="1059">
        <v>1</v>
      </c>
      <c r="MY12" s="1059">
        <v>1</v>
      </c>
      <c r="MZ12" s="1059">
        <v>21</v>
      </c>
      <c r="NA12" s="1059">
        <v>18</v>
      </c>
      <c r="NB12" s="1059">
        <v>44</v>
      </c>
      <c r="NC12" s="1059">
        <v>6</v>
      </c>
      <c r="ND12" s="1059">
        <v>4</v>
      </c>
      <c r="NE12" s="1060">
        <v>0.90010515247108303</v>
      </c>
      <c r="NF12" s="1072">
        <v>9.9894847528916975E-2</v>
      </c>
      <c r="NG12" s="1059">
        <v>1536</v>
      </c>
      <c r="NH12" s="1059">
        <v>1424</v>
      </c>
      <c r="NI12" s="1059">
        <v>1367</v>
      </c>
      <c r="NJ12" s="1059">
        <v>57</v>
      </c>
      <c r="NK12" s="1059">
        <v>2</v>
      </c>
      <c r="NL12" s="1059">
        <v>0</v>
      </c>
      <c r="NM12" s="1059">
        <v>55</v>
      </c>
      <c r="NN12" s="1059">
        <v>28</v>
      </c>
      <c r="NO12" s="1059">
        <v>67</v>
      </c>
      <c r="NP12" s="1059">
        <v>13</v>
      </c>
      <c r="NQ12" s="1059">
        <v>4</v>
      </c>
      <c r="NR12" s="1060">
        <v>0.88997395833333337</v>
      </c>
      <c r="NS12" s="1072">
        <v>0.11002604166666663</v>
      </c>
      <c r="NT12" s="1059">
        <v>3454</v>
      </c>
      <c r="NU12" s="1059">
        <v>3260</v>
      </c>
      <c r="NV12" s="1059">
        <v>3057</v>
      </c>
      <c r="NW12" s="1059">
        <v>203</v>
      </c>
      <c r="NX12" s="1059">
        <v>23</v>
      </c>
      <c r="NY12" s="1059">
        <v>4</v>
      </c>
      <c r="NZ12" s="1059">
        <v>176</v>
      </c>
      <c r="OA12" s="1059">
        <v>81</v>
      </c>
      <c r="OB12" s="1059">
        <v>68</v>
      </c>
      <c r="OC12" s="1059">
        <v>27</v>
      </c>
      <c r="OD12" s="1059">
        <v>18</v>
      </c>
      <c r="OE12" s="1060">
        <v>0.88506079907353796</v>
      </c>
      <c r="OF12" s="1072">
        <v>0.11493920092646204</v>
      </c>
      <c r="OG12" s="1059">
        <v>12837</v>
      </c>
      <c r="OH12" s="1059">
        <v>11984</v>
      </c>
      <c r="OI12" s="1059">
        <v>11473</v>
      </c>
      <c r="OJ12" s="1059">
        <v>511</v>
      </c>
      <c r="OK12" s="1059">
        <v>42</v>
      </c>
      <c r="OL12" s="1059">
        <v>31</v>
      </c>
      <c r="OM12" s="1059">
        <v>438</v>
      </c>
      <c r="ON12" s="1059">
        <v>315</v>
      </c>
      <c r="OO12" s="1059">
        <v>384</v>
      </c>
      <c r="OP12" s="1059">
        <v>102</v>
      </c>
      <c r="OQ12" s="1059">
        <v>52</v>
      </c>
      <c r="OR12" s="1060">
        <v>0.89374464438731793</v>
      </c>
      <c r="OS12" s="1072">
        <v>0.10625535561268207</v>
      </c>
      <c r="OT12" s="1059">
        <v>44477</v>
      </c>
      <c r="OU12" s="1059">
        <v>13.906300110169301</v>
      </c>
      <c r="OV12" s="1060">
        <v>0</v>
      </c>
      <c r="OW12" s="1072">
        <v>0.16</v>
      </c>
      <c r="OX12" s="1059">
        <v>7084</v>
      </c>
      <c r="OY12" s="1060">
        <v>0.15285714285714289</v>
      </c>
      <c r="OZ12" s="1059">
        <v>1082.8400000000001</v>
      </c>
      <c r="PA12" s="1060">
        <v>0.04</v>
      </c>
      <c r="PB12" s="1072">
        <v>0.2</v>
      </c>
      <c r="PC12" s="1059">
        <v>1580</v>
      </c>
      <c r="PD12" s="1059">
        <v>230</v>
      </c>
      <c r="PE12" s="1126">
        <v>160</v>
      </c>
      <c r="PF12" s="1059">
        <v>1515</v>
      </c>
      <c r="PG12" s="1059">
        <v>220</v>
      </c>
      <c r="PH12" s="1126">
        <v>115</v>
      </c>
      <c r="PI12" s="1059">
        <v>1470</v>
      </c>
      <c r="PJ12" s="1059">
        <v>245</v>
      </c>
      <c r="PK12" s="1126">
        <v>115</v>
      </c>
      <c r="PL12" s="1059">
        <v>1390</v>
      </c>
      <c r="PM12" s="1059">
        <v>255</v>
      </c>
      <c r="PN12" s="1126">
        <v>115</v>
      </c>
      <c r="PO12" s="1059">
        <v>1340</v>
      </c>
      <c r="PP12" s="1059">
        <v>245</v>
      </c>
      <c r="PQ12" s="1126">
        <v>85</v>
      </c>
      <c r="PR12" s="1059">
        <v>1255</v>
      </c>
      <c r="PS12" s="1059">
        <v>250</v>
      </c>
      <c r="PT12" s="1126">
        <v>80</v>
      </c>
      <c r="PU12" s="1059" t="s">
        <v>770</v>
      </c>
      <c r="PV12" s="1059" t="s">
        <v>770</v>
      </c>
      <c r="PW12" s="1059" t="s">
        <v>770</v>
      </c>
      <c r="PX12" s="1059" t="s">
        <v>770</v>
      </c>
      <c r="PY12" s="1059" t="s">
        <v>770</v>
      </c>
      <c r="PZ12" s="1059" t="s">
        <v>770</v>
      </c>
      <c r="QA12" s="1059" t="s">
        <v>770</v>
      </c>
      <c r="QB12" s="1126" t="s">
        <v>770</v>
      </c>
      <c r="QC12" s="1059">
        <v>424</v>
      </c>
      <c r="QD12" s="1059">
        <v>419</v>
      </c>
      <c r="QE12" s="1059" t="s">
        <v>770</v>
      </c>
      <c r="QF12" s="1059">
        <v>444</v>
      </c>
      <c r="QG12" s="1059">
        <v>504</v>
      </c>
      <c r="QH12" s="1059">
        <v>481</v>
      </c>
      <c r="QI12" s="1059">
        <v>452</v>
      </c>
      <c r="QJ12" s="1059">
        <v>483</v>
      </c>
      <c r="QK12" s="1126">
        <v>450</v>
      </c>
      <c r="QL12" s="1059">
        <v>436</v>
      </c>
      <c r="QM12" s="1059">
        <v>502</v>
      </c>
      <c r="QN12" s="1059">
        <v>488</v>
      </c>
      <c r="QO12" s="1059">
        <v>487</v>
      </c>
      <c r="QP12" s="1059">
        <v>555</v>
      </c>
      <c r="QQ12" s="1059">
        <v>522</v>
      </c>
      <c r="QR12" s="1059">
        <v>482</v>
      </c>
      <c r="QS12" s="1059">
        <v>479</v>
      </c>
      <c r="QT12" s="1059">
        <v>492</v>
      </c>
      <c r="QU12" s="1059">
        <v>456</v>
      </c>
      <c r="QV12" s="1059">
        <v>437</v>
      </c>
      <c r="QW12" s="1059">
        <v>424</v>
      </c>
      <c r="QX12" s="1059">
        <v>444</v>
      </c>
      <c r="QY12" s="1059">
        <v>452</v>
      </c>
      <c r="QZ12" s="1059">
        <v>413</v>
      </c>
      <c r="RA12" s="1059">
        <v>433</v>
      </c>
      <c r="RB12" s="1059">
        <v>442</v>
      </c>
      <c r="RC12" s="1059">
        <v>500</v>
      </c>
      <c r="RD12" s="1059">
        <v>639</v>
      </c>
      <c r="RE12" s="1059">
        <v>895</v>
      </c>
      <c r="RF12" s="1059">
        <v>1009</v>
      </c>
      <c r="RG12" s="1059">
        <v>843</v>
      </c>
      <c r="RH12" s="1059">
        <v>801</v>
      </c>
      <c r="RI12" s="1059">
        <v>693</v>
      </c>
      <c r="RJ12" s="1126">
        <v>641</v>
      </c>
      <c r="RK12" s="1059">
        <v>473</v>
      </c>
      <c r="RL12" s="1059">
        <v>466</v>
      </c>
      <c r="RM12" s="1059">
        <v>480</v>
      </c>
      <c r="RN12" s="1059">
        <v>541</v>
      </c>
      <c r="RO12" s="1059">
        <v>504</v>
      </c>
      <c r="RP12" s="1059">
        <v>481</v>
      </c>
      <c r="RQ12" s="1059">
        <v>486</v>
      </c>
      <c r="RR12" s="1059">
        <v>484</v>
      </c>
      <c r="RS12" s="1059">
        <v>453</v>
      </c>
      <c r="RT12" s="1059">
        <v>421</v>
      </c>
      <c r="RU12" s="1059">
        <v>421</v>
      </c>
      <c r="RV12" s="1059">
        <v>437</v>
      </c>
      <c r="RW12" s="1059">
        <v>451</v>
      </c>
      <c r="RX12" s="1059">
        <v>422</v>
      </c>
      <c r="RY12" s="1059">
        <v>421</v>
      </c>
      <c r="RZ12" s="1059">
        <v>421</v>
      </c>
      <c r="SA12" s="1059">
        <v>459</v>
      </c>
      <c r="SB12" s="1059">
        <v>522</v>
      </c>
      <c r="SC12" s="1059">
        <v>624</v>
      </c>
      <c r="SD12" s="1059">
        <v>852</v>
      </c>
      <c r="SE12" s="1059">
        <v>925</v>
      </c>
      <c r="SF12" s="1059">
        <v>923</v>
      </c>
      <c r="SG12" s="1059">
        <v>737</v>
      </c>
      <c r="SH12" s="1059">
        <v>651</v>
      </c>
      <c r="SI12" s="1126">
        <v>611</v>
      </c>
      <c r="SJ12" s="1059">
        <v>468</v>
      </c>
      <c r="SK12" s="1059">
        <v>490</v>
      </c>
      <c r="SL12" s="1059">
        <v>523</v>
      </c>
      <c r="SM12" s="1059">
        <v>495</v>
      </c>
      <c r="SN12" s="1059">
        <v>480</v>
      </c>
      <c r="SO12" s="1059">
        <v>476</v>
      </c>
      <c r="SP12" s="1059">
        <v>477</v>
      </c>
      <c r="SQ12" s="1059">
        <v>445</v>
      </c>
      <c r="SR12" s="1059">
        <v>422</v>
      </c>
      <c r="SS12" s="1059">
        <v>399</v>
      </c>
      <c r="ST12" s="1059">
        <v>433</v>
      </c>
      <c r="SU12" s="1059">
        <v>423</v>
      </c>
      <c r="SV12" s="1059">
        <v>413</v>
      </c>
      <c r="SW12" s="1059">
        <v>441</v>
      </c>
      <c r="SX12" s="1059">
        <v>421</v>
      </c>
      <c r="SY12" s="1059">
        <v>441</v>
      </c>
      <c r="SZ12" s="1059">
        <v>480</v>
      </c>
      <c r="TA12" s="1059">
        <v>525</v>
      </c>
      <c r="TB12" s="1059">
        <v>580</v>
      </c>
      <c r="TC12" s="1059">
        <v>797</v>
      </c>
      <c r="TD12" s="1059">
        <v>1006</v>
      </c>
      <c r="TE12" s="1059">
        <v>841</v>
      </c>
      <c r="TF12" s="1059">
        <v>712</v>
      </c>
      <c r="TG12" s="1059">
        <v>644</v>
      </c>
      <c r="TH12" s="1126">
        <v>613</v>
      </c>
      <c r="TI12" s="1059">
        <v>226</v>
      </c>
      <c r="TJ12" s="1059">
        <v>235</v>
      </c>
      <c r="TK12" s="1059">
        <v>461</v>
      </c>
      <c r="TL12" s="1060">
        <v>0.50976138828633411</v>
      </c>
      <c r="TM12" s="1060">
        <v>0.46423598524204018</v>
      </c>
      <c r="TN12" s="1060">
        <v>0.55512545472683228</v>
      </c>
      <c r="TO12" s="1126" t="s">
        <v>2154</v>
      </c>
      <c r="TP12" s="1059">
        <v>216</v>
      </c>
      <c r="TQ12" s="1059">
        <v>232</v>
      </c>
      <c r="TR12" s="1059">
        <v>448</v>
      </c>
      <c r="TS12" s="1060">
        <v>0.5178571428571429</v>
      </c>
      <c r="TT12" s="1060">
        <v>0.47163192507297697</v>
      </c>
      <c r="TU12" s="1060">
        <v>0.56377872547192875</v>
      </c>
      <c r="TV12" s="1126" t="s">
        <v>3498</v>
      </c>
      <c r="TW12" s="1059">
        <v>179</v>
      </c>
      <c r="TX12" s="1059">
        <v>284</v>
      </c>
      <c r="TY12" s="1059">
        <v>463</v>
      </c>
      <c r="TZ12" s="1060">
        <v>0.61339092872570189</v>
      </c>
      <c r="UA12" s="1060">
        <v>0.56827388818537572</v>
      </c>
      <c r="UB12" s="1060">
        <v>0.6566418685797677</v>
      </c>
      <c r="UC12" s="1126" t="s">
        <v>3498</v>
      </c>
      <c r="UD12" s="1059">
        <v>144</v>
      </c>
      <c r="UE12" s="1059">
        <v>344</v>
      </c>
      <c r="UF12" s="1059">
        <v>488</v>
      </c>
      <c r="UG12" s="1060">
        <v>0.70491803278688525</v>
      </c>
      <c r="UH12" s="1060">
        <v>0.6629791855632694</v>
      </c>
      <c r="UI12" s="1060">
        <v>0.74365591282706789</v>
      </c>
      <c r="UJ12" s="1126" t="s">
        <v>2154</v>
      </c>
      <c r="UK12" s="1059">
        <v>170</v>
      </c>
      <c r="UL12" s="1059">
        <v>328</v>
      </c>
      <c r="UM12" s="1059">
        <v>498</v>
      </c>
      <c r="UN12" s="1060">
        <v>0.65863453815261042</v>
      </c>
      <c r="UO12" s="1060">
        <v>0.61591691542250049</v>
      </c>
      <c r="UP12" s="1060">
        <v>0.69892355306189535</v>
      </c>
      <c r="UQ12" s="1126" t="s">
        <v>3498</v>
      </c>
      <c r="UR12" s="1059">
        <v>5510</v>
      </c>
      <c r="US12" s="1059">
        <v>5396</v>
      </c>
      <c r="UT12" s="1059">
        <v>114</v>
      </c>
      <c r="UU12" s="1059">
        <v>95</v>
      </c>
      <c r="UV12" s="1060">
        <v>0.83333333333333337</v>
      </c>
      <c r="UW12" s="1059">
        <v>19</v>
      </c>
      <c r="UX12" s="1072">
        <v>0.16666666666666666</v>
      </c>
      <c r="UY12" s="1059">
        <v>4171</v>
      </c>
      <c r="UZ12" s="1059">
        <v>2043</v>
      </c>
      <c r="VA12" s="1059">
        <v>1219</v>
      </c>
      <c r="VB12" s="1059">
        <v>909</v>
      </c>
      <c r="VC12" s="1060">
        <v>0.4898105969791417</v>
      </c>
      <c r="VD12" s="1060">
        <v>0.2922560537041477</v>
      </c>
      <c r="VE12" s="1072">
        <v>0.21793334931671063</v>
      </c>
      <c r="VF12" s="1059">
        <v>12002</v>
      </c>
      <c r="VG12" s="1059">
        <v>719</v>
      </c>
      <c r="VH12" s="1059">
        <v>662</v>
      </c>
      <c r="VI12" s="1059">
        <v>334</v>
      </c>
      <c r="VJ12" s="1059">
        <v>7804</v>
      </c>
      <c r="VK12" s="1059">
        <v>642</v>
      </c>
      <c r="VL12" s="1059">
        <v>4444</v>
      </c>
      <c r="VM12" s="1072">
        <v>0.14446444644464446</v>
      </c>
      <c r="VN12" s="1059">
        <v>2491</v>
      </c>
      <c r="VO12" s="1059">
        <v>1</v>
      </c>
      <c r="VP12" s="1059">
        <v>627</v>
      </c>
      <c r="VQ12" s="1059">
        <v>1007</v>
      </c>
      <c r="VR12" s="1059">
        <v>350</v>
      </c>
      <c r="VS12" s="1126">
        <v>4476</v>
      </c>
      <c r="VT12" s="1059">
        <v>1728</v>
      </c>
      <c r="VU12" s="1059">
        <v>1420</v>
      </c>
      <c r="VV12" s="1059">
        <v>304</v>
      </c>
      <c r="VW12" s="1059">
        <v>4</v>
      </c>
      <c r="VX12" s="1059">
        <v>308</v>
      </c>
      <c r="VY12" s="1060">
        <v>0.17592592592592593</v>
      </c>
      <c r="VZ12" s="1072">
        <v>0.17824074074074073</v>
      </c>
      <c r="WA12" s="1059">
        <v>320</v>
      </c>
      <c r="WB12" s="1059">
        <v>320</v>
      </c>
      <c r="WC12" s="1059">
        <v>250</v>
      </c>
      <c r="WD12" s="1059">
        <v>245</v>
      </c>
      <c r="WE12" s="1059">
        <v>240</v>
      </c>
      <c r="WF12" s="1059">
        <v>220</v>
      </c>
      <c r="WG12" s="1126">
        <v>215</v>
      </c>
      <c r="WH12" s="1059">
        <v>1006</v>
      </c>
      <c r="WI12" s="1059">
        <v>346</v>
      </c>
      <c r="WJ12" s="1060">
        <v>0.34393638170974156</v>
      </c>
      <c r="WK12" s="1126">
        <v>71</v>
      </c>
      <c r="WL12" s="1059" t="s">
        <v>770</v>
      </c>
      <c r="WM12" s="1060" t="s">
        <v>770</v>
      </c>
      <c r="WN12" s="1060" t="s">
        <v>770</v>
      </c>
      <c r="WO12" s="1072" t="s">
        <v>770</v>
      </c>
      <c r="WP12" s="1059" t="s">
        <v>770</v>
      </c>
      <c r="WQ12" s="1060" t="s">
        <v>770</v>
      </c>
      <c r="WR12" s="1060" t="s">
        <v>770</v>
      </c>
      <c r="WS12" s="1072" t="s">
        <v>770</v>
      </c>
      <c r="WT12" s="1059" t="s">
        <v>770</v>
      </c>
      <c r="WU12" s="1060" t="s">
        <v>770</v>
      </c>
      <c r="WV12" s="1060" t="s">
        <v>770</v>
      </c>
      <c r="WW12" s="1072" t="s">
        <v>770</v>
      </c>
      <c r="WX12" s="1059" t="s">
        <v>770</v>
      </c>
      <c r="WY12" s="1060" t="s">
        <v>770</v>
      </c>
      <c r="WZ12" s="1060" t="s">
        <v>770</v>
      </c>
      <c r="XA12" s="1072" t="s">
        <v>770</v>
      </c>
      <c r="XB12" s="1059">
        <v>686</v>
      </c>
      <c r="XC12" s="1059">
        <v>19576</v>
      </c>
      <c r="XD12" s="1072">
        <v>3.5042909685328971E-2</v>
      </c>
      <c r="XE12" s="1059">
        <v>355</v>
      </c>
      <c r="XF12" s="1059">
        <v>1930</v>
      </c>
      <c r="XG12" s="1060">
        <v>0.18393782383419688</v>
      </c>
      <c r="XH12" s="1060">
        <v>0.16728653983639963</v>
      </c>
      <c r="XI12" s="1060">
        <v>0.20184478453597829</v>
      </c>
      <c r="XJ12" s="1059">
        <v>415</v>
      </c>
      <c r="XK12" s="1059">
        <v>2060</v>
      </c>
      <c r="XL12" s="1060">
        <v>0.20145631067961164</v>
      </c>
      <c r="XM12" s="1060">
        <v>0.18469894710923015</v>
      </c>
      <c r="XN12" s="1060">
        <v>0.21932504187350979</v>
      </c>
      <c r="XO12" s="1059">
        <v>390</v>
      </c>
      <c r="XP12" s="1059">
        <v>2125</v>
      </c>
      <c r="XQ12" s="1060">
        <v>0.18352941176470589</v>
      </c>
      <c r="XR12" s="1060">
        <v>0.16764686467771042</v>
      </c>
      <c r="XS12" s="1060">
        <v>0.20055409062260379</v>
      </c>
      <c r="XT12" s="1059">
        <v>395</v>
      </c>
      <c r="XU12" s="1059">
        <v>2210</v>
      </c>
      <c r="XV12" s="1060">
        <v>0.17873303167420815</v>
      </c>
      <c r="XW12" s="1060">
        <v>0.16332125604717868</v>
      </c>
      <c r="XX12" s="1060">
        <v>0.19525973251356982</v>
      </c>
      <c r="XY12" s="1059">
        <v>390</v>
      </c>
      <c r="XZ12" s="1059">
        <v>2325</v>
      </c>
      <c r="YA12" s="1060">
        <v>0.16774193548387098</v>
      </c>
      <c r="YB12" s="1060">
        <v>0.15310513215747504</v>
      </c>
      <c r="YC12" s="1060">
        <v>0.18347486810481195</v>
      </c>
      <c r="YD12" s="1059">
        <v>370</v>
      </c>
      <c r="YE12" s="1059">
        <v>2135</v>
      </c>
      <c r="YF12" s="1060">
        <v>0.17330210772833723</v>
      </c>
      <c r="YG12" s="1060">
        <v>0.15783704489380113</v>
      </c>
      <c r="YH12" s="1060">
        <v>0.1899406998067483</v>
      </c>
      <c r="YI12" s="1059" t="s">
        <v>770</v>
      </c>
      <c r="YJ12" s="1059" t="s">
        <v>770</v>
      </c>
      <c r="YK12" s="1060" t="s">
        <v>770</v>
      </c>
      <c r="YL12" s="1060" t="s">
        <v>770</v>
      </c>
      <c r="YM12" s="1072" t="s">
        <v>770</v>
      </c>
      <c r="YN12" s="1059">
        <v>415</v>
      </c>
      <c r="YO12" s="1059">
        <v>415</v>
      </c>
      <c r="YP12" s="1059">
        <v>450</v>
      </c>
      <c r="YQ12" s="1059">
        <v>365</v>
      </c>
      <c r="YR12" s="1059">
        <v>370</v>
      </c>
      <c r="YS12" s="1059">
        <v>330</v>
      </c>
      <c r="YT12" s="1126">
        <v>330</v>
      </c>
      <c r="YU12" s="1059">
        <v>21</v>
      </c>
      <c r="YV12" s="1059">
        <v>216</v>
      </c>
      <c r="YW12" s="1060">
        <v>9.7222222222222224E-2</v>
      </c>
      <c r="YX12" s="1060">
        <v>6.4470723464355201E-2</v>
      </c>
      <c r="YY12" s="1060">
        <v>0.14404981250098825</v>
      </c>
      <c r="YZ12" s="1059">
        <v>18</v>
      </c>
      <c r="ZA12" s="1059">
        <v>215</v>
      </c>
      <c r="ZB12" s="1060">
        <v>8.3720930232558138E-2</v>
      </c>
      <c r="ZC12" s="1060">
        <v>5.3612046444313742E-2</v>
      </c>
      <c r="ZD12" s="1060">
        <v>0.12844421947254747</v>
      </c>
      <c r="ZE12" s="1059">
        <v>19</v>
      </c>
      <c r="ZF12" s="1059">
        <v>216</v>
      </c>
      <c r="ZG12" s="1060">
        <v>8.7962962962962965E-2</v>
      </c>
      <c r="ZH12" s="1060">
        <v>5.7035657891529111E-2</v>
      </c>
      <c r="ZI12" s="1060">
        <v>0.13328994786612108</v>
      </c>
      <c r="ZJ12" s="1059">
        <v>36</v>
      </c>
      <c r="ZK12" s="1059">
        <v>210</v>
      </c>
      <c r="ZL12" s="1060">
        <v>0.17142857142857143</v>
      </c>
      <c r="ZM12" s="1060">
        <v>0.12647371901631629</v>
      </c>
      <c r="ZN12" s="1072">
        <v>0.22818837148264126</v>
      </c>
      <c r="ZO12" s="1059">
        <v>438</v>
      </c>
      <c r="ZP12" s="1059">
        <v>61</v>
      </c>
      <c r="ZQ12" s="1059">
        <v>377</v>
      </c>
      <c r="ZR12" s="1060">
        <v>0.86073059360730597</v>
      </c>
      <c r="ZS12" s="1059">
        <v>161</v>
      </c>
      <c r="ZT12" s="1059">
        <v>51</v>
      </c>
      <c r="ZU12" s="1059">
        <v>212</v>
      </c>
      <c r="ZV12" s="1060">
        <v>0.4270557029177719</v>
      </c>
      <c r="ZW12" s="1060">
        <v>0.37810684380885895</v>
      </c>
      <c r="ZX12" s="1060">
        <v>0.47747610619266695</v>
      </c>
      <c r="ZY12" s="1060">
        <v>0.56233421750663126</v>
      </c>
      <c r="ZZ12" s="1060">
        <v>0.51187681804254226</v>
      </c>
      <c r="AAA12" s="1072">
        <v>0.61153411559251747</v>
      </c>
      <c r="AAB12" s="1059">
        <v>95</v>
      </c>
      <c r="AAC12" s="1059">
        <v>312</v>
      </c>
      <c r="AAD12" s="1059">
        <v>407</v>
      </c>
      <c r="AAE12" s="1060">
        <v>0.7665847665847666</v>
      </c>
      <c r="AAF12" s="1059">
        <v>153</v>
      </c>
      <c r="AAG12" s="1060">
        <v>0.49038461538461536</v>
      </c>
      <c r="AAH12" s="1060">
        <v>0.43536950831646187</v>
      </c>
      <c r="AAI12" s="1060">
        <v>0.54563361894110862</v>
      </c>
      <c r="AAJ12" s="1059">
        <v>35</v>
      </c>
      <c r="AAK12" s="1059">
        <v>188</v>
      </c>
      <c r="AAL12" s="1060">
        <v>0.60256410256410253</v>
      </c>
      <c r="AAM12" s="1060">
        <v>0.54733270241327192</v>
      </c>
      <c r="AAN12" s="1072">
        <v>0.65530060683930902</v>
      </c>
      <c r="AAO12" s="1059">
        <v>418</v>
      </c>
      <c r="AAP12" s="1059">
        <v>180</v>
      </c>
      <c r="AAQ12" s="1060">
        <v>0.43062200956937802</v>
      </c>
      <c r="AAR12" s="1060">
        <v>0.38399738356698843</v>
      </c>
      <c r="AAS12" s="1060">
        <v>0.47851020361482721</v>
      </c>
      <c r="AAT12" s="1059">
        <v>55</v>
      </c>
      <c r="AAU12" s="1059">
        <v>235</v>
      </c>
      <c r="AAV12" s="1060">
        <v>0.56220095693779903</v>
      </c>
      <c r="AAW12" s="1060">
        <v>0.51428804555914331</v>
      </c>
      <c r="AAX12" s="1072">
        <v>0.60898101420888406</v>
      </c>
      <c r="AAY12" s="1059">
        <v>465</v>
      </c>
      <c r="AAZ12" s="1059">
        <v>425</v>
      </c>
      <c r="ABA12" s="1059">
        <v>40</v>
      </c>
      <c r="ABB12" s="1060">
        <v>0.91397849462365588</v>
      </c>
      <c r="ABC12" s="1059">
        <v>199</v>
      </c>
      <c r="ABD12" s="1060">
        <v>0.46823529411764708</v>
      </c>
      <c r="ABE12" s="1060">
        <v>0.42129184950422666</v>
      </c>
      <c r="ABF12" s="1060">
        <v>0.51574781994786056</v>
      </c>
      <c r="ABG12" s="1059">
        <v>55</v>
      </c>
      <c r="ABH12" s="1059">
        <v>254</v>
      </c>
      <c r="ABI12" s="1060">
        <v>0.59764705882352942</v>
      </c>
      <c r="ABJ12" s="1060">
        <v>0.55035260877497394</v>
      </c>
      <c r="ABK12" s="1072">
        <v>0.64319211105749852</v>
      </c>
      <c r="ABL12" s="1059">
        <v>12002</v>
      </c>
      <c r="ABM12" s="1059">
        <v>7558</v>
      </c>
      <c r="ABN12" s="1059">
        <v>4444</v>
      </c>
      <c r="ABO12" s="1059">
        <v>719</v>
      </c>
      <c r="ABP12" s="1059">
        <v>424</v>
      </c>
      <c r="ABQ12" s="1059">
        <v>887</v>
      </c>
      <c r="ABR12" s="1059">
        <v>662</v>
      </c>
      <c r="ABS12" s="1059">
        <v>683</v>
      </c>
      <c r="ABT12" s="1059">
        <v>427</v>
      </c>
      <c r="ABU12" s="1059">
        <v>334</v>
      </c>
      <c r="ABV12" s="1059">
        <v>249</v>
      </c>
      <c r="ABW12" s="1126">
        <v>59</v>
      </c>
      <c r="ABX12" s="1059">
        <v>330</v>
      </c>
      <c r="ABY12" s="1059">
        <v>255</v>
      </c>
      <c r="ABZ12" s="1059">
        <v>200</v>
      </c>
      <c r="ACA12" s="1059">
        <v>110</v>
      </c>
      <c r="ACB12" s="1059">
        <v>775</v>
      </c>
      <c r="ACC12" s="1059">
        <v>885</v>
      </c>
      <c r="ACD12" s="1059">
        <v>480</v>
      </c>
      <c r="ACE12" s="1059">
        <v>330</v>
      </c>
      <c r="ACF12" s="1059">
        <v>320</v>
      </c>
      <c r="ACG12" s="1059">
        <v>175</v>
      </c>
      <c r="ACH12" s="1059">
        <v>115</v>
      </c>
      <c r="ACI12" s="1059">
        <v>835</v>
      </c>
      <c r="ACJ12" s="1059">
        <v>955</v>
      </c>
      <c r="ACK12" s="1059">
        <v>515</v>
      </c>
      <c r="ACL12" s="1059">
        <v>370</v>
      </c>
      <c r="ACM12" s="1059">
        <v>290</v>
      </c>
      <c r="ACN12" s="1059">
        <v>205</v>
      </c>
      <c r="ACO12" s="1059">
        <v>105</v>
      </c>
      <c r="ACP12" s="1059">
        <v>885</v>
      </c>
      <c r="ACQ12" s="1059">
        <v>1005</v>
      </c>
      <c r="ACR12" s="1059">
        <v>590</v>
      </c>
      <c r="ACS12" s="1059">
        <v>365</v>
      </c>
      <c r="ACT12" s="1059">
        <v>315</v>
      </c>
      <c r="ACU12" s="1059">
        <v>225</v>
      </c>
      <c r="ACV12" s="1059">
        <v>125</v>
      </c>
      <c r="ACW12" s="1059">
        <v>930</v>
      </c>
      <c r="ACX12" s="1059">
        <v>1055</v>
      </c>
      <c r="ACY12" s="1059">
        <v>590</v>
      </c>
      <c r="ACZ12" s="1059">
        <v>450</v>
      </c>
      <c r="ADA12" s="1059">
        <v>395</v>
      </c>
      <c r="ADB12" s="1059">
        <v>255</v>
      </c>
      <c r="ADC12" s="1059">
        <v>130</v>
      </c>
      <c r="ADD12" s="1059">
        <v>1085</v>
      </c>
      <c r="ADE12" s="1059">
        <v>1220</v>
      </c>
      <c r="ADF12" s="1059">
        <v>670</v>
      </c>
      <c r="ADG12" s="1059">
        <v>415</v>
      </c>
      <c r="ADH12" s="1059">
        <v>355</v>
      </c>
      <c r="ADI12" s="1059">
        <v>265</v>
      </c>
      <c r="ADJ12" s="1059">
        <v>120</v>
      </c>
      <c r="ADK12" s="1059">
        <v>1025</v>
      </c>
      <c r="ADL12" s="1059">
        <v>1155</v>
      </c>
      <c r="ADM12" s="1126">
        <v>645</v>
      </c>
      <c r="ADN12" s="1059">
        <v>461</v>
      </c>
      <c r="ADO12" s="1059">
        <v>434</v>
      </c>
      <c r="ADP12" s="1060">
        <v>0.9414316702819957</v>
      </c>
      <c r="ADQ12" s="1059">
        <v>437</v>
      </c>
      <c r="ADR12" s="1060">
        <v>0.94793926247288507</v>
      </c>
      <c r="ADS12" s="1059">
        <v>511</v>
      </c>
      <c r="ADT12" s="1059">
        <v>495</v>
      </c>
      <c r="ADU12" s="1060">
        <v>0.96868884540117417</v>
      </c>
      <c r="ADV12" s="1059">
        <v>482</v>
      </c>
      <c r="ADW12" s="1060">
        <v>0.94324853228962813</v>
      </c>
      <c r="ADX12" s="1059">
        <v>485</v>
      </c>
      <c r="ADY12" s="1060">
        <v>0.94911937377690803</v>
      </c>
      <c r="ADZ12" s="1059">
        <v>488</v>
      </c>
      <c r="AEA12" s="1060">
        <v>0.95499021526418781</v>
      </c>
      <c r="AEB12" s="1059">
        <v>558</v>
      </c>
      <c r="AEC12" s="1059">
        <v>542</v>
      </c>
      <c r="AED12" s="1060">
        <v>0.97132616487455192</v>
      </c>
      <c r="AEE12" s="1059">
        <v>509</v>
      </c>
      <c r="AEF12" s="1060">
        <v>0.91218637992831542</v>
      </c>
      <c r="AEG12" s="1059">
        <v>542</v>
      </c>
      <c r="AEH12" s="1060">
        <v>0.97132616487455192</v>
      </c>
      <c r="AEI12" s="1059">
        <v>541</v>
      </c>
      <c r="AEJ12" s="1060">
        <v>0.96953405017921146</v>
      </c>
      <c r="AEK12" s="1059">
        <v>523</v>
      </c>
      <c r="AEL12" s="1060">
        <v>0.93727598566308246</v>
      </c>
      <c r="AEM12" s="1059">
        <v>528</v>
      </c>
      <c r="AEN12" s="1060">
        <v>0.94623655913978499</v>
      </c>
      <c r="AEO12" s="1059">
        <v>505</v>
      </c>
      <c r="AEP12" s="1072">
        <v>0.90501792114695345</v>
      </c>
      <c r="AEQ12" s="1158">
        <v>499</v>
      </c>
      <c r="AER12" s="1158">
        <v>476</v>
      </c>
      <c r="AES12" s="1144">
        <v>0.95390781563126248</v>
      </c>
      <c r="AET12" s="701">
        <v>115</v>
      </c>
      <c r="AEU12" s="1144">
        <v>0.23046092184368738</v>
      </c>
      <c r="AEV12" s="1158">
        <v>479</v>
      </c>
      <c r="AEW12" s="1144">
        <v>0.95991983967935868</v>
      </c>
      <c r="AEX12" s="1158">
        <v>492</v>
      </c>
      <c r="AEY12" s="1158">
        <v>479</v>
      </c>
      <c r="AEZ12" s="1144">
        <v>0.97357723577235777</v>
      </c>
      <c r="AFA12" s="1164">
        <v>464</v>
      </c>
      <c r="AFB12" s="1144">
        <v>0.94308943089430897</v>
      </c>
      <c r="AFC12" s="1164">
        <v>343</v>
      </c>
      <c r="AFD12" s="1144">
        <v>0.69715447154471544</v>
      </c>
      <c r="AFE12" s="1158">
        <v>469</v>
      </c>
      <c r="AFF12" s="1144">
        <v>0.9532520325203252</v>
      </c>
      <c r="AFG12" s="1158">
        <v>341</v>
      </c>
      <c r="AFH12" s="1144">
        <v>0.69308943089430897</v>
      </c>
      <c r="AFI12" s="1158">
        <v>552</v>
      </c>
      <c r="AFJ12" s="1158">
        <v>533</v>
      </c>
      <c r="AFK12" s="1144">
        <v>0.96557971014492749</v>
      </c>
      <c r="AFL12" s="1164">
        <v>499</v>
      </c>
      <c r="AFM12" s="1144">
        <v>0.90398550724637683</v>
      </c>
      <c r="AFN12" s="1164">
        <v>533</v>
      </c>
      <c r="AFO12" s="1144">
        <v>0.96557971014492749</v>
      </c>
      <c r="AFP12" s="1164">
        <v>532</v>
      </c>
      <c r="AFQ12" s="1144">
        <v>0.96376811594202894</v>
      </c>
      <c r="AFR12" s="1164">
        <v>397</v>
      </c>
      <c r="AFS12" s="1144">
        <v>0.71920289855072461</v>
      </c>
      <c r="AFT12" s="1164">
        <v>509</v>
      </c>
      <c r="AFU12" s="1144">
        <v>0.92210144927536231</v>
      </c>
      <c r="AFV12" s="1158">
        <v>520</v>
      </c>
      <c r="AFW12" s="1144">
        <v>0.94202898550724634</v>
      </c>
      <c r="AFX12" s="1158">
        <v>506</v>
      </c>
      <c r="AFY12" s="1144">
        <v>0.91666666666666663</v>
      </c>
      <c r="AFZ12" s="1158">
        <v>398</v>
      </c>
      <c r="AGA12" s="1144">
        <v>0.72101449275362317</v>
      </c>
      <c r="AGB12" s="1158">
        <v>373</v>
      </c>
      <c r="AGC12" s="802">
        <v>0.67572463768115942</v>
      </c>
      <c r="AGD12" s="1158">
        <v>476</v>
      </c>
      <c r="AGE12" s="1158">
        <v>460</v>
      </c>
      <c r="AGF12" s="1144">
        <v>0.96638655462184875</v>
      </c>
      <c r="AGG12" s="1158">
        <v>2</v>
      </c>
      <c r="AGH12" s="1144">
        <v>4.2016806722689074E-3</v>
      </c>
      <c r="AGI12" s="1158">
        <v>458</v>
      </c>
      <c r="AGJ12" s="1144">
        <v>0.96218487394957986</v>
      </c>
      <c r="AGK12" s="1158">
        <v>514</v>
      </c>
      <c r="AGL12" s="1158">
        <v>490</v>
      </c>
      <c r="AGM12" s="1144">
        <v>0.953307392996109</v>
      </c>
      <c r="AGN12" s="1158">
        <v>479</v>
      </c>
      <c r="AGO12" s="1144">
        <v>0.93190661478599224</v>
      </c>
      <c r="AGP12" s="1158">
        <v>487</v>
      </c>
      <c r="AGQ12" s="1144">
        <v>0.94747081712062253</v>
      </c>
      <c r="AGR12" s="1158">
        <v>482</v>
      </c>
      <c r="AGS12" s="1144">
        <v>0.9377431906614786</v>
      </c>
      <c r="AGT12" s="1158">
        <v>482</v>
      </c>
      <c r="AGU12" s="1144">
        <v>0.9377431906614786</v>
      </c>
      <c r="AGV12" s="1158">
        <v>529</v>
      </c>
      <c r="AGW12" s="1158">
        <v>499</v>
      </c>
      <c r="AGX12" s="1144">
        <v>0.94328922495274103</v>
      </c>
      <c r="AGY12" s="1158">
        <v>475</v>
      </c>
      <c r="AGZ12" s="1144">
        <v>0.89792060491493386</v>
      </c>
      <c r="AHA12" s="1158">
        <v>499</v>
      </c>
      <c r="AHB12" s="1144">
        <v>0.94328922495274103</v>
      </c>
      <c r="AHC12" s="1158">
        <v>496</v>
      </c>
      <c r="AHD12" s="1144">
        <v>0.93761814744801508</v>
      </c>
      <c r="AHE12" s="1158">
        <v>498</v>
      </c>
      <c r="AHF12" s="1144">
        <v>0.94139886578449905</v>
      </c>
      <c r="AHG12" s="1158">
        <v>477</v>
      </c>
      <c r="AHH12" s="1144">
        <v>0.90170132325141772</v>
      </c>
      <c r="AHI12" s="1158">
        <v>497</v>
      </c>
      <c r="AHJ12" s="1144">
        <v>0.93950850661625707</v>
      </c>
      <c r="AHK12" s="1158">
        <v>473</v>
      </c>
      <c r="AHL12" s="1144">
        <v>0.89413988657844989</v>
      </c>
      <c r="AHM12" s="1158">
        <v>502</v>
      </c>
      <c r="AHN12" s="1144">
        <v>0.94896030245746688</v>
      </c>
      <c r="AHO12" s="1158">
        <v>467</v>
      </c>
      <c r="AHP12" s="802">
        <v>0.8827977315689981</v>
      </c>
    </row>
    <row r="13" spans="1:909" x14ac:dyDescent="0.2">
      <c r="A13" s="4"/>
      <c r="B13" s="4" t="s">
        <v>590</v>
      </c>
      <c r="C13" s="1014" t="s">
        <v>591</v>
      </c>
      <c r="D13" s="3" t="s">
        <v>592</v>
      </c>
      <c r="E13" s="25" t="s">
        <v>770</v>
      </c>
      <c r="F13" s="25" t="s">
        <v>770</v>
      </c>
      <c r="G13" s="25" t="s">
        <v>770</v>
      </c>
      <c r="H13" s="25" t="s">
        <v>770</v>
      </c>
      <c r="I13" s="25" t="s">
        <v>770</v>
      </c>
      <c r="J13" s="25" t="s">
        <v>770</v>
      </c>
      <c r="K13" s="25" t="s">
        <v>770</v>
      </c>
      <c r="L13" s="25" t="s">
        <v>770</v>
      </c>
      <c r="M13" s="1" t="s">
        <v>590</v>
      </c>
      <c r="N13" s="1" t="s">
        <v>629</v>
      </c>
      <c r="O13" s="62" t="s">
        <v>770</v>
      </c>
      <c r="P13" s="62" t="s">
        <v>770</v>
      </c>
      <c r="Q13" s="62" t="s">
        <v>770</v>
      </c>
      <c r="R13" s="62" t="s">
        <v>770</v>
      </c>
      <c r="S13" s="62" t="s">
        <v>770</v>
      </c>
      <c r="T13" s="62" t="s">
        <v>770</v>
      </c>
      <c r="U13" s="913" t="s">
        <v>770</v>
      </c>
      <c r="V13" s="1125">
        <v>550</v>
      </c>
      <c r="W13" s="1059">
        <v>620</v>
      </c>
      <c r="X13" s="1059">
        <v>3630</v>
      </c>
      <c r="Y13" s="1059">
        <v>4160</v>
      </c>
      <c r="Z13" s="1098">
        <v>0.15151515151515152</v>
      </c>
      <c r="AA13" s="1098">
        <v>0.14021996557828048</v>
      </c>
      <c r="AB13" s="1098">
        <v>0.16354712809644695</v>
      </c>
      <c r="AC13" s="1098">
        <v>0.14903846153846154</v>
      </c>
      <c r="AD13" s="1098">
        <v>0.13854044714519392</v>
      </c>
      <c r="AE13" s="1072">
        <v>0.16018405308421238</v>
      </c>
      <c r="AF13" s="1059">
        <v>470</v>
      </c>
      <c r="AG13" s="1059">
        <v>540</v>
      </c>
      <c r="AH13" s="1059">
        <v>3625</v>
      </c>
      <c r="AI13" s="1059">
        <v>4165</v>
      </c>
      <c r="AJ13" s="1098">
        <v>0.1296551724137931</v>
      </c>
      <c r="AK13" s="1098">
        <v>0.1191105763788575</v>
      </c>
      <c r="AL13" s="1098">
        <v>0.14098385583351725</v>
      </c>
      <c r="AM13" s="1098">
        <v>0.12965186074429771</v>
      </c>
      <c r="AN13" s="1098">
        <v>0.11979032553774493</v>
      </c>
      <c r="AO13" s="1072">
        <v>0.14019592472548703</v>
      </c>
      <c r="AP13" s="1059">
        <v>380</v>
      </c>
      <c r="AQ13" s="1059">
        <v>435</v>
      </c>
      <c r="AR13" s="1059">
        <v>2940</v>
      </c>
      <c r="AS13" s="1059">
        <v>3435</v>
      </c>
      <c r="AT13" s="1098">
        <v>0.12925170068027211</v>
      </c>
      <c r="AU13" s="1098">
        <v>0.11760716173681449</v>
      </c>
      <c r="AV13" s="1098">
        <v>0.14186382863597882</v>
      </c>
      <c r="AW13" s="1098">
        <v>0.12663755458515283</v>
      </c>
      <c r="AX13" s="1098">
        <v>0.11593152481790883</v>
      </c>
      <c r="AY13" s="1072">
        <v>0.13817773531656874</v>
      </c>
      <c r="AZ13" s="1059">
        <v>435</v>
      </c>
      <c r="BA13" s="1059">
        <v>505</v>
      </c>
      <c r="BB13" s="1059">
        <v>2875</v>
      </c>
      <c r="BC13" s="1059">
        <v>3395</v>
      </c>
      <c r="BD13" s="1098">
        <v>0.15130434782608695</v>
      </c>
      <c r="BE13" s="1098">
        <v>0.1386713342127133</v>
      </c>
      <c r="BF13" s="1098">
        <v>0.16486794411165115</v>
      </c>
      <c r="BG13" s="1098">
        <v>0.14874815905743741</v>
      </c>
      <c r="BH13" s="1098">
        <v>0.13717564016456885</v>
      </c>
      <c r="BI13" s="1072">
        <v>0.16111466584236964</v>
      </c>
      <c r="BJ13" s="1059">
        <v>1533</v>
      </c>
      <c r="BK13" s="1059">
        <v>1459</v>
      </c>
      <c r="BL13" s="1059">
        <v>1055</v>
      </c>
      <c r="BM13" s="1059">
        <v>907</v>
      </c>
      <c r="BN13" s="1059">
        <v>1114</v>
      </c>
      <c r="BO13" s="1059">
        <v>4954</v>
      </c>
      <c r="BP13" s="1059">
        <v>6068</v>
      </c>
      <c r="BQ13" s="1126">
        <v>20670</v>
      </c>
      <c r="BR13" s="1059">
        <v>1487</v>
      </c>
      <c r="BS13" s="1059">
        <v>1387</v>
      </c>
      <c r="BT13" s="1059">
        <v>1006</v>
      </c>
      <c r="BU13" s="1059">
        <v>916</v>
      </c>
      <c r="BV13" s="1059">
        <v>1205</v>
      </c>
      <c r="BW13" s="1059">
        <v>4796</v>
      </c>
      <c r="BX13" s="1059">
        <v>6001</v>
      </c>
      <c r="BY13" s="1126">
        <v>20606</v>
      </c>
      <c r="BZ13" s="1059">
        <v>1517</v>
      </c>
      <c r="CA13" s="1059">
        <v>1342</v>
      </c>
      <c r="CB13" s="1059">
        <v>952</v>
      </c>
      <c r="CC13" s="1059">
        <v>949</v>
      </c>
      <c r="CD13" s="1059">
        <v>1218</v>
      </c>
      <c r="CE13" s="1059">
        <v>4760</v>
      </c>
      <c r="CF13" s="1059">
        <v>5978</v>
      </c>
      <c r="CG13" s="1126">
        <v>20397</v>
      </c>
      <c r="CH13" s="1059">
        <v>1498</v>
      </c>
      <c r="CI13" s="1059">
        <v>1232</v>
      </c>
      <c r="CJ13" s="1059">
        <v>929</v>
      </c>
      <c r="CK13" s="1059">
        <v>969</v>
      </c>
      <c r="CL13" s="1059">
        <v>1260</v>
      </c>
      <c r="CM13" s="1059">
        <v>4628</v>
      </c>
      <c r="CN13" s="1059">
        <v>5888</v>
      </c>
      <c r="CO13" s="1126">
        <v>20135</v>
      </c>
      <c r="CP13" s="1059">
        <v>1488</v>
      </c>
      <c r="CQ13" s="1059">
        <v>1108</v>
      </c>
      <c r="CR13" s="1059">
        <v>931</v>
      </c>
      <c r="CS13" s="1059">
        <v>992</v>
      </c>
      <c r="CT13" s="1059">
        <v>1383</v>
      </c>
      <c r="CU13" s="1059">
        <v>4519</v>
      </c>
      <c r="CV13" s="1059">
        <v>5902</v>
      </c>
      <c r="CW13" s="1126">
        <v>19920</v>
      </c>
      <c r="CX13" s="1059">
        <v>1393</v>
      </c>
      <c r="CY13" s="1059">
        <v>1021</v>
      </c>
      <c r="CZ13" s="1059">
        <v>957</v>
      </c>
      <c r="DA13" s="1059">
        <v>1003</v>
      </c>
      <c r="DB13" s="1059">
        <v>1451</v>
      </c>
      <c r="DC13" s="1059">
        <v>4374</v>
      </c>
      <c r="DD13" s="1059">
        <v>5825</v>
      </c>
      <c r="DE13" s="1126">
        <v>19396</v>
      </c>
      <c r="DF13" s="1059">
        <v>1286</v>
      </c>
      <c r="DG13" s="1059">
        <v>985</v>
      </c>
      <c r="DH13" s="1059">
        <v>920</v>
      </c>
      <c r="DI13" s="1059">
        <v>1067</v>
      </c>
      <c r="DJ13" s="1059">
        <v>1396</v>
      </c>
      <c r="DK13" s="1059">
        <v>4258</v>
      </c>
      <c r="DL13" s="1059">
        <v>5654</v>
      </c>
      <c r="DM13" s="1126">
        <v>18930</v>
      </c>
      <c r="DN13" s="1059">
        <v>1142</v>
      </c>
      <c r="DO13" s="1059">
        <v>911</v>
      </c>
      <c r="DP13" s="1059">
        <v>951</v>
      </c>
      <c r="DQ13" s="1059">
        <v>1084</v>
      </c>
      <c r="DR13" s="1059">
        <v>1328</v>
      </c>
      <c r="DS13" s="1059">
        <v>4088</v>
      </c>
      <c r="DT13" s="1059">
        <v>5416</v>
      </c>
      <c r="DU13" s="1126">
        <v>18206</v>
      </c>
      <c r="DV13" s="1059">
        <v>1083</v>
      </c>
      <c r="DW13" s="1059">
        <v>889</v>
      </c>
      <c r="DX13" s="1059">
        <v>977</v>
      </c>
      <c r="DY13" s="1059">
        <v>1117</v>
      </c>
      <c r="DZ13" s="1059">
        <v>1311</v>
      </c>
      <c r="EA13" s="1059">
        <v>4066</v>
      </c>
      <c r="EB13" s="1059">
        <v>5377</v>
      </c>
      <c r="EC13" s="1126">
        <v>17912</v>
      </c>
      <c r="ED13" s="1059">
        <v>985</v>
      </c>
      <c r="EE13" s="1059">
        <v>886</v>
      </c>
      <c r="EF13" s="1059">
        <v>989</v>
      </c>
      <c r="EG13" s="1059">
        <v>1101</v>
      </c>
      <c r="EH13" s="1059">
        <v>1221</v>
      </c>
      <c r="EI13" s="1059">
        <v>3961</v>
      </c>
      <c r="EJ13" s="1059">
        <v>5182</v>
      </c>
      <c r="EK13" s="1126">
        <v>17435</v>
      </c>
      <c r="EL13" s="1059">
        <v>949</v>
      </c>
      <c r="EM13" s="1059">
        <v>885</v>
      </c>
      <c r="EN13" s="1059">
        <v>990</v>
      </c>
      <c r="EO13" s="1059">
        <v>1097</v>
      </c>
      <c r="EP13" s="1059">
        <v>1146</v>
      </c>
      <c r="EQ13" s="1059">
        <v>3921</v>
      </c>
      <c r="ER13" s="1059">
        <v>5067</v>
      </c>
      <c r="ES13" s="1126">
        <v>17197</v>
      </c>
      <c r="ET13" s="1059" t="s">
        <v>770</v>
      </c>
      <c r="EU13" s="1059" t="s">
        <v>770</v>
      </c>
      <c r="EV13" s="1059">
        <v>24</v>
      </c>
      <c r="EW13" s="1059">
        <v>35</v>
      </c>
      <c r="EX13" s="1059">
        <v>59</v>
      </c>
      <c r="EY13" s="1059">
        <v>184</v>
      </c>
      <c r="EZ13" s="1098">
        <v>0.32065217391304346</v>
      </c>
      <c r="FA13" s="1098">
        <v>0.25747472279039979</v>
      </c>
      <c r="FB13" s="1098">
        <v>0.39116514396552793</v>
      </c>
      <c r="FC13" s="64" t="s">
        <v>2154</v>
      </c>
      <c r="FD13" s="1098">
        <v>0.19021739130434784</v>
      </c>
      <c r="FE13" s="1098">
        <v>0.14007050729568893</v>
      </c>
      <c r="FF13" s="1098">
        <v>0.25303471710091358</v>
      </c>
      <c r="FG13" s="1126" t="s">
        <v>2154</v>
      </c>
      <c r="FH13" s="1059" t="s">
        <v>770</v>
      </c>
      <c r="FI13" s="1059" t="s">
        <v>770</v>
      </c>
      <c r="FJ13" s="1059">
        <v>31</v>
      </c>
      <c r="FK13" s="1059">
        <v>36</v>
      </c>
      <c r="FL13" s="1059">
        <v>67</v>
      </c>
      <c r="FM13" s="1059">
        <v>191</v>
      </c>
      <c r="FN13" s="1098">
        <v>0.35078534031413611</v>
      </c>
      <c r="FO13" s="1098">
        <v>0.28665535510489049</v>
      </c>
      <c r="FP13" s="1098">
        <v>0.42079910379209856</v>
      </c>
      <c r="FQ13" s="1059" t="s">
        <v>2154</v>
      </c>
      <c r="FR13" s="1098">
        <v>0.18848167539267016</v>
      </c>
      <c r="FS13" s="1098">
        <v>0.13936610304889513</v>
      </c>
      <c r="FT13" s="1098">
        <v>0.2498809251746433</v>
      </c>
      <c r="FU13" s="1126" t="s">
        <v>2154</v>
      </c>
      <c r="FV13" s="1059" t="s">
        <v>770</v>
      </c>
      <c r="FW13" s="1059" t="s">
        <v>770</v>
      </c>
      <c r="FX13" s="1059">
        <v>40</v>
      </c>
      <c r="FY13" s="1059">
        <v>39</v>
      </c>
      <c r="FZ13" s="1059">
        <v>79</v>
      </c>
      <c r="GA13" s="1059">
        <v>196</v>
      </c>
      <c r="GB13" s="1098">
        <v>0.40306122448979592</v>
      </c>
      <c r="GC13" s="1098">
        <v>0.33689178294561412</v>
      </c>
      <c r="GD13" s="1098">
        <v>0.47295748344662564</v>
      </c>
      <c r="GE13" s="1059" t="s">
        <v>3499</v>
      </c>
      <c r="GF13" s="1098">
        <v>0.19897959183673469</v>
      </c>
      <c r="GG13" s="1098">
        <v>0.14911258967296803</v>
      </c>
      <c r="GH13" s="1098">
        <v>0.26041934280819751</v>
      </c>
      <c r="GI13" s="1126" t="s">
        <v>2154</v>
      </c>
      <c r="GJ13" s="1059" t="s">
        <v>770</v>
      </c>
      <c r="GK13" s="1059" t="s">
        <v>770</v>
      </c>
      <c r="GL13" s="1059">
        <v>21</v>
      </c>
      <c r="GM13" s="1059">
        <v>36</v>
      </c>
      <c r="GN13" s="1059">
        <v>57</v>
      </c>
      <c r="GO13" s="1059">
        <v>180</v>
      </c>
      <c r="GP13" s="1098">
        <v>0.31666666666666665</v>
      </c>
      <c r="GQ13" s="1098">
        <v>0.25314597550504098</v>
      </c>
      <c r="GR13" s="1098">
        <v>0.38784904039955048</v>
      </c>
      <c r="GS13" s="1059" t="s">
        <v>2154</v>
      </c>
      <c r="GT13" s="1098">
        <v>0.2</v>
      </c>
      <c r="GU13" s="1098">
        <v>0.14810873506719888</v>
      </c>
      <c r="GV13" s="1098">
        <v>0.26442856368576895</v>
      </c>
      <c r="GW13" s="1126" t="s">
        <v>2154</v>
      </c>
      <c r="GX13" s="1059" t="s">
        <v>770</v>
      </c>
      <c r="GY13" s="1059" t="s">
        <v>770</v>
      </c>
      <c r="GZ13" s="1059">
        <v>29</v>
      </c>
      <c r="HA13" s="1059">
        <v>24</v>
      </c>
      <c r="HB13" s="1059">
        <v>53</v>
      </c>
      <c r="HC13" s="1059">
        <v>286</v>
      </c>
      <c r="HD13" s="1098">
        <v>0.18531468531468531</v>
      </c>
      <c r="HE13" s="1098">
        <v>0.14455946431816996</v>
      </c>
      <c r="HF13" s="1098">
        <v>0.23441136776229449</v>
      </c>
      <c r="HG13" s="1059" t="s">
        <v>2154</v>
      </c>
      <c r="HH13" s="1098">
        <v>8.3916083916083919E-2</v>
      </c>
      <c r="HI13" s="1098">
        <v>5.7038202221877519E-2</v>
      </c>
      <c r="HJ13" s="1098">
        <v>0.12182323130673657</v>
      </c>
      <c r="HK13" s="1126" t="s">
        <v>2154</v>
      </c>
      <c r="HL13" s="1059" t="s">
        <v>770</v>
      </c>
      <c r="HM13" s="1059" t="s">
        <v>770</v>
      </c>
      <c r="HN13" s="1059">
        <v>28</v>
      </c>
      <c r="HO13" s="1059">
        <v>19</v>
      </c>
      <c r="HP13" s="1059">
        <v>47</v>
      </c>
      <c r="HQ13" s="1059">
        <v>258</v>
      </c>
      <c r="HR13" s="1098">
        <v>0.18217054263565891</v>
      </c>
      <c r="HS13" s="1098">
        <v>0.13984953792439769</v>
      </c>
      <c r="HT13" s="1098">
        <v>0.23381725747676443</v>
      </c>
      <c r="HU13" s="1059" t="s">
        <v>2154</v>
      </c>
      <c r="HV13" s="1098">
        <v>7.3643410852713184E-2</v>
      </c>
      <c r="HW13" s="1098">
        <v>4.764977599991764E-2</v>
      </c>
      <c r="HX13" s="1098">
        <v>0.11214714466017786</v>
      </c>
      <c r="HY13" s="1126" t="s">
        <v>2154</v>
      </c>
      <c r="HZ13" s="1059" t="s">
        <v>770</v>
      </c>
      <c r="IA13" s="1059" t="s">
        <v>770</v>
      </c>
      <c r="IB13" s="1059">
        <v>27</v>
      </c>
      <c r="IC13" s="1059">
        <v>11</v>
      </c>
      <c r="ID13" s="1059">
        <v>38</v>
      </c>
      <c r="IE13" s="1059">
        <v>247</v>
      </c>
      <c r="IF13" s="1098">
        <v>0.15384615384615385</v>
      </c>
      <c r="IG13" s="1098">
        <v>0.11418418195365833</v>
      </c>
      <c r="IH13" s="1098">
        <v>0.20411032644244459</v>
      </c>
      <c r="II13" s="1059" t="s">
        <v>3498</v>
      </c>
      <c r="IJ13" s="1098">
        <v>4.4534412955465584E-2</v>
      </c>
      <c r="IK13" s="1098">
        <v>2.5046507885944827E-2</v>
      </c>
      <c r="IL13" s="1098">
        <v>7.7972582108927393E-2</v>
      </c>
      <c r="IM13" s="1126" t="s">
        <v>3498</v>
      </c>
      <c r="IN13" s="1059" t="s">
        <v>770</v>
      </c>
      <c r="IO13" s="1059" t="s">
        <v>770</v>
      </c>
      <c r="IP13" s="1059">
        <v>18</v>
      </c>
      <c r="IQ13" s="1059">
        <v>12</v>
      </c>
      <c r="IR13" s="1059">
        <v>30</v>
      </c>
      <c r="IS13" s="1059">
        <v>146</v>
      </c>
      <c r="IT13" s="1098">
        <v>0.20547945205479451</v>
      </c>
      <c r="IU13" s="1098">
        <v>0.14789617331996002</v>
      </c>
      <c r="IV13" s="1098">
        <v>0.27816387256553277</v>
      </c>
      <c r="IW13" s="1059" t="s">
        <v>2154</v>
      </c>
      <c r="IX13" s="1098">
        <v>8.2191780821917804E-2</v>
      </c>
      <c r="IY13" s="1098">
        <v>4.7640729214994931E-2</v>
      </c>
      <c r="IZ13" s="1098">
        <v>0.1381653823900065</v>
      </c>
      <c r="JA13" s="1126" t="s">
        <v>2154</v>
      </c>
      <c r="JB13" s="1059">
        <v>19199</v>
      </c>
      <c r="JC13" s="1059">
        <v>1356</v>
      </c>
      <c r="JD13" s="1059">
        <v>1015</v>
      </c>
      <c r="JE13" s="1059">
        <v>954</v>
      </c>
      <c r="JF13" s="1059">
        <v>998</v>
      </c>
      <c r="JG13" s="1126">
        <v>1445</v>
      </c>
      <c r="JH13" s="1059">
        <v>2674</v>
      </c>
      <c r="JI13" s="1059">
        <v>25</v>
      </c>
      <c r="JJ13" s="1059">
        <v>30</v>
      </c>
      <c r="JK13" s="1059">
        <v>29</v>
      </c>
      <c r="JL13" s="1059">
        <v>43</v>
      </c>
      <c r="JM13" s="1126">
        <v>66</v>
      </c>
      <c r="JN13" s="1060">
        <v>0.13927808740038544</v>
      </c>
      <c r="JO13" s="1060">
        <v>1.8436578171091445E-2</v>
      </c>
      <c r="JP13" s="1060">
        <v>2.9556650246305417E-2</v>
      </c>
      <c r="JQ13" s="1060">
        <v>3.0398322851153039E-2</v>
      </c>
      <c r="JR13" s="1060">
        <v>4.308617234468938E-2</v>
      </c>
      <c r="JS13" s="1072">
        <v>4.5674740484429065E-2</v>
      </c>
      <c r="JT13" s="1059">
        <v>19284</v>
      </c>
      <c r="JU13" s="1059">
        <v>15145</v>
      </c>
      <c r="JV13" s="1059">
        <v>13453</v>
      </c>
      <c r="JW13" s="1059">
        <v>1692</v>
      </c>
      <c r="JX13" s="1059">
        <v>165</v>
      </c>
      <c r="JY13" s="1059">
        <v>7</v>
      </c>
      <c r="JZ13" s="1059">
        <v>1520</v>
      </c>
      <c r="KA13" s="1059">
        <v>494</v>
      </c>
      <c r="KB13" s="1059">
        <v>3007</v>
      </c>
      <c r="KC13" s="1059">
        <v>415</v>
      </c>
      <c r="KD13" s="1059">
        <v>223</v>
      </c>
      <c r="KE13" s="1060">
        <v>0.69762497407176938</v>
      </c>
      <c r="KF13" s="1072">
        <v>0.30237502592823062</v>
      </c>
      <c r="KG13" s="1059">
        <v>1366</v>
      </c>
      <c r="KH13" s="1059">
        <v>867</v>
      </c>
      <c r="KI13" s="1059">
        <v>775</v>
      </c>
      <c r="KJ13" s="1059">
        <v>92</v>
      </c>
      <c r="KK13" s="1059">
        <v>2</v>
      </c>
      <c r="KL13" s="1059">
        <v>0</v>
      </c>
      <c r="KM13" s="1059">
        <v>90</v>
      </c>
      <c r="KN13" s="1059">
        <v>105</v>
      </c>
      <c r="KO13" s="1059">
        <v>324</v>
      </c>
      <c r="KP13" s="1059">
        <v>42</v>
      </c>
      <c r="KQ13" s="1059">
        <v>28</v>
      </c>
      <c r="KR13" s="1060">
        <v>0.56734992679355778</v>
      </c>
      <c r="KS13" s="1072">
        <v>0.43265007320644222</v>
      </c>
      <c r="KT13" s="1059">
        <v>640</v>
      </c>
      <c r="KU13" s="1059">
        <v>436</v>
      </c>
      <c r="KV13" s="1059">
        <v>400</v>
      </c>
      <c r="KW13" s="1059">
        <v>36</v>
      </c>
      <c r="KX13" s="1059">
        <v>0</v>
      </c>
      <c r="KY13" s="1059">
        <v>0</v>
      </c>
      <c r="KZ13" s="1059">
        <v>36</v>
      </c>
      <c r="LA13" s="1059">
        <v>34</v>
      </c>
      <c r="LB13" s="1059">
        <v>143</v>
      </c>
      <c r="LC13" s="1059">
        <v>21</v>
      </c>
      <c r="LD13" s="1059">
        <v>6</v>
      </c>
      <c r="LE13" s="1060">
        <v>0.625</v>
      </c>
      <c r="LF13" s="1072">
        <v>0.375</v>
      </c>
      <c r="LG13" s="1059">
        <v>375</v>
      </c>
      <c r="LH13" s="1059">
        <v>254</v>
      </c>
      <c r="LI13" s="1059">
        <v>238</v>
      </c>
      <c r="LJ13" s="1059">
        <v>16</v>
      </c>
      <c r="LK13" s="1059">
        <v>0</v>
      </c>
      <c r="LL13" s="1059">
        <v>0</v>
      </c>
      <c r="LM13" s="1059">
        <v>16</v>
      </c>
      <c r="LN13" s="1059">
        <v>26</v>
      </c>
      <c r="LO13" s="1059">
        <v>76</v>
      </c>
      <c r="LP13" s="1059">
        <v>11</v>
      </c>
      <c r="LQ13" s="1059">
        <v>8</v>
      </c>
      <c r="LR13" s="1060">
        <v>0.63466666666666671</v>
      </c>
      <c r="LS13" s="1072">
        <v>0.36533333333333329</v>
      </c>
      <c r="LT13" s="1059">
        <v>954</v>
      </c>
      <c r="LU13" s="1059">
        <v>692</v>
      </c>
      <c r="LV13" s="1059">
        <v>645</v>
      </c>
      <c r="LW13" s="1059">
        <v>47</v>
      </c>
      <c r="LX13" s="1059">
        <v>3</v>
      </c>
      <c r="LY13" s="1059">
        <v>0</v>
      </c>
      <c r="LZ13" s="1059">
        <v>44</v>
      </c>
      <c r="MA13" s="1059">
        <v>42</v>
      </c>
      <c r="MB13" s="1059">
        <v>184</v>
      </c>
      <c r="MC13" s="1059">
        <v>26</v>
      </c>
      <c r="MD13" s="1059">
        <v>10</v>
      </c>
      <c r="ME13" s="1060">
        <v>0.67610062893081757</v>
      </c>
      <c r="MF13" s="1072">
        <v>0.32389937106918243</v>
      </c>
      <c r="MG13" s="1059">
        <v>196</v>
      </c>
      <c r="MH13" s="1059">
        <v>140</v>
      </c>
      <c r="MI13" s="1059">
        <v>137</v>
      </c>
      <c r="MJ13" s="1059">
        <v>3</v>
      </c>
      <c r="MK13" s="1059">
        <v>0</v>
      </c>
      <c r="ML13" s="1059">
        <v>0</v>
      </c>
      <c r="MM13" s="1059">
        <v>3</v>
      </c>
      <c r="MN13" s="1059">
        <v>16</v>
      </c>
      <c r="MO13" s="1059">
        <v>29</v>
      </c>
      <c r="MP13" s="1059">
        <v>6</v>
      </c>
      <c r="MQ13" s="1059">
        <v>5</v>
      </c>
      <c r="MR13" s="1060">
        <v>0.69897959183673475</v>
      </c>
      <c r="MS13" s="1072">
        <v>0.30102040816326525</v>
      </c>
      <c r="MT13" s="1059">
        <v>417</v>
      </c>
      <c r="MU13" s="1059">
        <v>305</v>
      </c>
      <c r="MV13" s="1059">
        <v>282</v>
      </c>
      <c r="MW13" s="1059">
        <v>23</v>
      </c>
      <c r="MX13" s="1059">
        <v>2</v>
      </c>
      <c r="MY13" s="1059">
        <v>0</v>
      </c>
      <c r="MZ13" s="1059">
        <v>21</v>
      </c>
      <c r="NA13" s="1059">
        <v>17</v>
      </c>
      <c r="NB13" s="1059">
        <v>73</v>
      </c>
      <c r="NC13" s="1059">
        <v>13</v>
      </c>
      <c r="ND13" s="1059">
        <v>9</v>
      </c>
      <c r="NE13" s="1060">
        <v>0.67625899280575541</v>
      </c>
      <c r="NF13" s="1072">
        <v>0.32374100719424459</v>
      </c>
      <c r="NG13" s="1059">
        <v>394</v>
      </c>
      <c r="NH13" s="1059">
        <v>302</v>
      </c>
      <c r="NI13" s="1059">
        <v>289</v>
      </c>
      <c r="NJ13" s="1059">
        <v>13</v>
      </c>
      <c r="NK13" s="1059">
        <v>0</v>
      </c>
      <c r="NL13" s="1059">
        <v>0</v>
      </c>
      <c r="NM13" s="1059">
        <v>13</v>
      </c>
      <c r="NN13" s="1059">
        <v>14</v>
      </c>
      <c r="NO13" s="1059">
        <v>65</v>
      </c>
      <c r="NP13" s="1059">
        <v>7</v>
      </c>
      <c r="NQ13" s="1059">
        <v>6</v>
      </c>
      <c r="NR13" s="1060">
        <v>0.73350253807106602</v>
      </c>
      <c r="NS13" s="1072">
        <v>0.26649746192893398</v>
      </c>
      <c r="NT13" s="1059">
        <v>1458</v>
      </c>
      <c r="NU13" s="1059">
        <v>1174</v>
      </c>
      <c r="NV13" s="1059">
        <v>1026</v>
      </c>
      <c r="NW13" s="1059">
        <v>148</v>
      </c>
      <c r="NX13" s="1059">
        <v>4</v>
      </c>
      <c r="NY13" s="1059">
        <v>3</v>
      </c>
      <c r="NZ13" s="1059">
        <v>141</v>
      </c>
      <c r="OA13" s="1059">
        <v>40</v>
      </c>
      <c r="OB13" s="1059">
        <v>218</v>
      </c>
      <c r="OC13" s="1059">
        <v>18</v>
      </c>
      <c r="OD13" s="1059">
        <v>8</v>
      </c>
      <c r="OE13" s="1060">
        <v>0.70370370370370372</v>
      </c>
      <c r="OF13" s="1072">
        <v>0.29629629629629628</v>
      </c>
      <c r="OG13" s="1059">
        <v>5800</v>
      </c>
      <c r="OH13" s="1059">
        <v>4170</v>
      </c>
      <c r="OI13" s="1059">
        <v>3792</v>
      </c>
      <c r="OJ13" s="1059">
        <v>378</v>
      </c>
      <c r="OK13" s="1059">
        <v>11</v>
      </c>
      <c r="OL13" s="1059">
        <v>3</v>
      </c>
      <c r="OM13" s="1059">
        <v>364</v>
      </c>
      <c r="ON13" s="1059">
        <v>294</v>
      </c>
      <c r="OO13" s="1059">
        <v>1112</v>
      </c>
      <c r="OP13" s="1059">
        <v>144</v>
      </c>
      <c r="OQ13" s="1059">
        <v>80</v>
      </c>
      <c r="OR13" s="1060">
        <v>0.6537931034482759</v>
      </c>
      <c r="OS13" s="1072">
        <v>0.3462068965517241</v>
      </c>
      <c r="OT13" s="1059">
        <v>19920</v>
      </c>
      <c r="OU13" s="1059">
        <v>14.035839006024094</v>
      </c>
      <c r="OV13" s="1060">
        <v>0</v>
      </c>
      <c r="OW13" s="1072">
        <v>0</v>
      </c>
      <c r="OX13" s="1059">
        <v>3743</v>
      </c>
      <c r="OY13" s="1060">
        <v>0.13589046219609938</v>
      </c>
      <c r="OZ13" s="1059">
        <v>508.63799999999998</v>
      </c>
      <c r="PA13" s="1060">
        <v>0</v>
      </c>
      <c r="PB13" s="1072">
        <v>0</v>
      </c>
      <c r="PC13" s="1059">
        <v>625</v>
      </c>
      <c r="PD13" s="1059">
        <v>110</v>
      </c>
      <c r="PE13" s="1126">
        <v>40</v>
      </c>
      <c r="PF13" s="1059">
        <v>615</v>
      </c>
      <c r="PG13" s="1059">
        <v>125</v>
      </c>
      <c r="PH13" s="1126">
        <v>50</v>
      </c>
      <c r="PI13" s="1059">
        <v>595</v>
      </c>
      <c r="PJ13" s="1059">
        <v>120</v>
      </c>
      <c r="PK13" s="1126">
        <v>40</v>
      </c>
      <c r="PL13" s="1059">
        <v>575</v>
      </c>
      <c r="PM13" s="1059">
        <v>135</v>
      </c>
      <c r="PN13" s="1126">
        <v>45</v>
      </c>
      <c r="PO13" s="1059">
        <v>560</v>
      </c>
      <c r="PP13" s="1059">
        <v>135</v>
      </c>
      <c r="PQ13" s="1126">
        <v>45</v>
      </c>
      <c r="PR13" s="1059">
        <v>520</v>
      </c>
      <c r="PS13" s="1059">
        <v>120</v>
      </c>
      <c r="PT13" s="1126">
        <v>35</v>
      </c>
      <c r="PU13" s="1059" t="s">
        <v>770</v>
      </c>
      <c r="PV13" s="1059" t="s">
        <v>770</v>
      </c>
      <c r="PW13" s="1059" t="s">
        <v>770</v>
      </c>
      <c r="PX13" s="1059" t="s">
        <v>770</v>
      </c>
      <c r="PY13" s="1059" t="s">
        <v>770</v>
      </c>
      <c r="PZ13" s="1059" t="s">
        <v>770</v>
      </c>
      <c r="QA13" s="1059" t="s">
        <v>770</v>
      </c>
      <c r="QB13" s="1126" t="s">
        <v>770</v>
      </c>
      <c r="QC13" s="1059">
        <v>306</v>
      </c>
      <c r="QD13" s="1059">
        <v>244</v>
      </c>
      <c r="QE13" s="1059" t="s">
        <v>770</v>
      </c>
      <c r="QF13" s="1059">
        <v>298</v>
      </c>
      <c r="QG13" s="1059">
        <v>281</v>
      </c>
      <c r="QH13" s="1059">
        <v>310</v>
      </c>
      <c r="QI13" s="1059">
        <v>297</v>
      </c>
      <c r="QJ13" s="1059">
        <v>218</v>
      </c>
      <c r="QK13" s="1126">
        <v>223</v>
      </c>
      <c r="QL13" s="1059">
        <v>318</v>
      </c>
      <c r="QM13" s="1059">
        <v>301</v>
      </c>
      <c r="QN13" s="1059">
        <v>295</v>
      </c>
      <c r="QO13" s="1059">
        <v>286</v>
      </c>
      <c r="QP13" s="1059">
        <v>333</v>
      </c>
      <c r="QQ13" s="1059">
        <v>303</v>
      </c>
      <c r="QR13" s="1059">
        <v>320</v>
      </c>
      <c r="QS13" s="1059">
        <v>290</v>
      </c>
      <c r="QT13" s="1059">
        <v>293</v>
      </c>
      <c r="QU13" s="1059">
        <v>253</v>
      </c>
      <c r="QV13" s="1059">
        <v>227</v>
      </c>
      <c r="QW13" s="1059">
        <v>228</v>
      </c>
      <c r="QX13" s="1059">
        <v>204</v>
      </c>
      <c r="QY13" s="1059">
        <v>196</v>
      </c>
      <c r="QZ13" s="1059">
        <v>200</v>
      </c>
      <c r="RA13" s="1059">
        <v>193</v>
      </c>
      <c r="RB13" s="1059">
        <v>187</v>
      </c>
      <c r="RC13" s="1059">
        <v>171</v>
      </c>
      <c r="RD13" s="1059">
        <v>179</v>
      </c>
      <c r="RE13" s="1059">
        <v>177</v>
      </c>
      <c r="RF13" s="1059">
        <v>147</v>
      </c>
      <c r="RG13" s="1059">
        <v>196</v>
      </c>
      <c r="RH13" s="1059">
        <v>245</v>
      </c>
      <c r="RI13" s="1059">
        <v>234</v>
      </c>
      <c r="RJ13" s="1126">
        <v>292</v>
      </c>
      <c r="RK13" s="1059">
        <v>284</v>
      </c>
      <c r="RL13" s="1059">
        <v>301</v>
      </c>
      <c r="RM13" s="1059">
        <v>287</v>
      </c>
      <c r="RN13" s="1059">
        <v>328</v>
      </c>
      <c r="RO13" s="1059">
        <v>287</v>
      </c>
      <c r="RP13" s="1059">
        <v>312</v>
      </c>
      <c r="RQ13" s="1059">
        <v>293</v>
      </c>
      <c r="RR13" s="1059">
        <v>289</v>
      </c>
      <c r="RS13" s="1059">
        <v>255</v>
      </c>
      <c r="RT13" s="1059">
        <v>238</v>
      </c>
      <c r="RU13" s="1059">
        <v>226</v>
      </c>
      <c r="RV13" s="1059">
        <v>209</v>
      </c>
      <c r="RW13" s="1059">
        <v>193</v>
      </c>
      <c r="RX13" s="1059">
        <v>191</v>
      </c>
      <c r="RY13" s="1059">
        <v>187</v>
      </c>
      <c r="RZ13" s="1059">
        <v>190</v>
      </c>
      <c r="SA13" s="1059">
        <v>179</v>
      </c>
      <c r="SB13" s="1059">
        <v>185</v>
      </c>
      <c r="SC13" s="1059">
        <v>212</v>
      </c>
      <c r="SD13" s="1059">
        <v>150</v>
      </c>
      <c r="SE13" s="1059">
        <v>190</v>
      </c>
      <c r="SF13" s="1059">
        <v>211</v>
      </c>
      <c r="SG13" s="1059">
        <v>229</v>
      </c>
      <c r="SH13" s="1059">
        <v>271</v>
      </c>
      <c r="SI13" s="1126">
        <v>304</v>
      </c>
      <c r="SJ13" s="1059">
        <v>307</v>
      </c>
      <c r="SK13" s="1059">
        <v>289</v>
      </c>
      <c r="SL13" s="1059">
        <v>330</v>
      </c>
      <c r="SM13" s="1059">
        <v>295</v>
      </c>
      <c r="SN13" s="1059">
        <v>296</v>
      </c>
      <c r="SO13" s="1059">
        <v>303</v>
      </c>
      <c r="SP13" s="1059">
        <v>306</v>
      </c>
      <c r="SQ13" s="1059">
        <v>253</v>
      </c>
      <c r="SR13" s="1059">
        <v>240</v>
      </c>
      <c r="SS13" s="1059">
        <v>240</v>
      </c>
      <c r="ST13" s="1059">
        <v>204</v>
      </c>
      <c r="SU13" s="1059">
        <v>188</v>
      </c>
      <c r="SV13" s="1059">
        <v>179</v>
      </c>
      <c r="SW13" s="1059">
        <v>185</v>
      </c>
      <c r="SX13" s="1059">
        <v>196</v>
      </c>
      <c r="SY13" s="1059">
        <v>188</v>
      </c>
      <c r="SZ13" s="1059">
        <v>189</v>
      </c>
      <c r="TA13" s="1059">
        <v>219</v>
      </c>
      <c r="TB13" s="1059">
        <v>169</v>
      </c>
      <c r="TC13" s="1059">
        <v>184</v>
      </c>
      <c r="TD13" s="1059">
        <v>189</v>
      </c>
      <c r="TE13" s="1059">
        <v>208</v>
      </c>
      <c r="TF13" s="1059">
        <v>232</v>
      </c>
      <c r="TG13" s="1059">
        <v>271</v>
      </c>
      <c r="TH13" s="1126">
        <v>318</v>
      </c>
      <c r="TI13" s="1059">
        <v>112</v>
      </c>
      <c r="TJ13" s="1059">
        <v>148</v>
      </c>
      <c r="TK13" s="1059">
        <v>260</v>
      </c>
      <c r="TL13" s="1060">
        <v>0.56923076923076921</v>
      </c>
      <c r="TM13" s="1060">
        <v>0.5084635737065516</v>
      </c>
      <c r="TN13" s="1060">
        <v>0.62798200297010509</v>
      </c>
      <c r="TO13" s="1126" t="s">
        <v>2154</v>
      </c>
      <c r="TP13" s="1059">
        <v>131</v>
      </c>
      <c r="TQ13" s="1059">
        <v>132</v>
      </c>
      <c r="TR13" s="1059">
        <v>263</v>
      </c>
      <c r="TS13" s="1060">
        <v>0.50190114068441061</v>
      </c>
      <c r="TT13" s="1060">
        <v>0.44188246145107823</v>
      </c>
      <c r="TU13" s="1060">
        <v>0.5618650821443566</v>
      </c>
      <c r="TV13" s="1126" t="s">
        <v>3498</v>
      </c>
      <c r="TW13" s="1059">
        <v>113</v>
      </c>
      <c r="TX13" s="1059">
        <v>166</v>
      </c>
      <c r="TY13" s="1059">
        <v>279</v>
      </c>
      <c r="TZ13" s="1060">
        <v>0.59498207885304655</v>
      </c>
      <c r="UA13" s="1060">
        <v>0.5364683549497633</v>
      </c>
      <c r="UB13" s="1060">
        <v>0.65091577261407829</v>
      </c>
      <c r="UC13" s="1126" t="s">
        <v>3498</v>
      </c>
      <c r="UD13" s="1059">
        <v>88</v>
      </c>
      <c r="UE13" s="1059">
        <v>201</v>
      </c>
      <c r="UF13" s="1059">
        <v>289</v>
      </c>
      <c r="UG13" s="1060">
        <v>0.69550173010380623</v>
      </c>
      <c r="UH13" s="1060">
        <v>0.64016719647136122</v>
      </c>
      <c r="UI13" s="1060">
        <v>0.74570712765973646</v>
      </c>
      <c r="UJ13" s="1126" t="s">
        <v>2154</v>
      </c>
      <c r="UK13" s="1059">
        <v>85</v>
      </c>
      <c r="UL13" s="1059">
        <v>228</v>
      </c>
      <c r="UM13" s="1059">
        <v>313</v>
      </c>
      <c r="UN13" s="1060">
        <v>0.72843450479233229</v>
      </c>
      <c r="UO13" s="1060">
        <v>0.67661333000806734</v>
      </c>
      <c r="UP13" s="1060">
        <v>0.77471649447972513</v>
      </c>
      <c r="UQ13" s="1126" t="s">
        <v>2154</v>
      </c>
      <c r="UR13" s="1059">
        <v>2658</v>
      </c>
      <c r="US13" s="1059">
        <v>2380</v>
      </c>
      <c r="UT13" s="1059">
        <v>278</v>
      </c>
      <c r="UU13" s="1059">
        <v>233</v>
      </c>
      <c r="UV13" s="1060">
        <v>0.83812949640287771</v>
      </c>
      <c r="UW13" s="1059">
        <v>45</v>
      </c>
      <c r="UX13" s="1072">
        <v>0.16187050359712229</v>
      </c>
      <c r="UY13" s="1059">
        <v>2371</v>
      </c>
      <c r="UZ13" s="1059">
        <v>1173</v>
      </c>
      <c r="VA13" s="1059">
        <v>653</v>
      </c>
      <c r="VB13" s="1059">
        <v>545</v>
      </c>
      <c r="VC13" s="1060">
        <v>0.49472796288485871</v>
      </c>
      <c r="VD13" s="1060">
        <v>0.27541121889498105</v>
      </c>
      <c r="VE13" s="1072">
        <v>0.22986081822016027</v>
      </c>
      <c r="VF13" s="1059">
        <v>5361</v>
      </c>
      <c r="VG13" s="1059">
        <v>495</v>
      </c>
      <c r="VH13" s="1059">
        <v>397</v>
      </c>
      <c r="VI13" s="1059">
        <v>165</v>
      </c>
      <c r="VJ13" s="1059">
        <v>4010</v>
      </c>
      <c r="VK13" s="1059">
        <v>332</v>
      </c>
      <c r="VL13" s="1059">
        <v>2314</v>
      </c>
      <c r="VM13" s="1072">
        <v>0.14347450302506481</v>
      </c>
      <c r="VN13" s="1059">
        <v>1306</v>
      </c>
      <c r="VO13" s="1059">
        <v>3</v>
      </c>
      <c r="VP13" s="1059">
        <v>300</v>
      </c>
      <c r="VQ13" s="1059">
        <v>470</v>
      </c>
      <c r="VR13" s="1059">
        <v>244</v>
      </c>
      <c r="VS13" s="1126">
        <v>2323</v>
      </c>
      <c r="VT13" s="1059">
        <v>1072</v>
      </c>
      <c r="VU13" s="1059">
        <v>866</v>
      </c>
      <c r="VV13" s="1059">
        <v>201</v>
      </c>
      <c r="VW13" s="1059">
        <v>5</v>
      </c>
      <c r="VX13" s="1059">
        <v>206</v>
      </c>
      <c r="VY13" s="1060">
        <v>0.1875</v>
      </c>
      <c r="VZ13" s="1072">
        <v>0.19216417910447761</v>
      </c>
      <c r="WA13" s="1059">
        <v>175</v>
      </c>
      <c r="WB13" s="1059">
        <v>150</v>
      </c>
      <c r="WC13" s="1059">
        <v>135</v>
      </c>
      <c r="WD13" s="1059">
        <v>120</v>
      </c>
      <c r="WE13" s="1059">
        <v>130</v>
      </c>
      <c r="WF13" s="1059">
        <v>105</v>
      </c>
      <c r="WG13" s="1126">
        <v>120</v>
      </c>
      <c r="WH13" s="1059">
        <v>468</v>
      </c>
      <c r="WI13" s="1059">
        <v>189</v>
      </c>
      <c r="WJ13" s="1060">
        <v>0.40384615384615385</v>
      </c>
      <c r="WK13" s="1126">
        <v>36</v>
      </c>
      <c r="WL13" s="1059" t="s">
        <v>770</v>
      </c>
      <c r="WM13" s="1060" t="s">
        <v>770</v>
      </c>
      <c r="WN13" s="1060" t="s">
        <v>770</v>
      </c>
      <c r="WO13" s="1072" t="s">
        <v>770</v>
      </c>
      <c r="WP13" s="1059" t="s">
        <v>770</v>
      </c>
      <c r="WQ13" s="1060" t="s">
        <v>770</v>
      </c>
      <c r="WR13" s="1060" t="s">
        <v>770</v>
      </c>
      <c r="WS13" s="1072" t="s">
        <v>770</v>
      </c>
      <c r="WT13" s="1059" t="s">
        <v>770</v>
      </c>
      <c r="WU13" s="1060" t="s">
        <v>770</v>
      </c>
      <c r="WV13" s="1060" t="s">
        <v>770</v>
      </c>
      <c r="WW13" s="1072" t="s">
        <v>770</v>
      </c>
      <c r="WX13" s="1059" t="s">
        <v>770</v>
      </c>
      <c r="WY13" s="1060" t="s">
        <v>770</v>
      </c>
      <c r="WZ13" s="1060" t="s">
        <v>770</v>
      </c>
      <c r="XA13" s="1072" t="s">
        <v>770</v>
      </c>
      <c r="XB13" s="1059">
        <v>325</v>
      </c>
      <c r="XC13" s="1059">
        <v>8049</v>
      </c>
      <c r="XD13" s="1072">
        <v>4.0377686669151445E-2</v>
      </c>
      <c r="XE13" s="1059">
        <v>190</v>
      </c>
      <c r="XF13" s="1059">
        <v>965</v>
      </c>
      <c r="XG13" s="1060">
        <v>0.19689119170984457</v>
      </c>
      <c r="XH13" s="1060">
        <v>0.17302489948544597</v>
      </c>
      <c r="XI13" s="1060">
        <v>0.22316113830851739</v>
      </c>
      <c r="XJ13" s="1059">
        <v>200</v>
      </c>
      <c r="XK13" s="1059">
        <v>1045</v>
      </c>
      <c r="XL13" s="1060">
        <v>0.19138755980861244</v>
      </c>
      <c r="XM13" s="1060">
        <v>0.16868320598771813</v>
      </c>
      <c r="XN13" s="1060">
        <v>0.216352545053978</v>
      </c>
      <c r="XO13" s="1059">
        <v>235</v>
      </c>
      <c r="XP13" s="1059">
        <v>1190</v>
      </c>
      <c r="XQ13" s="1060">
        <v>0.19747899159663865</v>
      </c>
      <c r="XR13" s="1060">
        <v>0.17584939876425701</v>
      </c>
      <c r="XS13" s="1060">
        <v>0.22105544594499474</v>
      </c>
      <c r="XT13" s="1059">
        <v>250</v>
      </c>
      <c r="XU13" s="1059">
        <v>1320</v>
      </c>
      <c r="XV13" s="1060">
        <v>0.18939393939393939</v>
      </c>
      <c r="XW13" s="1060">
        <v>0.16916941635212843</v>
      </c>
      <c r="XX13" s="1060">
        <v>0.21142106558483006</v>
      </c>
      <c r="XY13" s="1059">
        <v>200</v>
      </c>
      <c r="XZ13" s="1059">
        <v>1370</v>
      </c>
      <c r="YA13" s="1060">
        <v>0.145985401459854</v>
      </c>
      <c r="YB13" s="1060">
        <v>0.12827807442648451</v>
      </c>
      <c r="YC13" s="1060">
        <v>0.16567248022292297</v>
      </c>
      <c r="YD13" s="1059">
        <v>220</v>
      </c>
      <c r="YE13" s="1059">
        <v>1355</v>
      </c>
      <c r="YF13" s="1060">
        <v>0.16236162361623616</v>
      </c>
      <c r="YG13" s="1060">
        <v>0.14368489520272687</v>
      </c>
      <c r="YH13" s="1060">
        <v>0.18294736637537767</v>
      </c>
      <c r="YI13" s="1059" t="s">
        <v>770</v>
      </c>
      <c r="YJ13" s="1059" t="s">
        <v>770</v>
      </c>
      <c r="YK13" s="1060" t="s">
        <v>770</v>
      </c>
      <c r="YL13" s="1060" t="s">
        <v>770</v>
      </c>
      <c r="YM13" s="1072" t="s">
        <v>770</v>
      </c>
      <c r="YN13" s="1059">
        <v>260</v>
      </c>
      <c r="YO13" s="1059">
        <v>250</v>
      </c>
      <c r="YP13" s="1059">
        <v>210</v>
      </c>
      <c r="YQ13" s="1059">
        <v>200</v>
      </c>
      <c r="YR13" s="1059">
        <v>200</v>
      </c>
      <c r="YS13" s="1059">
        <v>205</v>
      </c>
      <c r="YT13" s="1126">
        <v>180</v>
      </c>
      <c r="YU13" s="1059">
        <v>13</v>
      </c>
      <c r="YV13" s="1059">
        <v>134</v>
      </c>
      <c r="YW13" s="1060">
        <v>9.7014925373134331E-2</v>
      </c>
      <c r="YX13" s="1060">
        <v>5.7575001389914525E-2</v>
      </c>
      <c r="YY13" s="1060">
        <v>0.15891616952486998</v>
      </c>
      <c r="YZ13" s="1059">
        <v>9</v>
      </c>
      <c r="ZA13" s="1059">
        <v>134</v>
      </c>
      <c r="ZB13" s="1060">
        <v>6.7164179104477612E-2</v>
      </c>
      <c r="ZC13" s="1060">
        <v>3.573460604589504E-2</v>
      </c>
      <c r="ZD13" s="1060">
        <v>0.12271887382554017</v>
      </c>
      <c r="ZE13" s="1059">
        <v>10</v>
      </c>
      <c r="ZF13" s="1059">
        <v>133</v>
      </c>
      <c r="ZG13" s="1060">
        <v>7.5187969924812026E-2</v>
      </c>
      <c r="ZH13" s="1060">
        <v>4.1350797012907302E-2</v>
      </c>
      <c r="ZI13" s="1060">
        <v>0.13287607126342424</v>
      </c>
      <c r="ZJ13" s="1059">
        <v>23</v>
      </c>
      <c r="ZK13" s="1059">
        <v>124</v>
      </c>
      <c r="ZL13" s="1060">
        <v>0.18548387096774194</v>
      </c>
      <c r="ZM13" s="1060">
        <v>0.12689752251284478</v>
      </c>
      <c r="ZN13" s="1072">
        <v>0.26297176778209758</v>
      </c>
      <c r="ZO13" s="1059">
        <v>308</v>
      </c>
      <c r="ZP13" s="1059">
        <v>23</v>
      </c>
      <c r="ZQ13" s="1059">
        <v>285</v>
      </c>
      <c r="ZR13" s="1060">
        <v>0.92532467532467533</v>
      </c>
      <c r="ZS13" s="1059">
        <v>114</v>
      </c>
      <c r="ZT13" s="1059">
        <v>63</v>
      </c>
      <c r="ZU13" s="1059">
        <v>177</v>
      </c>
      <c r="ZV13" s="1060">
        <v>0.4</v>
      </c>
      <c r="ZW13" s="1060">
        <v>0.34481748985343164</v>
      </c>
      <c r="ZX13" s="1060">
        <v>0.45784241834422001</v>
      </c>
      <c r="ZY13" s="1060">
        <v>0.62105263157894741</v>
      </c>
      <c r="ZZ13" s="1060">
        <v>0.56347314937925586</v>
      </c>
      <c r="AAA13" s="1072">
        <v>0.6754122249077974</v>
      </c>
      <c r="AAB13" s="1059">
        <v>40</v>
      </c>
      <c r="AAC13" s="1059">
        <v>259</v>
      </c>
      <c r="AAD13" s="1059">
        <v>299</v>
      </c>
      <c r="AAE13" s="1060">
        <v>0.86622073578595316</v>
      </c>
      <c r="AAF13" s="1059">
        <v>88</v>
      </c>
      <c r="AAG13" s="1060">
        <v>0.33976833976833976</v>
      </c>
      <c r="AAH13" s="1060">
        <v>0.28480366817848002</v>
      </c>
      <c r="AAI13" s="1060">
        <v>0.3994166204609117</v>
      </c>
      <c r="AAJ13" s="1059">
        <v>73</v>
      </c>
      <c r="AAK13" s="1059">
        <v>161</v>
      </c>
      <c r="AAL13" s="1060">
        <v>0.6216216216216216</v>
      </c>
      <c r="AAM13" s="1060">
        <v>0.56118616006947675</v>
      </c>
      <c r="AAN13" s="1072">
        <v>0.67850205457773194</v>
      </c>
      <c r="AAO13" s="1059">
        <v>257</v>
      </c>
      <c r="AAP13" s="1059">
        <v>101</v>
      </c>
      <c r="AAQ13" s="1060">
        <v>0.39299610894941633</v>
      </c>
      <c r="AAR13" s="1060">
        <v>0.33527902088952061</v>
      </c>
      <c r="AAS13" s="1060">
        <v>0.45386492789583055</v>
      </c>
      <c r="AAT13" s="1059">
        <v>57</v>
      </c>
      <c r="AAU13" s="1059">
        <v>158</v>
      </c>
      <c r="AAV13" s="1060">
        <v>0.61478599221789887</v>
      </c>
      <c r="AAW13" s="1060">
        <v>0.55401413635117236</v>
      </c>
      <c r="AAX13" s="1072">
        <v>0.67217690040636002</v>
      </c>
      <c r="AAY13" s="1059">
        <v>253</v>
      </c>
      <c r="AAZ13" s="1059">
        <v>249</v>
      </c>
      <c r="ABA13" s="1059">
        <v>4</v>
      </c>
      <c r="ABB13" s="1060">
        <v>0.98418972332015808</v>
      </c>
      <c r="ABC13" s="1059">
        <v>97</v>
      </c>
      <c r="ABD13" s="1060">
        <v>0.38955823293172692</v>
      </c>
      <c r="ABE13" s="1060">
        <v>0.33110477764554902</v>
      </c>
      <c r="ABF13" s="1060">
        <v>0.45136760541800552</v>
      </c>
      <c r="ABG13" s="1059">
        <v>50</v>
      </c>
      <c r="ABH13" s="1059">
        <v>147</v>
      </c>
      <c r="ABI13" s="1060">
        <v>0.59036144578313254</v>
      </c>
      <c r="ABJ13" s="1060">
        <v>0.52835757271301276</v>
      </c>
      <c r="ABK13" s="1072">
        <v>0.64961956841680624</v>
      </c>
      <c r="ABL13" s="1059">
        <v>5361</v>
      </c>
      <c r="ABM13" s="1059">
        <v>3047</v>
      </c>
      <c r="ABN13" s="1059">
        <v>2314</v>
      </c>
      <c r="ABO13" s="1059">
        <v>495</v>
      </c>
      <c r="ABP13" s="1059">
        <v>206</v>
      </c>
      <c r="ABQ13" s="1059">
        <v>398</v>
      </c>
      <c r="ABR13" s="1059">
        <v>397</v>
      </c>
      <c r="ABS13" s="1059">
        <v>324</v>
      </c>
      <c r="ABT13" s="1059">
        <v>162</v>
      </c>
      <c r="ABU13" s="1059">
        <v>165</v>
      </c>
      <c r="ABV13" s="1059">
        <v>147</v>
      </c>
      <c r="ABW13" s="1126">
        <v>20</v>
      </c>
      <c r="ABX13" s="1059">
        <v>180</v>
      </c>
      <c r="ABY13" s="1059">
        <v>120</v>
      </c>
      <c r="ABZ13" s="1059">
        <v>95</v>
      </c>
      <c r="ACA13" s="1059">
        <v>35</v>
      </c>
      <c r="ACB13" s="1059">
        <v>390</v>
      </c>
      <c r="ACC13" s="1059">
        <v>420</v>
      </c>
      <c r="ACD13" s="1059">
        <v>255</v>
      </c>
      <c r="ACE13" s="1059">
        <v>205</v>
      </c>
      <c r="ACF13" s="1059">
        <v>150</v>
      </c>
      <c r="ACG13" s="1059">
        <v>105</v>
      </c>
      <c r="ACH13" s="1059">
        <v>40</v>
      </c>
      <c r="ACI13" s="1059">
        <v>465</v>
      </c>
      <c r="ACJ13" s="1059">
        <v>495</v>
      </c>
      <c r="ACK13" s="1059">
        <v>275</v>
      </c>
      <c r="ACL13" s="1059">
        <v>200</v>
      </c>
      <c r="ACM13" s="1059">
        <v>125</v>
      </c>
      <c r="ACN13" s="1059">
        <v>100</v>
      </c>
      <c r="ACO13" s="1059">
        <v>30</v>
      </c>
      <c r="ACP13" s="1059">
        <v>415</v>
      </c>
      <c r="ACQ13" s="1059">
        <v>455</v>
      </c>
      <c r="ACR13" s="1059">
        <v>285</v>
      </c>
      <c r="ACS13" s="1059">
        <v>200</v>
      </c>
      <c r="ACT13" s="1059">
        <v>170</v>
      </c>
      <c r="ACU13" s="1059">
        <v>85</v>
      </c>
      <c r="ACV13" s="1059">
        <v>35</v>
      </c>
      <c r="ACW13" s="1059">
        <v>455</v>
      </c>
      <c r="ACX13" s="1059">
        <v>490</v>
      </c>
      <c r="ACY13" s="1059">
        <v>285</v>
      </c>
      <c r="ACZ13" s="1059">
        <v>210</v>
      </c>
      <c r="ADA13" s="1059">
        <v>175</v>
      </c>
      <c r="ADB13" s="1059">
        <v>100</v>
      </c>
      <c r="ADC13" s="1059">
        <v>65</v>
      </c>
      <c r="ADD13" s="1059">
        <v>500</v>
      </c>
      <c r="ADE13" s="1059">
        <v>570</v>
      </c>
      <c r="ADF13" s="1059">
        <v>320</v>
      </c>
      <c r="ADG13" s="1059">
        <v>250</v>
      </c>
      <c r="ADH13" s="1059">
        <v>195</v>
      </c>
      <c r="ADI13" s="1059">
        <v>125</v>
      </c>
      <c r="ADJ13" s="1059">
        <v>55</v>
      </c>
      <c r="ADK13" s="1059">
        <v>560</v>
      </c>
      <c r="ADL13" s="1059">
        <v>625</v>
      </c>
      <c r="ADM13" s="1126">
        <v>365</v>
      </c>
      <c r="ADN13" s="1059">
        <v>124</v>
      </c>
      <c r="ADO13" s="1059">
        <v>120</v>
      </c>
      <c r="ADP13" s="1060">
        <v>0.967741935483871</v>
      </c>
      <c r="ADQ13" s="1059">
        <v>120</v>
      </c>
      <c r="ADR13" s="1060">
        <v>0.967741935483871</v>
      </c>
      <c r="ADS13" s="1059">
        <v>112</v>
      </c>
      <c r="ADT13" s="1059">
        <v>110</v>
      </c>
      <c r="ADU13" s="1060">
        <v>0.9821428571428571</v>
      </c>
      <c r="ADV13" s="1059">
        <v>108</v>
      </c>
      <c r="ADW13" s="1060">
        <v>0.9642857142857143</v>
      </c>
      <c r="ADX13" s="1059">
        <v>109</v>
      </c>
      <c r="ADY13" s="1060">
        <v>0.9732142857142857</v>
      </c>
      <c r="ADZ13" s="1059">
        <v>106</v>
      </c>
      <c r="AEA13" s="1060">
        <v>0.9464285714285714</v>
      </c>
      <c r="AEB13" s="1059">
        <v>128</v>
      </c>
      <c r="AEC13" s="1059">
        <v>126</v>
      </c>
      <c r="AED13" s="1060">
        <v>0.984375</v>
      </c>
      <c r="AEE13" s="1059">
        <v>121</v>
      </c>
      <c r="AEF13" s="1060">
        <v>0.9453125</v>
      </c>
      <c r="AEG13" s="1059">
        <v>126</v>
      </c>
      <c r="AEH13" s="1060">
        <v>0.984375</v>
      </c>
      <c r="AEI13" s="1059">
        <v>126</v>
      </c>
      <c r="AEJ13" s="1060">
        <v>0.984375</v>
      </c>
      <c r="AEK13" s="1059">
        <v>119</v>
      </c>
      <c r="AEL13" s="1060">
        <v>0.9296875</v>
      </c>
      <c r="AEM13" s="1059">
        <v>123</v>
      </c>
      <c r="AEN13" s="1060">
        <v>0.9609375</v>
      </c>
      <c r="AEO13" s="1059">
        <v>119</v>
      </c>
      <c r="AEP13" s="1072">
        <v>0.9296875</v>
      </c>
      <c r="AEQ13" s="1158">
        <v>140</v>
      </c>
      <c r="AER13" s="1158">
        <v>135</v>
      </c>
      <c r="AES13" s="1144">
        <v>0.9642857142857143</v>
      </c>
      <c r="AET13" s="701">
        <v>26</v>
      </c>
      <c r="AEU13" s="1144">
        <v>0.18571428571428572</v>
      </c>
      <c r="AEV13" s="1158">
        <v>132</v>
      </c>
      <c r="AEW13" s="1144">
        <v>0.94285714285714284</v>
      </c>
      <c r="AEX13" s="1158">
        <v>130</v>
      </c>
      <c r="AEY13" s="1158">
        <v>129</v>
      </c>
      <c r="AEZ13" s="1144">
        <v>0.99230769230769234</v>
      </c>
      <c r="AFA13" s="1164">
        <v>125</v>
      </c>
      <c r="AFB13" s="1144">
        <v>0.96153846153846156</v>
      </c>
      <c r="AFC13" s="1164">
        <v>93</v>
      </c>
      <c r="AFD13" s="1144">
        <v>0.7153846153846154</v>
      </c>
      <c r="AFE13" s="1158">
        <v>126</v>
      </c>
      <c r="AFF13" s="1144">
        <v>0.96923076923076923</v>
      </c>
      <c r="AFG13" s="1158">
        <v>95</v>
      </c>
      <c r="AFH13" s="1144">
        <v>0.73076923076923073</v>
      </c>
      <c r="AFI13" s="1158">
        <v>139</v>
      </c>
      <c r="AFJ13" s="1158">
        <v>133</v>
      </c>
      <c r="AFK13" s="1144">
        <v>0.95683453237410077</v>
      </c>
      <c r="AFL13" s="1164">
        <v>127</v>
      </c>
      <c r="AFM13" s="1144">
        <v>0.91366906474820142</v>
      </c>
      <c r="AFN13" s="1164">
        <v>133</v>
      </c>
      <c r="AFO13" s="1144">
        <v>0.95683453237410077</v>
      </c>
      <c r="AFP13" s="1164">
        <v>133</v>
      </c>
      <c r="AFQ13" s="1144">
        <v>0.95683453237410077</v>
      </c>
      <c r="AFR13" s="1164">
        <v>101</v>
      </c>
      <c r="AFS13" s="1144">
        <v>0.72661870503597126</v>
      </c>
      <c r="AFT13" s="1164">
        <v>130</v>
      </c>
      <c r="AFU13" s="1144">
        <v>0.93525179856115104</v>
      </c>
      <c r="AFV13" s="1158">
        <v>134</v>
      </c>
      <c r="AFW13" s="1144">
        <v>0.96402877697841727</v>
      </c>
      <c r="AFX13" s="1158">
        <v>128</v>
      </c>
      <c r="AFY13" s="1144">
        <v>0.92086330935251803</v>
      </c>
      <c r="AFZ13" s="1158">
        <v>99</v>
      </c>
      <c r="AGA13" s="1144">
        <v>0.71223021582733814</v>
      </c>
      <c r="AGB13" s="1158">
        <v>100</v>
      </c>
      <c r="AGC13" s="802">
        <v>0.71942446043165464</v>
      </c>
      <c r="AGD13" s="1158">
        <v>174</v>
      </c>
      <c r="AGE13" s="1158">
        <v>173</v>
      </c>
      <c r="AGF13" s="1144">
        <v>0.99425287356321834</v>
      </c>
      <c r="AGG13" s="1158">
        <v>0</v>
      </c>
      <c r="AGH13" s="1144">
        <v>0</v>
      </c>
      <c r="AGI13" s="1158">
        <v>172</v>
      </c>
      <c r="AGJ13" s="1144">
        <v>0.9885057471264368</v>
      </c>
      <c r="AGK13" s="1158">
        <v>157</v>
      </c>
      <c r="AGL13" s="1158">
        <v>154</v>
      </c>
      <c r="AGM13" s="1144">
        <v>0.98089171974522293</v>
      </c>
      <c r="AGN13" s="1158">
        <v>148</v>
      </c>
      <c r="AGO13" s="1144">
        <v>0.9426751592356688</v>
      </c>
      <c r="AGP13" s="1158">
        <v>145</v>
      </c>
      <c r="AGQ13" s="1144">
        <v>0.92356687898089174</v>
      </c>
      <c r="AGR13" s="1158">
        <v>151</v>
      </c>
      <c r="AGS13" s="1144">
        <v>0.96178343949044587</v>
      </c>
      <c r="AGT13" s="1158">
        <v>151</v>
      </c>
      <c r="AGU13" s="1144">
        <v>0.96178343949044587</v>
      </c>
      <c r="AGV13" s="1158">
        <v>180</v>
      </c>
      <c r="AGW13" s="1158">
        <v>177</v>
      </c>
      <c r="AGX13" s="1144">
        <v>0.98333333333333328</v>
      </c>
      <c r="AGY13" s="1158">
        <v>169</v>
      </c>
      <c r="AGZ13" s="1144">
        <v>0.93888888888888888</v>
      </c>
      <c r="AHA13" s="1158">
        <v>177</v>
      </c>
      <c r="AHB13" s="1144">
        <v>0.98333333333333328</v>
      </c>
      <c r="AHC13" s="1158">
        <v>174</v>
      </c>
      <c r="AHD13" s="1144">
        <v>0.96666666666666667</v>
      </c>
      <c r="AHE13" s="1158">
        <v>159</v>
      </c>
      <c r="AHF13" s="1144">
        <v>0.8833333333333333</v>
      </c>
      <c r="AHG13" s="1158">
        <v>160</v>
      </c>
      <c r="AHH13" s="1144">
        <v>0.88888888888888884</v>
      </c>
      <c r="AHI13" s="1158">
        <v>176</v>
      </c>
      <c r="AHJ13" s="1144">
        <v>0.97777777777777775</v>
      </c>
      <c r="AHK13" s="1158">
        <v>168</v>
      </c>
      <c r="AHL13" s="1144">
        <v>0.93333333333333335</v>
      </c>
      <c r="AHM13" s="1158">
        <v>163</v>
      </c>
      <c r="AHN13" s="1144">
        <v>0.90555555555555556</v>
      </c>
      <c r="AHO13" s="1158">
        <v>170</v>
      </c>
      <c r="AHP13" s="802">
        <v>0.94444444444444442</v>
      </c>
    </row>
    <row r="14" spans="1:909" x14ac:dyDescent="0.2">
      <c r="A14" s="4"/>
      <c r="B14" s="4" t="s">
        <v>593</v>
      </c>
      <c r="C14" s="1014" t="s">
        <v>594</v>
      </c>
      <c r="D14" s="3" t="s">
        <v>592</v>
      </c>
      <c r="E14" s="25" t="s">
        <v>770</v>
      </c>
      <c r="F14" s="25" t="s">
        <v>770</v>
      </c>
      <c r="G14" s="25" t="s">
        <v>770</v>
      </c>
      <c r="H14" s="25" t="s">
        <v>770</v>
      </c>
      <c r="I14" s="25" t="s">
        <v>770</v>
      </c>
      <c r="J14" s="25" t="s">
        <v>770</v>
      </c>
      <c r="K14" s="25" t="s">
        <v>770</v>
      </c>
      <c r="L14" s="25" t="s">
        <v>770</v>
      </c>
      <c r="M14" s="1" t="s">
        <v>593</v>
      </c>
      <c r="N14" s="1" t="s">
        <v>629</v>
      </c>
      <c r="O14" s="62" t="s">
        <v>770</v>
      </c>
      <c r="P14" s="62" t="s">
        <v>770</v>
      </c>
      <c r="Q14" s="62" t="s">
        <v>770</v>
      </c>
      <c r="R14" s="62" t="s">
        <v>770</v>
      </c>
      <c r="S14" s="62" t="s">
        <v>770</v>
      </c>
      <c r="T14" s="62" t="s">
        <v>770</v>
      </c>
      <c r="U14" s="913" t="s">
        <v>770</v>
      </c>
      <c r="V14" s="1125">
        <v>1815</v>
      </c>
      <c r="W14" s="1059">
        <v>2090</v>
      </c>
      <c r="X14" s="1059">
        <v>9005</v>
      </c>
      <c r="Y14" s="1059">
        <v>10415</v>
      </c>
      <c r="Z14" s="1098">
        <v>0.20155469183786784</v>
      </c>
      <c r="AA14" s="1098">
        <v>0.19339711610229529</v>
      </c>
      <c r="AB14" s="1098">
        <v>0.20996678761728282</v>
      </c>
      <c r="AC14" s="1098">
        <v>0.20067210753720596</v>
      </c>
      <c r="AD14" s="1098">
        <v>0.19309135958825177</v>
      </c>
      <c r="AE14" s="1072">
        <v>0.20847358171130245</v>
      </c>
      <c r="AF14" s="1059">
        <v>1765</v>
      </c>
      <c r="AG14" s="1059">
        <v>1995</v>
      </c>
      <c r="AH14" s="1059">
        <v>8915</v>
      </c>
      <c r="AI14" s="1059">
        <v>10245</v>
      </c>
      <c r="AJ14" s="1098">
        <v>0.19798093101514302</v>
      </c>
      <c r="AK14" s="1098">
        <v>0.18984013640386904</v>
      </c>
      <c r="AL14" s="1098">
        <v>0.2063818925599647</v>
      </c>
      <c r="AM14" s="1098">
        <v>0.19472913616398244</v>
      </c>
      <c r="AN14" s="1098">
        <v>0.18717620317949935</v>
      </c>
      <c r="AO14" s="1072">
        <v>0.20251091168784824</v>
      </c>
      <c r="AP14" s="1059">
        <v>1810</v>
      </c>
      <c r="AQ14" s="1059">
        <v>2000</v>
      </c>
      <c r="AR14" s="1059">
        <v>8790</v>
      </c>
      <c r="AS14" s="1059">
        <v>10060</v>
      </c>
      <c r="AT14" s="1098">
        <v>0.20591581342434584</v>
      </c>
      <c r="AU14" s="1098">
        <v>0.1975917430319965</v>
      </c>
      <c r="AV14" s="1098">
        <v>0.2144968164206858</v>
      </c>
      <c r="AW14" s="1098">
        <v>0.19880715705765409</v>
      </c>
      <c r="AX14" s="1098">
        <v>0.19112386100082782</v>
      </c>
      <c r="AY14" s="1072">
        <v>0.2067203891499366</v>
      </c>
      <c r="AZ14" s="1059">
        <v>1925</v>
      </c>
      <c r="BA14" s="1059">
        <v>2155</v>
      </c>
      <c r="BB14" s="1059">
        <v>8655</v>
      </c>
      <c r="BC14" s="1059">
        <v>10000</v>
      </c>
      <c r="BD14" s="1098">
        <v>0.22241478913922588</v>
      </c>
      <c r="BE14" s="1098">
        <v>0.21377767977033824</v>
      </c>
      <c r="BF14" s="1098">
        <v>0.23129819754519063</v>
      </c>
      <c r="BG14" s="1098">
        <v>0.2155</v>
      </c>
      <c r="BH14" s="1098">
        <v>0.2075512947213056</v>
      </c>
      <c r="BI14" s="1072">
        <v>0.22366720035160942</v>
      </c>
      <c r="BJ14" s="1059">
        <v>3302</v>
      </c>
      <c r="BK14" s="1059">
        <v>3109</v>
      </c>
      <c r="BL14" s="1059">
        <v>2539</v>
      </c>
      <c r="BM14" s="1059">
        <v>2433</v>
      </c>
      <c r="BN14" s="1059">
        <v>2302</v>
      </c>
      <c r="BO14" s="1059">
        <v>11383</v>
      </c>
      <c r="BP14" s="1059">
        <v>13685</v>
      </c>
      <c r="BQ14" s="1126">
        <v>43182</v>
      </c>
      <c r="BR14" s="1059">
        <v>3302</v>
      </c>
      <c r="BS14" s="1059">
        <v>3005</v>
      </c>
      <c r="BT14" s="1059">
        <v>2528</v>
      </c>
      <c r="BU14" s="1059">
        <v>2384</v>
      </c>
      <c r="BV14" s="1059">
        <v>2404</v>
      </c>
      <c r="BW14" s="1059">
        <v>11219</v>
      </c>
      <c r="BX14" s="1059">
        <v>13623</v>
      </c>
      <c r="BY14" s="1126">
        <v>43019</v>
      </c>
      <c r="BZ14" s="1059">
        <v>3315</v>
      </c>
      <c r="CA14" s="1059">
        <v>2797</v>
      </c>
      <c r="CB14" s="1059">
        <v>2478</v>
      </c>
      <c r="CC14" s="1059">
        <v>2363</v>
      </c>
      <c r="CD14" s="1059">
        <v>2425</v>
      </c>
      <c r="CE14" s="1059">
        <v>10953</v>
      </c>
      <c r="CF14" s="1059">
        <v>13378</v>
      </c>
      <c r="CG14" s="1126">
        <v>42467</v>
      </c>
      <c r="CH14" s="1059">
        <v>3266</v>
      </c>
      <c r="CI14" s="1059">
        <v>2732</v>
      </c>
      <c r="CJ14" s="1059">
        <v>2406</v>
      </c>
      <c r="CK14" s="1059">
        <v>2423</v>
      </c>
      <c r="CL14" s="1059">
        <v>2523</v>
      </c>
      <c r="CM14" s="1059">
        <v>10827</v>
      </c>
      <c r="CN14" s="1059">
        <v>13350</v>
      </c>
      <c r="CO14" s="1126">
        <v>42137</v>
      </c>
      <c r="CP14" s="1059">
        <v>3221</v>
      </c>
      <c r="CQ14" s="1059">
        <v>2626</v>
      </c>
      <c r="CR14" s="1059">
        <v>2369</v>
      </c>
      <c r="CS14" s="1059">
        <v>2458</v>
      </c>
      <c r="CT14" s="1059">
        <v>2620</v>
      </c>
      <c r="CU14" s="1059">
        <v>10674</v>
      </c>
      <c r="CV14" s="1059">
        <v>13294</v>
      </c>
      <c r="CW14" s="1126">
        <v>41976</v>
      </c>
      <c r="CX14" s="1059">
        <v>3166</v>
      </c>
      <c r="CY14" s="1059">
        <v>2573</v>
      </c>
      <c r="CZ14" s="1059">
        <v>2378</v>
      </c>
      <c r="DA14" s="1059">
        <v>2491</v>
      </c>
      <c r="DB14" s="1059">
        <v>2744</v>
      </c>
      <c r="DC14" s="1059">
        <v>10608</v>
      </c>
      <c r="DD14" s="1059">
        <v>13352</v>
      </c>
      <c r="DE14" s="1126">
        <v>41590</v>
      </c>
      <c r="DF14" s="1059">
        <v>3020</v>
      </c>
      <c r="DG14" s="1059">
        <v>2491</v>
      </c>
      <c r="DH14" s="1059">
        <v>2306</v>
      </c>
      <c r="DI14" s="1059">
        <v>2585</v>
      </c>
      <c r="DJ14" s="1059">
        <v>2739</v>
      </c>
      <c r="DK14" s="1059">
        <v>10402</v>
      </c>
      <c r="DL14" s="1059">
        <v>13141</v>
      </c>
      <c r="DM14" s="1126">
        <v>40855</v>
      </c>
      <c r="DN14" s="1059">
        <v>2765</v>
      </c>
      <c r="DO14" s="1059">
        <v>2434</v>
      </c>
      <c r="DP14" s="1059">
        <v>2327</v>
      </c>
      <c r="DQ14" s="1059">
        <v>2655</v>
      </c>
      <c r="DR14" s="1059">
        <v>2758</v>
      </c>
      <c r="DS14" s="1059">
        <v>10181</v>
      </c>
      <c r="DT14" s="1059">
        <v>12939</v>
      </c>
      <c r="DU14" s="1126">
        <v>40400</v>
      </c>
      <c r="DV14" s="1059">
        <v>2627</v>
      </c>
      <c r="DW14" s="1059">
        <v>2383</v>
      </c>
      <c r="DX14" s="1059">
        <v>2425</v>
      </c>
      <c r="DY14" s="1059">
        <v>2682</v>
      </c>
      <c r="DZ14" s="1059">
        <v>2740</v>
      </c>
      <c r="EA14" s="1059">
        <v>10117</v>
      </c>
      <c r="EB14" s="1059">
        <v>12857</v>
      </c>
      <c r="EC14" s="1126">
        <v>40115</v>
      </c>
      <c r="ED14" s="1059">
        <v>2535</v>
      </c>
      <c r="EE14" s="1059">
        <v>2344</v>
      </c>
      <c r="EF14" s="1059">
        <v>2448</v>
      </c>
      <c r="EG14" s="1059">
        <v>2719</v>
      </c>
      <c r="EH14" s="1059">
        <v>2768</v>
      </c>
      <c r="EI14" s="1059">
        <v>10046</v>
      </c>
      <c r="EJ14" s="1059">
        <v>12814</v>
      </c>
      <c r="EK14" s="1126">
        <v>39849</v>
      </c>
      <c r="EL14" s="1059">
        <v>2487</v>
      </c>
      <c r="EM14" s="1059">
        <v>2377</v>
      </c>
      <c r="EN14" s="1059">
        <v>2496</v>
      </c>
      <c r="EO14" s="1059">
        <v>2784</v>
      </c>
      <c r="EP14" s="1059">
        <v>2733</v>
      </c>
      <c r="EQ14" s="1059">
        <v>10144</v>
      </c>
      <c r="ER14" s="1059">
        <v>12877</v>
      </c>
      <c r="ES14" s="1126">
        <v>39667</v>
      </c>
      <c r="ET14" s="1059" t="s">
        <v>770</v>
      </c>
      <c r="EU14" s="1059" t="s">
        <v>770</v>
      </c>
      <c r="EV14" s="1059">
        <v>85</v>
      </c>
      <c r="EW14" s="1059">
        <v>112</v>
      </c>
      <c r="EX14" s="1059">
        <v>197</v>
      </c>
      <c r="EY14" s="1059">
        <v>546</v>
      </c>
      <c r="EZ14" s="1098">
        <v>0.3608058608058608</v>
      </c>
      <c r="FA14" s="1098">
        <v>0.32162608279220906</v>
      </c>
      <c r="FB14" s="1098">
        <v>0.40193059420699134</v>
      </c>
      <c r="FC14" s="64" t="s">
        <v>2154</v>
      </c>
      <c r="FD14" s="1098">
        <v>0.20512820512820512</v>
      </c>
      <c r="FE14" s="1098">
        <v>0.1733742018986541</v>
      </c>
      <c r="FF14" s="1098">
        <v>0.24100244279702043</v>
      </c>
      <c r="FG14" s="1126" t="s">
        <v>2154</v>
      </c>
      <c r="FH14" s="1059" t="s">
        <v>770</v>
      </c>
      <c r="FI14" s="1059" t="s">
        <v>770</v>
      </c>
      <c r="FJ14" s="1059">
        <v>52</v>
      </c>
      <c r="FK14" s="1059">
        <v>114</v>
      </c>
      <c r="FL14" s="1059">
        <v>166</v>
      </c>
      <c r="FM14" s="1059">
        <v>443</v>
      </c>
      <c r="FN14" s="1098">
        <v>0.37471783295711059</v>
      </c>
      <c r="FO14" s="1098">
        <v>0.33090105133171688</v>
      </c>
      <c r="FP14" s="1098">
        <v>0.42068869530246589</v>
      </c>
      <c r="FQ14" s="1059" t="s">
        <v>2154</v>
      </c>
      <c r="FR14" s="1098">
        <v>0.25733634311512416</v>
      </c>
      <c r="FS14" s="1098">
        <v>0.21883498934799486</v>
      </c>
      <c r="FT14" s="1098">
        <v>0.30001001539389072</v>
      </c>
      <c r="FU14" s="1126" t="s">
        <v>3499</v>
      </c>
      <c r="FV14" s="1059" t="s">
        <v>770</v>
      </c>
      <c r="FW14" s="1059" t="s">
        <v>770</v>
      </c>
      <c r="FX14" s="1059">
        <v>62</v>
      </c>
      <c r="FY14" s="1059">
        <v>101</v>
      </c>
      <c r="FZ14" s="1059">
        <v>163</v>
      </c>
      <c r="GA14" s="1059">
        <v>481</v>
      </c>
      <c r="GB14" s="1098">
        <v>0.3388773388773389</v>
      </c>
      <c r="GC14" s="1098">
        <v>0.29800275030235335</v>
      </c>
      <c r="GD14" s="1098">
        <v>0.38230511698066572</v>
      </c>
      <c r="GE14" s="1059" t="s">
        <v>2154</v>
      </c>
      <c r="GF14" s="1098">
        <v>0.20997920997920999</v>
      </c>
      <c r="GG14" s="1098">
        <v>0.17595035653801908</v>
      </c>
      <c r="GH14" s="1098">
        <v>0.2486038045714152</v>
      </c>
      <c r="GI14" s="1126" t="s">
        <v>2154</v>
      </c>
      <c r="GJ14" s="1059" t="s">
        <v>770</v>
      </c>
      <c r="GK14" s="1059" t="s">
        <v>770</v>
      </c>
      <c r="GL14" s="1059">
        <v>77</v>
      </c>
      <c r="GM14" s="1059">
        <v>112</v>
      </c>
      <c r="GN14" s="1059">
        <v>189</v>
      </c>
      <c r="GO14" s="1059">
        <v>493</v>
      </c>
      <c r="GP14" s="1098">
        <v>0.38336713995943206</v>
      </c>
      <c r="GQ14" s="1098">
        <v>0.34150706163937811</v>
      </c>
      <c r="GR14" s="1098">
        <v>0.42703077279785928</v>
      </c>
      <c r="GS14" s="1059" t="s">
        <v>3499</v>
      </c>
      <c r="GT14" s="1098">
        <v>0.22718052738336714</v>
      </c>
      <c r="GU14" s="1098">
        <v>0.19238582449302</v>
      </c>
      <c r="GV14" s="1098">
        <v>0.26619397953843099</v>
      </c>
      <c r="GW14" s="1126" t="s">
        <v>3499</v>
      </c>
      <c r="GX14" s="1059" t="s">
        <v>770</v>
      </c>
      <c r="GY14" s="1059" t="s">
        <v>770</v>
      </c>
      <c r="GZ14" s="1059">
        <v>64</v>
      </c>
      <c r="HA14" s="1059">
        <v>54</v>
      </c>
      <c r="HB14" s="1059">
        <v>118</v>
      </c>
      <c r="HC14" s="1059">
        <v>599</v>
      </c>
      <c r="HD14" s="1098">
        <v>0.19699499165275458</v>
      </c>
      <c r="HE14" s="1098">
        <v>0.16711792506993697</v>
      </c>
      <c r="HF14" s="1098">
        <v>0.23073370791144904</v>
      </c>
      <c r="HG14" s="1059" t="s">
        <v>2154</v>
      </c>
      <c r="HH14" s="1098">
        <v>9.0150250417362271E-2</v>
      </c>
      <c r="HI14" s="1098">
        <v>6.9751194641138284E-2</v>
      </c>
      <c r="HJ14" s="1098">
        <v>0.11577263950172818</v>
      </c>
      <c r="HK14" s="1126" t="s">
        <v>2154</v>
      </c>
      <c r="HL14" s="1059" t="s">
        <v>770</v>
      </c>
      <c r="HM14" s="1059" t="s">
        <v>770</v>
      </c>
      <c r="HN14" s="1059">
        <v>74</v>
      </c>
      <c r="HO14" s="1059">
        <v>66</v>
      </c>
      <c r="HP14" s="1059">
        <v>140</v>
      </c>
      <c r="HQ14" s="1059">
        <v>587</v>
      </c>
      <c r="HR14" s="1098">
        <v>0.23850085178875638</v>
      </c>
      <c r="HS14" s="1098">
        <v>0.20579590365492587</v>
      </c>
      <c r="HT14" s="1098">
        <v>0.274606164587264</v>
      </c>
      <c r="HU14" s="1059" t="s">
        <v>2154</v>
      </c>
      <c r="HV14" s="1098">
        <v>0.11243611584327087</v>
      </c>
      <c r="HW14" s="1098">
        <v>8.9359463559092023E-2</v>
      </c>
      <c r="HX14" s="1098">
        <v>0.1405523965392676</v>
      </c>
      <c r="HY14" s="1126" t="s">
        <v>2154</v>
      </c>
      <c r="HZ14" s="1059" t="s">
        <v>770</v>
      </c>
      <c r="IA14" s="1059" t="s">
        <v>770</v>
      </c>
      <c r="IB14" s="1059">
        <v>78</v>
      </c>
      <c r="IC14" s="1059">
        <v>56</v>
      </c>
      <c r="ID14" s="1059">
        <v>134</v>
      </c>
      <c r="IE14" s="1059">
        <v>630</v>
      </c>
      <c r="IF14" s="1098">
        <v>0.21269841269841269</v>
      </c>
      <c r="IG14" s="1098">
        <v>0.1825346737481629</v>
      </c>
      <c r="IH14" s="1098">
        <v>0.24634459099175166</v>
      </c>
      <c r="II14" s="1059" t="s">
        <v>2154</v>
      </c>
      <c r="IJ14" s="1098">
        <v>8.8888888888888892E-2</v>
      </c>
      <c r="IK14" s="1098">
        <v>6.9086037415978241E-2</v>
      </c>
      <c r="IL14" s="1098">
        <v>0.11367489942180005</v>
      </c>
      <c r="IM14" s="1126" t="s">
        <v>2154</v>
      </c>
      <c r="IN14" s="1059" t="s">
        <v>770</v>
      </c>
      <c r="IO14" s="1059" t="s">
        <v>770</v>
      </c>
      <c r="IP14" s="1059">
        <v>41</v>
      </c>
      <c r="IQ14" s="1059">
        <v>38</v>
      </c>
      <c r="IR14" s="1059">
        <v>79</v>
      </c>
      <c r="IS14" s="1059">
        <v>346</v>
      </c>
      <c r="IT14" s="1098">
        <v>0.22832369942196531</v>
      </c>
      <c r="IU14" s="1098">
        <v>0.18722071952840225</v>
      </c>
      <c r="IV14" s="1098">
        <v>0.27539300088728891</v>
      </c>
      <c r="IW14" s="1059" t="s">
        <v>2154</v>
      </c>
      <c r="IX14" s="1098">
        <v>0.10982658959537572</v>
      </c>
      <c r="IY14" s="1098">
        <v>8.1067494088109218E-2</v>
      </c>
      <c r="IZ14" s="1098">
        <v>0.14715433842378767</v>
      </c>
      <c r="JA14" s="1126" t="s">
        <v>2154</v>
      </c>
      <c r="JB14" s="1059">
        <v>40907</v>
      </c>
      <c r="JC14" s="1059">
        <v>3162</v>
      </c>
      <c r="JD14" s="1059">
        <v>2549</v>
      </c>
      <c r="JE14" s="1059">
        <v>2356</v>
      </c>
      <c r="JF14" s="1059">
        <v>2477</v>
      </c>
      <c r="JG14" s="1126">
        <v>2683</v>
      </c>
      <c r="JH14" s="1059">
        <v>6550</v>
      </c>
      <c r="JI14" s="1059">
        <v>66</v>
      </c>
      <c r="JJ14" s="1059">
        <v>109</v>
      </c>
      <c r="JK14" s="1059">
        <v>109</v>
      </c>
      <c r="JL14" s="1059">
        <v>149</v>
      </c>
      <c r="JM14" s="1126">
        <v>171</v>
      </c>
      <c r="JN14" s="1060">
        <v>0.16011929498618818</v>
      </c>
      <c r="JO14" s="1060">
        <v>2.0872865275142316E-2</v>
      </c>
      <c r="JP14" s="1060">
        <v>4.276186739897999E-2</v>
      </c>
      <c r="JQ14" s="1060">
        <v>4.6264855687606112E-2</v>
      </c>
      <c r="JR14" s="1060">
        <v>6.0153411384739605E-2</v>
      </c>
      <c r="JS14" s="1072">
        <v>6.3734625419306745E-2</v>
      </c>
      <c r="JT14" s="1059">
        <v>41464</v>
      </c>
      <c r="JU14" s="1059">
        <v>32003</v>
      </c>
      <c r="JV14" s="1059">
        <v>28545</v>
      </c>
      <c r="JW14" s="1059">
        <v>3458</v>
      </c>
      <c r="JX14" s="1059">
        <v>399</v>
      </c>
      <c r="JY14" s="1059">
        <v>42</v>
      </c>
      <c r="JZ14" s="1059">
        <v>3017</v>
      </c>
      <c r="KA14" s="1059">
        <v>1276</v>
      </c>
      <c r="KB14" s="1059">
        <v>6134</v>
      </c>
      <c r="KC14" s="1059">
        <v>1648</v>
      </c>
      <c r="KD14" s="1059">
        <v>403</v>
      </c>
      <c r="KE14" s="1060">
        <v>0.68842851630329926</v>
      </c>
      <c r="KF14" s="1072">
        <v>0.31157148369670074</v>
      </c>
      <c r="KG14" s="1059">
        <v>3163</v>
      </c>
      <c r="KH14" s="1059">
        <v>2074</v>
      </c>
      <c r="KI14" s="1059">
        <v>1848</v>
      </c>
      <c r="KJ14" s="1059">
        <v>226</v>
      </c>
      <c r="KK14" s="1059">
        <v>5</v>
      </c>
      <c r="KL14" s="1059">
        <v>11</v>
      </c>
      <c r="KM14" s="1059">
        <v>210</v>
      </c>
      <c r="KN14" s="1059">
        <v>250</v>
      </c>
      <c r="KO14" s="1059">
        <v>620</v>
      </c>
      <c r="KP14" s="1059">
        <v>176</v>
      </c>
      <c r="KQ14" s="1059">
        <v>43</v>
      </c>
      <c r="KR14" s="1060">
        <v>0.58425545368321219</v>
      </c>
      <c r="KS14" s="1072">
        <v>0.41574454631678781</v>
      </c>
      <c r="KT14" s="1059">
        <v>1571</v>
      </c>
      <c r="KU14" s="1059">
        <v>1050</v>
      </c>
      <c r="KV14" s="1059">
        <v>963</v>
      </c>
      <c r="KW14" s="1059">
        <v>87</v>
      </c>
      <c r="KX14" s="1059">
        <v>2</v>
      </c>
      <c r="KY14" s="1059">
        <v>4</v>
      </c>
      <c r="KZ14" s="1059">
        <v>81</v>
      </c>
      <c r="LA14" s="1059">
        <v>116</v>
      </c>
      <c r="LB14" s="1059">
        <v>301</v>
      </c>
      <c r="LC14" s="1059">
        <v>84</v>
      </c>
      <c r="LD14" s="1059">
        <v>20</v>
      </c>
      <c r="LE14" s="1060">
        <v>0.61298535964353917</v>
      </c>
      <c r="LF14" s="1072">
        <v>0.38701464035646083</v>
      </c>
      <c r="LG14" s="1059">
        <v>978</v>
      </c>
      <c r="LH14" s="1059">
        <v>667</v>
      </c>
      <c r="LI14" s="1059">
        <v>614</v>
      </c>
      <c r="LJ14" s="1059">
        <v>53</v>
      </c>
      <c r="LK14" s="1059">
        <v>6</v>
      </c>
      <c r="LL14" s="1059">
        <v>1</v>
      </c>
      <c r="LM14" s="1059">
        <v>46</v>
      </c>
      <c r="LN14" s="1059">
        <v>63</v>
      </c>
      <c r="LO14" s="1059">
        <v>188</v>
      </c>
      <c r="LP14" s="1059">
        <v>50</v>
      </c>
      <c r="LQ14" s="1059">
        <v>10</v>
      </c>
      <c r="LR14" s="1060">
        <v>0.6278118609406953</v>
      </c>
      <c r="LS14" s="1072">
        <v>0.3721881390593047</v>
      </c>
      <c r="LT14" s="1059">
        <v>2357</v>
      </c>
      <c r="LU14" s="1059">
        <v>1741</v>
      </c>
      <c r="LV14" s="1059">
        <v>1642</v>
      </c>
      <c r="LW14" s="1059">
        <v>99</v>
      </c>
      <c r="LX14" s="1059">
        <v>7</v>
      </c>
      <c r="LY14" s="1059">
        <v>0</v>
      </c>
      <c r="LZ14" s="1059">
        <v>92</v>
      </c>
      <c r="MA14" s="1059">
        <v>129</v>
      </c>
      <c r="MB14" s="1059">
        <v>351</v>
      </c>
      <c r="MC14" s="1059">
        <v>110</v>
      </c>
      <c r="MD14" s="1059">
        <v>26</v>
      </c>
      <c r="ME14" s="1060">
        <v>0.69664828171404325</v>
      </c>
      <c r="MF14" s="1072">
        <v>0.30335171828595675</v>
      </c>
      <c r="MG14" s="1059">
        <v>460</v>
      </c>
      <c r="MH14" s="1059">
        <v>309</v>
      </c>
      <c r="MI14" s="1059">
        <v>293</v>
      </c>
      <c r="MJ14" s="1059">
        <v>16</v>
      </c>
      <c r="MK14" s="1059">
        <v>1</v>
      </c>
      <c r="ML14" s="1059">
        <v>0</v>
      </c>
      <c r="MM14" s="1059">
        <v>15</v>
      </c>
      <c r="MN14" s="1059">
        <v>39</v>
      </c>
      <c r="MO14" s="1059">
        <v>86</v>
      </c>
      <c r="MP14" s="1059">
        <v>24</v>
      </c>
      <c r="MQ14" s="1059">
        <v>2</v>
      </c>
      <c r="MR14" s="1060">
        <v>0.63695652173913042</v>
      </c>
      <c r="MS14" s="1072">
        <v>0.36304347826086958</v>
      </c>
      <c r="MT14" s="1059">
        <v>1044</v>
      </c>
      <c r="MU14" s="1059">
        <v>806</v>
      </c>
      <c r="MV14" s="1059">
        <v>761</v>
      </c>
      <c r="MW14" s="1059">
        <v>45</v>
      </c>
      <c r="MX14" s="1059">
        <v>4</v>
      </c>
      <c r="MY14" s="1059">
        <v>0</v>
      </c>
      <c r="MZ14" s="1059">
        <v>41</v>
      </c>
      <c r="NA14" s="1059">
        <v>55</v>
      </c>
      <c r="NB14" s="1059">
        <v>135</v>
      </c>
      <c r="NC14" s="1059">
        <v>38</v>
      </c>
      <c r="ND14" s="1059">
        <v>10</v>
      </c>
      <c r="NE14" s="1060">
        <v>0.72892720306513414</v>
      </c>
      <c r="NF14" s="1072">
        <v>0.27107279693486586</v>
      </c>
      <c r="NG14" s="1059">
        <v>1010</v>
      </c>
      <c r="NH14" s="1059">
        <v>758</v>
      </c>
      <c r="NI14" s="1059">
        <v>715</v>
      </c>
      <c r="NJ14" s="1059">
        <v>43</v>
      </c>
      <c r="NK14" s="1059">
        <v>2</v>
      </c>
      <c r="NL14" s="1059">
        <v>0</v>
      </c>
      <c r="NM14" s="1059">
        <v>41</v>
      </c>
      <c r="NN14" s="1059">
        <v>37</v>
      </c>
      <c r="NO14" s="1059">
        <v>148</v>
      </c>
      <c r="NP14" s="1059">
        <v>52</v>
      </c>
      <c r="NQ14" s="1059">
        <v>15</v>
      </c>
      <c r="NR14" s="1060">
        <v>0.70792079207920788</v>
      </c>
      <c r="NS14" s="1072">
        <v>0.29207920792079212</v>
      </c>
      <c r="NT14" s="1059">
        <v>2728</v>
      </c>
      <c r="NU14" s="1059">
        <v>2112</v>
      </c>
      <c r="NV14" s="1059">
        <v>1841</v>
      </c>
      <c r="NW14" s="1059">
        <v>271</v>
      </c>
      <c r="NX14" s="1059">
        <v>11</v>
      </c>
      <c r="NY14" s="1059">
        <v>5</v>
      </c>
      <c r="NZ14" s="1059">
        <v>255</v>
      </c>
      <c r="OA14" s="1059">
        <v>96</v>
      </c>
      <c r="OB14" s="1059">
        <v>415</v>
      </c>
      <c r="OC14" s="1059">
        <v>84</v>
      </c>
      <c r="OD14" s="1059">
        <v>21</v>
      </c>
      <c r="OE14" s="1060">
        <v>0.67485337243401755</v>
      </c>
      <c r="OF14" s="1072">
        <v>0.32514662756598245</v>
      </c>
      <c r="OG14" s="1059">
        <v>13311</v>
      </c>
      <c r="OH14" s="1059">
        <v>9517</v>
      </c>
      <c r="OI14" s="1059">
        <v>8677</v>
      </c>
      <c r="OJ14" s="1059">
        <v>840</v>
      </c>
      <c r="OK14" s="1059">
        <v>38</v>
      </c>
      <c r="OL14" s="1059">
        <v>21</v>
      </c>
      <c r="OM14" s="1059">
        <v>781</v>
      </c>
      <c r="ON14" s="1059">
        <v>785</v>
      </c>
      <c r="OO14" s="1059">
        <v>2244</v>
      </c>
      <c r="OP14" s="1059">
        <v>618</v>
      </c>
      <c r="OQ14" s="1059">
        <v>147</v>
      </c>
      <c r="OR14" s="1060">
        <v>0.65186687701900681</v>
      </c>
      <c r="OS14" s="1072">
        <v>0.34813312298099319</v>
      </c>
      <c r="OT14" s="1059">
        <v>41976</v>
      </c>
      <c r="OU14" s="1059">
        <v>21.430120354488274</v>
      </c>
      <c r="OV14" s="1060">
        <v>0</v>
      </c>
      <c r="OW14" s="1072">
        <v>0.15384615384615385</v>
      </c>
      <c r="OX14" s="1059">
        <v>8734</v>
      </c>
      <c r="OY14" s="1060">
        <v>0.2182099839706893</v>
      </c>
      <c r="OZ14" s="1059">
        <v>1905.8460000000005</v>
      </c>
      <c r="PA14" s="1060">
        <v>3.8461538461538464E-2</v>
      </c>
      <c r="PB14" s="1072">
        <v>0.30769230769230771</v>
      </c>
      <c r="PC14" s="1059">
        <v>1870</v>
      </c>
      <c r="PD14" s="1059">
        <v>355</v>
      </c>
      <c r="PE14" s="1126">
        <v>145</v>
      </c>
      <c r="PF14" s="1059">
        <v>1815</v>
      </c>
      <c r="PG14" s="1059">
        <v>330</v>
      </c>
      <c r="PH14" s="1126">
        <v>140</v>
      </c>
      <c r="PI14" s="1059">
        <v>1745</v>
      </c>
      <c r="PJ14" s="1059">
        <v>345</v>
      </c>
      <c r="PK14" s="1126">
        <v>115</v>
      </c>
      <c r="PL14" s="1059">
        <v>1680</v>
      </c>
      <c r="PM14" s="1059">
        <v>360</v>
      </c>
      <c r="PN14" s="1126">
        <v>100</v>
      </c>
      <c r="PO14" s="1059">
        <v>1610</v>
      </c>
      <c r="PP14" s="1059">
        <v>365</v>
      </c>
      <c r="PQ14" s="1126">
        <v>110</v>
      </c>
      <c r="PR14" s="1059">
        <v>1535</v>
      </c>
      <c r="PS14" s="1059">
        <v>370</v>
      </c>
      <c r="PT14" s="1126">
        <v>80</v>
      </c>
      <c r="PU14" s="1059" t="s">
        <v>770</v>
      </c>
      <c r="PV14" s="1059" t="s">
        <v>770</v>
      </c>
      <c r="PW14" s="1059" t="s">
        <v>770</v>
      </c>
      <c r="PX14" s="1059" t="s">
        <v>770</v>
      </c>
      <c r="PY14" s="1059" t="s">
        <v>770</v>
      </c>
      <c r="PZ14" s="1059" t="s">
        <v>770</v>
      </c>
      <c r="QA14" s="1059" t="s">
        <v>770</v>
      </c>
      <c r="QB14" s="1126" t="s">
        <v>770</v>
      </c>
      <c r="QC14" s="1059">
        <v>630</v>
      </c>
      <c r="QD14" s="1059">
        <v>505</v>
      </c>
      <c r="QE14" s="1059" t="s">
        <v>770</v>
      </c>
      <c r="QF14" s="1059">
        <v>653</v>
      </c>
      <c r="QG14" s="1059">
        <v>629</v>
      </c>
      <c r="QH14" s="1059">
        <v>680</v>
      </c>
      <c r="QI14" s="1059">
        <v>689</v>
      </c>
      <c r="QJ14" s="1059">
        <v>634</v>
      </c>
      <c r="QK14" s="1126">
        <v>594</v>
      </c>
      <c r="QL14" s="1059">
        <v>646</v>
      </c>
      <c r="QM14" s="1059">
        <v>669</v>
      </c>
      <c r="QN14" s="1059">
        <v>693</v>
      </c>
      <c r="QO14" s="1059">
        <v>603</v>
      </c>
      <c r="QP14" s="1059">
        <v>691</v>
      </c>
      <c r="QQ14" s="1059">
        <v>612</v>
      </c>
      <c r="QR14" s="1059">
        <v>693</v>
      </c>
      <c r="QS14" s="1059">
        <v>617</v>
      </c>
      <c r="QT14" s="1059">
        <v>622</v>
      </c>
      <c r="QU14" s="1059">
        <v>565</v>
      </c>
      <c r="QV14" s="1059">
        <v>552</v>
      </c>
      <c r="QW14" s="1059">
        <v>486</v>
      </c>
      <c r="QX14" s="1059">
        <v>520</v>
      </c>
      <c r="QY14" s="1059">
        <v>511</v>
      </c>
      <c r="QZ14" s="1059">
        <v>470</v>
      </c>
      <c r="RA14" s="1059">
        <v>542</v>
      </c>
      <c r="RB14" s="1059">
        <v>484</v>
      </c>
      <c r="RC14" s="1059">
        <v>472</v>
      </c>
      <c r="RD14" s="1059">
        <v>494</v>
      </c>
      <c r="RE14" s="1059">
        <v>441</v>
      </c>
      <c r="RF14" s="1059">
        <v>370</v>
      </c>
      <c r="RG14" s="1059">
        <v>434</v>
      </c>
      <c r="RH14" s="1059">
        <v>464</v>
      </c>
      <c r="RI14" s="1059">
        <v>488</v>
      </c>
      <c r="RJ14" s="1126">
        <v>546</v>
      </c>
      <c r="RK14" s="1059">
        <v>682</v>
      </c>
      <c r="RL14" s="1059">
        <v>680</v>
      </c>
      <c r="RM14" s="1059">
        <v>620</v>
      </c>
      <c r="RN14" s="1059">
        <v>690</v>
      </c>
      <c r="RO14" s="1059">
        <v>630</v>
      </c>
      <c r="RP14" s="1059">
        <v>684</v>
      </c>
      <c r="RQ14" s="1059">
        <v>608</v>
      </c>
      <c r="RR14" s="1059">
        <v>607</v>
      </c>
      <c r="RS14" s="1059">
        <v>565</v>
      </c>
      <c r="RT14" s="1059">
        <v>541</v>
      </c>
      <c r="RU14" s="1059">
        <v>486</v>
      </c>
      <c r="RV14" s="1059">
        <v>531</v>
      </c>
      <c r="RW14" s="1059">
        <v>514</v>
      </c>
      <c r="RX14" s="1059">
        <v>473</v>
      </c>
      <c r="RY14" s="1059">
        <v>524</v>
      </c>
      <c r="RZ14" s="1059">
        <v>491</v>
      </c>
      <c r="SA14" s="1059">
        <v>485</v>
      </c>
      <c r="SB14" s="1059">
        <v>491</v>
      </c>
      <c r="SC14" s="1059">
        <v>501</v>
      </c>
      <c r="SD14" s="1059">
        <v>416</v>
      </c>
      <c r="SE14" s="1059">
        <v>417</v>
      </c>
      <c r="SF14" s="1059">
        <v>455</v>
      </c>
      <c r="SG14" s="1059">
        <v>434</v>
      </c>
      <c r="SH14" s="1059">
        <v>539</v>
      </c>
      <c r="SI14" s="1126">
        <v>559</v>
      </c>
      <c r="SJ14" s="1059">
        <v>676</v>
      </c>
      <c r="SK14" s="1059">
        <v>631</v>
      </c>
      <c r="SL14" s="1059">
        <v>679</v>
      </c>
      <c r="SM14" s="1059">
        <v>639</v>
      </c>
      <c r="SN14" s="1059">
        <v>690</v>
      </c>
      <c r="SO14" s="1059">
        <v>607</v>
      </c>
      <c r="SP14" s="1059">
        <v>601</v>
      </c>
      <c r="SQ14" s="1059">
        <v>559</v>
      </c>
      <c r="SR14" s="1059">
        <v>546</v>
      </c>
      <c r="SS14" s="1059">
        <v>484</v>
      </c>
      <c r="ST14" s="1059">
        <v>525</v>
      </c>
      <c r="SU14" s="1059">
        <v>516</v>
      </c>
      <c r="SV14" s="1059">
        <v>483</v>
      </c>
      <c r="SW14" s="1059">
        <v>506</v>
      </c>
      <c r="SX14" s="1059">
        <v>448</v>
      </c>
      <c r="SY14" s="1059">
        <v>477</v>
      </c>
      <c r="SZ14" s="1059">
        <v>489</v>
      </c>
      <c r="TA14" s="1059">
        <v>521</v>
      </c>
      <c r="TB14" s="1059">
        <v>453</v>
      </c>
      <c r="TC14" s="1059">
        <v>423</v>
      </c>
      <c r="TD14" s="1059">
        <v>433</v>
      </c>
      <c r="TE14" s="1059">
        <v>409</v>
      </c>
      <c r="TF14" s="1059">
        <v>484</v>
      </c>
      <c r="TG14" s="1059">
        <v>529</v>
      </c>
      <c r="TH14" s="1126">
        <v>570</v>
      </c>
      <c r="TI14" s="1059">
        <v>303</v>
      </c>
      <c r="TJ14" s="1059">
        <v>241</v>
      </c>
      <c r="TK14" s="1059">
        <v>544</v>
      </c>
      <c r="TL14" s="1060">
        <v>0.44301470588235292</v>
      </c>
      <c r="TM14" s="1060">
        <v>0.4018163660748087</v>
      </c>
      <c r="TN14" s="1060">
        <v>0.4850122063127873</v>
      </c>
      <c r="TO14" s="1126" t="s">
        <v>3498</v>
      </c>
      <c r="TP14" s="1059">
        <v>285</v>
      </c>
      <c r="TQ14" s="1059">
        <v>320</v>
      </c>
      <c r="TR14" s="1059">
        <v>605</v>
      </c>
      <c r="TS14" s="1060">
        <v>0.52892561983471076</v>
      </c>
      <c r="TT14" s="1060">
        <v>0.48909316641470918</v>
      </c>
      <c r="TU14" s="1060">
        <v>0.56839306336306228</v>
      </c>
      <c r="TV14" s="1126" t="s">
        <v>3498</v>
      </c>
      <c r="TW14" s="1059">
        <v>252</v>
      </c>
      <c r="TX14" s="1059">
        <v>409</v>
      </c>
      <c r="TY14" s="1059">
        <v>661</v>
      </c>
      <c r="TZ14" s="1060">
        <v>0.61875945537065058</v>
      </c>
      <c r="UA14" s="1060">
        <v>0.58114792167344786</v>
      </c>
      <c r="UB14" s="1060">
        <v>0.6549986030611693</v>
      </c>
      <c r="UC14" s="1126" t="s">
        <v>3498</v>
      </c>
      <c r="UD14" s="1059">
        <v>214</v>
      </c>
      <c r="UE14" s="1059">
        <v>410</v>
      </c>
      <c r="UF14" s="1059">
        <v>624</v>
      </c>
      <c r="UG14" s="1060">
        <v>0.65705128205128205</v>
      </c>
      <c r="UH14" s="1060">
        <v>0.61894687147735683</v>
      </c>
      <c r="UI14" s="1060">
        <v>0.69323385065615206</v>
      </c>
      <c r="UJ14" s="1126" t="s">
        <v>2154</v>
      </c>
      <c r="UK14" s="1059">
        <v>208</v>
      </c>
      <c r="UL14" s="1059">
        <v>438</v>
      </c>
      <c r="UM14" s="1059">
        <v>646</v>
      </c>
      <c r="UN14" s="1060">
        <v>0.67801857585139313</v>
      </c>
      <c r="UO14" s="1060">
        <v>0.64102716971176354</v>
      </c>
      <c r="UP14" s="1060">
        <v>0.712905311631293</v>
      </c>
      <c r="UQ14" s="1126" t="s">
        <v>2154</v>
      </c>
      <c r="UR14" s="1059">
        <v>6589</v>
      </c>
      <c r="US14" s="1059">
        <v>5893</v>
      </c>
      <c r="UT14" s="1059">
        <v>696</v>
      </c>
      <c r="UU14" s="1059">
        <v>581</v>
      </c>
      <c r="UV14" s="1060">
        <v>0.83477011494252873</v>
      </c>
      <c r="UW14" s="1059">
        <v>115</v>
      </c>
      <c r="UX14" s="1072">
        <v>0.16522988505747127</v>
      </c>
      <c r="UY14" s="1059">
        <v>5711</v>
      </c>
      <c r="UZ14" s="1059">
        <v>2509</v>
      </c>
      <c r="VA14" s="1059">
        <v>2099</v>
      </c>
      <c r="VB14" s="1059">
        <v>1103</v>
      </c>
      <c r="VC14" s="1060">
        <v>0.43932761337769216</v>
      </c>
      <c r="VD14" s="1060">
        <v>0.36753633339170022</v>
      </c>
      <c r="VE14" s="1072">
        <v>0.19313605323060759</v>
      </c>
      <c r="VF14" s="1059">
        <v>11382</v>
      </c>
      <c r="VG14" s="1059">
        <v>994</v>
      </c>
      <c r="VH14" s="1059">
        <v>855</v>
      </c>
      <c r="VI14" s="1059">
        <v>598</v>
      </c>
      <c r="VJ14" s="1059">
        <v>9686</v>
      </c>
      <c r="VK14" s="1059">
        <v>961</v>
      </c>
      <c r="VL14" s="1059">
        <v>5367</v>
      </c>
      <c r="VM14" s="1072">
        <v>0.1790572014160611</v>
      </c>
      <c r="VN14" s="1059">
        <v>2603</v>
      </c>
      <c r="VO14" s="1059">
        <v>2</v>
      </c>
      <c r="VP14" s="1059">
        <v>711</v>
      </c>
      <c r="VQ14" s="1059">
        <v>1386</v>
      </c>
      <c r="VR14" s="1059">
        <v>688</v>
      </c>
      <c r="VS14" s="1126">
        <v>5390</v>
      </c>
      <c r="VT14" s="1059">
        <v>2464</v>
      </c>
      <c r="VU14" s="1059">
        <v>1885</v>
      </c>
      <c r="VV14" s="1059">
        <v>567</v>
      </c>
      <c r="VW14" s="1059">
        <v>12</v>
      </c>
      <c r="VX14" s="1059">
        <v>579</v>
      </c>
      <c r="VY14" s="1060">
        <v>0.23011363636363635</v>
      </c>
      <c r="VZ14" s="1072">
        <v>0.23498376623376624</v>
      </c>
      <c r="WA14" s="1059">
        <v>550</v>
      </c>
      <c r="WB14" s="1059">
        <v>470</v>
      </c>
      <c r="WC14" s="1059">
        <v>440</v>
      </c>
      <c r="WD14" s="1059">
        <v>410</v>
      </c>
      <c r="WE14" s="1059">
        <v>370</v>
      </c>
      <c r="WF14" s="1059">
        <v>365</v>
      </c>
      <c r="WG14" s="1126">
        <v>335</v>
      </c>
      <c r="WH14" s="1059">
        <v>1376</v>
      </c>
      <c r="WI14" s="1059">
        <v>599</v>
      </c>
      <c r="WJ14" s="1060">
        <v>0.43531976744186046</v>
      </c>
      <c r="WK14" s="1126">
        <v>107</v>
      </c>
      <c r="WL14" s="1059" t="s">
        <v>770</v>
      </c>
      <c r="WM14" s="1060" t="s">
        <v>770</v>
      </c>
      <c r="WN14" s="1060" t="s">
        <v>770</v>
      </c>
      <c r="WO14" s="1072" t="s">
        <v>770</v>
      </c>
      <c r="WP14" s="1059" t="s">
        <v>770</v>
      </c>
      <c r="WQ14" s="1060" t="s">
        <v>770</v>
      </c>
      <c r="WR14" s="1060" t="s">
        <v>770</v>
      </c>
      <c r="WS14" s="1072" t="s">
        <v>770</v>
      </c>
      <c r="WT14" s="1059" t="s">
        <v>770</v>
      </c>
      <c r="WU14" s="1060" t="s">
        <v>770</v>
      </c>
      <c r="WV14" s="1060" t="s">
        <v>770</v>
      </c>
      <c r="WW14" s="1072" t="s">
        <v>770</v>
      </c>
      <c r="WX14" s="1059" t="s">
        <v>770</v>
      </c>
      <c r="WY14" s="1060" t="s">
        <v>770</v>
      </c>
      <c r="WZ14" s="1060" t="s">
        <v>770</v>
      </c>
      <c r="XA14" s="1072" t="s">
        <v>770</v>
      </c>
      <c r="XB14" s="1059">
        <v>971</v>
      </c>
      <c r="XC14" s="1059">
        <v>16275</v>
      </c>
      <c r="XD14" s="1072">
        <v>5.9662058371735792E-2</v>
      </c>
      <c r="XE14" s="1059">
        <v>565</v>
      </c>
      <c r="XF14" s="1059">
        <v>2635</v>
      </c>
      <c r="XG14" s="1060">
        <v>0.2144212523719165</v>
      </c>
      <c r="XH14" s="1060">
        <v>0.19917223904742631</v>
      </c>
      <c r="XI14" s="1060">
        <v>0.23050172072407546</v>
      </c>
      <c r="XJ14" s="1059">
        <v>625</v>
      </c>
      <c r="XK14" s="1059">
        <v>2740</v>
      </c>
      <c r="XL14" s="1060">
        <v>0.2281021897810219</v>
      </c>
      <c r="XM14" s="1060">
        <v>0.21277775037653116</v>
      </c>
      <c r="XN14" s="1060">
        <v>0.24418795906339993</v>
      </c>
      <c r="XO14" s="1059">
        <v>710</v>
      </c>
      <c r="XP14" s="1059">
        <v>2935</v>
      </c>
      <c r="XQ14" s="1060">
        <v>0.24190800681431004</v>
      </c>
      <c r="XR14" s="1060">
        <v>0.22675901428729195</v>
      </c>
      <c r="XS14" s="1060">
        <v>0.25773172084479534</v>
      </c>
      <c r="XT14" s="1059">
        <v>725</v>
      </c>
      <c r="XU14" s="1059">
        <v>3070</v>
      </c>
      <c r="XV14" s="1060">
        <v>0.23615635179153094</v>
      </c>
      <c r="XW14" s="1060">
        <v>0.22146801441492175</v>
      </c>
      <c r="XX14" s="1060">
        <v>0.25150415357010919</v>
      </c>
      <c r="XY14" s="1059">
        <v>670</v>
      </c>
      <c r="XZ14" s="1059">
        <v>3120</v>
      </c>
      <c r="YA14" s="1060">
        <v>0.21474358974358973</v>
      </c>
      <c r="YB14" s="1060">
        <v>0.20068987347942716</v>
      </c>
      <c r="YC14" s="1060">
        <v>0.22949887858612039</v>
      </c>
      <c r="YD14" s="1059">
        <v>690</v>
      </c>
      <c r="YE14" s="1059">
        <v>3115</v>
      </c>
      <c r="YF14" s="1060">
        <v>0.22150882825040127</v>
      </c>
      <c r="YG14" s="1060">
        <v>0.20727397444298665</v>
      </c>
      <c r="YH14" s="1060">
        <v>0.23642971395929471</v>
      </c>
      <c r="YI14" s="1059" t="s">
        <v>770</v>
      </c>
      <c r="YJ14" s="1059" t="s">
        <v>770</v>
      </c>
      <c r="YK14" s="1060" t="s">
        <v>770</v>
      </c>
      <c r="YL14" s="1060" t="s">
        <v>770</v>
      </c>
      <c r="YM14" s="1072" t="s">
        <v>770</v>
      </c>
      <c r="YN14" s="1059">
        <v>725</v>
      </c>
      <c r="YO14" s="1059">
        <v>755</v>
      </c>
      <c r="YP14" s="1059">
        <v>725</v>
      </c>
      <c r="YQ14" s="1059">
        <v>690</v>
      </c>
      <c r="YR14" s="1059">
        <v>620</v>
      </c>
      <c r="YS14" s="1059">
        <v>570</v>
      </c>
      <c r="YT14" s="1126">
        <v>525</v>
      </c>
      <c r="YU14" s="1059">
        <v>45</v>
      </c>
      <c r="YV14" s="1059">
        <v>319</v>
      </c>
      <c r="YW14" s="1060">
        <v>0.14106583072100312</v>
      </c>
      <c r="YX14" s="1060">
        <v>0.10712698693533179</v>
      </c>
      <c r="YY14" s="1060">
        <v>0.18354651938410779</v>
      </c>
      <c r="YZ14" s="1059">
        <v>32</v>
      </c>
      <c r="ZA14" s="1059">
        <v>319</v>
      </c>
      <c r="ZB14" s="1060">
        <v>0.10031347962382445</v>
      </c>
      <c r="ZC14" s="1060">
        <v>7.195583916022999E-2</v>
      </c>
      <c r="ZD14" s="1060">
        <v>0.13818278141381846</v>
      </c>
      <c r="ZE14" s="1059">
        <v>37</v>
      </c>
      <c r="ZF14" s="1059">
        <v>318</v>
      </c>
      <c r="ZG14" s="1060">
        <v>0.11635220125786164</v>
      </c>
      <c r="ZH14" s="1060">
        <v>8.5602233943841172E-2</v>
      </c>
      <c r="ZI14" s="1060">
        <v>0.15626051147722511</v>
      </c>
      <c r="ZJ14" s="1059">
        <v>78</v>
      </c>
      <c r="ZK14" s="1059">
        <v>308</v>
      </c>
      <c r="ZL14" s="1060">
        <v>0.25324675324675322</v>
      </c>
      <c r="ZM14" s="1060">
        <v>0.20792475475864799</v>
      </c>
      <c r="ZN14" s="1072">
        <v>0.30464807447699715</v>
      </c>
      <c r="ZO14" s="1059">
        <v>604</v>
      </c>
      <c r="ZP14" s="1059">
        <v>77</v>
      </c>
      <c r="ZQ14" s="1059">
        <v>527</v>
      </c>
      <c r="ZR14" s="1060">
        <v>0.87251655629139069</v>
      </c>
      <c r="ZS14" s="1059">
        <v>193</v>
      </c>
      <c r="ZT14" s="1059">
        <v>105</v>
      </c>
      <c r="ZU14" s="1059">
        <v>298</v>
      </c>
      <c r="ZV14" s="1060">
        <v>0.36622390891840606</v>
      </c>
      <c r="ZW14" s="1060">
        <v>0.3261972517651095</v>
      </c>
      <c r="ZX14" s="1060">
        <v>0.40818671983868621</v>
      </c>
      <c r="ZY14" s="1060">
        <v>0.56546489563567359</v>
      </c>
      <c r="ZZ14" s="1060">
        <v>0.52282069592466762</v>
      </c>
      <c r="AAA14" s="1072">
        <v>0.60716161584368766</v>
      </c>
      <c r="AAB14" s="1059">
        <v>69</v>
      </c>
      <c r="AAC14" s="1059">
        <v>567</v>
      </c>
      <c r="AAD14" s="1059">
        <v>636</v>
      </c>
      <c r="AAE14" s="1060">
        <v>0.89150943396226412</v>
      </c>
      <c r="AAF14" s="1059">
        <v>186</v>
      </c>
      <c r="AAG14" s="1060">
        <v>0.32804232804232802</v>
      </c>
      <c r="AAH14" s="1060">
        <v>0.29066745643898334</v>
      </c>
      <c r="AAI14" s="1060">
        <v>0.36773156664029327</v>
      </c>
      <c r="AAJ14" s="1059">
        <v>111</v>
      </c>
      <c r="AAK14" s="1059">
        <v>297</v>
      </c>
      <c r="AAL14" s="1060">
        <v>0.52380952380952384</v>
      </c>
      <c r="AAM14" s="1060">
        <v>0.48267885102376479</v>
      </c>
      <c r="AAN14" s="1072">
        <v>0.564619745780643</v>
      </c>
      <c r="AAO14" s="1059">
        <v>584</v>
      </c>
      <c r="AAP14" s="1059">
        <v>191</v>
      </c>
      <c r="AAQ14" s="1060">
        <v>0.32705479452054792</v>
      </c>
      <c r="AAR14" s="1060">
        <v>0.29024378450024352</v>
      </c>
      <c r="AAS14" s="1060">
        <v>0.3661261482955056</v>
      </c>
      <c r="AAT14" s="1059">
        <v>111</v>
      </c>
      <c r="AAU14" s="1059">
        <v>302</v>
      </c>
      <c r="AAV14" s="1060">
        <v>0.51712328767123283</v>
      </c>
      <c r="AAW14" s="1060">
        <v>0.47661571817628484</v>
      </c>
      <c r="AAX14" s="1072">
        <v>0.55740706075482904</v>
      </c>
      <c r="AAY14" s="1059">
        <v>603</v>
      </c>
      <c r="AAZ14" s="1059">
        <v>577</v>
      </c>
      <c r="ABA14" s="1059">
        <v>26</v>
      </c>
      <c r="ABB14" s="1060">
        <v>0.95688225538971805</v>
      </c>
      <c r="ABC14" s="1059">
        <v>214</v>
      </c>
      <c r="ABD14" s="1060">
        <v>0.37088388214904677</v>
      </c>
      <c r="ABE14" s="1060">
        <v>0.33244561374573472</v>
      </c>
      <c r="ABF14" s="1060">
        <v>0.4110299978221435</v>
      </c>
      <c r="ABG14" s="1059">
        <v>93</v>
      </c>
      <c r="ABH14" s="1059">
        <v>307</v>
      </c>
      <c r="ABI14" s="1060">
        <v>0.53206239168110914</v>
      </c>
      <c r="ABJ14" s="1060">
        <v>0.49127142452264366</v>
      </c>
      <c r="ABK14" s="1072">
        <v>0.57242926253768189</v>
      </c>
      <c r="ABL14" s="1059">
        <v>11382</v>
      </c>
      <c r="ABM14" s="1059">
        <v>6015</v>
      </c>
      <c r="ABN14" s="1059">
        <v>5367</v>
      </c>
      <c r="ABO14" s="1059">
        <v>994</v>
      </c>
      <c r="ABP14" s="1059">
        <v>523</v>
      </c>
      <c r="ABQ14" s="1059">
        <v>959</v>
      </c>
      <c r="ABR14" s="1059">
        <v>855</v>
      </c>
      <c r="ABS14" s="1059">
        <v>702</v>
      </c>
      <c r="ABT14" s="1059">
        <v>373</v>
      </c>
      <c r="ABU14" s="1059">
        <v>598</v>
      </c>
      <c r="ABV14" s="1059">
        <v>321</v>
      </c>
      <c r="ABW14" s="1126">
        <v>42</v>
      </c>
      <c r="ABX14" s="1059">
        <v>525</v>
      </c>
      <c r="ABY14" s="1059">
        <v>520</v>
      </c>
      <c r="ABZ14" s="1059">
        <v>315</v>
      </c>
      <c r="ACA14" s="1059">
        <v>140</v>
      </c>
      <c r="ACB14" s="1059">
        <v>1365</v>
      </c>
      <c r="ACC14" s="1059">
        <v>1525</v>
      </c>
      <c r="ACD14" s="1059">
        <v>760</v>
      </c>
      <c r="ACE14" s="1059">
        <v>570</v>
      </c>
      <c r="ACF14" s="1059">
        <v>545</v>
      </c>
      <c r="ACG14" s="1059">
        <v>365</v>
      </c>
      <c r="ACH14" s="1059">
        <v>175</v>
      </c>
      <c r="ACI14" s="1059">
        <v>1475</v>
      </c>
      <c r="ACJ14" s="1059">
        <v>1610</v>
      </c>
      <c r="ACK14" s="1059">
        <v>855</v>
      </c>
      <c r="ACL14" s="1059">
        <v>620</v>
      </c>
      <c r="ACM14" s="1059">
        <v>580</v>
      </c>
      <c r="ACN14" s="1059">
        <v>410</v>
      </c>
      <c r="ACO14" s="1059">
        <v>190</v>
      </c>
      <c r="ACP14" s="1059">
        <v>1605</v>
      </c>
      <c r="ACQ14" s="1059">
        <v>1780</v>
      </c>
      <c r="ACR14" s="1059">
        <v>920</v>
      </c>
      <c r="ACS14" s="1059">
        <v>690</v>
      </c>
      <c r="ACT14" s="1059">
        <v>620</v>
      </c>
      <c r="ACU14" s="1059">
        <v>420</v>
      </c>
      <c r="ACV14" s="1059">
        <v>205</v>
      </c>
      <c r="ACW14" s="1059">
        <v>1750</v>
      </c>
      <c r="ACX14" s="1059">
        <v>1945</v>
      </c>
      <c r="ACY14" s="1059">
        <v>1015</v>
      </c>
      <c r="ACZ14" s="1059">
        <v>725</v>
      </c>
      <c r="ADA14" s="1059">
        <v>690</v>
      </c>
      <c r="ADB14" s="1059">
        <v>510</v>
      </c>
      <c r="ADC14" s="1059">
        <v>190</v>
      </c>
      <c r="ADD14" s="1059">
        <v>1915</v>
      </c>
      <c r="ADE14" s="1059">
        <v>2095</v>
      </c>
      <c r="ADF14" s="1059">
        <v>1090</v>
      </c>
      <c r="ADG14" s="1059">
        <v>755</v>
      </c>
      <c r="ADH14" s="1059">
        <v>735</v>
      </c>
      <c r="ADI14" s="1059">
        <v>515</v>
      </c>
      <c r="ADJ14" s="1059">
        <v>210</v>
      </c>
      <c r="ADK14" s="1059">
        <v>1995</v>
      </c>
      <c r="ADL14" s="1059">
        <v>2195</v>
      </c>
      <c r="ADM14" s="1126">
        <v>1120</v>
      </c>
      <c r="ADN14" s="1059">
        <v>737</v>
      </c>
      <c r="ADO14" s="1059">
        <v>700</v>
      </c>
      <c r="ADP14" s="1060">
        <v>0.94979647218453189</v>
      </c>
      <c r="ADQ14" s="1059">
        <v>697</v>
      </c>
      <c r="ADR14" s="1060">
        <v>0.94572591587516963</v>
      </c>
      <c r="ADS14" s="1059">
        <v>803</v>
      </c>
      <c r="ADT14" s="1059">
        <v>770</v>
      </c>
      <c r="ADU14" s="1060">
        <v>0.95890410958904104</v>
      </c>
      <c r="ADV14" s="1059">
        <v>755</v>
      </c>
      <c r="ADW14" s="1060">
        <v>0.94022415940224158</v>
      </c>
      <c r="ADX14" s="1059">
        <v>752</v>
      </c>
      <c r="ADY14" s="1060">
        <v>0.93648816936488166</v>
      </c>
      <c r="ADZ14" s="1059">
        <v>750</v>
      </c>
      <c r="AEA14" s="1060">
        <v>0.93399750933997505</v>
      </c>
      <c r="AEB14" s="1059">
        <v>781</v>
      </c>
      <c r="AEC14" s="1059">
        <v>767</v>
      </c>
      <c r="AED14" s="1060">
        <v>0.98207426376440465</v>
      </c>
      <c r="AEE14" s="1059">
        <v>718</v>
      </c>
      <c r="AEF14" s="1060">
        <v>0.91933418693982072</v>
      </c>
      <c r="AEG14" s="1059">
        <v>766</v>
      </c>
      <c r="AEH14" s="1060">
        <v>0.98079385403329067</v>
      </c>
      <c r="AEI14" s="1059">
        <v>764</v>
      </c>
      <c r="AEJ14" s="1060">
        <v>0.9782330345710627</v>
      </c>
      <c r="AEK14" s="1059">
        <v>750</v>
      </c>
      <c r="AEL14" s="1060">
        <v>0.96030729833546735</v>
      </c>
      <c r="AEM14" s="1059">
        <v>757</v>
      </c>
      <c r="AEN14" s="1060">
        <v>0.96927016645326503</v>
      </c>
      <c r="AEO14" s="1059">
        <v>713</v>
      </c>
      <c r="AEP14" s="1072">
        <v>0.91293213828425102</v>
      </c>
      <c r="AEQ14" s="1158">
        <v>806</v>
      </c>
      <c r="AER14" s="1158">
        <v>761</v>
      </c>
      <c r="AES14" s="1144">
        <v>0.94416873449131511</v>
      </c>
      <c r="AET14" s="701">
        <v>182</v>
      </c>
      <c r="AEU14" s="1144">
        <v>0.22580645161290322</v>
      </c>
      <c r="AEV14" s="1158">
        <v>762</v>
      </c>
      <c r="AEW14" s="1144">
        <v>0.94540942928039706</v>
      </c>
      <c r="AEX14" s="1158">
        <v>798</v>
      </c>
      <c r="AEY14" s="1158">
        <v>768</v>
      </c>
      <c r="AEZ14" s="1144">
        <v>0.96240601503759393</v>
      </c>
      <c r="AFA14" s="1164">
        <v>752</v>
      </c>
      <c r="AFB14" s="1144">
        <v>0.94235588972431072</v>
      </c>
      <c r="AFC14" s="1164">
        <v>562</v>
      </c>
      <c r="AFD14" s="1144">
        <v>0.7042606516290727</v>
      </c>
      <c r="AFE14" s="1158">
        <v>754</v>
      </c>
      <c r="AFF14" s="1144">
        <v>0.94486215538847118</v>
      </c>
      <c r="AFG14" s="1158">
        <v>567</v>
      </c>
      <c r="AFH14" s="1144">
        <v>0.71052631578947367</v>
      </c>
      <c r="AFI14" s="1158">
        <v>789</v>
      </c>
      <c r="AFJ14" s="1158">
        <v>762</v>
      </c>
      <c r="AFK14" s="1144">
        <v>0.96577946768060841</v>
      </c>
      <c r="AFL14" s="1164">
        <v>705</v>
      </c>
      <c r="AFM14" s="1144">
        <v>0.89353612167300378</v>
      </c>
      <c r="AFN14" s="1164">
        <v>762</v>
      </c>
      <c r="AFO14" s="1144">
        <v>0.96577946768060841</v>
      </c>
      <c r="AFP14" s="1164">
        <v>762</v>
      </c>
      <c r="AFQ14" s="1144">
        <v>0.96577946768060841</v>
      </c>
      <c r="AFR14" s="1164">
        <v>563</v>
      </c>
      <c r="AFS14" s="1144">
        <v>0.71356147021546257</v>
      </c>
      <c r="AFT14" s="1164">
        <v>740</v>
      </c>
      <c r="AFU14" s="1144">
        <v>0.93789607097591887</v>
      </c>
      <c r="AFV14" s="1158">
        <v>745</v>
      </c>
      <c r="AFW14" s="1144">
        <v>0.94423320659062104</v>
      </c>
      <c r="AFX14" s="1158">
        <v>717</v>
      </c>
      <c r="AFY14" s="1144">
        <v>0.90874524714828897</v>
      </c>
      <c r="AFZ14" s="1158">
        <v>566</v>
      </c>
      <c r="AGA14" s="1144">
        <v>0.71736375158428389</v>
      </c>
      <c r="AGB14" s="1158">
        <v>529</v>
      </c>
      <c r="AGC14" s="802">
        <v>0.67046894803548795</v>
      </c>
      <c r="AGD14" s="1158">
        <v>790</v>
      </c>
      <c r="AGE14" s="1158">
        <v>756</v>
      </c>
      <c r="AGF14" s="1144">
        <v>0.95696202531645569</v>
      </c>
      <c r="AGG14" s="1158">
        <v>4</v>
      </c>
      <c r="AGH14" s="1144">
        <v>5.0632911392405064E-3</v>
      </c>
      <c r="AGI14" s="1158">
        <v>754</v>
      </c>
      <c r="AGJ14" s="1144">
        <v>0.95443037974683542</v>
      </c>
      <c r="AGK14" s="1158">
        <v>744</v>
      </c>
      <c r="AGL14" s="1158">
        <v>725</v>
      </c>
      <c r="AGM14" s="1144">
        <v>0.97446236559139787</v>
      </c>
      <c r="AGN14" s="1158">
        <v>707</v>
      </c>
      <c r="AGO14" s="1144">
        <v>0.95026881720430112</v>
      </c>
      <c r="AGP14" s="1158">
        <v>715</v>
      </c>
      <c r="AGQ14" s="1144">
        <v>0.96102150537634412</v>
      </c>
      <c r="AGR14" s="1158">
        <v>714</v>
      </c>
      <c r="AGS14" s="1144">
        <v>0.95967741935483875</v>
      </c>
      <c r="AGT14" s="1158">
        <v>712</v>
      </c>
      <c r="AGU14" s="1144">
        <v>0.956989247311828</v>
      </c>
      <c r="AGV14" s="1158">
        <v>776</v>
      </c>
      <c r="AGW14" s="1158">
        <v>755</v>
      </c>
      <c r="AGX14" s="1144">
        <v>0.97293814432989689</v>
      </c>
      <c r="AGY14" s="1158">
        <v>728</v>
      </c>
      <c r="AGZ14" s="1144">
        <v>0.93814432989690721</v>
      </c>
      <c r="AHA14" s="1158">
        <v>754</v>
      </c>
      <c r="AHB14" s="1144">
        <v>0.97164948453608246</v>
      </c>
      <c r="AHC14" s="1158">
        <v>750</v>
      </c>
      <c r="AHD14" s="1144">
        <v>0.96649484536082475</v>
      </c>
      <c r="AHE14" s="1158">
        <v>740</v>
      </c>
      <c r="AHF14" s="1144">
        <v>0.95360824742268047</v>
      </c>
      <c r="AHG14" s="1158">
        <v>688</v>
      </c>
      <c r="AHH14" s="1144">
        <v>0.88659793814432986</v>
      </c>
      <c r="AHI14" s="1158">
        <v>739</v>
      </c>
      <c r="AHJ14" s="1144">
        <v>0.95231958762886593</v>
      </c>
      <c r="AHK14" s="1158">
        <v>720</v>
      </c>
      <c r="AHL14" s="1144">
        <v>0.92783505154639179</v>
      </c>
      <c r="AHM14" s="1158">
        <v>744</v>
      </c>
      <c r="AHN14" s="1144">
        <v>0.95876288659793818</v>
      </c>
      <c r="AHO14" s="1158">
        <v>729</v>
      </c>
      <c r="AHP14" s="802">
        <v>0.93943298969072164</v>
      </c>
    </row>
    <row r="15" spans="1:909" x14ac:dyDescent="0.2">
      <c r="A15" s="4"/>
      <c r="B15" s="4" t="s">
        <v>595</v>
      </c>
      <c r="C15" s="1014" t="s">
        <v>596</v>
      </c>
      <c r="D15" s="3" t="s">
        <v>592</v>
      </c>
      <c r="E15" s="25" t="s">
        <v>770</v>
      </c>
      <c r="F15" s="25" t="s">
        <v>770</v>
      </c>
      <c r="G15" s="25" t="s">
        <v>770</v>
      </c>
      <c r="H15" s="25" t="s">
        <v>770</v>
      </c>
      <c r="I15" s="25" t="s">
        <v>770</v>
      </c>
      <c r="J15" s="25" t="s">
        <v>770</v>
      </c>
      <c r="K15" s="25" t="s">
        <v>770</v>
      </c>
      <c r="L15" s="25" t="s">
        <v>770</v>
      </c>
      <c r="M15" s="1" t="s">
        <v>595</v>
      </c>
      <c r="N15" s="1" t="s">
        <v>629</v>
      </c>
      <c r="O15" s="62" t="s">
        <v>770</v>
      </c>
      <c r="P15" s="62" t="s">
        <v>770</v>
      </c>
      <c r="Q15" s="62" t="s">
        <v>770</v>
      </c>
      <c r="R15" s="62" t="s">
        <v>770</v>
      </c>
      <c r="S15" s="62" t="s">
        <v>770</v>
      </c>
      <c r="T15" s="62" t="s">
        <v>770</v>
      </c>
      <c r="U15" s="913" t="s">
        <v>770</v>
      </c>
      <c r="V15" s="1125">
        <v>325</v>
      </c>
      <c r="W15" s="1059">
        <v>360</v>
      </c>
      <c r="X15" s="1059">
        <v>3855</v>
      </c>
      <c r="Y15" s="1059">
        <v>4465</v>
      </c>
      <c r="Z15" s="1098">
        <v>8.4306095979247736E-2</v>
      </c>
      <c r="AA15" s="1098">
        <v>7.5943695169584033E-2</v>
      </c>
      <c r="AB15" s="1098">
        <v>9.3496139505695824E-2</v>
      </c>
      <c r="AC15" s="1098">
        <v>8.062709966405375E-2</v>
      </c>
      <c r="AD15" s="1098">
        <v>7.299699623679054E-2</v>
      </c>
      <c r="AE15" s="1072">
        <v>8.8978196996337133E-2</v>
      </c>
      <c r="AF15" s="1059">
        <v>325</v>
      </c>
      <c r="AG15" s="1059">
        <v>350</v>
      </c>
      <c r="AH15" s="1059">
        <v>3865</v>
      </c>
      <c r="AI15" s="1059">
        <v>4475</v>
      </c>
      <c r="AJ15" s="1098">
        <v>8.4087968952134537E-2</v>
      </c>
      <c r="AK15" s="1098">
        <v>7.5746360294364504E-2</v>
      </c>
      <c r="AL15" s="1098">
        <v>9.3255514240964482E-2</v>
      </c>
      <c r="AM15" s="1098">
        <v>7.8212290502793297E-2</v>
      </c>
      <c r="AN15" s="1098">
        <v>7.0702194743204036E-2</v>
      </c>
      <c r="AO15" s="1072">
        <v>8.6445912706444306E-2</v>
      </c>
      <c r="AP15" s="1059">
        <v>305</v>
      </c>
      <c r="AQ15" s="1059">
        <v>350</v>
      </c>
      <c r="AR15" s="1059">
        <v>3840</v>
      </c>
      <c r="AS15" s="1059">
        <v>4440</v>
      </c>
      <c r="AT15" s="1098">
        <v>7.9427083333333329E-2</v>
      </c>
      <c r="AU15" s="1098">
        <v>7.1288788129684186E-2</v>
      </c>
      <c r="AV15" s="1098">
        <v>8.8406002978850012E-2</v>
      </c>
      <c r="AW15" s="1098">
        <v>7.8828828828828829E-2</v>
      </c>
      <c r="AX15" s="1098">
        <v>7.1261695926115434E-2</v>
      </c>
      <c r="AY15" s="1072">
        <v>8.7124120791900309E-2</v>
      </c>
      <c r="AZ15" s="1059">
        <v>310</v>
      </c>
      <c r="BA15" s="1059">
        <v>350</v>
      </c>
      <c r="BB15" s="1059">
        <v>3850</v>
      </c>
      <c r="BC15" s="1059">
        <v>4430</v>
      </c>
      <c r="BD15" s="1098">
        <v>8.0519480519480519E-2</v>
      </c>
      <c r="BE15" s="1098">
        <v>7.2336854763683803E-2</v>
      </c>
      <c r="BF15" s="1098">
        <v>8.9538371678971815E-2</v>
      </c>
      <c r="BG15" s="1098">
        <v>7.900677200902935E-2</v>
      </c>
      <c r="BH15" s="1098">
        <v>7.1423183695384418E-2</v>
      </c>
      <c r="BI15" s="1072">
        <v>8.7319853320625793E-2</v>
      </c>
      <c r="BJ15" s="1059">
        <v>1309</v>
      </c>
      <c r="BK15" s="1059">
        <v>1267</v>
      </c>
      <c r="BL15" s="1059">
        <v>1104</v>
      </c>
      <c r="BM15" s="1059">
        <v>1033</v>
      </c>
      <c r="BN15" s="1059">
        <v>866</v>
      </c>
      <c r="BO15" s="1059">
        <v>4713</v>
      </c>
      <c r="BP15" s="1059">
        <v>5579</v>
      </c>
      <c r="BQ15" s="1126">
        <v>17840</v>
      </c>
      <c r="BR15" s="1059">
        <v>1310</v>
      </c>
      <c r="BS15" s="1059">
        <v>1265</v>
      </c>
      <c r="BT15" s="1059">
        <v>1128</v>
      </c>
      <c r="BU15" s="1059">
        <v>1027</v>
      </c>
      <c r="BV15" s="1059">
        <v>847</v>
      </c>
      <c r="BW15" s="1059">
        <v>4730</v>
      </c>
      <c r="BX15" s="1059">
        <v>5577</v>
      </c>
      <c r="BY15" s="1126">
        <v>17811</v>
      </c>
      <c r="BZ15" s="1059">
        <v>1388</v>
      </c>
      <c r="CA15" s="1059">
        <v>1210</v>
      </c>
      <c r="CB15" s="1059">
        <v>1132</v>
      </c>
      <c r="CC15" s="1059">
        <v>1007</v>
      </c>
      <c r="CD15" s="1059">
        <v>816</v>
      </c>
      <c r="CE15" s="1059">
        <v>4737</v>
      </c>
      <c r="CF15" s="1059">
        <v>5553</v>
      </c>
      <c r="CG15" s="1126">
        <v>17839</v>
      </c>
      <c r="CH15" s="1059">
        <v>1374</v>
      </c>
      <c r="CI15" s="1059">
        <v>1241</v>
      </c>
      <c r="CJ15" s="1059">
        <v>1143</v>
      </c>
      <c r="CK15" s="1059">
        <v>1022</v>
      </c>
      <c r="CL15" s="1059">
        <v>816</v>
      </c>
      <c r="CM15" s="1059">
        <v>4780</v>
      </c>
      <c r="CN15" s="1059">
        <v>5596</v>
      </c>
      <c r="CO15" s="1126">
        <v>17944</v>
      </c>
      <c r="CP15" s="1059">
        <v>1362</v>
      </c>
      <c r="CQ15" s="1059">
        <v>1235</v>
      </c>
      <c r="CR15" s="1059">
        <v>1140</v>
      </c>
      <c r="CS15" s="1059">
        <v>997</v>
      </c>
      <c r="CT15" s="1059">
        <v>844</v>
      </c>
      <c r="CU15" s="1059">
        <v>4734</v>
      </c>
      <c r="CV15" s="1059">
        <v>5578</v>
      </c>
      <c r="CW15" s="1126">
        <v>17791</v>
      </c>
      <c r="CX15" s="1059">
        <v>1382</v>
      </c>
      <c r="CY15" s="1059">
        <v>1193</v>
      </c>
      <c r="CZ15" s="1059">
        <v>1164</v>
      </c>
      <c r="DA15" s="1059">
        <v>999</v>
      </c>
      <c r="DB15" s="1059">
        <v>824</v>
      </c>
      <c r="DC15" s="1059">
        <v>4738</v>
      </c>
      <c r="DD15" s="1059">
        <v>5562</v>
      </c>
      <c r="DE15" s="1126">
        <v>17696</v>
      </c>
      <c r="DF15" s="1059">
        <v>1353</v>
      </c>
      <c r="DG15" s="1059">
        <v>1191</v>
      </c>
      <c r="DH15" s="1059">
        <v>1193</v>
      </c>
      <c r="DI15" s="1059">
        <v>942</v>
      </c>
      <c r="DJ15" s="1059">
        <v>913</v>
      </c>
      <c r="DK15" s="1059">
        <v>4679</v>
      </c>
      <c r="DL15" s="1059">
        <v>5592</v>
      </c>
      <c r="DM15" s="1126">
        <v>17666</v>
      </c>
      <c r="DN15" s="1059">
        <v>1251</v>
      </c>
      <c r="DO15" s="1059">
        <v>1211</v>
      </c>
      <c r="DP15" s="1059">
        <v>1159</v>
      </c>
      <c r="DQ15" s="1059">
        <v>886</v>
      </c>
      <c r="DR15" s="1059">
        <v>936</v>
      </c>
      <c r="DS15" s="1059">
        <v>4507</v>
      </c>
      <c r="DT15" s="1059">
        <v>5443</v>
      </c>
      <c r="DU15" s="1126">
        <v>17290</v>
      </c>
      <c r="DV15" s="1059">
        <v>1244</v>
      </c>
      <c r="DW15" s="1059">
        <v>1212</v>
      </c>
      <c r="DX15" s="1059">
        <v>1147</v>
      </c>
      <c r="DY15" s="1059">
        <v>816</v>
      </c>
      <c r="DZ15" s="1059">
        <v>939</v>
      </c>
      <c r="EA15" s="1059">
        <v>4419</v>
      </c>
      <c r="EB15" s="1059">
        <v>5358</v>
      </c>
      <c r="EC15" s="1126">
        <v>16913</v>
      </c>
      <c r="ED15" s="1059">
        <v>1164</v>
      </c>
      <c r="EE15" s="1059">
        <v>1176</v>
      </c>
      <c r="EF15" s="1059">
        <v>1123</v>
      </c>
      <c r="EG15" s="1059">
        <v>789</v>
      </c>
      <c r="EH15" s="1059">
        <v>940</v>
      </c>
      <c r="EI15" s="1059">
        <v>4252</v>
      </c>
      <c r="EJ15" s="1059">
        <v>5192</v>
      </c>
      <c r="EK15" s="1126">
        <v>16420</v>
      </c>
      <c r="EL15" s="1059">
        <v>1154</v>
      </c>
      <c r="EM15" s="1059">
        <v>1224</v>
      </c>
      <c r="EN15" s="1059">
        <v>1097</v>
      </c>
      <c r="EO15" s="1059">
        <v>702</v>
      </c>
      <c r="EP15" s="1059">
        <v>952</v>
      </c>
      <c r="EQ15" s="1059">
        <v>4177</v>
      </c>
      <c r="ER15" s="1059">
        <v>5129</v>
      </c>
      <c r="ES15" s="1126">
        <v>16177</v>
      </c>
      <c r="ET15" s="1059" t="s">
        <v>770</v>
      </c>
      <c r="EU15" s="1059" t="s">
        <v>770</v>
      </c>
      <c r="EV15" s="1059">
        <v>27</v>
      </c>
      <c r="EW15" s="1059">
        <v>23</v>
      </c>
      <c r="EX15" s="1059">
        <v>50</v>
      </c>
      <c r="EY15" s="1059">
        <v>196</v>
      </c>
      <c r="EZ15" s="1098">
        <v>0.25510204081632654</v>
      </c>
      <c r="FA15" s="1098">
        <v>0.19918846028971704</v>
      </c>
      <c r="FB15" s="1098">
        <v>0.32043073901699387</v>
      </c>
      <c r="FC15" s="64" t="s">
        <v>3498</v>
      </c>
      <c r="FD15" s="1098">
        <v>0.11734693877551021</v>
      </c>
      <c r="FE15" s="1098">
        <v>7.9479613215799993E-2</v>
      </c>
      <c r="FF15" s="1098">
        <v>0.16992538570093579</v>
      </c>
      <c r="FG15" s="1126" t="s">
        <v>3498</v>
      </c>
      <c r="FH15" s="1059" t="s">
        <v>770</v>
      </c>
      <c r="FI15" s="1059" t="s">
        <v>770</v>
      </c>
      <c r="FJ15" s="1059">
        <v>19</v>
      </c>
      <c r="FK15" s="1059">
        <v>35</v>
      </c>
      <c r="FL15" s="1059">
        <v>54</v>
      </c>
      <c r="FM15" s="1059">
        <v>197</v>
      </c>
      <c r="FN15" s="1098">
        <v>0.27411167512690354</v>
      </c>
      <c r="FO15" s="1098">
        <v>0.21659033724853177</v>
      </c>
      <c r="FP15" s="1098">
        <v>0.34027406454085768</v>
      </c>
      <c r="FQ15" s="1059" t="s">
        <v>3498</v>
      </c>
      <c r="FR15" s="1098">
        <v>0.17766497461928935</v>
      </c>
      <c r="FS15" s="1098">
        <v>0.13060953304946782</v>
      </c>
      <c r="FT15" s="1098">
        <v>0.23705090545898677</v>
      </c>
      <c r="FU15" s="1126" t="s">
        <v>2154</v>
      </c>
      <c r="FV15" s="1059" t="s">
        <v>770</v>
      </c>
      <c r="FW15" s="1059" t="s">
        <v>770</v>
      </c>
      <c r="FX15" s="1059">
        <v>30</v>
      </c>
      <c r="FY15" s="1059">
        <v>29</v>
      </c>
      <c r="FZ15" s="1059">
        <v>59</v>
      </c>
      <c r="GA15" s="1059">
        <v>203</v>
      </c>
      <c r="GB15" s="1098">
        <v>0.29064039408866993</v>
      </c>
      <c r="GC15" s="1098">
        <v>0.23252797508273051</v>
      </c>
      <c r="GD15" s="1098">
        <v>0.35652926477320934</v>
      </c>
      <c r="GE15" s="1059" t="s">
        <v>2154</v>
      </c>
      <c r="GF15" s="1098">
        <v>0.14285714285714285</v>
      </c>
      <c r="GG15" s="1098">
        <v>0.10134317346647594</v>
      </c>
      <c r="GH15" s="1098">
        <v>0.1976368239348332</v>
      </c>
      <c r="GI15" s="1126" t="s">
        <v>2154</v>
      </c>
      <c r="GJ15" s="1059" t="s">
        <v>770</v>
      </c>
      <c r="GK15" s="1059" t="s">
        <v>770</v>
      </c>
      <c r="GL15" s="1059">
        <v>20</v>
      </c>
      <c r="GM15" s="1059">
        <v>24</v>
      </c>
      <c r="GN15" s="1059">
        <v>44</v>
      </c>
      <c r="GO15" s="1059">
        <v>190</v>
      </c>
      <c r="GP15" s="1098">
        <v>0.23157894736842105</v>
      </c>
      <c r="GQ15" s="1098">
        <v>0.17727600630192117</v>
      </c>
      <c r="GR15" s="1098">
        <v>0.29652077267119148</v>
      </c>
      <c r="GS15" s="1059" t="s">
        <v>3498</v>
      </c>
      <c r="GT15" s="1098">
        <v>0.12631578947368421</v>
      </c>
      <c r="GU15" s="1098">
        <v>8.6372516005198602E-2</v>
      </c>
      <c r="GV15" s="1098">
        <v>0.18107005864364442</v>
      </c>
      <c r="GW15" s="1126" t="s">
        <v>3498</v>
      </c>
      <c r="GX15" s="1059" t="s">
        <v>770</v>
      </c>
      <c r="GY15" s="1059" t="s">
        <v>770</v>
      </c>
      <c r="GZ15" s="1059">
        <v>34</v>
      </c>
      <c r="HA15" s="1059">
        <v>18</v>
      </c>
      <c r="HB15" s="1059">
        <v>52</v>
      </c>
      <c r="HC15" s="1059">
        <v>251</v>
      </c>
      <c r="HD15" s="1098">
        <v>0.20717131474103587</v>
      </c>
      <c r="HE15" s="1098">
        <v>0.16163145777044194</v>
      </c>
      <c r="HF15" s="1098">
        <v>0.26153932189681439</v>
      </c>
      <c r="HG15" s="1059" t="s">
        <v>2154</v>
      </c>
      <c r="HH15" s="1098">
        <v>7.1713147410358571E-2</v>
      </c>
      <c r="HI15" s="1098">
        <v>4.5840240665762227E-2</v>
      </c>
      <c r="HJ15" s="1098">
        <v>0.11049797449383032</v>
      </c>
      <c r="HK15" s="1126" t="s">
        <v>2154</v>
      </c>
      <c r="HL15" s="1059" t="s">
        <v>770</v>
      </c>
      <c r="HM15" s="1059" t="s">
        <v>770</v>
      </c>
      <c r="HN15" s="1059">
        <v>21</v>
      </c>
      <c r="HO15" s="1059">
        <v>16</v>
      </c>
      <c r="HP15" s="1059">
        <v>37</v>
      </c>
      <c r="HQ15" s="1059">
        <v>220</v>
      </c>
      <c r="HR15" s="1098">
        <v>0.16818181818181818</v>
      </c>
      <c r="HS15" s="1098">
        <v>0.12454816756739974</v>
      </c>
      <c r="HT15" s="1098">
        <v>0.22320447499846299</v>
      </c>
      <c r="HU15" s="1059" t="s">
        <v>2154</v>
      </c>
      <c r="HV15" s="1098">
        <v>7.2727272727272724E-2</v>
      </c>
      <c r="HW15" s="1098">
        <v>4.5258967451186349E-2</v>
      </c>
      <c r="HX15" s="1098">
        <v>0.11486087366102044</v>
      </c>
      <c r="HY15" s="1126" t="s">
        <v>2154</v>
      </c>
      <c r="HZ15" s="1059" t="s">
        <v>770</v>
      </c>
      <c r="IA15" s="1059" t="s">
        <v>770</v>
      </c>
      <c r="IB15" s="1059">
        <v>27</v>
      </c>
      <c r="IC15" s="1059">
        <v>7</v>
      </c>
      <c r="ID15" s="1059">
        <v>34</v>
      </c>
      <c r="IE15" s="1059">
        <v>239</v>
      </c>
      <c r="IF15" s="1098">
        <v>0.14225941422594143</v>
      </c>
      <c r="IG15" s="1098">
        <v>0.10362103262616756</v>
      </c>
      <c r="IH15" s="1098">
        <v>0.19221584452642532</v>
      </c>
      <c r="II15" s="1059" t="s">
        <v>3498</v>
      </c>
      <c r="IJ15" s="1098">
        <v>2.9288702928870293E-2</v>
      </c>
      <c r="IK15" s="1098">
        <v>1.4258437664931433E-2</v>
      </c>
      <c r="IL15" s="1098">
        <v>5.9211137535848626E-2</v>
      </c>
      <c r="IM15" s="1126" t="s">
        <v>3498</v>
      </c>
      <c r="IN15" s="1059" t="s">
        <v>770</v>
      </c>
      <c r="IO15" s="1059" t="s">
        <v>770</v>
      </c>
      <c r="IP15" s="1059">
        <v>22</v>
      </c>
      <c r="IQ15" s="1059">
        <v>14</v>
      </c>
      <c r="IR15" s="1059">
        <v>36</v>
      </c>
      <c r="IS15" s="1059">
        <v>148</v>
      </c>
      <c r="IT15" s="1098">
        <v>0.24324324324324326</v>
      </c>
      <c r="IU15" s="1098">
        <v>0.18118855901461015</v>
      </c>
      <c r="IV15" s="1098">
        <v>0.31828937942019808</v>
      </c>
      <c r="IW15" s="1059" t="s">
        <v>2154</v>
      </c>
      <c r="IX15" s="1098">
        <v>9.45945945945946E-2</v>
      </c>
      <c r="IY15" s="1098">
        <v>5.7185755394348219E-2</v>
      </c>
      <c r="IZ15" s="1098">
        <v>0.15251625266061208</v>
      </c>
      <c r="JA15" s="1126" t="s">
        <v>2154</v>
      </c>
      <c r="JB15" s="1059">
        <v>17599</v>
      </c>
      <c r="JC15" s="1059">
        <v>1372</v>
      </c>
      <c r="JD15" s="1059">
        <v>1187</v>
      </c>
      <c r="JE15" s="1059">
        <v>1164</v>
      </c>
      <c r="JF15" s="1059">
        <v>962</v>
      </c>
      <c r="JG15" s="1126">
        <v>854</v>
      </c>
      <c r="JH15" s="1059">
        <v>1624</v>
      </c>
      <c r="JI15" s="1059">
        <v>22</v>
      </c>
      <c r="JJ15" s="1059">
        <v>38</v>
      </c>
      <c r="JK15" s="1059">
        <v>28</v>
      </c>
      <c r="JL15" s="1059">
        <v>33</v>
      </c>
      <c r="JM15" s="1126">
        <v>27</v>
      </c>
      <c r="JN15" s="1060">
        <v>9.2277970339223817E-2</v>
      </c>
      <c r="JO15" s="1060">
        <v>1.6034985422740525E-2</v>
      </c>
      <c r="JP15" s="1060">
        <v>3.201347935973041E-2</v>
      </c>
      <c r="JQ15" s="1060">
        <v>2.4054982817869417E-2</v>
      </c>
      <c r="JR15" s="1060">
        <v>3.4303534303534305E-2</v>
      </c>
      <c r="JS15" s="1072">
        <v>3.161592505854801E-2</v>
      </c>
      <c r="JT15" s="1059">
        <v>17613</v>
      </c>
      <c r="JU15" s="1059">
        <v>15289</v>
      </c>
      <c r="JV15" s="1059">
        <v>14254</v>
      </c>
      <c r="JW15" s="1059">
        <v>1035</v>
      </c>
      <c r="JX15" s="1059">
        <v>174</v>
      </c>
      <c r="JY15" s="1059">
        <v>7</v>
      </c>
      <c r="JZ15" s="1059">
        <v>854</v>
      </c>
      <c r="KA15" s="1059">
        <v>439</v>
      </c>
      <c r="KB15" s="1059">
        <v>1422</v>
      </c>
      <c r="KC15" s="1059">
        <v>323</v>
      </c>
      <c r="KD15" s="1059">
        <v>140</v>
      </c>
      <c r="KE15" s="1060">
        <v>0.80928859365241579</v>
      </c>
      <c r="KF15" s="1072">
        <v>0.19071140634758421</v>
      </c>
      <c r="KG15" s="1059">
        <v>1372</v>
      </c>
      <c r="KH15" s="1059">
        <v>1094</v>
      </c>
      <c r="KI15" s="1059">
        <v>1038</v>
      </c>
      <c r="KJ15" s="1059">
        <v>56</v>
      </c>
      <c r="KK15" s="1059">
        <v>2</v>
      </c>
      <c r="KL15" s="1059">
        <v>4</v>
      </c>
      <c r="KM15" s="1059">
        <v>50</v>
      </c>
      <c r="KN15" s="1059">
        <v>96</v>
      </c>
      <c r="KO15" s="1059">
        <v>129</v>
      </c>
      <c r="KP15" s="1059">
        <v>43</v>
      </c>
      <c r="KQ15" s="1059">
        <v>10</v>
      </c>
      <c r="KR15" s="1060">
        <v>0.7565597667638484</v>
      </c>
      <c r="KS15" s="1072">
        <v>0.2434402332361516</v>
      </c>
      <c r="KT15" s="1059">
        <v>749</v>
      </c>
      <c r="KU15" s="1059">
        <v>625</v>
      </c>
      <c r="KV15" s="1059">
        <v>599</v>
      </c>
      <c r="KW15" s="1059">
        <v>26</v>
      </c>
      <c r="KX15" s="1059">
        <v>0</v>
      </c>
      <c r="KY15" s="1059">
        <v>0</v>
      </c>
      <c r="KZ15" s="1059">
        <v>26</v>
      </c>
      <c r="LA15" s="1059">
        <v>47</v>
      </c>
      <c r="LB15" s="1059">
        <v>52</v>
      </c>
      <c r="LC15" s="1059">
        <v>21</v>
      </c>
      <c r="LD15" s="1059">
        <v>4</v>
      </c>
      <c r="LE15" s="1060">
        <v>0.7997329773030708</v>
      </c>
      <c r="LF15" s="1072">
        <v>0.2002670226969292</v>
      </c>
      <c r="LG15" s="1059">
        <v>438</v>
      </c>
      <c r="LH15" s="1059">
        <v>363</v>
      </c>
      <c r="LI15" s="1059">
        <v>348</v>
      </c>
      <c r="LJ15" s="1059">
        <v>15</v>
      </c>
      <c r="LK15" s="1059">
        <v>1</v>
      </c>
      <c r="LL15" s="1059">
        <v>0</v>
      </c>
      <c r="LM15" s="1059">
        <v>14</v>
      </c>
      <c r="LN15" s="1059">
        <v>26</v>
      </c>
      <c r="LO15" s="1059">
        <v>37</v>
      </c>
      <c r="LP15" s="1059">
        <v>11</v>
      </c>
      <c r="LQ15" s="1059">
        <v>1</v>
      </c>
      <c r="LR15" s="1060">
        <v>0.79452054794520544</v>
      </c>
      <c r="LS15" s="1072">
        <v>0.20547945205479456</v>
      </c>
      <c r="LT15" s="1059">
        <v>1164</v>
      </c>
      <c r="LU15" s="1059">
        <v>1009</v>
      </c>
      <c r="LV15" s="1059">
        <v>980</v>
      </c>
      <c r="LW15" s="1059">
        <v>29</v>
      </c>
      <c r="LX15" s="1059">
        <v>0</v>
      </c>
      <c r="LY15" s="1059">
        <v>0</v>
      </c>
      <c r="LZ15" s="1059">
        <v>29</v>
      </c>
      <c r="MA15" s="1059">
        <v>52</v>
      </c>
      <c r="MB15" s="1059">
        <v>81</v>
      </c>
      <c r="MC15" s="1059">
        <v>16</v>
      </c>
      <c r="MD15" s="1059">
        <v>6</v>
      </c>
      <c r="ME15" s="1060">
        <v>0.84192439862542956</v>
      </c>
      <c r="MF15" s="1072">
        <v>0.15807560137457044</v>
      </c>
      <c r="MG15" s="1059">
        <v>254</v>
      </c>
      <c r="MH15" s="1059">
        <v>222</v>
      </c>
      <c r="MI15" s="1059">
        <v>217</v>
      </c>
      <c r="MJ15" s="1059">
        <v>5</v>
      </c>
      <c r="MK15" s="1059">
        <v>0</v>
      </c>
      <c r="ML15" s="1059">
        <v>0</v>
      </c>
      <c r="MM15" s="1059">
        <v>5</v>
      </c>
      <c r="MN15" s="1059">
        <v>6</v>
      </c>
      <c r="MO15" s="1059">
        <v>17</v>
      </c>
      <c r="MP15" s="1059">
        <v>7</v>
      </c>
      <c r="MQ15" s="1059">
        <v>2</v>
      </c>
      <c r="MR15" s="1060">
        <v>0.85433070866141736</v>
      </c>
      <c r="MS15" s="1072">
        <v>0.14566929133858264</v>
      </c>
      <c r="MT15" s="1059">
        <v>440</v>
      </c>
      <c r="MU15" s="1059">
        <v>379</v>
      </c>
      <c r="MV15" s="1059">
        <v>371</v>
      </c>
      <c r="MW15" s="1059">
        <v>8</v>
      </c>
      <c r="MX15" s="1059">
        <v>0</v>
      </c>
      <c r="MY15" s="1059">
        <v>0</v>
      </c>
      <c r="MZ15" s="1059">
        <v>8</v>
      </c>
      <c r="NA15" s="1059">
        <v>13</v>
      </c>
      <c r="NB15" s="1059">
        <v>32</v>
      </c>
      <c r="NC15" s="1059">
        <v>8</v>
      </c>
      <c r="ND15" s="1059">
        <v>8</v>
      </c>
      <c r="NE15" s="1060">
        <v>0.84318181818181814</v>
      </c>
      <c r="NF15" s="1072">
        <v>0.15681818181818186</v>
      </c>
      <c r="NG15" s="1059">
        <v>278</v>
      </c>
      <c r="NH15" s="1059">
        <v>228</v>
      </c>
      <c r="NI15" s="1059">
        <v>215</v>
      </c>
      <c r="NJ15" s="1059">
        <v>13</v>
      </c>
      <c r="NK15" s="1059">
        <v>0</v>
      </c>
      <c r="NL15" s="1059">
        <v>0</v>
      </c>
      <c r="NM15" s="1059">
        <v>13</v>
      </c>
      <c r="NN15" s="1059">
        <v>14</v>
      </c>
      <c r="NO15" s="1059">
        <v>31</v>
      </c>
      <c r="NP15" s="1059">
        <v>4</v>
      </c>
      <c r="NQ15" s="1059">
        <v>1</v>
      </c>
      <c r="NR15" s="1060">
        <v>0.77338129496402874</v>
      </c>
      <c r="NS15" s="1072">
        <v>0.22661870503597126</v>
      </c>
      <c r="NT15" s="1059">
        <v>854</v>
      </c>
      <c r="NU15" s="1059">
        <v>723</v>
      </c>
      <c r="NV15" s="1059">
        <v>666</v>
      </c>
      <c r="NW15" s="1059">
        <v>57</v>
      </c>
      <c r="NX15" s="1059">
        <v>2</v>
      </c>
      <c r="NY15" s="1059">
        <v>0</v>
      </c>
      <c r="NZ15" s="1059">
        <v>55</v>
      </c>
      <c r="OA15" s="1059">
        <v>26</v>
      </c>
      <c r="OB15" s="1059">
        <v>86</v>
      </c>
      <c r="OC15" s="1059">
        <v>12</v>
      </c>
      <c r="OD15" s="1059">
        <v>7</v>
      </c>
      <c r="OE15" s="1060">
        <v>0.77985948477751754</v>
      </c>
      <c r="OF15" s="1072">
        <v>0.22014051522248246</v>
      </c>
      <c r="OG15" s="1059">
        <v>5549</v>
      </c>
      <c r="OH15" s="1059">
        <v>4643</v>
      </c>
      <c r="OI15" s="1059">
        <v>4434</v>
      </c>
      <c r="OJ15" s="1059">
        <v>209</v>
      </c>
      <c r="OK15" s="1059">
        <v>5</v>
      </c>
      <c r="OL15" s="1059">
        <v>4</v>
      </c>
      <c r="OM15" s="1059">
        <v>200</v>
      </c>
      <c r="ON15" s="1059">
        <v>280</v>
      </c>
      <c r="OO15" s="1059">
        <v>465</v>
      </c>
      <c r="OP15" s="1059">
        <v>122</v>
      </c>
      <c r="OQ15" s="1059">
        <v>39</v>
      </c>
      <c r="OR15" s="1060">
        <v>0.79906289421517396</v>
      </c>
      <c r="OS15" s="1072">
        <v>0.20093710578482604</v>
      </c>
      <c r="OT15" s="1059">
        <v>17791</v>
      </c>
      <c r="OU15" s="1059">
        <v>8.2734649541903202</v>
      </c>
      <c r="OV15" s="1060">
        <v>0</v>
      </c>
      <c r="OW15" s="1072">
        <v>0</v>
      </c>
      <c r="OX15" s="1059">
        <v>3926</v>
      </c>
      <c r="OY15" s="1060">
        <v>8.1213194090677537E-2</v>
      </c>
      <c r="OZ15" s="1059">
        <v>318.84300000000002</v>
      </c>
      <c r="PA15" s="1060">
        <v>0</v>
      </c>
      <c r="PB15" s="1072">
        <v>0</v>
      </c>
      <c r="PC15" s="1059">
        <v>400</v>
      </c>
      <c r="PD15" s="1059">
        <v>75</v>
      </c>
      <c r="PE15" s="1126">
        <v>20</v>
      </c>
      <c r="PF15" s="1059">
        <v>390</v>
      </c>
      <c r="PG15" s="1059">
        <v>95</v>
      </c>
      <c r="PH15" s="1126">
        <v>35</v>
      </c>
      <c r="PI15" s="1059">
        <v>375</v>
      </c>
      <c r="PJ15" s="1059">
        <v>75</v>
      </c>
      <c r="PK15" s="1126">
        <v>25</v>
      </c>
      <c r="PL15" s="1059">
        <v>355</v>
      </c>
      <c r="PM15" s="1059">
        <v>80</v>
      </c>
      <c r="PN15" s="1126">
        <v>20</v>
      </c>
      <c r="PO15" s="1059">
        <v>345</v>
      </c>
      <c r="PP15" s="1059">
        <v>70</v>
      </c>
      <c r="PQ15" s="1126">
        <v>30</v>
      </c>
      <c r="PR15" s="1059">
        <v>315</v>
      </c>
      <c r="PS15" s="1059">
        <v>75</v>
      </c>
      <c r="PT15" s="1126">
        <v>20</v>
      </c>
      <c r="PU15" s="1059" t="s">
        <v>770</v>
      </c>
      <c r="PV15" s="1059" t="s">
        <v>770</v>
      </c>
      <c r="PW15" s="1059" t="s">
        <v>770</v>
      </c>
      <c r="PX15" s="1059" t="s">
        <v>770</v>
      </c>
      <c r="PY15" s="1059" t="s">
        <v>770</v>
      </c>
      <c r="PZ15" s="1059" t="s">
        <v>770</v>
      </c>
      <c r="QA15" s="1059" t="s">
        <v>770</v>
      </c>
      <c r="QB15" s="1126" t="s">
        <v>770</v>
      </c>
      <c r="QC15" s="1059">
        <v>242</v>
      </c>
      <c r="QD15" s="1059">
        <v>222</v>
      </c>
      <c r="QE15" s="1059" t="s">
        <v>770</v>
      </c>
      <c r="QF15" s="1059">
        <v>251</v>
      </c>
      <c r="QG15" s="1059">
        <v>260</v>
      </c>
      <c r="QH15" s="1059">
        <v>254</v>
      </c>
      <c r="QI15" s="1059">
        <v>263</v>
      </c>
      <c r="QJ15" s="1059">
        <v>247</v>
      </c>
      <c r="QK15" s="1126">
        <v>264</v>
      </c>
      <c r="QL15" s="1059">
        <v>257</v>
      </c>
      <c r="QM15" s="1059">
        <v>262</v>
      </c>
      <c r="QN15" s="1059">
        <v>251</v>
      </c>
      <c r="QO15" s="1059">
        <v>258</v>
      </c>
      <c r="QP15" s="1059">
        <v>281</v>
      </c>
      <c r="QQ15" s="1059">
        <v>258</v>
      </c>
      <c r="QR15" s="1059">
        <v>272</v>
      </c>
      <c r="QS15" s="1059">
        <v>242</v>
      </c>
      <c r="QT15" s="1059">
        <v>249</v>
      </c>
      <c r="QU15" s="1059">
        <v>246</v>
      </c>
      <c r="QV15" s="1059">
        <v>231</v>
      </c>
      <c r="QW15" s="1059">
        <v>230</v>
      </c>
      <c r="QX15" s="1059">
        <v>225</v>
      </c>
      <c r="QY15" s="1059">
        <v>221</v>
      </c>
      <c r="QZ15" s="1059">
        <v>197</v>
      </c>
      <c r="RA15" s="1059">
        <v>237</v>
      </c>
      <c r="RB15" s="1059">
        <v>227</v>
      </c>
      <c r="RC15" s="1059">
        <v>213</v>
      </c>
      <c r="RD15" s="1059">
        <v>201</v>
      </c>
      <c r="RE15" s="1059">
        <v>155</v>
      </c>
      <c r="RF15" s="1059">
        <v>167</v>
      </c>
      <c r="RG15" s="1059">
        <v>143</v>
      </c>
      <c r="RH15" s="1059">
        <v>183</v>
      </c>
      <c r="RI15" s="1059">
        <v>167</v>
      </c>
      <c r="RJ15" s="1126">
        <v>206</v>
      </c>
      <c r="RK15" s="1059">
        <v>269</v>
      </c>
      <c r="RL15" s="1059">
        <v>256</v>
      </c>
      <c r="RM15" s="1059">
        <v>252</v>
      </c>
      <c r="RN15" s="1059">
        <v>272</v>
      </c>
      <c r="RO15" s="1059">
        <v>261</v>
      </c>
      <c r="RP15" s="1059">
        <v>285</v>
      </c>
      <c r="RQ15" s="1059">
        <v>239</v>
      </c>
      <c r="RR15" s="1059">
        <v>252</v>
      </c>
      <c r="RS15" s="1059">
        <v>252</v>
      </c>
      <c r="RT15" s="1059">
        <v>237</v>
      </c>
      <c r="RU15" s="1059">
        <v>239</v>
      </c>
      <c r="RV15" s="1059">
        <v>234</v>
      </c>
      <c r="RW15" s="1059">
        <v>213</v>
      </c>
      <c r="RX15" s="1059">
        <v>198</v>
      </c>
      <c r="RY15" s="1059">
        <v>244</v>
      </c>
      <c r="RZ15" s="1059">
        <v>232</v>
      </c>
      <c r="SA15" s="1059">
        <v>212</v>
      </c>
      <c r="SB15" s="1059">
        <v>211</v>
      </c>
      <c r="SC15" s="1059">
        <v>193</v>
      </c>
      <c r="SD15" s="1059">
        <v>179</v>
      </c>
      <c r="SE15" s="1059">
        <v>140</v>
      </c>
      <c r="SF15" s="1059">
        <v>184</v>
      </c>
      <c r="SG15" s="1059">
        <v>148</v>
      </c>
      <c r="SH15" s="1059">
        <v>192</v>
      </c>
      <c r="SI15" s="1126">
        <v>183</v>
      </c>
      <c r="SJ15" s="1059">
        <v>265</v>
      </c>
      <c r="SK15" s="1059">
        <v>272</v>
      </c>
      <c r="SL15" s="1059">
        <v>279</v>
      </c>
      <c r="SM15" s="1059">
        <v>264</v>
      </c>
      <c r="SN15" s="1059">
        <v>308</v>
      </c>
      <c r="SO15" s="1059">
        <v>232</v>
      </c>
      <c r="SP15" s="1059">
        <v>245</v>
      </c>
      <c r="SQ15" s="1059">
        <v>258</v>
      </c>
      <c r="SR15" s="1059">
        <v>241</v>
      </c>
      <c r="SS15" s="1059">
        <v>234</v>
      </c>
      <c r="ST15" s="1059">
        <v>234</v>
      </c>
      <c r="SU15" s="1059">
        <v>223</v>
      </c>
      <c r="SV15" s="1059">
        <v>197</v>
      </c>
      <c r="SW15" s="1059">
        <v>244</v>
      </c>
      <c r="SX15" s="1059">
        <v>234</v>
      </c>
      <c r="SY15" s="1059">
        <v>212</v>
      </c>
      <c r="SZ15" s="1059">
        <v>216</v>
      </c>
      <c r="TA15" s="1059">
        <v>197</v>
      </c>
      <c r="TB15" s="1059">
        <v>230</v>
      </c>
      <c r="TC15" s="1059">
        <v>152</v>
      </c>
      <c r="TD15" s="1059">
        <v>171</v>
      </c>
      <c r="TE15" s="1059">
        <v>135</v>
      </c>
      <c r="TF15" s="1059">
        <v>181</v>
      </c>
      <c r="TG15" s="1059">
        <v>171</v>
      </c>
      <c r="TH15" s="1126">
        <v>158</v>
      </c>
      <c r="TI15" s="1059">
        <v>85</v>
      </c>
      <c r="TJ15" s="1059">
        <v>145</v>
      </c>
      <c r="TK15" s="1059">
        <v>230</v>
      </c>
      <c r="TL15" s="1060">
        <v>0.63043478260869568</v>
      </c>
      <c r="TM15" s="1060">
        <v>0.56638882190834161</v>
      </c>
      <c r="TN15" s="1060">
        <v>0.69019527700461913</v>
      </c>
      <c r="TO15" s="1126" t="s">
        <v>3499</v>
      </c>
      <c r="TP15" s="1059">
        <v>57</v>
      </c>
      <c r="TQ15" s="1059">
        <v>180</v>
      </c>
      <c r="TR15" s="1059">
        <v>237</v>
      </c>
      <c r="TS15" s="1060">
        <v>0.759493670886076</v>
      </c>
      <c r="TT15" s="1060">
        <v>0.70121936751903502</v>
      </c>
      <c r="TU15" s="1060">
        <v>0.80949004523025914</v>
      </c>
      <c r="TV15" s="1126" t="s">
        <v>3499</v>
      </c>
      <c r="TW15" s="1059">
        <v>73</v>
      </c>
      <c r="TX15" s="1059">
        <v>184</v>
      </c>
      <c r="TY15" s="1059">
        <v>257</v>
      </c>
      <c r="TZ15" s="1060">
        <v>0.71595330739299612</v>
      </c>
      <c r="UA15" s="1060">
        <v>0.65795417461444106</v>
      </c>
      <c r="UB15" s="1060">
        <v>0.7675916742005775</v>
      </c>
      <c r="UC15" s="1126" t="s">
        <v>2154</v>
      </c>
      <c r="UD15" s="1059">
        <v>72</v>
      </c>
      <c r="UE15" s="1059">
        <v>183</v>
      </c>
      <c r="UF15" s="1059">
        <v>255</v>
      </c>
      <c r="UG15" s="1060">
        <v>0.71764705882352942</v>
      </c>
      <c r="UH15" s="1060">
        <v>0.65948376868042791</v>
      </c>
      <c r="UI15" s="1060">
        <v>0.7693501611920367</v>
      </c>
      <c r="UJ15" s="1126" t="s">
        <v>2154</v>
      </c>
      <c r="UK15" s="1059">
        <v>79</v>
      </c>
      <c r="UL15" s="1059">
        <v>181</v>
      </c>
      <c r="UM15" s="1059">
        <v>260</v>
      </c>
      <c r="UN15" s="1060">
        <v>0.69615384615384612</v>
      </c>
      <c r="UO15" s="1060">
        <v>0.63772918011569191</v>
      </c>
      <c r="UP15" s="1060">
        <v>0.74886662046816888</v>
      </c>
      <c r="UQ15" s="1126" t="s">
        <v>2154</v>
      </c>
      <c r="UR15" s="1059">
        <v>3126</v>
      </c>
      <c r="US15" s="1059">
        <v>3019</v>
      </c>
      <c r="UT15" s="1059">
        <v>107</v>
      </c>
      <c r="UU15" s="1059">
        <v>96</v>
      </c>
      <c r="UV15" s="1060">
        <v>0.89719626168224298</v>
      </c>
      <c r="UW15" s="1059">
        <v>11</v>
      </c>
      <c r="UX15" s="1072">
        <v>0.10280373831775701</v>
      </c>
      <c r="UY15" s="1059">
        <v>2559</v>
      </c>
      <c r="UZ15" s="1059">
        <v>1749</v>
      </c>
      <c r="VA15" s="1059">
        <v>321</v>
      </c>
      <c r="VB15" s="1059">
        <v>489</v>
      </c>
      <c r="VC15" s="1060">
        <v>0.68347010550996479</v>
      </c>
      <c r="VD15" s="1060">
        <v>0.12543962485345839</v>
      </c>
      <c r="VE15" s="1072">
        <v>0.1910902696365768</v>
      </c>
      <c r="VF15" s="1059">
        <v>5187</v>
      </c>
      <c r="VG15" s="1059">
        <v>527</v>
      </c>
      <c r="VH15" s="1059">
        <v>402</v>
      </c>
      <c r="VI15" s="1059">
        <v>165</v>
      </c>
      <c r="VJ15" s="1059">
        <v>4428</v>
      </c>
      <c r="VK15" s="1059">
        <v>317</v>
      </c>
      <c r="VL15" s="1059">
        <v>2608</v>
      </c>
      <c r="VM15" s="1072">
        <v>0.12154907975460123</v>
      </c>
      <c r="VN15" s="1059">
        <v>1687</v>
      </c>
      <c r="VO15" s="1059">
        <v>1</v>
      </c>
      <c r="VP15" s="1059">
        <v>308</v>
      </c>
      <c r="VQ15" s="1059">
        <v>477</v>
      </c>
      <c r="VR15" s="1059">
        <v>150</v>
      </c>
      <c r="VS15" s="1126">
        <v>2623</v>
      </c>
      <c r="VT15" s="1059">
        <v>1102</v>
      </c>
      <c r="VU15" s="1059">
        <v>949</v>
      </c>
      <c r="VV15" s="1059">
        <v>151</v>
      </c>
      <c r="VW15" s="1059">
        <v>2</v>
      </c>
      <c r="VX15" s="1059">
        <v>153</v>
      </c>
      <c r="VY15" s="1060">
        <v>0.13702359346642468</v>
      </c>
      <c r="VZ15" s="1072">
        <v>0.13883847549909256</v>
      </c>
      <c r="WA15" s="1059">
        <v>105</v>
      </c>
      <c r="WB15" s="1059">
        <v>90</v>
      </c>
      <c r="WC15" s="1059">
        <v>70</v>
      </c>
      <c r="WD15" s="1059">
        <v>90</v>
      </c>
      <c r="WE15" s="1059">
        <v>75</v>
      </c>
      <c r="WF15" s="1059">
        <v>55</v>
      </c>
      <c r="WG15" s="1126">
        <v>45</v>
      </c>
      <c r="WH15" s="1059">
        <v>477</v>
      </c>
      <c r="WI15" s="1059">
        <v>130</v>
      </c>
      <c r="WJ15" s="1060">
        <v>0.27253668763102723</v>
      </c>
      <c r="WK15" s="1126">
        <v>32</v>
      </c>
      <c r="WL15" s="1059" t="s">
        <v>770</v>
      </c>
      <c r="WM15" s="1060" t="s">
        <v>770</v>
      </c>
      <c r="WN15" s="1060" t="s">
        <v>770</v>
      </c>
      <c r="WO15" s="1072" t="s">
        <v>770</v>
      </c>
      <c r="WP15" s="1059" t="s">
        <v>770</v>
      </c>
      <c r="WQ15" s="1060" t="s">
        <v>770</v>
      </c>
      <c r="WR15" s="1060" t="s">
        <v>770</v>
      </c>
      <c r="WS15" s="1072" t="s">
        <v>770</v>
      </c>
      <c r="WT15" s="1059" t="s">
        <v>770</v>
      </c>
      <c r="WU15" s="1060" t="s">
        <v>770</v>
      </c>
      <c r="WV15" s="1060" t="s">
        <v>770</v>
      </c>
      <c r="WW15" s="1072" t="s">
        <v>770</v>
      </c>
      <c r="WX15" s="1059" t="s">
        <v>770</v>
      </c>
      <c r="WY15" s="1060" t="s">
        <v>770</v>
      </c>
      <c r="WZ15" s="1060" t="s">
        <v>770</v>
      </c>
      <c r="XA15" s="1072" t="s">
        <v>770</v>
      </c>
      <c r="XB15" s="1059">
        <v>152</v>
      </c>
      <c r="XC15" s="1059">
        <v>7097</v>
      </c>
      <c r="XD15" s="1072">
        <v>2.1417500352261518E-2</v>
      </c>
      <c r="XE15" s="1059">
        <v>110</v>
      </c>
      <c r="XF15" s="1059">
        <v>1200</v>
      </c>
      <c r="XG15" s="1060">
        <v>9.166666666666666E-2</v>
      </c>
      <c r="XH15" s="1060">
        <v>7.6617505584958001E-2</v>
      </c>
      <c r="XI15" s="1060">
        <v>0.1093218115739422</v>
      </c>
      <c r="XJ15" s="1059">
        <v>125</v>
      </c>
      <c r="XK15" s="1059">
        <v>1200</v>
      </c>
      <c r="XL15" s="1060">
        <v>0.10416666666666667</v>
      </c>
      <c r="XM15" s="1060">
        <v>8.8127552822672081E-2</v>
      </c>
      <c r="XN15" s="1060">
        <v>0.12273198932115977</v>
      </c>
      <c r="XO15" s="1059">
        <v>150</v>
      </c>
      <c r="XP15" s="1059">
        <v>1295</v>
      </c>
      <c r="XQ15" s="1060">
        <v>0.11583011583011583</v>
      </c>
      <c r="XR15" s="1060">
        <v>9.9525306491547866E-2</v>
      </c>
      <c r="XS15" s="1060">
        <v>0.13440737001584691</v>
      </c>
      <c r="XT15" s="1059">
        <v>125</v>
      </c>
      <c r="XU15" s="1059">
        <v>1300</v>
      </c>
      <c r="XV15" s="1060">
        <v>9.6153846153846159E-2</v>
      </c>
      <c r="XW15" s="1060">
        <v>8.1297801587240842E-2</v>
      </c>
      <c r="XX15" s="1060">
        <v>0.11338956404561003</v>
      </c>
      <c r="XY15" s="1059">
        <v>125</v>
      </c>
      <c r="XZ15" s="1059">
        <v>1295</v>
      </c>
      <c r="YA15" s="1060">
        <v>9.6525096525096526E-2</v>
      </c>
      <c r="YB15" s="1060">
        <v>8.1614044868367833E-2</v>
      </c>
      <c r="YC15" s="1060">
        <v>0.11382278623738849</v>
      </c>
      <c r="YD15" s="1059">
        <v>120</v>
      </c>
      <c r="YE15" s="1059">
        <v>1150</v>
      </c>
      <c r="YF15" s="1060">
        <v>0.10434782608695652</v>
      </c>
      <c r="YG15" s="1060">
        <v>8.7976442050930234E-2</v>
      </c>
      <c r="YH15" s="1060">
        <v>0.12335368216727649</v>
      </c>
      <c r="YI15" s="1059" t="s">
        <v>770</v>
      </c>
      <c r="YJ15" s="1059" t="s">
        <v>770</v>
      </c>
      <c r="YK15" s="1060" t="s">
        <v>770</v>
      </c>
      <c r="YL15" s="1060" t="s">
        <v>770</v>
      </c>
      <c r="YM15" s="1072" t="s">
        <v>770</v>
      </c>
      <c r="YN15" s="1059">
        <v>155</v>
      </c>
      <c r="YO15" s="1059">
        <v>145</v>
      </c>
      <c r="YP15" s="1059">
        <v>140</v>
      </c>
      <c r="YQ15" s="1059">
        <v>125</v>
      </c>
      <c r="YR15" s="1059">
        <v>115</v>
      </c>
      <c r="YS15" s="1059">
        <v>85</v>
      </c>
      <c r="YT15" s="1126">
        <v>75</v>
      </c>
      <c r="YU15" s="1059">
        <v>5</v>
      </c>
      <c r="YV15" s="1059">
        <v>113</v>
      </c>
      <c r="YW15" s="1060">
        <v>4.4247787610619468E-2</v>
      </c>
      <c r="YX15" s="1060">
        <v>1.9045868604199257E-2</v>
      </c>
      <c r="YY15" s="1060">
        <v>9.9417722662110936E-2</v>
      </c>
      <c r="YZ15" s="1059">
        <v>4</v>
      </c>
      <c r="ZA15" s="1059">
        <v>112</v>
      </c>
      <c r="ZB15" s="1060">
        <v>3.5714285714285712E-2</v>
      </c>
      <c r="ZC15" s="1060">
        <v>1.3974612394676894E-2</v>
      </c>
      <c r="ZD15" s="1060">
        <v>8.824663845319955E-2</v>
      </c>
      <c r="ZE15" s="1059">
        <v>5</v>
      </c>
      <c r="ZF15" s="1059">
        <v>113</v>
      </c>
      <c r="ZG15" s="1060">
        <v>4.4247787610619468E-2</v>
      </c>
      <c r="ZH15" s="1060">
        <v>1.9045868604199257E-2</v>
      </c>
      <c r="ZI15" s="1060">
        <v>9.9417722662110936E-2</v>
      </c>
      <c r="ZJ15" s="1059">
        <v>11</v>
      </c>
      <c r="ZK15" s="1059">
        <v>96</v>
      </c>
      <c r="ZL15" s="1060">
        <v>0.11458333333333333</v>
      </c>
      <c r="ZM15" s="1060">
        <v>6.5198719934164318E-2</v>
      </c>
      <c r="ZN15" s="1072">
        <v>0.19362621237279398</v>
      </c>
      <c r="ZO15" s="1059">
        <v>233</v>
      </c>
      <c r="ZP15" s="1059">
        <v>15</v>
      </c>
      <c r="ZQ15" s="1059">
        <v>218</v>
      </c>
      <c r="ZR15" s="1060">
        <v>0.93562231759656656</v>
      </c>
      <c r="ZS15" s="1059">
        <v>92</v>
      </c>
      <c r="ZT15" s="1059">
        <v>49</v>
      </c>
      <c r="ZU15" s="1059">
        <v>141</v>
      </c>
      <c r="ZV15" s="1060">
        <v>0.42201834862385323</v>
      </c>
      <c r="ZW15" s="1060">
        <v>0.35836423765612385</v>
      </c>
      <c r="ZX15" s="1060">
        <v>0.4883731567842865</v>
      </c>
      <c r="ZY15" s="1060">
        <v>0.64678899082568808</v>
      </c>
      <c r="ZZ15" s="1060">
        <v>0.58129950850541057</v>
      </c>
      <c r="AAA15" s="1072">
        <v>0.70719480784205235</v>
      </c>
      <c r="AAB15" s="1059">
        <v>15</v>
      </c>
      <c r="AAC15" s="1059">
        <v>233</v>
      </c>
      <c r="AAD15" s="1059">
        <v>248</v>
      </c>
      <c r="AAE15" s="1060">
        <v>0.93951612903225812</v>
      </c>
      <c r="AAF15" s="1059">
        <v>99</v>
      </c>
      <c r="AAG15" s="1060">
        <v>0.42489270386266093</v>
      </c>
      <c r="AAH15" s="1060">
        <v>0.36314367855285823</v>
      </c>
      <c r="AAI15" s="1060">
        <v>0.48907814032008878</v>
      </c>
      <c r="AAJ15" s="1059">
        <v>48</v>
      </c>
      <c r="AAK15" s="1059">
        <v>147</v>
      </c>
      <c r="AAL15" s="1060">
        <v>0.63090128755364805</v>
      </c>
      <c r="AAM15" s="1060">
        <v>0.56728448801174636</v>
      </c>
      <c r="AAN15" s="1072">
        <v>0.69027177052397459</v>
      </c>
      <c r="AAO15" s="1059">
        <v>245</v>
      </c>
      <c r="AAP15" s="1059">
        <v>96</v>
      </c>
      <c r="AAQ15" s="1060">
        <v>0.39183673469387753</v>
      </c>
      <c r="AAR15" s="1060">
        <v>0.33283091663573389</v>
      </c>
      <c r="AAS15" s="1060">
        <v>0.45418206644523323</v>
      </c>
      <c r="AAT15" s="1059">
        <v>58</v>
      </c>
      <c r="AAU15" s="1059">
        <v>154</v>
      </c>
      <c r="AAV15" s="1060">
        <v>0.62857142857142856</v>
      </c>
      <c r="AAW15" s="1060">
        <v>0.56651921235605562</v>
      </c>
      <c r="AAX15" s="1072">
        <v>0.68665403417034188</v>
      </c>
      <c r="AAY15" s="1059">
        <v>268</v>
      </c>
      <c r="AAZ15" s="1059">
        <v>262</v>
      </c>
      <c r="ABA15" s="1059">
        <v>6</v>
      </c>
      <c r="ABB15" s="1060">
        <v>0.97761194029850751</v>
      </c>
      <c r="ABC15" s="1059">
        <v>95</v>
      </c>
      <c r="ABD15" s="1060">
        <v>0.36259541984732824</v>
      </c>
      <c r="ABE15" s="1060">
        <v>0.30675647224943337</v>
      </c>
      <c r="ABF15" s="1060">
        <v>0.42240541123028802</v>
      </c>
      <c r="ABG15" s="1059">
        <v>61</v>
      </c>
      <c r="ABH15" s="1059">
        <v>156</v>
      </c>
      <c r="ABI15" s="1060">
        <v>0.59541984732824427</v>
      </c>
      <c r="ABJ15" s="1060">
        <v>0.53502508457550191</v>
      </c>
      <c r="ABK15" s="1072">
        <v>0.65305694078580268</v>
      </c>
      <c r="ABL15" s="1059">
        <v>5187</v>
      </c>
      <c r="ABM15" s="1059">
        <v>2579</v>
      </c>
      <c r="ABN15" s="1059">
        <v>2608</v>
      </c>
      <c r="ABO15" s="1059">
        <v>527</v>
      </c>
      <c r="ABP15" s="1059">
        <v>304</v>
      </c>
      <c r="ABQ15" s="1059">
        <v>388</v>
      </c>
      <c r="ABR15" s="1059">
        <v>402</v>
      </c>
      <c r="ABS15" s="1059">
        <v>442</v>
      </c>
      <c r="ABT15" s="1059">
        <v>228</v>
      </c>
      <c r="ABU15" s="1059">
        <v>165</v>
      </c>
      <c r="ABV15" s="1059">
        <v>125</v>
      </c>
      <c r="ABW15" s="1126">
        <v>27</v>
      </c>
      <c r="ABX15" s="1059">
        <v>75</v>
      </c>
      <c r="ABY15" s="1059">
        <v>110</v>
      </c>
      <c r="ABZ15" s="1059">
        <v>45</v>
      </c>
      <c r="ACA15" s="1059">
        <v>25</v>
      </c>
      <c r="ACB15" s="1059">
        <v>235</v>
      </c>
      <c r="ACC15" s="1059">
        <v>250</v>
      </c>
      <c r="ACD15" s="1059">
        <v>140</v>
      </c>
      <c r="ACE15" s="1059">
        <v>85</v>
      </c>
      <c r="ACF15" s="1059">
        <v>70</v>
      </c>
      <c r="ACG15" s="1059">
        <v>45</v>
      </c>
      <c r="ACH15" s="1059">
        <v>10</v>
      </c>
      <c r="ACI15" s="1059">
        <v>200</v>
      </c>
      <c r="ACJ15" s="1059">
        <v>235</v>
      </c>
      <c r="ACK15" s="1059">
        <v>140</v>
      </c>
      <c r="ACL15" s="1059">
        <v>115</v>
      </c>
      <c r="ACM15" s="1059">
        <v>85</v>
      </c>
      <c r="ACN15" s="1059">
        <v>35</v>
      </c>
      <c r="ACO15" s="1059">
        <v>15</v>
      </c>
      <c r="ACP15" s="1059">
        <v>245</v>
      </c>
      <c r="ACQ15" s="1059">
        <v>270</v>
      </c>
      <c r="ACR15" s="1059">
        <v>155</v>
      </c>
      <c r="ACS15" s="1059">
        <v>125</v>
      </c>
      <c r="ACT15" s="1059">
        <v>95</v>
      </c>
      <c r="ACU15" s="1059">
        <v>45</v>
      </c>
      <c r="ACV15" s="1059">
        <v>25</v>
      </c>
      <c r="ACW15" s="1059">
        <v>280</v>
      </c>
      <c r="ACX15" s="1059">
        <v>305</v>
      </c>
      <c r="ACY15" s="1059">
        <v>170</v>
      </c>
      <c r="ACZ15" s="1059">
        <v>140</v>
      </c>
      <c r="ADA15" s="1059">
        <v>95</v>
      </c>
      <c r="ADB15" s="1059">
        <v>60</v>
      </c>
      <c r="ADC15" s="1059">
        <v>25</v>
      </c>
      <c r="ADD15" s="1059">
        <v>275</v>
      </c>
      <c r="ADE15" s="1059">
        <v>310</v>
      </c>
      <c r="ADF15" s="1059">
        <v>185</v>
      </c>
      <c r="ADG15" s="1059">
        <v>145</v>
      </c>
      <c r="ADH15" s="1059">
        <v>115</v>
      </c>
      <c r="ADI15" s="1059">
        <v>60</v>
      </c>
      <c r="ADJ15" s="1059">
        <v>25</v>
      </c>
      <c r="ADK15" s="1059">
        <v>325</v>
      </c>
      <c r="ADL15" s="1059">
        <v>350</v>
      </c>
      <c r="ADM15" s="1126">
        <v>195</v>
      </c>
      <c r="ADN15" s="1059">
        <v>480</v>
      </c>
      <c r="ADO15" s="1059">
        <v>460</v>
      </c>
      <c r="ADP15" s="1060">
        <v>0.95833333333333337</v>
      </c>
      <c r="ADQ15" s="1059">
        <v>457</v>
      </c>
      <c r="ADR15" s="1060">
        <v>0.95208333333333328</v>
      </c>
      <c r="ADS15" s="1059">
        <v>398</v>
      </c>
      <c r="ADT15" s="1059">
        <v>378</v>
      </c>
      <c r="ADU15" s="1060">
        <v>0.94974874371859297</v>
      </c>
      <c r="ADV15" s="1059">
        <v>367</v>
      </c>
      <c r="ADW15" s="1060">
        <v>0.92211055276381915</v>
      </c>
      <c r="ADX15" s="1059">
        <v>368</v>
      </c>
      <c r="ADY15" s="1060">
        <v>0.92462311557788945</v>
      </c>
      <c r="ADZ15" s="1059">
        <v>368</v>
      </c>
      <c r="AEA15" s="1060">
        <v>0.92462311557788945</v>
      </c>
      <c r="AEB15" s="1059">
        <v>454</v>
      </c>
      <c r="AEC15" s="1059">
        <v>435</v>
      </c>
      <c r="AED15" s="1060">
        <v>0.95814977973568283</v>
      </c>
      <c r="AEE15" s="1059">
        <v>409</v>
      </c>
      <c r="AEF15" s="1060">
        <v>0.90088105726872247</v>
      </c>
      <c r="AEG15" s="1059">
        <v>435</v>
      </c>
      <c r="AEH15" s="1060">
        <v>0.95814977973568283</v>
      </c>
      <c r="AEI15" s="1059">
        <v>432</v>
      </c>
      <c r="AEJ15" s="1060">
        <v>0.95154185022026427</v>
      </c>
      <c r="AEK15" s="1059">
        <v>418</v>
      </c>
      <c r="AEL15" s="1060">
        <v>0.92070484581497802</v>
      </c>
      <c r="AEM15" s="1059">
        <v>424</v>
      </c>
      <c r="AEN15" s="1060">
        <v>0.93392070484581502</v>
      </c>
      <c r="AEO15" s="1059">
        <v>405</v>
      </c>
      <c r="AEP15" s="1072">
        <v>0.89207048458149785</v>
      </c>
      <c r="AEQ15" s="1158">
        <v>406</v>
      </c>
      <c r="AER15" s="1158">
        <v>386</v>
      </c>
      <c r="AES15" s="1144">
        <v>0.95073891625615758</v>
      </c>
      <c r="AET15" s="701">
        <v>97</v>
      </c>
      <c r="AEU15" s="1144">
        <v>0.23891625615763548</v>
      </c>
      <c r="AEV15" s="1158">
        <v>384</v>
      </c>
      <c r="AEW15" s="1144">
        <v>0.94581280788177335</v>
      </c>
      <c r="AEX15" s="1158">
        <v>430</v>
      </c>
      <c r="AEY15" s="1158">
        <v>411</v>
      </c>
      <c r="AEZ15" s="1144">
        <v>0.95581395348837206</v>
      </c>
      <c r="AFA15" s="1164">
        <v>397</v>
      </c>
      <c r="AFB15" s="1144">
        <v>0.92325581395348832</v>
      </c>
      <c r="AFC15" s="1164">
        <v>321</v>
      </c>
      <c r="AFD15" s="1144">
        <v>0.74651162790697678</v>
      </c>
      <c r="AFE15" s="1158">
        <v>405</v>
      </c>
      <c r="AFF15" s="1144">
        <v>0.94186046511627908</v>
      </c>
      <c r="AFG15" s="1158">
        <v>313</v>
      </c>
      <c r="AFH15" s="1144">
        <v>0.72790697674418603</v>
      </c>
      <c r="AFI15" s="1158">
        <v>461</v>
      </c>
      <c r="AFJ15" s="1158">
        <v>449</v>
      </c>
      <c r="AFK15" s="1144">
        <v>0.97396963123644253</v>
      </c>
      <c r="AFL15" s="1164">
        <v>421</v>
      </c>
      <c r="AFM15" s="1144">
        <v>0.91323210412147504</v>
      </c>
      <c r="AFN15" s="1164">
        <v>450</v>
      </c>
      <c r="AFO15" s="1144">
        <v>0.97613882863340562</v>
      </c>
      <c r="AFP15" s="1164">
        <v>448</v>
      </c>
      <c r="AFQ15" s="1144">
        <v>0.97180043383947934</v>
      </c>
      <c r="AFR15" s="1164">
        <v>324</v>
      </c>
      <c r="AFS15" s="1144">
        <v>0.70281995661605201</v>
      </c>
      <c r="AFT15" s="1164">
        <v>433</v>
      </c>
      <c r="AFU15" s="1144">
        <v>0.93926247288503251</v>
      </c>
      <c r="AFV15" s="1158">
        <v>447</v>
      </c>
      <c r="AFW15" s="1144">
        <v>0.96963123644251625</v>
      </c>
      <c r="AFX15" s="1158">
        <v>426</v>
      </c>
      <c r="AFY15" s="1144">
        <v>0.92407809110629069</v>
      </c>
      <c r="AFZ15" s="1158">
        <v>324</v>
      </c>
      <c r="AGA15" s="1144">
        <v>0.70281995661605201</v>
      </c>
      <c r="AGB15" s="1158">
        <v>311</v>
      </c>
      <c r="AGC15" s="802">
        <v>0.67462039045553146</v>
      </c>
      <c r="AGD15" s="1158">
        <v>418</v>
      </c>
      <c r="AGE15" s="1158">
        <v>406</v>
      </c>
      <c r="AGF15" s="1144">
        <v>0.9712918660287081</v>
      </c>
      <c r="AGG15" s="1158">
        <v>7</v>
      </c>
      <c r="AGH15" s="1144">
        <v>1.6746411483253589E-2</v>
      </c>
      <c r="AGI15" s="1158">
        <v>407</v>
      </c>
      <c r="AGJ15" s="1144">
        <v>0.97368421052631582</v>
      </c>
      <c r="AGK15" s="1158">
        <v>379</v>
      </c>
      <c r="AGL15" s="1158">
        <v>372</v>
      </c>
      <c r="AGM15" s="1144">
        <v>0.98153034300791553</v>
      </c>
      <c r="AGN15" s="1158">
        <v>368</v>
      </c>
      <c r="AGO15" s="1144">
        <v>0.97097625329815307</v>
      </c>
      <c r="AGP15" s="1158">
        <v>365</v>
      </c>
      <c r="AGQ15" s="1144">
        <v>0.96306068601583117</v>
      </c>
      <c r="AGR15" s="1158">
        <v>369</v>
      </c>
      <c r="AGS15" s="1144">
        <v>0.97361477572559363</v>
      </c>
      <c r="AGT15" s="1158">
        <v>369</v>
      </c>
      <c r="AGU15" s="1144">
        <v>0.97361477572559363</v>
      </c>
      <c r="AGV15" s="1158">
        <v>465</v>
      </c>
      <c r="AGW15" s="1158">
        <v>448</v>
      </c>
      <c r="AGX15" s="1144">
        <v>0.96344086021505382</v>
      </c>
      <c r="AGY15" s="1158">
        <v>432</v>
      </c>
      <c r="AGZ15" s="1144">
        <v>0.92903225806451617</v>
      </c>
      <c r="AHA15" s="1158">
        <v>448</v>
      </c>
      <c r="AHB15" s="1144">
        <v>0.96344086021505382</v>
      </c>
      <c r="AHC15" s="1158">
        <v>447</v>
      </c>
      <c r="AHD15" s="1144">
        <v>0.96129032258064517</v>
      </c>
      <c r="AHE15" s="1158">
        <v>435</v>
      </c>
      <c r="AHF15" s="1144">
        <v>0.93548387096774188</v>
      </c>
      <c r="AHG15" s="1158">
        <v>392</v>
      </c>
      <c r="AHH15" s="1144">
        <v>0.84301075268817205</v>
      </c>
      <c r="AHI15" s="1158">
        <v>442</v>
      </c>
      <c r="AHJ15" s="1144">
        <v>0.95053763440860217</v>
      </c>
      <c r="AHK15" s="1158">
        <v>430</v>
      </c>
      <c r="AHL15" s="1144">
        <v>0.92473118279569888</v>
      </c>
      <c r="AHM15" s="1158">
        <v>437</v>
      </c>
      <c r="AHN15" s="1144">
        <v>0.93978494623655917</v>
      </c>
      <c r="AHO15" s="1158">
        <v>426</v>
      </c>
      <c r="AHP15" s="802">
        <v>0.91612903225806452</v>
      </c>
    </row>
    <row r="16" spans="1:909" x14ac:dyDescent="0.2">
      <c r="A16" s="4"/>
      <c r="B16" s="4" t="s">
        <v>597</v>
      </c>
      <c r="C16" s="1014" t="s">
        <v>598</v>
      </c>
      <c r="D16" s="3" t="s">
        <v>592</v>
      </c>
      <c r="E16" s="25" t="s">
        <v>770</v>
      </c>
      <c r="F16" s="25" t="s">
        <v>770</v>
      </c>
      <c r="G16" s="25" t="s">
        <v>770</v>
      </c>
      <c r="H16" s="25" t="s">
        <v>770</v>
      </c>
      <c r="I16" s="25" t="s">
        <v>770</v>
      </c>
      <c r="J16" s="25" t="s">
        <v>770</v>
      </c>
      <c r="K16" s="25" t="s">
        <v>770</v>
      </c>
      <c r="L16" s="25" t="s">
        <v>770</v>
      </c>
      <c r="M16" s="1" t="s">
        <v>597</v>
      </c>
      <c r="N16" s="1" t="s">
        <v>629</v>
      </c>
      <c r="O16" s="62" t="s">
        <v>770</v>
      </c>
      <c r="P16" s="62" t="s">
        <v>770</v>
      </c>
      <c r="Q16" s="62" t="s">
        <v>770</v>
      </c>
      <c r="R16" s="62" t="s">
        <v>770</v>
      </c>
      <c r="S16" s="62" t="s">
        <v>770</v>
      </c>
      <c r="T16" s="62" t="s">
        <v>770</v>
      </c>
      <c r="U16" s="913" t="s">
        <v>770</v>
      </c>
      <c r="V16" s="1125">
        <v>1400</v>
      </c>
      <c r="W16" s="1059">
        <v>1585</v>
      </c>
      <c r="X16" s="1059">
        <v>6410</v>
      </c>
      <c r="Y16" s="1059">
        <v>7420</v>
      </c>
      <c r="Z16" s="1098">
        <v>0.21840873634945399</v>
      </c>
      <c r="AA16" s="1098">
        <v>0.20846452494615614</v>
      </c>
      <c r="AB16" s="1098">
        <v>0.22869025613510766</v>
      </c>
      <c r="AC16" s="1098">
        <v>0.21361185983827494</v>
      </c>
      <c r="AD16" s="1098">
        <v>0.20443567546543379</v>
      </c>
      <c r="AE16" s="1072">
        <v>0.22308442668460204</v>
      </c>
      <c r="AF16" s="1059">
        <v>1250</v>
      </c>
      <c r="AG16" s="1059">
        <v>1405</v>
      </c>
      <c r="AH16" s="1059">
        <v>6245</v>
      </c>
      <c r="AI16" s="1059">
        <v>7225</v>
      </c>
      <c r="AJ16" s="1098">
        <v>0.20016012810248199</v>
      </c>
      <c r="AK16" s="1098">
        <v>0.19042212543652295</v>
      </c>
      <c r="AL16" s="1098">
        <v>0.21026678231074272</v>
      </c>
      <c r="AM16" s="1098">
        <v>0.19446366782006921</v>
      </c>
      <c r="AN16" s="1098">
        <v>0.18550079193470617</v>
      </c>
      <c r="AO16" s="1072">
        <v>0.20375127215465366</v>
      </c>
      <c r="AP16" s="1059">
        <v>1305</v>
      </c>
      <c r="AQ16" s="1059">
        <v>1455</v>
      </c>
      <c r="AR16" s="1059">
        <v>6215</v>
      </c>
      <c r="AS16" s="1059">
        <v>7180</v>
      </c>
      <c r="AT16" s="1098">
        <v>0.20997586484312147</v>
      </c>
      <c r="AU16" s="1098">
        <v>0.20003068817124914</v>
      </c>
      <c r="AV16" s="1098">
        <v>0.22027934483550454</v>
      </c>
      <c r="AW16" s="1098">
        <v>0.20264623955431754</v>
      </c>
      <c r="AX16" s="1098">
        <v>0.19350856172216527</v>
      </c>
      <c r="AY16" s="1072">
        <v>0.21210192892179627</v>
      </c>
      <c r="AZ16" s="1059">
        <v>1390</v>
      </c>
      <c r="BA16" s="1059">
        <v>1550</v>
      </c>
      <c r="BB16" s="1059">
        <v>6030</v>
      </c>
      <c r="BC16" s="1059">
        <v>6975</v>
      </c>
      <c r="BD16" s="1098">
        <v>0.23051409618573798</v>
      </c>
      <c r="BE16" s="1098">
        <v>0.22005753601327871</v>
      </c>
      <c r="BF16" s="1098">
        <v>0.24131379397933797</v>
      </c>
      <c r="BG16" s="1098">
        <v>0.22222222222222221</v>
      </c>
      <c r="BH16" s="1098">
        <v>0.21262003308328997</v>
      </c>
      <c r="BI16" s="1072">
        <v>0.23213021337741566</v>
      </c>
      <c r="BJ16" s="1059">
        <v>2165</v>
      </c>
      <c r="BK16" s="1059">
        <v>2201</v>
      </c>
      <c r="BL16" s="1059">
        <v>1819</v>
      </c>
      <c r="BM16" s="1059">
        <v>1693</v>
      </c>
      <c r="BN16" s="1059">
        <v>1685</v>
      </c>
      <c r="BO16" s="1059">
        <v>7878</v>
      </c>
      <c r="BP16" s="1059">
        <v>9563</v>
      </c>
      <c r="BQ16" s="1126">
        <v>29683</v>
      </c>
      <c r="BR16" s="1059">
        <v>2247</v>
      </c>
      <c r="BS16" s="1059">
        <v>2155</v>
      </c>
      <c r="BT16" s="1059">
        <v>1728</v>
      </c>
      <c r="BU16" s="1059">
        <v>1743</v>
      </c>
      <c r="BV16" s="1059">
        <v>1688</v>
      </c>
      <c r="BW16" s="1059">
        <v>7873</v>
      </c>
      <c r="BX16" s="1059">
        <v>9561</v>
      </c>
      <c r="BY16" s="1126">
        <v>29428</v>
      </c>
      <c r="BZ16" s="1059">
        <v>2250</v>
      </c>
      <c r="CA16" s="1059">
        <v>2071</v>
      </c>
      <c r="CB16" s="1059">
        <v>1737</v>
      </c>
      <c r="CC16" s="1059">
        <v>1725</v>
      </c>
      <c r="CD16" s="1059">
        <v>1648</v>
      </c>
      <c r="CE16" s="1059">
        <v>7783</v>
      </c>
      <c r="CF16" s="1059">
        <v>9431</v>
      </c>
      <c r="CG16" s="1126">
        <v>29180</v>
      </c>
      <c r="CH16" s="1059">
        <v>2219</v>
      </c>
      <c r="CI16" s="1059">
        <v>1995</v>
      </c>
      <c r="CJ16" s="1059">
        <v>1690</v>
      </c>
      <c r="CK16" s="1059">
        <v>1727</v>
      </c>
      <c r="CL16" s="1059">
        <v>1682</v>
      </c>
      <c r="CM16" s="1059">
        <v>7631</v>
      </c>
      <c r="CN16" s="1059">
        <v>9313</v>
      </c>
      <c r="CO16" s="1126">
        <v>28755</v>
      </c>
      <c r="CP16" s="1059">
        <v>2247</v>
      </c>
      <c r="CQ16" s="1059">
        <v>1894</v>
      </c>
      <c r="CR16" s="1059">
        <v>1702</v>
      </c>
      <c r="CS16" s="1059">
        <v>1741</v>
      </c>
      <c r="CT16" s="1059">
        <v>1710</v>
      </c>
      <c r="CU16" s="1059">
        <v>7584</v>
      </c>
      <c r="CV16" s="1059">
        <v>9294</v>
      </c>
      <c r="CW16" s="1126">
        <v>28615</v>
      </c>
      <c r="CX16" s="1059">
        <v>2202</v>
      </c>
      <c r="CY16" s="1059">
        <v>1764</v>
      </c>
      <c r="CZ16" s="1059">
        <v>1748</v>
      </c>
      <c r="DA16" s="1059">
        <v>1760</v>
      </c>
      <c r="DB16" s="1059">
        <v>1732</v>
      </c>
      <c r="DC16" s="1059">
        <v>7474</v>
      </c>
      <c r="DD16" s="1059">
        <v>9206</v>
      </c>
      <c r="DE16" s="1126">
        <v>28371</v>
      </c>
      <c r="DF16" s="1059">
        <v>2080</v>
      </c>
      <c r="DG16" s="1059">
        <v>1692</v>
      </c>
      <c r="DH16" s="1059">
        <v>1786</v>
      </c>
      <c r="DI16" s="1059">
        <v>1761</v>
      </c>
      <c r="DJ16" s="1059">
        <v>1789</v>
      </c>
      <c r="DK16" s="1059">
        <v>7319</v>
      </c>
      <c r="DL16" s="1059">
        <v>9108</v>
      </c>
      <c r="DM16" s="1126">
        <v>28027</v>
      </c>
      <c r="DN16" s="1059">
        <v>2030</v>
      </c>
      <c r="DO16" s="1059">
        <v>1704</v>
      </c>
      <c r="DP16" s="1059">
        <v>1733</v>
      </c>
      <c r="DQ16" s="1059">
        <v>1823</v>
      </c>
      <c r="DR16" s="1059">
        <v>1787</v>
      </c>
      <c r="DS16" s="1059">
        <v>7290</v>
      </c>
      <c r="DT16" s="1059">
        <v>9077</v>
      </c>
      <c r="DU16" s="1126">
        <v>27947</v>
      </c>
      <c r="DV16" s="1059">
        <v>1981</v>
      </c>
      <c r="DW16" s="1059">
        <v>1677</v>
      </c>
      <c r="DX16" s="1059">
        <v>1759</v>
      </c>
      <c r="DY16" s="1059">
        <v>1796</v>
      </c>
      <c r="DZ16" s="1059">
        <v>1914</v>
      </c>
      <c r="EA16" s="1059">
        <v>7213</v>
      </c>
      <c r="EB16" s="1059">
        <v>9127</v>
      </c>
      <c r="EC16" s="1126">
        <v>27887</v>
      </c>
      <c r="ED16" s="1059">
        <v>1910</v>
      </c>
      <c r="EE16" s="1059">
        <v>1707</v>
      </c>
      <c r="EF16" s="1059">
        <v>1807</v>
      </c>
      <c r="EG16" s="1059">
        <v>1873</v>
      </c>
      <c r="EH16" s="1059">
        <v>1918</v>
      </c>
      <c r="EI16" s="1059">
        <v>7297</v>
      </c>
      <c r="EJ16" s="1059">
        <v>9215</v>
      </c>
      <c r="EK16" s="1126">
        <v>27906</v>
      </c>
      <c r="EL16" s="1059">
        <v>1780</v>
      </c>
      <c r="EM16" s="1059">
        <v>1782</v>
      </c>
      <c r="EN16" s="1059">
        <v>1914</v>
      </c>
      <c r="EO16" s="1059">
        <v>1783</v>
      </c>
      <c r="EP16" s="1059">
        <v>1920</v>
      </c>
      <c r="EQ16" s="1059">
        <v>7259</v>
      </c>
      <c r="ER16" s="1059">
        <v>9179</v>
      </c>
      <c r="ES16" s="1126">
        <v>27705</v>
      </c>
      <c r="ET16" s="1059" t="s">
        <v>770</v>
      </c>
      <c r="EU16" s="1059" t="s">
        <v>770</v>
      </c>
      <c r="EV16" s="1059">
        <v>39</v>
      </c>
      <c r="EW16" s="1059">
        <v>73</v>
      </c>
      <c r="EX16" s="1059">
        <v>112</v>
      </c>
      <c r="EY16" s="1059">
        <v>356</v>
      </c>
      <c r="EZ16" s="1098">
        <v>0.3146067415730337</v>
      </c>
      <c r="FA16" s="1098">
        <v>0.26856661647436819</v>
      </c>
      <c r="FB16" s="1098">
        <v>0.36460516858730124</v>
      </c>
      <c r="FC16" s="64" t="s">
        <v>2154</v>
      </c>
      <c r="FD16" s="1098">
        <v>0.2050561797752809</v>
      </c>
      <c r="FE16" s="1098">
        <v>0.16637069902565091</v>
      </c>
      <c r="FF16" s="1098">
        <v>0.25003895902700507</v>
      </c>
      <c r="FG16" s="1126" t="s">
        <v>2154</v>
      </c>
      <c r="FH16" s="1059" t="s">
        <v>770</v>
      </c>
      <c r="FI16" s="1059" t="s">
        <v>770</v>
      </c>
      <c r="FJ16" s="1059">
        <v>58</v>
      </c>
      <c r="FK16" s="1059">
        <v>67</v>
      </c>
      <c r="FL16" s="1059">
        <v>125</v>
      </c>
      <c r="FM16" s="1059">
        <v>326</v>
      </c>
      <c r="FN16" s="1098">
        <v>0.3834355828220859</v>
      </c>
      <c r="FO16" s="1098">
        <v>0.33230318091535405</v>
      </c>
      <c r="FP16" s="1098">
        <v>0.43728309161773421</v>
      </c>
      <c r="FQ16" s="1059" t="s">
        <v>2154</v>
      </c>
      <c r="FR16" s="1098">
        <v>0.20552147239263804</v>
      </c>
      <c r="FS16" s="1098">
        <v>0.16520852764207838</v>
      </c>
      <c r="FT16" s="1098">
        <v>0.25269363454677624</v>
      </c>
      <c r="FU16" s="1126" t="s">
        <v>2154</v>
      </c>
      <c r="FV16" s="1059" t="s">
        <v>770</v>
      </c>
      <c r="FW16" s="1059" t="s">
        <v>770</v>
      </c>
      <c r="FX16" s="1059">
        <v>49</v>
      </c>
      <c r="FY16" s="1059">
        <v>85</v>
      </c>
      <c r="FZ16" s="1059">
        <v>134</v>
      </c>
      <c r="GA16" s="1059">
        <v>338</v>
      </c>
      <c r="GB16" s="1098">
        <v>0.39644970414201186</v>
      </c>
      <c r="GC16" s="1098">
        <v>0.34574579364586594</v>
      </c>
      <c r="GD16" s="1098">
        <v>0.44948091688394998</v>
      </c>
      <c r="GE16" s="1059" t="s">
        <v>3499</v>
      </c>
      <c r="GF16" s="1098">
        <v>0.25147928994082841</v>
      </c>
      <c r="GG16" s="1098">
        <v>0.20819465646460791</v>
      </c>
      <c r="GH16" s="1098">
        <v>0.30034944880695036</v>
      </c>
      <c r="GI16" s="1126" t="s">
        <v>3499</v>
      </c>
      <c r="GJ16" s="1059" t="s">
        <v>770</v>
      </c>
      <c r="GK16" s="1059" t="s">
        <v>770</v>
      </c>
      <c r="GL16" s="1059">
        <v>52</v>
      </c>
      <c r="GM16" s="1059">
        <v>60</v>
      </c>
      <c r="GN16" s="1059">
        <v>112</v>
      </c>
      <c r="GO16" s="1059">
        <v>295</v>
      </c>
      <c r="GP16" s="1098">
        <v>0.37966101694915255</v>
      </c>
      <c r="GQ16" s="1098">
        <v>0.32616368869138995</v>
      </c>
      <c r="GR16" s="1098">
        <v>0.43625214115971434</v>
      </c>
      <c r="GS16" s="1059" t="s">
        <v>2154</v>
      </c>
      <c r="GT16" s="1098">
        <v>0.20338983050847459</v>
      </c>
      <c r="GU16" s="1098">
        <v>0.16140681046068961</v>
      </c>
      <c r="GV16" s="1098">
        <v>0.25299840396104634</v>
      </c>
      <c r="GW16" s="1126" t="s">
        <v>2154</v>
      </c>
      <c r="GX16" s="1059" t="s">
        <v>770</v>
      </c>
      <c r="GY16" s="1059" t="s">
        <v>770</v>
      </c>
      <c r="GZ16" s="1059">
        <v>54</v>
      </c>
      <c r="HA16" s="1059">
        <v>48</v>
      </c>
      <c r="HB16" s="1059">
        <v>102</v>
      </c>
      <c r="HC16" s="1059">
        <v>381</v>
      </c>
      <c r="HD16" s="1098">
        <v>0.26771653543307089</v>
      </c>
      <c r="HE16" s="1098">
        <v>0.2257375801655612</v>
      </c>
      <c r="HF16" s="1098">
        <v>0.31433276323663423</v>
      </c>
      <c r="HG16" s="1059" t="s">
        <v>2154</v>
      </c>
      <c r="HH16" s="1098">
        <v>0.12598425196850394</v>
      </c>
      <c r="HI16" s="1098">
        <v>9.6354941889147047E-2</v>
      </c>
      <c r="HJ16" s="1098">
        <v>0.16308035680930322</v>
      </c>
      <c r="HK16" s="1126" t="s">
        <v>2154</v>
      </c>
      <c r="HL16" s="1059" t="s">
        <v>770</v>
      </c>
      <c r="HM16" s="1059" t="s">
        <v>770</v>
      </c>
      <c r="HN16" s="1059">
        <v>60</v>
      </c>
      <c r="HO16" s="1059">
        <v>39</v>
      </c>
      <c r="HP16" s="1059">
        <v>99</v>
      </c>
      <c r="HQ16" s="1059">
        <v>421</v>
      </c>
      <c r="HR16" s="1098">
        <v>0.23515439429928742</v>
      </c>
      <c r="HS16" s="1098">
        <v>0.19715091165804935</v>
      </c>
      <c r="HT16" s="1098">
        <v>0.27794739767593224</v>
      </c>
      <c r="HU16" s="1059" t="s">
        <v>2154</v>
      </c>
      <c r="HV16" s="1098">
        <v>9.2636579572446559E-2</v>
      </c>
      <c r="HW16" s="1098">
        <v>6.8506304468097648E-2</v>
      </c>
      <c r="HX16" s="1098">
        <v>0.12413369598730897</v>
      </c>
      <c r="HY16" s="1126" t="s">
        <v>2154</v>
      </c>
      <c r="HZ16" s="1059" t="s">
        <v>770</v>
      </c>
      <c r="IA16" s="1059" t="s">
        <v>770</v>
      </c>
      <c r="IB16" s="1059">
        <v>52</v>
      </c>
      <c r="IC16" s="1059">
        <v>36</v>
      </c>
      <c r="ID16" s="1059">
        <v>88</v>
      </c>
      <c r="IE16" s="1059">
        <v>406</v>
      </c>
      <c r="IF16" s="1098">
        <v>0.21674876847290642</v>
      </c>
      <c r="IG16" s="1098">
        <v>0.17942498365448056</v>
      </c>
      <c r="IH16" s="1098">
        <v>0.25938240137235946</v>
      </c>
      <c r="II16" s="1059" t="s">
        <v>2154</v>
      </c>
      <c r="IJ16" s="1098">
        <v>8.8669950738916259E-2</v>
      </c>
      <c r="IK16" s="1098">
        <v>6.4735495903254725E-2</v>
      </c>
      <c r="IL16" s="1098">
        <v>0.12031522844006948</v>
      </c>
      <c r="IM16" s="1126" t="s">
        <v>2154</v>
      </c>
      <c r="IN16" s="1059" t="s">
        <v>770</v>
      </c>
      <c r="IO16" s="1059" t="s">
        <v>770</v>
      </c>
      <c r="IP16" s="1059">
        <v>39</v>
      </c>
      <c r="IQ16" s="1059">
        <v>23</v>
      </c>
      <c r="IR16" s="1059">
        <v>62</v>
      </c>
      <c r="IS16" s="1059">
        <v>227</v>
      </c>
      <c r="IT16" s="1098">
        <v>0.27312775330396477</v>
      </c>
      <c r="IU16" s="1098">
        <v>0.21930110307710105</v>
      </c>
      <c r="IV16" s="1098">
        <v>0.33450521695657565</v>
      </c>
      <c r="IW16" s="1059" t="s">
        <v>2154</v>
      </c>
      <c r="IX16" s="1098">
        <v>0.1013215859030837</v>
      </c>
      <c r="IY16" s="1098">
        <v>6.8468303650311965E-2</v>
      </c>
      <c r="IZ16" s="1098">
        <v>0.14744377330207128</v>
      </c>
      <c r="JA16" s="1126" t="s">
        <v>2154</v>
      </c>
      <c r="JB16" s="1059">
        <v>28154</v>
      </c>
      <c r="JC16" s="1059">
        <v>2170</v>
      </c>
      <c r="JD16" s="1059">
        <v>1735</v>
      </c>
      <c r="JE16" s="1059">
        <v>1769</v>
      </c>
      <c r="JF16" s="1059">
        <v>1726</v>
      </c>
      <c r="JG16" s="1126">
        <v>1772</v>
      </c>
      <c r="JH16" s="1059">
        <v>4388</v>
      </c>
      <c r="JI16" s="1059">
        <v>45</v>
      </c>
      <c r="JJ16" s="1059">
        <v>87</v>
      </c>
      <c r="JK16" s="1059">
        <v>104</v>
      </c>
      <c r="JL16" s="1059">
        <v>93</v>
      </c>
      <c r="JM16" s="1126">
        <v>105</v>
      </c>
      <c r="JN16" s="1060">
        <v>0.15585707181927969</v>
      </c>
      <c r="JO16" s="1060">
        <v>2.0737327188940093E-2</v>
      </c>
      <c r="JP16" s="1060">
        <v>5.0144092219020171E-2</v>
      </c>
      <c r="JQ16" s="1060">
        <v>5.8790276992651214E-2</v>
      </c>
      <c r="JR16" s="1060">
        <v>5.3881807647740441E-2</v>
      </c>
      <c r="JS16" s="1072">
        <v>5.9255079006772009E-2</v>
      </c>
      <c r="JT16" s="1059">
        <v>28236</v>
      </c>
      <c r="JU16" s="1059">
        <v>22743</v>
      </c>
      <c r="JV16" s="1059">
        <v>20636</v>
      </c>
      <c r="JW16" s="1059">
        <v>2107</v>
      </c>
      <c r="JX16" s="1059">
        <v>229</v>
      </c>
      <c r="JY16" s="1059">
        <v>21</v>
      </c>
      <c r="JZ16" s="1059">
        <v>1857</v>
      </c>
      <c r="KA16" s="1059">
        <v>889</v>
      </c>
      <c r="KB16" s="1059">
        <v>3262</v>
      </c>
      <c r="KC16" s="1059">
        <v>1083</v>
      </c>
      <c r="KD16" s="1059">
        <v>259</v>
      </c>
      <c r="KE16" s="1060">
        <v>0.73084006233177501</v>
      </c>
      <c r="KF16" s="1072">
        <v>0.26915993766822499</v>
      </c>
      <c r="KG16" s="1059">
        <v>2170</v>
      </c>
      <c r="KH16" s="1059">
        <v>1515</v>
      </c>
      <c r="KI16" s="1059">
        <v>1359</v>
      </c>
      <c r="KJ16" s="1059">
        <v>156</v>
      </c>
      <c r="KK16" s="1059">
        <v>6</v>
      </c>
      <c r="KL16" s="1059">
        <v>1</v>
      </c>
      <c r="KM16" s="1059">
        <v>149</v>
      </c>
      <c r="KN16" s="1059">
        <v>171</v>
      </c>
      <c r="KO16" s="1059">
        <v>328</v>
      </c>
      <c r="KP16" s="1059">
        <v>132</v>
      </c>
      <c r="KQ16" s="1059">
        <v>24</v>
      </c>
      <c r="KR16" s="1060">
        <v>0.62626728110599084</v>
      </c>
      <c r="KS16" s="1072">
        <v>0.37373271889400916</v>
      </c>
      <c r="KT16" s="1059">
        <v>1114</v>
      </c>
      <c r="KU16" s="1059">
        <v>761</v>
      </c>
      <c r="KV16" s="1059">
        <v>697</v>
      </c>
      <c r="KW16" s="1059">
        <v>64</v>
      </c>
      <c r="KX16" s="1059">
        <v>6</v>
      </c>
      <c r="KY16" s="1059">
        <v>2</v>
      </c>
      <c r="KZ16" s="1059">
        <v>56</v>
      </c>
      <c r="LA16" s="1059">
        <v>105</v>
      </c>
      <c r="LB16" s="1059">
        <v>154</v>
      </c>
      <c r="LC16" s="1059">
        <v>77</v>
      </c>
      <c r="LD16" s="1059">
        <v>17</v>
      </c>
      <c r="LE16" s="1060">
        <v>0.62567324955116699</v>
      </c>
      <c r="LF16" s="1072">
        <v>0.37432675044883301</v>
      </c>
      <c r="LG16" s="1059">
        <v>621</v>
      </c>
      <c r="LH16" s="1059">
        <v>456</v>
      </c>
      <c r="LI16" s="1059">
        <v>422</v>
      </c>
      <c r="LJ16" s="1059">
        <v>34</v>
      </c>
      <c r="LK16" s="1059">
        <v>1</v>
      </c>
      <c r="LL16" s="1059">
        <v>0</v>
      </c>
      <c r="LM16" s="1059">
        <v>33</v>
      </c>
      <c r="LN16" s="1059">
        <v>46</v>
      </c>
      <c r="LO16" s="1059">
        <v>80</v>
      </c>
      <c r="LP16" s="1059">
        <v>30</v>
      </c>
      <c r="LQ16" s="1059">
        <v>9</v>
      </c>
      <c r="LR16" s="1060">
        <v>0.67954911433172305</v>
      </c>
      <c r="LS16" s="1072">
        <v>0.32045088566827695</v>
      </c>
      <c r="LT16" s="1059">
        <v>1769</v>
      </c>
      <c r="LU16" s="1059">
        <v>1329</v>
      </c>
      <c r="LV16" s="1059">
        <v>1259</v>
      </c>
      <c r="LW16" s="1059">
        <v>70</v>
      </c>
      <c r="LX16" s="1059">
        <v>7</v>
      </c>
      <c r="LY16" s="1059">
        <v>1</v>
      </c>
      <c r="LZ16" s="1059">
        <v>62</v>
      </c>
      <c r="MA16" s="1059">
        <v>111</v>
      </c>
      <c r="MB16" s="1059">
        <v>242</v>
      </c>
      <c r="MC16" s="1059">
        <v>73</v>
      </c>
      <c r="MD16" s="1059">
        <v>14</v>
      </c>
      <c r="ME16" s="1060">
        <v>0.71170152628603733</v>
      </c>
      <c r="MF16" s="1072">
        <v>0.28829847371396267</v>
      </c>
      <c r="MG16" s="1059">
        <v>337</v>
      </c>
      <c r="MH16" s="1059">
        <v>266</v>
      </c>
      <c r="MI16" s="1059">
        <v>256</v>
      </c>
      <c r="MJ16" s="1059">
        <v>10</v>
      </c>
      <c r="MK16" s="1059">
        <v>0</v>
      </c>
      <c r="ML16" s="1059">
        <v>0</v>
      </c>
      <c r="MM16" s="1059">
        <v>10</v>
      </c>
      <c r="MN16" s="1059">
        <v>19</v>
      </c>
      <c r="MO16" s="1059">
        <v>37</v>
      </c>
      <c r="MP16" s="1059">
        <v>12</v>
      </c>
      <c r="MQ16" s="1059">
        <v>3</v>
      </c>
      <c r="MR16" s="1060">
        <v>0.75964391691394662</v>
      </c>
      <c r="MS16" s="1072">
        <v>0.24035608308605338</v>
      </c>
      <c r="MT16" s="1059">
        <v>751</v>
      </c>
      <c r="MU16" s="1059">
        <v>578</v>
      </c>
      <c r="MV16" s="1059">
        <v>549</v>
      </c>
      <c r="MW16" s="1059">
        <v>29</v>
      </c>
      <c r="MX16" s="1059">
        <v>4</v>
      </c>
      <c r="MY16" s="1059">
        <v>3</v>
      </c>
      <c r="MZ16" s="1059">
        <v>22</v>
      </c>
      <c r="NA16" s="1059">
        <v>45</v>
      </c>
      <c r="NB16" s="1059">
        <v>87</v>
      </c>
      <c r="NC16" s="1059">
        <v>34</v>
      </c>
      <c r="ND16" s="1059">
        <v>7</v>
      </c>
      <c r="NE16" s="1060">
        <v>0.73102529960053264</v>
      </c>
      <c r="NF16" s="1072">
        <v>0.26897470039946736</v>
      </c>
      <c r="NG16" s="1059">
        <v>638</v>
      </c>
      <c r="NH16" s="1059">
        <v>503</v>
      </c>
      <c r="NI16" s="1059">
        <v>483</v>
      </c>
      <c r="NJ16" s="1059">
        <v>20</v>
      </c>
      <c r="NK16" s="1059">
        <v>2</v>
      </c>
      <c r="NL16" s="1059">
        <v>1</v>
      </c>
      <c r="NM16" s="1059">
        <v>17</v>
      </c>
      <c r="NN16" s="1059">
        <v>27</v>
      </c>
      <c r="NO16" s="1059">
        <v>78</v>
      </c>
      <c r="NP16" s="1059">
        <v>25</v>
      </c>
      <c r="NQ16" s="1059">
        <v>5</v>
      </c>
      <c r="NR16" s="1060">
        <v>0.75705329153605017</v>
      </c>
      <c r="NS16" s="1072">
        <v>0.24294670846394983</v>
      </c>
      <c r="NT16" s="1059">
        <v>1776</v>
      </c>
      <c r="NU16" s="1059">
        <v>1396</v>
      </c>
      <c r="NV16" s="1059">
        <v>1238</v>
      </c>
      <c r="NW16" s="1059">
        <v>158</v>
      </c>
      <c r="NX16" s="1059">
        <v>7</v>
      </c>
      <c r="NY16" s="1059">
        <v>4</v>
      </c>
      <c r="NZ16" s="1059">
        <v>147</v>
      </c>
      <c r="OA16" s="1059">
        <v>54</v>
      </c>
      <c r="OB16" s="1059">
        <v>249</v>
      </c>
      <c r="OC16" s="1059">
        <v>63</v>
      </c>
      <c r="OD16" s="1059">
        <v>14</v>
      </c>
      <c r="OE16" s="1060">
        <v>0.69707207207207211</v>
      </c>
      <c r="OF16" s="1072">
        <v>0.30292792792792789</v>
      </c>
      <c r="OG16" s="1059">
        <v>9176</v>
      </c>
      <c r="OH16" s="1059">
        <v>6804</v>
      </c>
      <c r="OI16" s="1059">
        <v>6263</v>
      </c>
      <c r="OJ16" s="1059">
        <v>541</v>
      </c>
      <c r="OK16" s="1059">
        <v>33</v>
      </c>
      <c r="OL16" s="1059">
        <v>12</v>
      </c>
      <c r="OM16" s="1059">
        <v>496</v>
      </c>
      <c r="ON16" s="1059">
        <v>578</v>
      </c>
      <c r="OO16" s="1059">
        <v>1255</v>
      </c>
      <c r="OP16" s="1059">
        <v>446</v>
      </c>
      <c r="OQ16" s="1059">
        <v>93</v>
      </c>
      <c r="OR16" s="1060">
        <v>0.682541412380122</v>
      </c>
      <c r="OS16" s="1072">
        <v>0.317458587619878</v>
      </c>
      <c r="OT16" s="1059">
        <v>28615</v>
      </c>
      <c r="OU16" s="1059">
        <v>21.141949187489082</v>
      </c>
      <c r="OV16" s="1060">
        <v>0</v>
      </c>
      <c r="OW16" s="1072">
        <v>0.27777777777777779</v>
      </c>
      <c r="OX16" s="1059">
        <v>6204</v>
      </c>
      <c r="OY16" s="1060">
        <v>0.22158752417794972</v>
      </c>
      <c r="OZ16" s="1059">
        <v>1374.729</v>
      </c>
      <c r="PA16" s="1060">
        <v>5.5555555555555552E-2</v>
      </c>
      <c r="PB16" s="1072">
        <v>0.22222222222222221</v>
      </c>
      <c r="PC16" s="1059">
        <v>1235</v>
      </c>
      <c r="PD16" s="1059">
        <v>245</v>
      </c>
      <c r="PE16" s="1126">
        <v>100</v>
      </c>
      <c r="PF16" s="1059">
        <v>1185</v>
      </c>
      <c r="PG16" s="1059">
        <v>245</v>
      </c>
      <c r="PH16" s="1126">
        <v>105</v>
      </c>
      <c r="PI16" s="1059">
        <v>1155</v>
      </c>
      <c r="PJ16" s="1059">
        <v>280</v>
      </c>
      <c r="PK16" s="1126">
        <v>85</v>
      </c>
      <c r="PL16" s="1059">
        <v>1125</v>
      </c>
      <c r="PM16" s="1059">
        <v>265</v>
      </c>
      <c r="PN16" s="1126">
        <v>95</v>
      </c>
      <c r="PO16" s="1059">
        <v>1055</v>
      </c>
      <c r="PP16" s="1059">
        <v>255</v>
      </c>
      <c r="PQ16" s="1126">
        <v>65</v>
      </c>
      <c r="PR16" s="1059">
        <v>1015</v>
      </c>
      <c r="PS16" s="1059">
        <v>285</v>
      </c>
      <c r="PT16" s="1126">
        <v>65</v>
      </c>
      <c r="PU16" s="1059" t="s">
        <v>770</v>
      </c>
      <c r="PV16" s="1059" t="s">
        <v>770</v>
      </c>
      <c r="PW16" s="1059" t="s">
        <v>770</v>
      </c>
      <c r="PX16" s="1059" t="s">
        <v>770</v>
      </c>
      <c r="PY16" s="1059" t="s">
        <v>770</v>
      </c>
      <c r="PZ16" s="1059" t="s">
        <v>770</v>
      </c>
      <c r="QA16" s="1059" t="s">
        <v>770</v>
      </c>
      <c r="QB16" s="1126" t="s">
        <v>770</v>
      </c>
      <c r="QC16" s="1059">
        <v>406</v>
      </c>
      <c r="QD16" s="1059">
        <v>312</v>
      </c>
      <c r="QE16" s="1059" t="s">
        <v>770</v>
      </c>
      <c r="QF16" s="1059">
        <v>419</v>
      </c>
      <c r="QG16" s="1059">
        <v>447</v>
      </c>
      <c r="QH16" s="1059">
        <v>443</v>
      </c>
      <c r="QI16" s="1059">
        <v>417</v>
      </c>
      <c r="QJ16" s="1059">
        <v>452</v>
      </c>
      <c r="QK16" s="1126">
        <v>401</v>
      </c>
      <c r="QL16" s="1059">
        <v>399</v>
      </c>
      <c r="QM16" s="1059">
        <v>417</v>
      </c>
      <c r="QN16" s="1059">
        <v>414</v>
      </c>
      <c r="QO16" s="1059">
        <v>460</v>
      </c>
      <c r="QP16" s="1059">
        <v>475</v>
      </c>
      <c r="QQ16" s="1059">
        <v>469</v>
      </c>
      <c r="QR16" s="1059">
        <v>443</v>
      </c>
      <c r="QS16" s="1059">
        <v>426</v>
      </c>
      <c r="QT16" s="1059">
        <v>446</v>
      </c>
      <c r="QU16" s="1059">
        <v>417</v>
      </c>
      <c r="QV16" s="1059">
        <v>411</v>
      </c>
      <c r="QW16" s="1059">
        <v>361</v>
      </c>
      <c r="QX16" s="1059">
        <v>378</v>
      </c>
      <c r="QY16" s="1059">
        <v>338</v>
      </c>
      <c r="QZ16" s="1059">
        <v>331</v>
      </c>
      <c r="RA16" s="1059">
        <v>322</v>
      </c>
      <c r="RB16" s="1059">
        <v>374</v>
      </c>
      <c r="RC16" s="1059">
        <v>349</v>
      </c>
      <c r="RD16" s="1059">
        <v>346</v>
      </c>
      <c r="RE16" s="1059">
        <v>302</v>
      </c>
      <c r="RF16" s="1059">
        <v>308</v>
      </c>
      <c r="RG16" s="1059">
        <v>286</v>
      </c>
      <c r="RH16" s="1059">
        <v>342</v>
      </c>
      <c r="RI16" s="1059">
        <v>332</v>
      </c>
      <c r="RJ16" s="1126">
        <v>417</v>
      </c>
      <c r="RK16" s="1059">
        <v>397</v>
      </c>
      <c r="RL16" s="1059">
        <v>435</v>
      </c>
      <c r="RM16" s="1059">
        <v>453</v>
      </c>
      <c r="RN16" s="1059">
        <v>487</v>
      </c>
      <c r="RO16" s="1059">
        <v>475</v>
      </c>
      <c r="RP16" s="1059">
        <v>441</v>
      </c>
      <c r="RQ16" s="1059">
        <v>431</v>
      </c>
      <c r="RR16" s="1059">
        <v>457</v>
      </c>
      <c r="RS16" s="1059">
        <v>419</v>
      </c>
      <c r="RT16" s="1059">
        <v>407</v>
      </c>
      <c r="RU16" s="1059">
        <v>363</v>
      </c>
      <c r="RV16" s="1059">
        <v>372</v>
      </c>
      <c r="RW16" s="1059">
        <v>343</v>
      </c>
      <c r="RX16" s="1059">
        <v>320</v>
      </c>
      <c r="RY16" s="1059">
        <v>330</v>
      </c>
      <c r="RZ16" s="1059">
        <v>367</v>
      </c>
      <c r="SA16" s="1059">
        <v>342</v>
      </c>
      <c r="SB16" s="1059">
        <v>365</v>
      </c>
      <c r="SC16" s="1059">
        <v>340</v>
      </c>
      <c r="SD16" s="1059">
        <v>329</v>
      </c>
      <c r="SE16" s="1059">
        <v>279</v>
      </c>
      <c r="SF16" s="1059">
        <v>326</v>
      </c>
      <c r="SG16" s="1059">
        <v>298</v>
      </c>
      <c r="SH16" s="1059">
        <v>385</v>
      </c>
      <c r="SI16" s="1126">
        <v>400</v>
      </c>
      <c r="SJ16" s="1059">
        <v>425</v>
      </c>
      <c r="SK16" s="1059">
        <v>447</v>
      </c>
      <c r="SL16" s="1059">
        <v>469</v>
      </c>
      <c r="SM16" s="1059">
        <v>469</v>
      </c>
      <c r="SN16" s="1059">
        <v>440</v>
      </c>
      <c r="SO16" s="1059">
        <v>434</v>
      </c>
      <c r="SP16" s="1059">
        <v>444</v>
      </c>
      <c r="SQ16" s="1059">
        <v>431</v>
      </c>
      <c r="SR16" s="1059">
        <v>402</v>
      </c>
      <c r="SS16" s="1059">
        <v>360</v>
      </c>
      <c r="ST16" s="1059">
        <v>375</v>
      </c>
      <c r="SU16" s="1059">
        <v>346</v>
      </c>
      <c r="SV16" s="1059">
        <v>309</v>
      </c>
      <c r="SW16" s="1059">
        <v>334</v>
      </c>
      <c r="SX16" s="1059">
        <v>373</v>
      </c>
      <c r="SY16" s="1059">
        <v>338</v>
      </c>
      <c r="SZ16" s="1059">
        <v>364</v>
      </c>
      <c r="TA16" s="1059">
        <v>353</v>
      </c>
      <c r="TB16" s="1059">
        <v>368</v>
      </c>
      <c r="TC16" s="1059">
        <v>302</v>
      </c>
      <c r="TD16" s="1059">
        <v>289</v>
      </c>
      <c r="TE16" s="1059">
        <v>281</v>
      </c>
      <c r="TF16" s="1059">
        <v>355</v>
      </c>
      <c r="TG16" s="1059">
        <v>371</v>
      </c>
      <c r="TH16" s="1126">
        <v>352</v>
      </c>
      <c r="TI16" s="1059">
        <v>247</v>
      </c>
      <c r="TJ16" s="1059">
        <v>159</v>
      </c>
      <c r="TK16" s="1059">
        <v>406</v>
      </c>
      <c r="TL16" s="1060">
        <v>0.39162561576354682</v>
      </c>
      <c r="TM16" s="1060">
        <v>0.34537404020325158</v>
      </c>
      <c r="TN16" s="1060">
        <v>0.43990878537223504</v>
      </c>
      <c r="TO16" s="1126" t="s">
        <v>3498</v>
      </c>
      <c r="TP16" s="1059">
        <v>199</v>
      </c>
      <c r="TQ16" s="1059">
        <v>207</v>
      </c>
      <c r="TR16" s="1059">
        <v>406</v>
      </c>
      <c r="TS16" s="1060">
        <v>0.50985221674876846</v>
      </c>
      <c r="TT16" s="1060">
        <v>0.46136196079044473</v>
      </c>
      <c r="TU16" s="1060">
        <v>0.55815778233905644</v>
      </c>
      <c r="TV16" s="1126" t="s">
        <v>3498</v>
      </c>
      <c r="TW16" s="1059">
        <v>186</v>
      </c>
      <c r="TX16" s="1059">
        <v>243</v>
      </c>
      <c r="TY16" s="1059">
        <v>429</v>
      </c>
      <c r="TZ16" s="1060">
        <v>0.56643356643356646</v>
      </c>
      <c r="UA16" s="1060">
        <v>0.51915432060268929</v>
      </c>
      <c r="UB16" s="1060">
        <v>0.61253361926171368</v>
      </c>
      <c r="UC16" s="1126" t="s">
        <v>3498</v>
      </c>
      <c r="UD16" s="1059">
        <v>156</v>
      </c>
      <c r="UE16" s="1059">
        <v>282</v>
      </c>
      <c r="UF16" s="1059">
        <v>438</v>
      </c>
      <c r="UG16" s="1060">
        <v>0.64383561643835618</v>
      </c>
      <c r="UH16" s="1060">
        <v>0.59791694091956094</v>
      </c>
      <c r="UI16" s="1060">
        <v>0.68725322019728585</v>
      </c>
      <c r="UJ16" s="1126" t="s">
        <v>3498</v>
      </c>
      <c r="UK16" s="1059">
        <v>137</v>
      </c>
      <c r="UL16" s="1059">
        <v>273</v>
      </c>
      <c r="UM16" s="1059">
        <v>410</v>
      </c>
      <c r="UN16" s="1060">
        <v>0.6658536585365854</v>
      </c>
      <c r="UO16" s="1060">
        <v>0.61884277613058858</v>
      </c>
      <c r="UP16" s="1060">
        <v>0.70978548742607206</v>
      </c>
      <c r="UQ16" s="1126" t="s">
        <v>2154</v>
      </c>
      <c r="UR16" s="1059">
        <v>4680</v>
      </c>
      <c r="US16" s="1059">
        <v>4258</v>
      </c>
      <c r="UT16" s="1059">
        <v>422</v>
      </c>
      <c r="UU16" s="1059">
        <v>360</v>
      </c>
      <c r="UV16" s="1060">
        <v>0.85308056872037918</v>
      </c>
      <c r="UW16" s="1059">
        <v>62</v>
      </c>
      <c r="UX16" s="1072">
        <v>0.14691943127962084</v>
      </c>
      <c r="UY16" s="1059">
        <v>3905</v>
      </c>
      <c r="UZ16" s="1059">
        <v>1711</v>
      </c>
      <c r="VA16" s="1059">
        <v>1513</v>
      </c>
      <c r="VB16" s="1059">
        <v>681</v>
      </c>
      <c r="VC16" s="1060">
        <v>0.4381562099871959</v>
      </c>
      <c r="VD16" s="1060">
        <v>0.38745198463508324</v>
      </c>
      <c r="VE16" s="1072">
        <v>0.17439180537772087</v>
      </c>
      <c r="VF16" s="1059">
        <v>7899</v>
      </c>
      <c r="VG16" s="1059">
        <v>696</v>
      </c>
      <c r="VH16" s="1059">
        <v>587</v>
      </c>
      <c r="VI16" s="1059">
        <v>405</v>
      </c>
      <c r="VJ16" s="1059">
        <v>6792</v>
      </c>
      <c r="VK16" s="1059">
        <v>677</v>
      </c>
      <c r="VL16" s="1059">
        <v>3732</v>
      </c>
      <c r="VM16" s="1072">
        <v>0.18140407288317256</v>
      </c>
      <c r="VN16" s="1059">
        <v>1814</v>
      </c>
      <c r="VO16" s="1059">
        <v>0</v>
      </c>
      <c r="VP16" s="1059">
        <v>523</v>
      </c>
      <c r="VQ16" s="1059">
        <v>977</v>
      </c>
      <c r="VR16" s="1059">
        <v>423</v>
      </c>
      <c r="VS16" s="1126">
        <v>3737</v>
      </c>
      <c r="VT16" s="1059">
        <v>1697</v>
      </c>
      <c r="VU16" s="1059">
        <v>1292</v>
      </c>
      <c r="VV16" s="1059">
        <v>398</v>
      </c>
      <c r="VW16" s="1059">
        <v>7</v>
      </c>
      <c r="VX16" s="1059">
        <v>405</v>
      </c>
      <c r="VY16" s="1060">
        <v>0.23453152622274603</v>
      </c>
      <c r="VZ16" s="1072">
        <v>0.23865645256334708</v>
      </c>
      <c r="WA16" s="1059">
        <v>360</v>
      </c>
      <c r="WB16" s="1059">
        <v>350</v>
      </c>
      <c r="WC16" s="1059">
        <v>295</v>
      </c>
      <c r="WD16" s="1059">
        <v>305</v>
      </c>
      <c r="WE16" s="1059">
        <v>310</v>
      </c>
      <c r="WF16" s="1059">
        <v>285</v>
      </c>
      <c r="WG16" s="1126">
        <v>245</v>
      </c>
      <c r="WH16" s="1059">
        <v>972</v>
      </c>
      <c r="WI16" s="1059">
        <v>445</v>
      </c>
      <c r="WJ16" s="1060">
        <v>0.45781893004115226</v>
      </c>
      <c r="WK16" s="1126">
        <v>73</v>
      </c>
      <c r="WL16" s="1059" t="s">
        <v>770</v>
      </c>
      <c r="WM16" s="1060" t="s">
        <v>770</v>
      </c>
      <c r="WN16" s="1060" t="s">
        <v>770</v>
      </c>
      <c r="WO16" s="1072" t="s">
        <v>770</v>
      </c>
      <c r="WP16" s="1059" t="s">
        <v>770</v>
      </c>
      <c r="WQ16" s="1060" t="s">
        <v>770</v>
      </c>
      <c r="WR16" s="1060" t="s">
        <v>770</v>
      </c>
      <c r="WS16" s="1072" t="s">
        <v>770</v>
      </c>
      <c r="WT16" s="1059" t="s">
        <v>770</v>
      </c>
      <c r="WU16" s="1060" t="s">
        <v>770</v>
      </c>
      <c r="WV16" s="1060" t="s">
        <v>770</v>
      </c>
      <c r="WW16" s="1072" t="s">
        <v>770</v>
      </c>
      <c r="WX16" s="1059" t="s">
        <v>770</v>
      </c>
      <c r="WY16" s="1060" t="s">
        <v>770</v>
      </c>
      <c r="WZ16" s="1060" t="s">
        <v>770</v>
      </c>
      <c r="XA16" s="1072" t="s">
        <v>770</v>
      </c>
      <c r="XB16" s="1059">
        <v>636</v>
      </c>
      <c r="XC16" s="1059">
        <v>11306</v>
      </c>
      <c r="XD16" s="1072">
        <v>5.6253316822925878E-2</v>
      </c>
      <c r="XE16" s="1059">
        <v>480</v>
      </c>
      <c r="XF16" s="1059">
        <v>1920</v>
      </c>
      <c r="XG16" s="1060">
        <v>0.25</v>
      </c>
      <c r="XH16" s="1060">
        <v>0.23114350511086876</v>
      </c>
      <c r="XI16" s="1060">
        <v>0.26985487726702456</v>
      </c>
      <c r="XJ16" s="1059">
        <v>530</v>
      </c>
      <c r="XK16" s="1059">
        <v>1995</v>
      </c>
      <c r="XL16" s="1060">
        <v>0.26566416040100249</v>
      </c>
      <c r="XM16" s="1060">
        <v>0.24674627511681355</v>
      </c>
      <c r="XN16" s="1060">
        <v>0.28548275891991037</v>
      </c>
      <c r="XO16" s="1059">
        <v>480</v>
      </c>
      <c r="XP16" s="1059">
        <v>1995</v>
      </c>
      <c r="XQ16" s="1060">
        <v>0.24060150375939848</v>
      </c>
      <c r="XR16" s="1060">
        <v>0.2223545460180272</v>
      </c>
      <c r="XS16" s="1060">
        <v>0.25984550770176884</v>
      </c>
      <c r="XT16" s="1059">
        <v>505</v>
      </c>
      <c r="XU16" s="1059">
        <v>2100</v>
      </c>
      <c r="XV16" s="1060">
        <v>0.24047619047619048</v>
      </c>
      <c r="XW16" s="1060">
        <v>0.22268191524907974</v>
      </c>
      <c r="XX16" s="1060">
        <v>0.25921820824644343</v>
      </c>
      <c r="XY16" s="1059">
        <v>480</v>
      </c>
      <c r="XZ16" s="1059">
        <v>2155</v>
      </c>
      <c r="YA16" s="1060">
        <v>0.22273781902552203</v>
      </c>
      <c r="YB16" s="1060">
        <v>0.20567257796412386</v>
      </c>
      <c r="YC16" s="1060">
        <v>0.24078978493083822</v>
      </c>
      <c r="YD16" s="1059">
        <v>465</v>
      </c>
      <c r="YE16" s="1059">
        <v>2120</v>
      </c>
      <c r="YF16" s="1060">
        <v>0.21933962264150944</v>
      </c>
      <c r="YG16" s="1060">
        <v>0.20224140108727021</v>
      </c>
      <c r="YH16" s="1060">
        <v>0.23745312269287505</v>
      </c>
      <c r="YI16" s="1059" t="s">
        <v>770</v>
      </c>
      <c r="YJ16" s="1059" t="s">
        <v>770</v>
      </c>
      <c r="YK16" s="1060" t="s">
        <v>770</v>
      </c>
      <c r="YL16" s="1060" t="s">
        <v>770</v>
      </c>
      <c r="YM16" s="1072" t="s">
        <v>770</v>
      </c>
      <c r="YN16" s="1059">
        <v>510</v>
      </c>
      <c r="YO16" s="1059">
        <v>500</v>
      </c>
      <c r="YP16" s="1059">
        <v>505</v>
      </c>
      <c r="YQ16" s="1059">
        <v>460</v>
      </c>
      <c r="YR16" s="1059">
        <v>460</v>
      </c>
      <c r="YS16" s="1059">
        <v>410</v>
      </c>
      <c r="YT16" s="1126">
        <v>400</v>
      </c>
      <c r="YU16" s="1059">
        <v>31</v>
      </c>
      <c r="YV16" s="1059">
        <v>216</v>
      </c>
      <c r="YW16" s="1060">
        <v>0.14351851851851852</v>
      </c>
      <c r="YX16" s="1060">
        <v>0.10298549674659539</v>
      </c>
      <c r="YY16" s="1060">
        <v>0.19650969025721435</v>
      </c>
      <c r="YZ16" s="1059">
        <v>26</v>
      </c>
      <c r="ZA16" s="1059">
        <v>216</v>
      </c>
      <c r="ZB16" s="1060">
        <v>0.12037037037037036</v>
      </c>
      <c r="ZC16" s="1060">
        <v>8.3482094243445978E-2</v>
      </c>
      <c r="ZD16" s="1060">
        <v>0.17052576724113061</v>
      </c>
      <c r="ZE16" s="1059">
        <v>29</v>
      </c>
      <c r="ZF16" s="1059">
        <v>213</v>
      </c>
      <c r="ZG16" s="1060">
        <v>0.13615023474178403</v>
      </c>
      <c r="ZH16" s="1060">
        <v>9.6496894026688082E-2</v>
      </c>
      <c r="ZI16" s="1060">
        <v>0.18869514976891619</v>
      </c>
      <c r="ZJ16" s="1059">
        <v>60</v>
      </c>
      <c r="ZK16" s="1059">
        <v>211</v>
      </c>
      <c r="ZL16" s="1060">
        <v>0.28436018957345971</v>
      </c>
      <c r="ZM16" s="1060">
        <v>0.22777152035572465</v>
      </c>
      <c r="ZN16" s="1072">
        <v>0.34866032618117559</v>
      </c>
      <c r="ZO16" s="1059">
        <v>410</v>
      </c>
      <c r="ZP16" s="1059">
        <v>42</v>
      </c>
      <c r="ZQ16" s="1059">
        <v>368</v>
      </c>
      <c r="ZR16" s="1060">
        <v>0.89756097560975612</v>
      </c>
      <c r="ZS16" s="1059">
        <v>127</v>
      </c>
      <c r="ZT16" s="1059">
        <v>70</v>
      </c>
      <c r="ZU16" s="1059">
        <v>197</v>
      </c>
      <c r="ZV16" s="1060">
        <v>0.34510869565217389</v>
      </c>
      <c r="ZW16" s="1060">
        <v>0.29836183830515195</v>
      </c>
      <c r="ZX16" s="1060">
        <v>0.39505588772907169</v>
      </c>
      <c r="ZY16" s="1060">
        <v>0.53532608695652173</v>
      </c>
      <c r="ZZ16" s="1060">
        <v>0.48426629267755911</v>
      </c>
      <c r="AAA16" s="1072">
        <v>0.58565598033217936</v>
      </c>
      <c r="AAB16" s="1059">
        <v>52</v>
      </c>
      <c r="AAC16" s="1059">
        <v>329</v>
      </c>
      <c r="AAD16" s="1059">
        <v>381</v>
      </c>
      <c r="AAE16" s="1060">
        <v>0.86351706036745401</v>
      </c>
      <c r="AAF16" s="1059">
        <v>101</v>
      </c>
      <c r="AAG16" s="1060">
        <v>0.30699088145896658</v>
      </c>
      <c r="AAH16" s="1060">
        <v>0.25961638666409631</v>
      </c>
      <c r="AAI16" s="1060">
        <v>0.35882056992785127</v>
      </c>
      <c r="AAJ16" s="1059">
        <v>68</v>
      </c>
      <c r="AAK16" s="1059">
        <v>169</v>
      </c>
      <c r="AAL16" s="1060">
        <v>0.51367781155015202</v>
      </c>
      <c r="AAM16" s="1060">
        <v>0.45982434967061397</v>
      </c>
      <c r="AAN16" s="1072">
        <v>0.56721555104334254</v>
      </c>
      <c r="AAO16" s="1059">
        <v>378</v>
      </c>
      <c r="AAP16" s="1059">
        <v>140</v>
      </c>
      <c r="AAQ16" s="1060">
        <v>0.37037037037037035</v>
      </c>
      <c r="AAR16" s="1060">
        <v>0.32322105066878215</v>
      </c>
      <c r="AAS16" s="1060">
        <v>0.42012792902904833</v>
      </c>
      <c r="AAT16" s="1059">
        <v>60</v>
      </c>
      <c r="AAU16" s="1059">
        <v>200</v>
      </c>
      <c r="AAV16" s="1060">
        <v>0.52910052910052907</v>
      </c>
      <c r="AAW16" s="1060">
        <v>0.47874127419798135</v>
      </c>
      <c r="AAX16" s="1072">
        <v>0.57887426097189343</v>
      </c>
      <c r="AAY16" s="1059">
        <v>418</v>
      </c>
      <c r="AAZ16" s="1059">
        <v>406</v>
      </c>
      <c r="ABA16" s="1059">
        <v>12</v>
      </c>
      <c r="ABB16" s="1060">
        <v>0.9712918660287081</v>
      </c>
      <c r="ABC16" s="1059">
        <v>134</v>
      </c>
      <c r="ABD16" s="1060">
        <v>0.33004926108374383</v>
      </c>
      <c r="ABE16" s="1060">
        <v>0.28608924890015541</v>
      </c>
      <c r="ABF16" s="1060">
        <v>0.3771951821159486</v>
      </c>
      <c r="ABG16" s="1059">
        <v>65</v>
      </c>
      <c r="ABH16" s="1059">
        <v>199</v>
      </c>
      <c r="ABI16" s="1060">
        <v>0.49014778325123154</v>
      </c>
      <c r="ABJ16" s="1060">
        <v>0.4418422176609435</v>
      </c>
      <c r="ABK16" s="1072">
        <v>0.53863803920955533</v>
      </c>
      <c r="ABL16" s="1059">
        <v>7899</v>
      </c>
      <c r="ABM16" s="1059">
        <v>4167</v>
      </c>
      <c r="ABN16" s="1059">
        <v>3732</v>
      </c>
      <c r="ABO16" s="1059">
        <v>696</v>
      </c>
      <c r="ABP16" s="1059">
        <v>377</v>
      </c>
      <c r="ABQ16" s="1059">
        <v>611</v>
      </c>
      <c r="ABR16" s="1059">
        <v>587</v>
      </c>
      <c r="ABS16" s="1059">
        <v>524</v>
      </c>
      <c r="ABT16" s="1059">
        <v>260</v>
      </c>
      <c r="ABU16" s="1059">
        <v>405</v>
      </c>
      <c r="ABV16" s="1059">
        <v>226</v>
      </c>
      <c r="ABW16" s="1126">
        <v>46</v>
      </c>
      <c r="ABX16" s="1059">
        <v>400</v>
      </c>
      <c r="ABY16" s="1059">
        <v>395</v>
      </c>
      <c r="ABZ16" s="1059">
        <v>250</v>
      </c>
      <c r="ACA16" s="1059">
        <v>125</v>
      </c>
      <c r="ACB16" s="1059">
        <v>1060</v>
      </c>
      <c r="ACC16" s="1059">
        <v>1170</v>
      </c>
      <c r="ACD16" s="1059">
        <v>590</v>
      </c>
      <c r="ACE16" s="1059">
        <v>410</v>
      </c>
      <c r="ACF16" s="1059">
        <v>385</v>
      </c>
      <c r="ACG16" s="1059">
        <v>275</v>
      </c>
      <c r="ACH16" s="1059">
        <v>115</v>
      </c>
      <c r="ACI16" s="1059">
        <v>1085</v>
      </c>
      <c r="ACJ16" s="1059">
        <v>1185</v>
      </c>
      <c r="ACK16" s="1059">
        <v>615</v>
      </c>
      <c r="ACL16" s="1059">
        <v>460</v>
      </c>
      <c r="ACM16" s="1059">
        <v>415</v>
      </c>
      <c r="ACN16" s="1059">
        <v>270</v>
      </c>
      <c r="ACO16" s="1059">
        <v>110</v>
      </c>
      <c r="ACP16" s="1059">
        <v>1150</v>
      </c>
      <c r="ACQ16" s="1059">
        <v>1270</v>
      </c>
      <c r="ACR16" s="1059">
        <v>655</v>
      </c>
      <c r="ACS16" s="1059">
        <v>460</v>
      </c>
      <c r="ACT16" s="1059">
        <v>480</v>
      </c>
      <c r="ACU16" s="1059">
        <v>305</v>
      </c>
      <c r="ACV16" s="1059">
        <v>150</v>
      </c>
      <c r="ACW16" s="1059">
        <v>1265</v>
      </c>
      <c r="ACX16" s="1059">
        <v>1410</v>
      </c>
      <c r="ACY16" s="1059">
        <v>740</v>
      </c>
      <c r="ACZ16" s="1059">
        <v>505</v>
      </c>
      <c r="ADA16" s="1059">
        <v>500</v>
      </c>
      <c r="ADB16" s="1059">
        <v>375</v>
      </c>
      <c r="ADC16" s="1059">
        <v>145</v>
      </c>
      <c r="ADD16" s="1059">
        <v>1380</v>
      </c>
      <c r="ADE16" s="1059">
        <v>1515</v>
      </c>
      <c r="ADF16" s="1059">
        <v>765</v>
      </c>
      <c r="ADG16" s="1059">
        <v>500</v>
      </c>
      <c r="ADH16" s="1059">
        <v>505</v>
      </c>
      <c r="ADI16" s="1059">
        <v>385</v>
      </c>
      <c r="ADJ16" s="1059">
        <v>160</v>
      </c>
      <c r="ADK16" s="1059">
        <v>1405</v>
      </c>
      <c r="ADL16" s="1059">
        <v>1540</v>
      </c>
      <c r="ADM16" s="1126">
        <v>790</v>
      </c>
      <c r="ADN16" s="1059">
        <v>316</v>
      </c>
      <c r="ADO16" s="1059">
        <v>299</v>
      </c>
      <c r="ADP16" s="1060">
        <v>0.94620253164556967</v>
      </c>
      <c r="ADQ16" s="1059">
        <v>299</v>
      </c>
      <c r="ADR16" s="1060">
        <v>0.94620253164556967</v>
      </c>
      <c r="ADS16" s="1059">
        <v>330</v>
      </c>
      <c r="ADT16" s="1059">
        <v>316</v>
      </c>
      <c r="ADU16" s="1060">
        <v>0.95757575757575752</v>
      </c>
      <c r="ADV16" s="1059">
        <v>306</v>
      </c>
      <c r="ADW16" s="1060">
        <v>0.92727272727272725</v>
      </c>
      <c r="ADX16" s="1059">
        <v>306</v>
      </c>
      <c r="ADY16" s="1060">
        <v>0.92727272727272725</v>
      </c>
      <c r="ADZ16" s="1059">
        <v>304</v>
      </c>
      <c r="AEA16" s="1060">
        <v>0.92121212121212126</v>
      </c>
      <c r="AEB16" s="1059">
        <v>337</v>
      </c>
      <c r="AEC16" s="1059">
        <v>328</v>
      </c>
      <c r="AED16" s="1060">
        <v>0.97329376854599403</v>
      </c>
      <c r="AEE16" s="1059">
        <v>313</v>
      </c>
      <c r="AEF16" s="1060">
        <v>0.92878338278931749</v>
      </c>
      <c r="AEG16" s="1059">
        <v>328</v>
      </c>
      <c r="AEH16" s="1060">
        <v>0.97329376854599403</v>
      </c>
      <c r="AEI16" s="1059">
        <v>328</v>
      </c>
      <c r="AEJ16" s="1060">
        <v>0.97329376854599403</v>
      </c>
      <c r="AEK16" s="1059">
        <v>301</v>
      </c>
      <c r="AEL16" s="1060">
        <v>0.89317507418397624</v>
      </c>
      <c r="AEM16" s="1059">
        <v>328</v>
      </c>
      <c r="AEN16" s="1060">
        <v>0.97329376854599403</v>
      </c>
      <c r="AEO16" s="1059">
        <v>311</v>
      </c>
      <c r="AEP16" s="1072">
        <v>0.9228486646884273</v>
      </c>
      <c r="AEQ16" s="1158">
        <v>301</v>
      </c>
      <c r="AER16" s="1158">
        <v>289</v>
      </c>
      <c r="AES16" s="1144">
        <v>0.96013289036544847</v>
      </c>
      <c r="AET16" s="701">
        <v>66</v>
      </c>
      <c r="AEU16" s="1144">
        <v>0.21926910299003322</v>
      </c>
      <c r="AEV16" s="1158">
        <v>289</v>
      </c>
      <c r="AEW16" s="1144">
        <v>0.96013289036544847</v>
      </c>
      <c r="AEX16" s="1158">
        <v>311</v>
      </c>
      <c r="AEY16" s="1158">
        <v>301</v>
      </c>
      <c r="AEZ16" s="1144">
        <v>0.96784565916398713</v>
      </c>
      <c r="AFA16" s="1164">
        <v>298</v>
      </c>
      <c r="AFB16" s="1144">
        <v>0.95819935691318325</v>
      </c>
      <c r="AFC16" s="1164">
        <v>227</v>
      </c>
      <c r="AFD16" s="1144">
        <v>0.729903536977492</v>
      </c>
      <c r="AFE16" s="1158">
        <v>299</v>
      </c>
      <c r="AFF16" s="1144">
        <v>0.96141479099678462</v>
      </c>
      <c r="AFG16" s="1158">
        <v>228</v>
      </c>
      <c r="AFH16" s="1144">
        <v>0.73311897106109325</v>
      </c>
      <c r="AFI16" s="1158">
        <v>381</v>
      </c>
      <c r="AFJ16" s="1158">
        <v>368</v>
      </c>
      <c r="AFK16" s="1144">
        <v>0.9658792650918635</v>
      </c>
      <c r="AFL16" s="1164">
        <v>334</v>
      </c>
      <c r="AFM16" s="1144">
        <v>0.87664041994750652</v>
      </c>
      <c r="AFN16" s="1164">
        <v>368</v>
      </c>
      <c r="AFO16" s="1144">
        <v>0.9658792650918635</v>
      </c>
      <c r="AFP16" s="1164">
        <v>366</v>
      </c>
      <c r="AFQ16" s="1144">
        <v>0.96062992125984248</v>
      </c>
      <c r="AFR16" s="1164">
        <v>257</v>
      </c>
      <c r="AFS16" s="1144">
        <v>0.67454068241469811</v>
      </c>
      <c r="AFT16" s="1164">
        <v>311</v>
      </c>
      <c r="AFU16" s="1144">
        <v>0.81627296587926512</v>
      </c>
      <c r="AFV16" s="1158">
        <v>343</v>
      </c>
      <c r="AFW16" s="1144">
        <v>0.90026246719160108</v>
      </c>
      <c r="AFX16" s="1158">
        <v>346</v>
      </c>
      <c r="AFY16" s="1144">
        <v>0.90813648293963256</v>
      </c>
      <c r="AFZ16" s="1158">
        <v>253</v>
      </c>
      <c r="AGA16" s="1144">
        <v>0.66404199475065617</v>
      </c>
      <c r="AGB16" s="1158">
        <v>221</v>
      </c>
      <c r="AGC16" s="802">
        <v>0.58005249343832022</v>
      </c>
      <c r="AGD16" s="1158">
        <v>303</v>
      </c>
      <c r="AGE16" s="1158">
        <v>295</v>
      </c>
      <c r="AGF16" s="1144">
        <v>0.97359735973597361</v>
      </c>
      <c r="AGG16" s="1158">
        <v>3</v>
      </c>
      <c r="AGH16" s="1144">
        <v>9.9009900990099011E-3</v>
      </c>
      <c r="AGI16" s="1158">
        <v>295</v>
      </c>
      <c r="AGJ16" s="1144">
        <v>0.97359735973597361</v>
      </c>
      <c r="AGK16" s="1158">
        <v>349</v>
      </c>
      <c r="AGL16" s="1158">
        <v>339</v>
      </c>
      <c r="AGM16" s="1144">
        <v>0.97134670487106012</v>
      </c>
      <c r="AGN16" s="1158">
        <v>336</v>
      </c>
      <c r="AGO16" s="1144">
        <v>0.96275071633237819</v>
      </c>
      <c r="AGP16" s="1158">
        <v>335</v>
      </c>
      <c r="AGQ16" s="1144">
        <v>0.95988538681948421</v>
      </c>
      <c r="AGR16" s="1158">
        <v>329</v>
      </c>
      <c r="AGS16" s="1144">
        <v>0.94269340974212035</v>
      </c>
      <c r="AGT16" s="1158">
        <v>331</v>
      </c>
      <c r="AGU16" s="1144">
        <v>0.9484240687679083</v>
      </c>
      <c r="AGV16" s="1158">
        <v>349</v>
      </c>
      <c r="AGW16" s="1158">
        <v>336</v>
      </c>
      <c r="AGX16" s="1144">
        <v>0.96275071633237819</v>
      </c>
      <c r="AGY16" s="1158">
        <v>326</v>
      </c>
      <c r="AGZ16" s="1144">
        <v>0.93409742120343842</v>
      </c>
      <c r="AHA16" s="1158">
        <v>336</v>
      </c>
      <c r="AHB16" s="1144">
        <v>0.96275071633237819</v>
      </c>
      <c r="AHC16" s="1158">
        <v>336</v>
      </c>
      <c r="AHD16" s="1144">
        <v>0.96275071633237819</v>
      </c>
      <c r="AHE16" s="1158">
        <v>333</v>
      </c>
      <c r="AHF16" s="1144">
        <v>0.95415472779369626</v>
      </c>
      <c r="AHG16" s="1158">
        <v>292</v>
      </c>
      <c r="AHH16" s="1144">
        <v>0.83667621776504297</v>
      </c>
      <c r="AHI16" s="1158">
        <v>331</v>
      </c>
      <c r="AHJ16" s="1144">
        <v>0.9484240687679083</v>
      </c>
      <c r="AHK16" s="1158">
        <v>327</v>
      </c>
      <c r="AHL16" s="1144">
        <v>0.93696275071633239</v>
      </c>
      <c r="AHM16" s="1158">
        <v>332</v>
      </c>
      <c r="AHN16" s="1144">
        <v>0.95128939828080228</v>
      </c>
      <c r="AHO16" s="1158">
        <v>320</v>
      </c>
      <c r="AHP16" s="802">
        <v>0.91690544412607455</v>
      </c>
    </row>
    <row r="17" spans="1:901" x14ac:dyDescent="0.2">
      <c r="A17" s="4"/>
      <c r="B17" s="4" t="s">
        <v>599</v>
      </c>
      <c r="C17" s="1014" t="s">
        <v>600</v>
      </c>
      <c r="D17" s="3" t="s">
        <v>575</v>
      </c>
      <c r="E17" s="25" t="s">
        <v>770</v>
      </c>
      <c r="F17" s="25" t="s">
        <v>770</v>
      </c>
      <c r="G17" s="25" t="s">
        <v>770</v>
      </c>
      <c r="H17" s="25" t="s">
        <v>770</v>
      </c>
      <c r="I17" s="25" t="s">
        <v>770</v>
      </c>
      <c r="J17" s="25" t="s">
        <v>770</v>
      </c>
      <c r="K17" s="25" t="s">
        <v>770</v>
      </c>
      <c r="L17" s="25" t="s">
        <v>770</v>
      </c>
      <c r="M17" s="1" t="s">
        <v>599</v>
      </c>
      <c r="N17" s="1" t="s">
        <v>628</v>
      </c>
      <c r="O17" s="62" t="s">
        <v>770</v>
      </c>
      <c r="P17" s="62" t="s">
        <v>770</v>
      </c>
      <c r="Q17" s="62" t="s">
        <v>770</v>
      </c>
      <c r="R17" s="62" t="s">
        <v>770</v>
      </c>
      <c r="S17" s="62" t="s">
        <v>770</v>
      </c>
      <c r="T17" s="62" t="s">
        <v>770</v>
      </c>
      <c r="U17" s="913" t="s">
        <v>770</v>
      </c>
      <c r="V17" s="1125">
        <v>1380</v>
      </c>
      <c r="W17" s="1059">
        <v>1575</v>
      </c>
      <c r="X17" s="1059">
        <v>8135</v>
      </c>
      <c r="Y17" s="1059">
        <v>9555</v>
      </c>
      <c r="Z17" s="1098">
        <v>0.16963736939151813</v>
      </c>
      <c r="AA17" s="1098">
        <v>0.16163798036937291</v>
      </c>
      <c r="AB17" s="1098">
        <v>0.17794861470126883</v>
      </c>
      <c r="AC17" s="1098">
        <v>0.16483516483516483</v>
      </c>
      <c r="AD17" s="1098">
        <v>0.15753063419812929</v>
      </c>
      <c r="AE17" s="1072">
        <v>0.17240908416704948</v>
      </c>
      <c r="AF17" s="1059">
        <v>1220</v>
      </c>
      <c r="AG17" s="1059">
        <v>1365</v>
      </c>
      <c r="AH17" s="1059">
        <v>8070</v>
      </c>
      <c r="AI17" s="1059">
        <v>9495</v>
      </c>
      <c r="AJ17" s="1098">
        <v>0.15117719950433706</v>
      </c>
      <c r="AK17" s="1098">
        <v>0.14352765129797498</v>
      </c>
      <c r="AL17" s="1098">
        <v>0.15915868101175729</v>
      </c>
      <c r="AM17" s="1098">
        <v>0.14375987361769352</v>
      </c>
      <c r="AN17" s="1098">
        <v>0.13684694510366829</v>
      </c>
      <c r="AO17" s="1072">
        <v>0.15096093869694288</v>
      </c>
      <c r="AP17" s="1059">
        <v>1270</v>
      </c>
      <c r="AQ17" s="1059">
        <v>1440</v>
      </c>
      <c r="AR17" s="1059">
        <v>8005</v>
      </c>
      <c r="AS17" s="1059">
        <v>9400</v>
      </c>
      <c r="AT17" s="1098">
        <v>0.15865084322298564</v>
      </c>
      <c r="AU17" s="1098">
        <v>0.15081137583635831</v>
      </c>
      <c r="AV17" s="1098">
        <v>0.16681776839136073</v>
      </c>
      <c r="AW17" s="1098">
        <v>0.15319148936170213</v>
      </c>
      <c r="AX17" s="1098">
        <v>0.14605221783376143</v>
      </c>
      <c r="AY17" s="1072">
        <v>0.16061410267461806</v>
      </c>
      <c r="AZ17" s="1059">
        <v>1405</v>
      </c>
      <c r="BA17" s="1059">
        <v>1615</v>
      </c>
      <c r="BB17" s="1059">
        <v>8000</v>
      </c>
      <c r="BC17" s="1059">
        <v>9390</v>
      </c>
      <c r="BD17" s="1098">
        <v>0.175625</v>
      </c>
      <c r="BE17" s="1098">
        <v>0.16744329364739699</v>
      </c>
      <c r="BF17" s="1098">
        <v>0.18411807514004683</v>
      </c>
      <c r="BG17" s="1098">
        <v>0.17199148029818956</v>
      </c>
      <c r="BH17" s="1098">
        <v>0.16449315603639481</v>
      </c>
      <c r="BI17" s="1072">
        <v>0.17975807206839287</v>
      </c>
      <c r="BJ17" s="1059">
        <v>2523</v>
      </c>
      <c r="BK17" s="1059">
        <v>2789</v>
      </c>
      <c r="BL17" s="1059">
        <v>2573</v>
      </c>
      <c r="BM17" s="1059">
        <v>2502</v>
      </c>
      <c r="BN17" s="1059">
        <v>1917</v>
      </c>
      <c r="BO17" s="1059">
        <v>10387</v>
      </c>
      <c r="BP17" s="1059">
        <v>12304</v>
      </c>
      <c r="BQ17" s="1126">
        <v>47290</v>
      </c>
      <c r="BR17" s="1059">
        <v>2517</v>
      </c>
      <c r="BS17" s="1059">
        <v>2745</v>
      </c>
      <c r="BT17" s="1059">
        <v>2525</v>
      </c>
      <c r="BU17" s="1059">
        <v>2475</v>
      </c>
      <c r="BV17" s="1059">
        <v>1990</v>
      </c>
      <c r="BW17" s="1059">
        <v>10262</v>
      </c>
      <c r="BX17" s="1059">
        <v>12252</v>
      </c>
      <c r="BY17" s="1126">
        <v>46856</v>
      </c>
      <c r="BZ17" s="1059">
        <v>2493</v>
      </c>
      <c r="CA17" s="1059">
        <v>2646</v>
      </c>
      <c r="CB17" s="1059">
        <v>2496</v>
      </c>
      <c r="CC17" s="1059">
        <v>2471</v>
      </c>
      <c r="CD17" s="1059">
        <v>2025</v>
      </c>
      <c r="CE17" s="1059">
        <v>10106</v>
      </c>
      <c r="CF17" s="1059">
        <v>12131</v>
      </c>
      <c r="CG17" s="1126">
        <v>46263</v>
      </c>
      <c r="CH17" s="1059">
        <v>2547</v>
      </c>
      <c r="CI17" s="1059">
        <v>2604</v>
      </c>
      <c r="CJ17" s="1059">
        <v>2471</v>
      </c>
      <c r="CK17" s="1059">
        <v>2467</v>
      </c>
      <c r="CL17" s="1059">
        <v>2123</v>
      </c>
      <c r="CM17" s="1059">
        <v>10089</v>
      </c>
      <c r="CN17" s="1059">
        <v>12212</v>
      </c>
      <c r="CO17" s="1126">
        <v>46058</v>
      </c>
      <c r="CP17" s="1059">
        <v>2602</v>
      </c>
      <c r="CQ17" s="1059">
        <v>2471</v>
      </c>
      <c r="CR17" s="1059">
        <v>2491</v>
      </c>
      <c r="CS17" s="1059">
        <v>2536</v>
      </c>
      <c r="CT17" s="1059">
        <v>2111</v>
      </c>
      <c r="CU17" s="1059">
        <v>10100</v>
      </c>
      <c r="CV17" s="1059">
        <v>12211</v>
      </c>
      <c r="CW17" s="1126">
        <v>45873</v>
      </c>
      <c r="CX17" s="1059">
        <v>2631</v>
      </c>
      <c r="CY17" s="1059">
        <v>2416</v>
      </c>
      <c r="CZ17" s="1059">
        <v>2520</v>
      </c>
      <c r="DA17" s="1059">
        <v>2569</v>
      </c>
      <c r="DB17" s="1059">
        <v>2153</v>
      </c>
      <c r="DC17" s="1059">
        <v>10136</v>
      </c>
      <c r="DD17" s="1059">
        <v>12289</v>
      </c>
      <c r="DE17" s="1126">
        <v>45620</v>
      </c>
      <c r="DF17" s="1059">
        <v>2548</v>
      </c>
      <c r="DG17" s="1059">
        <v>2388</v>
      </c>
      <c r="DH17" s="1059">
        <v>2547</v>
      </c>
      <c r="DI17" s="1059">
        <v>2589</v>
      </c>
      <c r="DJ17" s="1059">
        <v>2144</v>
      </c>
      <c r="DK17" s="1059">
        <v>10072</v>
      </c>
      <c r="DL17" s="1059">
        <v>12216</v>
      </c>
      <c r="DM17" s="1126">
        <v>45332</v>
      </c>
      <c r="DN17" s="1059">
        <v>2519</v>
      </c>
      <c r="DO17" s="1059">
        <v>2403</v>
      </c>
      <c r="DP17" s="1059">
        <v>2533</v>
      </c>
      <c r="DQ17" s="1059">
        <v>2691</v>
      </c>
      <c r="DR17" s="1059">
        <v>2176</v>
      </c>
      <c r="DS17" s="1059">
        <v>10146</v>
      </c>
      <c r="DT17" s="1059">
        <v>12322</v>
      </c>
      <c r="DU17" s="1126">
        <v>45282</v>
      </c>
      <c r="DV17" s="1059">
        <v>2519</v>
      </c>
      <c r="DW17" s="1059">
        <v>2363</v>
      </c>
      <c r="DX17" s="1059">
        <v>2549</v>
      </c>
      <c r="DY17" s="1059">
        <v>2838</v>
      </c>
      <c r="DZ17" s="1059">
        <v>2136</v>
      </c>
      <c r="EA17" s="1059">
        <v>10269</v>
      </c>
      <c r="EB17" s="1059">
        <v>12405</v>
      </c>
      <c r="EC17" s="1126">
        <v>45307</v>
      </c>
      <c r="ED17" s="1059">
        <v>2387</v>
      </c>
      <c r="EE17" s="1059">
        <v>2445</v>
      </c>
      <c r="EF17" s="1059">
        <v>2632</v>
      </c>
      <c r="EG17" s="1059">
        <v>2798</v>
      </c>
      <c r="EH17" s="1059">
        <v>2021</v>
      </c>
      <c r="EI17" s="1059">
        <v>10262</v>
      </c>
      <c r="EJ17" s="1059">
        <v>12283</v>
      </c>
      <c r="EK17" s="1126">
        <v>45076</v>
      </c>
      <c r="EL17" s="1059">
        <v>2355</v>
      </c>
      <c r="EM17" s="1059">
        <v>2498</v>
      </c>
      <c r="EN17" s="1059">
        <v>2650</v>
      </c>
      <c r="EO17" s="1059">
        <v>2779</v>
      </c>
      <c r="EP17" s="1059">
        <v>1960</v>
      </c>
      <c r="EQ17" s="1059">
        <v>10282</v>
      </c>
      <c r="ER17" s="1059">
        <v>12242</v>
      </c>
      <c r="ES17" s="1126">
        <v>44771</v>
      </c>
      <c r="ET17" s="1059" t="s">
        <v>770</v>
      </c>
      <c r="EU17" s="1059" t="s">
        <v>770</v>
      </c>
      <c r="EV17" s="1059">
        <v>58</v>
      </c>
      <c r="EW17" s="1059">
        <v>67</v>
      </c>
      <c r="EX17" s="1059">
        <v>125</v>
      </c>
      <c r="EY17" s="1059">
        <v>435</v>
      </c>
      <c r="EZ17" s="1098">
        <v>0.28735632183908044</v>
      </c>
      <c r="FA17" s="1098">
        <v>0.24683780351093301</v>
      </c>
      <c r="FB17" s="1098">
        <v>0.33159765129510665</v>
      </c>
      <c r="FC17" s="64" t="s">
        <v>3498</v>
      </c>
      <c r="FD17" s="1098">
        <v>0.15402298850574714</v>
      </c>
      <c r="FE17" s="1098">
        <v>0.1231432834442072</v>
      </c>
      <c r="FF17" s="1098">
        <v>0.19095980788886271</v>
      </c>
      <c r="FG17" s="1126" t="s">
        <v>3498</v>
      </c>
      <c r="FH17" s="1059" t="s">
        <v>770</v>
      </c>
      <c r="FI17" s="1059" t="s">
        <v>770</v>
      </c>
      <c r="FJ17" s="1059">
        <v>68</v>
      </c>
      <c r="FK17" s="1059">
        <v>78</v>
      </c>
      <c r="FL17" s="1059">
        <v>146</v>
      </c>
      <c r="FM17" s="1059">
        <v>455</v>
      </c>
      <c r="FN17" s="1098">
        <v>0.3208791208791209</v>
      </c>
      <c r="FO17" s="1098">
        <v>0.27963932441738826</v>
      </c>
      <c r="FP17" s="1098">
        <v>0.36511814710896512</v>
      </c>
      <c r="FQ17" s="1059" t="s">
        <v>2154</v>
      </c>
      <c r="FR17" s="1098">
        <v>0.17142857142857143</v>
      </c>
      <c r="FS17" s="1098">
        <v>0.13958540260442082</v>
      </c>
      <c r="FT17" s="1098">
        <v>0.20877339485803104</v>
      </c>
      <c r="FU17" s="1126" t="s">
        <v>2154</v>
      </c>
      <c r="FV17" s="1059" t="s">
        <v>770</v>
      </c>
      <c r="FW17" s="1059" t="s">
        <v>770</v>
      </c>
      <c r="FX17" s="1059">
        <v>53</v>
      </c>
      <c r="FY17" s="1059">
        <v>83</v>
      </c>
      <c r="FZ17" s="1059">
        <v>136</v>
      </c>
      <c r="GA17" s="1059">
        <v>446</v>
      </c>
      <c r="GB17" s="1098">
        <v>0.30493273542600896</v>
      </c>
      <c r="GC17" s="1098">
        <v>0.26402237246256294</v>
      </c>
      <c r="GD17" s="1098">
        <v>0.34917468488257603</v>
      </c>
      <c r="GE17" s="1059" t="s">
        <v>2154</v>
      </c>
      <c r="GF17" s="1098">
        <v>0.18609865470852019</v>
      </c>
      <c r="GG17" s="1098">
        <v>0.15271483145424439</v>
      </c>
      <c r="GH17" s="1098">
        <v>0.22484365162988723</v>
      </c>
      <c r="GI17" s="1126" t="s">
        <v>2154</v>
      </c>
      <c r="GJ17" s="1059" t="s">
        <v>770</v>
      </c>
      <c r="GK17" s="1059" t="s">
        <v>770</v>
      </c>
      <c r="GL17" s="1059">
        <v>54</v>
      </c>
      <c r="GM17" s="1059">
        <v>76</v>
      </c>
      <c r="GN17" s="1059">
        <v>130</v>
      </c>
      <c r="GO17" s="1059">
        <v>403</v>
      </c>
      <c r="GP17" s="1098">
        <v>0.32258064516129031</v>
      </c>
      <c r="GQ17" s="1098">
        <v>0.2788011873266128</v>
      </c>
      <c r="GR17" s="1098">
        <v>0.36971054396421443</v>
      </c>
      <c r="GS17" s="1059" t="s">
        <v>2154</v>
      </c>
      <c r="GT17" s="1098">
        <v>0.18858560794044665</v>
      </c>
      <c r="GU17" s="1098">
        <v>0.15340130936593249</v>
      </c>
      <c r="GV17" s="1098">
        <v>0.22965075045223271</v>
      </c>
      <c r="GW17" s="1126" t="s">
        <v>2154</v>
      </c>
      <c r="GX17" s="1059" t="s">
        <v>770</v>
      </c>
      <c r="GY17" s="1059" t="s">
        <v>770</v>
      </c>
      <c r="GZ17" s="1059">
        <v>82</v>
      </c>
      <c r="HA17" s="1059">
        <v>57</v>
      </c>
      <c r="HB17" s="1059">
        <v>139</v>
      </c>
      <c r="HC17" s="1059">
        <v>489</v>
      </c>
      <c r="HD17" s="1098">
        <v>0.28425357873210633</v>
      </c>
      <c r="HE17" s="1098">
        <v>0.24607736223889531</v>
      </c>
      <c r="HF17" s="1098">
        <v>0.32579307150079917</v>
      </c>
      <c r="HG17" s="1059" t="s">
        <v>3499</v>
      </c>
      <c r="HH17" s="1098">
        <v>0.1165644171779141</v>
      </c>
      <c r="HI17" s="1098">
        <v>9.1064709720587916E-2</v>
      </c>
      <c r="HJ17" s="1098">
        <v>0.14804151138076482</v>
      </c>
      <c r="HK17" s="1126" t="s">
        <v>2154</v>
      </c>
      <c r="HL17" s="1059" t="s">
        <v>770</v>
      </c>
      <c r="HM17" s="1059" t="s">
        <v>770</v>
      </c>
      <c r="HN17" s="1059">
        <v>63</v>
      </c>
      <c r="HO17" s="1059">
        <v>35</v>
      </c>
      <c r="HP17" s="1059">
        <v>98</v>
      </c>
      <c r="HQ17" s="1059">
        <v>493</v>
      </c>
      <c r="HR17" s="1098">
        <v>0.19878296146044624</v>
      </c>
      <c r="HS17" s="1098">
        <v>0.1659430471510899</v>
      </c>
      <c r="HT17" s="1098">
        <v>0.23628075135203627</v>
      </c>
      <c r="HU17" s="1059" t="s">
        <v>2154</v>
      </c>
      <c r="HV17" s="1098">
        <v>7.099391480730223E-2</v>
      </c>
      <c r="HW17" s="1098">
        <v>5.1486753100632228E-2</v>
      </c>
      <c r="HX17" s="1098">
        <v>9.7135020525032298E-2</v>
      </c>
      <c r="HY17" s="1126" t="s">
        <v>2154</v>
      </c>
      <c r="HZ17" s="1059" t="s">
        <v>770</v>
      </c>
      <c r="IA17" s="1059" t="s">
        <v>770</v>
      </c>
      <c r="IB17" s="1059">
        <v>60</v>
      </c>
      <c r="IC17" s="1059">
        <v>47</v>
      </c>
      <c r="ID17" s="1059">
        <v>107</v>
      </c>
      <c r="IE17" s="1059">
        <v>488</v>
      </c>
      <c r="IF17" s="1098">
        <v>0.21926229508196721</v>
      </c>
      <c r="IG17" s="1098">
        <v>0.18482389554981804</v>
      </c>
      <c r="IH17" s="1098">
        <v>0.25808601965541983</v>
      </c>
      <c r="II17" s="1059" t="s">
        <v>2154</v>
      </c>
      <c r="IJ17" s="1098">
        <v>9.6311475409836061E-2</v>
      </c>
      <c r="IK17" s="1098">
        <v>7.3201901955673013E-2</v>
      </c>
      <c r="IL17" s="1098">
        <v>0.12572695421536245</v>
      </c>
      <c r="IM17" s="1126" t="s">
        <v>2154</v>
      </c>
      <c r="IN17" s="1059" t="s">
        <v>770</v>
      </c>
      <c r="IO17" s="1059" t="s">
        <v>770</v>
      </c>
      <c r="IP17" s="1059">
        <v>46</v>
      </c>
      <c r="IQ17" s="1059">
        <v>27</v>
      </c>
      <c r="IR17" s="1059">
        <v>73</v>
      </c>
      <c r="IS17" s="1059">
        <v>307</v>
      </c>
      <c r="IT17" s="1098">
        <v>0.23778501628664495</v>
      </c>
      <c r="IU17" s="1098">
        <v>0.19358765732679176</v>
      </c>
      <c r="IV17" s="1098">
        <v>0.28846341587682717</v>
      </c>
      <c r="IW17" s="1059" t="s">
        <v>2154</v>
      </c>
      <c r="IX17" s="1098">
        <v>8.7947882736156349E-2</v>
      </c>
      <c r="IY17" s="1098">
        <v>6.1146171225640943E-2</v>
      </c>
      <c r="IZ17" s="1098">
        <v>0.12493408666576024</v>
      </c>
      <c r="JA17" s="1126" t="s">
        <v>2154</v>
      </c>
      <c r="JB17" s="1059">
        <v>45241</v>
      </c>
      <c r="JC17" s="1059">
        <v>2629</v>
      </c>
      <c r="JD17" s="1059">
        <v>2417</v>
      </c>
      <c r="JE17" s="1059">
        <v>2510</v>
      </c>
      <c r="JF17" s="1059">
        <v>2519</v>
      </c>
      <c r="JG17" s="1126">
        <v>2164</v>
      </c>
      <c r="JH17" s="1059">
        <v>8872</v>
      </c>
      <c r="JI17" s="1059">
        <v>53</v>
      </c>
      <c r="JJ17" s="1059">
        <v>110</v>
      </c>
      <c r="JK17" s="1059">
        <v>129</v>
      </c>
      <c r="JL17" s="1059">
        <v>139</v>
      </c>
      <c r="JM17" s="1126">
        <v>144</v>
      </c>
      <c r="JN17" s="1060">
        <v>0.19610530271214163</v>
      </c>
      <c r="JO17" s="1060">
        <v>2.0159756561430202E-2</v>
      </c>
      <c r="JP17" s="1060">
        <v>4.5510964004964835E-2</v>
      </c>
      <c r="JQ17" s="1060">
        <v>5.1394422310756971E-2</v>
      </c>
      <c r="JR17" s="1060">
        <v>5.5180627233028981E-2</v>
      </c>
      <c r="JS17" s="1072">
        <v>6.6543438077634007E-2</v>
      </c>
      <c r="JT17" s="1059">
        <v>45481</v>
      </c>
      <c r="JU17" s="1059">
        <v>43323</v>
      </c>
      <c r="JV17" s="1059">
        <v>41853</v>
      </c>
      <c r="JW17" s="1059">
        <v>1470</v>
      </c>
      <c r="JX17" s="1059">
        <v>328</v>
      </c>
      <c r="JY17" s="1059">
        <v>45</v>
      </c>
      <c r="JZ17" s="1059">
        <v>1097</v>
      </c>
      <c r="KA17" s="1059">
        <v>697</v>
      </c>
      <c r="KB17" s="1059">
        <v>1044</v>
      </c>
      <c r="KC17" s="1059">
        <v>282</v>
      </c>
      <c r="KD17" s="1059">
        <v>135</v>
      </c>
      <c r="KE17" s="1060">
        <v>0.92023042589213078</v>
      </c>
      <c r="KF17" s="1072">
        <v>7.9769574107869223E-2</v>
      </c>
      <c r="KG17" s="1059">
        <v>2629</v>
      </c>
      <c r="KH17" s="1059">
        <v>2369</v>
      </c>
      <c r="KI17" s="1059">
        <v>2307</v>
      </c>
      <c r="KJ17" s="1059">
        <v>62</v>
      </c>
      <c r="KK17" s="1059">
        <v>4</v>
      </c>
      <c r="KL17" s="1059">
        <v>8</v>
      </c>
      <c r="KM17" s="1059">
        <v>50</v>
      </c>
      <c r="KN17" s="1059">
        <v>152</v>
      </c>
      <c r="KO17" s="1059">
        <v>83</v>
      </c>
      <c r="KP17" s="1059">
        <v>17</v>
      </c>
      <c r="KQ17" s="1059">
        <v>8</v>
      </c>
      <c r="KR17" s="1060">
        <v>0.87751996957017875</v>
      </c>
      <c r="KS17" s="1072">
        <v>0.12248003042982125</v>
      </c>
      <c r="KT17" s="1059">
        <v>1495</v>
      </c>
      <c r="KU17" s="1059">
        <v>1342</v>
      </c>
      <c r="KV17" s="1059">
        <v>1309</v>
      </c>
      <c r="KW17" s="1059">
        <v>33</v>
      </c>
      <c r="KX17" s="1059">
        <v>5</v>
      </c>
      <c r="KY17" s="1059">
        <v>1</v>
      </c>
      <c r="KZ17" s="1059">
        <v>27</v>
      </c>
      <c r="LA17" s="1059">
        <v>73</v>
      </c>
      <c r="LB17" s="1059">
        <v>58</v>
      </c>
      <c r="LC17" s="1059">
        <v>13</v>
      </c>
      <c r="LD17" s="1059">
        <v>9</v>
      </c>
      <c r="LE17" s="1060">
        <v>0.8755852842809364</v>
      </c>
      <c r="LF17" s="1072">
        <v>0.1244147157190636</v>
      </c>
      <c r="LG17" s="1059">
        <v>922</v>
      </c>
      <c r="LH17" s="1059">
        <v>841</v>
      </c>
      <c r="LI17" s="1059">
        <v>821</v>
      </c>
      <c r="LJ17" s="1059">
        <v>20</v>
      </c>
      <c r="LK17" s="1059">
        <v>1</v>
      </c>
      <c r="LL17" s="1059">
        <v>2</v>
      </c>
      <c r="LM17" s="1059">
        <v>17</v>
      </c>
      <c r="LN17" s="1059">
        <v>39</v>
      </c>
      <c r="LO17" s="1059">
        <v>31</v>
      </c>
      <c r="LP17" s="1059">
        <v>8</v>
      </c>
      <c r="LQ17" s="1059">
        <v>3</v>
      </c>
      <c r="LR17" s="1060">
        <v>0.8904555314533622</v>
      </c>
      <c r="LS17" s="1072">
        <v>0.1095444685466378</v>
      </c>
      <c r="LT17" s="1059">
        <v>2511</v>
      </c>
      <c r="LU17" s="1059">
        <v>2330</v>
      </c>
      <c r="LV17" s="1059">
        <v>2283</v>
      </c>
      <c r="LW17" s="1059">
        <v>47</v>
      </c>
      <c r="LX17" s="1059">
        <v>3</v>
      </c>
      <c r="LY17" s="1059">
        <v>4</v>
      </c>
      <c r="LZ17" s="1059">
        <v>40</v>
      </c>
      <c r="MA17" s="1059">
        <v>85</v>
      </c>
      <c r="MB17" s="1059">
        <v>72</v>
      </c>
      <c r="MC17" s="1059">
        <v>21</v>
      </c>
      <c r="MD17" s="1059">
        <v>3</v>
      </c>
      <c r="ME17" s="1060">
        <v>0.9091995221027479</v>
      </c>
      <c r="MF17" s="1072">
        <v>9.0800477897252097E-2</v>
      </c>
      <c r="MG17" s="1059">
        <v>486</v>
      </c>
      <c r="MH17" s="1059">
        <v>455</v>
      </c>
      <c r="MI17" s="1059">
        <v>451</v>
      </c>
      <c r="MJ17" s="1059">
        <v>4</v>
      </c>
      <c r="MK17" s="1059">
        <v>1</v>
      </c>
      <c r="ML17" s="1059">
        <v>1</v>
      </c>
      <c r="MM17" s="1059">
        <v>2</v>
      </c>
      <c r="MN17" s="1059">
        <v>14</v>
      </c>
      <c r="MO17" s="1059">
        <v>9</v>
      </c>
      <c r="MP17" s="1059">
        <v>6</v>
      </c>
      <c r="MQ17" s="1059">
        <v>2</v>
      </c>
      <c r="MR17" s="1060">
        <v>0.92798353909465026</v>
      </c>
      <c r="MS17" s="1072">
        <v>7.2016460905349744E-2</v>
      </c>
      <c r="MT17" s="1059">
        <v>1034</v>
      </c>
      <c r="MU17" s="1059">
        <v>967</v>
      </c>
      <c r="MV17" s="1059">
        <v>950</v>
      </c>
      <c r="MW17" s="1059">
        <v>17</v>
      </c>
      <c r="MX17" s="1059">
        <v>3</v>
      </c>
      <c r="MY17" s="1059">
        <v>3</v>
      </c>
      <c r="MZ17" s="1059">
        <v>11</v>
      </c>
      <c r="NA17" s="1059">
        <v>20</v>
      </c>
      <c r="NB17" s="1059">
        <v>35</v>
      </c>
      <c r="NC17" s="1059">
        <v>8</v>
      </c>
      <c r="ND17" s="1059">
        <v>4</v>
      </c>
      <c r="NE17" s="1060">
        <v>0.9187620889748549</v>
      </c>
      <c r="NF17" s="1072">
        <v>8.1237911025145104E-2</v>
      </c>
      <c r="NG17" s="1059">
        <v>1008</v>
      </c>
      <c r="NH17" s="1059">
        <v>928</v>
      </c>
      <c r="NI17" s="1059">
        <v>908</v>
      </c>
      <c r="NJ17" s="1059">
        <v>20</v>
      </c>
      <c r="NK17" s="1059">
        <v>2</v>
      </c>
      <c r="NL17" s="1059">
        <v>2</v>
      </c>
      <c r="NM17" s="1059">
        <v>16</v>
      </c>
      <c r="NN17" s="1059">
        <v>27</v>
      </c>
      <c r="NO17" s="1059">
        <v>35</v>
      </c>
      <c r="NP17" s="1059">
        <v>12</v>
      </c>
      <c r="NQ17" s="1059">
        <v>6</v>
      </c>
      <c r="NR17" s="1060">
        <v>0.90079365079365081</v>
      </c>
      <c r="NS17" s="1072">
        <v>9.9206349206349187E-2</v>
      </c>
      <c r="NT17" s="1059">
        <v>2172</v>
      </c>
      <c r="NU17" s="1059">
        <v>2056</v>
      </c>
      <c r="NV17" s="1059">
        <v>2005</v>
      </c>
      <c r="NW17" s="1059">
        <v>51</v>
      </c>
      <c r="NX17" s="1059">
        <v>5</v>
      </c>
      <c r="NY17" s="1059">
        <v>2</v>
      </c>
      <c r="NZ17" s="1059">
        <v>44</v>
      </c>
      <c r="OA17" s="1059">
        <v>48</v>
      </c>
      <c r="OB17" s="1059">
        <v>49</v>
      </c>
      <c r="OC17" s="1059">
        <v>14</v>
      </c>
      <c r="OD17" s="1059">
        <v>5</v>
      </c>
      <c r="OE17" s="1060">
        <v>0.92311233885819521</v>
      </c>
      <c r="OF17" s="1072">
        <v>7.6887661141804786E-2</v>
      </c>
      <c r="OG17" s="1059">
        <v>12257</v>
      </c>
      <c r="OH17" s="1059">
        <v>11288</v>
      </c>
      <c r="OI17" s="1059">
        <v>11034</v>
      </c>
      <c r="OJ17" s="1059">
        <v>254</v>
      </c>
      <c r="OK17" s="1059">
        <v>24</v>
      </c>
      <c r="OL17" s="1059">
        <v>23</v>
      </c>
      <c r="OM17" s="1059">
        <v>207</v>
      </c>
      <c r="ON17" s="1059">
        <v>458</v>
      </c>
      <c r="OO17" s="1059">
        <v>372</v>
      </c>
      <c r="OP17" s="1059">
        <v>99</v>
      </c>
      <c r="OQ17" s="1059">
        <v>40</v>
      </c>
      <c r="OR17" s="1060">
        <v>0.90022028228767237</v>
      </c>
      <c r="OS17" s="1072">
        <v>9.9779717712327631E-2</v>
      </c>
      <c r="OT17" s="1059">
        <v>45873</v>
      </c>
      <c r="OU17" s="1059">
        <v>16.33609918688553</v>
      </c>
      <c r="OV17" s="1060">
        <v>0</v>
      </c>
      <c r="OW17" s="1072">
        <v>0.10344827586206896</v>
      </c>
      <c r="OX17" s="1059">
        <v>8110</v>
      </c>
      <c r="OY17" s="1060">
        <v>0.16913563501849563</v>
      </c>
      <c r="OZ17" s="1059">
        <v>1371.6899999999996</v>
      </c>
      <c r="PA17" s="1060">
        <v>0</v>
      </c>
      <c r="PB17" s="1072">
        <v>0.13793103448275862</v>
      </c>
      <c r="PC17" s="1059">
        <v>2200</v>
      </c>
      <c r="PD17" s="1059">
        <v>350</v>
      </c>
      <c r="PE17" s="1126">
        <v>150</v>
      </c>
      <c r="PF17" s="1059">
        <v>2140</v>
      </c>
      <c r="PG17" s="1059">
        <v>355</v>
      </c>
      <c r="PH17" s="1126">
        <v>155</v>
      </c>
      <c r="PI17" s="1059">
        <v>2025</v>
      </c>
      <c r="PJ17" s="1059">
        <v>365</v>
      </c>
      <c r="PK17" s="1126">
        <v>135</v>
      </c>
      <c r="PL17" s="1059">
        <v>1960</v>
      </c>
      <c r="PM17" s="1059">
        <v>365</v>
      </c>
      <c r="PN17" s="1126">
        <v>140</v>
      </c>
      <c r="PO17" s="1059">
        <v>1865</v>
      </c>
      <c r="PP17" s="1059">
        <v>405</v>
      </c>
      <c r="PQ17" s="1126">
        <v>110</v>
      </c>
      <c r="PR17" s="1059">
        <v>1770</v>
      </c>
      <c r="PS17" s="1059">
        <v>380</v>
      </c>
      <c r="PT17" s="1126">
        <v>90</v>
      </c>
      <c r="PU17" s="1059" t="s">
        <v>770</v>
      </c>
      <c r="PV17" s="1059" t="s">
        <v>770</v>
      </c>
      <c r="PW17" s="1059" t="s">
        <v>770</v>
      </c>
      <c r="PX17" s="1059" t="s">
        <v>770</v>
      </c>
      <c r="PY17" s="1059" t="s">
        <v>770</v>
      </c>
      <c r="PZ17" s="1059" t="s">
        <v>770</v>
      </c>
      <c r="QA17" s="1059" t="s">
        <v>770</v>
      </c>
      <c r="QB17" s="1126" t="s">
        <v>770</v>
      </c>
      <c r="QC17" s="1059">
        <v>497</v>
      </c>
      <c r="QD17" s="1059">
        <v>500</v>
      </c>
      <c r="QE17" s="1059" t="s">
        <v>770</v>
      </c>
      <c r="QF17" s="1059">
        <v>477</v>
      </c>
      <c r="QG17" s="1059">
        <v>460</v>
      </c>
      <c r="QH17" s="1059">
        <v>488</v>
      </c>
      <c r="QI17" s="1059">
        <v>491</v>
      </c>
      <c r="QJ17" s="1059">
        <v>492</v>
      </c>
      <c r="QK17" s="1126">
        <v>499</v>
      </c>
      <c r="QL17" s="1059">
        <v>483</v>
      </c>
      <c r="QM17" s="1059">
        <v>495</v>
      </c>
      <c r="QN17" s="1059">
        <v>499</v>
      </c>
      <c r="QO17" s="1059">
        <v>509</v>
      </c>
      <c r="QP17" s="1059">
        <v>537</v>
      </c>
      <c r="QQ17" s="1059">
        <v>562</v>
      </c>
      <c r="QR17" s="1059">
        <v>530</v>
      </c>
      <c r="QS17" s="1059">
        <v>570</v>
      </c>
      <c r="QT17" s="1059">
        <v>589</v>
      </c>
      <c r="QU17" s="1059">
        <v>538</v>
      </c>
      <c r="QV17" s="1059">
        <v>540</v>
      </c>
      <c r="QW17" s="1059">
        <v>533</v>
      </c>
      <c r="QX17" s="1059">
        <v>534</v>
      </c>
      <c r="QY17" s="1059">
        <v>468</v>
      </c>
      <c r="QZ17" s="1059">
        <v>498</v>
      </c>
      <c r="RA17" s="1059">
        <v>523</v>
      </c>
      <c r="RB17" s="1059">
        <v>514</v>
      </c>
      <c r="RC17" s="1059">
        <v>514</v>
      </c>
      <c r="RD17" s="1059">
        <v>513</v>
      </c>
      <c r="RE17" s="1059">
        <v>438</v>
      </c>
      <c r="RF17" s="1059">
        <v>344</v>
      </c>
      <c r="RG17" s="1059">
        <v>360</v>
      </c>
      <c r="RH17" s="1059">
        <v>345</v>
      </c>
      <c r="RI17" s="1059">
        <v>433</v>
      </c>
      <c r="RJ17" s="1126">
        <v>435</v>
      </c>
      <c r="RK17" s="1059">
        <v>473</v>
      </c>
      <c r="RL17" s="1059">
        <v>478</v>
      </c>
      <c r="RM17" s="1059">
        <v>482</v>
      </c>
      <c r="RN17" s="1059">
        <v>535</v>
      </c>
      <c r="RO17" s="1059">
        <v>549</v>
      </c>
      <c r="RP17" s="1059">
        <v>543</v>
      </c>
      <c r="RQ17" s="1059">
        <v>568</v>
      </c>
      <c r="RR17" s="1059">
        <v>583</v>
      </c>
      <c r="RS17" s="1059">
        <v>519</v>
      </c>
      <c r="RT17" s="1059">
        <v>532</v>
      </c>
      <c r="RU17" s="1059">
        <v>526</v>
      </c>
      <c r="RV17" s="1059">
        <v>524</v>
      </c>
      <c r="RW17" s="1059">
        <v>468</v>
      </c>
      <c r="RX17" s="1059">
        <v>485</v>
      </c>
      <c r="RY17" s="1059">
        <v>522</v>
      </c>
      <c r="RZ17" s="1059">
        <v>515</v>
      </c>
      <c r="SA17" s="1059">
        <v>509</v>
      </c>
      <c r="SB17" s="1059">
        <v>516</v>
      </c>
      <c r="SC17" s="1059">
        <v>518</v>
      </c>
      <c r="SD17" s="1059">
        <v>417</v>
      </c>
      <c r="SE17" s="1059">
        <v>357</v>
      </c>
      <c r="SF17" s="1059">
        <v>330</v>
      </c>
      <c r="SG17" s="1059">
        <v>432</v>
      </c>
      <c r="SH17" s="1059">
        <v>434</v>
      </c>
      <c r="SI17" s="1126">
        <v>437</v>
      </c>
      <c r="SJ17" s="1059">
        <v>454</v>
      </c>
      <c r="SK17" s="1059">
        <v>465</v>
      </c>
      <c r="SL17" s="1059">
        <v>521</v>
      </c>
      <c r="SM17" s="1059">
        <v>536</v>
      </c>
      <c r="SN17" s="1059">
        <v>517</v>
      </c>
      <c r="SO17" s="1059">
        <v>541</v>
      </c>
      <c r="SP17" s="1059">
        <v>587</v>
      </c>
      <c r="SQ17" s="1059">
        <v>511</v>
      </c>
      <c r="SR17" s="1059">
        <v>511</v>
      </c>
      <c r="SS17" s="1059">
        <v>496</v>
      </c>
      <c r="ST17" s="1059">
        <v>519</v>
      </c>
      <c r="SU17" s="1059">
        <v>453</v>
      </c>
      <c r="SV17" s="1059">
        <v>480</v>
      </c>
      <c r="SW17" s="1059">
        <v>526</v>
      </c>
      <c r="SX17" s="1059">
        <v>518</v>
      </c>
      <c r="SY17" s="1059">
        <v>514</v>
      </c>
      <c r="SZ17" s="1059">
        <v>514</v>
      </c>
      <c r="TA17" s="1059">
        <v>539</v>
      </c>
      <c r="TB17" s="1059">
        <v>480</v>
      </c>
      <c r="TC17" s="1059">
        <v>424</v>
      </c>
      <c r="TD17" s="1059">
        <v>341</v>
      </c>
      <c r="TE17" s="1059">
        <v>411</v>
      </c>
      <c r="TF17" s="1059">
        <v>405</v>
      </c>
      <c r="TG17" s="1059">
        <v>426</v>
      </c>
      <c r="TH17" s="1126">
        <v>442</v>
      </c>
      <c r="TI17" s="1059">
        <v>258</v>
      </c>
      <c r="TJ17" s="1059">
        <v>301</v>
      </c>
      <c r="TK17" s="1059">
        <v>559</v>
      </c>
      <c r="TL17" s="1060">
        <v>0.53846153846153844</v>
      </c>
      <c r="TM17" s="1060">
        <v>0.49701345594006291</v>
      </c>
      <c r="TN17" s="1060">
        <v>0.57938461198140234</v>
      </c>
      <c r="TO17" s="1126" t="s">
        <v>2154</v>
      </c>
      <c r="TP17" s="1059">
        <v>224</v>
      </c>
      <c r="TQ17" s="1059">
        <v>297</v>
      </c>
      <c r="TR17" s="1059">
        <v>521</v>
      </c>
      <c r="TS17" s="1060">
        <v>0.5700575815738963</v>
      </c>
      <c r="TT17" s="1060">
        <v>0.52718730695768368</v>
      </c>
      <c r="TU17" s="1060">
        <v>0.61190231481882229</v>
      </c>
      <c r="TV17" s="1126" t="s">
        <v>2154</v>
      </c>
      <c r="TW17" s="1059">
        <v>219</v>
      </c>
      <c r="TX17" s="1059">
        <v>325</v>
      </c>
      <c r="TY17" s="1059">
        <v>544</v>
      </c>
      <c r="TZ17" s="1060">
        <v>0.59742647058823528</v>
      </c>
      <c r="UA17" s="1060">
        <v>0.55567134415539132</v>
      </c>
      <c r="UB17" s="1060">
        <v>0.63781529014968641</v>
      </c>
      <c r="UC17" s="1126" t="s">
        <v>3498</v>
      </c>
      <c r="UD17" s="1059">
        <v>181</v>
      </c>
      <c r="UE17" s="1059">
        <v>384</v>
      </c>
      <c r="UF17" s="1059">
        <v>565</v>
      </c>
      <c r="UG17" s="1060">
        <v>0.67964601769911503</v>
      </c>
      <c r="UH17" s="1060">
        <v>0.6400686427953225</v>
      </c>
      <c r="UI17" s="1060">
        <v>0.71679704772740038</v>
      </c>
      <c r="UJ17" s="1126" t="s">
        <v>2154</v>
      </c>
      <c r="UK17" s="1059">
        <v>151</v>
      </c>
      <c r="UL17" s="1059">
        <v>383</v>
      </c>
      <c r="UM17" s="1059">
        <v>534</v>
      </c>
      <c r="UN17" s="1060">
        <v>0.71722846441947563</v>
      </c>
      <c r="UO17" s="1060">
        <v>0.67758543640141278</v>
      </c>
      <c r="UP17" s="1060">
        <v>0.75376844343651972</v>
      </c>
      <c r="UQ17" s="1126" t="s">
        <v>2154</v>
      </c>
      <c r="UR17" s="1059">
        <v>6473</v>
      </c>
      <c r="US17" s="1059">
        <v>6341</v>
      </c>
      <c r="UT17" s="1059">
        <v>132</v>
      </c>
      <c r="UU17" s="1059">
        <v>107</v>
      </c>
      <c r="UV17" s="1060">
        <v>0.81060606060606055</v>
      </c>
      <c r="UW17" s="1059">
        <v>25</v>
      </c>
      <c r="UX17" s="1072">
        <v>0.18939393939393939</v>
      </c>
      <c r="UY17" s="1059">
        <v>5046</v>
      </c>
      <c r="UZ17" s="1059">
        <v>3100</v>
      </c>
      <c r="VA17" s="1059">
        <v>864</v>
      </c>
      <c r="VB17" s="1059">
        <v>1082</v>
      </c>
      <c r="VC17" s="1060">
        <v>0.61434799841458576</v>
      </c>
      <c r="VD17" s="1060">
        <v>0.17122473246135553</v>
      </c>
      <c r="VE17" s="1072">
        <v>0.21442726912405866</v>
      </c>
      <c r="VF17" s="1059">
        <v>13376</v>
      </c>
      <c r="VG17" s="1059">
        <v>766</v>
      </c>
      <c r="VH17" s="1059">
        <v>800</v>
      </c>
      <c r="VI17" s="1059">
        <v>442</v>
      </c>
      <c r="VJ17" s="1059">
        <v>9211</v>
      </c>
      <c r="VK17" s="1059">
        <v>803</v>
      </c>
      <c r="VL17" s="1059">
        <v>5169</v>
      </c>
      <c r="VM17" s="1072">
        <v>0.15534919713677695</v>
      </c>
      <c r="VN17" s="1059">
        <v>2819</v>
      </c>
      <c r="VO17" s="1059">
        <v>7</v>
      </c>
      <c r="VP17" s="1059">
        <v>755</v>
      </c>
      <c r="VQ17" s="1059">
        <v>1218</v>
      </c>
      <c r="VR17" s="1059">
        <v>401</v>
      </c>
      <c r="VS17" s="1126">
        <v>5200</v>
      </c>
      <c r="VT17" s="1059">
        <v>2025</v>
      </c>
      <c r="VU17" s="1059">
        <v>1629</v>
      </c>
      <c r="VV17" s="1059">
        <v>392</v>
      </c>
      <c r="VW17" s="1059">
        <v>4</v>
      </c>
      <c r="VX17" s="1059">
        <v>396</v>
      </c>
      <c r="VY17" s="1060">
        <v>0.19358024691358025</v>
      </c>
      <c r="VZ17" s="1072">
        <v>0.19555555555555557</v>
      </c>
      <c r="WA17" s="1059">
        <v>385</v>
      </c>
      <c r="WB17" s="1059">
        <v>335</v>
      </c>
      <c r="WC17" s="1059">
        <v>245</v>
      </c>
      <c r="WD17" s="1059">
        <v>260</v>
      </c>
      <c r="WE17" s="1059">
        <v>245</v>
      </c>
      <c r="WF17" s="1059">
        <v>245</v>
      </c>
      <c r="WG17" s="1126">
        <v>225</v>
      </c>
      <c r="WH17" s="1059">
        <v>1217</v>
      </c>
      <c r="WI17" s="1059">
        <v>443</v>
      </c>
      <c r="WJ17" s="1060">
        <v>0.36400986031224319</v>
      </c>
      <c r="WK17" s="1126">
        <v>119</v>
      </c>
      <c r="WL17" s="1059" t="s">
        <v>770</v>
      </c>
      <c r="WM17" s="1060" t="s">
        <v>770</v>
      </c>
      <c r="WN17" s="1060" t="s">
        <v>770</v>
      </c>
      <c r="WO17" s="1072" t="s">
        <v>770</v>
      </c>
      <c r="WP17" s="1059" t="s">
        <v>770</v>
      </c>
      <c r="WQ17" s="1060" t="s">
        <v>770</v>
      </c>
      <c r="WR17" s="1060" t="s">
        <v>770</v>
      </c>
      <c r="WS17" s="1072" t="s">
        <v>770</v>
      </c>
      <c r="WT17" s="1059" t="s">
        <v>770</v>
      </c>
      <c r="WU17" s="1060" t="s">
        <v>770</v>
      </c>
      <c r="WV17" s="1060" t="s">
        <v>770</v>
      </c>
      <c r="WW17" s="1072" t="s">
        <v>770</v>
      </c>
      <c r="WX17" s="1059" t="s">
        <v>770</v>
      </c>
      <c r="WY17" s="1060" t="s">
        <v>770</v>
      </c>
      <c r="WZ17" s="1060" t="s">
        <v>770</v>
      </c>
      <c r="XA17" s="1072" t="s">
        <v>770</v>
      </c>
      <c r="XB17" s="1059">
        <v>889</v>
      </c>
      <c r="XC17" s="1059">
        <v>20401</v>
      </c>
      <c r="XD17" s="1072">
        <v>4.3576295279643157E-2</v>
      </c>
      <c r="XE17" s="1059">
        <v>455</v>
      </c>
      <c r="XF17" s="1059">
        <v>2445</v>
      </c>
      <c r="XG17" s="1060">
        <v>0.18609406952965235</v>
      </c>
      <c r="XH17" s="1060">
        <v>0.17116442047030775</v>
      </c>
      <c r="XI17" s="1060">
        <v>0.20200855711427593</v>
      </c>
      <c r="XJ17" s="1059">
        <v>520</v>
      </c>
      <c r="XK17" s="1059">
        <v>2485</v>
      </c>
      <c r="XL17" s="1060">
        <v>0.20925553319919518</v>
      </c>
      <c r="XM17" s="1060">
        <v>0.19371691342871247</v>
      </c>
      <c r="XN17" s="1060">
        <v>0.22569166525805728</v>
      </c>
      <c r="XO17" s="1059">
        <v>510</v>
      </c>
      <c r="XP17" s="1059">
        <v>2495</v>
      </c>
      <c r="XQ17" s="1060">
        <v>0.20440881763527055</v>
      </c>
      <c r="XR17" s="1060">
        <v>0.18904518361027062</v>
      </c>
      <c r="XS17" s="1060">
        <v>0.22068127390732112</v>
      </c>
      <c r="XT17" s="1059">
        <v>495</v>
      </c>
      <c r="XU17" s="1059">
        <v>2580</v>
      </c>
      <c r="XV17" s="1060">
        <v>0.19186046511627908</v>
      </c>
      <c r="XW17" s="1060">
        <v>0.17712890111835922</v>
      </c>
      <c r="XX17" s="1060">
        <v>0.20750826592914956</v>
      </c>
      <c r="XY17" s="1059">
        <v>435</v>
      </c>
      <c r="XZ17" s="1059">
        <v>2530</v>
      </c>
      <c r="YA17" s="1060">
        <v>0.17193675889328064</v>
      </c>
      <c r="YB17" s="1060">
        <v>0.15773392399267683</v>
      </c>
      <c r="YC17" s="1060">
        <v>0.18713432172124375</v>
      </c>
      <c r="YD17" s="1059">
        <v>425</v>
      </c>
      <c r="YE17" s="1059">
        <v>2480</v>
      </c>
      <c r="YF17" s="1060">
        <v>0.17137096774193547</v>
      </c>
      <c r="YG17" s="1060">
        <v>0.15705096140666339</v>
      </c>
      <c r="YH17" s="1060">
        <v>0.18670747606868596</v>
      </c>
      <c r="YI17" s="1059" t="s">
        <v>770</v>
      </c>
      <c r="YJ17" s="1059" t="s">
        <v>770</v>
      </c>
      <c r="YK17" s="1060" t="s">
        <v>770</v>
      </c>
      <c r="YL17" s="1060" t="s">
        <v>770</v>
      </c>
      <c r="YM17" s="1072" t="s">
        <v>770</v>
      </c>
      <c r="YN17" s="1059">
        <v>510</v>
      </c>
      <c r="YO17" s="1059">
        <v>510</v>
      </c>
      <c r="YP17" s="1059">
        <v>525</v>
      </c>
      <c r="YQ17" s="1059">
        <v>450</v>
      </c>
      <c r="YR17" s="1059">
        <v>395</v>
      </c>
      <c r="YS17" s="1059">
        <v>400</v>
      </c>
      <c r="YT17" s="1126">
        <v>335</v>
      </c>
      <c r="YU17" s="1059">
        <v>26</v>
      </c>
      <c r="YV17" s="1059">
        <v>206</v>
      </c>
      <c r="YW17" s="1060">
        <v>0.12621359223300971</v>
      </c>
      <c r="YX17" s="1060">
        <v>8.7606007473150352E-2</v>
      </c>
      <c r="YY17" s="1060">
        <v>0.17850660504166102</v>
      </c>
      <c r="YZ17" s="1059">
        <v>20</v>
      </c>
      <c r="ZA17" s="1059">
        <v>206</v>
      </c>
      <c r="ZB17" s="1060">
        <v>9.7087378640776698E-2</v>
      </c>
      <c r="ZC17" s="1060">
        <v>6.3730303838955157E-2</v>
      </c>
      <c r="ZD17" s="1060">
        <v>0.14519627848220515</v>
      </c>
      <c r="ZE17" s="1059">
        <v>23</v>
      </c>
      <c r="ZF17" s="1059">
        <v>205</v>
      </c>
      <c r="ZG17" s="1060">
        <v>0.11219512195121951</v>
      </c>
      <c r="ZH17" s="1060">
        <v>7.5934030296867641E-2</v>
      </c>
      <c r="ZI17" s="1060">
        <v>0.16272288726223977</v>
      </c>
      <c r="ZJ17" s="1059">
        <v>39</v>
      </c>
      <c r="ZK17" s="1059">
        <v>205</v>
      </c>
      <c r="ZL17" s="1060">
        <v>0.19024390243902439</v>
      </c>
      <c r="ZM17" s="1060">
        <v>0.14240560941443051</v>
      </c>
      <c r="ZN17" s="1072">
        <v>0.24947758888749808</v>
      </c>
      <c r="ZO17" s="1059">
        <v>509</v>
      </c>
      <c r="ZP17" s="1059">
        <v>33</v>
      </c>
      <c r="ZQ17" s="1059">
        <v>476</v>
      </c>
      <c r="ZR17" s="1060">
        <v>0.93516699410609039</v>
      </c>
      <c r="ZS17" s="1059">
        <v>187</v>
      </c>
      <c r="ZT17" s="1059">
        <v>46</v>
      </c>
      <c r="ZU17" s="1059">
        <v>233</v>
      </c>
      <c r="ZV17" s="1060">
        <v>0.39285714285714285</v>
      </c>
      <c r="ZW17" s="1060">
        <v>0.3500084349500911</v>
      </c>
      <c r="ZX17" s="1060">
        <v>0.4374213543584749</v>
      </c>
      <c r="ZY17" s="1060">
        <v>0.48949579831932771</v>
      </c>
      <c r="ZZ17" s="1060">
        <v>0.44485244370027155</v>
      </c>
      <c r="AAA17" s="1072">
        <v>0.5343073395652741</v>
      </c>
      <c r="AAB17" s="1059">
        <v>102</v>
      </c>
      <c r="AAC17" s="1059">
        <v>406</v>
      </c>
      <c r="AAD17" s="1059">
        <v>508</v>
      </c>
      <c r="AAE17" s="1060">
        <v>0.79921259842519687</v>
      </c>
      <c r="AAF17" s="1059">
        <v>169</v>
      </c>
      <c r="AAG17" s="1060">
        <v>0.41625615763546797</v>
      </c>
      <c r="AAH17" s="1060">
        <v>0.36931120827839731</v>
      </c>
      <c r="AAI17" s="1060">
        <v>0.46477097512084237</v>
      </c>
      <c r="AAJ17" s="1059">
        <v>45</v>
      </c>
      <c r="AAK17" s="1059">
        <v>214</v>
      </c>
      <c r="AAL17" s="1060">
        <v>0.52709359605911332</v>
      </c>
      <c r="AAM17" s="1060">
        <v>0.47850287885034465</v>
      </c>
      <c r="AAN17" s="1072">
        <v>0.57517641475578363</v>
      </c>
      <c r="AAO17" s="1059">
        <v>442</v>
      </c>
      <c r="AAP17" s="1059">
        <v>174</v>
      </c>
      <c r="AAQ17" s="1060">
        <v>0.39366515837104071</v>
      </c>
      <c r="AAR17" s="1060">
        <v>0.34922207249255116</v>
      </c>
      <c r="AAS17" s="1060">
        <v>0.4399406486042225</v>
      </c>
      <c r="AAT17" s="1059">
        <v>65</v>
      </c>
      <c r="AAU17" s="1059">
        <v>239</v>
      </c>
      <c r="AAV17" s="1060">
        <v>0.54072398190045246</v>
      </c>
      <c r="AAW17" s="1060">
        <v>0.49411422169596597</v>
      </c>
      <c r="AAX17" s="1072">
        <v>0.5866319702244186</v>
      </c>
      <c r="AAY17" s="1059">
        <v>485</v>
      </c>
      <c r="AAZ17" s="1059">
        <v>459</v>
      </c>
      <c r="ABA17" s="1059">
        <v>26</v>
      </c>
      <c r="ABB17" s="1060">
        <v>0.94639175257731956</v>
      </c>
      <c r="ABC17" s="1059">
        <v>177</v>
      </c>
      <c r="ABD17" s="1060">
        <v>0.38562091503267976</v>
      </c>
      <c r="ABE17" s="1060">
        <v>0.34221651930141272</v>
      </c>
      <c r="ABF17" s="1060">
        <v>0.43092394165137921</v>
      </c>
      <c r="ABG17" s="1059">
        <v>53</v>
      </c>
      <c r="ABH17" s="1059">
        <v>230</v>
      </c>
      <c r="ABI17" s="1060">
        <v>0.50108932461873634</v>
      </c>
      <c r="ABJ17" s="1060">
        <v>0.4555289656455927</v>
      </c>
      <c r="ABK17" s="1072">
        <v>0.54663160139295219</v>
      </c>
      <c r="ABL17" s="1059">
        <v>13376</v>
      </c>
      <c r="ABM17" s="1059">
        <v>8207</v>
      </c>
      <c r="ABN17" s="1059">
        <v>5169</v>
      </c>
      <c r="ABO17" s="1059">
        <v>766</v>
      </c>
      <c r="ABP17" s="1059">
        <v>542</v>
      </c>
      <c r="ABQ17" s="1059">
        <v>1007</v>
      </c>
      <c r="ABR17" s="1059">
        <v>800</v>
      </c>
      <c r="ABS17" s="1059">
        <v>806</v>
      </c>
      <c r="ABT17" s="1059">
        <v>445</v>
      </c>
      <c r="ABU17" s="1059">
        <v>442</v>
      </c>
      <c r="ABV17" s="1059">
        <v>312</v>
      </c>
      <c r="ABW17" s="1126">
        <v>49</v>
      </c>
      <c r="ABX17" s="1059">
        <v>335</v>
      </c>
      <c r="ABY17" s="1059">
        <v>415</v>
      </c>
      <c r="ABZ17" s="1059">
        <v>310</v>
      </c>
      <c r="ACA17" s="1059">
        <v>150</v>
      </c>
      <c r="ACB17" s="1059">
        <v>1080</v>
      </c>
      <c r="ACC17" s="1059">
        <v>1205</v>
      </c>
      <c r="ACD17" s="1059">
        <v>610</v>
      </c>
      <c r="ACE17" s="1059">
        <v>400</v>
      </c>
      <c r="ACF17" s="1059">
        <v>415</v>
      </c>
      <c r="ACG17" s="1059">
        <v>315</v>
      </c>
      <c r="ACH17" s="1059">
        <v>130</v>
      </c>
      <c r="ACI17" s="1059">
        <v>1125</v>
      </c>
      <c r="ACJ17" s="1059">
        <v>1260</v>
      </c>
      <c r="ACK17" s="1059">
        <v>640</v>
      </c>
      <c r="ACL17" s="1059">
        <v>395</v>
      </c>
      <c r="ACM17" s="1059">
        <v>435</v>
      </c>
      <c r="ACN17" s="1059">
        <v>310</v>
      </c>
      <c r="ACO17" s="1059">
        <v>160</v>
      </c>
      <c r="ACP17" s="1059">
        <v>1130</v>
      </c>
      <c r="ACQ17" s="1059">
        <v>1290</v>
      </c>
      <c r="ACR17" s="1059">
        <v>665</v>
      </c>
      <c r="ACS17" s="1059">
        <v>450</v>
      </c>
      <c r="ACT17" s="1059">
        <v>450</v>
      </c>
      <c r="ACU17" s="1059">
        <v>340</v>
      </c>
      <c r="ACV17" s="1059">
        <v>170</v>
      </c>
      <c r="ACW17" s="1059">
        <v>1260</v>
      </c>
      <c r="ACX17" s="1059">
        <v>1430</v>
      </c>
      <c r="ACY17" s="1059">
        <v>770</v>
      </c>
      <c r="ACZ17" s="1059">
        <v>525</v>
      </c>
      <c r="ADA17" s="1059">
        <v>500</v>
      </c>
      <c r="ADB17" s="1059">
        <v>390</v>
      </c>
      <c r="ADC17" s="1059">
        <v>170</v>
      </c>
      <c r="ADD17" s="1059">
        <v>1405</v>
      </c>
      <c r="ADE17" s="1059">
        <v>1585</v>
      </c>
      <c r="ADF17" s="1059">
        <v>825</v>
      </c>
      <c r="ADG17" s="1059">
        <v>510</v>
      </c>
      <c r="ADH17" s="1059">
        <v>560</v>
      </c>
      <c r="ADI17" s="1059">
        <v>385</v>
      </c>
      <c r="ADJ17" s="1059">
        <v>195</v>
      </c>
      <c r="ADK17" s="1059">
        <v>1455</v>
      </c>
      <c r="ADL17" s="1059">
        <v>1665</v>
      </c>
      <c r="ADM17" s="1126">
        <v>860</v>
      </c>
      <c r="ADN17" s="1059">
        <v>206</v>
      </c>
      <c r="ADO17" s="1059">
        <v>192</v>
      </c>
      <c r="ADP17" s="1060">
        <v>0.93203883495145634</v>
      </c>
      <c r="ADQ17" s="1059">
        <v>192</v>
      </c>
      <c r="ADR17" s="1060">
        <v>0.93203883495145634</v>
      </c>
      <c r="ADS17" s="1059">
        <v>220</v>
      </c>
      <c r="ADT17" s="1059">
        <v>177</v>
      </c>
      <c r="ADU17" s="1060">
        <v>0.80454545454545456</v>
      </c>
      <c r="ADV17" s="1059">
        <v>185</v>
      </c>
      <c r="ADW17" s="1060">
        <v>0.84090909090909094</v>
      </c>
      <c r="ADX17" s="1059">
        <v>186</v>
      </c>
      <c r="ADY17" s="1060">
        <v>0.84545454545454546</v>
      </c>
      <c r="ADZ17" s="1059">
        <v>174</v>
      </c>
      <c r="AEA17" s="1060">
        <v>0.79090909090909089</v>
      </c>
      <c r="AEB17" s="1059">
        <v>246</v>
      </c>
      <c r="AEC17" s="1059">
        <v>241</v>
      </c>
      <c r="AED17" s="1060">
        <v>0.97967479674796742</v>
      </c>
      <c r="AEE17" s="1059">
        <v>179</v>
      </c>
      <c r="AEF17" s="1060">
        <v>0.72764227642276424</v>
      </c>
      <c r="AEG17" s="1059">
        <v>241</v>
      </c>
      <c r="AEH17" s="1060">
        <v>0.97967479674796742</v>
      </c>
      <c r="AEI17" s="1059">
        <v>241</v>
      </c>
      <c r="AEJ17" s="1060">
        <v>0.97967479674796742</v>
      </c>
      <c r="AEK17" s="1059">
        <v>239</v>
      </c>
      <c r="AEL17" s="1060">
        <v>0.97154471544715448</v>
      </c>
      <c r="AEM17" s="1059">
        <v>238</v>
      </c>
      <c r="AEN17" s="1060">
        <v>0.96747967479674801</v>
      </c>
      <c r="AEO17" s="1059">
        <v>175</v>
      </c>
      <c r="AEP17" s="1072">
        <v>0.71138211382113825</v>
      </c>
      <c r="AEQ17" s="1158">
        <v>291</v>
      </c>
      <c r="AER17" s="1158">
        <v>225</v>
      </c>
      <c r="AES17" s="1144">
        <v>0.77319587628865982</v>
      </c>
      <c r="AET17" s="701">
        <v>74</v>
      </c>
      <c r="AEU17" s="1144">
        <v>0.25429553264604809</v>
      </c>
      <c r="AEV17" s="1158">
        <v>224</v>
      </c>
      <c r="AEW17" s="1144">
        <v>0.76975945017182135</v>
      </c>
      <c r="AEX17" s="1158">
        <v>275</v>
      </c>
      <c r="AEY17" s="1158">
        <v>253</v>
      </c>
      <c r="AEZ17" s="1144">
        <v>0.92</v>
      </c>
      <c r="AFA17" s="1164">
        <v>217</v>
      </c>
      <c r="AFB17" s="1144">
        <v>0.78909090909090907</v>
      </c>
      <c r="AFC17" s="1164">
        <v>190</v>
      </c>
      <c r="AFD17" s="1144">
        <v>0.69090909090909092</v>
      </c>
      <c r="AFE17" s="1158">
        <v>220</v>
      </c>
      <c r="AFF17" s="1144">
        <v>0.8</v>
      </c>
      <c r="AFG17" s="1158">
        <v>160</v>
      </c>
      <c r="AFH17" s="1144">
        <v>0.58181818181818179</v>
      </c>
      <c r="AFI17" s="1158">
        <v>325</v>
      </c>
      <c r="AFJ17" s="1158">
        <v>314</v>
      </c>
      <c r="AFK17" s="1144">
        <v>0.96615384615384614</v>
      </c>
      <c r="AFL17" s="1164">
        <v>281</v>
      </c>
      <c r="AFM17" s="1144">
        <v>0.86461538461538456</v>
      </c>
      <c r="AFN17" s="1164">
        <v>314</v>
      </c>
      <c r="AFO17" s="1144">
        <v>0.96615384615384614</v>
      </c>
      <c r="AFP17" s="1164">
        <v>314</v>
      </c>
      <c r="AFQ17" s="1144">
        <v>0.96615384615384614</v>
      </c>
      <c r="AFR17" s="1164">
        <v>241</v>
      </c>
      <c r="AFS17" s="1144">
        <v>0.74153846153846159</v>
      </c>
      <c r="AFT17" s="1164">
        <v>303</v>
      </c>
      <c r="AFU17" s="1144">
        <v>0.93230769230769228</v>
      </c>
      <c r="AFV17" s="1158">
        <v>306</v>
      </c>
      <c r="AFW17" s="1144">
        <v>0.94153846153846155</v>
      </c>
      <c r="AFX17" s="1158">
        <v>286</v>
      </c>
      <c r="AFY17" s="1144">
        <v>0.88</v>
      </c>
      <c r="AFZ17" s="1158">
        <v>240</v>
      </c>
      <c r="AGA17" s="1144">
        <v>0.7384615384615385</v>
      </c>
      <c r="AGB17" s="1158">
        <v>230</v>
      </c>
      <c r="AGC17" s="802">
        <v>0.70769230769230773</v>
      </c>
      <c r="AGD17" s="1158">
        <v>268</v>
      </c>
      <c r="AGE17" s="1158">
        <v>241</v>
      </c>
      <c r="AGF17" s="1144">
        <v>0.89925373134328357</v>
      </c>
      <c r="AGG17" s="1158">
        <v>0</v>
      </c>
      <c r="AGH17" s="1144">
        <v>0</v>
      </c>
      <c r="AGI17" s="1158">
        <v>240</v>
      </c>
      <c r="AGJ17" s="1144">
        <v>0.89552238805970152</v>
      </c>
      <c r="AGK17" s="1158">
        <v>312</v>
      </c>
      <c r="AGL17" s="1158">
        <v>304</v>
      </c>
      <c r="AGM17" s="1144">
        <v>0.97435897435897434</v>
      </c>
      <c r="AGN17" s="1158">
        <v>278</v>
      </c>
      <c r="AGO17" s="1144">
        <v>0.89102564102564108</v>
      </c>
      <c r="AGP17" s="1158">
        <v>298</v>
      </c>
      <c r="AGQ17" s="1144">
        <v>0.95512820512820518</v>
      </c>
      <c r="AGR17" s="1158">
        <v>285</v>
      </c>
      <c r="AGS17" s="1144">
        <v>0.91346153846153844</v>
      </c>
      <c r="AGT17" s="1158">
        <v>279</v>
      </c>
      <c r="AGU17" s="1144">
        <v>0.89423076923076927</v>
      </c>
      <c r="AGV17" s="1158">
        <v>331</v>
      </c>
      <c r="AGW17" s="1158">
        <v>323</v>
      </c>
      <c r="AGX17" s="1144">
        <v>0.97583081570996977</v>
      </c>
      <c r="AGY17" s="1158">
        <v>305</v>
      </c>
      <c r="AGZ17" s="1144">
        <v>0.9214501510574018</v>
      </c>
      <c r="AHA17" s="1158">
        <v>323</v>
      </c>
      <c r="AHB17" s="1144">
        <v>0.97583081570996977</v>
      </c>
      <c r="AHC17" s="1158">
        <v>322</v>
      </c>
      <c r="AHD17" s="1144">
        <v>0.97280966767371602</v>
      </c>
      <c r="AHE17" s="1158">
        <v>322</v>
      </c>
      <c r="AHF17" s="1144">
        <v>0.97280966767371602</v>
      </c>
      <c r="AHG17" s="1158">
        <v>286</v>
      </c>
      <c r="AHH17" s="1144">
        <v>0.86404833836858008</v>
      </c>
      <c r="AHI17" s="1158">
        <v>320</v>
      </c>
      <c r="AHJ17" s="1144">
        <v>0.96676737160120851</v>
      </c>
      <c r="AHK17" s="1158">
        <v>308</v>
      </c>
      <c r="AHL17" s="1144">
        <v>0.93051359516616317</v>
      </c>
      <c r="AHM17" s="1158">
        <v>324</v>
      </c>
      <c r="AHN17" s="1144">
        <v>0.97885196374622352</v>
      </c>
      <c r="AHO17" s="1158">
        <v>315</v>
      </c>
      <c r="AHP17" s="802">
        <v>0.95166163141993954</v>
      </c>
    </row>
    <row r="18" spans="1:901" x14ac:dyDescent="0.2">
      <c r="A18" s="4"/>
      <c r="B18" s="4" t="s">
        <v>601</v>
      </c>
      <c r="C18" s="1014" t="s">
        <v>602</v>
      </c>
      <c r="D18" s="3" t="s">
        <v>583</v>
      </c>
      <c r="E18" s="25" t="s">
        <v>770</v>
      </c>
      <c r="F18" s="25" t="s">
        <v>770</v>
      </c>
      <c r="G18" s="25" t="s">
        <v>770</v>
      </c>
      <c r="H18" s="25" t="s">
        <v>770</v>
      </c>
      <c r="I18" s="25" t="s">
        <v>770</v>
      </c>
      <c r="J18" s="25" t="s">
        <v>770</v>
      </c>
      <c r="K18" s="25" t="s">
        <v>770</v>
      </c>
      <c r="L18" s="25" t="s">
        <v>770</v>
      </c>
      <c r="M18" s="1" t="s">
        <v>601</v>
      </c>
      <c r="N18" s="1" t="s">
        <v>630</v>
      </c>
      <c r="O18" s="62" t="s">
        <v>770</v>
      </c>
      <c r="P18" s="62" t="s">
        <v>770</v>
      </c>
      <c r="Q18" s="62" t="s">
        <v>770</v>
      </c>
      <c r="R18" s="62" t="s">
        <v>770</v>
      </c>
      <c r="S18" s="62" t="s">
        <v>770</v>
      </c>
      <c r="T18" s="62" t="s">
        <v>770</v>
      </c>
      <c r="U18" s="913" t="s">
        <v>770</v>
      </c>
      <c r="V18" s="1125">
        <v>560</v>
      </c>
      <c r="W18" s="1059">
        <v>650</v>
      </c>
      <c r="X18" s="1059">
        <v>7000</v>
      </c>
      <c r="Y18" s="1059">
        <v>8340</v>
      </c>
      <c r="Z18" s="1098">
        <v>0.08</v>
      </c>
      <c r="AA18" s="1098">
        <v>7.3872601390337286E-2</v>
      </c>
      <c r="AB18" s="1098">
        <v>8.6588120833081844E-2</v>
      </c>
      <c r="AC18" s="1098">
        <v>7.7937649880095924E-2</v>
      </c>
      <c r="AD18" s="1098">
        <v>7.2376683948126963E-2</v>
      </c>
      <c r="AE18" s="1072">
        <v>8.3887246191909154E-2</v>
      </c>
      <c r="AF18" s="1059">
        <v>470</v>
      </c>
      <c r="AG18" s="1059">
        <v>540</v>
      </c>
      <c r="AH18" s="1059">
        <v>7100</v>
      </c>
      <c r="AI18" s="1059">
        <v>8495</v>
      </c>
      <c r="AJ18" s="1098">
        <v>6.6197183098591544E-2</v>
      </c>
      <c r="AK18" s="1098">
        <v>6.0645398260478697E-2</v>
      </c>
      <c r="AL18" s="1098">
        <v>7.2218132589966386E-2</v>
      </c>
      <c r="AM18" s="1098">
        <v>6.356680400235433E-2</v>
      </c>
      <c r="AN18" s="1098">
        <v>5.8573254680039447E-2</v>
      </c>
      <c r="AO18" s="1072">
        <v>6.8954887134608386E-2</v>
      </c>
      <c r="AP18" s="1059">
        <v>505</v>
      </c>
      <c r="AQ18" s="1059">
        <v>580</v>
      </c>
      <c r="AR18" s="1059">
        <v>7175</v>
      </c>
      <c r="AS18" s="1059">
        <v>8545</v>
      </c>
      <c r="AT18" s="1098">
        <v>7.0383275261324041E-2</v>
      </c>
      <c r="AU18" s="1098">
        <v>6.4691620288272259E-2</v>
      </c>
      <c r="AV18" s="1098">
        <v>7.6534713325068629E-2</v>
      </c>
      <c r="AW18" s="1098">
        <v>6.7875950848449385E-2</v>
      </c>
      <c r="AX18" s="1098">
        <v>6.2734603703161265E-2</v>
      </c>
      <c r="AY18" s="1072">
        <v>7.3405651608257849E-2</v>
      </c>
      <c r="AZ18" s="1059">
        <v>540</v>
      </c>
      <c r="BA18" s="1059">
        <v>615</v>
      </c>
      <c r="BB18" s="1059">
        <v>7100</v>
      </c>
      <c r="BC18" s="1059">
        <v>8505</v>
      </c>
      <c r="BD18" s="1098">
        <v>7.605633802816901E-2</v>
      </c>
      <c r="BE18" s="1098">
        <v>7.0116911947258345E-2</v>
      </c>
      <c r="BF18" s="1098">
        <v>8.2454265929312973E-2</v>
      </c>
      <c r="BG18" s="1098">
        <v>7.2310405643738973E-2</v>
      </c>
      <c r="BH18" s="1098">
        <v>6.6996915538574855E-2</v>
      </c>
      <c r="BI18" s="1072">
        <v>7.8010070993255715E-2</v>
      </c>
      <c r="BJ18" s="1059">
        <v>2465</v>
      </c>
      <c r="BK18" s="1059">
        <v>2698</v>
      </c>
      <c r="BL18" s="1059">
        <v>2497</v>
      </c>
      <c r="BM18" s="1059">
        <v>2459</v>
      </c>
      <c r="BN18" s="1059">
        <v>1853</v>
      </c>
      <c r="BO18" s="1059">
        <v>10119</v>
      </c>
      <c r="BP18" s="1059">
        <v>11972</v>
      </c>
      <c r="BQ18" s="1126">
        <v>43991</v>
      </c>
      <c r="BR18" s="1059">
        <v>2401</v>
      </c>
      <c r="BS18" s="1059">
        <v>2612</v>
      </c>
      <c r="BT18" s="1059">
        <v>2476</v>
      </c>
      <c r="BU18" s="1059">
        <v>2520</v>
      </c>
      <c r="BV18" s="1059">
        <v>2005</v>
      </c>
      <c r="BW18" s="1059">
        <v>10009</v>
      </c>
      <c r="BX18" s="1059">
        <v>12014</v>
      </c>
      <c r="BY18" s="1126">
        <v>43852</v>
      </c>
      <c r="BZ18" s="1059">
        <v>2368</v>
      </c>
      <c r="CA18" s="1059">
        <v>2473</v>
      </c>
      <c r="CB18" s="1059">
        <v>2591</v>
      </c>
      <c r="CC18" s="1059">
        <v>2557</v>
      </c>
      <c r="CD18" s="1059">
        <v>2070</v>
      </c>
      <c r="CE18" s="1059">
        <v>9989</v>
      </c>
      <c r="CF18" s="1059">
        <v>12059</v>
      </c>
      <c r="CG18" s="1126">
        <v>43527</v>
      </c>
      <c r="CH18" s="1059">
        <v>2316</v>
      </c>
      <c r="CI18" s="1059">
        <v>2480</v>
      </c>
      <c r="CJ18" s="1059">
        <v>2561</v>
      </c>
      <c r="CK18" s="1059">
        <v>2671</v>
      </c>
      <c r="CL18" s="1059">
        <v>2033</v>
      </c>
      <c r="CM18" s="1059">
        <v>10028</v>
      </c>
      <c r="CN18" s="1059">
        <v>12061</v>
      </c>
      <c r="CO18" s="1126">
        <v>43262</v>
      </c>
      <c r="CP18" s="1059">
        <v>2357</v>
      </c>
      <c r="CQ18" s="1059">
        <v>2404</v>
      </c>
      <c r="CR18" s="1059">
        <v>2544</v>
      </c>
      <c r="CS18" s="1059">
        <v>2695</v>
      </c>
      <c r="CT18" s="1059">
        <v>2067</v>
      </c>
      <c r="CU18" s="1059">
        <v>10000</v>
      </c>
      <c r="CV18" s="1059">
        <v>12067</v>
      </c>
      <c r="CW18" s="1126">
        <v>42821</v>
      </c>
      <c r="CX18" s="1059">
        <v>2267</v>
      </c>
      <c r="CY18" s="1059">
        <v>2346</v>
      </c>
      <c r="CZ18" s="1059">
        <v>2609</v>
      </c>
      <c r="DA18" s="1059">
        <v>2750</v>
      </c>
      <c r="DB18" s="1059">
        <v>2098</v>
      </c>
      <c r="DC18" s="1059">
        <v>9972</v>
      </c>
      <c r="DD18" s="1059">
        <v>12070</v>
      </c>
      <c r="DE18" s="1126">
        <v>42752</v>
      </c>
      <c r="DF18" s="1059">
        <v>2287</v>
      </c>
      <c r="DG18" s="1059">
        <v>2294</v>
      </c>
      <c r="DH18" s="1059">
        <v>2675</v>
      </c>
      <c r="DI18" s="1059">
        <v>2760</v>
      </c>
      <c r="DJ18" s="1059">
        <v>2080</v>
      </c>
      <c r="DK18" s="1059">
        <v>10016</v>
      </c>
      <c r="DL18" s="1059">
        <v>12096</v>
      </c>
      <c r="DM18" s="1126">
        <v>42462</v>
      </c>
      <c r="DN18" s="1059">
        <v>2241</v>
      </c>
      <c r="DO18" s="1059">
        <v>2331</v>
      </c>
      <c r="DP18" s="1059">
        <v>2662</v>
      </c>
      <c r="DQ18" s="1059">
        <v>2772</v>
      </c>
      <c r="DR18" s="1059">
        <v>2108</v>
      </c>
      <c r="DS18" s="1059">
        <v>10006</v>
      </c>
      <c r="DT18" s="1059">
        <v>12114</v>
      </c>
      <c r="DU18" s="1126">
        <v>41979</v>
      </c>
      <c r="DV18" s="1059">
        <v>2235</v>
      </c>
      <c r="DW18" s="1059">
        <v>2276</v>
      </c>
      <c r="DX18" s="1059">
        <v>2725</v>
      </c>
      <c r="DY18" s="1059">
        <v>2767</v>
      </c>
      <c r="DZ18" s="1059">
        <v>2042</v>
      </c>
      <c r="EA18" s="1059">
        <v>10003</v>
      </c>
      <c r="EB18" s="1059">
        <v>12045</v>
      </c>
      <c r="EC18" s="1126">
        <v>41506</v>
      </c>
      <c r="ED18" s="1059">
        <v>2196</v>
      </c>
      <c r="EE18" s="1059">
        <v>2332</v>
      </c>
      <c r="EF18" s="1059">
        <v>2692</v>
      </c>
      <c r="EG18" s="1059">
        <v>2768</v>
      </c>
      <c r="EH18" s="1059">
        <v>2018</v>
      </c>
      <c r="EI18" s="1059">
        <v>9988</v>
      </c>
      <c r="EJ18" s="1059">
        <v>12006</v>
      </c>
      <c r="EK18" s="1126">
        <v>40992</v>
      </c>
      <c r="EL18" s="1059">
        <v>2134</v>
      </c>
      <c r="EM18" s="1059">
        <v>2389</v>
      </c>
      <c r="EN18" s="1059">
        <v>2656</v>
      </c>
      <c r="EO18" s="1059">
        <v>2773</v>
      </c>
      <c r="EP18" s="1059">
        <v>1930</v>
      </c>
      <c r="EQ18" s="1059">
        <v>9952</v>
      </c>
      <c r="ER18" s="1059">
        <v>11882</v>
      </c>
      <c r="ES18" s="1126">
        <v>40425</v>
      </c>
      <c r="ET18" s="1059" t="s">
        <v>770</v>
      </c>
      <c r="EU18" s="1059" t="s">
        <v>770</v>
      </c>
      <c r="EV18" s="1059">
        <v>48</v>
      </c>
      <c r="EW18" s="1059">
        <v>54</v>
      </c>
      <c r="EX18" s="1059">
        <v>102</v>
      </c>
      <c r="EY18" s="1059">
        <v>357</v>
      </c>
      <c r="EZ18" s="1098">
        <v>0.2857142857142857</v>
      </c>
      <c r="FA18" s="1098">
        <v>0.24132837858524253</v>
      </c>
      <c r="FB18" s="1098">
        <v>0.33466269378200647</v>
      </c>
      <c r="FC18" s="64" t="s">
        <v>3498</v>
      </c>
      <c r="FD18" s="1098">
        <v>0.15126050420168066</v>
      </c>
      <c r="FE18" s="1098">
        <v>0.11781799233044274</v>
      </c>
      <c r="FF18" s="1098">
        <v>0.19212826269860955</v>
      </c>
      <c r="FG18" s="1126" t="s">
        <v>3498</v>
      </c>
      <c r="FH18" s="1059" t="s">
        <v>770</v>
      </c>
      <c r="FI18" s="1059" t="s">
        <v>770</v>
      </c>
      <c r="FJ18" s="1059">
        <v>38</v>
      </c>
      <c r="FK18" s="1059">
        <v>40</v>
      </c>
      <c r="FL18" s="1059">
        <v>78</v>
      </c>
      <c r="FM18" s="1059">
        <v>308</v>
      </c>
      <c r="FN18" s="1098">
        <v>0.25324675324675322</v>
      </c>
      <c r="FO18" s="1098">
        <v>0.20792475475864799</v>
      </c>
      <c r="FP18" s="1098">
        <v>0.30464807447699715</v>
      </c>
      <c r="FQ18" s="1059" t="s">
        <v>3498</v>
      </c>
      <c r="FR18" s="1098">
        <v>0.12987012987012986</v>
      </c>
      <c r="FS18" s="1098">
        <v>9.6841835606298193E-2</v>
      </c>
      <c r="FT18" s="1098">
        <v>0.17201740824716957</v>
      </c>
      <c r="FU18" s="1126" t="s">
        <v>3498</v>
      </c>
      <c r="FV18" s="1059" t="s">
        <v>770</v>
      </c>
      <c r="FW18" s="1059" t="s">
        <v>770</v>
      </c>
      <c r="FX18" s="1059">
        <v>45</v>
      </c>
      <c r="FY18" s="1059">
        <v>41</v>
      </c>
      <c r="FZ18" s="1059">
        <v>86</v>
      </c>
      <c r="GA18" s="1059">
        <v>345</v>
      </c>
      <c r="GB18" s="1098">
        <v>0.24927536231884059</v>
      </c>
      <c r="GC18" s="1098">
        <v>0.20655683792610693</v>
      </c>
      <c r="GD18" s="1098">
        <v>0.29751587010335162</v>
      </c>
      <c r="GE18" s="1059" t="s">
        <v>3498</v>
      </c>
      <c r="GF18" s="1098">
        <v>0.11884057971014493</v>
      </c>
      <c r="GG18" s="1098">
        <v>8.8821382876385316E-2</v>
      </c>
      <c r="GH18" s="1098">
        <v>0.15725446805857185</v>
      </c>
      <c r="GI18" s="1126" t="s">
        <v>3498</v>
      </c>
      <c r="GJ18" s="1059" t="s">
        <v>770</v>
      </c>
      <c r="GK18" s="1059" t="s">
        <v>770</v>
      </c>
      <c r="GL18" s="1059">
        <v>44</v>
      </c>
      <c r="GM18" s="1059">
        <v>47</v>
      </c>
      <c r="GN18" s="1059">
        <v>91</v>
      </c>
      <c r="GO18" s="1059">
        <v>359</v>
      </c>
      <c r="GP18" s="1098">
        <v>0.25348189415041783</v>
      </c>
      <c r="GQ18" s="1098">
        <v>0.21125649172225125</v>
      </c>
      <c r="GR18" s="1098">
        <v>0.30092714744818783</v>
      </c>
      <c r="GS18" s="1059" t="s">
        <v>3498</v>
      </c>
      <c r="GT18" s="1098">
        <v>0.1309192200557103</v>
      </c>
      <c r="GU18" s="1098">
        <v>9.9900118121694984E-2</v>
      </c>
      <c r="GV18" s="1098">
        <v>0.1697533529526912</v>
      </c>
      <c r="GW18" s="1126" t="s">
        <v>3498</v>
      </c>
      <c r="GX18" s="1059" t="s">
        <v>770</v>
      </c>
      <c r="GY18" s="1059" t="s">
        <v>770</v>
      </c>
      <c r="GZ18" s="1059">
        <v>60</v>
      </c>
      <c r="HA18" s="1059">
        <v>38</v>
      </c>
      <c r="HB18" s="1059">
        <v>98</v>
      </c>
      <c r="HC18" s="1059">
        <v>456</v>
      </c>
      <c r="HD18" s="1098">
        <v>0.21491228070175439</v>
      </c>
      <c r="HE18" s="1098">
        <v>0.17967499367081</v>
      </c>
      <c r="HF18" s="1098">
        <v>0.25491274300957978</v>
      </c>
      <c r="HG18" s="1059" t="s">
        <v>2154</v>
      </c>
      <c r="HH18" s="1098">
        <v>8.3333333333333329E-2</v>
      </c>
      <c r="HI18" s="1098">
        <v>6.131393492847869E-2</v>
      </c>
      <c r="HJ18" s="1098">
        <v>0.11231429560439871</v>
      </c>
      <c r="HK18" s="1126" t="s">
        <v>2154</v>
      </c>
      <c r="HL18" s="1059" t="s">
        <v>770</v>
      </c>
      <c r="HM18" s="1059" t="s">
        <v>770</v>
      </c>
      <c r="HN18" s="1059">
        <v>45</v>
      </c>
      <c r="HO18" s="1059">
        <v>26</v>
      </c>
      <c r="HP18" s="1059">
        <v>71</v>
      </c>
      <c r="HQ18" s="1059">
        <v>400</v>
      </c>
      <c r="HR18" s="1098">
        <v>0.17749999999999999</v>
      </c>
      <c r="HS18" s="1098">
        <v>0.14317591908715524</v>
      </c>
      <c r="HT18" s="1098">
        <v>0.21795951075846601</v>
      </c>
      <c r="HU18" s="1059" t="s">
        <v>3498</v>
      </c>
      <c r="HV18" s="1098">
        <v>6.5000000000000002E-2</v>
      </c>
      <c r="HW18" s="1098">
        <v>4.4740481896200363E-2</v>
      </c>
      <c r="HX18" s="1098">
        <v>9.3535214174637588E-2</v>
      </c>
      <c r="HY18" s="1126" t="s">
        <v>2154</v>
      </c>
      <c r="HZ18" s="1059" t="s">
        <v>770</v>
      </c>
      <c r="IA18" s="1059" t="s">
        <v>770</v>
      </c>
      <c r="IB18" s="1059">
        <v>39</v>
      </c>
      <c r="IC18" s="1059">
        <v>18</v>
      </c>
      <c r="ID18" s="1059">
        <v>57</v>
      </c>
      <c r="IE18" s="1059">
        <v>322</v>
      </c>
      <c r="IF18" s="1098">
        <v>0.17701863354037267</v>
      </c>
      <c r="IG18" s="1098">
        <v>0.13920898415369506</v>
      </c>
      <c r="IH18" s="1098">
        <v>0.22244376331187712</v>
      </c>
      <c r="II18" s="1059" t="s">
        <v>2154</v>
      </c>
      <c r="IJ18" s="1098">
        <v>5.5900621118012424E-2</v>
      </c>
      <c r="IK18" s="1098">
        <v>3.5648941233090904E-2</v>
      </c>
      <c r="IL18" s="1098">
        <v>8.6623586532070806E-2</v>
      </c>
      <c r="IM18" s="1126" t="s">
        <v>3498</v>
      </c>
      <c r="IN18" s="1059" t="s">
        <v>770</v>
      </c>
      <c r="IO18" s="1059" t="s">
        <v>770</v>
      </c>
      <c r="IP18" s="1059">
        <v>32</v>
      </c>
      <c r="IQ18" s="1059">
        <v>16</v>
      </c>
      <c r="IR18" s="1059">
        <v>48</v>
      </c>
      <c r="IS18" s="1059">
        <v>257</v>
      </c>
      <c r="IT18" s="1098">
        <v>0.1867704280155642</v>
      </c>
      <c r="IU18" s="1098">
        <v>0.14386341869562738</v>
      </c>
      <c r="IV18" s="1098">
        <v>0.23890341320330963</v>
      </c>
      <c r="IW18" s="1059" t="s">
        <v>2154</v>
      </c>
      <c r="IX18" s="1098">
        <v>6.2256809338521402E-2</v>
      </c>
      <c r="IY18" s="1098">
        <v>3.8681103813457011E-2</v>
      </c>
      <c r="IZ18" s="1098">
        <v>9.872595939934313E-2</v>
      </c>
      <c r="JA18" s="1126" t="s">
        <v>2154</v>
      </c>
      <c r="JB18" s="1059">
        <v>41730</v>
      </c>
      <c r="JC18" s="1059">
        <v>2269</v>
      </c>
      <c r="JD18" s="1059">
        <v>2352</v>
      </c>
      <c r="JE18" s="1059">
        <v>2482</v>
      </c>
      <c r="JF18" s="1059">
        <v>2468</v>
      </c>
      <c r="JG18" s="1126">
        <v>2052</v>
      </c>
      <c r="JH18" s="1059">
        <v>5323</v>
      </c>
      <c r="JI18" s="1059">
        <v>49</v>
      </c>
      <c r="JJ18" s="1059">
        <v>72</v>
      </c>
      <c r="JK18" s="1059">
        <v>83</v>
      </c>
      <c r="JL18" s="1059">
        <v>107</v>
      </c>
      <c r="JM18" s="1126">
        <v>79</v>
      </c>
      <c r="JN18" s="1060">
        <v>0.12755811167026121</v>
      </c>
      <c r="JO18" s="1060">
        <v>2.1595416483032173E-2</v>
      </c>
      <c r="JP18" s="1060">
        <v>3.0612244897959183E-2</v>
      </c>
      <c r="JQ18" s="1060">
        <v>3.3440773569701855E-2</v>
      </c>
      <c r="JR18" s="1060">
        <v>4.3354943273905995E-2</v>
      </c>
      <c r="JS18" s="1072">
        <v>3.8499025341130602E-2</v>
      </c>
      <c r="JT18" s="1059">
        <v>42694</v>
      </c>
      <c r="JU18" s="1059">
        <v>40739</v>
      </c>
      <c r="JV18" s="1059">
        <v>38444</v>
      </c>
      <c r="JW18" s="1059">
        <v>2295</v>
      </c>
      <c r="JX18" s="1059">
        <v>401</v>
      </c>
      <c r="JY18" s="1059">
        <v>19</v>
      </c>
      <c r="JZ18" s="1059">
        <v>1875</v>
      </c>
      <c r="KA18" s="1059">
        <v>591</v>
      </c>
      <c r="KB18" s="1059">
        <v>1032</v>
      </c>
      <c r="KC18" s="1059">
        <v>236</v>
      </c>
      <c r="KD18" s="1059">
        <v>96</v>
      </c>
      <c r="KE18" s="1060">
        <v>0.90045439640230474</v>
      </c>
      <c r="KF18" s="1072">
        <v>9.9545603597695265E-2</v>
      </c>
      <c r="KG18" s="1059">
        <v>2270</v>
      </c>
      <c r="KH18" s="1059">
        <v>2107</v>
      </c>
      <c r="KI18" s="1059">
        <v>2006</v>
      </c>
      <c r="KJ18" s="1059">
        <v>101</v>
      </c>
      <c r="KK18" s="1059">
        <v>9</v>
      </c>
      <c r="KL18" s="1059">
        <v>3</v>
      </c>
      <c r="KM18" s="1059">
        <v>89</v>
      </c>
      <c r="KN18" s="1059">
        <v>89</v>
      </c>
      <c r="KO18" s="1059">
        <v>60</v>
      </c>
      <c r="KP18" s="1059">
        <v>11</v>
      </c>
      <c r="KQ18" s="1059">
        <v>3</v>
      </c>
      <c r="KR18" s="1060">
        <v>0.88370044052863439</v>
      </c>
      <c r="KS18" s="1072">
        <v>0.11629955947136561</v>
      </c>
      <c r="KT18" s="1059">
        <v>1413</v>
      </c>
      <c r="KU18" s="1059">
        <v>1320</v>
      </c>
      <c r="KV18" s="1059">
        <v>1263</v>
      </c>
      <c r="KW18" s="1059">
        <v>57</v>
      </c>
      <c r="KX18" s="1059">
        <v>8</v>
      </c>
      <c r="KY18" s="1059">
        <v>2</v>
      </c>
      <c r="KZ18" s="1059">
        <v>47</v>
      </c>
      <c r="LA18" s="1059">
        <v>51</v>
      </c>
      <c r="LB18" s="1059">
        <v>34</v>
      </c>
      <c r="LC18" s="1059">
        <v>5</v>
      </c>
      <c r="LD18" s="1059">
        <v>3</v>
      </c>
      <c r="LE18" s="1060">
        <v>0.89384288747346075</v>
      </c>
      <c r="LF18" s="1072">
        <v>0.10615711252653925</v>
      </c>
      <c r="LG18" s="1059">
        <v>942</v>
      </c>
      <c r="LH18" s="1059">
        <v>873</v>
      </c>
      <c r="LI18" s="1059">
        <v>849</v>
      </c>
      <c r="LJ18" s="1059">
        <v>24</v>
      </c>
      <c r="LK18" s="1059">
        <v>6</v>
      </c>
      <c r="LL18" s="1059">
        <v>0</v>
      </c>
      <c r="LM18" s="1059">
        <v>18</v>
      </c>
      <c r="LN18" s="1059">
        <v>38</v>
      </c>
      <c r="LO18" s="1059">
        <v>23</v>
      </c>
      <c r="LP18" s="1059">
        <v>8</v>
      </c>
      <c r="LQ18" s="1059">
        <v>0</v>
      </c>
      <c r="LR18" s="1060">
        <v>0.90127388535031849</v>
      </c>
      <c r="LS18" s="1072">
        <v>9.8726114649681507E-2</v>
      </c>
      <c r="LT18" s="1059">
        <v>2633</v>
      </c>
      <c r="LU18" s="1059">
        <v>2446</v>
      </c>
      <c r="LV18" s="1059">
        <v>2363</v>
      </c>
      <c r="LW18" s="1059">
        <v>83</v>
      </c>
      <c r="LX18" s="1059">
        <v>11</v>
      </c>
      <c r="LY18" s="1059">
        <v>0</v>
      </c>
      <c r="LZ18" s="1059">
        <v>72</v>
      </c>
      <c r="MA18" s="1059">
        <v>99</v>
      </c>
      <c r="MB18" s="1059">
        <v>66</v>
      </c>
      <c r="MC18" s="1059">
        <v>17</v>
      </c>
      <c r="MD18" s="1059">
        <v>5</v>
      </c>
      <c r="ME18" s="1060">
        <v>0.89745537409798704</v>
      </c>
      <c r="MF18" s="1072">
        <v>0.10254462590201296</v>
      </c>
      <c r="MG18" s="1059">
        <v>569</v>
      </c>
      <c r="MH18" s="1059">
        <v>528</v>
      </c>
      <c r="MI18" s="1059">
        <v>507</v>
      </c>
      <c r="MJ18" s="1059">
        <v>21</v>
      </c>
      <c r="MK18" s="1059">
        <v>1</v>
      </c>
      <c r="ML18" s="1059">
        <v>0</v>
      </c>
      <c r="MM18" s="1059">
        <v>20</v>
      </c>
      <c r="MN18" s="1059">
        <v>17</v>
      </c>
      <c r="MO18" s="1059">
        <v>20</v>
      </c>
      <c r="MP18" s="1059">
        <v>4</v>
      </c>
      <c r="MQ18" s="1059">
        <v>0</v>
      </c>
      <c r="MR18" s="1060">
        <v>0.89103690685413006</v>
      </c>
      <c r="MS18" s="1072">
        <v>0.10896309314586994</v>
      </c>
      <c r="MT18" s="1059">
        <v>1233</v>
      </c>
      <c r="MU18" s="1059">
        <v>1157</v>
      </c>
      <c r="MV18" s="1059">
        <v>1102</v>
      </c>
      <c r="MW18" s="1059">
        <v>55</v>
      </c>
      <c r="MX18" s="1059">
        <v>7</v>
      </c>
      <c r="MY18" s="1059">
        <v>0</v>
      </c>
      <c r="MZ18" s="1059">
        <v>48</v>
      </c>
      <c r="NA18" s="1059">
        <v>28</v>
      </c>
      <c r="NB18" s="1059">
        <v>37</v>
      </c>
      <c r="NC18" s="1059">
        <v>8</v>
      </c>
      <c r="ND18" s="1059">
        <v>3</v>
      </c>
      <c r="NE18" s="1060">
        <v>0.89375506893755063</v>
      </c>
      <c r="NF18" s="1072">
        <v>0.10624493106244937</v>
      </c>
      <c r="NG18" s="1059">
        <v>894</v>
      </c>
      <c r="NH18" s="1059">
        <v>840</v>
      </c>
      <c r="NI18" s="1059">
        <v>802</v>
      </c>
      <c r="NJ18" s="1059">
        <v>38</v>
      </c>
      <c r="NK18" s="1059">
        <v>1</v>
      </c>
      <c r="NL18" s="1059">
        <v>0</v>
      </c>
      <c r="NM18" s="1059">
        <v>37</v>
      </c>
      <c r="NN18" s="1059">
        <v>20</v>
      </c>
      <c r="NO18" s="1059">
        <v>28</v>
      </c>
      <c r="NP18" s="1059">
        <v>5</v>
      </c>
      <c r="NQ18" s="1059">
        <v>1</v>
      </c>
      <c r="NR18" s="1060">
        <v>0.8970917225950783</v>
      </c>
      <c r="NS18" s="1072">
        <v>0.1029082774049217</v>
      </c>
      <c r="NT18" s="1059">
        <v>2103</v>
      </c>
      <c r="NU18" s="1059">
        <v>2003</v>
      </c>
      <c r="NV18" s="1059">
        <v>1911</v>
      </c>
      <c r="NW18" s="1059">
        <v>92</v>
      </c>
      <c r="NX18" s="1059">
        <v>5</v>
      </c>
      <c r="NY18" s="1059">
        <v>2</v>
      </c>
      <c r="NZ18" s="1059">
        <v>85</v>
      </c>
      <c r="OA18" s="1059">
        <v>39</v>
      </c>
      <c r="OB18" s="1059">
        <v>53</v>
      </c>
      <c r="OC18" s="1059">
        <v>5</v>
      </c>
      <c r="OD18" s="1059">
        <v>3</v>
      </c>
      <c r="OE18" s="1060">
        <v>0.90870185449358065</v>
      </c>
      <c r="OF18" s="1072">
        <v>9.1298145506419348E-2</v>
      </c>
      <c r="OG18" s="1059">
        <v>12057</v>
      </c>
      <c r="OH18" s="1059">
        <v>11274</v>
      </c>
      <c r="OI18" s="1059">
        <v>10803</v>
      </c>
      <c r="OJ18" s="1059">
        <v>471</v>
      </c>
      <c r="OK18" s="1059">
        <v>48</v>
      </c>
      <c r="OL18" s="1059">
        <v>7</v>
      </c>
      <c r="OM18" s="1059">
        <v>416</v>
      </c>
      <c r="ON18" s="1059">
        <v>381</v>
      </c>
      <c r="OO18" s="1059">
        <v>321</v>
      </c>
      <c r="OP18" s="1059">
        <v>63</v>
      </c>
      <c r="OQ18" s="1059">
        <v>18</v>
      </c>
      <c r="OR18" s="1060">
        <v>0.89599402836526498</v>
      </c>
      <c r="OS18" s="1072">
        <v>0.10400597163473502</v>
      </c>
      <c r="OT18" s="1059">
        <v>42821</v>
      </c>
      <c r="OU18" s="1059">
        <v>6.5965773101982679</v>
      </c>
      <c r="OV18" s="1060">
        <v>0</v>
      </c>
      <c r="OW18" s="1072">
        <v>0</v>
      </c>
      <c r="OX18" s="1059">
        <v>7863</v>
      </c>
      <c r="OY18" s="1060">
        <v>6.8493323159099576E-2</v>
      </c>
      <c r="OZ18" s="1059">
        <v>538.56299999999999</v>
      </c>
      <c r="PA18" s="1060">
        <v>0</v>
      </c>
      <c r="PB18" s="1072">
        <v>0</v>
      </c>
      <c r="PC18" s="1059">
        <v>940</v>
      </c>
      <c r="PD18" s="1059">
        <v>185</v>
      </c>
      <c r="PE18" s="1126">
        <v>85</v>
      </c>
      <c r="PF18" s="1059">
        <v>930</v>
      </c>
      <c r="PG18" s="1059">
        <v>195</v>
      </c>
      <c r="PH18" s="1126">
        <v>80</v>
      </c>
      <c r="PI18" s="1059">
        <v>890</v>
      </c>
      <c r="PJ18" s="1059">
        <v>170</v>
      </c>
      <c r="PK18" s="1126">
        <v>70</v>
      </c>
      <c r="PL18" s="1059">
        <v>870</v>
      </c>
      <c r="PM18" s="1059">
        <v>195</v>
      </c>
      <c r="PN18" s="1126">
        <v>60</v>
      </c>
      <c r="PO18" s="1059">
        <v>855</v>
      </c>
      <c r="PP18" s="1059">
        <v>185</v>
      </c>
      <c r="PQ18" s="1126">
        <v>50</v>
      </c>
      <c r="PR18" s="1059">
        <v>810</v>
      </c>
      <c r="PS18" s="1059">
        <v>185</v>
      </c>
      <c r="PT18" s="1126">
        <v>55</v>
      </c>
      <c r="PU18" s="1059" t="s">
        <v>770</v>
      </c>
      <c r="PV18" s="1059" t="s">
        <v>770</v>
      </c>
      <c r="PW18" s="1059" t="s">
        <v>770</v>
      </c>
      <c r="PX18" s="1059" t="s">
        <v>770</v>
      </c>
      <c r="PY18" s="1059" t="s">
        <v>770</v>
      </c>
      <c r="PZ18" s="1059" t="s">
        <v>770</v>
      </c>
      <c r="QA18" s="1059" t="s">
        <v>770</v>
      </c>
      <c r="QB18" s="1126" t="s">
        <v>770</v>
      </c>
      <c r="QC18" s="1059">
        <v>462</v>
      </c>
      <c r="QD18" s="1059">
        <v>392</v>
      </c>
      <c r="QE18" s="1059" t="s">
        <v>770</v>
      </c>
      <c r="QF18" s="1059">
        <v>380</v>
      </c>
      <c r="QG18" s="1059">
        <v>417</v>
      </c>
      <c r="QH18" s="1059">
        <v>413</v>
      </c>
      <c r="QI18" s="1059">
        <v>408</v>
      </c>
      <c r="QJ18" s="1059">
        <v>390</v>
      </c>
      <c r="QK18" s="1126">
        <v>427</v>
      </c>
      <c r="QL18" s="1059">
        <v>498</v>
      </c>
      <c r="QM18" s="1059">
        <v>448</v>
      </c>
      <c r="QN18" s="1059">
        <v>493</v>
      </c>
      <c r="QO18" s="1059">
        <v>477</v>
      </c>
      <c r="QP18" s="1059">
        <v>549</v>
      </c>
      <c r="QQ18" s="1059">
        <v>552</v>
      </c>
      <c r="QR18" s="1059">
        <v>559</v>
      </c>
      <c r="QS18" s="1059">
        <v>496</v>
      </c>
      <c r="QT18" s="1059">
        <v>572</v>
      </c>
      <c r="QU18" s="1059">
        <v>519</v>
      </c>
      <c r="QV18" s="1059">
        <v>503</v>
      </c>
      <c r="QW18" s="1059">
        <v>473</v>
      </c>
      <c r="QX18" s="1059">
        <v>516</v>
      </c>
      <c r="QY18" s="1059">
        <v>517</v>
      </c>
      <c r="QZ18" s="1059">
        <v>488</v>
      </c>
      <c r="RA18" s="1059">
        <v>486</v>
      </c>
      <c r="RB18" s="1059">
        <v>571</v>
      </c>
      <c r="RC18" s="1059">
        <v>520</v>
      </c>
      <c r="RD18" s="1059">
        <v>514</v>
      </c>
      <c r="RE18" s="1059">
        <v>368</v>
      </c>
      <c r="RF18" s="1059">
        <v>307</v>
      </c>
      <c r="RG18" s="1059">
        <v>328</v>
      </c>
      <c r="RH18" s="1059">
        <v>401</v>
      </c>
      <c r="RI18" s="1059">
        <v>417</v>
      </c>
      <c r="RJ18" s="1126">
        <v>400</v>
      </c>
      <c r="RK18" s="1059">
        <v>440</v>
      </c>
      <c r="RL18" s="1059">
        <v>477</v>
      </c>
      <c r="RM18" s="1059">
        <v>445</v>
      </c>
      <c r="RN18" s="1059">
        <v>515</v>
      </c>
      <c r="RO18" s="1059">
        <v>524</v>
      </c>
      <c r="RP18" s="1059">
        <v>548</v>
      </c>
      <c r="RQ18" s="1059">
        <v>489</v>
      </c>
      <c r="RR18" s="1059">
        <v>565</v>
      </c>
      <c r="RS18" s="1059">
        <v>507</v>
      </c>
      <c r="RT18" s="1059">
        <v>503</v>
      </c>
      <c r="RU18" s="1059">
        <v>461</v>
      </c>
      <c r="RV18" s="1059">
        <v>503</v>
      </c>
      <c r="RW18" s="1059">
        <v>515</v>
      </c>
      <c r="RX18" s="1059">
        <v>500</v>
      </c>
      <c r="RY18" s="1059">
        <v>497</v>
      </c>
      <c r="RZ18" s="1059">
        <v>570</v>
      </c>
      <c r="SA18" s="1059">
        <v>519</v>
      </c>
      <c r="SB18" s="1059">
        <v>548</v>
      </c>
      <c r="SC18" s="1059">
        <v>512</v>
      </c>
      <c r="SD18" s="1059">
        <v>371</v>
      </c>
      <c r="SE18" s="1059">
        <v>335</v>
      </c>
      <c r="SF18" s="1059">
        <v>400</v>
      </c>
      <c r="SG18" s="1059">
        <v>398</v>
      </c>
      <c r="SH18" s="1059">
        <v>423</v>
      </c>
      <c r="SI18" s="1126">
        <v>449</v>
      </c>
      <c r="SJ18" s="1059">
        <v>439</v>
      </c>
      <c r="SK18" s="1059">
        <v>410</v>
      </c>
      <c r="SL18" s="1059">
        <v>497</v>
      </c>
      <c r="SM18" s="1059">
        <v>490</v>
      </c>
      <c r="SN18" s="1059">
        <v>532</v>
      </c>
      <c r="SO18" s="1059">
        <v>462</v>
      </c>
      <c r="SP18" s="1059">
        <v>565</v>
      </c>
      <c r="SQ18" s="1059">
        <v>488</v>
      </c>
      <c r="SR18" s="1059">
        <v>502</v>
      </c>
      <c r="SS18" s="1059">
        <v>456</v>
      </c>
      <c r="ST18" s="1059">
        <v>499</v>
      </c>
      <c r="SU18" s="1059">
        <v>517</v>
      </c>
      <c r="SV18" s="1059">
        <v>495</v>
      </c>
      <c r="SW18" s="1059">
        <v>498</v>
      </c>
      <c r="SX18" s="1059">
        <v>582</v>
      </c>
      <c r="SY18" s="1059">
        <v>529</v>
      </c>
      <c r="SZ18" s="1059">
        <v>542</v>
      </c>
      <c r="TA18" s="1059">
        <v>558</v>
      </c>
      <c r="TB18" s="1059">
        <v>535</v>
      </c>
      <c r="TC18" s="1059">
        <v>393</v>
      </c>
      <c r="TD18" s="1059">
        <v>404</v>
      </c>
      <c r="TE18" s="1059">
        <v>357</v>
      </c>
      <c r="TF18" s="1059">
        <v>403</v>
      </c>
      <c r="TG18" s="1059">
        <v>443</v>
      </c>
      <c r="TH18" s="1126">
        <v>463</v>
      </c>
      <c r="TI18" s="1059">
        <v>191</v>
      </c>
      <c r="TJ18" s="1059">
        <v>258</v>
      </c>
      <c r="TK18" s="1059">
        <v>449</v>
      </c>
      <c r="TL18" s="1060">
        <v>0.57461024498886415</v>
      </c>
      <c r="TM18" s="1060">
        <v>0.52843689381851933</v>
      </c>
      <c r="TN18" s="1060">
        <v>0.61951775718557334</v>
      </c>
      <c r="TO18" s="1126" t="s">
        <v>3499</v>
      </c>
      <c r="TP18" s="1059">
        <v>151</v>
      </c>
      <c r="TQ18" s="1059">
        <v>245</v>
      </c>
      <c r="TR18" s="1059">
        <v>396</v>
      </c>
      <c r="TS18" s="1060">
        <v>0.61868686868686873</v>
      </c>
      <c r="TT18" s="1060">
        <v>0.56992487356623667</v>
      </c>
      <c r="TU18" s="1060">
        <v>0.6651683063087237</v>
      </c>
      <c r="TV18" s="1126" t="s">
        <v>2154</v>
      </c>
      <c r="TW18" s="1059">
        <v>144</v>
      </c>
      <c r="TX18" s="1059">
        <v>305</v>
      </c>
      <c r="TY18" s="1059">
        <v>449</v>
      </c>
      <c r="TZ18" s="1060">
        <v>0.67928730512249447</v>
      </c>
      <c r="UA18" s="1060">
        <v>0.63475026818673308</v>
      </c>
      <c r="UB18" s="1060">
        <v>0.72078254989772839</v>
      </c>
      <c r="UC18" s="1126" t="s">
        <v>2154</v>
      </c>
      <c r="UD18" s="1059">
        <v>139</v>
      </c>
      <c r="UE18" s="1059">
        <v>297</v>
      </c>
      <c r="UF18" s="1059">
        <v>436</v>
      </c>
      <c r="UG18" s="1060">
        <v>0.68119266055045868</v>
      </c>
      <c r="UH18" s="1060">
        <v>0.63603032874134535</v>
      </c>
      <c r="UI18" s="1060">
        <v>0.72319001493346569</v>
      </c>
      <c r="UJ18" s="1126" t="s">
        <v>2154</v>
      </c>
      <c r="UK18" s="1059">
        <v>157</v>
      </c>
      <c r="UL18" s="1059">
        <v>342</v>
      </c>
      <c r="UM18" s="1059">
        <v>499</v>
      </c>
      <c r="UN18" s="1060">
        <v>0.68537074148296595</v>
      </c>
      <c r="UO18" s="1060">
        <v>0.64334216199819494</v>
      </c>
      <c r="UP18" s="1060">
        <v>0.7245670403056037</v>
      </c>
      <c r="UQ18" s="1126" t="s">
        <v>2154</v>
      </c>
      <c r="UR18" s="1059">
        <v>6495</v>
      </c>
      <c r="US18" s="1059">
        <v>6361</v>
      </c>
      <c r="UT18" s="1059">
        <v>134</v>
      </c>
      <c r="UU18" s="1059">
        <v>122</v>
      </c>
      <c r="UV18" s="1060">
        <v>0.91044776119402981</v>
      </c>
      <c r="UW18" s="1059">
        <v>12</v>
      </c>
      <c r="UX18" s="1072">
        <v>8.9552238805970144E-2</v>
      </c>
      <c r="UY18" s="1059">
        <v>4621</v>
      </c>
      <c r="UZ18" s="1059">
        <v>3305</v>
      </c>
      <c r="VA18" s="1059">
        <v>520</v>
      </c>
      <c r="VB18" s="1059">
        <v>796</v>
      </c>
      <c r="VC18" s="1060">
        <v>0.71521315732525426</v>
      </c>
      <c r="VD18" s="1060">
        <v>0.11252975546418524</v>
      </c>
      <c r="VE18" s="1072">
        <v>0.17225708721056049</v>
      </c>
      <c r="VF18" s="1059">
        <v>12493</v>
      </c>
      <c r="VG18" s="1059">
        <v>662</v>
      </c>
      <c r="VH18" s="1059">
        <v>767</v>
      </c>
      <c r="VI18" s="1059">
        <v>350</v>
      </c>
      <c r="VJ18" s="1059">
        <v>8855</v>
      </c>
      <c r="VK18" s="1059">
        <v>696</v>
      </c>
      <c r="VL18" s="1059">
        <v>4987</v>
      </c>
      <c r="VM18" s="1072">
        <v>0.13956286344495689</v>
      </c>
      <c r="VN18" s="1059">
        <v>3251</v>
      </c>
      <c r="VO18" s="1059">
        <v>3</v>
      </c>
      <c r="VP18" s="1059">
        <v>559</v>
      </c>
      <c r="VQ18" s="1059">
        <v>844</v>
      </c>
      <c r="VR18" s="1059">
        <v>351</v>
      </c>
      <c r="VS18" s="1126">
        <v>5008</v>
      </c>
      <c r="VT18" s="1059">
        <v>1788</v>
      </c>
      <c r="VU18" s="1059">
        <v>1592</v>
      </c>
      <c r="VV18" s="1059">
        <v>193</v>
      </c>
      <c r="VW18" s="1059">
        <v>3</v>
      </c>
      <c r="VX18" s="1059">
        <v>196</v>
      </c>
      <c r="VY18" s="1060">
        <v>0.10794183445190157</v>
      </c>
      <c r="VZ18" s="1072">
        <v>0.10961968680089486</v>
      </c>
      <c r="WA18" s="1059">
        <v>165</v>
      </c>
      <c r="WB18" s="1059">
        <v>160</v>
      </c>
      <c r="WC18" s="1059">
        <v>110</v>
      </c>
      <c r="WD18" s="1059">
        <v>125</v>
      </c>
      <c r="WE18" s="1059">
        <v>100</v>
      </c>
      <c r="WF18" s="1059">
        <v>115</v>
      </c>
      <c r="WG18" s="1126">
        <v>105</v>
      </c>
      <c r="WH18" s="1059">
        <v>840</v>
      </c>
      <c r="WI18" s="1059">
        <v>185</v>
      </c>
      <c r="WJ18" s="1060">
        <v>0.22023809523809523</v>
      </c>
      <c r="WK18" s="1126">
        <v>78</v>
      </c>
      <c r="WL18" s="1059" t="s">
        <v>770</v>
      </c>
      <c r="WM18" s="1060" t="s">
        <v>770</v>
      </c>
      <c r="WN18" s="1060" t="s">
        <v>770</v>
      </c>
      <c r="WO18" s="1072" t="s">
        <v>770</v>
      </c>
      <c r="WP18" s="1059" t="s">
        <v>770</v>
      </c>
      <c r="WQ18" s="1060" t="s">
        <v>770</v>
      </c>
      <c r="WR18" s="1060" t="s">
        <v>770</v>
      </c>
      <c r="WS18" s="1072" t="s">
        <v>770</v>
      </c>
      <c r="WT18" s="1059" t="s">
        <v>770</v>
      </c>
      <c r="WU18" s="1060" t="s">
        <v>770</v>
      </c>
      <c r="WV18" s="1060" t="s">
        <v>770</v>
      </c>
      <c r="WW18" s="1072" t="s">
        <v>770</v>
      </c>
      <c r="WX18" s="1059" t="s">
        <v>770</v>
      </c>
      <c r="WY18" s="1060" t="s">
        <v>770</v>
      </c>
      <c r="WZ18" s="1060" t="s">
        <v>770</v>
      </c>
      <c r="XA18" s="1072" t="s">
        <v>770</v>
      </c>
      <c r="XB18" s="1059">
        <v>413</v>
      </c>
      <c r="XC18" s="1059">
        <v>17389</v>
      </c>
      <c r="XD18" s="1072">
        <v>2.3750646960722297E-2</v>
      </c>
      <c r="XE18" s="1059">
        <v>155</v>
      </c>
      <c r="XF18" s="1059">
        <v>1995</v>
      </c>
      <c r="XG18" s="1060">
        <v>7.7694235588972427E-2</v>
      </c>
      <c r="XH18" s="1060">
        <v>6.6742601449225211E-2</v>
      </c>
      <c r="XI18" s="1060">
        <v>9.026908021053931E-2</v>
      </c>
      <c r="XJ18" s="1059">
        <v>195</v>
      </c>
      <c r="XK18" s="1059">
        <v>2050</v>
      </c>
      <c r="XL18" s="1060">
        <v>9.5121951219512196E-2</v>
      </c>
      <c r="XM18" s="1060">
        <v>8.3168447182694991E-2</v>
      </c>
      <c r="XN18" s="1060">
        <v>0.10859000482890087</v>
      </c>
      <c r="XO18" s="1059">
        <v>185</v>
      </c>
      <c r="XP18" s="1059">
        <v>2110</v>
      </c>
      <c r="XQ18" s="1060">
        <v>8.7677725118483416E-2</v>
      </c>
      <c r="XR18" s="1060">
        <v>7.6347010493811041E-2</v>
      </c>
      <c r="XS18" s="1060">
        <v>0.10050705642815158</v>
      </c>
      <c r="XT18" s="1059">
        <v>200</v>
      </c>
      <c r="XU18" s="1059">
        <v>2110</v>
      </c>
      <c r="XV18" s="1060">
        <v>9.4786729857819899E-2</v>
      </c>
      <c r="XW18" s="1060">
        <v>8.3014338490746881E-2</v>
      </c>
      <c r="XX18" s="1060">
        <v>0.10803189969118189</v>
      </c>
      <c r="XY18" s="1059">
        <v>200</v>
      </c>
      <c r="XZ18" s="1059">
        <v>2195</v>
      </c>
      <c r="YA18" s="1060">
        <v>9.1116173120728935E-2</v>
      </c>
      <c r="YB18" s="1060">
        <v>7.9781048846042896E-2</v>
      </c>
      <c r="YC18" s="1060">
        <v>0.10387996827762305</v>
      </c>
      <c r="YD18" s="1059">
        <v>155</v>
      </c>
      <c r="YE18" s="1059">
        <v>1870</v>
      </c>
      <c r="YF18" s="1060">
        <v>8.2887700534759357E-2</v>
      </c>
      <c r="YG18" s="1060">
        <v>7.1230001135817594E-2</v>
      </c>
      <c r="YH18" s="1060">
        <v>9.6255597682244051E-2</v>
      </c>
      <c r="YI18" s="1059" t="s">
        <v>770</v>
      </c>
      <c r="YJ18" s="1059" t="s">
        <v>770</v>
      </c>
      <c r="YK18" s="1060" t="s">
        <v>770</v>
      </c>
      <c r="YL18" s="1060" t="s">
        <v>770</v>
      </c>
      <c r="YM18" s="1072" t="s">
        <v>770</v>
      </c>
      <c r="YN18" s="1059">
        <v>200</v>
      </c>
      <c r="YO18" s="1059">
        <v>215</v>
      </c>
      <c r="YP18" s="1059">
        <v>190</v>
      </c>
      <c r="YQ18" s="1059">
        <v>180</v>
      </c>
      <c r="YR18" s="1059">
        <v>180</v>
      </c>
      <c r="YS18" s="1059">
        <v>175</v>
      </c>
      <c r="YT18" s="1126">
        <v>150</v>
      </c>
      <c r="YU18" s="1059">
        <v>14</v>
      </c>
      <c r="YV18" s="1059">
        <v>207</v>
      </c>
      <c r="YW18" s="1060">
        <v>6.7632850241545889E-2</v>
      </c>
      <c r="YX18" s="1060">
        <v>4.0711535252449783E-2</v>
      </c>
      <c r="YY18" s="1060">
        <v>0.11030932657801711</v>
      </c>
      <c r="YZ18" s="1059">
        <v>11</v>
      </c>
      <c r="ZA18" s="1059">
        <v>207</v>
      </c>
      <c r="ZB18" s="1060">
        <v>5.3140096618357488E-2</v>
      </c>
      <c r="ZC18" s="1060">
        <v>2.9928412522015925E-2</v>
      </c>
      <c r="ZD18" s="1060">
        <v>9.2635048029025266E-2</v>
      </c>
      <c r="ZE18" s="1059">
        <v>14</v>
      </c>
      <c r="ZF18" s="1059">
        <v>203</v>
      </c>
      <c r="ZG18" s="1060">
        <v>6.8965517241379309E-2</v>
      </c>
      <c r="ZH18" s="1060">
        <v>4.1522455748972474E-2</v>
      </c>
      <c r="ZI18" s="1060">
        <v>0.11241892042502132</v>
      </c>
      <c r="ZJ18" s="1059">
        <v>27</v>
      </c>
      <c r="ZK18" s="1059">
        <v>201</v>
      </c>
      <c r="ZL18" s="1060">
        <v>0.13432835820895522</v>
      </c>
      <c r="ZM18" s="1060">
        <v>9.3986948992778444E-2</v>
      </c>
      <c r="ZN18" s="1072">
        <v>0.18838488702956238</v>
      </c>
      <c r="ZO18" s="1059">
        <v>456</v>
      </c>
      <c r="ZP18" s="1059">
        <v>49</v>
      </c>
      <c r="ZQ18" s="1059">
        <v>407</v>
      </c>
      <c r="ZR18" s="1060">
        <v>0.89254385964912286</v>
      </c>
      <c r="ZS18" s="1059">
        <v>185</v>
      </c>
      <c r="ZT18" s="1059">
        <v>58</v>
      </c>
      <c r="ZU18" s="1059">
        <v>243</v>
      </c>
      <c r="ZV18" s="1060">
        <v>0.45454545454545453</v>
      </c>
      <c r="ZW18" s="1060">
        <v>0.40682051678990905</v>
      </c>
      <c r="ZX18" s="1060">
        <v>0.50312041247704664</v>
      </c>
      <c r="ZY18" s="1060">
        <v>0.59705159705159705</v>
      </c>
      <c r="ZZ18" s="1060">
        <v>0.54870672009303345</v>
      </c>
      <c r="AAA18" s="1072">
        <v>0.6435815660667098</v>
      </c>
      <c r="AAB18" s="1059">
        <v>46</v>
      </c>
      <c r="AAC18" s="1059">
        <v>379</v>
      </c>
      <c r="AAD18" s="1059">
        <v>425</v>
      </c>
      <c r="AAE18" s="1060">
        <v>0.8917647058823529</v>
      </c>
      <c r="AAF18" s="1059">
        <v>157</v>
      </c>
      <c r="AAG18" s="1060">
        <v>0.41424802110817943</v>
      </c>
      <c r="AAH18" s="1060">
        <v>0.36575794256663996</v>
      </c>
      <c r="AAI18" s="1060">
        <v>0.46445898273652292</v>
      </c>
      <c r="AAJ18" s="1059">
        <v>64</v>
      </c>
      <c r="AAK18" s="1059">
        <v>221</v>
      </c>
      <c r="AAL18" s="1060">
        <v>0.58311345646437995</v>
      </c>
      <c r="AAM18" s="1060">
        <v>0.53288414910717419</v>
      </c>
      <c r="AAN18" s="1072">
        <v>0.63167483098360633</v>
      </c>
      <c r="AAO18" s="1059">
        <v>383</v>
      </c>
      <c r="AAP18" s="1059">
        <v>164</v>
      </c>
      <c r="AAQ18" s="1060">
        <v>0.42819843342036551</v>
      </c>
      <c r="AAR18" s="1060">
        <v>0.3795972231821661</v>
      </c>
      <c r="AAS18" s="1060">
        <v>0.47822566848081571</v>
      </c>
      <c r="AAT18" s="1059">
        <v>69</v>
      </c>
      <c r="AAU18" s="1059">
        <v>233</v>
      </c>
      <c r="AAV18" s="1060">
        <v>0.60835509138381205</v>
      </c>
      <c r="AAW18" s="1060">
        <v>0.55862575368004552</v>
      </c>
      <c r="AAX18" s="1072">
        <v>0.65593242799218199</v>
      </c>
      <c r="AAY18" s="1059">
        <v>391</v>
      </c>
      <c r="AAZ18" s="1059">
        <v>377</v>
      </c>
      <c r="ABA18" s="1059">
        <v>14</v>
      </c>
      <c r="ABB18" s="1060">
        <v>0.96419437340153458</v>
      </c>
      <c r="ABC18" s="1059">
        <v>178</v>
      </c>
      <c r="ABD18" s="1060">
        <v>0.47214854111405835</v>
      </c>
      <c r="ABE18" s="1060">
        <v>0.42229020449599142</v>
      </c>
      <c r="ABF18" s="1060">
        <v>0.52256874005004572</v>
      </c>
      <c r="ABG18" s="1059">
        <v>47</v>
      </c>
      <c r="ABH18" s="1059">
        <v>225</v>
      </c>
      <c r="ABI18" s="1060">
        <v>0.59681697612732099</v>
      </c>
      <c r="ABJ18" s="1060">
        <v>0.54656468463163255</v>
      </c>
      <c r="ABK18" s="1072">
        <v>0.64511612718452394</v>
      </c>
      <c r="ABL18" s="1059">
        <v>12493</v>
      </c>
      <c r="ABM18" s="1059">
        <v>7506</v>
      </c>
      <c r="ABN18" s="1059">
        <v>4987</v>
      </c>
      <c r="ABO18" s="1059">
        <v>662</v>
      </c>
      <c r="ABP18" s="1059">
        <v>422</v>
      </c>
      <c r="ABQ18" s="1059">
        <v>1005</v>
      </c>
      <c r="ABR18" s="1059">
        <v>767</v>
      </c>
      <c r="ABS18" s="1059">
        <v>899</v>
      </c>
      <c r="ABT18" s="1059">
        <v>536</v>
      </c>
      <c r="ABU18" s="1059">
        <v>350</v>
      </c>
      <c r="ABV18" s="1059">
        <v>296</v>
      </c>
      <c r="ABW18" s="1126">
        <v>50</v>
      </c>
      <c r="ABX18" s="1059">
        <v>150</v>
      </c>
      <c r="ABY18" s="1059">
        <v>120</v>
      </c>
      <c r="ABZ18" s="1059">
        <v>85</v>
      </c>
      <c r="ACA18" s="1059">
        <v>35</v>
      </c>
      <c r="ACB18" s="1059">
        <v>335</v>
      </c>
      <c r="ACC18" s="1059">
        <v>385</v>
      </c>
      <c r="ACD18" s="1059">
        <v>215</v>
      </c>
      <c r="ACE18" s="1059">
        <v>175</v>
      </c>
      <c r="ACF18" s="1059">
        <v>115</v>
      </c>
      <c r="ACG18" s="1059">
        <v>85</v>
      </c>
      <c r="ACH18" s="1059">
        <v>35</v>
      </c>
      <c r="ACI18" s="1059">
        <v>355</v>
      </c>
      <c r="ACJ18" s="1059">
        <v>400</v>
      </c>
      <c r="ACK18" s="1059">
        <v>215</v>
      </c>
      <c r="ACL18" s="1059">
        <v>180</v>
      </c>
      <c r="ACM18" s="1059">
        <v>115</v>
      </c>
      <c r="ACN18" s="1059">
        <v>90</v>
      </c>
      <c r="ACO18" s="1059">
        <v>65</v>
      </c>
      <c r="ACP18" s="1059">
        <v>380</v>
      </c>
      <c r="ACQ18" s="1059">
        <v>415</v>
      </c>
      <c r="ACR18" s="1059">
        <v>240</v>
      </c>
      <c r="ACS18" s="1059">
        <v>180</v>
      </c>
      <c r="ACT18" s="1059">
        <v>160</v>
      </c>
      <c r="ACU18" s="1059">
        <v>75</v>
      </c>
      <c r="ACV18" s="1059">
        <v>45</v>
      </c>
      <c r="ACW18" s="1059">
        <v>430</v>
      </c>
      <c r="ACX18" s="1059">
        <v>475</v>
      </c>
      <c r="ACY18" s="1059">
        <v>265</v>
      </c>
      <c r="ACZ18" s="1059">
        <v>190</v>
      </c>
      <c r="ADA18" s="1059">
        <v>150</v>
      </c>
      <c r="ADB18" s="1059">
        <v>110</v>
      </c>
      <c r="ADC18" s="1059">
        <v>40</v>
      </c>
      <c r="ADD18" s="1059">
        <v>485</v>
      </c>
      <c r="ADE18" s="1059">
        <v>545</v>
      </c>
      <c r="ADF18" s="1059">
        <v>305</v>
      </c>
      <c r="ADG18" s="1059">
        <v>215</v>
      </c>
      <c r="ADH18" s="1059">
        <v>180</v>
      </c>
      <c r="ADI18" s="1059">
        <v>130</v>
      </c>
      <c r="ADJ18" s="1059">
        <v>55</v>
      </c>
      <c r="ADK18" s="1059">
        <v>540</v>
      </c>
      <c r="ADL18" s="1059">
        <v>615</v>
      </c>
      <c r="ADM18" s="1126">
        <v>340</v>
      </c>
      <c r="ADN18" s="1059">
        <v>431</v>
      </c>
      <c r="ADO18" s="1059">
        <v>405</v>
      </c>
      <c r="ADP18" s="1060">
        <v>0.93967517401392109</v>
      </c>
      <c r="ADQ18" s="1059">
        <v>402</v>
      </c>
      <c r="ADR18" s="1060">
        <v>0.93271461716937354</v>
      </c>
      <c r="ADS18" s="1059">
        <v>431</v>
      </c>
      <c r="ADT18" s="1059">
        <v>411</v>
      </c>
      <c r="ADU18" s="1060">
        <v>0.95359628770301619</v>
      </c>
      <c r="ADV18" s="1059">
        <v>396</v>
      </c>
      <c r="ADW18" s="1060">
        <v>0.91879350348027844</v>
      </c>
      <c r="ADX18" s="1059">
        <v>396</v>
      </c>
      <c r="ADY18" s="1060">
        <v>0.91879350348027844</v>
      </c>
      <c r="ADZ18" s="1059">
        <v>395</v>
      </c>
      <c r="AEA18" s="1060">
        <v>0.91647331786542918</v>
      </c>
      <c r="AEB18" s="1059">
        <v>414</v>
      </c>
      <c r="AEC18" s="1059">
        <v>387</v>
      </c>
      <c r="AED18" s="1060">
        <v>0.93478260869565222</v>
      </c>
      <c r="AEE18" s="1059">
        <v>368</v>
      </c>
      <c r="AEF18" s="1060">
        <v>0.88888888888888884</v>
      </c>
      <c r="AEG18" s="1059">
        <v>387</v>
      </c>
      <c r="AEH18" s="1060">
        <v>0.93478260869565222</v>
      </c>
      <c r="AEI18" s="1059">
        <v>387</v>
      </c>
      <c r="AEJ18" s="1060">
        <v>0.93478260869565222</v>
      </c>
      <c r="AEK18" s="1059">
        <v>372</v>
      </c>
      <c r="AEL18" s="1060">
        <v>0.89855072463768115</v>
      </c>
      <c r="AEM18" s="1059">
        <v>373</v>
      </c>
      <c r="AEN18" s="1060">
        <v>0.90096618357487923</v>
      </c>
      <c r="AEO18" s="1059">
        <v>366</v>
      </c>
      <c r="AEP18" s="1072">
        <v>0.88405797101449279</v>
      </c>
      <c r="AEQ18" s="1158">
        <v>412</v>
      </c>
      <c r="AER18" s="1158">
        <v>387</v>
      </c>
      <c r="AES18" s="1144">
        <v>0.93932038834951459</v>
      </c>
      <c r="AET18" s="701">
        <v>97</v>
      </c>
      <c r="AEU18" s="1144">
        <v>0.2354368932038835</v>
      </c>
      <c r="AEV18" s="1158">
        <v>387</v>
      </c>
      <c r="AEW18" s="1144">
        <v>0.93932038834951459</v>
      </c>
      <c r="AEX18" s="1158">
        <v>437</v>
      </c>
      <c r="AEY18" s="1158">
        <v>406</v>
      </c>
      <c r="AEZ18" s="1144">
        <v>0.92906178489702518</v>
      </c>
      <c r="AFA18" s="1164">
        <v>390</v>
      </c>
      <c r="AFB18" s="1144">
        <v>0.89244851258581237</v>
      </c>
      <c r="AFC18" s="1164">
        <v>310</v>
      </c>
      <c r="AFD18" s="1144">
        <v>0.70938215102974833</v>
      </c>
      <c r="AFE18" s="1158">
        <v>391</v>
      </c>
      <c r="AFF18" s="1144">
        <v>0.89473684210526316</v>
      </c>
      <c r="AFG18" s="1158">
        <v>303</v>
      </c>
      <c r="AFH18" s="1144">
        <v>0.69336384439359267</v>
      </c>
      <c r="AFI18" s="1158">
        <v>478</v>
      </c>
      <c r="AFJ18" s="1158">
        <v>436</v>
      </c>
      <c r="AFK18" s="1144">
        <v>0.91213389121338917</v>
      </c>
      <c r="AFL18" s="1164">
        <v>392</v>
      </c>
      <c r="AFM18" s="1144">
        <v>0.82008368200836823</v>
      </c>
      <c r="AFN18" s="1164">
        <v>436</v>
      </c>
      <c r="AFO18" s="1144">
        <v>0.91213389121338917</v>
      </c>
      <c r="AFP18" s="1164">
        <v>436</v>
      </c>
      <c r="AFQ18" s="1144">
        <v>0.91213389121338917</v>
      </c>
      <c r="AFR18" s="1164">
        <v>328</v>
      </c>
      <c r="AFS18" s="1144">
        <v>0.68619246861924688</v>
      </c>
      <c r="AFT18" s="1164">
        <v>411</v>
      </c>
      <c r="AFU18" s="1144">
        <v>0.85983263598326365</v>
      </c>
      <c r="AFV18" s="1158">
        <v>420</v>
      </c>
      <c r="AFW18" s="1144">
        <v>0.87866108786610875</v>
      </c>
      <c r="AFX18" s="1158">
        <v>400</v>
      </c>
      <c r="AFY18" s="1144">
        <v>0.83682008368200833</v>
      </c>
      <c r="AFZ18" s="1158">
        <v>329</v>
      </c>
      <c r="AGA18" s="1144">
        <v>0.68828451882845187</v>
      </c>
      <c r="AGB18" s="1158">
        <v>306</v>
      </c>
      <c r="AGC18" s="802">
        <v>0.64016736401673635</v>
      </c>
      <c r="AGD18" s="1158">
        <v>412</v>
      </c>
      <c r="AGE18" s="1158">
        <v>391</v>
      </c>
      <c r="AGF18" s="1144">
        <v>0.94902912621359226</v>
      </c>
      <c r="AGG18" s="1158">
        <v>9</v>
      </c>
      <c r="AGH18" s="1144">
        <v>2.1844660194174758E-2</v>
      </c>
      <c r="AGI18" s="1158">
        <v>391</v>
      </c>
      <c r="AGJ18" s="1144">
        <v>0.94902912621359226</v>
      </c>
      <c r="AGK18" s="1158">
        <v>402</v>
      </c>
      <c r="AGL18" s="1158">
        <v>373</v>
      </c>
      <c r="AGM18" s="1144">
        <v>0.92786069651741299</v>
      </c>
      <c r="AGN18" s="1158">
        <v>357</v>
      </c>
      <c r="AGO18" s="1144">
        <v>0.88805970149253732</v>
      </c>
      <c r="AGP18" s="1158">
        <v>373</v>
      </c>
      <c r="AGQ18" s="1144">
        <v>0.92786069651741299</v>
      </c>
      <c r="AGR18" s="1158">
        <v>359</v>
      </c>
      <c r="AGS18" s="1144">
        <v>0.89303482587064675</v>
      </c>
      <c r="AGT18" s="1158">
        <v>358</v>
      </c>
      <c r="AGU18" s="1144">
        <v>0.89054726368159209</v>
      </c>
      <c r="AGV18" s="1158">
        <v>445</v>
      </c>
      <c r="AGW18" s="1158">
        <v>413</v>
      </c>
      <c r="AGX18" s="1144">
        <v>0.92808988764044942</v>
      </c>
      <c r="AGY18" s="1158">
        <v>396</v>
      </c>
      <c r="AGZ18" s="1144">
        <v>0.88988764044943824</v>
      </c>
      <c r="AHA18" s="1158">
        <v>413</v>
      </c>
      <c r="AHB18" s="1144">
        <v>0.92808988764044942</v>
      </c>
      <c r="AHC18" s="1158">
        <v>413</v>
      </c>
      <c r="AHD18" s="1144">
        <v>0.92808988764044942</v>
      </c>
      <c r="AHE18" s="1158">
        <v>413</v>
      </c>
      <c r="AHF18" s="1144">
        <v>0.92808988764044942</v>
      </c>
      <c r="AHG18" s="1158">
        <v>389</v>
      </c>
      <c r="AHH18" s="1144">
        <v>0.87415730337078656</v>
      </c>
      <c r="AHI18" s="1158">
        <v>406</v>
      </c>
      <c r="AHJ18" s="1144">
        <v>0.91235955056179774</v>
      </c>
      <c r="AHK18" s="1158">
        <v>397</v>
      </c>
      <c r="AHL18" s="1144">
        <v>0.89213483146067418</v>
      </c>
      <c r="AHM18" s="1158">
        <v>415</v>
      </c>
      <c r="AHN18" s="1144">
        <v>0.93258426966292129</v>
      </c>
      <c r="AHO18" s="1158">
        <v>394</v>
      </c>
      <c r="AHP18" s="802">
        <v>0.88539325842696626</v>
      </c>
    </row>
    <row r="19" spans="1:901" x14ac:dyDescent="0.2">
      <c r="A19" s="4"/>
      <c r="B19" s="4" t="s">
        <v>603</v>
      </c>
      <c r="C19" s="1014" t="s">
        <v>604</v>
      </c>
      <c r="D19" s="3" t="s">
        <v>583</v>
      </c>
      <c r="E19" s="25" t="s">
        <v>770</v>
      </c>
      <c r="F19" s="25" t="s">
        <v>770</v>
      </c>
      <c r="G19" s="25" t="s">
        <v>770</v>
      </c>
      <c r="H19" s="25" t="s">
        <v>770</v>
      </c>
      <c r="I19" s="25" t="s">
        <v>770</v>
      </c>
      <c r="J19" s="25" t="s">
        <v>770</v>
      </c>
      <c r="K19" s="25" t="s">
        <v>770</v>
      </c>
      <c r="L19" s="25" t="s">
        <v>770</v>
      </c>
      <c r="M19" s="1" t="s">
        <v>603</v>
      </c>
      <c r="N19" s="1" t="s">
        <v>630</v>
      </c>
      <c r="O19" s="62" t="s">
        <v>770</v>
      </c>
      <c r="P19" s="62" t="s">
        <v>770</v>
      </c>
      <c r="Q19" s="62" t="s">
        <v>770</v>
      </c>
      <c r="R19" s="62" t="s">
        <v>770</v>
      </c>
      <c r="S19" s="62" t="s">
        <v>770</v>
      </c>
      <c r="T19" s="62" t="s">
        <v>770</v>
      </c>
      <c r="U19" s="913" t="s">
        <v>770</v>
      </c>
      <c r="V19" s="1125">
        <v>195</v>
      </c>
      <c r="W19" s="1059">
        <v>250</v>
      </c>
      <c r="X19" s="1059">
        <v>2985</v>
      </c>
      <c r="Y19" s="1059">
        <v>3520</v>
      </c>
      <c r="Z19" s="1098">
        <v>6.5326633165829151E-2</v>
      </c>
      <c r="AA19" s="1098">
        <v>5.7008970496867893E-2</v>
      </c>
      <c r="AB19" s="1098">
        <v>7.4761638365099636E-2</v>
      </c>
      <c r="AC19" s="1098">
        <v>7.1022727272727279E-2</v>
      </c>
      <c r="AD19" s="1098">
        <v>6.2996602515011199E-2</v>
      </c>
      <c r="AE19" s="1072">
        <v>7.9984137313537193E-2</v>
      </c>
      <c r="AF19" s="1059">
        <v>190</v>
      </c>
      <c r="AG19" s="1059">
        <v>225</v>
      </c>
      <c r="AH19" s="1059">
        <v>2985</v>
      </c>
      <c r="AI19" s="1059">
        <v>3475</v>
      </c>
      <c r="AJ19" s="1098">
        <v>6.3651591289782247E-2</v>
      </c>
      <c r="AK19" s="1098">
        <v>5.5442209471948063E-2</v>
      </c>
      <c r="AL19" s="1098">
        <v>7.2982621389487551E-2</v>
      </c>
      <c r="AM19" s="1098">
        <v>6.4748201438848921E-2</v>
      </c>
      <c r="AN19" s="1098">
        <v>5.7037429031843771E-2</v>
      </c>
      <c r="AO19" s="1072">
        <v>7.342021446609924E-2</v>
      </c>
      <c r="AP19" s="1059">
        <v>195</v>
      </c>
      <c r="AQ19" s="1059">
        <v>235</v>
      </c>
      <c r="AR19" s="1059">
        <v>3005</v>
      </c>
      <c r="AS19" s="1059">
        <v>3490</v>
      </c>
      <c r="AT19" s="1098">
        <v>6.4891846921797003E-2</v>
      </c>
      <c r="AU19" s="1098">
        <v>5.662798768264192E-2</v>
      </c>
      <c r="AV19" s="1098">
        <v>7.4266731833440194E-2</v>
      </c>
      <c r="AW19" s="1098">
        <v>6.73352435530086E-2</v>
      </c>
      <c r="AX19" s="1098">
        <v>5.9487743027748723E-2</v>
      </c>
      <c r="AY19" s="1072">
        <v>7.6134168958101323E-2</v>
      </c>
      <c r="AZ19" s="1059">
        <v>230</v>
      </c>
      <c r="BA19" s="1059">
        <v>275</v>
      </c>
      <c r="BB19" s="1059">
        <v>2955</v>
      </c>
      <c r="BC19" s="1059">
        <v>3410</v>
      </c>
      <c r="BD19" s="1098">
        <v>7.7834179357021999E-2</v>
      </c>
      <c r="BE19" s="1098">
        <v>6.8713404058149838E-2</v>
      </c>
      <c r="BF19" s="1098">
        <v>8.805114898605669E-2</v>
      </c>
      <c r="BG19" s="1098">
        <v>8.0645161290322578E-2</v>
      </c>
      <c r="BH19" s="1098">
        <v>7.1970944171228915E-2</v>
      </c>
      <c r="BI19" s="1072">
        <v>9.026314475802609E-2</v>
      </c>
      <c r="BJ19" s="1059">
        <v>918</v>
      </c>
      <c r="BK19" s="1059">
        <v>1143</v>
      </c>
      <c r="BL19" s="1059">
        <v>1018</v>
      </c>
      <c r="BM19" s="1059">
        <v>1064</v>
      </c>
      <c r="BN19" s="1059">
        <v>482</v>
      </c>
      <c r="BO19" s="1059">
        <v>4143</v>
      </c>
      <c r="BP19" s="1059">
        <v>4625</v>
      </c>
      <c r="BQ19" s="1126">
        <v>16586</v>
      </c>
      <c r="BR19" s="1059">
        <v>968</v>
      </c>
      <c r="BS19" s="1059">
        <v>1071</v>
      </c>
      <c r="BT19" s="1059">
        <v>1018</v>
      </c>
      <c r="BU19" s="1059">
        <v>1030</v>
      </c>
      <c r="BV19" s="1059">
        <v>506</v>
      </c>
      <c r="BW19" s="1059">
        <v>4087</v>
      </c>
      <c r="BX19" s="1059">
        <v>4593</v>
      </c>
      <c r="BY19" s="1126">
        <v>16390</v>
      </c>
      <c r="BZ19" s="1059">
        <v>967</v>
      </c>
      <c r="CA19" s="1059">
        <v>1028</v>
      </c>
      <c r="CB19" s="1059">
        <v>1040</v>
      </c>
      <c r="CC19" s="1059">
        <v>1013</v>
      </c>
      <c r="CD19" s="1059">
        <v>526</v>
      </c>
      <c r="CE19" s="1059">
        <v>4048</v>
      </c>
      <c r="CF19" s="1059">
        <v>4574</v>
      </c>
      <c r="CG19" s="1126">
        <v>16236</v>
      </c>
      <c r="CH19" s="1059">
        <v>968</v>
      </c>
      <c r="CI19" s="1059">
        <v>993</v>
      </c>
      <c r="CJ19" s="1059">
        <v>1031</v>
      </c>
      <c r="CK19" s="1059">
        <v>1007</v>
      </c>
      <c r="CL19" s="1059">
        <v>559</v>
      </c>
      <c r="CM19" s="1059">
        <v>3999</v>
      </c>
      <c r="CN19" s="1059">
        <v>4558</v>
      </c>
      <c r="CO19" s="1126">
        <v>16053</v>
      </c>
      <c r="CP19" s="1059">
        <v>978</v>
      </c>
      <c r="CQ19" s="1059">
        <v>965</v>
      </c>
      <c r="CR19" s="1059">
        <v>1064</v>
      </c>
      <c r="CS19" s="1059">
        <v>930</v>
      </c>
      <c r="CT19" s="1059">
        <v>566</v>
      </c>
      <c r="CU19" s="1059">
        <v>3937</v>
      </c>
      <c r="CV19" s="1059">
        <v>4503</v>
      </c>
      <c r="CW19" s="1126">
        <v>15910</v>
      </c>
      <c r="CX19" s="1059">
        <v>949</v>
      </c>
      <c r="CY19" s="1059">
        <v>930</v>
      </c>
      <c r="CZ19" s="1059">
        <v>1073</v>
      </c>
      <c r="DA19" s="1059">
        <v>902</v>
      </c>
      <c r="DB19" s="1059">
        <v>612</v>
      </c>
      <c r="DC19" s="1059">
        <v>3854</v>
      </c>
      <c r="DD19" s="1059">
        <v>4466</v>
      </c>
      <c r="DE19" s="1126">
        <v>15775</v>
      </c>
      <c r="DF19" s="1059">
        <v>874</v>
      </c>
      <c r="DG19" s="1059">
        <v>922</v>
      </c>
      <c r="DH19" s="1059">
        <v>1047</v>
      </c>
      <c r="DI19" s="1059">
        <v>893</v>
      </c>
      <c r="DJ19" s="1059">
        <v>566</v>
      </c>
      <c r="DK19" s="1059">
        <v>3736</v>
      </c>
      <c r="DL19" s="1059">
        <v>4302</v>
      </c>
      <c r="DM19" s="1126">
        <v>15457</v>
      </c>
      <c r="DN19" s="1059">
        <v>818</v>
      </c>
      <c r="DO19" s="1059">
        <v>929</v>
      </c>
      <c r="DP19" s="1059">
        <v>994</v>
      </c>
      <c r="DQ19" s="1059">
        <v>890</v>
      </c>
      <c r="DR19" s="1059">
        <v>507</v>
      </c>
      <c r="DS19" s="1059">
        <v>3631</v>
      </c>
      <c r="DT19" s="1059">
        <v>4138</v>
      </c>
      <c r="DU19" s="1126">
        <v>15085</v>
      </c>
      <c r="DV19" s="1059">
        <v>799</v>
      </c>
      <c r="DW19" s="1059">
        <v>913</v>
      </c>
      <c r="DX19" s="1059">
        <v>958</v>
      </c>
      <c r="DY19" s="1059">
        <v>900</v>
      </c>
      <c r="DZ19" s="1059">
        <v>505</v>
      </c>
      <c r="EA19" s="1059">
        <v>3570</v>
      </c>
      <c r="EB19" s="1059">
        <v>4075</v>
      </c>
      <c r="EC19" s="1126">
        <v>14826</v>
      </c>
      <c r="ED19" s="1059">
        <v>771</v>
      </c>
      <c r="EE19" s="1059">
        <v>919</v>
      </c>
      <c r="EF19" s="1059">
        <v>869</v>
      </c>
      <c r="EG19" s="1059">
        <v>903</v>
      </c>
      <c r="EH19" s="1059">
        <v>491</v>
      </c>
      <c r="EI19" s="1059">
        <v>3462</v>
      </c>
      <c r="EJ19" s="1059">
        <v>3953</v>
      </c>
      <c r="EK19" s="1126">
        <v>14555</v>
      </c>
      <c r="EL19" s="1059">
        <v>734</v>
      </c>
      <c r="EM19" s="1059">
        <v>916</v>
      </c>
      <c r="EN19" s="1059">
        <v>874</v>
      </c>
      <c r="EO19" s="1059">
        <v>845</v>
      </c>
      <c r="EP19" s="1059">
        <v>488</v>
      </c>
      <c r="EQ19" s="1059">
        <v>3369</v>
      </c>
      <c r="ER19" s="1059">
        <v>3857</v>
      </c>
      <c r="ES19" s="1126">
        <v>14395</v>
      </c>
      <c r="ET19" s="1059" t="s">
        <v>770</v>
      </c>
      <c r="EU19" s="1059" t="s">
        <v>770</v>
      </c>
      <c r="EV19" s="1059">
        <v>18</v>
      </c>
      <c r="EW19" s="1059">
        <v>9</v>
      </c>
      <c r="EX19" s="1059">
        <v>27</v>
      </c>
      <c r="EY19" s="1059">
        <v>153</v>
      </c>
      <c r="EZ19" s="1098">
        <v>0.17647058823529413</v>
      </c>
      <c r="FA19" s="1098">
        <v>0.12420935234644843</v>
      </c>
      <c r="FB19" s="1098">
        <v>0.24457999235621858</v>
      </c>
      <c r="FC19" s="64" t="s">
        <v>3498</v>
      </c>
      <c r="FD19" s="1098">
        <v>5.8823529411764705E-2</v>
      </c>
      <c r="FE19" s="1098">
        <v>3.1252630211971909E-2</v>
      </c>
      <c r="FF19" s="1098">
        <v>0.10800556710984677</v>
      </c>
      <c r="FG19" s="1126" t="s">
        <v>3498</v>
      </c>
      <c r="FH19" s="1059" t="s">
        <v>770</v>
      </c>
      <c r="FI19" s="1059" t="s">
        <v>770</v>
      </c>
      <c r="FJ19" s="1059">
        <v>19</v>
      </c>
      <c r="FK19" s="1059">
        <v>13</v>
      </c>
      <c r="FL19" s="1059">
        <v>32</v>
      </c>
      <c r="FM19" s="1059">
        <v>143</v>
      </c>
      <c r="FN19" s="1098">
        <v>0.22377622377622378</v>
      </c>
      <c r="FO19" s="1098">
        <v>0.16320621437454833</v>
      </c>
      <c r="FP19" s="1098">
        <v>0.2987985856699289</v>
      </c>
      <c r="FQ19" s="1059" t="s">
        <v>3498</v>
      </c>
      <c r="FR19" s="1098">
        <v>9.0909090909090912E-2</v>
      </c>
      <c r="FS19" s="1098">
        <v>5.3897775233929759E-2</v>
      </c>
      <c r="FT19" s="1098">
        <v>0.14932452356611875</v>
      </c>
      <c r="FU19" s="1126" t="s">
        <v>3498</v>
      </c>
      <c r="FV19" s="1059" t="s">
        <v>770</v>
      </c>
      <c r="FW19" s="1059" t="s">
        <v>770</v>
      </c>
      <c r="FX19" s="1059">
        <v>24</v>
      </c>
      <c r="FY19" s="1059">
        <v>14</v>
      </c>
      <c r="FZ19" s="1059">
        <v>38</v>
      </c>
      <c r="GA19" s="1059">
        <v>140</v>
      </c>
      <c r="GB19" s="1098">
        <v>0.27142857142857141</v>
      </c>
      <c r="GC19" s="1098">
        <v>0.20460445938601096</v>
      </c>
      <c r="GD19" s="1098">
        <v>0.35046123221143499</v>
      </c>
      <c r="GE19" s="1059" t="s">
        <v>2154</v>
      </c>
      <c r="GF19" s="1098">
        <v>0.1</v>
      </c>
      <c r="GG19" s="1098">
        <v>6.0506057244627043E-2</v>
      </c>
      <c r="GH19" s="1098">
        <v>0.16085890305090331</v>
      </c>
      <c r="GI19" s="1126" t="s">
        <v>3498</v>
      </c>
      <c r="GJ19" s="1059" t="s">
        <v>770</v>
      </c>
      <c r="GK19" s="1059" t="s">
        <v>770</v>
      </c>
      <c r="GL19" s="1059">
        <v>24</v>
      </c>
      <c r="GM19" s="1059">
        <v>6</v>
      </c>
      <c r="GN19" s="1059">
        <v>30</v>
      </c>
      <c r="GO19" s="1059">
        <v>137</v>
      </c>
      <c r="GP19" s="1098">
        <v>0.21897810218978103</v>
      </c>
      <c r="GQ19" s="1098">
        <v>0.15791516994358634</v>
      </c>
      <c r="GR19" s="1098">
        <v>0.29537081101157375</v>
      </c>
      <c r="GS19" s="1059" t="s">
        <v>3498</v>
      </c>
      <c r="GT19" s="1098">
        <v>4.3795620437956206E-2</v>
      </c>
      <c r="GU19" s="1098">
        <v>2.0224162577653613E-2</v>
      </c>
      <c r="GV19" s="1098">
        <v>9.2253079232671231E-2</v>
      </c>
      <c r="GW19" s="1126" t="s">
        <v>3498</v>
      </c>
      <c r="GX19" s="1059" t="s">
        <v>770</v>
      </c>
      <c r="GY19" s="1059" t="s">
        <v>770</v>
      </c>
      <c r="GZ19" s="1059">
        <v>23</v>
      </c>
      <c r="HA19" s="1059">
        <v>6</v>
      </c>
      <c r="HB19" s="1059">
        <v>29</v>
      </c>
      <c r="HC19" s="1059">
        <v>194</v>
      </c>
      <c r="HD19" s="1098">
        <v>0.14948453608247422</v>
      </c>
      <c r="HE19" s="1098">
        <v>0.10614108603358426</v>
      </c>
      <c r="HF19" s="1098">
        <v>0.20643980165963535</v>
      </c>
      <c r="HG19" s="1059" t="s">
        <v>3498</v>
      </c>
      <c r="HH19" s="1098">
        <v>3.0927835051546393E-2</v>
      </c>
      <c r="HI19" s="1098">
        <v>1.4250039532232979E-2</v>
      </c>
      <c r="HJ19" s="1098">
        <v>6.5821442527810914E-2</v>
      </c>
      <c r="HK19" s="1126" t="s">
        <v>3498</v>
      </c>
      <c r="HL19" s="1059" t="s">
        <v>770</v>
      </c>
      <c r="HM19" s="1059" t="s">
        <v>770</v>
      </c>
      <c r="HN19" s="1059">
        <v>22</v>
      </c>
      <c r="HO19" s="1059">
        <v>10</v>
      </c>
      <c r="HP19" s="1059">
        <v>32</v>
      </c>
      <c r="HQ19" s="1059">
        <v>198</v>
      </c>
      <c r="HR19" s="1098">
        <v>0.16161616161616163</v>
      </c>
      <c r="HS19" s="1098">
        <v>0.11686791918074799</v>
      </c>
      <c r="HT19" s="1098">
        <v>0.21924468730294322</v>
      </c>
      <c r="HU19" s="1059" t="s">
        <v>3498</v>
      </c>
      <c r="HV19" s="1098">
        <v>5.0505050505050504E-2</v>
      </c>
      <c r="HW19" s="1098">
        <v>2.7661556517076861E-2</v>
      </c>
      <c r="HX19" s="1098">
        <v>9.0458174483647236E-2</v>
      </c>
      <c r="HY19" s="1126" t="s">
        <v>3498</v>
      </c>
      <c r="HZ19" s="1059" t="s">
        <v>770</v>
      </c>
      <c r="IA19" s="1059" t="s">
        <v>770</v>
      </c>
      <c r="IB19" s="1059">
        <v>23</v>
      </c>
      <c r="IC19" s="1059">
        <v>9</v>
      </c>
      <c r="ID19" s="1059">
        <v>32</v>
      </c>
      <c r="IE19" s="1059">
        <v>182</v>
      </c>
      <c r="IF19" s="1098">
        <v>0.17582417582417584</v>
      </c>
      <c r="IG19" s="1098">
        <v>0.12738633043413156</v>
      </c>
      <c r="IH19" s="1098">
        <v>0.23766385401448373</v>
      </c>
      <c r="II19" s="1059" t="s">
        <v>2154</v>
      </c>
      <c r="IJ19" s="1098">
        <v>4.9450549450549448E-2</v>
      </c>
      <c r="IK19" s="1098">
        <v>2.6231224051089925E-2</v>
      </c>
      <c r="IL19" s="1098">
        <v>9.1296150945290561E-2</v>
      </c>
      <c r="IM19" s="1126" t="s">
        <v>2154</v>
      </c>
      <c r="IN19" s="1059" t="s">
        <v>770</v>
      </c>
      <c r="IO19" s="1059" t="s">
        <v>770</v>
      </c>
      <c r="IP19" s="1059">
        <v>17</v>
      </c>
      <c r="IQ19" s="1059">
        <v>7</v>
      </c>
      <c r="IR19" s="1059">
        <v>24</v>
      </c>
      <c r="IS19" s="1059">
        <v>121</v>
      </c>
      <c r="IT19" s="1098">
        <v>0.19834710743801653</v>
      </c>
      <c r="IU19" s="1098">
        <v>0.13706808314327473</v>
      </c>
      <c r="IV19" s="1098">
        <v>0.27819027181677414</v>
      </c>
      <c r="IW19" s="1059" t="s">
        <v>2154</v>
      </c>
      <c r="IX19" s="1098">
        <v>5.7851239669421489E-2</v>
      </c>
      <c r="IY19" s="1098">
        <v>2.8302753482275803E-2</v>
      </c>
      <c r="IZ19" s="1098">
        <v>0.11461017776053553</v>
      </c>
      <c r="JA19" s="1126" t="s">
        <v>2154</v>
      </c>
      <c r="JB19" s="1059">
        <v>15516</v>
      </c>
      <c r="JC19" s="1059">
        <v>938</v>
      </c>
      <c r="JD19" s="1059">
        <v>928</v>
      </c>
      <c r="JE19" s="1059">
        <v>1062</v>
      </c>
      <c r="JF19" s="1059">
        <v>794</v>
      </c>
      <c r="JG19" s="1126">
        <v>610</v>
      </c>
      <c r="JH19" s="1059">
        <v>2374</v>
      </c>
      <c r="JI19" s="1059">
        <v>12</v>
      </c>
      <c r="JJ19" s="1059">
        <v>27</v>
      </c>
      <c r="JK19" s="1059">
        <v>45</v>
      </c>
      <c r="JL19" s="1059">
        <v>37</v>
      </c>
      <c r="JM19" s="1126">
        <v>37</v>
      </c>
      <c r="JN19" s="1060">
        <v>0.15300335137922144</v>
      </c>
      <c r="JO19" s="1060">
        <v>1.279317697228145E-2</v>
      </c>
      <c r="JP19" s="1060">
        <v>2.9094827586206896E-2</v>
      </c>
      <c r="JQ19" s="1060">
        <v>4.2372881355932202E-2</v>
      </c>
      <c r="JR19" s="1060">
        <v>4.659949622166247E-2</v>
      </c>
      <c r="JS19" s="1072">
        <v>6.0655737704918035E-2</v>
      </c>
      <c r="JT19" s="1059">
        <v>15751</v>
      </c>
      <c r="JU19" s="1059">
        <v>15351</v>
      </c>
      <c r="JV19" s="1059">
        <v>14766</v>
      </c>
      <c r="JW19" s="1059">
        <v>585</v>
      </c>
      <c r="JX19" s="1059">
        <v>123</v>
      </c>
      <c r="JY19" s="1059">
        <v>26</v>
      </c>
      <c r="JZ19" s="1059">
        <v>436</v>
      </c>
      <c r="KA19" s="1059">
        <v>213</v>
      </c>
      <c r="KB19" s="1059">
        <v>134</v>
      </c>
      <c r="KC19" s="1059">
        <v>28</v>
      </c>
      <c r="KD19" s="1059">
        <v>25</v>
      </c>
      <c r="KE19" s="1060">
        <v>0.93746428798171544</v>
      </c>
      <c r="KF19" s="1072">
        <v>6.2535712018284562E-2</v>
      </c>
      <c r="KG19" s="1059">
        <v>938</v>
      </c>
      <c r="KH19" s="1059">
        <v>891</v>
      </c>
      <c r="KI19" s="1059">
        <v>864</v>
      </c>
      <c r="KJ19" s="1059">
        <v>27</v>
      </c>
      <c r="KK19" s="1059">
        <v>2</v>
      </c>
      <c r="KL19" s="1059">
        <v>1</v>
      </c>
      <c r="KM19" s="1059">
        <v>24</v>
      </c>
      <c r="KN19" s="1059">
        <v>38</v>
      </c>
      <c r="KO19" s="1059">
        <v>7</v>
      </c>
      <c r="KP19" s="1059">
        <v>1</v>
      </c>
      <c r="KQ19" s="1059">
        <v>1</v>
      </c>
      <c r="KR19" s="1060">
        <v>0.9211087420042644</v>
      </c>
      <c r="KS19" s="1072">
        <v>7.8891257995735597E-2</v>
      </c>
      <c r="KT19" s="1059">
        <v>561</v>
      </c>
      <c r="KU19" s="1059">
        <v>540</v>
      </c>
      <c r="KV19" s="1059">
        <v>522</v>
      </c>
      <c r="KW19" s="1059">
        <v>18</v>
      </c>
      <c r="KX19" s="1059">
        <v>2</v>
      </c>
      <c r="KY19" s="1059">
        <v>1</v>
      </c>
      <c r="KZ19" s="1059">
        <v>15</v>
      </c>
      <c r="LA19" s="1059">
        <v>13</v>
      </c>
      <c r="LB19" s="1059">
        <v>6</v>
      </c>
      <c r="LC19" s="1059">
        <v>1</v>
      </c>
      <c r="LD19" s="1059">
        <v>1</v>
      </c>
      <c r="LE19" s="1060">
        <v>0.93048128342245995</v>
      </c>
      <c r="LF19" s="1072">
        <v>6.9518716577540052E-2</v>
      </c>
      <c r="LG19" s="1059">
        <v>367</v>
      </c>
      <c r="LH19" s="1059">
        <v>353</v>
      </c>
      <c r="LI19" s="1059">
        <v>342</v>
      </c>
      <c r="LJ19" s="1059">
        <v>11</v>
      </c>
      <c r="LK19" s="1059">
        <v>3</v>
      </c>
      <c r="LL19" s="1059">
        <v>2</v>
      </c>
      <c r="LM19" s="1059">
        <v>6</v>
      </c>
      <c r="LN19" s="1059">
        <v>12</v>
      </c>
      <c r="LO19" s="1059">
        <v>1</v>
      </c>
      <c r="LP19" s="1059">
        <v>0</v>
      </c>
      <c r="LQ19" s="1059">
        <v>1</v>
      </c>
      <c r="LR19" s="1060">
        <v>0.93188010899182561</v>
      </c>
      <c r="LS19" s="1072">
        <v>6.8119891008174394E-2</v>
      </c>
      <c r="LT19" s="1059">
        <v>1083</v>
      </c>
      <c r="LU19" s="1059">
        <v>1047</v>
      </c>
      <c r="LV19" s="1059">
        <v>1015</v>
      </c>
      <c r="LW19" s="1059">
        <v>32</v>
      </c>
      <c r="LX19" s="1059">
        <v>6</v>
      </c>
      <c r="LY19" s="1059">
        <v>3</v>
      </c>
      <c r="LZ19" s="1059">
        <v>23</v>
      </c>
      <c r="MA19" s="1059">
        <v>27</v>
      </c>
      <c r="MB19" s="1059">
        <v>8</v>
      </c>
      <c r="MC19" s="1059">
        <v>1</v>
      </c>
      <c r="MD19" s="1059">
        <v>0</v>
      </c>
      <c r="ME19" s="1060">
        <v>0.93721144967682368</v>
      </c>
      <c r="MF19" s="1072">
        <v>6.2788550323176318E-2</v>
      </c>
      <c r="MG19" s="1059">
        <v>175</v>
      </c>
      <c r="MH19" s="1059">
        <v>170</v>
      </c>
      <c r="MI19" s="1059">
        <v>167</v>
      </c>
      <c r="MJ19" s="1059">
        <v>3</v>
      </c>
      <c r="MK19" s="1059">
        <v>1</v>
      </c>
      <c r="ML19" s="1059">
        <v>2</v>
      </c>
      <c r="MM19" s="1059">
        <v>0</v>
      </c>
      <c r="MN19" s="1059">
        <v>4</v>
      </c>
      <c r="MO19" s="1059">
        <v>1</v>
      </c>
      <c r="MP19" s="1059">
        <v>0</v>
      </c>
      <c r="MQ19" s="1059">
        <v>0</v>
      </c>
      <c r="MR19" s="1060">
        <v>0.95428571428571429</v>
      </c>
      <c r="MS19" s="1072">
        <v>4.5714285714285707E-2</v>
      </c>
      <c r="MT19" s="1059">
        <v>394</v>
      </c>
      <c r="MU19" s="1059">
        <v>385</v>
      </c>
      <c r="MV19" s="1059">
        <v>376</v>
      </c>
      <c r="MW19" s="1059">
        <v>9</v>
      </c>
      <c r="MX19" s="1059">
        <v>0</v>
      </c>
      <c r="MY19" s="1059">
        <v>1</v>
      </c>
      <c r="MZ19" s="1059">
        <v>8</v>
      </c>
      <c r="NA19" s="1059">
        <v>6</v>
      </c>
      <c r="NB19" s="1059">
        <v>2</v>
      </c>
      <c r="NC19" s="1059">
        <v>0</v>
      </c>
      <c r="ND19" s="1059">
        <v>1</v>
      </c>
      <c r="NE19" s="1060">
        <v>0.95431472081218272</v>
      </c>
      <c r="NF19" s="1072">
        <v>4.5685279187817285E-2</v>
      </c>
      <c r="NG19" s="1059">
        <v>299</v>
      </c>
      <c r="NH19" s="1059">
        <v>286</v>
      </c>
      <c r="NI19" s="1059">
        <v>279</v>
      </c>
      <c r="NJ19" s="1059">
        <v>7</v>
      </c>
      <c r="NK19" s="1059">
        <v>0</v>
      </c>
      <c r="NL19" s="1059">
        <v>1</v>
      </c>
      <c r="NM19" s="1059">
        <v>6</v>
      </c>
      <c r="NN19" s="1059">
        <v>8</v>
      </c>
      <c r="NO19" s="1059">
        <v>5</v>
      </c>
      <c r="NP19" s="1059">
        <v>0</v>
      </c>
      <c r="NQ19" s="1059">
        <v>0</v>
      </c>
      <c r="NR19" s="1060">
        <v>0.93311036789297663</v>
      </c>
      <c r="NS19" s="1072">
        <v>6.6889632107023367E-2</v>
      </c>
      <c r="NT19" s="1059">
        <v>628</v>
      </c>
      <c r="NU19" s="1059">
        <v>610</v>
      </c>
      <c r="NV19" s="1059">
        <v>598</v>
      </c>
      <c r="NW19" s="1059">
        <v>12</v>
      </c>
      <c r="NX19" s="1059">
        <v>0</v>
      </c>
      <c r="NY19" s="1059">
        <v>0</v>
      </c>
      <c r="NZ19" s="1059">
        <v>12</v>
      </c>
      <c r="OA19" s="1059">
        <v>11</v>
      </c>
      <c r="OB19" s="1059">
        <v>5</v>
      </c>
      <c r="OC19" s="1059">
        <v>2</v>
      </c>
      <c r="OD19" s="1059">
        <v>0</v>
      </c>
      <c r="OE19" s="1060">
        <v>0.95222929936305734</v>
      </c>
      <c r="OF19" s="1072">
        <v>4.7770700636942665E-2</v>
      </c>
      <c r="OG19" s="1059">
        <v>4445</v>
      </c>
      <c r="OH19" s="1059">
        <v>4282</v>
      </c>
      <c r="OI19" s="1059">
        <v>4163</v>
      </c>
      <c r="OJ19" s="1059">
        <v>119</v>
      </c>
      <c r="OK19" s="1059">
        <v>14</v>
      </c>
      <c r="OL19" s="1059">
        <v>11</v>
      </c>
      <c r="OM19" s="1059">
        <v>94</v>
      </c>
      <c r="ON19" s="1059">
        <v>119</v>
      </c>
      <c r="OO19" s="1059">
        <v>35</v>
      </c>
      <c r="OP19" s="1059">
        <v>5</v>
      </c>
      <c r="OQ19" s="1059">
        <v>4</v>
      </c>
      <c r="OR19" s="1060">
        <v>0.9365579302587177</v>
      </c>
      <c r="OS19" s="1072">
        <v>6.3442069741282303E-2</v>
      </c>
      <c r="OT19" s="1059">
        <v>15910</v>
      </c>
      <c r="OU19" s="1059">
        <v>7.9183641106222495</v>
      </c>
      <c r="OV19" s="1060">
        <v>0</v>
      </c>
      <c r="OW19" s="1072">
        <v>0</v>
      </c>
      <c r="OX19" s="1059">
        <v>3209</v>
      </c>
      <c r="OY19" s="1060">
        <v>6.2623870364599557E-2</v>
      </c>
      <c r="OZ19" s="1059">
        <v>200.95999999999998</v>
      </c>
      <c r="PA19" s="1060">
        <v>0</v>
      </c>
      <c r="PB19" s="1072">
        <v>0</v>
      </c>
      <c r="PC19" s="1059">
        <v>380</v>
      </c>
      <c r="PD19" s="1059">
        <v>75</v>
      </c>
      <c r="PE19" s="1126">
        <v>20</v>
      </c>
      <c r="PF19" s="1059">
        <v>390</v>
      </c>
      <c r="PG19" s="1059">
        <v>80</v>
      </c>
      <c r="PH19" s="1126">
        <v>25</v>
      </c>
      <c r="PI19" s="1059">
        <v>355</v>
      </c>
      <c r="PJ19" s="1059">
        <v>85</v>
      </c>
      <c r="PK19" s="1126">
        <v>25</v>
      </c>
      <c r="PL19" s="1059">
        <v>360</v>
      </c>
      <c r="PM19" s="1059">
        <v>85</v>
      </c>
      <c r="PN19" s="1126">
        <v>30</v>
      </c>
      <c r="PO19" s="1059">
        <v>340</v>
      </c>
      <c r="PP19" s="1059">
        <v>80</v>
      </c>
      <c r="PQ19" s="1126">
        <v>35</v>
      </c>
      <c r="PR19" s="1059">
        <v>310</v>
      </c>
      <c r="PS19" s="1059">
        <v>60</v>
      </c>
      <c r="PT19" s="1126">
        <v>30</v>
      </c>
      <c r="PU19" s="1059" t="s">
        <v>770</v>
      </c>
      <c r="PV19" s="1059" t="s">
        <v>770</v>
      </c>
      <c r="PW19" s="1059" t="s">
        <v>770</v>
      </c>
      <c r="PX19" s="1059" t="s">
        <v>770</v>
      </c>
      <c r="PY19" s="1059" t="s">
        <v>770</v>
      </c>
      <c r="PZ19" s="1059" t="s">
        <v>770</v>
      </c>
      <c r="QA19" s="1059" t="s">
        <v>770</v>
      </c>
      <c r="QB19" s="1126" t="s">
        <v>770</v>
      </c>
      <c r="QC19" s="1059">
        <v>144</v>
      </c>
      <c r="QD19" s="1059">
        <v>149</v>
      </c>
      <c r="QE19" s="1059" t="s">
        <v>770</v>
      </c>
      <c r="QF19" s="1059">
        <v>170</v>
      </c>
      <c r="QG19" s="1059">
        <v>166</v>
      </c>
      <c r="QH19" s="1059">
        <v>177</v>
      </c>
      <c r="QI19" s="1059">
        <v>155</v>
      </c>
      <c r="QJ19" s="1059">
        <v>143</v>
      </c>
      <c r="QK19" s="1126">
        <v>152</v>
      </c>
      <c r="QL19" s="1059">
        <v>134</v>
      </c>
      <c r="QM19" s="1059">
        <v>173</v>
      </c>
      <c r="QN19" s="1059">
        <v>189</v>
      </c>
      <c r="QO19" s="1059">
        <v>200</v>
      </c>
      <c r="QP19" s="1059">
        <v>222</v>
      </c>
      <c r="QQ19" s="1059">
        <v>245</v>
      </c>
      <c r="QR19" s="1059">
        <v>238</v>
      </c>
      <c r="QS19" s="1059">
        <v>227</v>
      </c>
      <c r="QT19" s="1059">
        <v>221</v>
      </c>
      <c r="QU19" s="1059">
        <v>212</v>
      </c>
      <c r="QV19" s="1059">
        <v>198</v>
      </c>
      <c r="QW19" s="1059">
        <v>219</v>
      </c>
      <c r="QX19" s="1059">
        <v>191</v>
      </c>
      <c r="QY19" s="1059">
        <v>225</v>
      </c>
      <c r="QZ19" s="1059">
        <v>185</v>
      </c>
      <c r="RA19" s="1059">
        <v>218</v>
      </c>
      <c r="RB19" s="1059">
        <v>234</v>
      </c>
      <c r="RC19" s="1059">
        <v>222</v>
      </c>
      <c r="RD19" s="1059">
        <v>247</v>
      </c>
      <c r="RE19" s="1059">
        <v>143</v>
      </c>
      <c r="RF19" s="1059">
        <v>95</v>
      </c>
      <c r="RG19" s="1059">
        <v>83</v>
      </c>
      <c r="RH19" s="1059">
        <v>112</v>
      </c>
      <c r="RI19" s="1059">
        <v>93</v>
      </c>
      <c r="RJ19" s="1126">
        <v>99</v>
      </c>
      <c r="RK19" s="1059">
        <v>164</v>
      </c>
      <c r="RL19" s="1059">
        <v>167</v>
      </c>
      <c r="RM19" s="1059">
        <v>185</v>
      </c>
      <c r="RN19" s="1059">
        <v>211</v>
      </c>
      <c r="RO19" s="1059">
        <v>241</v>
      </c>
      <c r="RP19" s="1059">
        <v>234</v>
      </c>
      <c r="RQ19" s="1059">
        <v>224</v>
      </c>
      <c r="RR19" s="1059">
        <v>217</v>
      </c>
      <c r="RS19" s="1059">
        <v>208</v>
      </c>
      <c r="RT19" s="1059">
        <v>188</v>
      </c>
      <c r="RU19" s="1059">
        <v>215</v>
      </c>
      <c r="RV19" s="1059">
        <v>189</v>
      </c>
      <c r="RW19" s="1059">
        <v>213</v>
      </c>
      <c r="RX19" s="1059">
        <v>178</v>
      </c>
      <c r="RY19" s="1059">
        <v>223</v>
      </c>
      <c r="RZ19" s="1059">
        <v>228</v>
      </c>
      <c r="SA19" s="1059">
        <v>217</v>
      </c>
      <c r="SB19" s="1059">
        <v>258</v>
      </c>
      <c r="SC19" s="1059">
        <v>190</v>
      </c>
      <c r="SD19" s="1059">
        <v>137</v>
      </c>
      <c r="SE19" s="1059">
        <v>86</v>
      </c>
      <c r="SF19" s="1059">
        <v>115</v>
      </c>
      <c r="SG19" s="1059">
        <v>94</v>
      </c>
      <c r="SH19" s="1059">
        <v>101</v>
      </c>
      <c r="SI19" s="1126">
        <v>110</v>
      </c>
      <c r="SJ19" s="1059">
        <v>150</v>
      </c>
      <c r="SK19" s="1059">
        <v>169</v>
      </c>
      <c r="SL19" s="1059">
        <v>192</v>
      </c>
      <c r="SM19" s="1059">
        <v>226</v>
      </c>
      <c r="SN19" s="1059">
        <v>230</v>
      </c>
      <c r="SO19" s="1059">
        <v>216</v>
      </c>
      <c r="SP19" s="1059">
        <v>213</v>
      </c>
      <c r="SQ19" s="1059">
        <v>211</v>
      </c>
      <c r="SR19" s="1059">
        <v>183</v>
      </c>
      <c r="SS19" s="1059">
        <v>205</v>
      </c>
      <c r="ST19" s="1059">
        <v>186</v>
      </c>
      <c r="SU19" s="1059">
        <v>214</v>
      </c>
      <c r="SV19" s="1059">
        <v>182</v>
      </c>
      <c r="SW19" s="1059">
        <v>226</v>
      </c>
      <c r="SX19" s="1059">
        <v>232</v>
      </c>
      <c r="SY19" s="1059">
        <v>219</v>
      </c>
      <c r="SZ19" s="1059">
        <v>253</v>
      </c>
      <c r="TA19" s="1059">
        <v>212</v>
      </c>
      <c r="TB19" s="1059">
        <v>194</v>
      </c>
      <c r="TC19" s="1059">
        <v>135</v>
      </c>
      <c r="TD19" s="1059">
        <v>113</v>
      </c>
      <c r="TE19" s="1059">
        <v>82</v>
      </c>
      <c r="TF19" s="1059">
        <v>101</v>
      </c>
      <c r="TG19" s="1059">
        <v>111</v>
      </c>
      <c r="TH19" s="1126">
        <v>119</v>
      </c>
      <c r="TI19" s="1059">
        <v>79</v>
      </c>
      <c r="TJ19" s="1059">
        <v>116</v>
      </c>
      <c r="TK19" s="1059">
        <v>195</v>
      </c>
      <c r="TL19" s="1060">
        <v>0.59487179487179487</v>
      </c>
      <c r="TM19" s="1060">
        <v>0.52478006555795487</v>
      </c>
      <c r="TN19" s="1060">
        <v>0.66129782895882627</v>
      </c>
      <c r="TO19" s="1126" t="s">
        <v>3499</v>
      </c>
      <c r="TP19" s="1059">
        <v>67</v>
      </c>
      <c r="TQ19" s="1059">
        <v>143</v>
      </c>
      <c r="TR19" s="1059">
        <v>210</v>
      </c>
      <c r="TS19" s="1060">
        <v>0.68095238095238098</v>
      </c>
      <c r="TT19" s="1060">
        <v>0.6151448195663155</v>
      </c>
      <c r="TU19" s="1060">
        <v>0.74025866682556296</v>
      </c>
      <c r="TV19" s="1126" t="s">
        <v>3499</v>
      </c>
      <c r="TW19" s="1059">
        <v>48</v>
      </c>
      <c r="TX19" s="1059">
        <v>163</v>
      </c>
      <c r="TY19" s="1059">
        <v>211</v>
      </c>
      <c r="TZ19" s="1060">
        <v>0.77251184834123221</v>
      </c>
      <c r="UA19" s="1060">
        <v>0.71137198199927953</v>
      </c>
      <c r="UB19" s="1060">
        <v>0.82390645369584647</v>
      </c>
      <c r="UC19" s="1126" t="s">
        <v>3499</v>
      </c>
      <c r="UD19" s="1059">
        <v>63</v>
      </c>
      <c r="UE19" s="1059">
        <v>159</v>
      </c>
      <c r="UF19" s="1059">
        <v>222</v>
      </c>
      <c r="UG19" s="1060">
        <v>0.71621621621621623</v>
      </c>
      <c r="UH19" s="1060">
        <v>0.65362563062811152</v>
      </c>
      <c r="UI19" s="1060">
        <v>0.77145132601791677</v>
      </c>
      <c r="UJ19" s="1126" t="s">
        <v>2154</v>
      </c>
      <c r="UK19" s="1059">
        <v>51</v>
      </c>
      <c r="UL19" s="1059">
        <v>158</v>
      </c>
      <c r="UM19" s="1059">
        <v>209</v>
      </c>
      <c r="UN19" s="1060">
        <v>0.75598086124401909</v>
      </c>
      <c r="UO19" s="1060">
        <v>0.69347460938492556</v>
      </c>
      <c r="UP19" s="1060">
        <v>0.80924699660698285</v>
      </c>
      <c r="UQ19" s="1126" t="s">
        <v>2154</v>
      </c>
      <c r="UR19" s="1059">
        <v>2582</v>
      </c>
      <c r="US19" s="1059">
        <v>2562</v>
      </c>
      <c r="UT19" s="1059">
        <v>20</v>
      </c>
      <c r="UU19" s="1059">
        <v>19</v>
      </c>
      <c r="UV19" s="1060">
        <v>0.95</v>
      </c>
      <c r="UW19" s="1059">
        <v>1</v>
      </c>
      <c r="UX19" s="1072">
        <v>0.05</v>
      </c>
      <c r="UY19" s="1059">
        <v>1866</v>
      </c>
      <c r="UZ19" s="1059">
        <v>1373</v>
      </c>
      <c r="VA19" s="1059">
        <v>239</v>
      </c>
      <c r="VB19" s="1059">
        <v>254</v>
      </c>
      <c r="VC19" s="1060">
        <v>0.73579849946409437</v>
      </c>
      <c r="VD19" s="1060">
        <v>0.12808145766345122</v>
      </c>
      <c r="VE19" s="1072">
        <v>0.13612004287245444</v>
      </c>
      <c r="VF19" s="1059">
        <v>4636</v>
      </c>
      <c r="VG19" s="1059">
        <v>257</v>
      </c>
      <c r="VH19" s="1059">
        <v>328</v>
      </c>
      <c r="VI19" s="1059">
        <v>139</v>
      </c>
      <c r="VJ19" s="1059">
        <v>3500</v>
      </c>
      <c r="VK19" s="1059">
        <v>282</v>
      </c>
      <c r="VL19" s="1059">
        <v>1936</v>
      </c>
      <c r="VM19" s="1072">
        <v>0.14566115702479338</v>
      </c>
      <c r="VN19" s="1059">
        <v>1286</v>
      </c>
      <c r="VO19" s="1059">
        <v>1</v>
      </c>
      <c r="VP19" s="1059">
        <v>245</v>
      </c>
      <c r="VQ19" s="1059">
        <v>309</v>
      </c>
      <c r="VR19" s="1059">
        <v>99</v>
      </c>
      <c r="VS19" s="1126">
        <v>1940</v>
      </c>
      <c r="VT19" s="1059">
        <v>724</v>
      </c>
      <c r="VU19" s="1059">
        <v>650</v>
      </c>
      <c r="VV19" s="1059">
        <v>74</v>
      </c>
      <c r="VW19" s="1059">
        <v>0</v>
      </c>
      <c r="VX19" s="1059">
        <v>74</v>
      </c>
      <c r="VY19" s="1060">
        <v>0.10220994475138122</v>
      </c>
      <c r="VZ19" s="1072">
        <v>0.10220994475138122</v>
      </c>
      <c r="WA19" s="1059">
        <v>60</v>
      </c>
      <c r="WB19" s="1059">
        <v>60</v>
      </c>
      <c r="WC19" s="1059">
        <v>45</v>
      </c>
      <c r="WD19" s="1059">
        <v>45</v>
      </c>
      <c r="WE19" s="1059">
        <v>35</v>
      </c>
      <c r="WF19" s="1059">
        <v>40</v>
      </c>
      <c r="WG19" s="1126">
        <v>30</v>
      </c>
      <c r="WH19" s="1059">
        <v>309</v>
      </c>
      <c r="WI19" s="1059">
        <v>70</v>
      </c>
      <c r="WJ19" s="1060">
        <v>0.22653721682847897</v>
      </c>
      <c r="WK19" s="1126">
        <v>23</v>
      </c>
      <c r="WL19" s="1059" t="s">
        <v>770</v>
      </c>
      <c r="WM19" s="1060" t="s">
        <v>770</v>
      </c>
      <c r="WN19" s="1060" t="s">
        <v>770</v>
      </c>
      <c r="WO19" s="1072" t="s">
        <v>770</v>
      </c>
      <c r="WP19" s="1059" t="s">
        <v>770</v>
      </c>
      <c r="WQ19" s="1060" t="s">
        <v>770</v>
      </c>
      <c r="WR19" s="1060" t="s">
        <v>770</v>
      </c>
      <c r="WS19" s="1072" t="s">
        <v>770</v>
      </c>
      <c r="WT19" s="1059" t="s">
        <v>770</v>
      </c>
      <c r="WU19" s="1060" t="s">
        <v>770</v>
      </c>
      <c r="WV19" s="1060" t="s">
        <v>770</v>
      </c>
      <c r="WW19" s="1072" t="s">
        <v>770</v>
      </c>
      <c r="WX19" s="1059" t="s">
        <v>770</v>
      </c>
      <c r="WY19" s="1060" t="s">
        <v>770</v>
      </c>
      <c r="WZ19" s="1060" t="s">
        <v>770</v>
      </c>
      <c r="XA19" s="1072" t="s">
        <v>770</v>
      </c>
      <c r="XB19" s="1059">
        <v>129</v>
      </c>
      <c r="XC19" s="1059">
        <v>6592</v>
      </c>
      <c r="XD19" s="1072">
        <v>1.9569174757281555E-2</v>
      </c>
      <c r="XE19" s="1059">
        <v>60</v>
      </c>
      <c r="XF19" s="1059">
        <v>780</v>
      </c>
      <c r="XG19" s="1060">
        <v>7.6923076923076927E-2</v>
      </c>
      <c r="XH19" s="1060">
        <v>6.0227222898001011E-2</v>
      </c>
      <c r="XI19" s="1060">
        <v>9.7765771000301066E-2</v>
      </c>
      <c r="XJ19" s="1059">
        <v>65</v>
      </c>
      <c r="XK19" s="1059">
        <v>815</v>
      </c>
      <c r="XL19" s="1060">
        <v>7.9754601226993863E-2</v>
      </c>
      <c r="XM19" s="1060">
        <v>6.3065948960793206E-2</v>
      </c>
      <c r="XN19" s="1060">
        <v>0.1003862765939</v>
      </c>
      <c r="XO19" s="1059">
        <v>70</v>
      </c>
      <c r="XP19" s="1059">
        <v>865</v>
      </c>
      <c r="XQ19" s="1060">
        <v>8.0924855491329481E-2</v>
      </c>
      <c r="XR19" s="1060">
        <v>6.4549292686193749E-2</v>
      </c>
      <c r="XS19" s="1060">
        <v>0.10100618047911154</v>
      </c>
      <c r="XT19" s="1059">
        <v>75</v>
      </c>
      <c r="XU19" s="1059">
        <v>890</v>
      </c>
      <c r="XV19" s="1060">
        <v>8.4269662921348312E-2</v>
      </c>
      <c r="XW19" s="1060">
        <v>6.7757764450924143E-2</v>
      </c>
      <c r="XX19" s="1060">
        <v>0.10435492656663913</v>
      </c>
      <c r="XY19" s="1059">
        <v>70</v>
      </c>
      <c r="XZ19" s="1059">
        <v>920</v>
      </c>
      <c r="YA19" s="1060">
        <v>7.6086956521739135E-2</v>
      </c>
      <c r="YB19" s="1060">
        <v>6.0662014697730166E-2</v>
      </c>
      <c r="YC19" s="1060">
        <v>9.5037274879846506E-2</v>
      </c>
      <c r="YD19" s="1059">
        <v>70</v>
      </c>
      <c r="YE19" s="1059">
        <v>740</v>
      </c>
      <c r="YF19" s="1060">
        <v>9.45945945945946E-2</v>
      </c>
      <c r="YG19" s="1060">
        <v>7.5553165751511678E-2</v>
      </c>
      <c r="YH19" s="1060">
        <v>0.11782333553781438</v>
      </c>
      <c r="YI19" s="1059" t="s">
        <v>770</v>
      </c>
      <c r="YJ19" s="1059" t="s">
        <v>770</v>
      </c>
      <c r="YK19" s="1060" t="s">
        <v>770</v>
      </c>
      <c r="YL19" s="1060" t="s">
        <v>770</v>
      </c>
      <c r="YM19" s="1072" t="s">
        <v>770</v>
      </c>
      <c r="YN19" s="1059">
        <v>60</v>
      </c>
      <c r="YO19" s="1059">
        <v>95</v>
      </c>
      <c r="YP19" s="1059">
        <v>80</v>
      </c>
      <c r="YQ19" s="1059">
        <v>70</v>
      </c>
      <c r="YR19" s="1059">
        <v>75</v>
      </c>
      <c r="YS19" s="1059">
        <v>45</v>
      </c>
      <c r="YT19" s="1126">
        <v>55</v>
      </c>
      <c r="YU19" s="1059">
        <v>6</v>
      </c>
      <c r="YV19" s="1059">
        <v>76</v>
      </c>
      <c r="YW19" s="1060">
        <v>7.8947368421052627E-2</v>
      </c>
      <c r="YX19" s="1060">
        <v>3.6684005233471768E-2</v>
      </c>
      <c r="YY19" s="1060">
        <v>0.16172743482138069</v>
      </c>
      <c r="YZ19" s="1059">
        <v>4</v>
      </c>
      <c r="ZA19" s="1059">
        <v>76</v>
      </c>
      <c r="ZB19" s="1060">
        <v>5.2631578947368418E-2</v>
      </c>
      <c r="ZC19" s="1060">
        <v>2.0655429299384288E-2</v>
      </c>
      <c r="ZD19" s="1060">
        <v>0.12765672575889644</v>
      </c>
      <c r="ZE19" s="1059">
        <v>4</v>
      </c>
      <c r="ZF19" s="1059">
        <v>76</v>
      </c>
      <c r="ZG19" s="1060">
        <v>5.2631578947368418E-2</v>
      </c>
      <c r="ZH19" s="1060">
        <v>2.0655429299384288E-2</v>
      </c>
      <c r="ZI19" s="1060">
        <v>0.12765672575889644</v>
      </c>
      <c r="ZJ19" s="1059">
        <v>9</v>
      </c>
      <c r="ZK19" s="1059">
        <v>75</v>
      </c>
      <c r="ZL19" s="1060">
        <v>0.12</v>
      </c>
      <c r="ZM19" s="1060">
        <v>6.4433718239445131E-2</v>
      </c>
      <c r="ZN19" s="1072">
        <v>0.21259640204748725</v>
      </c>
      <c r="ZO19" s="1059">
        <v>149</v>
      </c>
      <c r="ZP19" s="1059">
        <v>13</v>
      </c>
      <c r="ZQ19" s="1059">
        <v>136</v>
      </c>
      <c r="ZR19" s="1060">
        <v>0.91275167785234901</v>
      </c>
      <c r="ZS19" s="1059">
        <v>78</v>
      </c>
      <c r="ZT19" s="1059">
        <v>25</v>
      </c>
      <c r="ZU19" s="1059">
        <v>103</v>
      </c>
      <c r="ZV19" s="1060">
        <v>0.57352941176470584</v>
      </c>
      <c r="ZW19" s="1060">
        <v>0.48951512709991041</v>
      </c>
      <c r="ZX19" s="1060">
        <v>0.65350397588044506</v>
      </c>
      <c r="ZY19" s="1060">
        <v>0.75735294117647056</v>
      </c>
      <c r="ZZ19" s="1060">
        <v>0.67888214535206026</v>
      </c>
      <c r="AAA19" s="1072">
        <v>0.82168471507918406</v>
      </c>
      <c r="AAB19" s="1059">
        <v>28</v>
      </c>
      <c r="AAC19" s="1059">
        <v>123</v>
      </c>
      <c r="AAD19" s="1059">
        <v>151</v>
      </c>
      <c r="AAE19" s="1060">
        <v>0.81456953642384111</v>
      </c>
      <c r="AAF19" s="1059">
        <v>72</v>
      </c>
      <c r="AAG19" s="1060">
        <v>0.58536585365853655</v>
      </c>
      <c r="AAH19" s="1060">
        <v>0.49700543793282559</v>
      </c>
      <c r="AAI19" s="1060">
        <v>0.66855557181309722</v>
      </c>
      <c r="AAJ19" s="1059">
        <v>13</v>
      </c>
      <c r="AAK19" s="1059">
        <v>85</v>
      </c>
      <c r="AAL19" s="1060">
        <v>0.69105691056910568</v>
      </c>
      <c r="AAM19" s="1060">
        <v>0.60465207646827868</v>
      </c>
      <c r="AAN19" s="1072">
        <v>0.7658892310583103</v>
      </c>
      <c r="AAO19" s="1059">
        <v>137</v>
      </c>
      <c r="AAP19" s="1059">
        <v>83</v>
      </c>
      <c r="AAQ19" s="1060">
        <v>0.6058394160583942</v>
      </c>
      <c r="AAR19" s="1060">
        <v>0.52219644492618089</v>
      </c>
      <c r="AAS19" s="1060">
        <v>0.68370883497382373</v>
      </c>
      <c r="AAT19" s="1059">
        <v>16</v>
      </c>
      <c r="AAU19" s="1059">
        <v>99</v>
      </c>
      <c r="AAV19" s="1060">
        <v>0.72262773722627738</v>
      </c>
      <c r="AAW19" s="1060">
        <v>0.64236795940859914</v>
      </c>
      <c r="AAX19" s="1072">
        <v>0.7907431465879623</v>
      </c>
      <c r="AAY19" s="1059">
        <v>157</v>
      </c>
      <c r="AAZ19" s="1059">
        <v>152</v>
      </c>
      <c r="ABA19" s="1059">
        <v>5</v>
      </c>
      <c r="ABB19" s="1060">
        <v>0.96815286624203822</v>
      </c>
      <c r="ABC19" s="1059">
        <v>82</v>
      </c>
      <c r="ABD19" s="1060">
        <v>0.53947368421052633</v>
      </c>
      <c r="ABE19" s="1060">
        <v>0.46023838290825619</v>
      </c>
      <c r="ABF19" s="1060">
        <v>0.61676294966914735</v>
      </c>
      <c r="ABG19" s="1059">
        <v>31</v>
      </c>
      <c r="ABH19" s="1059">
        <v>113</v>
      </c>
      <c r="ABI19" s="1060">
        <v>0.74342105263157898</v>
      </c>
      <c r="ABJ19" s="1060">
        <v>0.66858868717298325</v>
      </c>
      <c r="ABK19" s="1072">
        <v>0.80625286372100491</v>
      </c>
      <c r="ABL19" s="1059">
        <v>4636</v>
      </c>
      <c r="ABM19" s="1059">
        <v>2700</v>
      </c>
      <c r="ABN19" s="1059">
        <v>1936</v>
      </c>
      <c r="ABO19" s="1059">
        <v>257</v>
      </c>
      <c r="ABP19" s="1059">
        <v>173</v>
      </c>
      <c r="ABQ19" s="1059">
        <v>331</v>
      </c>
      <c r="ABR19" s="1059">
        <v>328</v>
      </c>
      <c r="ABS19" s="1059">
        <v>371</v>
      </c>
      <c r="ABT19" s="1059">
        <v>194</v>
      </c>
      <c r="ABU19" s="1059">
        <v>139</v>
      </c>
      <c r="ABV19" s="1059">
        <v>124</v>
      </c>
      <c r="ABW19" s="1126">
        <v>19</v>
      </c>
      <c r="ABX19" s="1059">
        <v>55</v>
      </c>
      <c r="ABY19" s="1059">
        <v>55</v>
      </c>
      <c r="ABZ19" s="1059">
        <v>50</v>
      </c>
      <c r="ACA19" s="1059">
        <v>20</v>
      </c>
      <c r="ACB19" s="1059">
        <v>165</v>
      </c>
      <c r="ACC19" s="1059">
        <v>190</v>
      </c>
      <c r="ACD19" s="1059">
        <v>95</v>
      </c>
      <c r="ACE19" s="1059">
        <v>45</v>
      </c>
      <c r="ACF19" s="1059">
        <v>55</v>
      </c>
      <c r="ACG19" s="1059">
        <v>30</v>
      </c>
      <c r="ACH19" s="1059">
        <v>30</v>
      </c>
      <c r="ACI19" s="1059">
        <v>135</v>
      </c>
      <c r="ACJ19" s="1059">
        <v>170</v>
      </c>
      <c r="ACK19" s="1059">
        <v>90</v>
      </c>
      <c r="ACL19" s="1059">
        <v>75</v>
      </c>
      <c r="ACM19" s="1059">
        <v>60</v>
      </c>
      <c r="ACN19" s="1059">
        <v>35</v>
      </c>
      <c r="ACO19" s="1059">
        <v>35</v>
      </c>
      <c r="ACP19" s="1059">
        <v>165</v>
      </c>
      <c r="ACQ19" s="1059">
        <v>195</v>
      </c>
      <c r="ACR19" s="1059">
        <v>105</v>
      </c>
      <c r="ACS19" s="1059">
        <v>70</v>
      </c>
      <c r="ACT19" s="1059">
        <v>60</v>
      </c>
      <c r="ACU19" s="1059">
        <v>45</v>
      </c>
      <c r="ACV19" s="1059">
        <v>25</v>
      </c>
      <c r="ACW19" s="1059">
        <v>180</v>
      </c>
      <c r="ACX19" s="1059">
        <v>215</v>
      </c>
      <c r="ACY19" s="1059">
        <v>120</v>
      </c>
      <c r="ACZ19" s="1059">
        <v>80</v>
      </c>
      <c r="ADA19" s="1059">
        <v>75</v>
      </c>
      <c r="ADB19" s="1059">
        <v>65</v>
      </c>
      <c r="ADC19" s="1059">
        <v>30</v>
      </c>
      <c r="ADD19" s="1059">
        <v>215</v>
      </c>
      <c r="ADE19" s="1059">
        <v>250</v>
      </c>
      <c r="ADF19" s="1059">
        <v>150</v>
      </c>
      <c r="ADG19" s="1059">
        <v>95</v>
      </c>
      <c r="ADH19" s="1059">
        <v>85</v>
      </c>
      <c r="ADI19" s="1059">
        <v>65</v>
      </c>
      <c r="ADJ19" s="1059">
        <v>35</v>
      </c>
      <c r="ADK19" s="1059">
        <v>250</v>
      </c>
      <c r="ADL19" s="1059">
        <v>275</v>
      </c>
      <c r="ADM19" s="1126">
        <v>140</v>
      </c>
      <c r="ADN19" s="1059">
        <v>159</v>
      </c>
      <c r="ADO19" s="1059">
        <v>150</v>
      </c>
      <c r="ADP19" s="1060">
        <v>0.94339622641509435</v>
      </c>
      <c r="ADQ19" s="1059">
        <v>151</v>
      </c>
      <c r="ADR19" s="1060">
        <v>0.94968553459119498</v>
      </c>
      <c r="ADS19" s="1059">
        <v>182</v>
      </c>
      <c r="ADT19" s="1059">
        <v>170</v>
      </c>
      <c r="ADU19" s="1060">
        <v>0.93406593406593408</v>
      </c>
      <c r="ADV19" s="1059">
        <v>165</v>
      </c>
      <c r="ADW19" s="1060">
        <v>0.90659340659340659</v>
      </c>
      <c r="ADX19" s="1059">
        <v>164</v>
      </c>
      <c r="ADY19" s="1060">
        <v>0.90109890109890112</v>
      </c>
      <c r="ADZ19" s="1059">
        <v>164</v>
      </c>
      <c r="AEA19" s="1060">
        <v>0.90109890109890112</v>
      </c>
      <c r="AEB19" s="1059">
        <v>195</v>
      </c>
      <c r="AEC19" s="1059">
        <v>189</v>
      </c>
      <c r="AED19" s="1060">
        <v>0.96923076923076923</v>
      </c>
      <c r="AEE19" s="1059">
        <v>181</v>
      </c>
      <c r="AEF19" s="1060">
        <v>0.92820512820512824</v>
      </c>
      <c r="AEG19" s="1059">
        <v>189</v>
      </c>
      <c r="AEH19" s="1060">
        <v>0.96923076923076923</v>
      </c>
      <c r="AEI19" s="1059">
        <v>189</v>
      </c>
      <c r="AEJ19" s="1060">
        <v>0.96923076923076923</v>
      </c>
      <c r="AEK19" s="1059">
        <v>185</v>
      </c>
      <c r="AEL19" s="1060">
        <v>0.94871794871794868</v>
      </c>
      <c r="AEM19" s="1059">
        <v>186</v>
      </c>
      <c r="AEN19" s="1060">
        <v>0.9538461538461539</v>
      </c>
      <c r="AEO19" s="1059">
        <v>179</v>
      </c>
      <c r="AEP19" s="1072">
        <v>0.91794871794871791</v>
      </c>
      <c r="AEQ19" s="1158">
        <v>166</v>
      </c>
      <c r="AER19" s="1158">
        <v>154</v>
      </c>
      <c r="AES19" s="1144">
        <v>0.92771084337349397</v>
      </c>
      <c r="AET19" s="701">
        <v>46</v>
      </c>
      <c r="AEU19" s="1144">
        <v>0.27710843373493976</v>
      </c>
      <c r="AEV19" s="1158">
        <v>153</v>
      </c>
      <c r="AEW19" s="1144">
        <v>0.92168674698795183</v>
      </c>
      <c r="AEX19" s="1158">
        <v>200</v>
      </c>
      <c r="AEY19" s="1158">
        <v>197</v>
      </c>
      <c r="AEZ19" s="1144">
        <v>0.98499999999999999</v>
      </c>
      <c r="AFA19" s="1164">
        <v>185</v>
      </c>
      <c r="AFB19" s="1144">
        <v>0.92500000000000004</v>
      </c>
      <c r="AFC19" s="1164">
        <v>159</v>
      </c>
      <c r="AFD19" s="1144">
        <v>0.79500000000000004</v>
      </c>
      <c r="AFE19" s="1158">
        <v>187</v>
      </c>
      <c r="AFF19" s="1144">
        <v>0.93500000000000005</v>
      </c>
      <c r="AFG19" s="1158">
        <v>153</v>
      </c>
      <c r="AFH19" s="1144">
        <v>0.76500000000000001</v>
      </c>
      <c r="AFI19" s="1158">
        <v>269</v>
      </c>
      <c r="AFJ19" s="1158">
        <v>261</v>
      </c>
      <c r="AFK19" s="1144">
        <v>0.97026022304832715</v>
      </c>
      <c r="AFL19" s="1164">
        <v>243</v>
      </c>
      <c r="AFM19" s="1144">
        <v>0.90334572490706322</v>
      </c>
      <c r="AFN19" s="1164">
        <v>260</v>
      </c>
      <c r="AFO19" s="1144">
        <v>0.96654275092936803</v>
      </c>
      <c r="AFP19" s="1164">
        <v>261</v>
      </c>
      <c r="AFQ19" s="1144">
        <v>0.97026022304832715</v>
      </c>
      <c r="AFR19" s="1164">
        <v>190.00000000000003</v>
      </c>
      <c r="AFS19" s="1144">
        <v>0.70631970260223054</v>
      </c>
      <c r="AFT19" s="1164">
        <v>245</v>
      </c>
      <c r="AFU19" s="1144">
        <v>0.91078066914498146</v>
      </c>
      <c r="AFV19" s="1158">
        <v>252</v>
      </c>
      <c r="AFW19" s="1144">
        <v>0.93680297397769519</v>
      </c>
      <c r="AFX19" s="1158">
        <v>245</v>
      </c>
      <c r="AFY19" s="1144">
        <v>0.91078066914498146</v>
      </c>
      <c r="AFZ19" s="1158">
        <v>192</v>
      </c>
      <c r="AGA19" s="1144">
        <v>0.71375464684014867</v>
      </c>
      <c r="AGB19" s="1158">
        <v>180</v>
      </c>
      <c r="AGC19" s="802">
        <v>0.66914498141263945</v>
      </c>
      <c r="AGD19" s="1158">
        <v>180</v>
      </c>
      <c r="AGE19" s="1158">
        <v>173</v>
      </c>
      <c r="AGF19" s="1144">
        <v>0.96111111111111114</v>
      </c>
      <c r="AGG19" s="1158">
        <v>1</v>
      </c>
      <c r="AGH19" s="1144">
        <v>5.5555555555555558E-3</v>
      </c>
      <c r="AGI19" s="1158">
        <v>173</v>
      </c>
      <c r="AGJ19" s="1144">
        <v>0.96111111111111114</v>
      </c>
      <c r="AGK19" s="1158">
        <v>214</v>
      </c>
      <c r="AGL19" s="1158">
        <v>208</v>
      </c>
      <c r="AGM19" s="1144">
        <v>0.9719626168224299</v>
      </c>
      <c r="AGN19" s="1158">
        <v>200</v>
      </c>
      <c r="AGO19" s="1144">
        <v>0.93457943925233644</v>
      </c>
      <c r="AGP19" s="1158">
        <v>201</v>
      </c>
      <c r="AGQ19" s="1144">
        <v>0.93925233644859818</v>
      </c>
      <c r="AGR19" s="1158">
        <v>199</v>
      </c>
      <c r="AGS19" s="1144">
        <v>0.92990654205607481</v>
      </c>
      <c r="AGT19" s="1158">
        <v>201</v>
      </c>
      <c r="AGU19" s="1144">
        <v>0.93925233644859818</v>
      </c>
      <c r="AGV19" s="1158">
        <v>261</v>
      </c>
      <c r="AGW19" s="1158">
        <v>252</v>
      </c>
      <c r="AGX19" s="1144">
        <v>0.96551724137931039</v>
      </c>
      <c r="AGY19" s="1158">
        <v>241</v>
      </c>
      <c r="AGZ19" s="1144">
        <v>0.92337164750957856</v>
      </c>
      <c r="AHA19" s="1158">
        <v>252</v>
      </c>
      <c r="AHB19" s="1144">
        <v>0.96551724137931039</v>
      </c>
      <c r="AHC19" s="1158">
        <v>252</v>
      </c>
      <c r="AHD19" s="1144">
        <v>0.96551724137931039</v>
      </c>
      <c r="AHE19" s="1158">
        <v>248.99999999999997</v>
      </c>
      <c r="AHF19" s="1144">
        <v>0.95402298850574707</v>
      </c>
      <c r="AHG19" s="1158">
        <v>224</v>
      </c>
      <c r="AHH19" s="1144">
        <v>0.85823754789272033</v>
      </c>
      <c r="AHI19" s="1158">
        <v>243</v>
      </c>
      <c r="AHJ19" s="1144">
        <v>0.93103448275862066</v>
      </c>
      <c r="AHK19" s="1158">
        <v>235</v>
      </c>
      <c r="AHL19" s="1144">
        <v>0.90038314176245215</v>
      </c>
      <c r="AHM19" s="1158">
        <v>250</v>
      </c>
      <c r="AHN19" s="1144">
        <v>0.95785440613026818</v>
      </c>
      <c r="AHO19" s="1158">
        <v>237</v>
      </c>
      <c r="AHP19" s="802">
        <v>0.90804597701149425</v>
      </c>
    </row>
    <row r="20" spans="1:901" x14ac:dyDescent="0.2">
      <c r="A20" s="4"/>
      <c r="B20" s="4" t="s">
        <v>605</v>
      </c>
      <c r="C20" s="1014" t="s">
        <v>606</v>
      </c>
      <c r="D20" s="3" t="s">
        <v>583</v>
      </c>
      <c r="E20" s="25" t="s">
        <v>770</v>
      </c>
      <c r="F20" s="25" t="s">
        <v>770</v>
      </c>
      <c r="G20" s="25" t="s">
        <v>770</v>
      </c>
      <c r="H20" s="25" t="s">
        <v>770</v>
      </c>
      <c r="I20" s="25" t="s">
        <v>770</v>
      </c>
      <c r="J20" s="25" t="s">
        <v>770</v>
      </c>
      <c r="K20" s="25" t="s">
        <v>770</v>
      </c>
      <c r="L20" s="25" t="s">
        <v>770</v>
      </c>
      <c r="M20" s="1" t="s">
        <v>605</v>
      </c>
      <c r="N20" s="1" t="s">
        <v>630</v>
      </c>
      <c r="O20" s="62" t="s">
        <v>770</v>
      </c>
      <c r="P20" s="62" t="s">
        <v>770</v>
      </c>
      <c r="Q20" s="62" t="s">
        <v>770</v>
      </c>
      <c r="R20" s="62" t="s">
        <v>770</v>
      </c>
      <c r="S20" s="62" t="s">
        <v>770</v>
      </c>
      <c r="T20" s="62" t="s">
        <v>770</v>
      </c>
      <c r="U20" s="913" t="s">
        <v>770</v>
      </c>
      <c r="V20" s="1125">
        <v>760</v>
      </c>
      <c r="W20" s="1059">
        <v>870</v>
      </c>
      <c r="X20" s="1059">
        <v>9700</v>
      </c>
      <c r="Y20" s="1059">
        <v>11305</v>
      </c>
      <c r="Z20" s="1098">
        <v>7.8350515463917525E-2</v>
      </c>
      <c r="AA20" s="1098">
        <v>7.3168199696855424E-2</v>
      </c>
      <c r="AB20" s="1098">
        <v>8.3866667915860713E-2</v>
      </c>
      <c r="AC20" s="1098">
        <v>7.6957098628925261E-2</v>
      </c>
      <c r="AD20" s="1098">
        <v>7.2186518494849486E-2</v>
      </c>
      <c r="AE20" s="1072">
        <v>8.2015082541879961E-2</v>
      </c>
      <c r="AF20" s="1059">
        <v>700</v>
      </c>
      <c r="AG20" s="1059">
        <v>760</v>
      </c>
      <c r="AH20" s="1059">
        <v>9675</v>
      </c>
      <c r="AI20" s="1059">
        <v>11355</v>
      </c>
      <c r="AJ20" s="1098">
        <v>7.2351421188630485E-2</v>
      </c>
      <c r="AK20" s="1098">
        <v>6.735714980583124E-2</v>
      </c>
      <c r="AL20" s="1098">
        <v>7.7685153531136864E-2</v>
      </c>
      <c r="AM20" s="1098">
        <v>6.6930867459269044E-2</v>
      </c>
      <c r="AN20" s="1098">
        <v>6.2479299275701589E-2</v>
      </c>
      <c r="AO20" s="1072">
        <v>7.1675355875097865E-2</v>
      </c>
      <c r="AP20" s="1059">
        <v>660</v>
      </c>
      <c r="AQ20" s="1059">
        <v>750</v>
      </c>
      <c r="AR20" s="1059">
        <v>8765</v>
      </c>
      <c r="AS20" s="1059">
        <v>10340</v>
      </c>
      <c r="AT20" s="1098">
        <v>7.529948659440959E-2</v>
      </c>
      <c r="AU20" s="1098">
        <v>6.995942585415045E-2</v>
      </c>
      <c r="AV20" s="1098">
        <v>8.1011653397034353E-2</v>
      </c>
      <c r="AW20" s="1098">
        <v>7.2533849129593805E-2</v>
      </c>
      <c r="AX20" s="1098">
        <v>6.7691730791813523E-2</v>
      </c>
      <c r="AY20" s="1072">
        <v>7.7693469165818818E-2</v>
      </c>
      <c r="AZ20" s="1059">
        <v>705</v>
      </c>
      <c r="BA20" s="1059">
        <v>825</v>
      </c>
      <c r="BB20" s="1059">
        <v>8760</v>
      </c>
      <c r="BC20" s="1059">
        <v>10255</v>
      </c>
      <c r="BD20" s="1098">
        <v>8.0479452054794523E-2</v>
      </c>
      <c r="BE20" s="1098">
        <v>7.4964975090343028E-2</v>
      </c>
      <c r="BF20" s="1098">
        <v>8.6361706304341576E-2</v>
      </c>
      <c r="BG20" s="1098">
        <v>8.0448561677230621E-2</v>
      </c>
      <c r="BH20" s="1098">
        <v>7.5340165854436633E-2</v>
      </c>
      <c r="BI20" s="1072">
        <v>8.5871162487000816E-2</v>
      </c>
      <c r="BJ20" s="1059">
        <v>3466</v>
      </c>
      <c r="BK20" s="1059">
        <v>3828</v>
      </c>
      <c r="BL20" s="1059">
        <v>3424</v>
      </c>
      <c r="BM20" s="1059">
        <v>2996</v>
      </c>
      <c r="BN20" s="1059">
        <v>2178</v>
      </c>
      <c r="BO20" s="1059">
        <v>13714</v>
      </c>
      <c r="BP20" s="1059">
        <v>15892</v>
      </c>
      <c r="BQ20" s="1126">
        <v>55447</v>
      </c>
      <c r="BR20" s="1059">
        <v>3515</v>
      </c>
      <c r="BS20" s="1059">
        <v>3688</v>
      </c>
      <c r="BT20" s="1059">
        <v>3286</v>
      </c>
      <c r="BU20" s="1059">
        <v>3094</v>
      </c>
      <c r="BV20" s="1059">
        <v>2166</v>
      </c>
      <c r="BW20" s="1059">
        <v>13583</v>
      </c>
      <c r="BX20" s="1059">
        <v>15749</v>
      </c>
      <c r="BY20" s="1126">
        <v>54619</v>
      </c>
      <c r="BZ20" s="1059">
        <v>3577</v>
      </c>
      <c r="CA20" s="1059">
        <v>3629</v>
      </c>
      <c r="CB20" s="1059">
        <v>3194</v>
      </c>
      <c r="CC20" s="1059">
        <v>3086</v>
      </c>
      <c r="CD20" s="1059">
        <v>2145</v>
      </c>
      <c r="CE20" s="1059">
        <v>13486</v>
      </c>
      <c r="CF20" s="1059">
        <v>15631</v>
      </c>
      <c r="CG20" s="1126">
        <v>54050</v>
      </c>
      <c r="CH20" s="1059">
        <v>3458</v>
      </c>
      <c r="CI20" s="1059">
        <v>3491</v>
      </c>
      <c r="CJ20" s="1059">
        <v>3084</v>
      </c>
      <c r="CK20" s="1059">
        <v>3078</v>
      </c>
      <c r="CL20" s="1059">
        <v>2138</v>
      </c>
      <c r="CM20" s="1059">
        <v>13111</v>
      </c>
      <c r="CN20" s="1059">
        <v>15249</v>
      </c>
      <c r="CO20" s="1126">
        <v>53096</v>
      </c>
      <c r="CP20" s="1059">
        <v>3319</v>
      </c>
      <c r="CQ20" s="1059">
        <v>3332</v>
      </c>
      <c r="CR20" s="1059">
        <v>3072</v>
      </c>
      <c r="CS20" s="1059">
        <v>2986</v>
      </c>
      <c r="CT20" s="1059">
        <v>2188</v>
      </c>
      <c r="CU20" s="1059">
        <v>12709</v>
      </c>
      <c r="CV20" s="1059">
        <v>14897</v>
      </c>
      <c r="CW20" s="1126">
        <v>52105</v>
      </c>
      <c r="CX20" s="1059">
        <v>3268</v>
      </c>
      <c r="CY20" s="1059">
        <v>3148</v>
      </c>
      <c r="CZ20" s="1059">
        <v>3094</v>
      </c>
      <c r="DA20" s="1059">
        <v>2930</v>
      </c>
      <c r="DB20" s="1059">
        <v>2245</v>
      </c>
      <c r="DC20" s="1059">
        <v>12440</v>
      </c>
      <c r="DD20" s="1059">
        <v>14685</v>
      </c>
      <c r="DE20" s="1126">
        <v>51457</v>
      </c>
      <c r="DF20" s="1059">
        <v>3274</v>
      </c>
      <c r="DG20" s="1059">
        <v>3060</v>
      </c>
      <c r="DH20" s="1059">
        <v>3171</v>
      </c>
      <c r="DI20" s="1059">
        <v>2850</v>
      </c>
      <c r="DJ20" s="1059">
        <v>2260</v>
      </c>
      <c r="DK20" s="1059">
        <v>12355</v>
      </c>
      <c r="DL20" s="1059">
        <v>14615</v>
      </c>
      <c r="DM20" s="1126">
        <v>50993</v>
      </c>
      <c r="DN20" s="1059">
        <v>3291</v>
      </c>
      <c r="DO20" s="1059">
        <v>2986</v>
      </c>
      <c r="DP20" s="1059">
        <v>3145</v>
      </c>
      <c r="DQ20" s="1059">
        <v>2880</v>
      </c>
      <c r="DR20" s="1059">
        <v>2282</v>
      </c>
      <c r="DS20" s="1059">
        <v>12302</v>
      </c>
      <c r="DT20" s="1059">
        <v>14584</v>
      </c>
      <c r="DU20" s="1126">
        <v>50409</v>
      </c>
      <c r="DV20" s="1059">
        <v>3302</v>
      </c>
      <c r="DW20" s="1059">
        <v>2938</v>
      </c>
      <c r="DX20" s="1059">
        <v>3113</v>
      </c>
      <c r="DY20" s="1059">
        <v>2870</v>
      </c>
      <c r="DZ20" s="1059">
        <v>2195</v>
      </c>
      <c r="EA20" s="1059">
        <v>12223</v>
      </c>
      <c r="EB20" s="1059">
        <v>14418</v>
      </c>
      <c r="EC20" s="1126">
        <v>49799</v>
      </c>
      <c r="ED20" s="1059">
        <v>3179</v>
      </c>
      <c r="EE20" s="1059">
        <v>2903</v>
      </c>
      <c r="EF20" s="1059">
        <v>3088</v>
      </c>
      <c r="EG20" s="1059">
        <v>2871</v>
      </c>
      <c r="EH20" s="1059">
        <v>2198</v>
      </c>
      <c r="EI20" s="1059">
        <v>12041</v>
      </c>
      <c r="EJ20" s="1059">
        <v>14239</v>
      </c>
      <c r="EK20" s="1126">
        <v>49042</v>
      </c>
      <c r="EL20" s="1059">
        <v>2934</v>
      </c>
      <c r="EM20" s="1059">
        <v>2905</v>
      </c>
      <c r="EN20" s="1059">
        <v>3000</v>
      </c>
      <c r="EO20" s="1059">
        <v>2837</v>
      </c>
      <c r="EP20" s="1059">
        <v>2160</v>
      </c>
      <c r="EQ20" s="1059">
        <v>11676</v>
      </c>
      <c r="ER20" s="1059">
        <v>13836</v>
      </c>
      <c r="ES20" s="1126">
        <v>48021</v>
      </c>
      <c r="ET20" s="1059" t="s">
        <v>770</v>
      </c>
      <c r="EU20" s="1059" t="s">
        <v>770</v>
      </c>
      <c r="EV20" s="1059">
        <v>58</v>
      </c>
      <c r="EW20" s="1059">
        <v>55</v>
      </c>
      <c r="EX20" s="1059">
        <v>113</v>
      </c>
      <c r="EY20" s="1059">
        <v>511</v>
      </c>
      <c r="EZ20" s="1098">
        <v>0.22113502935420742</v>
      </c>
      <c r="FA20" s="1098">
        <v>0.18730691218613854</v>
      </c>
      <c r="FB20" s="1098">
        <v>0.25912461519546248</v>
      </c>
      <c r="FC20" s="64" t="s">
        <v>3498</v>
      </c>
      <c r="FD20" s="1098">
        <v>0.10763209393346379</v>
      </c>
      <c r="FE20" s="1098">
        <v>8.362975604491249E-2</v>
      </c>
      <c r="FF20" s="1098">
        <v>0.13748969125341037</v>
      </c>
      <c r="FG20" s="1126" t="s">
        <v>3498</v>
      </c>
      <c r="FH20" s="1059" t="s">
        <v>770</v>
      </c>
      <c r="FI20" s="1059" t="s">
        <v>770</v>
      </c>
      <c r="FJ20" s="1059">
        <v>60</v>
      </c>
      <c r="FK20" s="1059">
        <v>39</v>
      </c>
      <c r="FL20" s="1059">
        <v>99</v>
      </c>
      <c r="FM20" s="1059">
        <v>469</v>
      </c>
      <c r="FN20" s="1098">
        <v>0.21108742004264391</v>
      </c>
      <c r="FO20" s="1098">
        <v>0.17657773884855557</v>
      </c>
      <c r="FP20" s="1098">
        <v>0.25029146869535035</v>
      </c>
      <c r="FQ20" s="1059" t="s">
        <v>3498</v>
      </c>
      <c r="FR20" s="1098">
        <v>8.3155650319829424E-2</v>
      </c>
      <c r="FS20" s="1098">
        <v>6.1425170898232913E-2</v>
      </c>
      <c r="FT20" s="1098">
        <v>0.11165918389758708</v>
      </c>
      <c r="FU20" s="1126" t="s">
        <v>3498</v>
      </c>
      <c r="FV20" s="1059" t="s">
        <v>770</v>
      </c>
      <c r="FW20" s="1059" t="s">
        <v>770</v>
      </c>
      <c r="FX20" s="1059">
        <v>64</v>
      </c>
      <c r="FY20" s="1059">
        <v>49</v>
      </c>
      <c r="FZ20" s="1059">
        <v>113</v>
      </c>
      <c r="GA20" s="1059">
        <v>479</v>
      </c>
      <c r="GB20" s="1098">
        <v>0.23590814196242171</v>
      </c>
      <c r="GC20" s="1098">
        <v>0.20008145604948505</v>
      </c>
      <c r="GD20" s="1098">
        <v>0.27593702708173884</v>
      </c>
      <c r="GE20" s="1059" t="s">
        <v>3498</v>
      </c>
      <c r="GF20" s="1098">
        <v>0.1022964509394572</v>
      </c>
      <c r="GG20" s="1098">
        <v>7.824620882651126E-2</v>
      </c>
      <c r="GH20" s="1098">
        <v>0.13267490608651761</v>
      </c>
      <c r="GI20" s="1126" t="s">
        <v>3498</v>
      </c>
      <c r="GJ20" s="1059" t="s">
        <v>770</v>
      </c>
      <c r="GK20" s="1059" t="s">
        <v>770</v>
      </c>
      <c r="GL20" s="1059">
        <v>49</v>
      </c>
      <c r="GM20" s="1059">
        <v>35</v>
      </c>
      <c r="GN20" s="1059">
        <v>84</v>
      </c>
      <c r="GO20" s="1059">
        <v>432</v>
      </c>
      <c r="GP20" s="1098">
        <v>0.19444444444444445</v>
      </c>
      <c r="GQ20" s="1098">
        <v>0.15988407103645691</v>
      </c>
      <c r="GR20" s="1098">
        <v>0.23439108416714657</v>
      </c>
      <c r="GS20" s="1059" t="s">
        <v>3498</v>
      </c>
      <c r="GT20" s="1098">
        <v>8.1018518518518517E-2</v>
      </c>
      <c r="GU20" s="1098">
        <v>5.8829506219690873E-2</v>
      </c>
      <c r="GV20" s="1098">
        <v>0.11059324447615934</v>
      </c>
      <c r="GW20" s="1126" t="s">
        <v>3498</v>
      </c>
      <c r="GX20" s="1059" t="s">
        <v>770</v>
      </c>
      <c r="GY20" s="1059" t="s">
        <v>770</v>
      </c>
      <c r="GZ20" s="1059">
        <v>50</v>
      </c>
      <c r="HA20" s="1059">
        <v>35</v>
      </c>
      <c r="HB20" s="1059">
        <v>85</v>
      </c>
      <c r="HC20" s="1059">
        <v>587</v>
      </c>
      <c r="HD20" s="1098">
        <v>0.14480408858603067</v>
      </c>
      <c r="HE20" s="1098">
        <v>0.11864463771276679</v>
      </c>
      <c r="HF20" s="1098">
        <v>0.17558227582792763</v>
      </c>
      <c r="HG20" s="1059" t="s">
        <v>3498</v>
      </c>
      <c r="HH20" s="1098">
        <v>5.9625212947189095E-2</v>
      </c>
      <c r="HI20" s="1098">
        <v>4.3181730749186215E-2</v>
      </c>
      <c r="HJ20" s="1098">
        <v>8.1795042153785039E-2</v>
      </c>
      <c r="HK20" s="1126" t="s">
        <v>3498</v>
      </c>
      <c r="HL20" s="1059" t="s">
        <v>770</v>
      </c>
      <c r="HM20" s="1059" t="s">
        <v>770</v>
      </c>
      <c r="HN20" s="1059">
        <v>74</v>
      </c>
      <c r="HO20" s="1059">
        <v>37</v>
      </c>
      <c r="HP20" s="1059">
        <v>111</v>
      </c>
      <c r="HQ20" s="1059">
        <v>603</v>
      </c>
      <c r="HR20" s="1098">
        <v>0.18407960199004975</v>
      </c>
      <c r="HS20" s="1098">
        <v>0.15518015210722183</v>
      </c>
      <c r="HT20" s="1098">
        <v>0.21697876277572523</v>
      </c>
      <c r="HU20" s="1059" t="s">
        <v>3498</v>
      </c>
      <c r="HV20" s="1098">
        <v>6.1359867330016582E-2</v>
      </c>
      <c r="HW20" s="1098">
        <v>4.4841496644779884E-2</v>
      </c>
      <c r="HX20" s="1098">
        <v>8.3431642392172864E-2</v>
      </c>
      <c r="HY20" s="1126" t="s">
        <v>3498</v>
      </c>
      <c r="HZ20" s="1059" t="s">
        <v>770</v>
      </c>
      <c r="IA20" s="1059" t="s">
        <v>770</v>
      </c>
      <c r="IB20" s="1059">
        <v>61</v>
      </c>
      <c r="IC20" s="1059">
        <v>33</v>
      </c>
      <c r="ID20" s="1059">
        <v>94</v>
      </c>
      <c r="IE20" s="1059">
        <v>548</v>
      </c>
      <c r="IF20" s="1098">
        <v>0.17153284671532848</v>
      </c>
      <c r="IG20" s="1098">
        <v>0.14228407108418623</v>
      </c>
      <c r="IH20" s="1098">
        <v>0.20535464970106707</v>
      </c>
      <c r="II20" s="1059" t="s">
        <v>3498</v>
      </c>
      <c r="IJ20" s="1098">
        <v>6.0218978102189784E-2</v>
      </c>
      <c r="IK20" s="1098">
        <v>4.3197467054959832E-2</v>
      </c>
      <c r="IL20" s="1098">
        <v>8.3363264663073713E-2</v>
      </c>
      <c r="IM20" s="1126" t="s">
        <v>3498</v>
      </c>
      <c r="IN20" s="1059" t="s">
        <v>770</v>
      </c>
      <c r="IO20" s="1059" t="s">
        <v>770</v>
      </c>
      <c r="IP20" s="1059">
        <v>40</v>
      </c>
      <c r="IQ20" s="1059">
        <v>16</v>
      </c>
      <c r="IR20" s="1059">
        <v>56</v>
      </c>
      <c r="IS20" s="1059">
        <v>369</v>
      </c>
      <c r="IT20" s="1098">
        <v>0.15176151761517614</v>
      </c>
      <c r="IU20" s="1098">
        <v>0.11875435638312301</v>
      </c>
      <c r="IV20" s="1098">
        <v>0.19194461788627087</v>
      </c>
      <c r="IW20" s="1059" t="s">
        <v>3498</v>
      </c>
      <c r="IX20" s="1098">
        <v>4.3360433604336043E-2</v>
      </c>
      <c r="IY20" s="1098">
        <v>2.6863504086214407E-2</v>
      </c>
      <c r="IZ20" s="1098">
        <v>6.9267057504391577E-2</v>
      </c>
      <c r="JA20" s="1126" t="s">
        <v>3498</v>
      </c>
      <c r="JB20" s="1059">
        <v>50295</v>
      </c>
      <c r="JC20" s="1059">
        <v>3286</v>
      </c>
      <c r="JD20" s="1059">
        <v>3109</v>
      </c>
      <c r="JE20" s="1059">
        <v>3013</v>
      </c>
      <c r="JF20" s="1059">
        <v>2590</v>
      </c>
      <c r="JG20" s="1126">
        <v>2268</v>
      </c>
      <c r="JH20" s="1059">
        <v>6599</v>
      </c>
      <c r="JI20" s="1059">
        <v>60</v>
      </c>
      <c r="JJ20" s="1059">
        <v>98</v>
      </c>
      <c r="JK20" s="1059">
        <v>111</v>
      </c>
      <c r="JL20" s="1059">
        <v>103</v>
      </c>
      <c r="JM20" s="1126">
        <v>91</v>
      </c>
      <c r="JN20" s="1060">
        <v>0.1312058852768665</v>
      </c>
      <c r="JO20" s="1060">
        <v>1.8259281801582473E-2</v>
      </c>
      <c r="JP20" s="1060">
        <v>3.1521389514313283E-2</v>
      </c>
      <c r="JQ20" s="1060">
        <v>3.6840358446730836E-2</v>
      </c>
      <c r="JR20" s="1060">
        <v>3.9768339768339767E-2</v>
      </c>
      <c r="JS20" s="1072">
        <v>4.0123456790123455E-2</v>
      </c>
      <c r="JT20" s="1059">
        <v>51306</v>
      </c>
      <c r="JU20" s="1059">
        <v>48490</v>
      </c>
      <c r="JV20" s="1059">
        <v>45829</v>
      </c>
      <c r="JW20" s="1059">
        <v>2661</v>
      </c>
      <c r="JX20" s="1059">
        <v>492</v>
      </c>
      <c r="JY20" s="1059">
        <v>30</v>
      </c>
      <c r="JZ20" s="1059">
        <v>2139</v>
      </c>
      <c r="KA20" s="1059">
        <v>732</v>
      </c>
      <c r="KB20" s="1059">
        <v>1593</v>
      </c>
      <c r="KC20" s="1059">
        <v>351</v>
      </c>
      <c r="KD20" s="1059">
        <v>140</v>
      </c>
      <c r="KE20" s="1060">
        <v>0.89324835301914007</v>
      </c>
      <c r="KF20" s="1072">
        <v>0.10675164698085993</v>
      </c>
      <c r="KG20" s="1059">
        <v>3292</v>
      </c>
      <c r="KH20" s="1059">
        <v>2984</v>
      </c>
      <c r="KI20" s="1059">
        <v>2845</v>
      </c>
      <c r="KJ20" s="1059">
        <v>139</v>
      </c>
      <c r="KK20" s="1059">
        <v>15</v>
      </c>
      <c r="KL20" s="1059">
        <v>4</v>
      </c>
      <c r="KM20" s="1059">
        <v>120</v>
      </c>
      <c r="KN20" s="1059">
        <v>134</v>
      </c>
      <c r="KO20" s="1059">
        <v>156</v>
      </c>
      <c r="KP20" s="1059">
        <v>18</v>
      </c>
      <c r="KQ20" s="1059">
        <v>0</v>
      </c>
      <c r="KR20" s="1060">
        <v>0.86421628189550426</v>
      </c>
      <c r="KS20" s="1072">
        <v>0.13578371810449574</v>
      </c>
      <c r="KT20" s="1059">
        <v>1973</v>
      </c>
      <c r="KU20" s="1059">
        <v>1825</v>
      </c>
      <c r="KV20" s="1059">
        <v>1753</v>
      </c>
      <c r="KW20" s="1059">
        <v>72</v>
      </c>
      <c r="KX20" s="1059">
        <v>8</v>
      </c>
      <c r="KY20" s="1059">
        <v>1</v>
      </c>
      <c r="KZ20" s="1059">
        <v>63</v>
      </c>
      <c r="LA20" s="1059">
        <v>71</v>
      </c>
      <c r="LB20" s="1059">
        <v>64</v>
      </c>
      <c r="LC20" s="1059">
        <v>10</v>
      </c>
      <c r="LD20" s="1059">
        <v>3</v>
      </c>
      <c r="LE20" s="1060">
        <v>0.88849467815509375</v>
      </c>
      <c r="LF20" s="1072">
        <v>0.11150532184490625</v>
      </c>
      <c r="LG20" s="1059">
        <v>1146</v>
      </c>
      <c r="LH20" s="1059">
        <v>1075</v>
      </c>
      <c r="LI20" s="1059">
        <v>1035</v>
      </c>
      <c r="LJ20" s="1059">
        <v>40</v>
      </c>
      <c r="LK20" s="1059">
        <v>4</v>
      </c>
      <c r="LL20" s="1059">
        <v>1</v>
      </c>
      <c r="LM20" s="1059">
        <v>35</v>
      </c>
      <c r="LN20" s="1059">
        <v>31</v>
      </c>
      <c r="LO20" s="1059">
        <v>31</v>
      </c>
      <c r="LP20" s="1059">
        <v>6</v>
      </c>
      <c r="LQ20" s="1059">
        <v>3</v>
      </c>
      <c r="LR20" s="1060">
        <v>0.90314136125654454</v>
      </c>
      <c r="LS20" s="1072">
        <v>9.6858638743455461E-2</v>
      </c>
      <c r="LT20" s="1059">
        <v>3119</v>
      </c>
      <c r="LU20" s="1059">
        <v>2897</v>
      </c>
      <c r="LV20" s="1059">
        <v>2766</v>
      </c>
      <c r="LW20" s="1059">
        <v>131</v>
      </c>
      <c r="LX20" s="1059">
        <v>18</v>
      </c>
      <c r="LY20" s="1059">
        <v>4</v>
      </c>
      <c r="LZ20" s="1059">
        <v>109</v>
      </c>
      <c r="MA20" s="1059">
        <v>100</v>
      </c>
      <c r="MB20" s="1059">
        <v>84</v>
      </c>
      <c r="MC20" s="1059">
        <v>29</v>
      </c>
      <c r="MD20" s="1059">
        <v>9</v>
      </c>
      <c r="ME20" s="1060">
        <v>0.8868226995831997</v>
      </c>
      <c r="MF20" s="1072">
        <v>0.1131773004168003</v>
      </c>
      <c r="MG20" s="1059">
        <v>674</v>
      </c>
      <c r="MH20" s="1059">
        <v>620</v>
      </c>
      <c r="MI20" s="1059">
        <v>598</v>
      </c>
      <c r="MJ20" s="1059">
        <v>22</v>
      </c>
      <c r="MK20" s="1059">
        <v>4</v>
      </c>
      <c r="ML20" s="1059">
        <v>1</v>
      </c>
      <c r="MM20" s="1059">
        <v>17</v>
      </c>
      <c r="MN20" s="1059">
        <v>22</v>
      </c>
      <c r="MO20" s="1059">
        <v>23</v>
      </c>
      <c r="MP20" s="1059">
        <v>7</v>
      </c>
      <c r="MQ20" s="1059">
        <v>2</v>
      </c>
      <c r="MR20" s="1060">
        <v>0.88724035608308605</v>
      </c>
      <c r="MS20" s="1072">
        <v>0.11275964391691395</v>
      </c>
      <c r="MT20" s="1059">
        <v>1248</v>
      </c>
      <c r="MU20" s="1059">
        <v>1150</v>
      </c>
      <c r="MV20" s="1059">
        <v>1099</v>
      </c>
      <c r="MW20" s="1059">
        <v>51</v>
      </c>
      <c r="MX20" s="1059">
        <v>4</v>
      </c>
      <c r="MY20" s="1059">
        <v>0</v>
      </c>
      <c r="MZ20" s="1059">
        <v>47</v>
      </c>
      <c r="NA20" s="1059">
        <v>37</v>
      </c>
      <c r="NB20" s="1059">
        <v>46</v>
      </c>
      <c r="NC20" s="1059">
        <v>10</v>
      </c>
      <c r="ND20" s="1059">
        <v>5</v>
      </c>
      <c r="NE20" s="1060">
        <v>0.88060897435897434</v>
      </c>
      <c r="NF20" s="1072">
        <v>0.11939102564102566</v>
      </c>
      <c r="NG20" s="1059">
        <v>899</v>
      </c>
      <c r="NH20" s="1059">
        <v>830</v>
      </c>
      <c r="NI20" s="1059">
        <v>798</v>
      </c>
      <c r="NJ20" s="1059">
        <v>32</v>
      </c>
      <c r="NK20" s="1059">
        <v>4</v>
      </c>
      <c r="NL20" s="1059">
        <v>1</v>
      </c>
      <c r="NM20" s="1059">
        <v>27</v>
      </c>
      <c r="NN20" s="1059">
        <v>25</v>
      </c>
      <c r="NO20" s="1059">
        <v>37</v>
      </c>
      <c r="NP20" s="1059">
        <v>6</v>
      </c>
      <c r="NQ20" s="1059">
        <v>1</v>
      </c>
      <c r="NR20" s="1060">
        <v>0.8876529477196885</v>
      </c>
      <c r="NS20" s="1072">
        <v>0.1123470522803115</v>
      </c>
      <c r="NT20" s="1059">
        <v>2291</v>
      </c>
      <c r="NU20" s="1059">
        <v>2143</v>
      </c>
      <c r="NV20" s="1059">
        <v>2037</v>
      </c>
      <c r="NW20" s="1059">
        <v>106</v>
      </c>
      <c r="NX20" s="1059">
        <v>9</v>
      </c>
      <c r="NY20" s="1059">
        <v>4</v>
      </c>
      <c r="NZ20" s="1059">
        <v>93</v>
      </c>
      <c r="OA20" s="1059">
        <v>40</v>
      </c>
      <c r="OB20" s="1059">
        <v>74</v>
      </c>
      <c r="OC20" s="1059">
        <v>27</v>
      </c>
      <c r="OD20" s="1059">
        <v>7</v>
      </c>
      <c r="OE20" s="1060">
        <v>0.88913138367525102</v>
      </c>
      <c r="OF20" s="1072">
        <v>0.11086861632474898</v>
      </c>
      <c r="OG20" s="1059">
        <v>14642</v>
      </c>
      <c r="OH20" s="1059">
        <v>13524</v>
      </c>
      <c r="OI20" s="1059">
        <v>12931</v>
      </c>
      <c r="OJ20" s="1059">
        <v>593</v>
      </c>
      <c r="OK20" s="1059">
        <v>66</v>
      </c>
      <c r="OL20" s="1059">
        <v>16</v>
      </c>
      <c r="OM20" s="1059">
        <v>511</v>
      </c>
      <c r="ON20" s="1059">
        <v>460</v>
      </c>
      <c r="OO20" s="1059">
        <v>515</v>
      </c>
      <c r="OP20" s="1059">
        <v>113</v>
      </c>
      <c r="OQ20" s="1059">
        <v>30</v>
      </c>
      <c r="OR20" s="1060">
        <v>0.88314437918317168</v>
      </c>
      <c r="OS20" s="1072">
        <v>0.11685562081682832</v>
      </c>
      <c r="OT20" s="1059">
        <v>52105</v>
      </c>
      <c r="OU20" s="1059">
        <v>7.8430957873524614</v>
      </c>
      <c r="OV20" s="1060">
        <v>0</v>
      </c>
      <c r="OW20" s="1072">
        <v>3.2258064516129031E-2</v>
      </c>
      <c r="OX20" s="1059">
        <v>10364</v>
      </c>
      <c r="OY20" s="1060">
        <v>7.5018139714395998E-2</v>
      </c>
      <c r="OZ20" s="1059">
        <v>777.48800000000017</v>
      </c>
      <c r="PA20" s="1060">
        <v>0</v>
      </c>
      <c r="PB20" s="1072">
        <v>3.2258064516129031E-2</v>
      </c>
      <c r="PC20" s="1059">
        <v>1344.9999999999998</v>
      </c>
      <c r="PD20" s="1059">
        <v>265</v>
      </c>
      <c r="PE20" s="1126">
        <v>115.00000000000001</v>
      </c>
      <c r="PF20" s="1059">
        <v>1315.0000000000002</v>
      </c>
      <c r="PG20" s="1059">
        <v>265</v>
      </c>
      <c r="PH20" s="1126">
        <v>134.99999999999997</v>
      </c>
      <c r="PI20" s="1059">
        <v>1300</v>
      </c>
      <c r="PJ20" s="1059">
        <v>284.99999999999994</v>
      </c>
      <c r="PK20" s="1126">
        <v>124.99999999999999</v>
      </c>
      <c r="PL20" s="1059">
        <v>1200.0000000000002</v>
      </c>
      <c r="PM20" s="1059">
        <v>255.00000000000003</v>
      </c>
      <c r="PN20" s="1126">
        <v>95.000000000000014</v>
      </c>
      <c r="PO20" s="1059">
        <v>1140</v>
      </c>
      <c r="PP20" s="1059">
        <v>284.99999999999994</v>
      </c>
      <c r="PQ20" s="1126">
        <v>74.999999999999986</v>
      </c>
      <c r="PR20" s="1059">
        <v>1080</v>
      </c>
      <c r="PS20" s="1059">
        <v>279.99999999999994</v>
      </c>
      <c r="PT20" s="1126">
        <v>74.999999999999986</v>
      </c>
      <c r="PU20" s="1059" t="s">
        <v>770</v>
      </c>
      <c r="PV20" s="1059" t="s">
        <v>770</v>
      </c>
      <c r="PW20" s="1059" t="s">
        <v>770</v>
      </c>
      <c r="PX20" s="1059" t="s">
        <v>770</v>
      </c>
      <c r="PY20" s="1059" t="s">
        <v>770</v>
      </c>
      <c r="PZ20" s="1059" t="s">
        <v>770</v>
      </c>
      <c r="QA20" s="1059" t="s">
        <v>770</v>
      </c>
      <c r="QB20" s="1126" t="s">
        <v>770</v>
      </c>
      <c r="QC20" s="1059">
        <v>662</v>
      </c>
      <c r="QD20" s="1059">
        <v>571</v>
      </c>
      <c r="QE20" s="1059" t="s">
        <v>770</v>
      </c>
      <c r="QF20" s="1059">
        <v>604</v>
      </c>
      <c r="QG20" s="1059">
        <v>605</v>
      </c>
      <c r="QH20" s="1059">
        <v>597</v>
      </c>
      <c r="QI20" s="1059">
        <v>587</v>
      </c>
      <c r="QJ20" s="1059">
        <v>586</v>
      </c>
      <c r="QK20" s="1126">
        <v>601</v>
      </c>
      <c r="QL20" s="1059">
        <v>670</v>
      </c>
      <c r="QM20" s="1059">
        <v>658</v>
      </c>
      <c r="QN20" s="1059">
        <v>697</v>
      </c>
      <c r="QO20" s="1059">
        <v>710</v>
      </c>
      <c r="QP20" s="1059">
        <v>731</v>
      </c>
      <c r="QQ20" s="1059">
        <v>800</v>
      </c>
      <c r="QR20" s="1059">
        <v>766</v>
      </c>
      <c r="QS20" s="1059">
        <v>759</v>
      </c>
      <c r="QT20" s="1059">
        <v>741</v>
      </c>
      <c r="QU20" s="1059">
        <v>762</v>
      </c>
      <c r="QV20" s="1059">
        <v>732</v>
      </c>
      <c r="QW20" s="1059">
        <v>757</v>
      </c>
      <c r="QX20" s="1059">
        <v>687</v>
      </c>
      <c r="QY20" s="1059">
        <v>633</v>
      </c>
      <c r="QZ20" s="1059">
        <v>615</v>
      </c>
      <c r="RA20" s="1059">
        <v>611</v>
      </c>
      <c r="RB20" s="1059">
        <v>648</v>
      </c>
      <c r="RC20" s="1059">
        <v>664</v>
      </c>
      <c r="RD20" s="1059">
        <v>629</v>
      </c>
      <c r="RE20" s="1059">
        <v>444</v>
      </c>
      <c r="RF20" s="1059">
        <v>405</v>
      </c>
      <c r="RG20" s="1059">
        <v>375</v>
      </c>
      <c r="RH20" s="1059">
        <v>486</v>
      </c>
      <c r="RI20" s="1059">
        <v>457</v>
      </c>
      <c r="RJ20" s="1126">
        <v>455</v>
      </c>
      <c r="RK20" s="1059">
        <v>612</v>
      </c>
      <c r="RL20" s="1059">
        <v>687</v>
      </c>
      <c r="RM20" s="1059">
        <v>703</v>
      </c>
      <c r="RN20" s="1059">
        <v>716</v>
      </c>
      <c r="RO20" s="1059">
        <v>797</v>
      </c>
      <c r="RP20" s="1059">
        <v>767</v>
      </c>
      <c r="RQ20" s="1059">
        <v>744</v>
      </c>
      <c r="RR20" s="1059">
        <v>735</v>
      </c>
      <c r="RS20" s="1059">
        <v>733</v>
      </c>
      <c r="RT20" s="1059">
        <v>709</v>
      </c>
      <c r="RU20" s="1059">
        <v>737</v>
      </c>
      <c r="RV20" s="1059">
        <v>678</v>
      </c>
      <c r="RW20" s="1059">
        <v>630</v>
      </c>
      <c r="RX20" s="1059">
        <v>619</v>
      </c>
      <c r="RY20" s="1059">
        <v>622</v>
      </c>
      <c r="RZ20" s="1059">
        <v>644</v>
      </c>
      <c r="SA20" s="1059">
        <v>657</v>
      </c>
      <c r="SB20" s="1059">
        <v>678</v>
      </c>
      <c r="SC20" s="1059">
        <v>632</v>
      </c>
      <c r="SD20" s="1059">
        <v>483</v>
      </c>
      <c r="SE20" s="1059">
        <v>381</v>
      </c>
      <c r="SF20" s="1059">
        <v>447</v>
      </c>
      <c r="SG20" s="1059">
        <v>404</v>
      </c>
      <c r="SH20" s="1059">
        <v>434</v>
      </c>
      <c r="SI20" s="1126">
        <v>500</v>
      </c>
      <c r="SJ20" s="1059">
        <v>675</v>
      </c>
      <c r="SK20" s="1059">
        <v>675</v>
      </c>
      <c r="SL20" s="1059">
        <v>692</v>
      </c>
      <c r="SM20" s="1059">
        <v>774</v>
      </c>
      <c r="SN20" s="1059">
        <v>761</v>
      </c>
      <c r="SO20" s="1059">
        <v>733</v>
      </c>
      <c r="SP20" s="1059">
        <v>718</v>
      </c>
      <c r="SQ20" s="1059">
        <v>737</v>
      </c>
      <c r="SR20" s="1059">
        <v>717</v>
      </c>
      <c r="SS20" s="1059">
        <v>724</v>
      </c>
      <c r="ST20" s="1059">
        <v>682</v>
      </c>
      <c r="SU20" s="1059">
        <v>634</v>
      </c>
      <c r="SV20" s="1059">
        <v>618</v>
      </c>
      <c r="SW20" s="1059">
        <v>614</v>
      </c>
      <c r="SX20" s="1059">
        <v>646</v>
      </c>
      <c r="SY20" s="1059">
        <v>631</v>
      </c>
      <c r="SZ20" s="1059">
        <v>668</v>
      </c>
      <c r="TA20" s="1059">
        <v>667</v>
      </c>
      <c r="TB20" s="1059">
        <v>693</v>
      </c>
      <c r="TC20" s="1059">
        <v>427</v>
      </c>
      <c r="TD20" s="1059">
        <v>403</v>
      </c>
      <c r="TE20" s="1059">
        <v>353</v>
      </c>
      <c r="TF20" s="1059">
        <v>397</v>
      </c>
      <c r="TG20" s="1059">
        <v>474</v>
      </c>
      <c r="TH20" s="1126">
        <v>518</v>
      </c>
      <c r="TI20" s="1059">
        <v>269</v>
      </c>
      <c r="TJ20" s="1059">
        <v>361</v>
      </c>
      <c r="TK20" s="1059">
        <v>630</v>
      </c>
      <c r="TL20" s="1060">
        <v>0.57301587301587298</v>
      </c>
      <c r="TM20" s="1060">
        <v>0.53406316535592246</v>
      </c>
      <c r="TN20" s="1060">
        <v>0.61108354084277328</v>
      </c>
      <c r="TO20" s="1126" t="s">
        <v>3499</v>
      </c>
      <c r="TP20" s="1059">
        <v>260</v>
      </c>
      <c r="TQ20" s="1059">
        <v>396</v>
      </c>
      <c r="TR20" s="1059">
        <v>656</v>
      </c>
      <c r="TS20" s="1060">
        <v>0.60365853658536583</v>
      </c>
      <c r="TT20" s="1060">
        <v>0.56572871148286297</v>
      </c>
      <c r="TU20" s="1060">
        <v>0.6403814050943325</v>
      </c>
      <c r="TV20" s="1126" t="s">
        <v>2154</v>
      </c>
      <c r="TW20" s="1059">
        <v>253</v>
      </c>
      <c r="TX20" s="1059">
        <v>435</v>
      </c>
      <c r="TY20" s="1059">
        <v>688</v>
      </c>
      <c r="TZ20" s="1060">
        <v>0.63226744186046513</v>
      </c>
      <c r="UA20" s="1060">
        <v>0.59559518654117893</v>
      </c>
      <c r="UB20" s="1060">
        <v>0.66747086375050968</v>
      </c>
      <c r="UC20" s="1126" t="s">
        <v>2154</v>
      </c>
      <c r="UD20" s="1059">
        <v>234</v>
      </c>
      <c r="UE20" s="1059">
        <v>483</v>
      </c>
      <c r="UF20" s="1059">
        <v>717</v>
      </c>
      <c r="UG20" s="1060">
        <v>0.67364016736401677</v>
      </c>
      <c r="UH20" s="1060">
        <v>0.63847359874581955</v>
      </c>
      <c r="UI20" s="1060">
        <v>0.70695603346119473</v>
      </c>
      <c r="UJ20" s="1126" t="s">
        <v>2154</v>
      </c>
      <c r="UK20" s="1059">
        <v>185</v>
      </c>
      <c r="UL20" s="1059">
        <v>489</v>
      </c>
      <c r="UM20" s="1059">
        <v>674</v>
      </c>
      <c r="UN20" s="1060">
        <v>0.72551928783382791</v>
      </c>
      <c r="UO20" s="1060">
        <v>0.69062271445148671</v>
      </c>
      <c r="UP20" s="1060">
        <v>0.75785973825787989</v>
      </c>
      <c r="UQ20" s="1126" t="s">
        <v>2154</v>
      </c>
      <c r="UR20" s="1059">
        <v>8297</v>
      </c>
      <c r="US20" s="1059">
        <v>8126</v>
      </c>
      <c r="UT20" s="1059">
        <v>171</v>
      </c>
      <c r="UU20" s="1059">
        <v>146</v>
      </c>
      <c r="UV20" s="1060">
        <v>0.85380116959064323</v>
      </c>
      <c r="UW20" s="1059">
        <v>25</v>
      </c>
      <c r="UX20" s="1072">
        <v>0.14619883040935672</v>
      </c>
      <c r="UY20" s="1059">
        <v>6395</v>
      </c>
      <c r="UZ20" s="1059">
        <v>4451</v>
      </c>
      <c r="VA20" s="1059">
        <v>831</v>
      </c>
      <c r="VB20" s="1059">
        <v>1113</v>
      </c>
      <c r="VC20" s="1060">
        <v>0.69601250977326035</v>
      </c>
      <c r="VD20" s="1060">
        <v>0.12994526974198592</v>
      </c>
      <c r="VE20" s="1072">
        <v>0.17404222048475371</v>
      </c>
      <c r="VF20" s="1059">
        <v>14774</v>
      </c>
      <c r="VG20" s="1059">
        <v>909</v>
      </c>
      <c r="VH20" s="1059">
        <v>1103</v>
      </c>
      <c r="VI20" s="1059">
        <v>513</v>
      </c>
      <c r="VJ20" s="1059">
        <v>11310</v>
      </c>
      <c r="VK20" s="1059">
        <v>986</v>
      </c>
      <c r="VL20" s="1059">
        <v>6212</v>
      </c>
      <c r="VM20" s="1072">
        <v>0.15872504829362524</v>
      </c>
      <c r="VN20" s="1059">
        <v>4338</v>
      </c>
      <c r="VO20" s="1059">
        <v>2</v>
      </c>
      <c r="VP20" s="1059">
        <v>676</v>
      </c>
      <c r="VQ20" s="1059">
        <v>874</v>
      </c>
      <c r="VR20" s="1059">
        <v>346</v>
      </c>
      <c r="VS20" s="1126">
        <v>6236</v>
      </c>
      <c r="VT20" s="1059">
        <v>2528</v>
      </c>
      <c r="VU20" s="1059">
        <v>2296</v>
      </c>
      <c r="VV20" s="1059">
        <v>229</v>
      </c>
      <c r="VW20" s="1059">
        <v>3</v>
      </c>
      <c r="VX20" s="1059">
        <v>232</v>
      </c>
      <c r="VY20" s="1060">
        <v>9.0585443037974681E-2</v>
      </c>
      <c r="VZ20" s="1072">
        <v>9.1772151898734181E-2</v>
      </c>
      <c r="WA20" s="1059">
        <v>195</v>
      </c>
      <c r="WB20" s="1059">
        <v>180</v>
      </c>
      <c r="WC20" s="1059">
        <v>185</v>
      </c>
      <c r="WD20" s="1059">
        <v>165</v>
      </c>
      <c r="WE20" s="1059">
        <v>150</v>
      </c>
      <c r="WF20" s="1059">
        <v>150</v>
      </c>
      <c r="WG20" s="1126">
        <v>145</v>
      </c>
      <c r="WH20" s="1059">
        <v>873</v>
      </c>
      <c r="WI20" s="1059">
        <v>248</v>
      </c>
      <c r="WJ20" s="1060">
        <v>0.284077892325315</v>
      </c>
      <c r="WK20" s="1126">
        <v>79</v>
      </c>
      <c r="WL20" s="1059" t="s">
        <v>770</v>
      </c>
      <c r="WM20" s="1060" t="s">
        <v>770</v>
      </c>
      <c r="WN20" s="1060" t="s">
        <v>770</v>
      </c>
      <c r="WO20" s="1072" t="s">
        <v>770</v>
      </c>
      <c r="WP20" s="1059" t="s">
        <v>770</v>
      </c>
      <c r="WQ20" s="1060" t="s">
        <v>770</v>
      </c>
      <c r="WR20" s="1060" t="s">
        <v>770</v>
      </c>
      <c r="WS20" s="1072" t="s">
        <v>770</v>
      </c>
      <c r="WT20" s="1059" t="s">
        <v>770</v>
      </c>
      <c r="WU20" s="1060" t="s">
        <v>770</v>
      </c>
      <c r="WV20" s="1060" t="s">
        <v>770</v>
      </c>
      <c r="WW20" s="1072" t="s">
        <v>770</v>
      </c>
      <c r="WX20" s="1059" t="s">
        <v>770</v>
      </c>
      <c r="WY20" s="1060" t="s">
        <v>770</v>
      </c>
      <c r="WZ20" s="1060" t="s">
        <v>770</v>
      </c>
      <c r="XA20" s="1072" t="s">
        <v>770</v>
      </c>
      <c r="XB20" s="1059">
        <v>495</v>
      </c>
      <c r="XC20" s="1059">
        <v>21302</v>
      </c>
      <c r="XD20" s="1072">
        <v>2.3237254717866865E-2</v>
      </c>
      <c r="XE20" s="1059">
        <v>250</v>
      </c>
      <c r="XF20" s="1059">
        <v>3020</v>
      </c>
      <c r="XG20" s="1060">
        <v>8.2781456953642391E-2</v>
      </c>
      <c r="XH20" s="1060">
        <v>7.3475837936618882E-2</v>
      </c>
      <c r="XI20" s="1060">
        <v>9.3147136740497155E-2</v>
      </c>
      <c r="XJ20" s="1059">
        <v>285</v>
      </c>
      <c r="XK20" s="1059">
        <v>3050</v>
      </c>
      <c r="XL20" s="1060">
        <v>9.3442622950819676E-2</v>
      </c>
      <c r="XM20" s="1060">
        <v>8.361863475009404E-2</v>
      </c>
      <c r="XN20" s="1060">
        <v>0.1042894366277486</v>
      </c>
      <c r="XO20" s="1059">
        <v>255</v>
      </c>
      <c r="XP20" s="1059">
        <v>3050</v>
      </c>
      <c r="XQ20" s="1060">
        <v>8.3606557377049182E-2</v>
      </c>
      <c r="XR20" s="1060">
        <v>7.4299216824319989E-2</v>
      </c>
      <c r="XS20" s="1060">
        <v>9.3961469183631754E-2</v>
      </c>
      <c r="XT20" s="1059">
        <v>240</v>
      </c>
      <c r="XU20" s="1059">
        <v>3005</v>
      </c>
      <c r="XV20" s="1060">
        <v>7.9866888519134774E-2</v>
      </c>
      <c r="XW20" s="1060">
        <v>7.0702158943967544E-2</v>
      </c>
      <c r="XX20" s="1060">
        <v>9.0104405789534311E-2</v>
      </c>
      <c r="XY20" s="1059">
        <v>255</v>
      </c>
      <c r="XZ20" s="1059">
        <v>3010</v>
      </c>
      <c r="YA20" s="1060">
        <v>8.4717607973421927E-2</v>
      </c>
      <c r="YB20" s="1060">
        <v>7.5291339239315191E-2</v>
      </c>
      <c r="YC20" s="1060">
        <v>9.5202519127660271E-2</v>
      </c>
      <c r="YD20" s="1059">
        <v>240</v>
      </c>
      <c r="YE20" s="1059">
        <v>2560</v>
      </c>
      <c r="YF20" s="1060">
        <v>9.375E-2</v>
      </c>
      <c r="YG20" s="1060">
        <v>8.3059608729732476E-2</v>
      </c>
      <c r="YH20" s="1060">
        <v>0.10565777750180526</v>
      </c>
      <c r="YI20" s="1059" t="s">
        <v>770</v>
      </c>
      <c r="YJ20" s="1059" t="s">
        <v>770</v>
      </c>
      <c r="YK20" s="1060" t="s">
        <v>770</v>
      </c>
      <c r="YL20" s="1060" t="s">
        <v>770</v>
      </c>
      <c r="YM20" s="1072" t="s">
        <v>770</v>
      </c>
      <c r="YN20" s="1059">
        <v>265</v>
      </c>
      <c r="YO20" s="1059">
        <v>250</v>
      </c>
      <c r="YP20" s="1059">
        <v>305</v>
      </c>
      <c r="YQ20" s="1059">
        <v>260</v>
      </c>
      <c r="YR20" s="1059">
        <v>260</v>
      </c>
      <c r="YS20" s="1059">
        <v>210</v>
      </c>
      <c r="YT20" s="1126">
        <v>205</v>
      </c>
      <c r="YU20" s="1059">
        <v>23</v>
      </c>
      <c r="YV20" s="1059">
        <v>376</v>
      </c>
      <c r="YW20" s="1060">
        <v>6.1170212765957445E-2</v>
      </c>
      <c r="YX20" s="1060">
        <v>4.1103380031220431E-2</v>
      </c>
      <c r="YY20" s="1060">
        <v>9.011309901095281E-2</v>
      </c>
      <c r="YZ20" s="1059">
        <v>18</v>
      </c>
      <c r="ZA20" s="1059">
        <v>376</v>
      </c>
      <c r="ZB20" s="1060">
        <v>4.7872340425531915E-2</v>
      </c>
      <c r="ZC20" s="1060">
        <v>3.0493111967621618E-2</v>
      </c>
      <c r="ZD20" s="1060">
        <v>7.4396593712193246E-2</v>
      </c>
      <c r="ZE20" s="1059">
        <v>21</v>
      </c>
      <c r="ZF20" s="1059">
        <v>375</v>
      </c>
      <c r="ZG20" s="1060">
        <v>5.6000000000000001E-2</v>
      </c>
      <c r="ZH20" s="1060">
        <v>3.6915913708621746E-2</v>
      </c>
      <c r="ZI20" s="1060">
        <v>8.4088421359127294E-2</v>
      </c>
      <c r="ZJ20" s="1059">
        <v>46</v>
      </c>
      <c r="ZK20" s="1059">
        <v>375</v>
      </c>
      <c r="ZL20" s="1060">
        <v>0.12266666666666666</v>
      </c>
      <c r="ZM20" s="1060">
        <v>9.3237703107429473E-2</v>
      </c>
      <c r="ZN20" s="1072">
        <v>0.15974796303122812</v>
      </c>
      <c r="ZO20" s="1059">
        <v>661</v>
      </c>
      <c r="ZP20" s="1059">
        <v>48</v>
      </c>
      <c r="ZQ20" s="1059">
        <v>613</v>
      </c>
      <c r="ZR20" s="1060">
        <v>0.92738275340393339</v>
      </c>
      <c r="ZS20" s="1059">
        <v>315</v>
      </c>
      <c r="ZT20" s="1059">
        <v>104</v>
      </c>
      <c r="ZU20" s="1059">
        <v>419</v>
      </c>
      <c r="ZV20" s="1060">
        <v>0.51386623164763456</v>
      </c>
      <c r="ZW20" s="1060">
        <v>0.47433730033686067</v>
      </c>
      <c r="ZX20" s="1060">
        <v>0.55322245550786053</v>
      </c>
      <c r="ZY20" s="1060">
        <v>0.68352365415986949</v>
      </c>
      <c r="ZZ20" s="1060">
        <v>0.64565934243464884</v>
      </c>
      <c r="AAA20" s="1072">
        <v>0.71910213198077932</v>
      </c>
      <c r="AAB20" s="1059">
        <v>64</v>
      </c>
      <c r="AAC20" s="1059">
        <v>542</v>
      </c>
      <c r="AAD20" s="1059">
        <v>606</v>
      </c>
      <c r="AAE20" s="1060">
        <v>0.89438943894389444</v>
      </c>
      <c r="AAF20" s="1059">
        <v>284</v>
      </c>
      <c r="AAG20" s="1060">
        <v>0.52398523985239853</v>
      </c>
      <c r="AAH20" s="1060">
        <v>0.48191894098057664</v>
      </c>
      <c r="AAI20" s="1060">
        <v>0.5657139377241186</v>
      </c>
      <c r="AAJ20" s="1059">
        <v>94</v>
      </c>
      <c r="AAK20" s="1059">
        <v>378</v>
      </c>
      <c r="AAL20" s="1060">
        <v>0.69741697416974169</v>
      </c>
      <c r="AAM20" s="1060">
        <v>0.65746509467012004</v>
      </c>
      <c r="AAN20" s="1072">
        <v>0.73459013774544812</v>
      </c>
      <c r="AAO20" s="1059">
        <v>609</v>
      </c>
      <c r="AAP20" s="1059">
        <v>305</v>
      </c>
      <c r="AAQ20" s="1060">
        <v>0.50082101806239743</v>
      </c>
      <c r="AAR20" s="1060">
        <v>0.46122970540475167</v>
      </c>
      <c r="AAS20" s="1060">
        <v>0.54040203798598485</v>
      </c>
      <c r="AAT20" s="1059">
        <v>133</v>
      </c>
      <c r="AAU20" s="1059">
        <v>438</v>
      </c>
      <c r="AAV20" s="1060">
        <v>0.71921182266009853</v>
      </c>
      <c r="AAW20" s="1060">
        <v>0.68223237402841552</v>
      </c>
      <c r="AAX20" s="1072">
        <v>0.7534431112982376</v>
      </c>
      <c r="AAY20" s="1059">
        <v>611</v>
      </c>
      <c r="AAZ20" s="1059">
        <v>598</v>
      </c>
      <c r="ABA20" s="1059">
        <v>13</v>
      </c>
      <c r="ABB20" s="1060">
        <v>0.97872340425531912</v>
      </c>
      <c r="ABC20" s="1059">
        <v>305</v>
      </c>
      <c r="ABD20" s="1060">
        <v>0.51003344481605351</v>
      </c>
      <c r="ABE20" s="1060">
        <v>0.47003105054626143</v>
      </c>
      <c r="ABF20" s="1060">
        <v>0.5499077553038938</v>
      </c>
      <c r="ABG20" s="1059">
        <v>85</v>
      </c>
      <c r="ABH20" s="1059">
        <v>390</v>
      </c>
      <c r="ABI20" s="1060">
        <v>0.65217391304347827</v>
      </c>
      <c r="ABJ20" s="1060">
        <v>0.61313888749119505</v>
      </c>
      <c r="ABK20" s="1072">
        <v>0.68926633456949227</v>
      </c>
      <c r="ABL20" s="1059">
        <v>14774</v>
      </c>
      <c r="ABM20" s="1059">
        <v>8562</v>
      </c>
      <c r="ABN20" s="1059">
        <v>6212</v>
      </c>
      <c r="ABO20" s="1059">
        <v>909</v>
      </c>
      <c r="ABP20" s="1059">
        <v>528</v>
      </c>
      <c r="ABQ20" s="1059">
        <v>993</v>
      </c>
      <c r="ABR20" s="1059">
        <v>1103</v>
      </c>
      <c r="ABS20" s="1059">
        <v>1088</v>
      </c>
      <c r="ABT20" s="1059">
        <v>605</v>
      </c>
      <c r="ABU20" s="1059">
        <v>513</v>
      </c>
      <c r="ABV20" s="1059">
        <v>396</v>
      </c>
      <c r="ABW20" s="1126">
        <v>77</v>
      </c>
      <c r="ABX20" s="1059">
        <v>205</v>
      </c>
      <c r="ABY20" s="1059">
        <v>230</v>
      </c>
      <c r="ABZ20" s="1059">
        <v>160</v>
      </c>
      <c r="ACA20" s="1059">
        <v>60</v>
      </c>
      <c r="ACB20" s="1059">
        <v>595</v>
      </c>
      <c r="ACC20" s="1059">
        <v>675</v>
      </c>
      <c r="ACD20" s="1059">
        <v>360</v>
      </c>
      <c r="ACE20" s="1059">
        <v>210</v>
      </c>
      <c r="ACF20" s="1059">
        <v>200</v>
      </c>
      <c r="ACG20" s="1059">
        <v>160</v>
      </c>
      <c r="ACH20" s="1059">
        <v>65</v>
      </c>
      <c r="ACI20" s="1059">
        <v>575</v>
      </c>
      <c r="ACJ20" s="1059">
        <v>620</v>
      </c>
      <c r="ACK20" s="1059">
        <v>345</v>
      </c>
      <c r="ACL20" s="1059">
        <v>260</v>
      </c>
      <c r="ACM20" s="1059">
        <v>245</v>
      </c>
      <c r="ACN20" s="1059">
        <v>135</v>
      </c>
      <c r="ACO20" s="1059">
        <v>80</v>
      </c>
      <c r="ACP20" s="1059">
        <v>635</v>
      </c>
      <c r="ACQ20" s="1059">
        <v>705</v>
      </c>
      <c r="ACR20" s="1059">
        <v>400</v>
      </c>
      <c r="ACS20" s="1059">
        <v>260</v>
      </c>
      <c r="ACT20" s="1059">
        <v>260</v>
      </c>
      <c r="ACU20" s="1059">
        <v>165</v>
      </c>
      <c r="ACV20" s="1059">
        <v>95</v>
      </c>
      <c r="ACW20" s="1059">
        <v>660</v>
      </c>
      <c r="ACX20" s="1059">
        <v>765</v>
      </c>
      <c r="ACY20" s="1059">
        <v>450</v>
      </c>
      <c r="ACZ20" s="1059">
        <v>305</v>
      </c>
      <c r="ADA20" s="1059">
        <v>255</v>
      </c>
      <c r="ADB20" s="1059">
        <v>190</v>
      </c>
      <c r="ADC20" s="1059">
        <v>95</v>
      </c>
      <c r="ADD20" s="1059">
        <v>765</v>
      </c>
      <c r="ADE20" s="1059">
        <v>825</v>
      </c>
      <c r="ADF20" s="1059">
        <v>475</v>
      </c>
      <c r="ADG20" s="1059">
        <v>250</v>
      </c>
      <c r="ADH20" s="1059">
        <v>275</v>
      </c>
      <c r="ADI20" s="1059">
        <v>235</v>
      </c>
      <c r="ADJ20" s="1059">
        <v>100</v>
      </c>
      <c r="ADK20" s="1059">
        <v>790</v>
      </c>
      <c r="ADL20" s="1059">
        <v>895</v>
      </c>
      <c r="ADM20" s="1126">
        <v>500</v>
      </c>
      <c r="ADN20" s="1059">
        <v>677</v>
      </c>
      <c r="ADO20" s="1059">
        <v>653</v>
      </c>
      <c r="ADP20" s="1060">
        <v>0.96454948301329391</v>
      </c>
      <c r="ADQ20" s="1059">
        <v>652</v>
      </c>
      <c r="ADR20" s="1060">
        <v>0.96307237813884783</v>
      </c>
      <c r="ADS20" s="1059">
        <v>720</v>
      </c>
      <c r="ADT20" s="1059">
        <v>685</v>
      </c>
      <c r="ADU20" s="1060">
        <v>0.95138888888888884</v>
      </c>
      <c r="ADV20" s="1059">
        <v>667</v>
      </c>
      <c r="ADW20" s="1060">
        <v>0.92638888888888893</v>
      </c>
      <c r="ADX20" s="1059">
        <v>665</v>
      </c>
      <c r="ADY20" s="1060">
        <v>0.92361111111111116</v>
      </c>
      <c r="ADZ20" s="1059">
        <v>660</v>
      </c>
      <c r="AEA20" s="1060">
        <v>0.91666666666666663</v>
      </c>
      <c r="AEB20" s="1059">
        <v>611</v>
      </c>
      <c r="AEC20" s="1059">
        <v>592</v>
      </c>
      <c r="AED20" s="1060">
        <v>0.96890343698854342</v>
      </c>
      <c r="AEE20" s="1059">
        <v>505</v>
      </c>
      <c r="AEF20" s="1060">
        <v>0.82651391162029464</v>
      </c>
      <c r="AEG20" s="1059">
        <v>592</v>
      </c>
      <c r="AEH20" s="1060">
        <v>0.96890343698854342</v>
      </c>
      <c r="AEI20" s="1059">
        <v>592</v>
      </c>
      <c r="AEJ20" s="1060">
        <v>0.96890343698854342</v>
      </c>
      <c r="AEK20" s="1059">
        <v>576</v>
      </c>
      <c r="AEL20" s="1060">
        <v>0.94271685761047463</v>
      </c>
      <c r="AEM20" s="1059">
        <v>583</v>
      </c>
      <c r="AEN20" s="1060">
        <v>0.95417348608837971</v>
      </c>
      <c r="AEO20" s="1059">
        <v>505</v>
      </c>
      <c r="AEP20" s="1072">
        <v>0.82651391162029464</v>
      </c>
      <c r="AEQ20" s="1158">
        <v>672</v>
      </c>
      <c r="AER20" s="1158">
        <v>639</v>
      </c>
      <c r="AES20" s="1144">
        <v>0.9508928571428571</v>
      </c>
      <c r="AET20" s="701">
        <v>157</v>
      </c>
      <c r="AEU20" s="1144">
        <v>0.23363095238095238</v>
      </c>
      <c r="AEV20" s="1158">
        <v>640</v>
      </c>
      <c r="AEW20" s="1144">
        <v>0.95238095238095233</v>
      </c>
      <c r="AEX20" s="1158">
        <v>710</v>
      </c>
      <c r="AEY20" s="1158">
        <v>686</v>
      </c>
      <c r="AEZ20" s="1144">
        <v>0.96619718309859159</v>
      </c>
      <c r="AFA20" s="1164">
        <v>582</v>
      </c>
      <c r="AFB20" s="1144">
        <v>0.81971830985915495</v>
      </c>
      <c r="AFC20" s="1164">
        <v>517</v>
      </c>
      <c r="AFD20" s="1144">
        <v>0.72816901408450707</v>
      </c>
      <c r="AFE20" s="1158">
        <v>574</v>
      </c>
      <c r="AFF20" s="1144">
        <v>0.80845070422535215</v>
      </c>
      <c r="AFG20" s="1158">
        <v>430</v>
      </c>
      <c r="AFH20" s="1144">
        <v>0.60563380281690138</v>
      </c>
      <c r="AFI20" s="1158">
        <v>795</v>
      </c>
      <c r="AFJ20" s="1158">
        <v>759</v>
      </c>
      <c r="AFK20" s="1144">
        <v>0.95471698113207548</v>
      </c>
      <c r="AFL20" s="1164">
        <v>684</v>
      </c>
      <c r="AFM20" s="1144">
        <v>0.86037735849056607</v>
      </c>
      <c r="AFN20" s="1164">
        <v>758</v>
      </c>
      <c r="AFO20" s="1144">
        <v>0.95345911949685536</v>
      </c>
      <c r="AFP20" s="1164">
        <v>757</v>
      </c>
      <c r="AFQ20" s="1144">
        <v>0.95220125786163523</v>
      </c>
      <c r="AFR20" s="1164">
        <v>552</v>
      </c>
      <c r="AFS20" s="1144">
        <v>0.69433962264150939</v>
      </c>
      <c r="AFT20" s="1164">
        <v>728</v>
      </c>
      <c r="AFU20" s="1144">
        <v>0.91572327044025159</v>
      </c>
      <c r="AFV20" s="1158">
        <v>752</v>
      </c>
      <c r="AFW20" s="1144">
        <v>0.9459119496855346</v>
      </c>
      <c r="AFX20" s="1158">
        <v>711</v>
      </c>
      <c r="AFY20" s="1144">
        <v>0.89433962264150946</v>
      </c>
      <c r="AFZ20" s="1158">
        <v>561</v>
      </c>
      <c r="AGA20" s="1144">
        <v>0.70566037735849052</v>
      </c>
      <c r="AGB20" s="1158">
        <v>532</v>
      </c>
      <c r="AGC20" s="802">
        <v>0.66918238993710688</v>
      </c>
      <c r="AGD20" s="1158">
        <v>688</v>
      </c>
      <c r="AGE20" s="1158">
        <v>664</v>
      </c>
      <c r="AGF20" s="1144">
        <v>0.96511627906976749</v>
      </c>
      <c r="AGG20" s="1158">
        <v>8</v>
      </c>
      <c r="AGH20" s="1144">
        <v>1.1627906976744186E-2</v>
      </c>
      <c r="AGI20" s="1158">
        <v>664</v>
      </c>
      <c r="AGJ20" s="1144">
        <v>0.96511627906976749</v>
      </c>
      <c r="AGK20" s="1158">
        <v>693</v>
      </c>
      <c r="AGL20" s="1158">
        <v>669</v>
      </c>
      <c r="AGM20" s="1144">
        <v>0.96536796536796532</v>
      </c>
      <c r="AGN20" s="1158">
        <v>636</v>
      </c>
      <c r="AGO20" s="1144">
        <v>0.91774891774891776</v>
      </c>
      <c r="AGP20" s="1158">
        <v>653</v>
      </c>
      <c r="AGQ20" s="1144">
        <v>0.94227994227994227</v>
      </c>
      <c r="AGR20" s="1158">
        <v>640</v>
      </c>
      <c r="AGS20" s="1144">
        <v>0.92352092352092352</v>
      </c>
      <c r="AGT20" s="1158">
        <v>638</v>
      </c>
      <c r="AGU20" s="1144">
        <v>0.92063492063492058</v>
      </c>
      <c r="AGV20" s="1158">
        <v>728</v>
      </c>
      <c r="AGW20" s="1158">
        <v>694</v>
      </c>
      <c r="AGX20" s="1144">
        <v>0.95329670329670335</v>
      </c>
      <c r="AGY20" s="1158">
        <v>625</v>
      </c>
      <c r="AGZ20" s="1144">
        <v>0.85851648351648346</v>
      </c>
      <c r="AHA20" s="1158">
        <v>694</v>
      </c>
      <c r="AHB20" s="1144">
        <v>0.95329670329670335</v>
      </c>
      <c r="AHC20" s="1158">
        <v>694</v>
      </c>
      <c r="AHD20" s="1144">
        <v>0.95329670329670335</v>
      </c>
      <c r="AHE20" s="1158">
        <v>694</v>
      </c>
      <c r="AHF20" s="1144">
        <v>0.95329670329670335</v>
      </c>
      <c r="AHG20" s="1158">
        <v>649</v>
      </c>
      <c r="AHH20" s="1144">
        <v>0.89148351648351654</v>
      </c>
      <c r="AHI20" s="1158">
        <v>681</v>
      </c>
      <c r="AHJ20" s="1144">
        <v>0.93543956043956045</v>
      </c>
      <c r="AHK20" s="1158">
        <v>657</v>
      </c>
      <c r="AHL20" s="1144">
        <v>0.90247252747252749</v>
      </c>
      <c r="AHM20" s="1158">
        <v>695</v>
      </c>
      <c r="AHN20" s="1144">
        <v>0.95467032967032972</v>
      </c>
      <c r="AHO20" s="1158">
        <v>661</v>
      </c>
      <c r="AHP20" s="802">
        <v>0.90796703296703296</v>
      </c>
    </row>
    <row r="21" spans="1:901" x14ac:dyDescent="0.2">
      <c r="A21" s="4"/>
      <c r="B21" s="4" t="s">
        <v>607</v>
      </c>
      <c r="C21" s="1014" t="s">
        <v>608</v>
      </c>
      <c r="D21" s="3" t="s">
        <v>583</v>
      </c>
      <c r="E21" s="25" t="s">
        <v>770</v>
      </c>
      <c r="F21" s="25" t="s">
        <v>770</v>
      </c>
      <c r="G21" s="25" t="s">
        <v>770</v>
      </c>
      <c r="H21" s="25" t="s">
        <v>770</v>
      </c>
      <c r="I21" s="25" t="s">
        <v>770</v>
      </c>
      <c r="J21" s="25" t="s">
        <v>770</v>
      </c>
      <c r="K21" s="25" t="s">
        <v>770</v>
      </c>
      <c r="L21" s="25" t="s">
        <v>770</v>
      </c>
      <c r="M21" s="1" t="s">
        <v>607</v>
      </c>
      <c r="N21" s="1" t="s">
        <v>630</v>
      </c>
      <c r="O21" s="62" t="s">
        <v>770</v>
      </c>
      <c r="P21" s="62" t="s">
        <v>770</v>
      </c>
      <c r="Q21" s="62" t="s">
        <v>770</v>
      </c>
      <c r="R21" s="62" t="s">
        <v>770</v>
      </c>
      <c r="S21" s="62" t="s">
        <v>770</v>
      </c>
      <c r="T21" s="62" t="s">
        <v>770</v>
      </c>
      <c r="U21" s="913" t="s">
        <v>770</v>
      </c>
      <c r="V21" s="1125">
        <v>600</v>
      </c>
      <c r="W21" s="1059">
        <v>695</v>
      </c>
      <c r="X21" s="1059">
        <v>6685</v>
      </c>
      <c r="Y21" s="1059">
        <v>7955</v>
      </c>
      <c r="Z21" s="1098">
        <v>8.9753178758414362E-2</v>
      </c>
      <c r="AA21" s="1098">
        <v>8.3134947943470205E-2</v>
      </c>
      <c r="AB21" s="1098">
        <v>9.6842626085163239E-2</v>
      </c>
      <c r="AC21" s="1098">
        <v>8.7366436203645509E-2</v>
      </c>
      <c r="AD21" s="1098">
        <v>8.1358805353646785E-2</v>
      </c>
      <c r="AE21" s="1072">
        <v>9.3772395089593008E-2</v>
      </c>
      <c r="AF21" s="1059">
        <v>570</v>
      </c>
      <c r="AG21" s="1059">
        <v>620</v>
      </c>
      <c r="AH21" s="1059">
        <v>6875</v>
      </c>
      <c r="AI21" s="1059">
        <v>8135</v>
      </c>
      <c r="AJ21" s="1098">
        <v>8.2909090909090905E-2</v>
      </c>
      <c r="AK21" s="1098">
        <v>7.6621602322755458E-2</v>
      </c>
      <c r="AL21" s="1098">
        <v>8.9662424670475138E-2</v>
      </c>
      <c r="AM21" s="1098">
        <v>7.6213890596189299E-2</v>
      </c>
      <c r="AN21" s="1098">
        <v>7.0645839261288937E-2</v>
      </c>
      <c r="AO21" s="1072">
        <v>8.2181988275841236E-2</v>
      </c>
      <c r="AP21" s="1059">
        <v>595</v>
      </c>
      <c r="AQ21" s="1059">
        <v>655</v>
      </c>
      <c r="AR21" s="1059">
        <v>7020</v>
      </c>
      <c r="AS21" s="1059">
        <v>8310</v>
      </c>
      <c r="AT21" s="1098">
        <v>8.4757834757834757E-2</v>
      </c>
      <c r="AU21" s="1098">
        <v>7.8467415989806374E-2</v>
      </c>
      <c r="AV21" s="1098">
        <v>9.1502459586106824E-2</v>
      </c>
      <c r="AW21" s="1098">
        <v>7.8820697954271962E-2</v>
      </c>
      <c r="AX21" s="1098">
        <v>7.3219892665028125E-2</v>
      </c>
      <c r="AY21" s="1072">
        <v>8.4810719937856466E-2</v>
      </c>
      <c r="AZ21" s="1059">
        <v>620</v>
      </c>
      <c r="BA21" s="1059">
        <v>710</v>
      </c>
      <c r="BB21" s="1059">
        <v>7070</v>
      </c>
      <c r="BC21" s="1059">
        <v>8405</v>
      </c>
      <c r="BD21" s="1098">
        <v>8.7694483734087697E-2</v>
      </c>
      <c r="BE21" s="1098">
        <v>8.1323199401502427E-2</v>
      </c>
      <c r="BF21" s="1098">
        <v>9.4513574162271977E-2</v>
      </c>
      <c r="BG21" s="1098">
        <v>8.4473527662105891E-2</v>
      </c>
      <c r="BH21" s="1098">
        <v>7.8716365951817108E-2</v>
      </c>
      <c r="BI21" s="1072">
        <v>9.0610344010958424E-2</v>
      </c>
      <c r="BJ21" s="1059">
        <v>2087</v>
      </c>
      <c r="BK21" s="1059">
        <v>2306</v>
      </c>
      <c r="BL21" s="1059">
        <v>2262</v>
      </c>
      <c r="BM21" s="1059">
        <v>2185</v>
      </c>
      <c r="BN21" s="1059">
        <v>1847</v>
      </c>
      <c r="BO21" s="1059">
        <v>8840</v>
      </c>
      <c r="BP21" s="1059">
        <v>10687</v>
      </c>
      <c r="BQ21" s="1126">
        <v>39722</v>
      </c>
      <c r="BR21" s="1059">
        <v>2024</v>
      </c>
      <c r="BS21" s="1059">
        <v>2309</v>
      </c>
      <c r="BT21" s="1059">
        <v>2222</v>
      </c>
      <c r="BU21" s="1059">
        <v>2202</v>
      </c>
      <c r="BV21" s="1059">
        <v>1817</v>
      </c>
      <c r="BW21" s="1059">
        <v>8757</v>
      </c>
      <c r="BX21" s="1059">
        <v>10574</v>
      </c>
      <c r="BY21" s="1126">
        <v>39147</v>
      </c>
      <c r="BZ21" s="1059">
        <v>2069</v>
      </c>
      <c r="CA21" s="1059">
        <v>2285</v>
      </c>
      <c r="CB21" s="1059">
        <v>2327</v>
      </c>
      <c r="CC21" s="1059">
        <v>2160</v>
      </c>
      <c r="CD21" s="1059">
        <v>1787</v>
      </c>
      <c r="CE21" s="1059">
        <v>8841</v>
      </c>
      <c r="CF21" s="1059">
        <v>10628</v>
      </c>
      <c r="CG21" s="1126">
        <v>39007</v>
      </c>
      <c r="CH21" s="1059">
        <v>2146</v>
      </c>
      <c r="CI21" s="1059">
        <v>2195</v>
      </c>
      <c r="CJ21" s="1059">
        <v>2345</v>
      </c>
      <c r="CK21" s="1059">
        <v>2214</v>
      </c>
      <c r="CL21" s="1059">
        <v>1758</v>
      </c>
      <c r="CM21" s="1059">
        <v>8900</v>
      </c>
      <c r="CN21" s="1059">
        <v>10658</v>
      </c>
      <c r="CO21" s="1126">
        <v>38796</v>
      </c>
      <c r="CP21" s="1059">
        <v>2240</v>
      </c>
      <c r="CQ21" s="1059">
        <v>2199</v>
      </c>
      <c r="CR21" s="1059">
        <v>2430</v>
      </c>
      <c r="CS21" s="1059">
        <v>2231</v>
      </c>
      <c r="CT21" s="1059">
        <v>1705</v>
      </c>
      <c r="CU21" s="1059">
        <v>9100</v>
      </c>
      <c r="CV21" s="1059">
        <v>10805</v>
      </c>
      <c r="CW21" s="1126">
        <v>38781</v>
      </c>
      <c r="CX21" s="1059">
        <v>2197</v>
      </c>
      <c r="CY21" s="1059">
        <v>2150</v>
      </c>
      <c r="CZ21" s="1059">
        <v>2478</v>
      </c>
      <c r="DA21" s="1059">
        <v>2272</v>
      </c>
      <c r="DB21" s="1059">
        <v>1724</v>
      </c>
      <c r="DC21" s="1059">
        <v>9097</v>
      </c>
      <c r="DD21" s="1059">
        <v>10821</v>
      </c>
      <c r="DE21" s="1126">
        <v>38644</v>
      </c>
      <c r="DF21" s="1059">
        <v>2188</v>
      </c>
      <c r="DG21" s="1059">
        <v>2167</v>
      </c>
      <c r="DH21" s="1059">
        <v>2483</v>
      </c>
      <c r="DI21" s="1059">
        <v>2339</v>
      </c>
      <c r="DJ21" s="1059">
        <v>1737</v>
      </c>
      <c r="DK21" s="1059">
        <v>9177</v>
      </c>
      <c r="DL21" s="1059">
        <v>10914</v>
      </c>
      <c r="DM21" s="1126">
        <v>38803</v>
      </c>
      <c r="DN21" s="1059">
        <v>2113</v>
      </c>
      <c r="DO21" s="1059">
        <v>2197</v>
      </c>
      <c r="DP21" s="1059">
        <v>2440</v>
      </c>
      <c r="DQ21" s="1059">
        <v>2349</v>
      </c>
      <c r="DR21" s="1059">
        <v>1684</v>
      </c>
      <c r="DS21" s="1059">
        <v>9099</v>
      </c>
      <c r="DT21" s="1059">
        <v>10783</v>
      </c>
      <c r="DU21" s="1126">
        <v>38468</v>
      </c>
      <c r="DV21" s="1059">
        <v>2108</v>
      </c>
      <c r="DW21" s="1059">
        <v>2248</v>
      </c>
      <c r="DX21" s="1059">
        <v>2493</v>
      </c>
      <c r="DY21" s="1059">
        <v>2281</v>
      </c>
      <c r="DZ21" s="1059">
        <v>1716</v>
      </c>
      <c r="EA21" s="1059">
        <v>9130</v>
      </c>
      <c r="EB21" s="1059">
        <v>10846</v>
      </c>
      <c r="EC21" s="1126">
        <v>38176</v>
      </c>
      <c r="ED21" s="1059">
        <v>2108</v>
      </c>
      <c r="EE21" s="1059">
        <v>2317</v>
      </c>
      <c r="EF21" s="1059">
        <v>2470</v>
      </c>
      <c r="EG21" s="1059">
        <v>2178</v>
      </c>
      <c r="EH21" s="1059">
        <v>1687</v>
      </c>
      <c r="EI21" s="1059">
        <v>9073</v>
      </c>
      <c r="EJ21" s="1059">
        <v>10760</v>
      </c>
      <c r="EK21" s="1126">
        <v>37781</v>
      </c>
      <c r="EL21" s="1059">
        <v>2064</v>
      </c>
      <c r="EM21" s="1059">
        <v>2364</v>
      </c>
      <c r="EN21" s="1059">
        <v>2505</v>
      </c>
      <c r="EO21" s="1059">
        <v>2145</v>
      </c>
      <c r="EP21" s="1059">
        <v>1640</v>
      </c>
      <c r="EQ21" s="1059">
        <v>9078</v>
      </c>
      <c r="ER21" s="1059">
        <v>10718</v>
      </c>
      <c r="ES21" s="1126">
        <v>37581</v>
      </c>
      <c r="ET21" s="1059" t="s">
        <v>770</v>
      </c>
      <c r="EU21" s="1059" t="s">
        <v>770</v>
      </c>
      <c r="EV21" s="1059">
        <v>48</v>
      </c>
      <c r="EW21" s="1059">
        <v>42</v>
      </c>
      <c r="EX21" s="1059">
        <v>90</v>
      </c>
      <c r="EY21" s="1059">
        <v>384</v>
      </c>
      <c r="EZ21" s="1098">
        <v>0.234375</v>
      </c>
      <c r="FA21" s="1098">
        <v>0.19476547285526333</v>
      </c>
      <c r="FB21" s="1098">
        <v>0.2792464065856276</v>
      </c>
      <c r="FC21" s="64" t="s">
        <v>3498</v>
      </c>
      <c r="FD21" s="1098">
        <v>0.109375</v>
      </c>
      <c r="FE21" s="1098">
        <v>8.1942136207306754E-2</v>
      </c>
      <c r="FF21" s="1098">
        <v>0.14454592179400344</v>
      </c>
      <c r="FG21" s="1126" t="s">
        <v>3498</v>
      </c>
      <c r="FH21" s="1059" t="s">
        <v>770</v>
      </c>
      <c r="FI21" s="1059" t="s">
        <v>770</v>
      </c>
      <c r="FJ21" s="1059">
        <v>52</v>
      </c>
      <c r="FK21" s="1059">
        <v>39</v>
      </c>
      <c r="FL21" s="1059">
        <v>91</v>
      </c>
      <c r="FM21" s="1059">
        <v>361</v>
      </c>
      <c r="FN21" s="1098">
        <v>0.25207756232686979</v>
      </c>
      <c r="FO21" s="1098">
        <v>0.21005708229743836</v>
      </c>
      <c r="FP21" s="1098">
        <v>0.29931885162576261</v>
      </c>
      <c r="FQ21" s="1059" t="s">
        <v>3498</v>
      </c>
      <c r="FR21" s="1098">
        <v>0.10803324099722991</v>
      </c>
      <c r="FS21" s="1098">
        <v>8.0041149471665671E-2</v>
      </c>
      <c r="FT21" s="1098">
        <v>0.14427946114434476</v>
      </c>
      <c r="FU21" s="1126" t="s">
        <v>3498</v>
      </c>
      <c r="FV21" s="1059" t="s">
        <v>770</v>
      </c>
      <c r="FW21" s="1059" t="s">
        <v>770</v>
      </c>
      <c r="FX21" s="1059">
        <v>39</v>
      </c>
      <c r="FY21" s="1059">
        <v>50</v>
      </c>
      <c r="FZ21" s="1059">
        <v>89</v>
      </c>
      <c r="GA21" s="1059">
        <v>362</v>
      </c>
      <c r="GB21" s="1098">
        <v>0.24585635359116023</v>
      </c>
      <c r="GC21" s="1098">
        <v>0.20432088044024138</v>
      </c>
      <c r="GD21" s="1098">
        <v>0.29272901490750841</v>
      </c>
      <c r="GE21" s="1059" t="s">
        <v>3498</v>
      </c>
      <c r="GF21" s="1098">
        <v>0.13812154696132597</v>
      </c>
      <c r="GG21" s="1098">
        <v>0.10636241565503692</v>
      </c>
      <c r="GH21" s="1098">
        <v>0.17748037011186768</v>
      </c>
      <c r="GI21" s="1126" t="s">
        <v>3498</v>
      </c>
      <c r="GJ21" s="1059" t="s">
        <v>770</v>
      </c>
      <c r="GK21" s="1059" t="s">
        <v>770</v>
      </c>
      <c r="GL21" s="1059">
        <v>56</v>
      </c>
      <c r="GM21" s="1059">
        <v>47</v>
      </c>
      <c r="GN21" s="1059">
        <v>103</v>
      </c>
      <c r="GO21" s="1059">
        <v>389</v>
      </c>
      <c r="GP21" s="1098">
        <v>0.2647814910025707</v>
      </c>
      <c r="GQ21" s="1098">
        <v>0.22339039581965592</v>
      </c>
      <c r="GR21" s="1098">
        <v>0.3107728247595466</v>
      </c>
      <c r="GS21" s="1059" t="s">
        <v>3498</v>
      </c>
      <c r="GT21" s="1098">
        <v>0.12082262210796915</v>
      </c>
      <c r="GU21" s="1098">
        <v>9.2088510713263266E-2</v>
      </c>
      <c r="GV21" s="1098">
        <v>0.15697241863572434</v>
      </c>
      <c r="GW21" s="1126" t="s">
        <v>3498</v>
      </c>
      <c r="GX21" s="1059" t="s">
        <v>770</v>
      </c>
      <c r="GY21" s="1059" t="s">
        <v>770</v>
      </c>
      <c r="GZ21" s="1059">
        <v>44</v>
      </c>
      <c r="HA21" s="1059">
        <v>24</v>
      </c>
      <c r="HB21" s="1059">
        <v>68</v>
      </c>
      <c r="HC21" s="1059">
        <v>376</v>
      </c>
      <c r="HD21" s="1098">
        <v>0.18085106382978725</v>
      </c>
      <c r="HE21" s="1098">
        <v>0.14523743705123621</v>
      </c>
      <c r="HF21" s="1098">
        <v>0.22292000225216252</v>
      </c>
      <c r="HG21" s="1059" t="s">
        <v>3498</v>
      </c>
      <c r="HH21" s="1098">
        <v>6.3829787234042548E-2</v>
      </c>
      <c r="HI21" s="1098">
        <v>4.3265226435227427E-2</v>
      </c>
      <c r="HJ21" s="1098">
        <v>9.3216607279417482E-2</v>
      </c>
      <c r="HK21" s="1126" t="s">
        <v>3498</v>
      </c>
      <c r="HL21" s="1059" t="s">
        <v>770</v>
      </c>
      <c r="HM21" s="1059" t="s">
        <v>770</v>
      </c>
      <c r="HN21" s="1059">
        <v>38</v>
      </c>
      <c r="HO21" s="1059">
        <v>27</v>
      </c>
      <c r="HP21" s="1059">
        <v>65</v>
      </c>
      <c r="HQ21" s="1059">
        <v>376</v>
      </c>
      <c r="HR21" s="1098">
        <v>0.17287234042553193</v>
      </c>
      <c r="HS21" s="1098">
        <v>0.13800970818431052</v>
      </c>
      <c r="HT21" s="1098">
        <v>0.21435166710167317</v>
      </c>
      <c r="HU21" s="1059" t="s">
        <v>3498</v>
      </c>
      <c r="HV21" s="1098">
        <v>7.1808510638297879E-2</v>
      </c>
      <c r="HW21" s="1098">
        <v>4.981735516895474E-2</v>
      </c>
      <c r="HX21" s="1098">
        <v>0.10246054256310522</v>
      </c>
      <c r="HY21" s="1126" t="s">
        <v>2154</v>
      </c>
      <c r="HZ21" s="1059" t="s">
        <v>770</v>
      </c>
      <c r="IA21" s="1059" t="s">
        <v>770</v>
      </c>
      <c r="IB21" s="1059">
        <v>28</v>
      </c>
      <c r="IC21" s="1059">
        <v>22</v>
      </c>
      <c r="ID21" s="1059">
        <v>50</v>
      </c>
      <c r="IE21" s="1059">
        <v>369</v>
      </c>
      <c r="IF21" s="1098">
        <v>0.13550135501355012</v>
      </c>
      <c r="IG21" s="1098">
        <v>0.10431364753009249</v>
      </c>
      <c r="IH21" s="1098">
        <v>0.17420006483748324</v>
      </c>
      <c r="II21" s="1059" t="s">
        <v>3498</v>
      </c>
      <c r="IJ21" s="1098">
        <v>5.9620596205962058E-2</v>
      </c>
      <c r="IK21" s="1098">
        <v>3.9698842883236697E-2</v>
      </c>
      <c r="IL21" s="1098">
        <v>8.8616980609187476E-2</v>
      </c>
      <c r="IM21" s="1126" t="s">
        <v>3498</v>
      </c>
      <c r="IN21" s="1059" t="s">
        <v>770</v>
      </c>
      <c r="IO21" s="1059" t="s">
        <v>770</v>
      </c>
      <c r="IP21" s="1059">
        <v>25</v>
      </c>
      <c r="IQ21" s="1059">
        <v>13</v>
      </c>
      <c r="IR21" s="1059">
        <v>38</v>
      </c>
      <c r="IS21" s="1059">
        <v>215</v>
      </c>
      <c r="IT21" s="1098">
        <v>0.17674418604651163</v>
      </c>
      <c r="IU21" s="1098">
        <v>0.1315623392229808</v>
      </c>
      <c r="IV21" s="1098">
        <v>0.23327464939402318</v>
      </c>
      <c r="IW21" s="1059" t="s">
        <v>2154</v>
      </c>
      <c r="IX21" s="1098">
        <v>6.0465116279069767E-2</v>
      </c>
      <c r="IY21" s="1098">
        <v>3.5673118002831627E-2</v>
      </c>
      <c r="IZ21" s="1098">
        <v>0.1006879672389939</v>
      </c>
      <c r="JA21" s="1126" t="s">
        <v>2154</v>
      </c>
      <c r="JB21" s="1059">
        <v>38006</v>
      </c>
      <c r="JC21" s="1059">
        <v>2194</v>
      </c>
      <c r="JD21" s="1059">
        <v>2132</v>
      </c>
      <c r="JE21" s="1059">
        <v>2423</v>
      </c>
      <c r="JF21" s="1059">
        <v>2230</v>
      </c>
      <c r="JG21" s="1126">
        <v>1719</v>
      </c>
      <c r="JH21" s="1059">
        <v>5083</v>
      </c>
      <c r="JI21" s="1059">
        <v>37</v>
      </c>
      <c r="JJ21" s="1059">
        <v>66</v>
      </c>
      <c r="JK21" s="1059">
        <v>95</v>
      </c>
      <c r="JL21" s="1059">
        <v>103</v>
      </c>
      <c r="JM21" s="1126">
        <v>86</v>
      </c>
      <c r="JN21" s="1060">
        <v>0.13374204073041099</v>
      </c>
      <c r="JO21" s="1060">
        <v>1.6864175022789425E-2</v>
      </c>
      <c r="JP21" s="1060">
        <v>3.095684803001876E-2</v>
      </c>
      <c r="JQ21" s="1060">
        <v>3.9207593891869584E-2</v>
      </c>
      <c r="JR21" s="1060">
        <v>4.6188340807174891E-2</v>
      </c>
      <c r="JS21" s="1072">
        <v>5.0029086678301339E-2</v>
      </c>
      <c r="JT21" s="1059">
        <v>38585</v>
      </c>
      <c r="JU21" s="1059">
        <v>36610</v>
      </c>
      <c r="JV21" s="1059">
        <v>34850</v>
      </c>
      <c r="JW21" s="1059">
        <v>1760</v>
      </c>
      <c r="JX21" s="1059">
        <v>302</v>
      </c>
      <c r="JY21" s="1059">
        <v>42</v>
      </c>
      <c r="JZ21" s="1059">
        <v>1416</v>
      </c>
      <c r="KA21" s="1059">
        <v>625</v>
      </c>
      <c r="KB21" s="1059">
        <v>1068</v>
      </c>
      <c r="KC21" s="1059">
        <v>197</v>
      </c>
      <c r="KD21" s="1059">
        <v>85</v>
      </c>
      <c r="KE21" s="1060">
        <v>0.90320072567059739</v>
      </c>
      <c r="KF21" s="1072">
        <v>9.6799274329402607E-2</v>
      </c>
      <c r="KG21" s="1059">
        <v>2195</v>
      </c>
      <c r="KH21" s="1059">
        <v>1978</v>
      </c>
      <c r="KI21" s="1059">
        <v>1893</v>
      </c>
      <c r="KJ21" s="1059">
        <v>85</v>
      </c>
      <c r="KK21" s="1059">
        <v>5</v>
      </c>
      <c r="KL21" s="1059">
        <v>4</v>
      </c>
      <c r="KM21" s="1059">
        <v>76</v>
      </c>
      <c r="KN21" s="1059">
        <v>121</v>
      </c>
      <c r="KO21" s="1059">
        <v>77</v>
      </c>
      <c r="KP21" s="1059">
        <v>13</v>
      </c>
      <c r="KQ21" s="1059">
        <v>6</v>
      </c>
      <c r="KR21" s="1060">
        <v>0.86241457858769932</v>
      </c>
      <c r="KS21" s="1072">
        <v>0.13758542141230068</v>
      </c>
      <c r="KT21" s="1059">
        <v>1254</v>
      </c>
      <c r="KU21" s="1059">
        <v>1136</v>
      </c>
      <c r="KV21" s="1059">
        <v>1097</v>
      </c>
      <c r="KW21" s="1059">
        <v>39</v>
      </c>
      <c r="KX21" s="1059">
        <v>2</v>
      </c>
      <c r="KY21" s="1059">
        <v>1</v>
      </c>
      <c r="KZ21" s="1059">
        <v>36</v>
      </c>
      <c r="LA21" s="1059">
        <v>64</v>
      </c>
      <c r="LB21" s="1059">
        <v>49</v>
      </c>
      <c r="LC21" s="1059">
        <v>3</v>
      </c>
      <c r="LD21" s="1059">
        <v>2</v>
      </c>
      <c r="LE21" s="1060">
        <v>0.87480063795853269</v>
      </c>
      <c r="LF21" s="1072">
        <v>0.12519936204146731</v>
      </c>
      <c r="LG21" s="1059">
        <v>893</v>
      </c>
      <c r="LH21" s="1059">
        <v>826</v>
      </c>
      <c r="LI21" s="1059">
        <v>803</v>
      </c>
      <c r="LJ21" s="1059">
        <v>23</v>
      </c>
      <c r="LK21" s="1059">
        <v>0</v>
      </c>
      <c r="LL21" s="1059">
        <v>1</v>
      </c>
      <c r="LM21" s="1059">
        <v>22</v>
      </c>
      <c r="LN21" s="1059">
        <v>44</v>
      </c>
      <c r="LO21" s="1059">
        <v>16</v>
      </c>
      <c r="LP21" s="1059">
        <v>5</v>
      </c>
      <c r="LQ21" s="1059">
        <v>2</v>
      </c>
      <c r="LR21" s="1060">
        <v>0.89921612541993279</v>
      </c>
      <c r="LS21" s="1072">
        <v>0.10078387458006721</v>
      </c>
      <c r="LT21" s="1059">
        <v>2470</v>
      </c>
      <c r="LU21" s="1059">
        <v>2288</v>
      </c>
      <c r="LV21" s="1059">
        <v>2211</v>
      </c>
      <c r="LW21" s="1059">
        <v>77</v>
      </c>
      <c r="LX21" s="1059">
        <v>7</v>
      </c>
      <c r="LY21" s="1059">
        <v>4</v>
      </c>
      <c r="LZ21" s="1059">
        <v>66</v>
      </c>
      <c r="MA21" s="1059">
        <v>75</v>
      </c>
      <c r="MB21" s="1059">
        <v>90</v>
      </c>
      <c r="MC21" s="1059">
        <v>17</v>
      </c>
      <c r="MD21" s="1059">
        <v>0</v>
      </c>
      <c r="ME21" s="1060">
        <v>0.8951417004048583</v>
      </c>
      <c r="MF21" s="1072">
        <v>0.1048582995951417</v>
      </c>
      <c r="MG21" s="1059">
        <v>457</v>
      </c>
      <c r="MH21" s="1059">
        <v>424</v>
      </c>
      <c r="MI21" s="1059">
        <v>413</v>
      </c>
      <c r="MJ21" s="1059">
        <v>11</v>
      </c>
      <c r="MK21" s="1059">
        <v>2</v>
      </c>
      <c r="ML21" s="1059">
        <v>0</v>
      </c>
      <c r="MM21" s="1059">
        <v>9</v>
      </c>
      <c r="MN21" s="1059">
        <v>17</v>
      </c>
      <c r="MO21" s="1059">
        <v>12</v>
      </c>
      <c r="MP21" s="1059">
        <v>3</v>
      </c>
      <c r="MQ21" s="1059">
        <v>1</v>
      </c>
      <c r="MR21" s="1060">
        <v>0.90371991247264771</v>
      </c>
      <c r="MS21" s="1072">
        <v>9.6280087527352287E-2</v>
      </c>
      <c r="MT21" s="1059">
        <v>1022</v>
      </c>
      <c r="MU21" s="1059">
        <v>948</v>
      </c>
      <c r="MV21" s="1059">
        <v>927</v>
      </c>
      <c r="MW21" s="1059">
        <v>21</v>
      </c>
      <c r="MX21" s="1059">
        <v>0</v>
      </c>
      <c r="MY21" s="1059">
        <v>2</v>
      </c>
      <c r="MZ21" s="1059">
        <v>19</v>
      </c>
      <c r="NA21" s="1059">
        <v>38</v>
      </c>
      <c r="NB21" s="1059">
        <v>30</v>
      </c>
      <c r="NC21" s="1059">
        <v>3</v>
      </c>
      <c r="ND21" s="1059">
        <v>3</v>
      </c>
      <c r="NE21" s="1060">
        <v>0.90704500978473579</v>
      </c>
      <c r="NF21" s="1072">
        <v>9.295499021526421E-2</v>
      </c>
      <c r="NG21" s="1059">
        <v>754</v>
      </c>
      <c r="NH21" s="1059">
        <v>701</v>
      </c>
      <c r="NI21" s="1059">
        <v>680</v>
      </c>
      <c r="NJ21" s="1059">
        <v>21</v>
      </c>
      <c r="NK21" s="1059">
        <v>2</v>
      </c>
      <c r="NL21" s="1059">
        <v>3</v>
      </c>
      <c r="NM21" s="1059">
        <v>16</v>
      </c>
      <c r="NN21" s="1059">
        <v>19</v>
      </c>
      <c r="NO21" s="1059">
        <v>28</v>
      </c>
      <c r="NP21" s="1059">
        <v>3</v>
      </c>
      <c r="NQ21" s="1059">
        <v>3</v>
      </c>
      <c r="NR21" s="1060">
        <v>0.90185676392572944</v>
      </c>
      <c r="NS21" s="1072">
        <v>9.8143236074270557E-2</v>
      </c>
      <c r="NT21" s="1059">
        <v>1733</v>
      </c>
      <c r="NU21" s="1059">
        <v>1636</v>
      </c>
      <c r="NV21" s="1059">
        <v>1567</v>
      </c>
      <c r="NW21" s="1059">
        <v>69</v>
      </c>
      <c r="NX21" s="1059">
        <v>6</v>
      </c>
      <c r="NY21" s="1059">
        <v>4</v>
      </c>
      <c r="NZ21" s="1059">
        <v>59</v>
      </c>
      <c r="OA21" s="1059">
        <v>37</v>
      </c>
      <c r="OB21" s="1059">
        <v>46</v>
      </c>
      <c r="OC21" s="1059">
        <v>8</v>
      </c>
      <c r="OD21" s="1059">
        <v>6</v>
      </c>
      <c r="OE21" s="1060">
        <v>0.90421234852856314</v>
      </c>
      <c r="OF21" s="1072">
        <v>9.5787651471436863E-2</v>
      </c>
      <c r="OG21" s="1059">
        <v>10778</v>
      </c>
      <c r="OH21" s="1059">
        <v>9937</v>
      </c>
      <c r="OI21" s="1059">
        <v>9591</v>
      </c>
      <c r="OJ21" s="1059">
        <v>346</v>
      </c>
      <c r="OK21" s="1059">
        <v>24</v>
      </c>
      <c r="OL21" s="1059">
        <v>19</v>
      </c>
      <c r="OM21" s="1059">
        <v>303</v>
      </c>
      <c r="ON21" s="1059">
        <v>415</v>
      </c>
      <c r="OO21" s="1059">
        <v>348</v>
      </c>
      <c r="OP21" s="1059">
        <v>55</v>
      </c>
      <c r="OQ21" s="1059">
        <v>23</v>
      </c>
      <c r="OR21" s="1060">
        <v>0.88986825013917237</v>
      </c>
      <c r="OS21" s="1072">
        <v>0.11013174986082763</v>
      </c>
      <c r="OT21" s="1059">
        <v>38781</v>
      </c>
      <c r="OU21" s="1059">
        <v>10.348762074211599</v>
      </c>
      <c r="OV21" s="1060">
        <v>0</v>
      </c>
      <c r="OW21" s="1072">
        <v>0</v>
      </c>
      <c r="OX21" s="1059">
        <v>7314</v>
      </c>
      <c r="OY21" s="1060">
        <v>8.8053459119496857E-2</v>
      </c>
      <c r="OZ21" s="1059">
        <v>644.02300000000002</v>
      </c>
      <c r="PA21" s="1060">
        <v>0</v>
      </c>
      <c r="PB21" s="1072">
        <v>0</v>
      </c>
      <c r="PC21" s="1059">
        <v>1135</v>
      </c>
      <c r="PD21" s="1059">
        <v>180</v>
      </c>
      <c r="PE21" s="1126">
        <v>100</v>
      </c>
      <c r="PF21" s="1059">
        <v>1110</v>
      </c>
      <c r="PG21" s="1059">
        <v>195</v>
      </c>
      <c r="PH21" s="1126">
        <v>100</v>
      </c>
      <c r="PI21" s="1059">
        <v>1080</v>
      </c>
      <c r="PJ21" s="1059">
        <v>195</v>
      </c>
      <c r="PK21" s="1126">
        <v>75</v>
      </c>
      <c r="PL21" s="1059">
        <v>1025</v>
      </c>
      <c r="PM21" s="1059">
        <v>175</v>
      </c>
      <c r="PN21" s="1126">
        <v>80</v>
      </c>
      <c r="PO21" s="1059">
        <v>980</v>
      </c>
      <c r="PP21" s="1059">
        <v>170</v>
      </c>
      <c r="PQ21" s="1126">
        <v>60</v>
      </c>
      <c r="PR21" s="1059">
        <v>905</v>
      </c>
      <c r="PS21" s="1059">
        <v>195</v>
      </c>
      <c r="PT21" s="1126">
        <v>60</v>
      </c>
      <c r="PU21" s="1059" t="s">
        <v>770</v>
      </c>
      <c r="PV21" s="1059" t="s">
        <v>770</v>
      </c>
      <c r="PW21" s="1059" t="s">
        <v>770</v>
      </c>
      <c r="PX21" s="1059" t="s">
        <v>770</v>
      </c>
      <c r="PY21" s="1059" t="s">
        <v>770</v>
      </c>
      <c r="PZ21" s="1059" t="s">
        <v>770</v>
      </c>
      <c r="QA21" s="1059" t="s">
        <v>770</v>
      </c>
      <c r="QB21" s="1126" t="s">
        <v>770</v>
      </c>
      <c r="QC21" s="1059">
        <v>402</v>
      </c>
      <c r="QD21" s="1059">
        <v>332</v>
      </c>
      <c r="QE21" s="1059" t="s">
        <v>770</v>
      </c>
      <c r="QF21" s="1059">
        <v>391</v>
      </c>
      <c r="QG21" s="1059">
        <v>401</v>
      </c>
      <c r="QH21" s="1059">
        <v>402</v>
      </c>
      <c r="QI21" s="1059">
        <v>405</v>
      </c>
      <c r="QJ21" s="1059">
        <v>428</v>
      </c>
      <c r="QK21" s="1126">
        <v>413</v>
      </c>
      <c r="QL21" s="1059">
        <v>394</v>
      </c>
      <c r="QM21" s="1059">
        <v>393</v>
      </c>
      <c r="QN21" s="1059">
        <v>427</v>
      </c>
      <c r="QO21" s="1059">
        <v>438</v>
      </c>
      <c r="QP21" s="1059">
        <v>435</v>
      </c>
      <c r="QQ21" s="1059">
        <v>452</v>
      </c>
      <c r="QR21" s="1059">
        <v>471</v>
      </c>
      <c r="QS21" s="1059">
        <v>472</v>
      </c>
      <c r="QT21" s="1059">
        <v>447</v>
      </c>
      <c r="QU21" s="1059">
        <v>464</v>
      </c>
      <c r="QV21" s="1059">
        <v>482</v>
      </c>
      <c r="QW21" s="1059">
        <v>473</v>
      </c>
      <c r="QX21" s="1059">
        <v>433</v>
      </c>
      <c r="QY21" s="1059">
        <v>468</v>
      </c>
      <c r="QZ21" s="1059">
        <v>406</v>
      </c>
      <c r="RA21" s="1059">
        <v>445</v>
      </c>
      <c r="RB21" s="1059">
        <v>476</v>
      </c>
      <c r="RC21" s="1059">
        <v>458</v>
      </c>
      <c r="RD21" s="1059">
        <v>479</v>
      </c>
      <c r="RE21" s="1059">
        <v>327</v>
      </c>
      <c r="RF21" s="1059">
        <v>296</v>
      </c>
      <c r="RG21" s="1059">
        <v>361</v>
      </c>
      <c r="RH21" s="1059">
        <v>375</v>
      </c>
      <c r="RI21" s="1059">
        <v>428</v>
      </c>
      <c r="RJ21" s="1126">
        <v>387</v>
      </c>
      <c r="RK21" s="1059">
        <v>376</v>
      </c>
      <c r="RL21" s="1059">
        <v>378</v>
      </c>
      <c r="RM21" s="1059">
        <v>402</v>
      </c>
      <c r="RN21" s="1059">
        <v>418</v>
      </c>
      <c r="RO21" s="1059">
        <v>450</v>
      </c>
      <c r="RP21" s="1059">
        <v>461</v>
      </c>
      <c r="RQ21" s="1059">
        <v>474</v>
      </c>
      <c r="RR21" s="1059">
        <v>447</v>
      </c>
      <c r="RS21" s="1059">
        <v>460</v>
      </c>
      <c r="RT21" s="1059">
        <v>467</v>
      </c>
      <c r="RU21" s="1059">
        <v>459</v>
      </c>
      <c r="RV21" s="1059">
        <v>434</v>
      </c>
      <c r="RW21" s="1059">
        <v>460</v>
      </c>
      <c r="RX21" s="1059">
        <v>410</v>
      </c>
      <c r="RY21" s="1059">
        <v>459</v>
      </c>
      <c r="RZ21" s="1059">
        <v>483</v>
      </c>
      <c r="SA21" s="1059">
        <v>455</v>
      </c>
      <c r="SB21" s="1059">
        <v>479</v>
      </c>
      <c r="SC21" s="1059">
        <v>452</v>
      </c>
      <c r="SD21" s="1059">
        <v>333</v>
      </c>
      <c r="SE21" s="1059">
        <v>339</v>
      </c>
      <c r="SF21" s="1059">
        <v>326</v>
      </c>
      <c r="SG21" s="1059">
        <v>419</v>
      </c>
      <c r="SH21" s="1059">
        <v>381</v>
      </c>
      <c r="SI21" s="1126">
        <v>352</v>
      </c>
      <c r="SJ21" s="1059">
        <v>363</v>
      </c>
      <c r="SK21" s="1059">
        <v>386</v>
      </c>
      <c r="SL21" s="1059">
        <v>410</v>
      </c>
      <c r="SM21" s="1059">
        <v>452</v>
      </c>
      <c r="SN21" s="1059">
        <v>458</v>
      </c>
      <c r="SO21" s="1059">
        <v>480</v>
      </c>
      <c r="SP21" s="1059">
        <v>438</v>
      </c>
      <c r="SQ21" s="1059">
        <v>443</v>
      </c>
      <c r="SR21" s="1059">
        <v>468</v>
      </c>
      <c r="SS21" s="1059">
        <v>456</v>
      </c>
      <c r="ST21" s="1059">
        <v>432</v>
      </c>
      <c r="SU21" s="1059">
        <v>459</v>
      </c>
      <c r="SV21" s="1059">
        <v>448</v>
      </c>
      <c r="SW21" s="1059">
        <v>504</v>
      </c>
      <c r="SX21" s="1059">
        <v>484</v>
      </c>
      <c r="SY21" s="1059">
        <v>459</v>
      </c>
      <c r="SZ21" s="1059">
        <v>484</v>
      </c>
      <c r="TA21" s="1059">
        <v>417</v>
      </c>
      <c r="TB21" s="1059">
        <v>437</v>
      </c>
      <c r="TC21" s="1059">
        <v>363</v>
      </c>
      <c r="TD21" s="1059">
        <v>312</v>
      </c>
      <c r="TE21" s="1059">
        <v>375</v>
      </c>
      <c r="TF21" s="1059">
        <v>362</v>
      </c>
      <c r="TG21" s="1059">
        <v>349</v>
      </c>
      <c r="TH21" s="1126">
        <v>389</v>
      </c>
      <c r="TI21" s="1059">
        <v>179</v>
      </c>
      <c r="TJ21" s="1059">
        <v>216</v>
      </c>
      <c r="TK21" s="1059">
        <v>395</v>
      </c>
      <c r="TL21" s="1060">
        <v>0.54683544303797471</v>
      </c>
      <c r="TM21" s="1060">
        <v>0.49752780049842121</v>
      </c>
      <c r="TN21" s="1060">
        <v>0.59524089037289052</v>
      </c>
      <c r="TO21" s="1126" t="s">
        <v>2154</v>
      </c>
      <c r="TP21" s="1059">
        <v>164</v>
      </c>
      <c r="TQ21" s="1059">
        <v>292</v>
      </c>
      <c r="TR21" s="1059">
        <v>456</v>
      </c>
      <c r="TS21" s="1060">
        <v>0.64035087719298245</v>
      </c>
      <c r="TT21" s="1060">
        <v>0.59530032090735985</v>
      </c>
      <c r="TU21" s="1060">
        <v>0.68305648564998678</v>
      </c>
      <c r="TV21" s="1126" t="s">
        <v>2154</v>
      </c>
      <c r="TW21" s="1059">
        <v>180</v>
      </c>
      <c r="TX21" s="1059">
        <v>261</v>
      </c>
      <c r="TY21" s="1059">
        <v>441</v>
      </c>
      <c r="TZ21" s="1060">
        <v>0.59183673469387754</v>
      </c>
      <c r="UA21" s="1060">
        <v>0.5453633836214502</v>
      </c>
      <c r="UB21" s="1060">
        <v>0.63672396096809569</v>
      </c>
      <c r="UC21" s="1126" t="s">
        <v>3498</v>
      </c>
      <c r="UD21" s="1059">
        <v>117</v>
      </c>
      <c r="UE21" s="1059">
        <v>309</v>
      </c>
      <c r="UF21" s="1059">
        <v>426</v>
      </c>
      <c r="UG21" s="1060">
        <v>0.72535211267605637</v>
      </c>
      <c r="UH21" s="1060">
        <v>0.68109555819830769</v>
      </c>
      <c r="UI21" s="1060">
        <v>0.76558075945324688</v>
      </c>
      <c r="UJ21" s="1126" t="s">
        <v>2154</v>
      </c>
      <c r="UK21" s="1059">
        <v>120</v>
      </c>
      <c r="UL21" s="1059">
        <v>306</v>
      </c>
      <c r="UM21" s="1059">
        <v>426</v>
      </c>
      <c r="UN21" s="1060">
        <v>0.71830985915492962</v>
      </c>
      <c r="UO21" s="1060">
        <v>0.67378995479493797</v>
      </c>
      <c r="UP21" s="1060">
        <v>0.75892772793000562</v>
      </c>
      <c r="UQ21" s="1126" t="s">
        <v>2154</v>
      </c>
      <c r="UR21" s="1059">
        <v>5951</v>
      </c>
      <c r="US21" s="1059">
        <v>5809</v>
      </c>
      <c r="UT21" s="1059">
        <v>142</v>
      </c>
      <c r="UU21" s="1059">
        <v>129</v>
      </c>
      <c r="UV21" s="1060">
        <v>0.90845070422535212</v>
      </c>
      <c r="UW21" s="1059">
        <v>13</v>
      </c>
      <c r="UX21" s="1072">
        <v>9.154929577464789E-2</v>
      </c>
      <c r="UY21" s="1059">
        <v>4326</v>
      </c>
      <c r="UZ21" s="1059">
        <v>3010</v>
      </c>
      <c r="VA21" s="1059">
        <v>623</v>
      </c>
      <c r="VB21" s="1059">
        <v>693</v>
      </c>
      <c r="VC21" s="1060">
        <v>0.69579288025889963</v>
      </c>
      <c r="VD21" s="1060">
        <v>0.14401294498381878</v>
      </c>
      <c r="VE21" s="1072">
        <v>0.16019417475728157</v>
      </c>
      <c r="VF21" s="1059">
        <v>11324</v>
      </c>
      <c r="VG21" s="1059">
        <v>627</v>
      </c>
      <c r="VH21" s="1059">
        <v>720</v>
      </c>
      <c r="VI21" s="1059">
        <v>319</v>
      </c>
      <c r="VJ21" s="1059">
        <v>8386</v>
      </c>
      <c r="VK21" s="1059">
        <v>698</v>
      </c>
      <c r="VL21" s="1059">
        <v>4710</v>
      </c>
      <c r="VM21" s="1072">
        <v>0.14819532908704883</v>
      </c>
      <c r="VN21" s="1059">
        <v>3191</v>
      </c>
      <c r="VO21" s="1059">
        <v>2</v>
      </c>
      <c r="VP21" s="1059">
        <v>499</v>
      </c>
      <c r="VQ21" s="1059">
        <v>737</v>
      </c>
      <c r="VR21" s="1059">
        <v>294</v>
      </c>
      <c r="VS21" s="1126">
        <v>4723</v>
      </c>
      <c r="VT21" s="1059">
        <v>1675</v>
      </c>
      <c r="VU21" s="1059">
        <v>1481</v>
      </c>
      <c r="VV21" s="1059">
        <v>190</v>
      </c>
      <c r="VW21" s="1059">
        <v>2</v>
      </c>
      <c r="VX21" s="1059">
        <v>192</v>
      </c>
      <c r="VY21" s="1060">
        <v>0.11343283582089553</v>
      </c>
      <c r="VZ21" s="1072">
        <v>0.11462686567164179</v>
      </c>
      <c r="WA21" s="1059">
        <v>170</v>
      </c>
      <c r="WB21" s="1059">
        <v>175</v>
      </c>
      <c r="WC21" s="1059">
        <v>140</v>
      </c>
      <c r="WD21" s="1059">
        <v>135</v>
      </c>
      <c r="WE21" s="1059">
        <v>120</v>
      </c>
      <c r="WF21" s="1059">
        <v>110</v>
      </c>
      <c r="WG21" s="1126">
        <v>105</v>
      </c>
      <c r="WH21" s="1059">
        <v>735</v>
      </c>
      <c r="WI21" s="1059">
        <v>202</v>
      </c>
      <c r="WJ21" s="1060">
        <v>0.2748299319727891</v>
      </c>
      <c r="WK21" s="1126">
        <v>75</v>
      </c>
      <c r="WL21" s="1059" t="s">
        <v>770</v>
      </c>
      <c r="WM21" s="1060" t="s">
        <v>770</v>
      </c>
      <c r="WN21" s="1060" t="s">
        <v>770</v>
      </c>
      <c r="WO21" s="1072" t="s">
        <v>770</v>
      </c>
      <c r="WP21" s="1059" t="s">
        <v>770</v>
      </c>
      <c r="WQ21" s="1060" t="s">
        <v>770</v>
      </c>
      <c r="WR21" s="1060" t="s">
        <v>770</v>
      </c>
      <c r="WS21" s="1072" t="s">
        <v>770</v>
      </c>
      <c r="WT21" s="1059" t="s">
        <v>770</v>
      </c>
      <c r="WU21" s="1060" t="s">
        <v>770</v>
      </c>
      <c r="WV21" s="1060" t="s">
        <v>770</v>
      </c>
      <c r="WW21" s="1072" t="s">
        <v>770</v>
      </c>
      <c r="WX21" s="1059" t="s">
        <v>770</v>
      </c>
      <c r="WY21" s="1060" t="s">
        <v>770</v>
      </c>
      <c r="WZ21" s="1060" t="s">
        <v>770</v>
      </c>
      <c r="XA21" s="1072" t="s">
        <v>770</v>
      </c>
      <c r="XB21" s="1059">
        <v>527</v>
      </c>
      <c r="XC21" s="1059">
        <v>16068</v>
      </c>
      <c r="XD21" s="1072">
        <v>3.2798108040826487E-2</v>
      </c>
      <c r="XE21" s="1059">
        <v>170</v>
      </c>
      <c r="XF21" s="1059">
        <v>1980</v>
      </c>
      <c r="XG21" s="1060">
        <v>8.5858585858585856E-2</v>
      </c>
      <c r="XH21" s="1060">
        <v>7.4306447923853908E-2</v>
      </c>
      <c r="XI21" s="1060">
        <v>9.9014589043027845E-2</v>
      </c>
      <c r="XJ21" s="1059">
        <v>215</v>
      </c>
      <c r="XK21" s="1059">
        <v>2015</v>
      </c>
      <c r="XL21" s="1060">
        <v>0.10669975186104218</v>
      </c>
      <c r="XM21" s="1060">
        <v>9.3960144175137428E-2</v>
      </c>
      <c r="XN21" s="1060">
        <v>0.12093610581277522</v>
      </c>
      <c r="XO21" s="1059">
        <v>220</v>
      </c>
      <c r="XP21" s="1059">
        <v>2110</v>
      </c>
      <c r="XQ21" s="1060">
        <v>0.10426540284360189</v>
      </c>
      <c r="XR21" s="1060">
        <v>9.1936914307428202E-2</v>
      </c>
      <c r="XS21" s="1060">
        <v>0.11803221888778878</v>
      </c>
      <c r="XT21" s="1059">
        <v>230</v>
      </c>
      <c r="XU21" s="1059">
        <v>2105</v>
      </c>
      <c r="XV21" s="1060">
        <v>0.10926365795724466</v>
      </c>
      <c r="XW21" s="1060">
        <v>9.6641490967356719E-2</v>
      </c>
      <c r="XX21" s="1060">
        <v>0.12330935307574332</v>
      </c>
      <c r="XY21" s="1059">
        <v>220</v>
      </c>
      <c r="XZ21" s="1059">
        <v>2080</v>
      </c>
      <c r="YA21" s="1060">
        <v>0.10576923076923077</v>
      </c>
      <c r="YB21" s="1060">
        <v>9.3271544173701967E-2</v>
      </c>
      <c r="YC21" s="1060">
        <v>0.11972040727344736</v>
      </c>
      <c r="YD21" s="1059">
        <v>190</v>
      </c>
      <c r="YE21" s="1059">
        <v>1795</v>
      </c>
      <c r="YF21" s="1060">
        <v>0.10584958217270195</v>
      </c>
      <c r="YG21" s="1060">
        <v>9.2449613370029257E-2</v>
      </c>
      <c r="YH21" s="1060">
        <v>0.12093298182117647</v>
      </c>
      <c r="YI21" s="1059" t="s">
        <v>770</v>
      </c>
      <c r="YJ21" s="1059" t="s">
        <v>770</v>
      </c>
      <c r="YK21" s="1060" t="s">
        <v>770</v>
      </c>
      <c r="YL21" s="1060" t="s">
        <v>770</v>
      </c>
      <c r="YM21" s="1072" t="s">
        <v>770</v>
      </c>
      <c r="YN21" s="1059">
        <v>245</v>
      </c>
      <c r="YO21" s="1059">
        <v>255</v>
      </c>
      <c r="YP21" s="1059">
        <v>245</v>
      </c>
      <c r="YQ21" s="1059">
        <v>230</v>
      </c>
      <c r="YR21" s="1059">
        <v>200</v>
      </c>
      <c r="YS21" s="1059">
        <v>150</v>
      </c>
      <c r="YT21" s="1126">
        <v>155</v>
      </c>
      <c r="YU21" s="1059">
        <v>15</v>
      </c>
      <c r="YV21" s="1059">
        <v>153</v>
      </c>
      <c r="YW21" s="1060">
        <v>9.8039215686274508E-2</v>
      </c>
      <c r="YX21" s="1060">
        <v>6.0315942800075413E-2</v>
      </c>
      <c r="YY21" s="1060">
        <v>0.15545263698202605</v>
      </c>
      <c r="YZ21" s="1059">
        <v>14</v>
      </c>
      <c r="ZA21" s="1059">
        <v>153</v>
      </c>
      <c r="ZB21" s="1060">
        <v>9.1503267973856203E-2</v>
      </c>
      <c r="ZC21" s="1060">
        <v>5.5289540576256048E-2</v>
      </c>
      <c r="ZD21" s="1060">
        <v>0.14772730879579829</v>
      </c>
      <c r="ZE21" s="1059">
        <v>16</v>
      </c>
      <c r="ZF21" s="1059">
        <v>153</v>
      </c>
      <c r="ZG21" s="1060">
        <v>0.10457516339869281</v>
      </c>
      <c r="ZH21" s="1060">
        <v>6.5400471177685243E-2</v>
      </c>
      <c r="ZI21" s="1060">
        <v>0.16311983901446334</v>
      </c>
      <c r="ZJ21" s="1059">
        <v>25</v>
      </c>
      <c r="ZK21" s="1059">
        <v>150</v>
      </c>
      <c r="ZL21" s="1060">
        <v>0.16666666666666666</v>
      </c>
      <c r="ZM21" s="1060">
        <v>0.11551429874304299</v>
      </c>
      <c r="ZN21" s="1072">
        <v>0.23446586416900803</v>
      </c>
      <c r="ZO21" s="1059">
        <v>417</v>
      </c>
      <c r="ZP21" s="1059">
        <v>96</v>
      </c>
      <c r="ZQ21" s="1059">
        <v>321</v>
      </c>
      <c r="ZR21" s="1060">
        <v>0.76978417266187049</v>
      </c>
      <c r="ZS21" s="1059">
        <v>155</v>
      </c>
      <c r="ZT21" s="1059">
        <v>49</v>
      </c>
      <c r="ZU21" s="1059">
        <v>204</v>
      </c>
      <c r="ZV21" s="1060">
        <v>0.48286604361370716</v>
      </c>
      <c r="ZW21" s="1060">
        <v>0.42872733601628121</v>
      </c>
      <c r="ZX21" s="1060">
        <v>0.53740999128198164</v>
      </c>
      <c r="ZY21" s="1060">
        <v>0.63551401869158874</v>
      </c>
      <c r="ZZ21" s="1060">
        <v>0.5815491639215068</v>
      </c>
      <c r="AAA21" s="1072">
        <v>0.68627379290132362</v>
      </c>
      <c r="AAB21" s="1059">
        <v>35</v>
      </c>
      <c r="AAC21" s="1059">
        <v>349</v>
      </c>
      <c r="AAD21" s="1059">
        <v>384</v>
      </c>
      <c r="AAE21" s="1060">
        <v>0.90885416666666663</v>
      </c>
      <c r="AAF21" s="1059">
        <v>150</v>
      </c>
      <c r="AAG21" s="1060">
        <v>0.42979942693409739</v>
      </c>
      <c r="AAH21" s="1060">
        <v>0.37890393411382656</v>
      </c>
      <c r="AAI21" s="1060">
        <v>0.48222349642176515</v>
      </c>
      <c r="AAJ21" s="1059">
        <v>57</v>
      </c>
      <c r="AAK21" s="1059">
        <v>207</v>
      </c>
      <c r="AAL21" s="1060">
        <v>0.59312320916905448</v>
      </c>
      <c r="AAM21" s="1060">
        <v>0.5408412669591155</v>
      </c>
      <c r="AAN21" s="1072">
        <v>0.64337744763652815</v>
      </c>
      <c r="AAO21" s="1059">
        <v>326</v>
      </c>
      <c r="AAP21" s="1059">
        <v>145</v>
      </c>
      <c r="AAQ21" s="1060">
        <v>0.44478527607361962</v>
      </c>
      <c r="AAR21" s="1060">
        <v>0.39179529232076138</v>
      </c>
      <c r="AAS21" s="1060">
        <v>0.49906136308964888</v>
      </c>
      <c r="AAT21" s="1059">
        <v>54</v>
      </c>
      <c r="AAU21" s="1059">
        <v>199</v>
      </c>
      <c r="AAV21" s="1060">
        <v>0.61042944785276076</v>
      </c>
      <c r="AAW21" s="1060">
        <v>0.5565009161138208</v>
      </c>
      <c r="AAX21" s="1072">
        <v>0.66178577306535868</v>
      </c>
      <c r="AAY21" s="1059">
        <v>391</v>
      </c>
      <c r="AAZ21" s="1059">
        <v>379</v>
      </c>
      <c r="ABA21" s="1059">
        <v>12</v>
      </c>
      <c r="ABB21" s="1060">
        <v>0.96930946291560105</v>
      </c>
      <c r="ABC21" s="1059">
        <v>181</v>
      </c>
      <c r="ABD21" s="1060">
        <v>0.47757255936675463</v>
      </c>
      <c r="ABE21" s="1060">
        <v>0.42776239390213372</v>
      </c>
      <c r="ABF21" s="1060">
        <v>0.52783280194638582</v>
      </c>
      <c r="ABG21" s="1059">
        <v>51</v>
      </c>
      <c r="ABH21" s="1059">
        <v>232</v>
      </c>
      <c r="ABI21" s="1060">
        <v>0.61213720316622688</v>
      </c>
      <c r="ABJ21" s="1060">
        <v>0.56218980104047878</v>
      </c>
      <c r="ABK21" s="1072">
        <v>0.65983421971692358</v>
      </c>
      <c r="ABL21" s="1059">
        <v>11324</v>
      </c>
      <c r="ABM21" s="1059">
        <v>6614</v>
      </c>
      <c r="ABN21" s="1059">
        <v>4710</v>
      </c>
      <c r="ABO21" s="1059">
        <v>627</v>
      </c>
      <c r="ABP21" s="1059">
        <v>448</v>
      </c>
      <c r="ABQ21" s="1059">
        <v>888</v>
      </c>
      <c r="ABR21" s="1059">
        <v>720</v>
      </c>
      <c r="ABS21" s="1059">
        <v>845</v>
      </c>
      <c r="ABT21" s="1059">
        <v>484</v>
      </c>
      <c r="ABU21" s="1059">
        <v>319</v>
      </c>
      <c r="ABV21" s="1059">
        <v>322</v>
      </c>
      <c r="ABW21" s="1126">
        <v>57</v>
      </c>
      <c r="ABX21" s="1059">
        <v>155</v>
      </c>
      <c r="ABY21" s="1059">
        <v>135</v>
      </c>
      <c r="ABZ21" s="1059">
        <v>95</v>
      </c>
      <c r="ACA21" s="1059">
        <v>40</v>
      </c>
      <c r="ACB21" s="1059">
        <v>370</v>
      </c>
      <c r="ACC21" s="1059">
        <v>415</v>
      </c>
      <c r="ACD21" s="1059">
        <v>225</v>
      </c>
      <c r="ACE21" s="1059">
        <v>150</v>
      </c>
      <c r="ACF21" s="1059">
        <v>145</v>
      </c>
      <c r="ACG21" s="1059">
        <v>90</v>
      </c>
      <c r="ACH21" s="1059">
        <v>60</v>
      </c>
      <c r="ACI21" s="1059">
        <v>375</v>
      </c>
      <c r="ACJ21" s="1059">
        <v>435</v>
      </c>
      <c r="ACK21" s="1059">
        <v>250</v>
      </c>
      <c r="ACL21" s="1059">
        <v>200</v>
      </c>
      <c r="ACM21" s="1059">
        <v>160</v>
      </c>
      <c r="ACN21" s="1059">
        <v>130</v>
      </c>
      <c r="ACO21" s="1059">
        <v>60</v>
      </c>
      <c r="ACP21" s="1059">
        <v>505</v>
      </c>
      <c r="ACQ21" s="1059">
        <v>555</v>
      </c>
      <c r="ACR21" s="1059">
        <v>300</v>
      </c>
      <c r="ACS21" s="1059">
        <v>230</v>
      </c>
      <c r="ACT21" s="1059">
        <v>170</v>
      </c>
      <c r="ACU21" s="1059">
        <v>140</v>
      </c>
      <c r="ACV21" s="1059">
        <v>60</v>
      </c>
      <c r="ACW21" s="1059">
        <v>550</v>
      </c>
      <c r="ACX21" s="1059">
        <v>585</v>
      </c>
      <c r="ACY21" s="1059">
        <v>325</v>
      </c>
      <c r="ACZ21" s="1059">
        <v>245</v>
      </c>
      <c r="ADA21" s="1059">
        <v>225</v>
      </c>
      <c r="ADB21" s="1059">
        <v>170</v>
      </c>
      <c r="ADC21" s="1059">
        <v>65</v>
      </c>
      <c r="ADD21" s="1059">
        <v>610</v>
      </c>
      <c r="ADE21" s="1059">
        <v>650</v>
      </c>
      <c r="ADF21" s="1059">
        <v>380</v>
      </c>
      <c r="ADG21" s="1059">
        <v>255</v>
      </c>
      <c r="ADH21" s="1059">
        <v>240</v>
      </c>
      <c r="ADI21" s="1059">
        <v>165</v>
      </c>
      <c r="ADJ21" s="1059">
        <v>75</v>
      </c>
      <c r="ADK21" s="1059">
        <v>595</v>
      </c>
      <c r="ADL21" s="1059">
        <v>640</v>
      </c>
      <c r="ADM21" s="1126">
        <v>380</v>
      </c>
      <c r="ADN21" s="1059">
        <v>604</v>
      </c>
      <c r="ADO21" s="1059">
        <v>587</v>
      </c>
      <c r="ADP21" s="1060">
        <v>0.97185430463576161</v>
      </c>
      <c r="ADQ21" s="1059">
        <v>586</v>
      </c>
      <c r="ADR21" s="1060">
        <v>0.9701986754966887</v>
      </c>
      <c r="ADS21" s="1059">
        <v>566</v>
      </c>
      <c r="ADT21" s="1059">
        <v>549</v>
      </c>
      <c r="ADU21" s="1060">
        <v>0.96996466431095407</v>
      </c>
      <c r="ADV21" s="1059">
        <v>531</v>
      </c>
      <c r="ADW21" s="1060">
        <v>0.93816254416961131</v>
      </c>
      <c r="ADX21" s="1059">
        <v>534</v>
      </c>
      <c r="ADY21" s="1060">
        <v>0.94346289752650181</v>
      </c>
      <c r="ADZ21" s="1059">
        <v>530</v>
      </c>
      <c r="AEA21" s="1060">
        <v>0.93639575971731448</v>
      </c>
      <c r="AEB21" s="1059">
        <v>553</v>
      </c>
      <c r="AEC21" s="1059">
        <v>531</v>
      </c>
      <c r="AED21" s="1060">
        <v>0.96021699819168171</v>
      </c>
      <c r="AEE21" s="1059">
        <v>518</v>
      </c>
      <c r="AEF21" s="1060">
        <v>0.93670886075949367</v>
      </c>
      <c r="AEG21" s="1059">
        <v>531</v>
      </c>
      <c r="AEH21" s="1060">
        <v>0.96021699819168171</v>
      </c>
      <c r="AEI21" s="1059">
        <v>528</v>
      </c>
      <c r="AEJ21" s="1060">
        <v>0.9547920433996383</v>
      </c>
      <c r="AEK21" s="1059">
        <v>517</v>
      </c>
      <c r="AEL21" s="1060">
        <v>0.93490054249547916</v>
      </c>
      <c r="AEM21" s="1059">
        <v>525</v>
      </c>
      <c r="AEN21" s="1060">
        <v>0.94936708860759489</v>
      </c>
      <c r="AEO21" s="1059">
        <v>517</v>
      </c>
      <c r="AEP21" s="1072">
        <v>0.93490054249547916</v>
      </c>
      <c r="AEQ21" s="1158">
        <v>520</v>
      </c>
      <c r="AER21" s="1158">
        <v>506</v>
      </c>
      <c r="AES21" s="1144">
        <v>0.97307692307692306</v>
      </c>
      <c r="AET21" s="701">
        <v>131</v>
      </c>
      <c r="AEU21" s="1144">
        <v>0.25192307692307692</v>
      </c>
      <c r="AEV21" s="1158">
        <v>505</v>
      </c>
      <c r="AEW21" s="1144">
        <v>0.97115384615384615</v>
      </c>
      <c r="AEX21" s="1158">
        <v>605</v>
      </c>
      <c r="AEY21" s="1158">
        <v>592</v>
      </c>
      <c r="AEZ21" s="1144">
        <v>0.97851239669421486</v>
      </c>
      <c r="AFA21" s="1164">
        <v>581</v>
      </c>
      <c r="AFB21" s="1144">
        <v>0.96033057851239667</v>
      </c>
      <c r="AFC21" s="1164">
        <v>439</v>
      </c>
      <c r="AFD21" s="1144">
        <v>0.72561983471074376</v>
      </c>
      <c r="AFE21" s="1158">
        <v>584</v>
      </c>
      <c r="AFF21" s="1144">
        <v>0.96528925619834716</v>
      </c>
      <c r="AFG21" s="1158">
        <v>440</v>
      </c>
      <c r="AFH21" s="1144">
        <v>0.72727272727272729</v>
      </c>
      <c r="AFI21" s="1158">
        <v>640</v>
      </c>
      <c r="AFJ21" s="1158">
        <v>614</v>
      </c>
      <c r="AFK21" s="1144">
        <v>0.95937499999999998</v>
      </c>
      <c r="AFL21" s="1164">
        <v>591</v>
      </c>
      <c r="AFM21" s="1144">
        <v>0.92343750000000002</v>
      </c>
      <c r="AFN21" s="1164">
        <v>614</v>
      </c>
      <c r="AFO21" s="1144">
        <v>0.95937499999999998</v>
      </c>
      <c r="AFP21" s="1164">
        <v>612</v>
      </c>
      <c r="AFQ21" s="1144">
        <v>0.95625000000000004</v>
      </c>
      <c r="AFR21" s="1164">
        <v>455</v>
      </c>
      <c r="AFS21" s="1144">
        <v>0.7109375</v>
      </c>
      <c r="AFT21" s="1164">
        <v>579</v>
      </c>
      <c r="AFU21" s="1144">
        <v>0.90468749999999998</v>
      </c>
      <c r="AFV21" s="1158">
        <v>585</v>
      </c>
      <c r="AFW21" s="1144">
        <v>0.9140625</v>
      </c>
      <c r="AFX21" s="1158">
        <v>596</v>
      </c>
      <c r="AFY21" s="1144">
        <v>0.93125000000000002</v>
      </c>
      <c r="AFZ21" s="1158">
        <v>457</v>
      </c>
      <c r="AGA21" s="1144">
        <v>0.71406250000000004</v>
      </c>
      <c r="AGB21" s="1158">
        <v>428</v>
      </c>
      <c r="AGC21" s="802">
        <v>0.66874999999999996</v>
      </c>
      <c r="AGD21" s="1158">
        <v>586</v>
      </c>
      <c r="AGE21" s="1158">
        <v>571</v>
      </c>
      <c r="AGF21" s="1144">
        <v>0.97440273037542657</v>
      </c>
      <c r="AGG21" s="1158">
        <v>3</v>
      </c>
      <c r="AGH21" s="1144">
        <v>5.1194539249146756E-3</v>
      </c>
      <c r="AGI21" s="1158">
        <v>570</v>
      </c>
      <c r="AGJ21" s="1144">
        <v>0.97269624573378843</v>
      </c>
      <c r="AGK21" s="1158">
        <v>581</v>
      </c>
      <c r="AGL21" s="1158">
        <v>560</v>
      </c>
      <c r="AGM21" s="1144">
        <v>0.96385542168674698</v>
      </c>
      <c r="AGN21" s="1158">
        <v>548</v>
      </c>
      <c r="AGO21" s="1144">
        <v>0.94320137693631667</v>
      </c>
      <c r="AGP21" s="1158">
        <v>546</v>
      </c>
      <c r="AGQ21" s="1144">
        <v>0.93975903614457834</v>
      </c>
      <c r="AGR21" s="1158">
        <v>550</v>
      </c>
      <c r="AGS21" s="1144">
        <v>0.94664371772805511</v>
      </c>
      <c r="AGT21" s="1158">
        <v>544</v>
      </c>
      <c r="AGU21" s="1144">
        <v>0.9363166953528399</v>
      </c>
      <c r="AGV21" s="1158">
        <v>630</v>
      </c>
      <c r="AGW21" s="1158">
        <v>607</v>
      </c>
      <c r="AGX21" s="1144">
        <v>0.96349206349206351</v>
      </c>
      <c r="AGY21" s="1158">
        <v>581</v>
      </c>
      <c r="AGZ21" s="1144">
        <v>0.92222222222222228</v>
      </c>
      <c r="AHA21" s="1158">
        <v>607</v>
      </c>
      <c r="AHB21" s="1144">
        <v>0.96349206349206351</v>
      </c>
      <c r="AHC21" s="1158">
        <v>606</v>
      </c>
      <c r="AHD21" s="1144">
        <v>0.96190476190476193</v>
      </c>
      <c r="AHE21" s="1158">
        <v>601</v>
      </c>
      <c r="AHF21" s="1144">
        <v>0.95396825396825402</v>
      </c>
      <c r="AHG21" s="1158">
        <v>518</v>
      </c>
      <c r="AHH21" s="1144">
        <v>0.82222222222222219</v>
      </c>
      <c r="AHI21" s="1158">
        <v>592</v>
      </c>
      <c r="AHJ21" s="1144">
        <v>0.93968253968253967</v>
      </c>
      <c r="AHK21" s="1158">
        <v>582</v>
      </c>
      <c r="AHL21" s="1144">
        <v>0.92380952380952386</v>
      </c>
      <c r="AHM21" s="1158">
        <v>605</v>
      </c>
      <c r="AHN21" s="1144">
        <v>0.96031746031746035</v>
      </c>
      <c r="AHO21" s="1158">
        <v>583</v>
      </c>
      <c r="AHP21" s="802">
        <v>0.92539682539682544</v>
      </c>
    </row>
    <row r="22" spans="1:901" x14ac:dyDescent="0.2">
      <c r="A22" s="4"/>
      <c r="B22" s="4" t="s">
        <v>609</v>
      </c>
      <c r="C22" s="1014" t="s">
        <v>610</v>
      </c>
      <c r="D22" s="3" t="s">
        <v>583</v>
      </c>
      <c r="E22" s="25" t="s">
        <v>770</v>
      </c>
      <c r="F22" s="25" t="s">
        <v>770</v>
      </c>
      <c r="G22" s="25" t="s">
        <v>770</v>
      </c>
      <c r="H22" s="25" t="s">
        <v>770</v>
      </c>
      <c r="I22" s="25" t="s">
        <v>770</v>
      </c>
      <c r="J22" s="25" t="s">
        <v>770</v>
      </c>
      <c r="K22" s="25" t="s">
        <v>770</v>
      </c>
      <c r="L22" s="25" t="s">
        <v>770</v>
      </c>
      <c r="M22" s="1" t="s">
        <v>609</v>
      </c>
      <c r="N22" s="1" t="s">
        <v>630</v>
      </c>
      <c r="O22" s="62" t="s">
        <v>770</v>
      </c>
      <c r="P22" s="62" t="s">
        <v>770</v>
      </c>
      <c r="Q22" s="62" t="s">
        <v>770</v>
      </c>
      <c r="R22" s="62" t="s">
        <v>770</v>
      </c>
      <c r="S22" s="62" t="s">
        <v>770</v>
      </c>
      <c r="T22" s="62" t="s">
        <v>770</v>
      </c>
      <c r="U22" s="913" t="s">
        <v>770</v>
      </c>
      <c r="V22" s="1125">
        <v>560</v>
      </c>
      <c r="W22" s="1059">
        <v>620</v>
      </c>
      <c r="X22" s="1059">
        <v>6360</v>
      </c>
      <c r="Y22" s="1059">
        <v>7420</v>
      </c>
      <c r="Z22" s="1098">
        <v>8.8050314465408799E-2</v>
      </c>
      <c r="AA22" s="1098">
        <v>8.1332458779056663E-2</v>
      </c>
      <c r="AB22" s="1098">
        <v>9.52655074168135E-2</v>
      </c>
      <c r="AC22" s="1098">
        <v>8.3557951482479784E-2</v>
      </c>
      <c r="AD22" s="1098">
        <v>7.7474977686438573E-2</v>
      </c>
      <c r="AE22" s="1072">
        <v>9.007190026349586E-2</v>
      </c>
      <c r="AF22" s="1059">
        <v>440</v>
      </c>
      <c r="AG22" s="1059">
        <v>480</v>
      </c>
      <c r="AH22" s="1059">
        <v>6320</v>
      </c>
      <c r="AI22" s="1059">
        <v>7405</v>
      </c>
      <c r="AJ22" s="1098">
        <v>6.9620253164556958E-2</v>
      </c>
      <c r="AK22" s="1098">
        <v>6.3603529787515781E-2</v>
      </c>
      <c r="AL22" s="1098">
        <v>7.6159850521123063E-2</v>
      </c>
      <c r="AM22" s="1098">
        <v>6.4821066846725187E-2</v>
      </c>
      <c r="AN22" s="1098">
        <v>5.9435840322712041E-2</v>
      </c>
      <c r="AO22" s="1072">
        <v>7.0657570931645403E-2</v>
      </c>
      <c r="AP22" s="1059">
        <v>480</v>
      </c>
      <c r="AQ22" s="1059">
        <v>530</v>
      </c>
      <c r="AR22" s="1059">
        <v>6260</v>
      </c>
      <c r="AS22" s="1059">
        <v>7405</v>
      </c>
      <c r="AT22" s="1098">
        <v>7.6677316293929709E-2</v>
      </c>
      <c r="AU22" s="1098">
        <v>7.0342537983459297E-2</v>
      </c>
      <c r="AV22" s="1098">
        <v>8.3531321238092343E-2</v>
      </c>
      <c r="AW22" s="1098">
        <v>7.1573261309925723E-2</v>
      </c>
      <c r="AX22" s="1098">
        <v>6.5921412695506332E-2</v>
      </c>
      <c r="AY22" s="1072">
        <v>7.7669385506029406E-2</v>
      </c>
      <c r="AZ22" s="1059">
        <v>530</v>
      </c>
      <c r="BA22" s="1059">
        <v>595</v>
      </c>
      <c r="BB22" s="1059">
        <v>6235</v>
      </c>
      <c r="BC22" s="1059">
        <v>7325</v>
      </c>
      <c r="BD22" s="1098">
        <v>8.5004009623095428E-2</v>
      </c>
      <c r="BE22" s="1098">
        <v>7.8334512385967267E-2</v>
      </c>
      <c r="BF22" s="1098">
        <v>9.2184560080058847E-2</v>
      </c>
      <c r="BG22" s="1098">
        <v>8.1228668941979526E-2</v>
      </c>
      <c r="BH22" s="1098">
        <v>7.5189874528723666E-2</v>
      </c>
      <c r="BI22" s="1072">
        <v>8.7706466663626068E-2</v>
      </c>
      <c r="BJ22" s="1059">
        <v>2249</v>
      </c>
      <c r="BK22" s="1059">
        <v>2473</v>
      </c>
      <c r="BL22" s="1059">
        <v>2479</v>
      </c>
      <c r="BM22" s="1059">
        <v>2627</v>
      </c>
      <c r="BN22" s="1059">
        <v>1787</v>
      </c>
      <c r="BO22" s="1059">
        <v>9828</v>
      </c>
      <c r="BP22" s="1059">
        <v>11615</v>
      </c>
      <c r="BQ22" s="1126">
        <v>37435</v>
      </c>
      <c r="BR22" s="1059">
        <v>2207</v>
      </c>
      <c r="BS22" s="1059">
        <v>2357</v>
      </c>
      <c r="BT22" s="1059">
        <v>2429</v>
      </c>
      <c r="BU22" s="1059">
        <v>2512</v>
      </c>
      <c r="BV22" s="1059">
        <v>1733</v>
      </c>
      <c r="BW22" s="1059">
        <v>9505</v>
      </c>
      <c r="BX22" s="1059">
        <v>11238</v>
      </c>
      <c r="BY22" s="1126">
        <v>36354</v>
      </c>
      <c r="BZ22" s="1059">
        <v>2116</v>
      </c>
      <c r="CA22" s="1059">
        <v>2237</v>
      </c>
      <c r="CB22" s="1059">
        <v>2394</v>
      </c>
      <c r="CC22" s="1059">
        <v>2528</v>
      </c>
      <c r="CD22" s="1059">
        <v>1616</v>
      </c>
      <c r="CE22" s="1059">
        <v>9275</v>
      </c>
      <c r="CF22" s="1059">
        <v>10891</v>
      </c>
      <c r="CG22" s="1126">
        <v>35344</v>
      </c>
      <c r="CH22" s="1059">
        <v>2073</v>
      </c>
      <c r="CI22" s="1059">
        <v>2179</v>
      </c>
      <c r="CJ22" s="1059">
        <v>2429</v>
      </c>
      <c r="CK22" s="1059">
        <v>2413</v>
      </c>
      <c r="CL22" s="1059">
        <v>1603</v>
      </c>
      <c r="CM22" s="1059">
        <v>9094</v>
      </c>
      <c r="CN22" s="1059">
        <v>10697</v>
      </c>
      <c r="CO22" s="1126">
        <v>34653</v>
      </c>
      <c r="CP22" s="1059">
        <v>2041</v>
      </c>
      <c r="CQ22" s="1059">
        <v>2124</v>
      </c>
      <c r="CR22" s="1059">
        <v>2409</v>
      </c>
      <c r="CS22" s="1059">
        <v>2446</v>
      </c>
      <c r="CT22" s="1059">
        <v>1583</v>
      </c>
      <c r="CU22" s="1059">
        <v>9020</v>
      </c>
      <c r="CV22" s="1059">
        <v>10603</v>
      </c>
      <c r="CW22" s="1126">
        <v>34304</v>
      </c>
      <c r="CX22" s="1059">
        <v>2070</v>
      </c>
      <c r="CY22" s="1059">
        <v>2040</v>
      </c>
      <c r="CZ22" s="1059">
        <v>2365</v>
      </c>
      <c r="DA22" s="1059">
        <v>2375</v>
      </c>
      <c r="DB22" s="1059">
        <v>1611</v>
      </c>
      <c r="DC22" s="1059">
        <v>8850</v>
      </c>
      <c r="DD22" s="1059">
        <v>10461</v>
      </c>
      <c r="DE22" s="1126">
        <v>33934</v>
      </c>
      <c r="DF22" s="1059">
        <v>2030</v>
      </c>
      <c r="DG22" s="1059">
        <v>1980</v>
      </c>
      <c r="DH22" s="1059">
        <v>2412</v>
      </c>
      <c r="DI22" s="1059">
        <v>2358</v>
      </c>
      <c r="DJ22" s="1059">
        <v>1541</v>
      </c>
      <c r="DK22" s="1059">
        <v>8780</v>
      </c>
      <c r="DL22" s="1059">
        <v>10321</v>
      </c>
      <c r="DM22" s="1126">
        <v>33521</v>
      </c>
      <c r="DN22" s="1059">
        <v>2038</v>
      </c>
      <c r="DO22" s="1059">
        <v>2076</v>
      </c>
      <c r="DP22" s="1059">
        <v>2408</v>
      </c>
      <c r="DQ22" s="1059">
        <v>2278</v>
      </c>
      <c r="DR22" s="1059">
        <v>1564</v>
      </c>
      <c r="DS22" s="1059">
        <v>8800</v>
      </c>
      <c r="DT22" s="1059">
        <v>10364</v>
      </c>
      <c r="DU22" s="1126">
        <v>33367</v>
      </c>
      <c r="DV22" s="1059">
        <v>1991</v>
      </c>
      <c r="DW22" s="1059">
        <v>2098</v>
      </c>
      <c r="DX22" s="1059">
        <v>2487</v>
      </c>
      <c r="DY22" s="1059">
        <v>2242</v>
      </c>
      <c r="DZ22" s="1059">
        <v>1505</v>
      </c>
      <c r="EA22" s="1059">
        <v>8818</v>
      </c>
      <c r="EB22" s="1059">
        <v>10323</v>
      </c>
      <c r="EC22" s="1126">
        <v>33132</v>
      </c>
      <c r="ED22" s="1059">
        <v>2003</v>
      </c>
      <c r="EE22" s="1059">
        <v>2118</v>
      </c>
      <c r="EF22" s="1059">
        <v>2509</v>
      </c>
      <c r="EG22" s="1059">
        <v>2193</v>
      </c>
      <c r="EH22" s="1059">
        <v>1446</v>
      </c>
      <c r="EI22" s="1059">
        <v>8823</v>
      </c>
      <c r="EJ22" s="1059">
        <v>10269</v>
      </c>
      <c r="EK22" s="1126">
        <v>33002</v>
      </c>
      <c r="EL22" s="1059">
        <v>1901</v>
      </c>
      <c r="EM22" s="1059">
        <v>2150</v>
      </c>
      <c r="EN22" s="1059">
        <v>2598</v>
      </c>
      <c r="EO22" s="1059">
        <v>2100</v>
      </c>
      <c r="EP22" s="1059">
        <v>1398</v>
      </c>
      <c r="EQ22" s="1059">
        <v>8749</v>
      </c>
      <c r="ER22" s="1059">
        <v>10147</v>
      </c>
      <c r="ES22" s="1126">
        <v>32579</v>
      </c>
      <c r="ET22" s="1059" t="s">
        <v>770</v>
      </c>
      <c r="EU22" s="1059" t="s">
        <v>770</v>
      </c>
      <c r="EV22" s="1059">
        <v>38</v>
      </c>
      <c r="EW22" s="1059">
        <v>39</v>
      </c>
      <c r="EX22" s="1059">
        <v>77</v>
      </c>
      <c r="EY22" s="1059">
        <v>369</v>
      </c>
      <c r="EZ22" s="1098">
        <v>0.20867208672086721</v>
      </c>
      <c r="FA22" s="1098">
        <v>0.17031724042231469</v>
      </c>
      <c r="FB22" s="1098">
        <v>0.25303015050344285</v>
      </c>
      <c r="FC22" s="64" t="s">
        <v>3498</v>
      </c>
      <c r="FD22" s="1098">
        <v>0.10569105691056911</v>
      </c>
      <c r="FE22" s="1098">
        <v>7.8283588033135773E-2</v>
      </c>
      <c r="FF22" s="1098">
        <v>0.14122381084777327</v>
      </c>
      <c r="FG22" s="1126" t="s">
        <v>3498</v>
      </c>
      <c r="FH22" s="1059" t="s">
        <v>770</v>
      </c>
      <c r="FI22" s="1059" t="s">
        <v>770</v>
      </c>
      <c r="FJ22" s="1059">
        <v>41</v>
      </c>
      <c r="FK22" s="1059">
        <v>44</v>
      </c>
      <c r="FL22" s="1059">
        <v>85</v>
      </c>
      <c r="FM22" s="1059">
        <v>349</v>
      </c>
      <c r="FN22" s="1098">
        <v>0.24355300859598855</v>
      </c>
      <c r="FO22" s="1098">
        <v>0.20147185076009977</v>
      </c>
      <c r="FP22" s="1098">
        <v>0.29121815058420469</v>
      </c>
      <c r="FQ22" s="1059" t="s">
        <v>3498</v>
      </c>
      <c r="FR22" s="1098">
        <v>0.12607449856733524</v>
      </c>
      <c r="FS22" s="1098">
        <v>9.5272552197372476E-2</v>
      </c>
      <c r="FT22" s="1098">
        <v>0.16501845534935075</v>
      </c>
      <c r="FU22" s="1126" t="s">
        <v>3498</v>
      </c>
      <c r="FV22" s="1059" t="s">
        <v>770</v>
      </c>
      <c r="FW22" s="1059" t="s">
        <v>770</v>
      </c>
      <c r="FX22" s="1059">
        <v>35</v>
      </c>
      <c r="FY22" s="1059">
        <v>45</v>
      </c>
      <c r="FZ22" s="1059">
        <v>80</v>
      </c>
      <c r="GA22" s="1059">
        <v>344</v>
      </c>
      <c r="GB22" s="1098">
        <v>0.23255813953488372</v>
      </c>
      <c r="GC22" s="1098">
        <v>0.19101733809554586</v>
      </c>
      <c r="GD22" s="1098">
        <v>0.28000603955522285</v>
      </c>
      <c r="GE22" s="1059" t="s">
        <v>3498</v>
      </c>
      <c r="GF22" s="1098">
        <v>0.1308139534883721</v>
      </c>
      <c r="GG22" s="1098">
        <v>9.9221664710641533E-2</v>
      </c>
      <c r="GH22" s="1098">
        <v>0.17056060661161529</v>
      </c>
      <c r="GI22" s="1126" t="s">
        <v>3498</v>
      </c>
      <c r="GJ22" s="1059" t="s">
        <v>770</v>
      </c>
      <c r="GK22" s="1059" t="s">
        <v>770</v>
      </c>
      <c r="GL22" s="1059">
        <v>41</v>
      </c>
      <c r="GM22" s="1059">
        <v>48</v>
      </c>
      <c r="GN22" s="1059">
        <v>89</v>
      </c>
      <c r="GO22" s="1059">
        <v>377</v>
      </c>
      <c r="GP22" s="1098">
        <v>0.23607427055702918</v>
      </c>
      <c r="GQ22" s="1098">
        <v>0.1960027536478674</v>
      </c>
      <c r="GR22" s="1098">
        <v>0.28147010181219906</v>
      </c>
      <c r="GS22" s="1059" t="s">
        <v>3498</v>
      </c>
      <c r="GT22" s="1098">
        <v>0.1273209549071618</v>
      </c>
      <c r="GU22" s="1098">
        <v>9.739217603588543E-2</v>
      </c>
      <c r="GV22" s="1098">
        <v>0.16476798669918324</v>
      </c>
      <c r="GW22" s="1126" t="s">
        <v>3498</v>
      </c>
      <c r="GX22" s="1059" t="s">
        <v>770</v>
      </c>
      <c r="GY22" s="1059" t="s">
        <v>770</v>
      </c>
      <c r="GZ22" s="1059">
        <v>54</v>
      </c>
      <c r="HA22" s="1059">
        <v>25</v>
      </c>
      <c r="HB22" s="1059">
        <v>79</v>
      </c>
      <c r="HC22" s="1059">
        <v>423</v>
      </c>
      <c r="HD22" s="1098">
        <v>0.1867612293144208</v>
      </c>
      <c r="HE22" s="1098">
        <v>0.15250146338867815</v>
      </c>
      <c r="HF22" s="1098">
        <v>0.22665912534101187</v>
      </c>
      <c r="HG22" s="1059" t="s">
        <v>2154</v>
      </c>
      <c r="HH22" s="1098">
        <v>5.9101654846335699E-2</v>
      </c>
      <c r="HI22" s="1098">
        <v>4.0349416918441967E-2</v>
      </c>
      <c r="HJ22" s="1098">
        <v>8.5789826840706629E-2</v>
      </c>
      <c r="HK22" s="1126" t="s">
        <v>3498</v>
      </c>
      <c r="HL22" s="1059" t="s">
        <v>770</v>
      </c>
      <c r="HM22" s="1059" t="s">
        <v>770</v>
      </c>
      <c r="HN22" s="1059">
        <v>28</v>
      </c>
      <c r="HO22" s="1059">
        <v>14</v>
      </c>
      <c r="HP22" s="1059">
        <v>42</v>
      </c>
      <c r="HQ22" s="1059">
        <v>358</v>
      </c>
      <c r="HR22" s="1098">
        <v>0.11731843575418995</v>
      </c>
      <c r="HS22" s="1098">
        <v>8.7976255129885814E-2</v>
      </c>
      <c r="HT22" s="1098">
        <v>0.1547860284044143</v>
      </c>
      <c r="HU22" s="1059" t="s">
        <v>3498</v>
      </c>
      <c r="HV22" s="1098">
        <v>3.9106145251396648E-2</v>
      </c>
      <c r="HW22" s="1098">
        <v>2.3435302033463126E-2</v>
      </c>
      <c r="HX22" s="1098">
        <v>6.4563068646533342E-2</v>
      </c>
      <c r="HY22" s="1126" t="s">
        <v>3498</v>
      </c>
      <c r="HZ22" s="1059" t="s">
        <v>770</v>
      </c>
      <c r="IA22" s="1059" t="s">
        <v>770</v>
      </c>
      <c r="IB22" s="1059">
        <v>39</v>
      </c>
      <c r="IC22" s="1059">
        <v>21</v>
      </c>
      <c r="ID22" s="1059">
        <v>60</v>
      </c>
      <c r="IE22" s="1059">
        <v>370</v>
      </c>
      <c r="IF22" s="1098">
        <v>0.16216216216216217</v>
      </c>
      <c r="IG22" s="1098">
        <v>0.12810824641040053</v>
      </c>
      <c r="IH22" s="1098">
        <v>0.20315907533438299</v>
      </c>
      <c r="II22" s="1059" t="s">
        <v>3498</v>
      </c>
      <c r="IJ22" s="1098">
        <v>5.675675675675676E-2</v>
      </c>
      <c r="IK22" s="1098">
        <v>3.7418790733112051E-2</v>
      </c>
      <c r="IL22" s="1098">
        <v>8.5203935396043942E-2</v>
      </c>
      <c r="IM22" s="1126" t="s">
        <v>3498</v>
      </c>
      <c r="IN22" s="1059" t="s">
        <v>770</v>
      </c>
      <c r="IO22" s="1059" t="s">
        <v>770</v>
      </c>
      <c r="IP22" s="1059">
        <v>25</v>
      </c>
      <c r="IQ22" s="1059">
        <v>10</v>
      </c>
      <c r="IR22" s="1059">
        <v>35</v>
      </c>
      <c r="IS22" s="1059">
        <v>204</v>
      </c>
      <c r="IT22" s="1098">
        <v>0.17156862745098039</v>
      </c>
      <c r="IU22" s="1098">
        <v>0.12602652154216878</v>
      </c>
      <c r="IV22" s="1098">
        <v>0.22925129088118187</v>
      </c>
      <c r="IW22" s="1059" t="s">
        <v>2154</v>
      </c>
      <c r="IX22" s="1098">
        <v>4.9019607843137254E-2</v>
      </c>
      <c r="IY22" s="1098">
        <v>2.6841365292188581E-2</v>
      </c>
      <c r="IZ22" s="1098">
        <v>8.7868466692113775E-2</v>
      </c>
      <c r="JA22" s="1126" t="s">
        <v>3498</v>
      </c>
      <c r="JB22" s="1059">
        <v>32845</v>
      </c>
      <c r="JC22" s="1059">
        <v>2046</v>
      </c>
      <c r="JD22" s="1059">
        <v>2007</v>
      </c>
      <c r="JE22" s="1059">
        <v>2021</v>
      </c>
      <c r="JF22" s="1059">
        <v>1901</v>
      </c>
      <c r="JG22" s="1126">
        <v>1610</v>
      </c>
      <c r="JH22" s="1059">
        <v>4303</v>
      </c>
      <c r="JI22" s="1059">
        <v>37</v>
      </c>
      <c r="JJ22" s="1059">
        <v>55</v>
      </c>
      <c r="JK22" s="1059">
        <v>85</v>
      </c>
      <c r="JL22" s="1059">
        <v>87</v>
      </c>
      <c r="JM22" s="1126">
        <v>85</v>
      </c>
      <c r="JN22" s="1060">
        <v>0.13100928604049322</v>
      </c>
      <c r="JO22" s="1060">
        <v>1.8084066471163247E-2</v>
      </c>
      <c r="JP22" s="1060">
        <v>2.7404085700049825E-2</v>
      </c>
      <c r="JQ22" s="1060">
        <v>4.2058386937159825E-2</v>
      </c>
      <c r="JR22" s="1060">
        <v>4.5765386638611259E-2</v>
      </c>
      <c r="JS22" s="1072">
        <v>5.2795031055900624E-2</v>
      </c>
      <c r="JT22" s="1059">
        <v>33839</v>
      </c>
      <c r="JU22" s="1059">
        <v>32071</v>
      </c>
      <c r="JV22" s="1059">
        <v>30606</v>
      </c>
      <c r="JW22" s="1059">
        <v>1465</v>
      </c>
      <c r="JX22" s="1059">
        <v>223</v>
      </c>
      <c r="JY22" s="1059">
        <v>37</v>
      </c>
      <c r="JZ22" s="1059">
        <v>1205</v>
      </c>
      <c r="KA22" s="1059">
        <v>573</v>
      </c>
      <c r="KB22" s="1059">
        <v>805</v>
      </c>
      <c r="KC22" s="1059">
        <v>305</v>
      </c>
      <c r="KD22" s="1059">
        <v>85</v>
      </c>
      <c r="KE22" s="1060">
        <v>0.90445935163568658</v>
      </c>
      <c r="KF22" s="1072">
        <v>9.5540648364313419E-2</v>
      </c>
      <c r="KG22" s="1059">
        <v>2055</v>
      </c>
      <c r="KH22" s="1059">
        <v>1877</v>
      </c>
      <c r="KI22" s="1059">
        <v>1817</v>
      </c>
      <c r="KJ22" s="1059">
        <v>60</v>
      </c>
      <c r="KK22" s="1059">
        <v>3</v>
      </c>
      <c r="KL22" s="1059">
        <v>3</v>
      </c>
      <c r="KM22" s="1059">
        <v>54</v>
      </c>
      <c r="KN22" s="1059">
        <v>88</v>
      </c>
      <c r="KO22" s="1059">
        <v>74</v>
      </c>
      <c r="KP22" s="1059">
        <v>11</v>
      </c>
      <c r="KQ22" s="1059">
        <v>5</v>
      </c>
      <c r="KR22" s="1060">
        <v>0.88418491484184913</v>
      </c>
      <c r="KS22" s="1072">
        <v>0.11581508515815087</v>
      </c>
      <c r="KT22" s="1059">
        <v>1249</v>
      </c>
      <c r="KU22" s="1059">
        <v>1159</v>
      </c>
      <c r="KV22" s="1059">
        <v>1118</v>
      </c>
      <c r="KW22" s="1059">
        <v>41</v>
      </c>
      <c r="KX22" s="1059">
        <v>3</v>
      </c>
      <c r="KY22" s="1059">
        <v>0</v>
      </c>
      <c r="KZ22" s="1059">
        <v>38</v>
      </c>
      <c r="LA22" s="1059">
        <v>55</v>
      </c>
      <c r="LB22" s="1059">
        <v>30</v>
      </c>
      <c r="LC22" s="1059">
        <v>3</v>
      </c>
      <c r="LD22" s="1059">
        <v>2</v>
      </c>
      <c r="LE22" s="1060">
        <v>0.89511609287429938</v>
      </c>
      <c r="LF22" s="1072">
        <v>0.10488390712570062</v>
      </c>
      <c r="LG22" s="1059">
        <v>758</v>
      </c>
      <c r="LH22" s="1059">
        <v>700</v>
      </c>
      <c r="LI22" s="1059">
        <v>660</v>
      </c>
      <c r="LJ22" s="1059">
        <v>40</v>
      </c>
      <c r="LK22" s="1059">
        <v>3</v>
      </c>
      <c r="LL22" s="1059">
        <v>1</v>
      </c>
      <c r="LM22" s="1059">
        <v>36</v>
      </c>
      <c r="LN22" s="1059">
        <v>30</v>
      </c>
      <c r="LO22" s="1059">
        <v>19</v>
      </c>
      <c r="LP22" s="1059">
        <v>7</v>
      </c>
      <c r="LQ22" s="1059">
        <v>2</v>
      </c>
      <c r="LR22" s="1060">
        <v>0.87071240105540892</v>
      </c>
      <c r="LS22" s="1072">
        <v>0.12928759894459108</v>
      </c>
      <c r="LT22" s="1059">
        <v>2391</v>
      </c>
      <c r="LU22" s="1059">
        <v>2136</v>
      </c>
      <c r="LV22" s="1059">
        <v>2050</v>
      </c>
      <c r="LW22" s="1059">
        <v>86</v>
      </c>
      <c r="LX22" s="1059">
        <v>12</v>
      </c>
      <c r="LY22" s="1059">
        <v>8</v>
      </c>
      <c r="LZ22" s="1059">
        <v>66</v>
      </c>
      <c r="MA22" s="1059">
        <v>111</v>
      </c>
      <c r="MB22" s="1059">
        <v>57</v>
      </c>
      <c r="MC22" s="1059">
        <v>84</v>
      </c>
      <c r="MD22" s="1059">
        <v>3</v>
      </c>
      <c r="ME22" s="1060">
        <v>0.85738184859891264</v>
      </c>
      <c r="MF22" s="1072">
        <v>0.14261815140108736</v>
      </c>
      <c r="MG22" s="1059">
        <v>520</v>
      </c>
      <c r="MH22" s="1059">
        <v>464</v>
      </c>
      <c r="MI22" s="1059">
        <v>442</v>
      </c>
      <c r="MJ22" s="1059">
        <v>22</v>
      </c>
      <c r="MK22" s="1059">
        <v>4</v>
      </c>
      <c r="ML22" s="1059">
        <v>2</v>
      </c>
      <c r="MM22" s="1059">
        <v>16</v>
      </c>
      <c r="MN22" s="1059">
        <v>22</v>
      </c>
      <c r="MO22" s="1059">
        <v>19</v>
      </c>
      <c r="MP22" s="1059">
        <v>13</v>
      </c>
      <c r="MQ22" s="1059">
        <v>2</v>
      </c>
      <c r="MR22" s="1060">
        <v>0.85</v>
      </c>
      <c r="MS22" s="1072">
        <v>0.15000000000000002</v>
      </c>
      <c r="MT22" s="1059">
        <v>1060</v>
      </c>
      <c r="MU22" s="1059">
        <v>927</v>
      </c>
      <c r="MV22" s="1059">
        <v>896</v>
      </c>
      <c r="MW22" s="1059">
        <v>31</v>
      </c>
      <c r="MX22" s="1059">
        <v>1</v>
      </c>
      <c r="MY22" s="1059">
        <v>5</v>
      </c>
      <c r="MZ22" s="1059">
        <v>25</v>
      </c>
      <c r="NA22" s="1059">
        <v>44</v>
      </c>
      <c r="NB22" s="1059">
        <v>45</v>
      </c>
      <c r="NC22" s="1059">
        <v>42</v>
      </c>
      <c r="ND22" s="1059">
        <v>2</v>
      </c>
      <c r="NE22" s="1060">
        <v>0.84528301886792456</v>
      </c>
      <c r="NF22" s="1072">
        <v>0.15471698113207544</v>
      </c>
      <c r="NG22" s="1059">
        <v>760</v>
      </c>
      <c r="NH22" s="1059">
        <v>695</v>
      </c>
      <c r="NI22" s="1059">
        <v>675</v>
      </c>
      <c r="NJ22" s="1059">
        <v>20</v>
      </c>
      <c r="NK22" s="1059">
        <v>2</v>
      </c>
      <c r="NL22" s="1059">
        <v>3</v>
      </c>
      <c r="NM22" s="1059">
        <v>15</v>
      </c>
      <c r="NN22" s="1059">
        <v>20</v>
      </c>
      <c r="NO22" s="1059">
        <v>24</v>
      </c>
      <c r="NP22" s="1059">
        <v>20</v>
      </c>
      <c r="NQ22" s="1059">
        <v>1</v>
      </c>
      <c r="NR22" s="1060">
        <v>0.88815789473684215</v>
      </c>
      <c r="NS22" s="1072">
        <v>0.11184210526315785</v>
      </c>
      <c r="NT22" s="1059">
        <v>1617</v>
      </c>
      <c r="NU22" s="1059">
        <v>1542</v>
      </c>
      <c r="NV22" s="1059">
        <v>1498</v>
      </c>
      <c r="NW22" s="1059">
        <v>44</v>
      </c>
      <c r="NX22" s="1059">
        <v>4</v>
      </c>
      <c r="NY22" s="1059">
        <v>2</v>
      </c>
      <c r="NZ22" s="1059">
        <v>38</v>
      </c>
      <c r="OA22" s="1059">
        <v>32</v>
      </c>
      <c r="OB22" s="1059">
        <v>31</v>
      </c>
      <c r="OC22" s="1059">
        <v>7</v>
      </c>
      <c r="OD22" s="1059">
        <v>5</v>
      </c>
      <c r="OE22" s="1060">
        <v>0.92640692640692646</v>
      </c>
      <c r="OF22" s="1072">
        <v>7.3593073593073544E-2</v>
      </c>
      <c r="OG22" s="1059">
        <v>10410</v>
      </c>
      <c r="OH22" s="1059">
        <v>9500</v>
      </c>
      <c r="OI22" s="1059">
        <v>9156</v>
      </c>
      <c r="OJ22" s="1059">
        <v>344</v>
      </c>
      <c r="OK22" s="1059">
        <v>32</v>
      </c>
      <c r="OL22" s="1059">
        <v>24</v>
      </c>
      <c r="OM22" s="1059">
        <v>288</v>
      </c>
      <c r="ON22" s="1059">
        <v>402</v>
      </c>
      <c r="OO22" s="1059">
        <v>299</v>
      </c>
      <c r="OP22" s="1059">
        <v>187</v>
      </c>
      <c r="OQ22" s="1059">
        <v>22</v>
      </c>
      <c r="OR22" s="1060">
        <v>0.87953890489913544</v>
      </c>
      <c r="OS22" s="1072">
        <v>0.12046109510086456</v>
      </c>
      <c r="OT22" s="1059">
        <v>34304</v>
      </c>
      <c r="OU22" s="1059">
        <v>8.0631313257929094</v>
      </c>
      <c r="OV22" s="1060">
        <v>0</v>
      </c>
      <c r="OW22" s="1072">
        <v>0</v>
      </c>
      <c r="OX22" s="1059">
        <v>7102</v>
      </c>
      <c r="OY22" s="1060">
        <v>7.479611377076878E-2</v>
      </c>
      <c r="OZ22" s="1059">
        <v>531.20199999999988</v>
      </c>
      <c r="PA22" s="1060">
        <v>0</v>
      </c>
      <c r="PB22" s="1072">
        <v>0</v>
      </c>
      <c r="PC22" s="1059">
        <v>920</v>
      </c>
      <c r="PD22" s="1059">
        <v>160</v>
      </c>
      <c r="PE22" s="1126">
        <v>85</v>
      </c>
      <c r="PF22" s="1059">
        <v>885</v>
      </c>
      <c r="PG22" s="1059">
        <v>150</v>
      </c>
      <c r="PH22" s="1126">
        <v>85</v>
      </c>
      <c r="PI22" s="1059">
        <v>830</v>
      </c>
      <c r="PJ22" s="1059">
        <v>150</v>
      </c>
      <c r="PK22" s="1126">
        <v>80</v>
      </c>
      <c r="PL22" s="1059">
        <v>815</v>
      </c>
      <c r="PM22" s="1059">
        <v>145</v>
      </c>
      <c r="PN22" s="1126">
        <v>95</v>
      </c>
      <c r="PO22" s="1059">
        <v>770</v>
      </c>
      <c r="PP22" s="1059">
        <v>150</v>
      </c>
      <c r="PQ22" s="1126">
        <v>40</v>
      </c>
      <c r="PR22" s="1059">
        <v>735</v>
      </c>
      <c r="PS22" s="1059">
        <v>150</v>
      </c>
      <c r="PT22" s="1126">
        <v>65</v>
      </c>
      <c r="PU22" s="1059" t="s">
        <v>770</v>
      </c>
      <c r="PV22" s="1059" t="s">
        <v>770</v>
      </c>
      <c r="PW22" s="1059" t="s">
        <v>770</v>
      </c>
      <c r="PX22" s="1059" t="s">
        <v>770</v>
      </c>
      <c r="PY22" s="1059" t="s">
        <v>770</v>
      </c>
      <c r="PZ22" s="1059" t="s">
        <v>770</v>
      </c>
      <c r="QA22" s="1059" t="s">
        <v>770</v>
      </c>
      <c r="QB22" s="1126" t="s">
        <v>770</v>
      </c>
      <c r="QC22" s="1059">
        <v>432</v>
      </c>
      <c r="QD22" s="1059">
        <v>345</v>
      </c>
      <c r="QE22" s="1059" t="s">
        <v>770</v>
      </c>
      <c r="QF22" s="1059">
        <v>353</v>
      </c>
      <c r="QG22" s="1059">
        <v>353</v>
      </c>
      <c r="QH22" s="1059">
        <v>399</v>
      </c>
      <c r="QI22" s="1059">
        <v>372</v>
      </c>
      <c r="QJ22" s="1059">
        <v>401</v>
      </c>
      <c r="QK22" s="1126">
        <v>362</v>
      </c>
      <c r="QL22" s="1059">
        <v>454</v>
      </c>
      <c r="QM22" s="1059">
        <v>398</v>
      </c>
      <c r="QN22" s="1059">
        <v>446</v>
      </c>
      <c r="QO22" s="1059">
        <v>462</v>
      </c>
      <c r="QP22" s="1059">
        <v>489</v>
      </c>
      <c r="QQ22" s="1059">
        <v>509</v>
      </c>
      <c r="QR22" s="1059">
        <v>490</v>
      </c>
      <c r="QS22" s="1059">
        <v>493</v>
      </c>
      <c r="QT22" s="1059">
        <v>503</v>
      </c>
      <c r="QU22" s="1059">
        <v>478</v>
      </c>
      <c r="QV22" s="1059">
        <v>473</v>
      </c>
      <c r="QW22" s="1059">
        <v>483</v>
      </c>
      <c r="QX22" s="1059">
        <v>509</v>
      </c>
      <c r="QY22" s="1059">
        <v>514</v>
      </c>
      <c r="QZ22" s="1059">
        <v>500</v>
      </c>
      <c r="RA22" s="1059">
        <v>539</v>
      </c>
      <c r="RB22" s="1059">
        <v>649</v>
      </c>
      <c r="RC22" s="1059">
        <v>594</v>
      </c>
      <c r="RD22" s="1059">
        <v>536</v>
      </c>
      <c r="RE22" s="1059">
        <v>309</v>
      </c>
      <c r="RF22" s="1059">
        <v>297</v>
      </c>
      <c r="RG22" s="1059">
        <v>342</v>
      </c>
      <c r="RH22" s="1059">
        <v>339</v>
      </c>
      <c r="RI22" s="1059">
        <v>410</v>
      </c>
      <c r="RJ22" s="1126">
        <v>399</v>
      </c>
      <c r="RK22" s="1059">
        <v>380</v>
      </c>
      <c r="RL22" s="1059">
        <v>444</v>
      </c>
      <c r="RM22" s="1059">
        <v>449</v>
      </c>
      <c r="RN22" s="1059">
        <v>462</v>
      </c>
      <c r="RO22" s="1059">
        <v>472</v>
      </c>
      <c r="RP22" s="1059">
        <v>479</v>
      </c>
      <c r="RQ22" s="1059">
        <v>468</v>
      </c>
      <c r="RR22" s="1059">
        <v>487</v>
      </c>
      <c r="RS22" s="1059">
        <v>462</v>
      </c>
      <c r="RT22" s="1059">
        <v>461</v>
      </c>
      <c r="RU22" s="1059">
        <v>443</v>
      </c>
      <c r="RV22" s="1059">
        <v>491</v>
      </c>
      <c r="RW22" s="1059">
        <v>499</v>
      </c>
      <c r="RX22" s="1059">
        <v>489</v>
      </c>
      <c r="RY22" s="1059">
        <v>507</v>
      </c>
      <c r="RZ22" s="1059">
        <v>615</v>
      </c>
      <c r="SA22" s="1059">
        <v>593</v>
      </c>
      <c r="SB22" s="1059">
        <v>564</v>
      </c>
      <c r="SC22" s="1059">
        <v>442</v>
      </c>
      <c r="SD22" s="1059">
        <v>298</v>
      </c>
      <c r="SE22" s="1059">
        <v>312</v>
      </c>
      <c r="SF22" s="1059">
        <v>292</v>
      </c>
      <c r="SG22" s="1059">
        <v>379</v>
      </c>
      <c r="SH22" s="1059">
        <v>376</v>
      </c>
      <c r="SI22" s="1126">
        <v>374</v>
      </c>
      <c r="SJ22" s="1059">
        <v>390</v>
      </c>
      <c r="SK22" s="1059">
        <v>405</v>
      </c>
      <c r="SL22" s="1059">
        <v>446</v>
      </c>
      <c r="SM22" s="1059">
        <v>436</v>
      </c>
      <c r="SN22" s="1059">
        <v>439</v>
      </c>
      <c r="SO22" s="1059">
        <v>447</v>
      </c>
      <c r="SP22" s="1059">
        <v>470</v>
      </c>
      <c r="SQ22" s="1059">
        <v>450</v>
      </c>
      <c r="SR22" s="1059">
        <v>445</v>
      </c>
      <c r="SS22" s="1059">
        <v>425</v>
      </c>
      <c r="ST22" s="1059">
        <v>426</v>
      </c>
      <c r="SU22" s="1059">
        <v>431</v>
      </c>
      <c r="SV22" s="1059">
        <v>456</v>
      </c>
      <c r="SW22" s="1059">
        <v>488</v>
      </c>
      <c r="SX22" s="1059">
        <v>593</v>
      </c>
      <c r="SY22" s="1059">
        <v>566</v>
      </c>
      <c r="SZ22" s="1059">
        <v>547</v>
      </c>
      <c r="TA22" s="1059">
        <v>573</v>
      </c>
      <c r="TB22" s="1059">
        <v>520</v>
      </c>
      <c r="TC22" s="1059">
        <v>322</v>
      </c>
      <c r="TD22" s="1059">
        <v>260</v>
      </c>
      <c r="TE22" s="1059">
        <v>331</v>
      </c>
      <c r="TF22" s="1059">
        <v>343</v>
      </c>
      <c r="TG22" s="1059">
        <v>350</v>
      </c>
      <c r="TH22" s="1126">
        <v>332</v>
      </c>
      <c r="TI22" s="1059">
        <v>167</v>
      </c>
      <c r="TJ22" s="1059">
        <v>233</v>
      </c>
      <c r="TK22" s="1059">
        <v>400</v>
      </c>
      <c r="TL22" s="1060">
        <v>0.58250000000000002</v>
      </c>
      <c r="TM22" s="1060">
        <v>0.53361173911644011</v>
      </c>
      <c r="TN22" s="1060">
        <v>0.62981873231840091</v>
      </c>
      <c r="TO22" s="1126" t="s">
        <v>3499</v>
      </c>
      <c r="TP22" s="1059">
        <v>161</v>
      </c>
      <c r="TQ22" s="1059">
        <v>260</v>
      </c>
      <c r="TR22" s="1059">
        <v>421</v>
      </c>
      <c r="TS22" s="1060">
        <v>0.61757719714964365</v>
      </c>
      <c r="TT22" s="1060">
        <v>0.57029010170017369</v>
      </c>
      <c r="TU22" s="1060">
        <v>0.66273800312465059</v>
      </c>
      <c r="TV22" s="1126" t="s">
        <v>2154</v>
      </c>
      <c r="TW22" s="1059">
        <v>128</v>
      </c>
      <c r="TX22" s="1059">
        <v>303</v>
      </c>
      <c r="TY22" s="1059">
        <v>431</v>
      </c>
      <c r="TZ22" s="1060">
        <v>0.70301624129930396</v>
      </c>
      <c r="UA22" s="1060">
        <v>0.65823844871054049</v>
      </c>
      <c r="UB22" s="1060">
        <v>0.7442070781594281</v>
      </c>
      <c r="UC22" s="1126" t="s">
        <v>2154</v>
      </c>
      <c r="UD22" s="1059">
        <v>136</v>
      </c>
      <c r="UE22" s="1059">
        <v>330</v>
      </c>
      <c r="UF22" s="1059">
        <v>466</v>
      </c>
      <c r="UG22" s="1060">
        <v>0.70815450643776823</v>
      </c>
      <c r="UH22" s="1060">
        <v>0.6653106742941769</v>
      </c>
      <c r="UI22" s="1060">
        <v>0.74759456503259847</v>
      </c>
      <c r="UJ22" s="1126" t="s">
        <v>2154</v>
      </c>
      <c r="UK22" s="1059">
        <v>100</v>
      </c>
      <c r="UL22" s="1059">
        <v>361</v>
      </c>
      <c r="UM22" s="1059">
        <v>461</v>
      </c>
      <c r="UN22" s="1060">
        <v>0.7830802603036876</v>
      </c>
      <c r="UO22" s="1060">
        <v>0.74320096702503169</v>
      </c>
      <c r="UP22" s="1060">
        <v>0.81828079207227156</v>
      </c>
      <c r="UQ22" s="1126" t="s">
        <v>3499</v>
      </c>
      <c r="UR22" s="1059">
        <v>5772</v>
      </c>
      <c r="US22" s="1059">
        <v>5645</v>
      </c>
      <c r="UT22" s="1059">
        <v>127</v>
      </c>
      <c r="UU22" s="1059">
        <v>109</v>
      </c>
      <c r="UV22" s="1060">
        <v>0.8582677165354331</v>
      </c>
      <c r="UW22" s="1059">
        <v>18</v>
      </c>
      <c r="UX22" s="1072">
        <v>0.14173228346456693</v>
      </c>
      <c r="UY22" s="1059">
        <v>4053</v>
      </c>
      <c r="UZ22" s="1059">
        <v>2882</v>
      </c>
      <c r="VA22" s="1059">
        <v>525</v>
      </c>
      <c r="VB22" s="1059">
        <v>646</v>
      </c>
      <c r="VC22" s="1060">
        <v>0.71107821366888724</v>
      </c>
      <c r="VD22" s="1060">
        <v>0.12953367875647667</v>
      </c>
      <c r="VE22" s="1072">
        <v>0.15938810757463606</v>
      </c>
      <c r="VF22" s="1059">
        <v>9698</v>
      </c>
      <c r="VG22" s="1059">
        <v>607</v>
      </c>
      <c r="VH22" s="1059">
        <v>705</v>
      </c>
      <c r="VI22" s="1059">
        <v>285</v>
      </c>
      <c r="VJ22" s="1059">
        <v>7431</v>
      </c>
      <c r="VK22" s="1059">
        <v>581</v>
      </c>
      <c r="VL22" s="1059">
        <v>4208</v>
      </c>
      <c r="VM22" s="1072">
        <v>0.13807034220532319</v>
      </c>
      <c r="VN22" s="1059">
        <v>2840</v>
      </c>
      <c r="VO22" s="1059">
        <v>3</v>
      </c>
      <c r="VP22" s="1059">
        <v>498</v>
      </c>
      <c r="VQ22" s="1059">
        <v>673</v>
      </c>
      <c r="VR22" s="1059">
        <v>215</v>
      </c>
      <c r="VS22" s="1126">
        <v>4229</v>
      </c>
      <c r="VT22" s="1059">
        <v>1598</v>
      </c>
      <c r="VU22" s="1059">
        <v>1419</v>
      </c>
      <c r="VV22" s="1059">
        <v>178</v>
      </c>
      <c r="VW22" s="1059">
        <v>1</v>
      </c>
      <c r="VX22" s="1059">
        <v>179</v>
      </c>
      <c r="VY22" s="1060">
        <v>0.1113892365456821</v>
      </c>
      <c r="VZ22" s="1072">
        <v>0.11201501877346684</v>
      </c>
      <c r="WA22" s="1059">
        <v>175</v>
      </c>
      <c r="WB22" s="1059">
        <v>135</v>
      </c>
      <c r="WC22" s="1059">
        <v>110</v>
      </c>
      <c r="WD22" s="1059">
        <v>115</v>
      </c>
      <c r="WE22" s="1059">
        <v>105</v>
      </c>
      <c r="WF22" s="1059">
        <v>105</v>
      </c>
      <c r="WG22" s="1126">
        <v>75</v>
      </c>
      <c r="WH22" s="1059">
        <v>669</v>
      </c>
      <c r="WI22" s="1059">
        <v>198</v>
      </c>
      <c r="WJ22" s="1060">
        <v>0.29596412556053814</v>
      </c>
      <c r="WK22" s="1126">
        <v>72</v>
      </c>
      <c r="WL22" s="1059" t="s">
        <v>770</v>
      </c>
      <c r="WM22" s="1060" t="s">
        <v>770</v>
      </c>
      <c r="WN22" s="1060" t="s">
        <v>770</v>
      </c>
      <c r="WO22" s="1072" t="s">
        <v>770</v>
      </c>
      <c r="WP22" s="1059" t="s">
        <v>770</v>
      </c>
      <c r="WQ22" s="1060" t="s">
        <v>770</v>
      </c>
      <c r="WR22" s="1060" t="s">
        <v>770</v>
      </c>
      <c r="WS22" s="1072" t="s">
        <v>770</v>
      </c>
      <c r="WT22" s="1059" t="s">
        <v>770</v>
      </c>
      <c r="WU22" s="1060" t="s">
        <v>770</v>
      </c>
      <c r="WV22" s="1060" t="s">
        <v>770</v>
      </c>
      <c r="WW22" s="1072" t="s">
        <v>770</v>
      </c>
      <c r="WX22" s="1059" t="s">
        <v>770</v>
      </c>
      <c r="WY22" s="1060" t="s">
        <v>770</v>
      </c>
      <c r="WZ22" s="1060" t="s">
        <v>770</v>
      </c>
      <c r="XA22" s="1072" t="s">
        <v>770</v>
      </c>
      <c r="XB22" s="1059">
        <v>349</v>
      </c>
      <c r="XC22" s="1059">
        <v>13862</v>
      </c>
      <c r="XD22" s="1072">
        <v>2.5176742172846631E-2</v>
      </c>
      <c r="XE22" s="1059">
        <v>150</v>
      </c>
      <c r="XF22" s="1059">
        <v>1910</v>
      </c>
      <c r="XG22" s="1060">
        <v>7.8534031413612565E-2</v>
      </c>
      <c r="XH22" s="1060">
        <v>6.7298216212456741E-2</v>
      </c>
      <c r="XI22" s="1060">
        <v>9.1461777945011632E-2</v>
      </c>
      <c r="XJ22" s="1059">
        <v>210</v>
      </c>
      <c r="XK22" s="1059">
        <v>1970</v>
      </c>
      <c r="XL22" s="1060">
        <v>0.1065989847715736</v>
      </c>
      <c r="XM22" s="1060">
        <v>9.3728916859549649E-2</v>
      </c>
      <c r="XN22" s="1060">
        <v>0.12100031426822573</v>
      </c>
      <c r="XO22" s="1059">
        <v>185</v>
      </c>
      <c r="XP22" s="1059">
        <v>1935</v>
      </c>
      <c r="XQ22" s="1060">
        <v>9.5607235142118857E-2</v>
      </c>
      <c r="XR22" s="1060">
        <v>8.3295133581272565E-2</v>
      </c>
      <c r="XS22" s="1060">
        <v>0.10952179692117517</v>
      </c>
      <c r="XT22" s="1059">
        <v>190</v>
      </c>
      <c r="XU22" s="1059">
        <v>1930</v>
      </c>
      <c r="XV22" s="1060">
        <v>9.8445595854922283E-2</v>
      </c>
      <c r="XW22" s="1060">
        <v>8.5941348659923034E-2</v>
      </c>
      <c r="XX22" s="1060">
        <v>0.11254517000990136</v>
      </c>
      <c r="XY22" s="1059">
        <v>190</v>
      </c>
      <c r="XZ22" s="1059">
        <v>1900</v>
      </c>
      <c r="YA22" s="1060">
        <v>0.1</v>
      </c>
      <c r="YB22" s="1060">
        <v>8.7307167200903008E-2</v>
      </c>
      <c r="YC22" s="1060">
        <v>0.11430702553679425</v>
      </c>
      <c r="YD22" s="1059">
        <v>170</v>
      </c>
      <c r="YE22" s="1059">
        <v>1725</v>
      </c>
      <c r="YF22" s="1060">
        <v>9.8550724637681164E-2</v>
      </c>
      <c r="YG22" s="1060">
        <v>8.5364620633659558E-2</v>
      </c>
      <c r="YH22" s="1060">
        <v>0.11352085672829645</v>
      </c>
      <c r="YI22" s="1059" t="s">
        <v>770</v>
      </c>
      <c r="YJ22" s="1059" t="s">
        <v>770</v>
      </c>
      <c r="YK22" s="1060" t="s">
        <v>770</v>
      </c>
      <c r="YL22" s="1060" t="s">
        <v>770</v>
      </c>
      <c r="YM22" s="1072" t="s">
        <v>770</v>
      </c>
      <c r="YN22" s="1059">
        <v>190</v>
      </c>
      <c r="YO22" s="1059">
        <v>190</v>
      </c>
      <c r="YP22" s="1059">
        <v>205</v>
      </c>
      <c r="YQ22" s="1059">
        <v>200</v>
      </c>
      <c r="YR22" s="1059">
        <v>175</v>
      </c>
      <c r="YS22" s="1059">
        <v>155</v>
      </c>
      <c r="YT22" s="1126">
        <v>155</v>
      </c>
      <c r="YU22" s="1059">
        <v>10</v>
      </c>
      <c r="YV22" s="1059">
        <v>163</v>
      </c>
      <c r="YW22" s="1060">
        <v>6.1349693251533742E-2</v>
      </c>
      <c r="YX22" s="1060">
        <v>3.3661908687410917E-2</v>
      </c>
      <c r="YY22" s="1060">
        <v>0.10923697861083988</v>
      </c>
      <c r="YZ22" s="1059">
        <v>8</v>
      </c>
      <c r="ZA22" s="1059">
        <v>163</v>
      </c>
      <c r="ZB22" s="1060">
        <v>4.9079754601226995E-2</v>
      </c>
      <c r="ZC22" s="1060">
        <v>2.5076391181817776E-2</v>
      </c>
      <c r="ZD22" s="1060">
        <v>9.3847639817083398E-2</v>
      </c>
      <c r="ZE22" s="1059">
        <v>10</v>
      </c>
      <c r="ZF22" s="1059">
        <v>161</v>
      </c>
      <c r="ZG22" s="1060">
        <v>6.2111801242236024E-2</v>
      </c>
      <c r="ZH22" s="1060">
        <v>3.4084412068514494E-2</v>
      </c>
      <c r="ZI22" s="1060">
        <v>0.1105482488607218</v>
      </c>
      <c r="ZJ22" s="1059">
        <v>20</v>
      </c>
      <c r="ZK22" s="1059">
        <v>160</v>
      </c>
      <c r="ZL22" s="1060">
        <v>0.125</v>
      </c>
      <c r="ZM22" s="1060">
        <v>8.2394535844441924E-2</v>
      </c>
      <c r="ZN22" s="1072">
        <v>0.18519011053418694</v>
      </c>
      <c r="ZO22" s="1059">
        <v>431</v>
      </c>
      <c r="ZP22" s="1059">
        <v>101</v>
      </c>
      <c r="ZQ22" s="1059">
        <v>330</v>
      </c>
      <c r="ZR22" s="1060">
        <v>0.76566125290023201</v>
      </c>
      <c r="ZS22" s="1059">
        <v>142</v>
      </c>
      <c r="ZT22" s="1059">
        <v>41</v>
      </c>
      <c r="ZU22" s="1059">
        <v>183</v>
      </c>
      <c r="ZV22" s="1060">
        <v>0.4303030303030303</v>
      </c>
      <c r="ZW22" s="1060">
        <v>0.37798764491659925</v>
      </c>
      <c r="ZX22" s="1060">
        <v>0.48422239884939522</v>
      </c>
      <c r="ZY22" s="1060">
        <v>0.55454545454545456</v>
      </c>
      <c r="ZZ22" s="1060">
        <v>0.50059926009273692</v>
      </c>
      <c r="AAA22" s="1072">
        <v>0.60723635782952834</v>
      </c>
      <c r="AAB22" s="1059">
        <v>52</v>
      </c>
      <c r="AAC22" s="1059">
        <v>340</v>
      </c>
      <c r="AAD22" s="1059">
        <v>392</v>
      </c>
      <c r="AAE22" s="1060">
        <v>0.86734693877551017</v>
      </c>
      <c r="AAF22" s="1059">
        <v>146</v>
      </c>
      <c r="AAG22" s="1060">
        <v>0.42941176470588233</v>
      </c>
      <c r="AAH22" s="1060">
        <v>0.37787449287768898</v>
      </c>
      <c r="AAI22" s="1060">
        <v>0.48252628553736843</v>
      </c>
      <c r="AAJ22" s="1059">
        <v>51</v>
      </c>
      <c r="AAK22" s="1059">
        <v>197</v>
      </c>
      <c r="AAL22" s="1060">
        <v>0.5794117647058824</v>
      </c>
      <c r="AAM22" s="1060">
        <v>0.52633856864614048</v>
      </c>
      <c r="AAN22" s="1072">
        <v>0.63071055563691991</v>
      </c>
      <c r="AAO22" s="1059">
        <v>322</v>
      </c>
      <c r="AAP22" s="1059">
        <v>154</v>
      </c>
      <c r="AAQ22" s="1060">
        <v>0.47826086956521741</v>
      </c>
      <c r="AAR22" s="1060">
        <v>0.42427850640461634</v>
      </c>
      <c r="AAS22" s="1060">
        <v>0.53275581313633569</v>
      </c>
      <c r="AAT22" s="1059">
        <v>40</v>
      </c>
      <c r="AAU22" s="1059">
        <v>194</v>
      </c>
      <c r="AAV22" s="1060">
        <v>0.60248447204968947</v>
      </c>
      <c r="AAW22" s="1060">
        <v>0.54812577321867439</v>
      </c>
      <c r="AAX22" s="1072">
        <v>0.65442672037398064</v>
      </c>
      <c r="AAY22" s="1059">
        <v>340</v>
      </c>
      <c r="AAZ22" s="1059">
        <v>330</v>
      </c>
      <c r="ABA22" s="1059">
        <v>10</v>
      </c>
      <c r="ABB22" s="1060">
        <v>0.97058823529411764</v>
      </c>
      <c r="ABC22" s="1059">
        <v>147</v>
      </c>
      <c r="ABD22" s="1060">
        <v>0.44545454545454544</v>
      </c>
      <c r="ABE22" s="1060">
        <v>0.39276364217047172</v>
      </c>
      <c r="ABF22" s="1060">
        <v>0.49940073990726314</v>
      </c>
      <c r="ABG22" s="1059">
        <v>51</v>
      </c>
      <c r="ABH22" s="1059">
        <v>198</v>
      </c>
      <c r="ABI22" s="1060">
        <v>0.6</v>
      </c>
      <c r="ABJ22" s="1060">
        <v>0.54628540634113887</v>
      </c>
      <c r="ABK22" s="1072">
        <v>0.65141322651634725</v>
      </c>
      <c r="ABL22" s="1059">
        <v>9698</v>
      </c>
      <c r="ABM22" s="1059">
        <v>5490</v>
      </c>
      <c r="ABN22" s="1059">
        <v>4208</v>
      </c>
      <c r="ABO22" s="1059">
        <v>607</v>
      </c>
      <c r="ABP22" s="1059">
        <v>401</v>
      </c>
      <c r="ABQ22" s="1059">
        <v>745</v>
      </c>
      <c r="ABR22" s="1059">
        <v>705</v>
      </c>
      <c r="ABS22" s="1059">
        <v>786</v>
      </c>
      <c r="ABT22" s="1059">
        <v>383</v>
      </c>
      <c r="ABU22" s="1059">
        <v>285</v>
      </c>
      <c r="ABV22" s="1059">
        <v>260</v>
      </c>
      <c r="ABW22" s="1126">
        <v>36</v>
      </c>
      <c r="ABX22" s="1059">
        <v>155</v>
      </c>
      <c r="ABY22" s="1059">
        <v>160</v>
      </c>
      <c r="ABZ22" s="1059">
        <v>100</v>
      </c>
      <c r="ACA22" s="1059">
        <v>60</v>
      </c>
      <c r="ACB22" s="1059">
        <v>365</v>
      </c>
      <c r="ACC22" s="1059">
        <v>440</v>
      </c>
      <c r="ACD22" s="1059">
        <v>235</v>
      </c>
      <c r="ACE22" s="1059">
        <v>155</v>
      </c>
      <c r="ACF22" s="1059">
        <v>105</v>
      </c>
      <c r="ACG22" s="1059">
        <v>95</v>
      </c>
      <c r="ACH22" s="1059">
        <v>50</v>
      </c>
      <c r="ACI22" s="1059">
        <v>355</v>
      </c>
      <c r="ACJ22" s="1059">
        <v>410</v>
      </c>
      <c r="ACK22" s="1059">
        <v>210</v>
      </c>
      <c r="ACL22" s="1059">
        <v>175</v>
      </c>
      <c r="ACM22" s="1059">
        <v>145</v>
      </c>
      <c r="ACN22" s="1059">
        <v>100</v>
      </c>
      <c r="ACO22" s="1059">
        <v>35</v>
      </c>
      <c r="ACP22" s="1059">
        <v>375</v>
      </c>
      <c r="ACQ22" s="1059">
        <v>420</v>
      </c>
      <c r="ACR22" s="1059">
        <v>215</v>
      </c>
      <c r="ACS22" s="1059">
        <v>200</v>
      </c>
      <c r="ACT22" s="1059">
        <v>150</v>
      </c>
      <c r="ACU22" s="1059">
        <v>90</v>
      </c>
      <c r="ACV22" s="1059">
        <v>25</v>
      </c>
      <c r="ACW22" s="1059">
        <v>440</v>
      </c>
      <c r="ACX22" s="1059">
        <v>500</v>
      </c>
      <c r="ACY22" s="1059">
        <v>260</v>
      </c>
      <c r="ACZ22" s="1059">
        <v>205</v>
      </c>
      <c r="ADA22" s="1059">
        <v>195</v>
      </c>
      <c r="ADB22" s="1059">
        <v>125</v>
      </c>
      <c r="ADC22" s="1059">
        <v>50</v>
      </c>
      <c r="ADD22" s="1059">
        <v>525</v>
      </c>
      <c r="ADE22" s="1059">
        <v>575</v>
      </c>
      <c r="ADF22" s="1059">
        <v>345</v>
      </c>
      <c r="ADG22" s="1059">
        <v>190</v>
      </c>
      <c r="ADH22" s="1059">
        <v>210</v>
      </c>
      <c r="ADI22" s="1059">
        <v>145</v>
      </c>
      <c r="ADJ22" s="1059">
        <v>60</v>
      </c>
      <c r="ADK22" s="1059">
        <v>580</v>
      </c>
      <c r="ADL22" s="1059">
        <v>630</v>
      </c>
      <c r="ADM22" s="1126">
        <v>375</v>
      </c>
      <c r="ADN22" s="1059">
        <v>245</v>
      </c>
      <c r="ADO22" s="1059">
        <v>242</v>
      </c>
      <c r="ADP22" s="1060">
        <v>0.98775510204081629</v>
      </c>
      <c r="ADQ22" s="1059">
        <v>241</v>
      </c>
      <c r="ADR22" s="1060">
        <v>0.98367346938775513</v>
      </c>
      <c r="ADS22" s="1059">
        <v>244</v>
      </c>
      <c r="ADT22" s="1059">
        <v>240</v>
      </c>
      <c r="ADU22" s="1060">
        <v>0.98360655737704916</v>
      </c>
      <c r="ADV22" s="1059">
        <v>237</v>
      </c>
      <c r="ADW22" s="1060">
        <v>0.97131147540983609</v>
      </c>
      <c r="ADX22" s="1059">
        <v>240</v>
      </c>
      <c r="ADY22" s="1060">
        <v>0.98360655737704916</v>
      </c>
      <c r="ADZ22" s="1059">
        <v>237</v>
      </c>
      <c r="AEA22" s="1060">
        <v>0.97131147540983609</v>
      </c>
      <c r="AEB22" s="1059">
        <v>263</v>
      </c>
      <c r="AEC22" s="1059">
        <v>256</v>
      </c>
      <c r="AED22" s="1060">
        <v>0.97338403041825095</v>
      </c>
      <c r="AEE22" s="1059">
        <v>247</v>
      </c>
      <c r="AEF22" s="1060">
        <v>0.93916349809885935</v>
      </c>
      <c r="AEG22" s="1059">
        <v>256</v>
      </c>
      <c r="AEH22" s="1060">
        <v>0.97338403041825095</v>
      </c>
      <c r="AEI22" s="1059">
        <v>255</v>
      </c>
      <c r="AEJ22" s="1060">
        <v>0.96958174904942962</v>
      </c>
      <c r="AEK22" s="1059">
        <v>251</v>
      </c>
      <c r="AEL22" s="1060">
        <v>0.95437262357414454</v>
      </c>
      <c r="AEM22" s="1059">
        <v>253</v>
      </c>
      <c r="AEN22" s="1060">
        <v>0.96197718631178708</v>
      </c>
      <c r="AEO22" s="1059">
        <v>247</v>
      </c>
      <c r="AEP22" s="1072">
        <v>0.93916349809885935</v>
      </c>
      <c r="AEQ22" s="1158">
        <v>234</v>
      </c>
      <c r="AER22" s="1158">
        <v>233</v>
      </c>
      <c r="AES22" s="1144">
        <v>0.99572649572649574</v>
      </c>
      <c r="AET22" s="701">
        <v>54</v>
      </c>
      <c r="AEU22" s="1144">
        <v>0.23076923076923078</v>
      </c>
      <c r="AEV22" s="1158">
        <v>233</v>
      </c>
      <c r="AEW22" s="1144">
        <v>0.99572649572649574</v>
      </c>
      <c r="AEX22" s="1158">
        <v>250</v>
      </c>
      <c r="AEY22" s="1158">
        <v>242</v>
      </c>
      <c r="AEZ22" s="1144">
        <v>0.96799999999999997</v>
      </c>
      <c r="AFA22" s="1164">
        <v>237</v>
      </c>
      <c r="AFB22" s="1144">
        <v>0.94799999999999995</v>
      </c>
      <c r="AFC22" s="1164">
        <v>177</v>
      </c>
      <c r="AFD22" s="1144">
        <v>0.70799999999999996</v>
      </c>
      <c r="AFE22" s="1158">
        <v>237</v>
      </c>
      <c r="AFF22" s="1144">
        <v>0.94799999999999995</v>
      </c>
      <c r="AFG22" s="1158">
        <v>174</v>
      </c>
      <c r="AFH22" s="1144">
        <v>0.69599999999999995</v>
      </c>
      <c r="AFI22" s="1158">
        <v>275</v>
      </c>
      <c r="AFJ22" s="1158">
        <v>273</v>
      </c>
      <c r="AFK22" s="1144">
        <v>0.99272727272727268</v>
      </c>
      <c r="AFL22" s="1164">
        <v>262</v>
      </c>
      <c r="AFM22" s="1144">
        <v>0.95272727272727276</v>
      </c>
      <c r="AFN22" s="1164">
        <v>273</v>
      </c>
      <c r="AFO22" s="1144">
        <v>0.99272727272727268</v>
      </c>
      <c r="AFP22" s="1164">
        <v>273</v>
      </c>
      <c r="AFQ22" s="1144">
        <v>0.99272727272727268</v>
      </c>
      <c r="AFR22" s="1164">
        <v>213</v>
      </c>
      <c r="AFS22" s="1144">
        <v>0.77454545454545454</v>
      </c>
      <c r="AFT22" s="1164">
        <v>269</v>
      </c>
      <c r="AFU22" s="1144">
        <v>0.97818181818181815</v>
      </c>
      <c r="AFV22" s="1158">
        <v>269</v>
      </c>
      <c r="AFW22" s="1144">
        <v>0.97818181818181815</v>
      </c>
      <c r="AFX22" s="1158">
        <v>268</v>
      </c>
      <c r="AFY22" s="1144">
        <v>0.97454545454545449</v>
      </c>
      <c r="AFZ22" s="1158">
        <v>214</v>
      </c>
      <c r="AGA22" s="1144">
        <v>0.7781818181818182</v>
      </c>
      <c r="AGB22" s="1158">
        <v>205</v>
      </c>
      <c r="AGC22" s="802">
        <v>0.74545454545454548</v>
      </c>
      <c r="AGD22" s="1158">
        <v>242</v>
      </c>
      <c r="AGE22" s="1158">
        <v>234</v>
      </c>
      <c r="AGF22" s="1144">
        <v>0.96694214876033058</v>
      </c>
      <c r="AGG22" s="1158">
        <v>2</v>
      </c>
      <c r="AGH22" s="1144">
        <v>8.2644628099173556E-3</v>
      </c>
      <c r="AGI22" s="1158">
        <v>232</v>
      </c>
      <c r="AGJ22" s="1144">
        <v>0.95867768595041325</v>
      </c>
      <c r="AGK22" s="1158">
        <v>257</v>
      </c>
      <c r="AGL22" s="1158">
        <v>256</v>
      </c>
      <c r="AGM22" s="1144">
        <v>0.99610894941634243</v>
      </c>
      <c r="AGN22" s="1158">
        <v>247</v>
      </c>
      <c r="AGO22" s="1144">
        <v>0.96108949416342415</v>
      </c>
      <c r="AGP22" s="1158">
        <v>248</v>
      </c>
      <c r="AGQ22" s="1144">
        <v>0.96498054474708173</v>
      </c>
      <c r="AGR22" s="1158">
        <v>251</v>
      </c>
      <c r="AGS22" s="1144">
        <v>0.97665369649805445</v>
      </c>
      <c r="AGT22" s="1158">
        <v>251</v>
      </c>
      <c r="AGU22" s="1144">
        <v>0.97665369649805445</v>
      </c>
      <c r="AGV22" s="1158">
        <v>308</v>
      </c>
      <c r="AGW22" s="1158">
        <v>304</v>
      </c>
      <c r="AGX22" s="1144">
        <v>0.98701298701298701</v>
      </c>
      <c r="AGY22" s="1158">
        <v>294</v>
      </c>
      <c r="AGZ22" s="1144">
        <v>0.95454545454545459</v>
      </c>
      <c r="AHA22" s="1158">
        <v>304</v>
      </c>
      <c r="AHB22" s="1144">
        <v>0.98701298701298701</v>
      </c>
      <c r="AHC22" s="1158">
        <v>303</v>
      </c>
      <c r="AHD22" s="1144">
        <v>0.98376623376623373</v>
      </c>
      <c r="AHE22" s="1158">
        <v>301</v>
      </c>
      <c r="AHF22" s="1144">
        <v>0.97727272727272729</v>
      </c>
      <c r="AHG22" s="1158">
        <v>273</v>
      </c>
      <c r="AHH22" s="1144">
        <v>0.88636363636363635</v>
      </c>
      <c r="AHI22" s="1158">
        <v>285</v>
      </c>
      <c r="AHJ22" s="1144">
        <v>0.92532467532467533</v>
      </c>
      <c r="AHK22" s="1158">
        <v>293</v>
      </c>
      <c r="AHL22" s="1144">
        <v>0.95129870129870131</v>
      </c>
      <c r="AHM22" s="1158">
        <v>301</v>
      </c>
      <c r="AHN22" s="1144">
        <v>0.97727272727272729</v>
      </c>
      <c r="AHO22" s="1158">
        <v>294</v>
      </c>
      <c r="AHP22" s="802">
        <v>0.95454545454545459</v>
      </c>
    </row>
    <row r="23" spans="1:901" x14ac:dyDescent="0.2">
      <c r="A23" s="4"/>
      <c r="B23" s="4" t="s">
        <v>611</v>
      </c>
      <c r="C23" s="1014" t="s">
        <v>612</v>
      </c>
      <c r="D23" s="3" t="s">
        <v>575</v>
      </c>
      <c r="E23" s="25" t="s">
        <v>770</v>
      </c>
      <c r="F23" s="25" t="s">
        <v>770</v>
      </c>
      <c r="G23" s="25" t="s">
        <v>770</v>
      </c>
      <c r="H23" s="25" t="s">
        <v>770</v>
      </c>
      <c r="I23" s="25" t="s">
        <v>770</v>
      </c>
      <c r="J23" s="25" t="s">
        <v>770</v>
      </c>
      <c r="K23" s="25" t="s">
        <v>770</v>
      </c>
      <c r="L23" s="25" t="s">
        <v>770</v>
      </c>
      <c r="M23" s="1" t="s">
        <v>611</v>
      </c>
      <c r="N23" s="1" t="s">
        <v>628</v>
      </c>
      <c r="O23" s="62" t="s">
        <v>770</v>
      </c>
      <c r="P23" s="62" t="s">
        <v>770</v>
      </c>
      <c r="Q23" s="62" t="s">
        <v>770</v>
      </c>
      <c r="R23" s="62" t="s">
        <v>770</v>
      </c>
      <c r="S23" s="62" t="s">
        <v>770</v>
      </c>
      <c r="T23" s="62" t="s">
        <v>770</v>
      </c>
      <c r="U23" s="913" t="s">
        <v>770</v>
      </c>
      <c r="V23" s="1125">
        <v>775</v>
      </c>
      <c r="W23" s="1059">
        <v>900</v>
      </c>
      <c r="X23" s="1059">
        <v>4595</v>
      </c>
      <c r="Y23" s="1059">
        <v>5365</v>
      </c>
      <c r="Z23" s="1098">
        <v>0.16866158868335146</v>
      </c>
      <c r="AA23" s="1098">
        <v>0.15811248762472702</v>
      </c>
      <c r="AB23" s="1098">
        <v>0.17976423039963255</v>
      </c>
      <c r="AC23" s="1098">
        <v>0.16775396085740912</v>
      </c>
      <c r="AD23" s="1098">
        <v>0.15799415253326451</v>
      </c>
      <c r="AE23" s="1072">
        <v>0.1779892197931966</v>
      </c>
      <c r="AF23" s="1059">
        <v>685</v>
      </c>
      <c r="AG23" s="1059">
        <v>800</v>
      </c>
      <c r="AH23" s="1059">
        <v>4480</v>
      </c>
      <c r="AI23" s="1059">
        <v>5280</v>
      </c>
      <c r="AJ23" s="1098">
        <v>0.15290178571428573</v>
      </c>
      <c r="AK23" s="1098">
        <v>0.14266089176716823</v>
      </c>
      <c r="AL23" s="1098">
        <v>0.16373742125035565</v>
      </c>
      <c r="AM23" s="1098">
        <v>0.15151515151515152</v>
      </c>
      <c r="AN23" s="1098">
        <v>0.14209748524974428</v>
      </c>
      <c r="AO23" s="1072">
        <v>0.16143952874284759</v>
      </c>
      <c r="AP23" s="1059">
        <v>710</v>
      </c>
      <c r="AQ23" s="1059">
        <v>815</v>
      </c>
      <c r="AR23" s="1059">
        <v>4495</v>
      </c>
      <c r="AS23" s="1059">
        <v>5290</v>
      </c>
      <c r="AT23" s="1098">
        <v>0.15795328142380421</v>
      </c>
      <c r="AU23" s="1098">
        <v>0.14758446365174843</v>
      </c>
      <c r="AV23" s="1098">
        <v>0.1689062310867884</v>
      </c>
      <c r="AW23" s="1098">
        <v>0.15406427221172023</v>
      </c>
      <c r="AX23" s="1098">
        <v>0.14458722419129055</v>
      </c>
      <c r="AY23" s="1072">
        <v>0.16404337450152784</v>
      </c>
      <c r="AZ23" s="1059">
        <v>800</v>
      </c>
      <c r="BA23" s="1059">
        <v>920</v>
      </c>
      <c r="BB23" s="1059">
        <v>4440</v>
      </c>
      <c r="BC23" s="1059">
        <v>5235</v>
      </c>
      <c r="BD23" s="1098">
        <v>0.18018018018018017</v>
      </c>
      <c r="BE23" s="1098">
        <v>0.16915318523059333</v>
      </c>
      <c r="BF23" s="1098">
        <v>0.19176010874779292</v>
      </c>
      <c r="BG23" s="1098">
        <v>0.17574021012416427</v>
      </c>
      <c r="BH23" s="1098">
        <v>0.16566904739429042</v>
      </c>
      <c r="BI23" s="1072">
        <v>0.18628690953130009</v>
      </c>
      <c r="BJ23" s="1059">
        <v>1531</v>
      </c>
      <c r="BK23" s="1059">
        <v>1558</v>
      </c>
      <c r="BL23" s="1059">
        <v>1353</v>
      </c>
      <c r="BM23" s="1059">
        <v>1529</v>
      </c>
      <c r="BN23" s="1059">
        <v>1278</v>
      </c>
      <c r="BO23" s="1059">
        <v>5971</v>
      </c>
      <c r="BP23" s="1059">
        <v>7249</v>
      </c>
      <c r="BQ23" s="1126">
        <v>28120</v>
      </c>
      <c r="BR23" s="1059">
        <v>1576</v>
      </c>
      <c r="BS23" s="1059">
        <v>1527</v>
      </c>
      <c r="BT23" s="1059">
        <v>1288</v>
      </c>
      <c r="BU23" s="1059">
        <v>1636</v>
      </c>
      <c r="BV23" s="1059">
        <v>1305</v>
      </c>
      <c r="BW23" s="1059">
        <v>6027</v>
      </c>
      <c r="BX23" s="1059">
        <v>7332</v>
      </c>
      <c r="BY23" s="1126">
        <v>28149</v>
      </c>
      <c r="BZ23" s="1059">
        <v>1638</v>
      </c>
      <c r="CA23" s="1059">
        <v>1428</v>
      </c>
      <c r="CB23" s="1059">
        <v>1304</v>
      </c>
      <c r="CC23" s="1059">
        <v>1618</v>
      </c>
      <c r="CD23" s="1059">
        <v>1296</v>
      </c>
      <c r="CE23" s="1059">
        <v>5988</v>
      </c>
      <c r="CF23" s="1059">
        <v>7284</v>
      </c>
      <c r="CG23" s="1126">
        <v>28031</v>
      </c>
      <c r="CH23" s="1059">
        <v>1550</v>
      </c>
      <c r="CI23" s="1059">
        <v>1362</v>
      </c>
      <c r="CJ23" s="1059">
        <v>1322</v>
      </c>
      <c r="CK23" s="1059">
        <v>1635</v>
      </c>
      <c r="CL23" s="1059">
        <v>1297</v>
      </c>
      <c r="CM23" s="1059">
        <v>5869</v>
      </c>
      <c r="CN23" s="1059">
        <v>7166</v>
      </c>
      <c r="CO23" s="1126">
        <v>27735</v>
      </c>
      <c r="CP23" s="1059">
        <v>1524</v>
      </c>
      <c r="CQ23" s="1059">
        <v>1357</v>
      </c>
      <c r="CR23" s="1059">
        <v>1357</v>
      </c>
      <c r="CS23" s="1059">
        <v>1656</v>
      </c>
      <c r="CT23" s="1059">
        <v>1350</v>
      </c>
      <c r="CU23" s="1059">
        <v>5894</v>
      </c>
      <c r="CV23" s="1059">
        <v>7244</v>
      </c>
      <c r="CW23" s="1126">
        <v>27658</v>
      </c>
      <c r="CX23" s="1059">
        <v>1470</v>
      </c>
      <c r="CY23" s="1059">
        <v>1297</v>
      </c>
      <c r="CZ23" s="1059">
        <v>1383</v>
      </c>
      <c r="DA23" s="1059">
        <v>1673</v>
      </c>
      <c r="DB23" s="1059">
        <v>1316</v>
      </c>
      <c r="DC23" s="1059">
        <v>5823</v>
      </c>
      <c r="DD23" s="1059">
        <v>7139</v>
      </c>
      <c r="DE23" s="1126">
        <v>27414</v>
      </c>
      <c r="DF23" s="1059">
        <v>1465</v>
      </c>
      <c r="DG23" s="1059">
        <v>1277</v>
      </c>
      <c r="DH23" s="1059">
        <v>1439</v>
      </c>
      <c r="DI23" s="1059">
        <v>1692</v>
      </c>
      <c r="DJ23" s="1059">
        <v>1317</v>
      </c>
      <c r="DK23" s="1059">
        <v>5873</v>
      </c>
      <c r="DL23" s="1059">
        <v>7190</v>
      </c>
      <c r="DM23" s="1126">
        <v>27349</v>
      </c>
      <c r="DN23" s="1059">
        <v>1399</v>
      </c>
      <c r="DO23" s="1059">
        <v>1287</v>
      </c>
      <c r="DP23" s="1059">
        <v>1477</v>
      </c>
      <c r="DQ23" s="1059">
        <v>1734</v>
      </c>
      <c r="DR23" s="1059">
        <v>1317</v>
      </c>
      <c r="DS23" s="1059">
        <v>5897</v>
      </c>
      <c r="DT23" s="1059">
        <v>7214</v>
      </c>
      <c r="DU23" s="1126">
        <v>27304</v>
      </c>
      <c r="DV23" s="1059">
        <v>1319</v>
      </c>
      <c r="DW23" s="1059">
        <v>1324</v>
      </c>
      <c r="DX23" s="1059">
        <v>1509</v>
      </c>
      <c r="DY23" s="1059">
        <v>1738</v>
      </c>
      <c r="DZ23" s="1059">
        <v>1328</v>
      </c>
      <c r="EA23" s="1059">
        <v>5890</v>
      </c>
      <c r="EB23" s="1059">
        <v>7218</v>
      </c>
      <c r="EC23" s="1126">
        <v>27387</v>
      </c>
      <c r="ED23" s="1059">
        <v>1332</v>
      </c>
      <c r="EE23" s="1059">
        <v>1371</v>
      </c>
      <c r="EF23" s="1059">
        <v>1524</v>
      </c>
      <c r="EG23" s="1059">
        <v>1820</v>
      </c>
      <c r="EH23" s="1059">
        <v>1257</v>
      </c>
      <c r="EI23" s="1059">
        <v>6047</v>
      </c>
      <c r="EJ23" s="1059">
        <v>7304</v>
      </c>
      <c r="EK23" s="1126">
        <v>27450</v>
      </c>
      <c r="EL23" s="1059">
        <v>1299</v>
      </c>
      <c r="EM23" s="1059">
        <v>1418</v>
      </c>
      <c r="EN23" s="1059">
        <v>1569</v>
      </c>
      <c r="EO23" s="1059">
        <v>1789</v>
      </c>
      <c r="EP23" s="1059">
        <v>1251</v>
      </c>
      <c r="EQ23" s="1059">
        <v>6075</v>
      </c>
      <c r="ER23" s="1059">
        <v>7326</v>
      </c>
      <c r="ES23" s="1126">
        <v>27436</v>
      </c>
      <c r="ET23" s="1059" t="s">
        <v>770</v>
      </c>
      <c r="EU23" s="1059" t="s">
        <v>770</v>
      </c>
      <c r="EV23" s="1059">
        <v>32</v>
      </c>
      <c r="EW23" s="1059">
        <v>36</v>
      </c>
      <c r="EX23" s="1059">
        <v>68</v>
      </c>
      <c r="EY23" s="1059">
        <v>227</v>
      </c>
      <c r="EZ23" s="1098">
        <v>0.29955947136563876</v>
      </c>
      <c r="FA23" s="1098">
        <v>0.24371036401352769</v>
      </c>
      <c r="FB23" s="1098">
        <v>0.36207968572496335</v>
      </c>
      <c r="FC23" s="64" t="s">
        <v>2154</v>
      </c>
      <c r="FD23" s="1098">
        <v>0.15859030837004406</v>
      </c>
      <c r="FE23" s="1098">
        <v>0.11680745119553115</v>
      </c>
      <c r="FF23" s="1098">
        <v>0.21173604011728325</v>
      </c>
      <c r="FG23" s="1126" t="s">
        <v>2154</v>
      </c>
      <c r="FH23" s="1059" t="s">
        <v>770</v>
      </c>
      <c r="FI23" s="1059" t="s">
        <v>770</v>
      </c>
      <c r="FJ23" s="1059">
        <v>33</v>
      </c>
      <c r="FK23" s="1059">
        <v>46</v>
      </c>
      <c r="FL23" s="1059">
        <v>79</v>
      </c>
      <c r="FM23" s="1059">
        <v>220</v>
      </c>
      <c r="FN23" s="1098">
        <v>0.35909090909090907</v>
      </c>
      <c r="FO23" s="1098">
        <v>0.29861652762727753</v>
      </c>
      <c r="FP23" s="1098">
        <v>0.42440171784589703</v>
      </c>
      <c r="FQ23" s="1059" t="s">
        <v>2154</v>
      </c>
      <c r="FR23" s="1098">
        <v>0.20909090909090908</v>
      </c>
      <c r="FS23" s="1098">
        <v>0.16057674289030474</v>
      </c>
      <c r="FT23" s="1098">
        <v>0.26758995744141056</v>
      </c>
      <c r="FU23" s="1126" t="s">
        <v>2154</v>
      </c>
      <c r="FV23" s="1059" t="s">
        <v>770</v>
      </c>
      <c r="FW23" s="1059" t="s">
        <v>770</v>
      </c>
      <c r="FX23" s="1059">
        <v>38</v>
      </c>
      <c r="FY23" s="1059">
        <v>31</v>
      </c>
      <c r="FZ23" s="1059">
        <v>69</v>
      </c>
      <c r="GA23" s="1059">
        <v>217</v>
      </c>
      <c r="GB23" s="1098">
        <v>0.31797235023041476</v>
      </c>
      <c r="GC23" s="1098">
        <v>0.25963799413299421</v>
      </c>
      <c r="GD23" s="1098">
        <v>0.38263931909494558</v>
      </c>
      <c r="GE23" s="1059" t="s">
        <v>2154</v>
      </c>
      <c r="GF23" s="1098">
        <v>0.14285714285714285</v>
      </c>
      <c r="GG23" s="1098">
        <v>0.10250182201330384</v>
      </c>
      <c r="GH23" s="1098">
        <v>0.19563721026936284</v>
      </c>
      <c r="GI23" s="1126" t="s">
        <v>2154</v>
      </c>
      <c r="GJ23" s="1059" t="s">
        <v>770</v>
      </c>
      <c r="GK23" s="1059" t="s">
        <v>770</v>
      </c>
      <c r="GL23" s="1059">
        <v>30</v>
      </c>
      <c r="GM23" s="1059">
        <v>39</v>
      </c>
      <c r="GN23" s="1059">
        <v>69</v>
      </c>
      <c r="GO23" s="1059">
        <v>214</v>
      </c>
      <c r="GP23" s="1098">
        <v>0.32242990654205606</v>
      </c>
      <c r="GQ23" s="1098">
        <v>0.26341358441446416</v>
      </c>
      <c r="GR23" s="1098">
        <v>0.3877088400706023</v>
      </c>
      <c r="GS23" s="1059" t="s">
        <v>2154</v>
      </c>
      <c r="GT23" s="1098">
        <v>0.1822429906542056</v>
      </c>
      <c r="GU23" s="1098">
        <v>0.13627671229184476</v>
      </c>
      <c r="GV23" s="1098">
        <v>0.23941604731301103</v>
      </c>
      <c r="GW23" s="1126" t="s">
        <v>2154</v>
      </c>
      <c r="GX23" s="1059" t="s">
        <v>770</v>
      </c>
      <c r="GY23" s="1059" t="s">
        <v>770</v>
      </c>
      <c r="GZ23" s="1059">
        <v>36</v>
      </c>
      <c r="HA23" s="1059">
        <v>31</v>
      </c>
      <c r="HB23" s="1059">
        <v>67</v>
      </c>
      <c r="HC23" s="1059">
        <v>287</v>
      </c>
      <c r="HD23" s="1098">
        <v>0.23344947735191637</v>
      </c>
      <c r="HE23" s="1098">
        <v>0.18822594617888083</v>
      </c>
      <c r="HF23" s="1098">
        <v>0.28571425264839295</v>
      </c>
      <c r="HG23" s="1059" t="s">
        <v>2154</v>
      </c>
      <c r="HH23" s="1098">
        <v>0.10801393728222997</v>
      </c>
      <c r="HI23" s="1098">
        <v>7.714463415484285E-2</v>
      </c>
      <c r="HJ23" s="1098">
        <v>0.14923801117938326</v>
      </c>
      <c r="HK23" s="1126" t="s">
        <v>2154</v>
      </c>
      <c r="HL23" s="1059" t="s">
        <v>770</v>
      </c>
      <c r="HM23" s="1059" t="s">
        <v>770</v>
      </c>
      <c r="HN23" s="1059">
        <v>45</v>
      </c>
      <c r="HO23" s="1059">
        <v>22</v>
      </c>
      <c r="HP23" s="1059">
        <v>67</v>
      </c>
      <c r="HQ23" s="1059">
        <v>279</v>
      </c>
      <c r="HR23" s="1098">
        <v>0.24014336917562723</v>
      </c>
      <c r="HS23" s="1098">
        <v>0.19376509727496327</v>
      </c>
      <c r="HT23" s="1098">
        <v>0.29358021410697954</v>
      </c>
      <c r="HU23" s="1059" t="s">
        <v>2154</v>
      </c>
      <c r="HV23" s="1098">
        <v>7.8853046594982074E-2</v>
      </c>
      <c r="HW23" s="1098">
        <v>5.2647624773561753E-2</v>
      </c>
      <c r="HX23" s="1098">
        <v>0.11649822470751792</v>
      </c>
      <c r="HY23" s="1126" t="s">
        <v>2154</v>
      </c>
      <c r="HZ23" s="1059" t="s">
        <v>770</v>
      </c>
      <c r="IA23" s="1059" t="s">
        <v>770</v>
      </c>
      <c r="IB23" s="1059">
        <v>34</v>
      </c>
      <c r="IC23" s="1059">
        <v>32</v>
      </c>
      <c r="ID23" s="1059">
        <v>66</v>
      </c>
      <c r="IE23" s="1059">
        <v>291</v>
      </c>
      <c r="IF23" s="1098">
        <v>0.22680412371134021</v>
      </c>
      <c r="IG23" s="1098">
        <v>0.18243164215068886</v>
      </c>
      <c r="IH23" s="1098">
        <v>0.27829548680882837</v>
      </c>
      <c r="II23" s="1059" t="s">
        <v>2154</v>
      </c>
      <c r="IJ23" s="1098">
        <v>0.10996563573883161</v>
      </c>
      <c r="IK23" s="1098">
        <v>7.8977926053476658E-2</v>
      </c>
      <c r="IL23" s="1098">
        <v>0.15111678007111709</v>
      </c>
      <c r="IM23" s="1126" t="s">
        <v>2154</v>
      </c>
      <c r="IN23" s="1059" t="s">
        <v>770</v>
      </c>
      <c r="IO23" s="1059" t="s">
        <v>770</v>
      </c>
      <c r="IP23" s="1059">
        <v>14</v>
      </c>
      <c r="IQ23" s="1059">
        <v>17</v>
      </c>
      <c r="IR23" s="1059">
        <v>31</v>
      </c>
      <c r="IS23" s="1059">
        <v>157</v>
      </c>
      <c r="IT23" s="1098">
        <v>0.19745222929936307</v>
      </c>
      <c r="IU23" s="1098">
        <v>0.14273533101787392</v>
      </c>
      <c r="IV23" s="1098">
        <v>0.26662093386215374</v>
      </c>
      <c r="IW23" s="1059" t="s">
        <v>2154</v>
      </c>
      <c r="IX23" s="1098">
        <v>0.10828025477707007</v>
      </c>
      <c r="IY23" s="1098">
        <v>6.8711304621169006E-2</v>
      </c>
      <c r="IZ23" s="1098">
        <v>0.16656049096034045</v>
      </c>
      <c r="JA23" s="1126" t="s">
        <v>2154</v>
      </c>
      <c r="JB23" s="1059">
        <v>26907</v>
      </c>
      <c r="JC23" s="1059">
        <v>1465</v>
      </c>
      <c r="JD23" s="1059">
        <v>1272</v>
      </c>
      <c r="JE23" s="1059">
        <v>1357</v>
      </c>
      <c r="JF23" s="1059">
        <v>1439</v>
      </c>
      <c r="JG23" s="1126">
        <v>1326</v>
      </c>
      <c r="JH23" s="1059">
        <v>5698</v>
      </c>
      <c r="JI23" s="1059">
        <v>31</v>
      </c>
      <c r="JJ23" s="1059">
        <v>65</v>
      </c>
      <c r="JK23" s="1059">
        <v>94</v>
      </c>
      <c r="JL23" s="1059">
        <v>93</v>
      </c>
      <c r="JM23" s="1126">
        <v>85</v>
      </c>
      <c r="JN23" s="1060">
        <v>0.21176645482588174</v>
      </c>
      <c r="JO23" s="1060">
        <v>2.1160409556313993E-2</v>
      </c>
      <c r="JP23" s="1060">
        <v>5.1100628930817613E-2</v>
      </c>
      <c r="JQ23" s="1060">
        <v>6.9270449521002211E-2</v>
      </c>
      <c r="JR23" s="1060">
        <v>6.4628214037526055E-2</v>
      </c>
      <c r="JS23" s="1072">
        <v>6.4102564102564097E-2</v>
      </c>
      <c r="JT23" s="1059">
        <v>27371</v>
      </c>
      <c r="JU23" s="1059">
        <v>26428</v>
      </c>
      <c r="JV23" s="1059">
        <v>25629</v>
      </c>
      <c r="JW23" s="1059">
        <v>799</v>
      </c>
      <c r="JX23" s="1059">
        <v>189</v>
      </c>
      <c r="JY23" s="1059">
        <v>88</v>
      </c>
      <c r="JZ23" s="1059">
        <v>522</v>
      </c>
      <c r="KA23" s="1059">
        <v>314</v>
      </c>
      <c r="KB23" s="1059">
        <v>401</v>
      </c>
      <c r="KC23" s="1059">
        <v>151</v>
      </c>
      <c r="KD23" s="1059">
        <v>77</v>
      </c>
      <c r="KE23" s="1060">
        <v>0.93635599722333862</v>
      </c>
      <c r="KF23" s="1072">
        <v>6.3644002776661379E-2</v>
      </c>
      <c r="KG23" s="1059">
        <v>1467</v>
      </c>
      <c r="KH23" s="1059">
        <v>1365</v>
      </c>
      <c r="KI23" s="1059">
        <v>1314</v>
      </c>
      <c r="KJ23" s="1059">
        <v>51</v>
      </c>
      <c r="KK23" s="1059">
        <v>2</v>
      </c>
      <c r="KL23" s="1059">
        <v>9</v>
      </c>
      <c r="KM23" s="1059">
        <v>40</v>
      </c>
      <c r="KN23" s="1059">
        <v>63</v>
      </c>
      <c r="KO23" s="1059">
        <v>25</v>
      </c>
      <c r="KP23" s="1059">
        <v>4</v>
      </c>
      <c r="KQ23" s="1059">
        <v>10</v>
      </c>
      <c r="KR23" s="1060">
        <v>0.89570552147239269</v>
      </c>
      <c r="KS23" s="1072">
        <v>0.10429447852760731</v>
      </c>
      <c r="KT23" s="1059">
        <v>768</v>
      </c>
      <c r="KU23" s="1059">
        <v>702</v>
      </c>
      <c r="KV23" s="1059">
        <v>690</v>
      </c>
      <c r="KW23" s="1059">
        <v>12</v>
      </c>
      <c r="KX23" s="1059">
        <v>3</v>
      </c>
      <c r="KY23" s="1059">
        <v>7</v>
      </c>
      <c r="KZ23" s="1059">
        <v>2</v>
      </c>
      <c r="LA23" s="1059">
        <v>36</v>
      </c>
      <c r="LB23" s="1059">
        <v>18</v>
      </c>
      <c r="LC23" s="1059">
        <v>6</v>
      </c>
      <c r="LD23" s="1059">
        <v>6</v>
      </c>
      <c r="LE23" s="1060">
        <v>0.8984375</v>
      </c>
      <c r="LF23" s="1072">
        <v>0.1015625</v>
      </c>
      <c r="LG23" s="1059">
        <v>504</v>
      </c>
      <c r="LH23" s="1059">
        <v>474</v>
      </c>
      <c r="LI23" s="1059">
        <v>465</v>
      </c>
      <c r="LJ23" s="1059">
        <v>9</v>
      </c>
      <c r="LK23" s="1059">
        <v>2</v>
      </c>
      <c r="LL23" s="1059">
        <v>1</v>
      </c>
      <c r="LM23" s="1059">
        <v>6</v>
      </c>
      <c r="LN23" s="1059">
        <v>20</v>
      </c>
      <c r="LO23" s="1059">
        <v>5</v>
      </c>
      <c r="LP23" s="1059">
        <v>3</v>
      </c>
      <c r="LQ23" s="1059">
        <v>2</v>
      </c>
      <c r="LR23" s="1060">
        <v>0.92261904761904767</v>
      </c>
      <c r="LS23" s="1072">
        <v>7.7380952380952328E-2</v>
      </c>
      <c r="LT23" s="1059">
        <v>1407</v>
      </c>
      <c r="LU23" s="1059">
        <v>1342</v>
      </c>
      <c r="LV23" s="1059">
        <v>1305</v>
      </c>
      <c r="LW23" s="1059">
        <v>37</v>
      </c>
      <c r="LX23" s="1059">
        <v>5</v>
      </c>
      <c r="LY23" s="1059">
        <v>11</v>
      </c>
      <c r="LZ23" s="1059">
        <v>21</v>
      </c>
      <c r="MA23" s="1059">
        <v>34</v>
      </c>
      <c r="MB23" s="1059">
        <v>26</v>
      </c>
      <c r="MC23" s="1059">
        <v>5</v>
      </c>
      <c r="MD23" s="1059">
        <v>0</v>
      </c>
      <c r="ME23" s="1060">
        <v>0.92750533049040507</v>
      </c>
      <c r="MF23" s="1072">
        <v>7.2494669509594933E-2</v>
      </c>
      <c r="MG23" s="1059">
        <v>360</v>
      </c>
      <c r="MH23" s="1059">
        <v>337</v>
      </c>
      <c r="MI23" s="1059">
        <v>322</v>
      </c>
      <c r="MJ23" s="1059">
        <v>15</v>
      </c>
      <c r="MK23" s="1059">
        <v>0</v>
      </c>
      <c r="ML23" s="1059">
        <v>5</v>
      </c>
      <c r="MM23" s="1059">
        <v>10</v>
      </c>
      <c r="MN23" s="1059">
        <v>3</v>
      </c>
      <c r="MO23" s="1059">
        <v>16</v>
      </c>
      <c r="MP23" s="1059">
        <v>4</v>
      </c>
      <c r="MQ23" s="1059">
        <v>0</v>
      </c>
      <c r="MR23" s="1060">
        <v>0.89444444444444449</v>
      </c>
      <c r="MS23" s="1072">
        <v>0.10555555555555551</v>
      </c>
      <c r="MT23" s="1059">
        <v>715</v>
      </c>
      <c r="MU23" s="1059">
        <v>668</v>
      </c>
      <c r="MV23" s="1059">
        <v>640</v>
      </c>
      <c r="MW23" s="1059">
        <v>28</v>
      </c>
      <c r="MX23" s="1059">
        <v>1</v>
      </c>
      <c r="MY23" s="1059">
        <v>3</v>
      </c>
      <c r="MZ23" s="1059">
        <v>24</v>
      </c>
      <c r="NA23" s="1059">
        <v>8</v>
      </c>
      <c r="NB23" s="1059">
        <v>29</v>
      </c>
      <c r="NC23" s="1059">
        <v>9</v>
      </c>
      <c r="ND23" s="1059">
        <v>1</v>
      </c>
      <c r="NE23" s="1060">
        <v>0.8951048951048951</v>
      </c>
      <c r="NF23" s="1072">
        <v>0.1048951048951049</v>
      </c>
      <c r="NG23" s="1059">
        <v>578</v>
      </c>
      <c r="NH23" s="1059">
        <v>534</v>
      </c>
      <c r="NI23" s="1059">
        <v>512</v>
      </c>
      <c r="NJ23" s="1059">
        <v>22</v>
      </c>
      <c r="NK23" s="1059">
        <v>0</v>
      </c>
      <c r="NL23" s="1059">
        <v>4</v>
      </c>
      <c r="NM23" s="1059">
        <v>18</v>
      </c>
      <c r="NN23" s="1059">
        <v>10</v>
      </c>
      <c r="NO23" s="1059">
        <v>25</v>
      </c>
      <c r="NP23" s="1059">
        <v>6</v>
      </c>
      <c r="NQ23" s="1059">
        <v>3</v>
      </c>
      <c r="NR23" s="1060">
        <v>0.88581314878892736</v>
      </c>
      <c r="NS23" s="1072">
        <v>0.11418685121107264</v>
      </c>
      <c r="NT23" s="1059">
        <v>1328</v>
      </c>
      <c r="NU23" s="1059">
        <v>1277</v>
      </c>
      <c r="NV23" s="1059">
        <v>1238</v>
      </c>
      <c r="NW23" s="1059">
        <v>39</v>
      </c>
      <c r="NX23" s="1059">
        <v>4</v>
      </c>
      <c r="NY23" s="1059">
        <v>8</v>
      </c>
      <c r="NZ23" s="1059">
        <v>27</v>
      </c>
      <c r="OA23" s="1059">
        <v>24</v>
      </c>
      <c r="OB23" s="1059">
        <v>15</v>
      </c>
      <c r="OC23" s="1059">
        <v>6</v>
      </c>
      <c r="OD23" s="1059">
        <v>6</v>
      </c>
      <c r="OE23" s="1060">
        <v>0.93222891566265065</v>
      </c>
      <c r="OF23" s="1072">
        <v>6.7771084337349352E-2</v>
      </c>
      <c r="OG23" s="1059">
        <v>7127</v>
      </c>
      <c r="OH23" s="1059">
        <v>6699</v>
      </c>
      <c r="OI23" s="1059">
        <v>6486</v>
      </c>
      <c r="OJ23" s="1059">
        <v>213</v>
      </c>
      <c r="OK23" s="1059">
        <v>17</v>
      </c>
      <c r="OL23" s="1059">
        <v>48</v>
      </c>
      <c r="OM23" s="1059">
        <v>148</v>
      </c>
      <c r="ON23" s="1059">
        <v>198</v>
      </c>
      <c r="OO23" s="1059">
        <v>159</v>
      </c>
      <c r="OP23" s="1059">
        <v>43</v>
      </c>
      <c r="OQ23" s="1059">
        <v>28</v>
      </c>
      <c r="OR23" s="1060">
        <v>0.91006033394134977</v>
      </c>
      <c r="OS23" s="1072">
        <v>8.9939666058650225E-2</v>
      </c>
      <c r="OT23" s="1059">
        <v>27658</v>
      </c>
      <c r="OU23" s="1059">
        <v>19.523895654060308</v>
      </c>
      <c r="OV23" s="1060">
        <v>0</v>
      </c>
      <c r="OW23" s="1072">
        <v>0.21052631578947367</v>
      </c>
      <c r="OX23" s="1059">
        <v>4585</v>
      </c>
      <c r="OY23" s="1060">
        <v>0.17522922573609595</v>
      </c>
      <c r="OZ23" s="1059">
        <v>803.42599999999993</v>
      </c>
      <c r="PA23" s="1060">
        <v>0</v>
      </c>
      <c r="PB23" s="1072">
        <v>0.26315789473684209</v>
      </c>
      <c r="PC23" s="1059">
        <v>1450</v>
      </c>
      <c r="PD23" s="1059">
        <v>235</v>
      </c>
      <c r="PE23" s="1126">
        <v>110</v>
      </c>
      <c r="PF23" s="1059">
        <v>1415</v>
      </c>
      <c r="PG23" s="1059">
        <v>230</v>
      </c>
      <c r="PH23" s="1126">
        <v>110</v>
      </c>
      <c r="PI23" s="1059">
        <v>1315</v>
      </c>
      <c r="PJ23" s="1059">
        <v>210</v>
      </c>
      <c r="PK23" s="1126">
        <v>75</v>
      </c>
      <c r="PL23" s="1059">
        <v>1285</v>
      </c>
      <c r="PM23" s="1059">
        <v>225</v>
      </c>
      <c r="PN23" s="1126">
        <v>70</v>
      </c>
      <c r="PO23" s="1059">
        <v>1205</v>
      </c>
      <c r="PP23" s="1059">
        <v>215</v>
      </c>
      <c r="PQ23" s="1126">
        <v>75</v>
      </c>
      <c r="PR23" s="1059">
        <v>1180</v>
      </c>
      <c r="PS23" s="1059">
        <v>245</v>
      </c>
      <c r="PT23" s="1126">
        <v>80</v>
      </c>
      <c r="PU23" s="1059" t="s">
        <v>770</v>
      </c>
      <c r="PV23" s="1059" t="s">
        <v>770</v>
      </c>
      <c r="PW23" s="1059" t="s">
        <v>770</v>
      </c>
      <c r="PX23" s="1059" t="s">
        <v>770</v>
      </c>
      <c r="PY23" s="1059" t="s">
        <v>770</v>
      </c>
      <c r="PZ23" s="1059" t="s">
        <v>770</v>
      </c>
      <c r="QA23" s="1059" t="s">
        <v>770</v>
      </c>
      <c r="QB23" s="1126" t="s">
        <v>770</v>
      </c>
      <c r="QC23" s="1059">
        <v>287</v>
      </c>
      <c r="QD23" s="1059">
        <v>263</v>
      </c>
      <c r="QE23" s="1059" t="s">
        <v>770</v>
      </c>
      <c r="QF23" s="1059">
        <v>320</v>
      </c>
      <c r="QG23" s="1059">
        <v>317</v>
      </c>
      <c r="QH23" s="1059">
        <v>284</v>
      </c>
      <c r="QI23" s="1059">
        <v>306</v>
      </c>
      <c r="QJ23" s="1059">
        <v>296</v>
      </c>
      <c r="QK23" s="1126">
        <v>279</v>
      </c>
      <c r="QL23" s="1059">
        <v>267</v>
      </c>
      <c r="QM23" s="1059">
        <v>279</v>
      </c>
      <c r="QN23" s="1059">
        <v>320</v>
      </c>
      <c r="QO23" s="1059">
        <v>331</v>
      </c>
      <c r="QP23" s="1059">
        <v>334</v>
      </c>
      <c r="QQ23" s="1059">
        <v>308</v>
      </c>
      <c r="QR23" s="1059">
        <v>355</v>
      </c>
      <c r="QS23" s="1059">
        <v>300</v>
      </c>
      <c r="QT23" s="1059">
        <v>314</v>
      </c>
      <c r="QU23" s="1059">
        <v>281</v>
      </c>
      <c r="QV23" s="1059">
        <v>281</v>
      </c>
      <c r="QW23" s="1059">
        <v>268</v>
      </c>
      <c r="QX23" s="1059">
        <v>252</v>
      </c>
      <c r="QY23" s="1059">
        <v>259</v>
      </c>
      <c r="QZ23" s="1059">
        <v>293</v>
      </c>
      <c r="RA23" s="1059">
        <v>253</v>
      </c>
      <c r="RB23" s="1059">
        <v>330</v>
      </c>
      <c r="RC23" s="1059">
        <v>334</v>
      </c>
      <c r="RD23" s="1059">
        <v>321</v>
      </c>
      <c r="RE23" s="1059">
        <v>291</v>
      </c>
      <c r="RF23" s="1059">
        <v>266</v>
      </c>
      <c r="RG23" s="1059">
        <v>246</v>
      </c>
      <c r="RH23" s="1059">
        <v>265</v>
      </c>
      <c r="RI23" s="1059">
        <v>245</v>
      </c>
      <c r="RJ23" s="1126">
        <v>256</v>
      </c>
      <c r="RK23" s="1059">
        <v>275</v>
      </c>
      <c r="RL23" s="1059">
        <v>325</v>
      </c>
      <c r="RM23" s="1059">
        <v>332</v>
      </c>
      <c r="RN23" s="1059">
        <v>343</v>
      </c>
      <c r="RO23" s="1059">
        <v>301</v>
      </c>
      <c r="RP23" s="1059">
        <v>354</v>
      </c>
      <c r="RQ23" s="1059">
        <v>303</v>
      </c>
      <c r="RR23" s="1059">
        <v>310</v>
      </c>
      <c r="RS23" s="1059">
        <v>278</v>
      </c>
      <c r="RT23" s="1059">
        <v>282</v>
      </c>
      <c r="RU23" s="1059">
        <v>269</v>
      </c>
      <c r="RV23" s="1059">
        <v>252</v>
      </c>
      <c r="RW23" s="1059">
        <v>254</v>
      </c>
      <c r="RX23" s="1059">
        <v>259</v>
      </c>
      <c r="RY23" s="1059">
        <v>254</v>
      </c>
      <c r="RZ23" s="1059">
        <v>328</v>
      </c>
      <c r="SA23" s="1059">
        <v>337</v>
      </c>
      <c r="SB23" s="1059">
        <v>334</v>
      </c>
      <c r="SC23" s="1059">
        <v>336</v>
      </c>
      <c r="SD23" s="1059">
        <v>301</v>
      </c>
      <c r="SE23" s="1059">
        <v>253</v>
      </c>
      <c r="SF23" s="1059">
        <v>261</v>
      </c>
      <c r="SG23" s="1059">
        <v>242</v>
      </c>
      <c r="SH23" s="1059">
        <v>266</v>
      </c>
      <c r="SI23" s="1126">
        <v>283</v>
      </c>
      <c r="SJ23" s="1059">
        <v>328</v>
      </c>
      <c r="SK23" s="1059">
        <v>336</v>
      </c>
      <c r="SL23" s="1059">
        <v>328</v>
      </c>
      <c r="SM23" s="1059">
        <v>304</v>
      </c>
      <c r="SN23" s="1059">
        <v>342</v>
      </c>
      <c r="SO23" s="1059">
        <v>302</v>
      </c>
      <c r="SP23" s="1059">
        <v>291</v>
      </c>
      <c r="SQ23" s="1059">
        <v>283</v>
      </c>
      <c r="SR23" s="1059">
        <v>282</v>
      </c>
      <c r="SS23" s="1059">
        <v>270</v>
      </c>
      <c r="ST23" s="1059">
        <v>252</v>
      </c>
      <c r="SU23" s="1059">
        <v>260</v>
      </c>
      <c r="SV23" s="1059">
        <v>243</v>
      </c>
      <c r="SW23" s="1059">
        <v>222</v>
      </c>
      <c r="SX23" s="1059">
        <v>327</v>
      </c>
      <c r="SY23" s="1059">
        <v>326</v>
      </c>
      <c r="SZ23" s="1059">
        <v>326</v>
      </c>
      <c r="TA23" s="1059">
        <v>347</v>
      </c>
      <c r="TB23" s="1059">
        <v>353</v>
      </c>
      <c r="TC23" s="1059">
        <v>266</v>
      </c>
      <c r="TD23" s="1059">
        <v>264</v>
      </c>
      <c r="TE23" s="1059">
        <v>223</v>
      </c>
      <c r="TF23" s="1059">
        <v>264</v>
      </c>
      <c r="TG23" s="1059">
        <v>272</v>
      </c>
      <c r="TH23" s="1126">
        <v>273</v>
      </c>
      <c r="TI23" s="1059">
        <v>152</v>
      </c>
      <c r="TJ23" s="1059">
        <v>142</v>
      </c>
      <c r="TK23" s="1059">
        <v>294</v>
      </c>
      <c r="TL23" s="1060">
        <v>0.48299319727891155</v>
      </c>
      <c r="TM23" s="1060">
        <v>0.42646103867507507</v>
      </c>
      <c r="TN23" s="1060">
        <v>0.53996405190971086</v>
      </c>
      <c r="TO23" s="1126" t="s">
        <v>2154</v>
      </c>
      <c r="TP23" s="1059">
        <v>142</v>
      </c>
      <c r="TQ23" s="1059">
        <v>150</v>
      </c>
      <c r="TR23" s="1059">
        <v>292</v>
      </c>
      <c r="TS23" s="1060">
        <v>0.51369863013698636</v>
      </c>
      <c r="TT23" s="1060">
        <v>0.45656630810518967</v>
      </c>
      <c r="TU23" s="1060">
        <v>0.57047520268200769</v>
      </c>
      <c r="TV23" s="1126" t="s">
        <v>3498</v>
      </c>
      <c r="TW23" s="1059">
        <v>116</v>
      </c>
      <c r="TX23" s="1059">
        <v>206</v>
      </c>
      <c r="TY23" s="1059">
        <v>322</v>
      </c>
      <c r="TZ23" s="1060">
        <v>0.63975155279503104</v>
      </c>
      <c r="UA23" s="1060">
        <v>0.58595227080475509</v>
      </c>
      <c r="UB23" s="1060">
        <v>0.69025567500341078</v>
      </c>
      <c r="UC23" s="1126" t="s">
        <v>2154</v>
      </c>
      <c r="UD23" s="1059">
        <v>102</v>
      </c>
      <c r="UE23" s="1059">
        <v>205</v>
      </c>
      <c r="UF23" s="1059">
        <v>307</v>
      </c>
      <c r="UG23" s="1060">
        <v>0.66775244299674263</v>
      </c>
      <c r="UH23" s="1060">
        <v>0.61327616644061089</v>
      </c>
      <c r="UI23" s="1060">
        <v>0.71808246374589368</v>
      </c>
      <c r="UJ23" s="1126" t="s">
        <v>2154</v>
      </c>
      <c r="UK23" s="1059">
        <v>95</v>
      </c>
      <c r="UL23" s="1059">
        <v>229</v>
      </c>
      <c r="UM23" s="1059">
        <v>324</v>
      </c>
      <c r="UN23" s="1060">
        <v>0.70679012345679015</v>
      </c>
      <c r="UO23" s="1060">
        <v>0.65502980943230982</v>
      </c>
      <c r="UP23" s="1060">
        <v>0.75370434054988766</v>
      </c>
      <c r="UQ23" s="1126" t="s">
        <v>2154</v>
      </c>
      <c r="UR23" s="1059">
        <v>3622</v>
      </c>
      <c r="US23" s="1059">
        <v>3545</v>
      </c>
      <c r="UT23" s="1059">
        <v>77</v>
      </c>
      <c r="UU23" s="1059">
        <v>65</v>
      </c>
      <c r="UV23" s="1060">
        <v>0.8441558441558441</v>
      </c>
      <c r="UW23" s="1059">
        <v>12</v>
      </c>
      <c r="UX23" s="1072">
        <v>0.15584415584415584</v>
      </c>
      <c r="UY23" s="1059">
        <v>2737</v>
      </c>
      <c r="UZ23" s="1059">
        <v>1690</v>
      </c>
      <c r="VA23" s="1059">
        <v>494</v>
      </c>
      <c r="VB23" s="1059">
        <v>553</v>
      </c>
      <c r="VC23" s="1060">
        <v>0.61746437705516988</v>
      </c>
      <c r="VD23" s="1060">
        <v>0.18048958713920352</v>
      </c>
      <c r="VE23" s="1072">
        <v>0.20204603580562661</v>
      </c>
      <c r="VF23" s="1059">
        <v>8091</v>
      </c>
      <c r="VG23" s="1059">
        <v>473</v>
      </c>
      <c r="VH23" s="1059">
        <v>439</v>
      </c>
      <c r="VI23" s="1059">
        <v>232</v>
      </c>
      <c r="VJ23" s="1059">
        <v>5036</v>
      </c>
      <c r="VK23" s="1059">
        <v>402</v>
      </c>
      <c r="VL23" s="1059">
        <v>2873</v>
      </c>
      <c r="VM23" s="1072">
        <v>0.13992342499129828</v>
      </c>
      <c r="VN23" s="1059">
        <v>1516</v>
      </c>
      <c r="VO23" s="1059">
        <v>2</v>
      </c>
      <c r="VP23" s="1059">
        <v>467</v>
      </c>
      <c r="VQ23" s="1059">
        <v>675</v>
      </c>
      <c r="VR23" s="1059">
        <v>239</v>
      </c>
      <c r="VS23" s="1126">
        <v>2899</v>
      </c>
      <c r="VT23" s="1059">
        <v>1153</v>
      </c>
      <c r="VU23" s="1059">
        <v>928</v>
      </c>
      <c r="VV23" s="1059">
        <v>218</v>
      </c>
      <c r="VW23" s="1059">
        <v>7</v>
      </c>
      <c r="VX23" s="1059">
        <v>225</v>
      </c>
      <c r="VY23" s="1060">
        <v>0.18907198612315698</v>
      </c>
      <c r="VZ23" s="1072">
        <v>0.19514310494362533</v>
      </c>
      <c r="WA23" s="1059">
        <v>240</v>
      </c>
      <c r="WB23" s="1059">
        <v>235</v>
      </c>
      <c r="WC23" s="1059">
        <v>225</v>
      </c>
      <c r="WD23" s="1059">
        <v>170</v>
      </c>
      <c r="WE23" s="1059">
        <v>180</v>
      </c>
      <c r="WF23" s="1059">
        <v>150</v>
      </c>
      <c r="WG23" s="1126">
        <v>140</v>
      </c>
      <c r="WH23" s="1059">
        <v>675</v>
      </c>
      <c r="WI23" s="1059">
        <v>279</v>
      </c>
      <c r="WJ23" s="1060">
        <v>0.41333333333333333</v>
      </c>
      <c r="WK23" s="1126">
        <v>75</v>
      </c>
      <c r="WL23" s="1059" t="s">
        <v>770</v>
      </c>
      <c r="WM23" s="1060" t="s">
        <v>770</v>
      </c>
      <c r="WN23" s="1060" t="s">
        <v>770</v>
      </c>
      <c r="WO23" s="1072" t="s">
        <v>770</v>
      </c>
      <c r="WP23" s="1059" t="s">
        <v>770</v>
      </c>
      <c r="WQ23" s="1060" t="s">
        <v>770</v>
      </c>
      <c r="WR23" s="1060" t="s">
        <v>770</v>
      </c>
      <c r="WS23" s="1072" t="s">
        <v>770</v>
      </c>
      <c r="WT23" s="1059" t="s">
        <v>770</v>
      </c>
      <c r="WU23" s="1060" t="s">
        <v>770</v>
      </c>
      <c r="WV23" s="1060" t="s">
        <v>770</v>
      </c>
      <c r="WW23" s="1072" t="s">
        <v>770</v>
      </c>
      <c r="WX23" s="1059" t="s">
        <v>770</v>
      </c>
      <c r="WY23" s="1060" t="s">
        <v>770</v>
      </c>
      <c r="WZ23" s="1060" t="s">
        <v>770</v>
      </c>
      <c r="XA23" s="1072" t="s">
        <v>770</v>
      </c>
      <c r="XB23" s="1059">
        <v>607</v>
      </c>
      <c r="XC23" s="1059">
        <v>12221</v>
      </c>
      <c r="XD23" s="1072">
        <v>4.966860322395876E-2</v>
      </c>
      <c r="XE23" s="1059">
        <v>285</v>
      </c>
      <c r="XF23" s="1059">
        <v>1340</v>
      </c>
      <c r="XG23" s="1060">
        <v>0.21268656716417911</v>
      </c>
      <c r="XH23" s="1060">
        <v>0.19161394153848088</v>
      </c>
      <c r="XI23" s="1060">
        <v>0.23540180131877278</v>
      </c>
      <c r="XJ23" s="1059">
        <v>300</v>
      </c>
      <c r="XK23" s="1059">
        <v>1420</v>
      </c>
      <c r="XL23" s="1060">
        <v>0.21126760563380281</v>
      </c>
      <c r="XM23" s="1060">
        <v>0.19082922619516049</v>
      </c>
      <c r="XN23" s="1060">
        <v>0.23326395853400855</v>
      </c>
      <c r="XO23" s="1059">
        <v>295</v>
      </c>
      <c r="XP23" s="1059">
        <v>1460</v>
      </c>
      <c r="XQ23" s="1060">
        <v>0.20205479452054795</v>
      </c>
      <c r="XR23" s="1060">
        <v>0.18225239030518522</v>
      </c>
      <c r="XS23" s="1060">
        <v>0.22342095310394811</v>
      </c>
      <c r="XT23" s="1059">
        <v>305</v>
      </c>
      <c r="XU23" s="1059">
        <v>1470</v>
      </c>
      <c r="XV23" s="1060">
        <v>0.20748299319727892</v>
      </c>
      <c r="XW23" s="1060">
        <v>0.18752909900903084</v>
      </c>
      <c r="XX23" s="1060">
        <v>0.22896173529811661</v>
      </c>
      <c r="XY23" s="1059">
        <v>275</v>
      </c>
      <c r="XZ23" s="1059">
        <v>1540</v>
      </c>
      <c r="YA23" s="1060">
        <v>0.17857142857142858</v>
      </c>
      <c r="YB23" s="1060">
        <v>0.16024990233357803</v>
      </c>
      <c r="YC23" s="1060">
        <v>0.19849254214239898</v>
      </c>
      <c r="YD23" s="1059">
        <v>270</v>
      </c>
      <c r="YE23" s="1059">
        <v>1510</v>
      </c>
      <c r="YF23" s="1060">
        <v>0.17880794701986755</v>
      </c>
      <c r="YG23" s="1060">
        <v>0.16030284135336431</v>
      </c>
      <c r="YH23" s="1060">
        <v>0.1989431388989899</v>
      </c>
      <c r="YI23" s="1059" t="s">
        <v>770</v>
      </c>
      <c r="YJ23" s="1059" t="s">
        <v>770</v>
      </c>
      <c r="YK23" s="1060" t="s">
        <v>770</v>
      </c>
      <c r="YL23" s="1060" t="s">
        <v>770</v>
      </c>
      <c r="YM23" s="1072" t="s">
        <v>770</v>
      </c>
      <c r="YN23" s="1059">
        <v>335</v>
      </c>
      <c r="YO23" s="1059">
        <v>310</v>
      </c>
      <c r="YP23" s="1059">
        <v>315</v>
      </c>
      <c r="YQ23" s="1059">
        <v>295</v>
      </c>
      <c r="YR23" s="1059">
        <v>265</v>
      </c>
      <c r="YS23" s="1059">
        <v>245</v>
      </c>
      <c r="YT23" s="1126">
        <v>200</v>
      </c>
      <c r="YU23" s="1059">
        <v>12</v>
      </c>
      <c r="YV23" s="1059">
        <v>62</v>
      </c>
      <c r="YW23" s="1060">
        <v>0.19354838709677419</v>
      </c>
      <c r="YX23" s="1060">
        <v>0.11433808240290248</v>
      </c>
      <c r="YY23" s="1060">
        <v>0.30851796178826124</v>
      </c>
      <c r="YZ23" s="1059">
        <v>7</v>
      </c>
      <c r="ZA23" s="1059">
        <v>63</v>
      </c>
      <c r="ZB23" s="1060">
        <v>0.1111111111111111</v>
      </c>
      <c r="ZC23" s="1060">
        <v>5.4875486623837205E-2</v>
      </c>
      <c r="ZD23" s="1060">
        <v>0.21204655750082518</v>
      </c>
      <c r="ZE23" s="1059">
        <v>9</v>
      </c>
      <c r="ZF23" s="1059">
        <v>62</v>
      </c>
      <c r="ZG23" s="1060">
        <v>0.14516129032258066</v>
      </c>
      <c r="ZH23" s="1060">
        <v>7.829411405317005E-2</v>
      </c>
      <c r="ZI23" s="1060">
        <v>0.25343393711554585</v>
      </c>
      <c r="ZJ23" s="1059">
        <v>12</v>
      </c>
      <c r="ZK23" s="1059">
        <v>63</v>
      </c>
      <c r="ZL23" s="1060">
        <v>0.19047619047619047</v>
      </c>
      <c r="ZM23" s="1060">
        <v>0.11246191872292463</v>
      </c>
      <c r="ZN23" s="1072">
        <v>0.30406787149874542</v>
      </c>
      <c r="ZO23" s="1059">
        <v>278</v>
      </c>
      <c r="ZP23" s="1059">
        <v>69</v>
      </c>
      <c r="ZQ23" s="1059">
        <v>209</v>
      </c>
      <c r="ZR23" s="1060">
        <v>0.75179856115107913</v>
      </c>
      <c r="ZS23" s="1059">
        <v>75</v>
      </c>
      <c r="ZT23" s="1059">
        <v>28</v>
      </c>
      <c r="ZU23" s="1059">
        <v>103</v>
      </c>
      <c r="ZV23" s="1060">
        <v>0.35885167464114831</v>
      </c>
      <c r="ZW23" s="1060">
        <v>0.29690867115972552</v>
      </c>
      <c r="ZX23" s="1060">
        <v>0.42588969562978291</v>
      </c>
      <c r="ZY23" s="1060">
        <v>0.49282296650717705</v>
      </c>
      <c r="ZZ23" s="1060">
        <v>0.42578703302134419</v>
      </c>
      <c r="AAA23" s="1072">
        <v>0.56011796867981734</v>
      </c>
      <c r="AAB23" s="1059">
        <v>162</v>
      </c>
      <c r="AAC23" s="1059">
        <v>109</v>
      </c>
      <c r="AAD23" s="1059">
        <v>271</v>
      </c>
      <c r="AAE23" s="1060">
        <v>0.40221402214022139</v>
      </c>
      <c r="AAF23" s="1059">
        <v>39</v>
      </c>
      <c r="AAG23" s="1060">
        <v>0.3577981651376147</v>
      </c>
      <c r="AAH23" s="1060">
        <v>0.27406271287892625</v>
      </c>
      <c r="AAI23" s="1060">
        <v>0.45121556405952407</v>
      </c>
      <c r="AAJ23" s="1059">
        <v>18</v>
      </c>
      <c r="AAK23" s="1059">
        <v>57</v>
      </c>
      <c r="AAL23" s="1060">
        <v>0.52293577981651373</v>
      </c>
      <c r="AAM23" s="1060">
        <v>0.42999509060235558</v>
      </c>
      <c r="AAN23" s="1072">
        <v>0.6143148647301524</v>
      </c>
      <c r="AAO23" s="1059">
        <v>206</v>
      </c>
      <c r="AAP23" s="1059">
        <v>55</v>
      </c>
      <c r="AAQ23" s="1060">
        <v>0.26699029126213591</v>
      </c>
      <c r="AAR23" s="1060">
        <v>0.21124844426378797</v>
      </c>
      <c r="AAS23" s="1060">
        <v>0.33126331418700355</v>
      </c>
      <c r="AAT23" s="1059">
        <v>24</v>
      </c>
      <c r="AAU23" s="1059">
        <v>79</v>
      </c>
      <c r="AAV23" s="1060">
        <v>0.38349514563106796</v>
      </c>
      <c r="AAW23" s="1060">
        <v>0.31980477973068111</v>
      </c>
      <c r="AAX23" s="1072">
        <v>0.45145109949471462</v>
      </c>
      <c r="AAY23" s="1059">
        <v>328</v>
      </c>
      <c r="AAZ23" s="1059">
        <v>303</v>
      </c>
      <c r="ABA23" s="1059">
        <v>25</v>
      </c>
      <c r="ABB23" s="1060">
        <v>0.92378048780487809</v>
      </c>
      <c r="ABC23" s="1059">
        <v>102</v>
      </c>
      <c r="ABD23" s="1060">
        <v>0.33663366336633666</v>
      </c>
      <c r="ABE23" s="1060">
        <v>0.28576482956588162</v>
      </c>
      <c r="ABF23" s="1060">
        <v>0.3915929812707184</v>
      </c>
      <c r="ABG23" s="1059">
        <v>26</v>
      </c>
      <c r="ABH23" s="1059">
        <v>128</v>
      </c>
      <c r="ABI23" s="1060">
        <v>0.42244224422442245</v>
      </c>
      <c r="ABJ23" s="1060">
        <v>0.36813685411490638</v>
      </c>
      <c r="ABK23" s="1072">
        <v>0.4786895813327724</v>
      </c>
      <c r="ABL23" s="1059">
        <v>8091</v>
      </c>
      <c r="ABM23" s="1059">
        <v>5218</v>
      </c>
      <c r="ABN23" s="1059">
        <v>2873</v>
      </c>
      <c r="ABO23" s="1059">
        <v>473</v>
      </c>
      <c r="ABP23" s="1059">
        <v>286</v>
      </c>
      <c r="ABQ23" s="1059">
        <v>569</v>
      </c>
      <c r="ABR23" s="1059">
        <v>439</v>
      </c>
      <c r="ABS23" s="1059">
        <v>463</v>
      </c>
      <c r="ABT23" s="1059">
        <v>241</v>
      </c>
      <c r="ABU23" s="1059">
        <v>232</v>
      </c>
      <c r="ABV23" s="1059">
        <v>147</v>
      </c>
      <c r="ABW23" s="1126">
        <v>23</v>
      </c>
      <c r="ABX23" s="1059">
        <v>200</v>
      </c>
      <c r="ABY23" s="1059">
        <v>250</v>
      </c>
      <c r="ABZ23" s="1059">
        <v>165</v>
      </c>
      <c r="ACA23" s="1059">
        <v>110</v>
      </c>
      <c r="ACB23" s="1059">
        <v>610</v>
      </c>
      <c r="ACC23" s="1059">
        <v>725</v>
      </c>
      <c r="ACD23" s="1059">
        <v>380</v>
      </c>
      <c r="ACE23" s="1059">
        <v>245</v>
      </c>
      <c r="ACF23" s="1059">
        <v>255</v>
      </c>
      <c r="ACG23" s="1059">
        <v>170</v>
      </c>
      <c r="ACH23" s="1059">
        <v>85</v>
      </c>
      <c r="ACI23" s="1059">
        <v>660</v>
      </c>
      <c r="ACJ23" s="1059">
        <v>720</v>
      </c>
      <c r="ACK23" s="1059">
        <v>390</v>
      </c>
      <c r="ACL23" s="1059">
        <v>265</v>
      </c>
      <c r="ACM23" s="1059">
        <v>235</v>
      </c>
      <c r="ACN23" s="1059">
        <v>170</v>
      </c>
      <c r="ACO23" s="1059">
        <v>80</v>
      </c>
      <c r="ACP23" s="1059">
        <v>665</v>
      </c>
      <c r="ACQ23" s="1059">
        <v>755</v>
      </c>
      <c r="ACR23" s="1059">
        <v>420</v>
      </c>
      <c r="ACS23" s="1059">
        <v>295</v>
      </c>
      <c r="ACT23" s="1059">
        <v>270</v>
      </c>
      <c r="ACU23" s="1059">
        <v>190</v>
      </c>
      <c r="ACV23" s="1059">
        <v>95</v>
      </c>
      <c r="ACW23" s="1059">
        <v>760</v>
      </c>
      <c r="ACX23" s="1059">
        <v>865</v>
      </c>
      <c r="ACY23" s="1059">
        <v>485</v>
      </c>
      <c r="ACZ23" s="1059">
        <v>315</v>
      </c>
      <c r="ADA23" s="1059">
        <v>290</v>
      </c>
      <c r="ADB23" s="1059">
        <v>220</v>
      </c>
      <c r="ADC23" s="1059">
        <v>120</v>
      </c>
      <c r="ADD23" s="1059">
        <v>790</v>
      </c>
      <c r="ADE23" s="1059">
        <v>925</v>
      </c>
      <c r="ADF23" s="1059">
        <v>480</v>
      </c>
      <c r="ADG23" s="1059">
        <v>310</v>
      </c>
      <c r="ADH23" s="1059">
        <v>260</v>
      </c>
      <c r="ADI23" s="1059">
        <v>260</v>
      </c>
      <c r="ADJ23" s="1059">
        <v>115</v>
      </c>
      <c r="ADK23" s="1059">
        <v>795</v>
      </c>
      <c r="ADL23" s="1059">
        <v>890</v>
      </c>
      <c r="ADM23" s="1126">
        <v>495</v>
      </c>
      <c r="ADN23" s="1059">
        <v>269</v>
      </c>
      <c r="ADO23" s="1059">
        <v>261</v>
      </c>
      <c r="ADP23" s="1060">
        <v>0.97026022304832715</v>
      </c>
      <c r="ADQ23" s="1059">
        <v>260</v>
      </c>
      <c r="ADR23" s="1060">
        <v>0.96654275092936803</v>
      </c>
      <c r="ADS23" s="1059">
        <v>270</v>
      </c>
      <c r="ADT23" s="1059">
        <v>263</v>
      </c>
      <c r="ADU23" s="1060">
        <v>0.97407407407407409</v>
      </c>
      <c r="ADV23" s="1059">
        <v>244</v>
      </c>
      <c r="ADW23" s="1060">
        <v>0.90370370370370368</v>
      </c>
      <c r="ADX23" s="1059">
        <v>238</v>
      </c>
      <c r="ADY23" s="1060">
        <v>0.88148148148148153</v>
      </c>
      <c r="ADZ23" s="1059">
        <v>240</v>
      </c>
      <c r="AEA23" s="1060">
        <v>0.88888888888888884</v>
      </c>
      <c r="AEB23" s="1059">
        <v>309</v>
      </c>
      <c r="AEC23" s="1059">
        <v>302</v>
      </c>
      <c r="AED23" s="1060">
        <v>0.97734627831715215</v>
      </c>
      <c r="AEE23" s="1059">
        <v>273</v>
      </c>
      <c r="AEF23" s="1060">
        <v>0.88349514563106801</v>
      </c>
      <c r="AEG23" s="1059">
        <v>302</v>
      </c>
      <c r="AEH23" s="1060">
        <v>0.97734627831715215</v>
      </c>
      <c r="AEI23" s="1059">
        <v>302</v>
      </c>
      <c r="AEJ23" s="1060">
        <v>0.97734627831715215</v>
      </c>
      <c r="AEK23" s="1059">
        <v>290</v>
      </c>
      <c r="AEL23" s="1060">
        <v>0.93851132686084138</v>
      </c>
      <c r="AEM23" s="1059">
        <v>296</v>
      </c>
      <c r="AEN23" s="1060">
        <v>0.95792880258899671</v>
      </c>
      <c r="AEO23" s="1059">
        <v>270</v>
      </c>
      <c r="AEP23" s="1072">
        <v>0.87378640776699024</v>
      </c>
      <c r="AEQ23" s="1158">
        <v>284</v>
      </c>
      <c r="AER23" s="1158">
        <v>274</v>
      </c>
      <c r="AES23" s="1144">
        <v>0.96478873239436624</v>
      </c>
      <c r="AET23" s="701">
        <v>59</v>
      </c>
      <c r="AEU23" s="1144">
        <v>0.20774647887323944</v>
      </c>
      <c r="AEV23" s="1158">
        <v>277</v>
      </c>
      <c r="AEW23" s="1144">
        <v>0.97535211267605637</v>
      </c>
      <c r="AEX23" s="1158">
        <v>320</v>
      </c>
      <c r="AEY23" s="1158">
        <v>305</v>
      </c>
      <c r="AEZ23" s="1144">
        <v>0.953125</v>
      </c>
      <c r="AFA23" s="1164">
        <v>290</v>
      </c>
      <c r="AFB23" s="1144">
        <v>0.90625</v>
      </c>
      <c r="AFC23" s="1164">
        <v>228</v>
      </c>
      <c r="AFD23" s="1144">
        <v>0.71250000000000002</v>
      </c>
      <c r="AFE23" s="1158">
        <v>292</v>
      </c>
      <c r="AFF23" s="1144">
        <v>0.91249999999999998</v>
      </c>
      <c r="AFG23" s="1158">
        <v>219</v>
      </c>
      <c r="AFH23" s="1144">
        <v>0.68437499999999996</v>
      </c>
      <c r="AFI23" s="1158">
        <v>292</v>
      </c>
      <c r="AFJ23" s="1158">
        <v>282</v>
      </c>
      <c r="AFK23" s="1144">
        <v>0.96575342465753422</v>
      </c>
      <c r="AFL23" s="1164">
        <v>270</v>
      </c>
      <c r="AFM23" s="1144">
        <v>0.92465753424657537</v>
      </c>
      <c r="AFN23" s="1164">
        <v>282</v>
      </c>
      <c r="AFO23" s="1144">
        <v>0.96575342465753422</v>
      </c>
      <c r="AFP23" s="1164">
        <v>282</v>
      </c>
      <c r="AFQ23" s="1144">
        <v>0.96575342465753422</v>
      </c>
      <c r="AFR23" s="1164">
        <v>225</v>
      </c>
      <c r="AFS23" s="1144">
        <v>0.77054794520547942</v>
      </c>
      <c r="AFT23" s="1164">
        <v>277</v>
      </c>
      <c r="AFU23" s="1144">
        <v>0.94863013698630139</v>
      </c>
      <c r="AFV23" s="1158">
        <v>280</v>
      </c>
      <c r="AFW23" s="1144">
        <v>0.95890410958904104</v>
      </c>
      <c r="AFX23" s="1158">
        <v>271</v>
      </c>
      <c r="AFY23" s="1144">
        <v>0.92808219178082196</v>
      </c>
      <c r="AFZ23" s="1158">
        <v>224</v>
      </c>
      <c r="AGA23" s="1144">
        <v>0.76712328767123283</v>
      </c>
      <c r="AGB23" s="1158">
        <v>212</v>
      </c>
      <c r="AGC23" s="802">
        <v>0.72602739726027399</v>
      </c>
      <c r="AGD23" s="1158">
        <v>324</v>
      </c>
      <c r="AGE23" s="1158">
        <v>311</v>
      </c>
      <c r="AGF23" s="1144">
        <v>0.95987654320987659</v>
      </c>
      <c r="AGG23" s="1158">
        <v>0</v>
      </c>
      <c r="AGH23" s="1144">
        <v>0</v>
      </c>
      <c r="AGI23" s="1158">
        <v>311</v>
      </c>
      <c r="AGJ23" s="1144">
        <v>0.95987654320987659</v>
      </c>
      <c r="AGK23" s="1158">
        <v>306</v>
      </c>
      <c r="AGL23" s="1158">
        <v>301</v>
      </c>
      <c r="AGM23" s="1144">
        <v>0.9836601307189542</v>
      </c>
      <c r="AGN23" s="1158">
        <v>293</v>
      </c>
      <c r="AGO23" s="1144">
        <v>0.95751633986928109</v>
      </c>
      <c r="AGP23" s="1158">
        <v>299</v>
      </c>
      <c r="AGQ23" s="1144">
        <v>0.97712418300653592</v>
      </c>
      <c r="AGR23" s="1158">
        <v>292</v>
      </c>
      <c r="AGS23" s="1144">
        <v>0.95424836601307195</v>
      </c>
      <c r="AGT23" s="1158">
        <v>291</v>
      </c>
      <c r="AGU23" s="1144">
        <v>0.9509803921568627</v>
      </c>
      <c r="AGV23" s="1158">
        <v>328</v>
      </c>
      <c r="AGW23" s="1158">
        <v>317</v>
      </c>
      <c r="AGX23" s="1144">
        <v>0.96646341463414631</v>
      </c>
      <c r="AGY23" s="1158">
        <v>308</v>
      </c>
      <c r="AGZ23" s="1144">
        <v>0.93902439024390238</v>
      </c>
      <c r="AHA23" s="1158">
        <v>317</v>
      </c>
      <c r="AHB23" s="1144">
        <v>0.96646341463414631</v>
      </c>
      <c r="AHC23" s="1158">
        <v>317</v>
      </c>
      <c r="AHD23" s="1144">
        <v>0.96646341463414631</v>
      </c>
      <c r="AHE23" s="1158">
        <v>317</v>
      </c>
      <c r="AHF23" s="1144">
        <v>0.96646341463414631</v>
      </c>
      <c r="AHG23" s="1158">
        <v>291</v>
      </c>
      <c r="AHH23" s="1144">
        <v>0.88719512195121952</v>
      </c>
      <c r="AHI23" s="1158">
        <v>311</v>
      </c>
      <c r="AHJ23" s="1144">
        <v>0.94817073170731703</v>
      </c>
      <c r="AHK23" s="1158">
        <v>309</v>
      </c>
      <c r="AHL23" s="1144">
        <v>0.94207317073170727</v>
      </c>
      <c r="AHM23" s="1158">
        <v>319</v>
      </c>
      <c r="AHN23" s="1144">
        <v>0.97256097560975607</v>
      </c>
      <c r="AHO23" s="1158">
        <v>297</v>
      </c>
      <c r="AHP23" s="802">
        <v>0.90548780487804881</v>
      </c>
    </row>
    <row r="24" spans="1:901" x14ac:dyDescent="0.2">
      <c r="A24" s="4"/>
      <c r="B24" s="4" t="s">
        <v>613</v>
      </c>
      <c r="C24" s="1014" t="s">
        <v>614</v>
      </c>
      <c r="D24" s="3" t="s">
        <v>575</v>
      </c>
      <c r="E24" s="25" t="s">
        <v>770</v>
      </c>
      <c r="F24" s="25" t="s">
        <v>770</v>
      </c>
      <c r="G24" s="25" t="s">
        <v>770</v>
      </c>
      <c r="H24" s="25" t="s">
        <v>770</v>
      </c>
      <c r="I24" s="25" t="s">
        <v>770</v>
      </c>
      <c r="J24" s="25" t="s">
        <v>770</v>
      </c>
      <c r="K24" s="25" t="s">
        <v>770</v>
      </c>
      <c r="L24" s="25" t="s">
        <v>770</v>
      </c>
      <c r="M24" s="1" t="s">
        <v>613</v>
      </c>
      <c r="N24" s="1" t="s">
        <v>628</v>
      </c>
      <c r="O24" s="62" t="s">
        <v>770</v>
      </c>
      <c r="P24" s="62" t="s">
        <v>770</v>
      </c>
      <c r="Q24" s="62" t="s">
        <v>770</v>
      </c>
      <c r="R24" s="62" t="s">
        <v>770</v>
      </c>
      <c r="S24" s="62" t="s">
        <v>770</v>
      </c>
      <c r="T24" s="62" t="s">
        <v>770</v>
      </c>
      <c r="U24" s="913" t="s">
        <v>770</v>
      </c>
      <c r="V24" s="1125">
        <v>1195</v>
      </c>
      <c r="W24" s="1059">
        <v>1340</v>
      </c>
      <c r="X24" s="1059">
        <v>6970</v>
      </c>
      <c r="Y24" s="1059">
        <v>8150</v>
      </c>
      <c r="Z24" s="1098">
        <v>0.17144906743185079</v>
      </c>
      <c r="AA24" s="1098">
        <v>0.16278235176824873</v>
      </c>
      <c r="AB24" s="1098">
        <v>0.18047773995535965</v>
      </c>
      <c r="AC24" s="1098">
        <v>0.16441717791411042</v>
      </c>
      <c r="AD24" s="1098">
        <v>0.15652855375077696</v>
      </c>
      <c r="AE24" s="1072">
        <v>0.17262200336697983</v>
      </c>
      <c r="AF24" s="1059">
        <v>1235</v>
      </c>
      <c r="AG24" s="1059">
        <v>1385</v>
      </c>
      <c r="AH24" s="1059">
        <v>7025</v>
      </c>
      <c r="AI24" s="1059">
        <v>8180</v>
      </c>
      <c r="AJ24" s="1098">
        <v>0.17580071174377224</v>
      </c>
      <c r="AK24" s="1098">
        <v>0.16707730731051845</v>
      </c>
      <c r="AL24" s="1098">
        <v>0.18487848416863065</v>
      </c>
      <c r="AM24" s="1098">
        <v>0.16931540342298287</v>
      </c>
      <c r="AN24" s="1098">
        <v>0.16134391021094235</v>
      </c>
      <c r="AO24" s="1072">
        <v>0.17759734039588571</v>
      </c>
      <c r="AP24" s="1059">
        <v>1305</v>
      </c>
      <c r="AQ24" s="1059">
        <v>1440</v>
      </c>
      <c r="AR24" s="1059">
        <v>6950</v>
      </c>
      <c r="AS24" s="1059">
        <v>8080</v>
      </c>
      <c r="AT24" s="1098">
        <v>0.18776978417266188</v>
      </c>
      <c r="AU24" s="1098">
        <v>0.17876179989785393</v>
      </c>
      <c r="AV24" s="1098">
        <v>0.19712273447057516</v>
      </c>
      <c r="AW24" s="1098">
        <v>0.17821782178217821</v>
      </c>
      <c r="AX24" s="1098">
        <v>0.17002689151245165</v>
      </c>
      <c r="AY24" s="1072">
        <v>0.18671457521609072</v>
      </c>
      <c r="AZ24" s="1059">
        <v>1410</v>
      </c>
      <c r="BA24" s="1059">
        <v>1590</v>
      </c>
      <c r="BB24" s="1059">
        <v>6800</v>
      </c>
      <c r="BC24" s="1059">
        <v>7940</v>
      </c>
      <c r="BD24" s="1098">
        <v>0.2073529411764706</v>
      </c>
      <c r="BE24" s="1098">
        <v>0.19788365419351125</v>
      </c>
      <c r="BF24" s="1098">
        <v>0.21715268607273433</v>
      </c>
      <c r="BG24" s="1098">
        <v>0.20025188916876574</v>
      </c>
      <c r="BH24" s="1098">
        <v>0.19159534166983019</v>
      </c>
      <c r="BI24" s="1072">
        <v>0.20919833923695774</v>
      </c>
      <c r="BJ24" s="1059">
        <v>2368</v>
      </c>
      <c r="BK24" s="1059">
        <v>2288</v>
      </c>
      <c r="BL24" s="1059">
        <v>2076</v>
      </c>
      <c r="BM24" s="1059">
        <v>1964</v>
      </c>
      <c r="BN24" s="1059">
        <v>1927</v>
      </c>
      <c r="BO24" s="1059">
        <v>8696</v>
      </c>
      <c r="BP24" s="1059">
        <v>10623</v>
      </c>
      <c r="BQ24" s="1126">
        <v>40583</v>
      </c>
      <c r="BR24" s="1059">
        <v>2344</v>
      </c>
      <c r="BS24" s="1059">
        <v>2265</v>
      </c>
      <c r="BT24" s="1059">
        <v>2049</v>
      </c>
      <c r="BU24" s="1059">
        <v>1974</v>
      </c>
      <c r="BV24" s="1059">
        <v>2028</v>
      </c>
      <c r="BW24" s="1059">
        <v>8632</v>
      </c>
      <c r="BX24" s="1059">
        <v>10660</v>
      </c>
      <c r="BY24" s="1126">
        <v>40453</v>
      </c>
      <c r="BZ24" s="1059">
        <v>2331</v>
      </c>
      <c r="CA24" s="1059">
        <v>2234</v>
      </c>
      <c r="CB24" s="1059">
        <v>2019</v>
      </c>
      <c r="CC24" s="1059">
        <v>2043</v>
      </c>
      <c r="CD24" s="1059">
        <v>1989</v>
      </c>
      <c r="CE24" s="1059">
        <v>8627</v>
      </c>
      <c r="CF24" s="1059">
        <v>10616</v>
      </c>
      <c r="CG24" s="1126">
        <v>40262</v>
      </c>
      <c r="CH24" s="1059">
        <v>2360</v>
      </c>
      <c r="CI24" s="1059">
        <v>2128</v>
      </c>
      <c r="CJ24" s="1059">
        <v>2017</v>
      </c>
      <c r="CK24" s="1059">
        <v>2019</v>
      </c>
      <c r="CL24" s="1059">
        <v>2051</v>
      </c>
      <c r="CM24" s="1059">
        <v>8524</v>
      </c>
      <c r="CN24" s="1059">
        <v>10575</v>
      </c>
      <c r="CO24" s="1126">
        <v>39905</v>
      </c>
      <c r="CP24" s="1059">
        <v>2327</v>
      </c>
      <c r="CQ24" s="1059">
        <v>2086</v>
      </c>
      <c r="CR24" s="1059">
        <v>2034</v>
      </c>
      <c r="CS24" s="1059">
        <v>2073</v>
      </c>
      <c r="CT24" s="1059">
        <v>2060</v>
      </c>
      <c r="CU24" s="1059">
        <v>8520</v>
      </c>
      <c r="CV24" s="1059">
        <v>10580</v>
      </c>
      <c r="CW24" s="1126">
        <v>39586</v>
      </c>
      <c r="CX24" s="1059">
        <v>2227</v>
      </c>
      <c r="CY24" s="1059">
        <v>2027</v>
      </c>
      <c r="CZ24" s="1059">
        <v>2021</v>
      </c>
      <c r="DA24" s="1059">
        <v>2104</v>
      </c>
      <c r="DB24" s="1059">
        <v>2039</v>
      </c>
      <c r="DC24" s="1059">
        <v>8379</v>
      </c>
      <c r="DD24" s="1059">
        <v>10418</v>
      </c>
      <c r="DE24" s="1126">
        <v>39186</v>
      </c>
      <c r="DF24" s="1059">
        <v>2156</v>
      </c>
      <c r="DG24" s="1059">
        <v>1994</v>
      </c>
      <c r="DH24" s="1059">
        <v>2080</v>
      </c>
      <c r="DI24" s="1059">
        <v>2186</v>
      </c>
      <c r="DJ24" s="1059">
        <v>1935</v>
      </c>
      <c r="DK24" s="1059">
        <v>8416</v>
      </c>
      <c r="DL24" s="1059">
        <v>10351</v>
      </c>
      <c r="DM24" s="1126">
        <v>38974</v>
      </c>
      <c r="DN24" s="1059">
        <v>2100</v>
      </c>
      <c r="DO24" s="1059">
        <v>1916</v>
      </c>
      <c r="DP24" s="1059">
        <v>2134</v>
      </c>
      <c r="DQ24" s="1059">
        <v>2177</v>
      </c>
      <c r="DR24" s="1059">
        <v>1969</v>
      </c>
      <c r="DS24" s="1059">
        <v>8327</v>
      </c>
      <c r="DT24" s="1059">
        <v>10296</v>
      </c>
      <c r="DU24" s="1126">
        <v>38768</v>
      </c>
      <c r="DV24" s="1059">
        <v>1985</v>
      </c>
      <c r="DW24" s="1059">
        <v>1904</v>
      </c>
      <c r="DX24" s="1059">
        <v>2137</v>
      </c>
      <c r="DY24" s="1059">
        <v>2178</v>
      </c>
      <c r="DZ24" s="1059">
        <v>1922</v>
      </c>
      <c r="EA24" s="1059">
        <v>8204</v>
      </c>
      <c r="EB24" s="1059">
        <v>10126</v>
      </c>
      <c r="EC24" s="1126">
        <v>38430</v>
      </c>
      <c r="ED24" s="1059">
        <v>1969</v>
      </c>
      <c r="EE24" s="1059">
        <v>1982</v>
      </c>
      <c r="EF24" s="1059">
        <v>2127</v>
      </c>
      <c r="EG24" s="1059">
        <v>2231</v>
      </c>
      <c r="EH24" s="1059">
        <v>1837</v>
      </c>
      <c r="EI24" s="1059">
        <v>8309</v>
      </c>
      <c r="EJ24" s="1059">
        <v>10146</v>
      </c>
      <c r="EK24" s="1126">
        <v>38051</v>
      </c>
      <c r="EL24" s="1059">
        <v>1985</v>
      </c>
      <c r="EM24" s="1059">
        <v>2005</v>
      </c>
      <c r="EN24" s="1059">
        <v>2211</v>
      </c>
      <c r="EO24" s="1059">
        <v>2181</v>
      </c>
      <c r="EP24" s="1059">
        <v>1715</v>
      </c>
      <c r="EQ24" s="1059">
        <v>8382</v>
      </c>
      <c r="ER24" s="1059">
        <v>10097</v>
      </c>
      <c r="ES24" s="1126">
        <v>37828</v>
      </c>
      <c r="ET24" s="1059" t="s">
        <v>770</v>
      </c>
      <c r="EU24" s="1059" t="s">
        <v>770</v>
      </c>
      <c r="EV24" s="1059">
        <v>57</v>
      </c>
      <c r="EW24" s="1059">
        <v>84</v>
      </c>
      <c r="EX24" s="1059">
        <v>141</v>
      </c>
      <c r="EY24" s="1059">
        <v>396</v>
      </c>
      <c r="EZ24" s="1098">
        <v>0.35606060606060608</v>
      </c>
      <c r="FA24" s="1098">
        <v>0.31048901287422309</v>
      </c>
      <c r="FB24" s="1098">
        <v>0.40439798174550584</v>
      </c>
      <c r="FC24" s="64" t="s">
        <v>2154</v>
      </c>
      <c r="FD24" s="1098">
        <v>0.21212121212121213</v>
      </c>
      <c r="FE24" s="1098">
        <v>0.17472104898998334</v>
      </c>
      <c r="FF24" s="1098">
        <v>0.2550529402494745</v>
      </c>
      <c r="FG24" s="1126" t="s">
        <v>2154</v>
      </c>
      <c r="FH24" s="1059" t="s">
        <v>770</v>
      </c>
      <c r="FI24" s="1059" t="s">
        <v>770</v>
      </c>
      <c r="FJ24" s="1059">
        <v>61</v>
      </c>
      <c r="FK24" s="1059">
        <v>67</v>
      </c>
      <c r="FL24" s="1059">
        <v>128</v>
      </c>
      <c r="FM24" s="1059">
        <v>362</v>
      </c>
      <c r="FN24" s="1098">
        <v>0.35359116022099446</v>
      </c>
      <c r="FO24" s="1098">
        <v>0.30611455216878219</v>
      </c>
      <c r="FP24" s="1098">
        <v>0.40414245275981281</v>
      </c>
      <c r="FQ24" s="1059" t="s">
        <v>2154</v>
      </c>
      <c r="FR24" s="1098">
        <v>0.18508287292817679</v>
      </c>
      <c r="FS24" s="1098">
        <v>0.14845627646280432</v>
      </c>
      <c r="FT24" s="1098">
        <v>0.22832294168549433</v>
      </c>
      <c r="FU24" s="1126" t="s">
        <v>2154</v>
      </c>
      <c r="FV24" s="1059" t="s">
        <v>770</v>
      </c>
      <c r="FW24" s="1059" t="s">
        <v>770</v>
      </c>
      <c r="FX24" s="1059">
        <v>51</v>
      </c>
      <c r="FY24" s="1059">
        <v>65</v>
      </c>
      <c r="FZ24" s="1059">
        <v>116</v>
      </c>
      <c r="GA24" s="1059">
        <v>376</v>
      </c>
      <c r="GB24" s="1098">
        <v>0.30851063829787234</v>
      </c>
      <c r="GC24" s="1098">
        <v>0.26395805308984654</v>
      </c>
      <c r="GD24" s="1098">
        <v>0.35693641049219266</v>
      </c>
      <c r="GE24" s="1059" t="s">
        <v>2154</v>
      </c>
      <c r="GF24" s="1098">
        <v>0.17287234042553193</v>
      </c>
      <c r="GG24" s="1098">
        <v>0.13800970818431052</v>
      </c>
      <c r="GH24" s="1098">
        <v>0.21435166710167317</v>
      </c>
      <c r="GI24" s="1126" t="s">
        <v>2154</v>
      </c>
      <c r="GJ24" s="1059" t="s">
        <v>770</v>
      </c>
      <c r="GK24" s="1059" t="s">
        <v>770</v>
      </c>
      <c r="GL24" s="1059">
        <v>46</v>
      </c>
      <c r="GM24" s="1059">
        <v>77</v>
      </c>
      <c r="GN24" s="1059">
        <v>123</v>
      </c>
      <c r="GO24" s="1059">
        <v>356</v>
      </c>
      <c r="GP24" s="1098">
        <v>0.3455056179775281</v>
      </c>
      <c r="GQ24" s="1098">
        <v>0.29799426739363233</v>
      </c>
      <c r="GR24" s="1098">
        <v>0.39631555349109221</v>
      </c>
      <c r="GS24" s="1059" t="s">
        <v>2154</v>
      </c>
      <c r="GT24" s="1098">
        <v>0.21629213483146068</v>
      </c>
      <c r="GU24" s="1098">
        <v>0.17667389080385257</v>
      </c>
      <c r="GV24" s="1098">
        <v>0.26196778027536888</v>
      </c>
      <c r="GW24" s="1126" t="s">
        <v>2154</v>
      </c>
      <c r="GX24" s="1059" t="s">
        <v>770</v>
      </c>
      <c r="GY24" s="1059" t="s">
        <v>770</v>
      </c>
      <c r="GZ24" s="1059">
        <v>63</v>
      </c>
      <c r="HA24" s="1059">
        <v>49</v>
      </c>
      <c r="HB24" s="1059">
        <v>112</v>
      </c>
      <c r="HC24" s="1059">
        <v>457</v>
      </c>
      <c r="HD24" s="1098">
        <v>0.24507658643326038</v>
      </c>
      <c r="HE24" s="1098">
        <v>0.2078728687524293</v>
      </c>
      <c r="HF24" s="1098">
        <v>0.28653025939438853</v>
      </c>
      <c r="HG24" s="1059" t="s">
        <v>2154</v>
      </c>
      <c r="HH24" s="1098">
        <v>0.10722100656455143</v>
      </c>
      <c r="HI24" s="1098">
        <v>8.2058226520985128E-2</v>
      </c>
      <c r="HJ24" s="1098">
        <v>0.1389320009670304</v>
      </c>
      <c r="HK24" s="1126" t="s">
        <v>2154</v>
      </c>
      <c r="HL24" s="1059" t="s">
        <v>770</v>
      </c>
      <c r="HM24" s="1059" t="s">
        <v>770</v>
      </c>
      <c r="HN24" s="1059">
        <v>51</v>
      </c>
      <c r="HO24" s="1059">
        <v>41</v>
      </c>
      <c r="HP24" s="1059">
        <v>92</v>
      </c>
      <c r="HQ24" s="1059">
        <v>415</v>
      </c>
      <c r="HR24" s="1098">
        <v>0.22168674698795179</v>
      </c>
      <c r="HS24" s="1098">
        <v>0.18437701251469324</v>
      </c>
      <c r="HT24" s="1098">
        <v>0.26410165373192823</v>
      </c>
      <c r="HU24" s="1059" t="s">
        <v>2154</v>
      </c>
      <c r="HV24" s="1098">
        <v>9.8795180722891562E-2</v>
      </c>
      <c r="HW24" s="1098">
        <v>7.366284619355469E-2</v>
      </c>
      <c r="HX24" s="1098">
        <v>0.13128691943469184</v>
      </c>
      <c r="HY24" s="1126" t="s">
        <v>2154</v>
      </c>
      <c r="HZ24" s="1059" t="s">
        <v>770</v>
      </c>
      <c r="IA24" s="1059" t="s">
        <v>770</v>
      </c>
      <c r="IB24" s="1059">
        <v>44</v>
      </c>
      <c r="IC24" s="1059">
        <v>34</v>
      </c>
      <c r="ID24" s="1059">
        <v>78</v>
      </c>
      <c r="IE24" s="1059">
        <v>361</v>
      </c>
      <c r="IF24" s="1098">
        <v>0.21606648199445982</v>
      </c>
      <c r="IG24" s="1098">
        <v>0.17671956540085029</v>
      </c>
      <c r="IH24" s="1098">
        <v>0.26139253769555298</v>
      </c>
      <c r="II24" s="1059" t="s">
        <v>2154</v>
      </c>
      <c r="IJ24" s="1098">
        <v>9.4182825484764546E-2</v>
      </c>
      <c r="IK24" s="1098">
        <v>6.8181604694285636E-2</v>
      </c>
      <c r="IL24" s="1098">
        <v>0.1287298402191103</v>
      </c>
      <c r="IM24" s="1126" t="s">
        <v>2154</v>
      </c>
      <c r="IN24" s="1059" t="s">
        <v>770</v>
      </c>
      <c r="IO24" s="1059" t="s">
        <v>770</v>
      </c>
      <c r="IP24" s="1059">
        <v>36</v>
      </c>
      <c r="IQ24" s="1059">
        <v>29</v>
      </c>
      <c r="IR24" s="1059">
        <v>65</v>
      </c>
      <c r="IS24" s="1059">
        <v>255</v>
      </c>
      <c r="IT24" s="1098">
        <v>0.25490196078431371</v>
      </c>
      <c r="IU24" s="1098">
        <v>0.20532355491968235</v>
      </c>
      <c r="IV24" s="1098">
        <v>0.31175535288159617</v>
      </c>
      <c r="IW24" s="1059" t="s">
        <v>2154</v>
      </c>
      <c r="IX24" s="1098">
        <v>0.11372549019607843</v>
      </c>
      <c r="IY24" s="1098">
        <v>8.0359394049524829E-2</v>
      </c>
      <c r="IZ24" s="1098">
        <v>0.15855696464529009</v>
      </c>
      <c r="JA24" s="1126" t="s">
        <v>2154</v>
      </c>
      <c r="JB24" s="1059">
        <v>38070</v>
      </c>
      <c r="JC24" s="1059">
        <v>2183</v>
      </c>
      <c r="JD24" s="1059">
        <v>2018</v>
      </c>
      <c r="JE24" s="1059">
        <v>2020</v>
      </c>
      <c r="JF24" s="1059">
        <v>2121</v>
      </c>
      <c r="JG24" s="1126">
        <v>1945</v>
      </c>
      <c r="JH24" s="1059">
        <v>7285</v>
      </c>
      <c r="JI24" s="1059">
        <v>32</v>
      </c>
      <c r="JJ24" s="1059">
        <v>84</v>
      </c>
      <c r="JK24" s="1059">
        <v>129</v>
      </c>
      <c r="JL24" s="1059">
        <v>130</v>
      </c>
      <c r="JM24" s="1126">
        <v>118</v>
      </c>
      <c r="JN24" s="1060">
        <v>0.19135802469135801</v>
      </c>
      <c r="JO24" s="1060">
        <v>1.4658726523133303E-2</v>
      </c>
      <c r="JP24" s="1060">
        <v>4.1625371655104063E-2</v>
      </c>
      <c r="JQ24" s="1060">
        <v>6.3861386138613863E-2</v>
      </c>
      <c r="JR24" s="1060">
        <v>6.1291843470061294E-2</v>
      </c>
      <c r="JS24" s="1072">
        <v>6.0668380462724936E-2</v>
      </c>
      <c r="JT24" s="1059">
        <v>39059</v>
      </c>
      <c r="JU24" s="1059">
        <v>37577</v>
      </c>
      <c r="JV24" s="1059">
        <v>35481</v>
      </c>
      <c r="JW24" s="1059">
        <v>2096</v>
      </c>
      <c r="JX24" s="1059">
        <v>261</v>
      </c>
      <c r="JY24" s="1059">
        <v>35</v>
      </c>
      <c r="JZ24" s="1059">
        <v>1800</v>
      </c>
      <c r="KA24" s="1059">
        <v>471</v>
      </c>
      <c r="KB24" s="1059">
        <v>707</v>
      </c>
      <c r="KC24" s="1059">
        <v>206</v>
      </c>
      <c r="KD24" s="1059">
        <v>98</v>
      </c>
      <c r="KE24" s="1060">
        <v>0.90839499219130038</v>
      </c>
      <c r="KF24" s="1072">
        <v>9.1605007808699623E-2</v>
      </c>
      <c r="KG24" s="1059">
        <v>2184</v>
      </c>
      <c r="KH24" s="1059">
        <v>2034</v>
      </c>
      <c r="KI24" s="1059">
        <v>1910</v>
      </c>
      <c r="KJ24" s="1059">
        <v>124</v>
      </c>
      <c r="KK24" s="1059">
        <v>1</v>
      </c>
      <c r="KL24" s="1059">
        <v>1</v>
      </c>
      <c r="KM24" s="1059">
        <v>122</v>
      </c>
      <c r="KN24" s="1059">
        <v>86</v>
      </c>
      <c r="KO24" s="1059">
        <v>52</v>
      </c>
      <c r="KP24" s="1059">
        <v>6</v>
      </c>
      <c r="KQ24" s="1059">
        <v>6</v>
      </c>
      <c r="KR24" s="1060">
        <v>0.87454212454212454</v>
      </c>
      <c r="KS24" s="1072">
        <v>0.12545787545787546</v>
      </c>
      <c r="KT24" s="1059">
        <v>1237</v>
      </c>
      <c r="KU24" s="1059">
        <v>1168</v>
      </c>
      <c r="KV24" s="1059">
        <v>1109</v>
      </c>
      <c r="KW24" s="1059">
        <v>59</v>
      </c>
      <c r="KX24" s="1059">
        <v>1</v>
      </c>
      <c r="KY24" s="1059">
        <v>2</v>
      </c>
      <c r="KZ24" s="1059">
        <v>56</v>
      </c>
      <c r="LA24" s="1059">
        <v>39</v>
      </c>
      <c r="LB24" s="1059">
        <v>25</v>
      </c>
      <c r="LC24" s="1059">
        <v>4</v>
      </c>
      <c r="LD24" s="1059">
        <v>1</v>
      </c>
      <c r="LE24" s="1060">
        <v>0.89652384801940177</v>
      </c>
      <c r="LF24" s="1072">
        <v>0.10347615198059823</v>
      </c>
      <c r="LG24" s="1059">
        <v>781</v>
      </c>
      <c r="LH24" s="1059">
        <v>734</v>
      </c>
      <c r="LI24" s="1059">
        <v>702</v>
      </c>
      <c r="LJ24" s="1059">
        <v>32</v>
      </c>
      <c r="LK24" s="1059">
        <v>2</v>
      </c>
      <c r="LL24" s="1059">
        <v>0</v>
      </c>
      <c r="LM24" s="1059">
        <v>30</v>
      </c>
      <c r="LN24" s="1059">
        <v>24</v>
      </c>
      <c r="LO24" s="1059">
        <v>18</v>
      </c>
      <c r="LP24" s="1059">
        <v>4</v>
      </c>
      <c r="LQ24" s="1059">
        <v>1</v>
      </c>
      <c r="LR24" s="1060">
        <v>0.8988476312419974</v>
      </c>
      <c r="LS24" s="1072">
        <v>0.1011523687580026</v>
      </c>
      <c r="LT24" s="1059">
        <v>2023</v>
      </c>
      <c r="LU24" s="1059">
        <v>1911</v>
      </c>
      <c r="LV24" s="1059">
        <v>1833</v>
      </c>
      <c r="LW24" s="1059">
        <v>78</v>
      </c>
      <c r="LX24" s="1059">
        <v>3</v>
      </c>
      <c r="LY24" s="1059">
        <v>3</v>
      </c>
      <c r="LZ24" s="1059">
        <v>72</v>
      </c>
      <c r="MA24" s="1059">
        <v>50</v>
      </c>
      <c r="MB24" s="1059">
        <v>49</v>
      </c>
      <c r="MC24" s="1059">
        <v>5</v>
      </c>
      <c r="MD24" s="1059">
        <v>8</v>
      </c>
      <c r="ME24" s="1060">
        <v>0.90608007909045973</v>
      </c>
      <c r="MF24" s="1072">
        <v>9.3919920909540267E-2</v>
      </c>
      <c r="MG24" s="1059">
        <v>420</v>
      </c>
      <c r="MH24" s="1059">
        <v>407</v>
      </c>
      <c r="MI24" s="1059">
        <v>387</v>
      </c>
      <c r="MJ24" s="1059">
        <v>20</v>
      </c>
      <c r="MK24" s="1059">
        <v>2</v>
      </c>
      <c r="ML24" s="1059">
        <v>1</v>
      </c>
      <c r="MM24" s="1059">
        <v>17</v>
      </c>
      <c r="MN24" s="1059">
        <v>8</v>
      </c>
      <c r="MO24" s="1059">
        <v>4</v>
      </c>
      <c r="MP24" s="1059">
        <v>1</v>
      </c>
      <c r="MQ24" s="1059">
        <v>0</v>
      </c>
      <c r="MR24" s="1060">
        <v>0.92142857142857137</v>
      </c>
      <c r="MS24" s="1072">
        <v>7.8571428571428625E-2</v>
      </c>
      <c r="MT24" s="1059">
        <v>823</v>
      </c>
      <c r="MU24" s="1059">
        <v>774</v>
      </c>
      <c r="MV24" s="1059">
        <v>736</v>
      </c>
      <c r="MW24" s="1059">
        <v>38</v>
      </c>
      <c r="MX24" s="1059">
        <v>3</v>
      </c>
      <c r="MY24" s="1059">
        <v>2</v>
      </c>
      <c r="MZ24" s="1059">
        <v>33</v>
      </c>
      <c r="NA24" s="1059">
        <v>22</v>
      </c>
      <c r="NB24" s="1059">
        <v>24</v>
      </c>
      <c r="NC24" s="1059">
        <v>1</v>
      </c>
      <c r="ND24" s="1059">
        <v>2</v>
      </c>
      <c r="NE24" s="1060">
        <v>0.89428918590522477</v>
      </c>
      <c r="NF24" s="1072">
        <v>0.10571081409477523</v>
      </c>
      <c r="NG24" s="1059">
        <v>881</v>
      </c>
      <c r="NH24" s="1059">
        <v>840</v>
      </c>
      <c r="NI24" s="1059">
        <v>811</v>
      </c>
      <c r="NJ24" s="1059">
        <v>29</v>
      </c>
      <c r="NK24" s="1059">
        <v>0</v>
      </c>
      <c r="NL24" s="1059">
        <v>0</v>
      </c>
      <c r="NM24" s="1059">
        <v>29</v>
      </c>
      <c r="NN24" s="1059">
        <v>10</v>
      </c>
      <c r="NO24" s="1059">
        <v>25</v>
      </c>
      <c r="NP24" s="1059">
        <v>5</v>
      </c>
      <c r="NQ24" s="1059">
        <v>1</v>
      </c>
      <c r="NR24" s="1060">
        <v>0.92054483541430188</v>
      </c>
      <c r="NS24" s="1072">
        <v>7.9455164585698124E-2</v>
      </c>
      <c r="NT24" s="1059">
        <v>2019</v>
      </c>
      <c r="NU24" s="1059">
        <v>1947</v>
      </c>
      <c r="NV24" s="1059">
        <v>1806</v>
      </c>
      <c r="NW24" s="1059">
        <v>141</v>
      </c>
      <c r="NX24" s="1059">
        <v>2</v>
      </c>
      <c r="NY24" s="1059">
        <v>5</v>
      </c>
      <c r="NZ24" s="1059">
        <v>134</v>
      </c>
      <c r="OA24" s="1059">
        <v>24</v>
      </c>
      <c r="OB24" s="1059">
        <v>23</v>
      </c>
      <c r="OC24" s="1059">
        <v>16</v>
      </c>
      <c r="OD24" s="1059">
        <v>9</v>
      </c>
      <c r="OE24" s="1060">
        <v>0.8945022288261516</v>
      </c>
      <c r="OF24" s="1072">
        <v>0.1054977711738484</v>
      </c>
      <c r="OG24" s="1059">
        <v>10368</v>
      </c>
      <c r="OH24" s="1059">
        <v>9815</v>
      </c>
      <c r="OI24" s="1059">
        <v>9294</v>
      </c>
      <c r="OJ24" s="1059">
        <v>521</v>
      </c>
      <c r="OK24" s="1059">
        <v>14</v>
      </c>
      <c r="OL24" s="1059">
        <v>14</v>
      </c>
      <c r="OM24" s="1059">
        <v>493</v>
      </c>
      <c r="ON24" s="1059">
        <v>263</v>
      </c>
      <c r="OO24" s="1059">
        <v>220</v>
      </c>
      <c r="OP24" s="1059">
        <v>42</v>
      </c>
      <c r="OQ24" s="1059">
        <v>28</v>
      </c>
      <c r="OR24" s="1060">
        <v>0.89641203703703709</v>
      </c>
      <c r="OS24" s="1072">
        <v>0.10358796296296291</v>
      </c>
      <c r="OT24" s="1059">
        <v>39079</v>
      </c>
      <c r="OU24" s="1059">
        <v>22.248461961667392</v>
      </c>
      <c r="OV24" s="1060">
        <v>0.125</v>
      </c>
      <c r="OW24" s="1072">
        <v>0.29166666666666669</v>
      </c>
      <c r="OX24" s="1059">
        <v>6845</v>
      </c>
      <c r="OY24" s="1060">
        <v>0.20267319211102994</v>
      </c>
      <c r="OZ24" s="1059">
        <v>1387.298</v>
      </c>
      <c r="PA24" s="1060">
        <v>8.3333333333333329E-2</v>
      </c>
      <c r="PB24" s="1072">
        <v>0.29166666666666669</v>
      </c>
      <c r="PC24" s="1059">
        <v>1730</v>
      </c>
      <c r="PD24" s="1059">
        <v>210</v>
      </c>
      <c r="PE24" s="1126">
        <v>150</v>
      </c>
      <c r="PF24" s="1059">
        <v>1705</v>
      </c>
      <c r="PG24" s="1059">
        <v>215</v>
      </c>
      <c r="PH24" s="1126">
        <v>150</v>
      </c>
      <c r="PI24" s="1059">
        <v>1605</v>
      </c>
      <c r="PJ24" s="1059">
        <v>235</v>
      </c>
      <c r="PK24" s="1126">
        <v>120</v>
      </c>
      <c r="PL24" s="1059">
        <v>1545</v>
      </c>
      <c r="PM24" s="1059">
        <v>230</v>
      </c>
      <c r="PN24" s="1126">
        <v>115</v>
      </c>
      <c r="PO24" s="1059">
        <v>1490</v>
      </c>
      <c r="PP24" s="1059">
        <v>255</v>
      </c>
      <c r="PQ24" s="1126">
        <v>80</v>
      </c>
      <c r="PR24" s="1059">
        <v>1405</v>
      </c>
      <c r="PS24" s="1059">
        <v>265</v>
      </c>
      <c r="PT24" s="1126">
        <v>80</v>
      </c>
      <c r="PU24" s="1059" t="s">
        <v>770</v>
      </c>
      <c r="PV24" s="1059" t="s">
        <v>770</v>
      </c>
      <c r="PW24" s="1059" t="s">
        <v>770</v>
      </c>
      <c r="PX24" s="1059" t="s">
        <v>770</v>
      </c>
      <c r="PY24" s="1059" t="s">
        <v>770</v>
      </c>
      <c r="PZ24" s="1059" t="s">
        <v>770</v>
      </c>
      <c r="QA24" s="1059" t="s">
        <v>770</v>
      </c>
      <c r="QB24" s="1126" t="s">
        <v>770</v>
      </c>
      <c r="QC24" s="1059">
        <v>468</v>
      </c>
      <c r="QD24" s="1059">
        <v>407</v>
      </c>
      <c r="QE24" s="1059" t="s">
        <v>770</v>
      </c>
      <c r="QF24" s="1059">
        <v>422</v>
      </c>
      <c r="QG24" s="1059">
        <v>516</v>
      </c>
      <c r="QH24" s="1059">
        <v>474</v>
      </c>
      <c r="QI24" s="1059">
        <v>444</v>
      </c>
      <c r="QJ24" s="1059">
        <v>432</v>
      </c>
      <c r="QK24" s="1126">
        <v>426</v>
      </c>
      <c r="QL24" s="1059">
        <v>458</v>
      </c>
      <c r="QM24" s="1059">
        <v>465</v>
      </c>
      <c r="QN24" s="1059">
        <v>431</v>
      </c>
      <c r="QO24" s="1059">
        <v>462</v>
      </c>
      <c r="QP24" s="1059">
        <v>552</v>
      </c>
      <c r="QQ24" s="1059">
        <v>451</v>
      </c>
      <c r="QR24" s="1059">
        <v>450</v>
      </c>
      <c r="QS24" s="1059">
        <v>467</v>
      </c>
      <c r="QT24" s="1059">
        <v>470</v>
      </c>
      <c r="QU24" s="1059">
        <v>450</v>
      </c>
      <c r="QV24" s="1059">
        <v>446</v>
      </c>
      <c r="QW24" s="1059">
        <v>411</v>
      </c>
      <c r="QX24" s="1059">
        <v>398</v>
      </c>
      <c r="QY24" s="1059">
        <v>416</v>
      </c>
      <c r="QZ24" s="1059">
        <v>405</v>
      </c>
      <c r="RA24" s="1059">
        <v>419</v>
      </c>
      <c r="RB24" s="1059">
        <v>363</v>
      </c>
      <c r="RC24" s="1059">
        <v>397</v>
      </c>
      <c r="RD24" s="1059">
        <v>434</v>
      </c>
      <c r="RE24" s="1059">
        <v>351</v>
      </c>
      <c r="RF24" s="1059">
        <v>351</v>
      </c>
      <c r="RG24" s="1059">
        <v>398</v>
      </c>
      <c r="RH24" s="1059">
        <v>366</v>
      </c>
      <c r="RI24" s="1059">
        <v>411</v>
      </c>
      <c r="RJ24" s="1126">
        <v>401</v>
      </c>
      <c r="RK24" s="1059">
        <v>441</v>
      </c>
      <c r="RL24" s="1059">
        <v>433</v>
      </c>
      <c r="RM24" s="1059">
        <v>470</v>
      </c>
      <c r="RN24" s="1059">
        <v>545</v>
      </c>
      <c r="RO24" s="1059">
        <v>455</v>
      </c>
      <c r="RP24" s="1059">
        <v>443</v>
      </c>
      <c r="RQ24" s="1059">
        <v>467</v>
      </c>
      <c r="RR24" s="1059">
        <v>465</v>
      </c>
      <c r="RS24" s="1059">
        <v>447</v>
      </c>
      <c r="RT24" s="1059">
        <v>443</v>
      </c>
      <c r="RU24" s="1059">
        <v>408</v>
      </c>
      <c r="RV24" s="1059">
        <v>409</v>
      </c>
      <c r="RW24" s="1059">
        <v>411</v>
      </c>
      <c r="RX24" s="1059">
        <v>403</v>
      </c>
      <c r="RY24" s="1059">
        <v>418</v>
      </c>
      <c r="RZ24" s="1059">
        <v>359</v>
      </c>
      <c r="SA24" s="1059">
        <v>394</v>
      </c>
      <c r="SB24" s="1059">
        <v>443</v>
      </c>
      <c r="SC24" s="1059">
        <v>406</v>
      </c>
      <c r="SD24" s="1059">
        <v>372</v>
      </c>
      <c r="SE24" s="1059">
        <v>389</v>
      </c>
      <c r="SF24" s="1059">
        <v>352</v>
      </c>
      <c r="SG24" s="1059">
        <v>417</v>
      </c>
      <c r="SH24" s="1059">
        <v>420</v>
      </c>
      <c r="SI24" s="1126">
        <v>450</v>
      </c>
      <c r="SJ24" s="1059">
        <v>406</v>
      </c>
      <c r="SK24" s="1059">
        <v>458</v>
      </c>
      <c r="SL24" s="1059">
        <v>557</v>
      </c>
      <c r="SM24" s="1059">
        <v>465</v>
      </c>
      <c r="SN24" s="1059">
        <v>445</v>
      </c>
      <c r="SO24" s="1059">
        <v>474</v>
      </c>
      <c r="SP24" s="1059">
        <v>463</v>
      </c>
      <c r="SQ24" s="1059">
        <v>443</v>
      </c>
      <c r="SR24" s="1059">
        <v>448</v>
      </c>
      <c r="SS24" s="1059">
        <v>406</v>
      </c>
      <c r="ST24" s="1059">
        <v>414</v>
      </c>
      <c r="SU24" s="1059">
        <v>410</v>
      </c>
      <c r="SV24" s="1059">
        <v>403</v>
      </c>
      <c r="SW24" s="1059">
        <v>430</v>
      </c>
      <c r="SX24" s="1059">
        <v>362</v>
      </c>
      <c r="SY24" s="1059">
        <v>402</v>
      </c>
      <c r="SZ24" s="1059">
        <v>433</v>
      </c>
      <c r="TA24" s="1059">
        <v>407</v>
      </c>
      <c r="TB24" s="1059">
        <v>416</v>
      </c>
      <c r="TC24" s="1059">
        <v>385</v>
      </c>
      <c r="TD24" s="1059">
        <v>347</v>
      </c>
      <c r="TE24" s="1059">
        <v>402</v>
      </c>
      <c r="TF24" s="1059">
        <v>405</v>
      </c>
      <c r="TG24" s="1059">
        <v>439</v>
      </c>
      <c r="TH24" s="1126">
        <v>396</v>
      </c>
      <c r="TI24" s="1059">
        <v>195</v>
      </c>
      <c r="TJ24" s="1059">
        <v>237</v>
      </c>
      <c r="TK24" s="1059">
        <v>432</v>
      </c>
      <c r="TL24" s="1060">
        <v>0.54861111111111116</v>
      </c>
      <c r="TM24" s="1060">
        <v>0.50146190705783678</v>
      </c>
      <c r="TN24" s="1060">
        <v>0.5949034091597718</v>
      </c>
      <c r="TO24" s="1126" t="s">
        <v>2154</v>
      </c>
      <c r="TP24" s="1059">
        <v>188</v>
      </c>
      <c r="TQ24" s="1059">
        <v>260</v>
      </c>
      <c r="TR24" s="1059">
        <v>448</v>
      </c>
      <c r="TS24" s="1060">
        <v>0.5803571428571429</v>
      </c>
      <c r="TT24" s="1060">
        <v>0.53416556234398493</v>
      </c>
      <c r="TU24" s="1060">
        <v>0.62518236510809067</v>
      </c>
      <c r="TV24" s="1126" t="s">
        <v>2154</v>
      </c>
      <c r="TW24" s="1059">
        <v>171</v>
      </c>
      <c r="TX24" s="1059">
        <v>250</v>
      </c>
      <c r="TY24" s="1059">
        <v>421</v>
      </c>
      <c r="TZ24" s="1060">
        <v>0.59382422802850354</v>
      </c>
      <c r="UA24" s="1060">
        <v>0.54626775391519877</v>
      </c>
      <c r="UB24" s="1060">
        <v>0.63968396609652967</v>
      </c>
      <c r="UC24" s="1126" t="s">
        <v>3498</v>
      </c>
      <c r="UD24" s="1059">
        <v>181</v>
      </c>
      <c r="UE24" s="1059">
        <v>287</v>
      </c>
      <c r="UF24" s="1059">
        <v>468</v>
      </c>
      <c r="UG24" s="1060">
        <v>0.61324786324786329</v>
      </c>
      <c r="UH24" s="1060">
        <v>0.56837372745714698</v>
      </c>
      <c r="UI24" s="1060">
        <v>0.65627800252209889</v>
      </c>
      <c r="UJ24" s="1126" t="s">
        <v>3498</v>
      </c>
      <c r="UK24" s="1059">
        <v>154</v>
      </c>
      <c r="UL24" s="1059">
        <v>372</v>
      </c>
      <c r="UM24" s="1059">
        <v>526</v>
      </c>
      <c r="UN24" s="1060">
        <v>0.70722433460076051</v>
      </c>
      <c r="UO24" s="1060">
        <v>0.66694730290817017</v>
      </c>
      <c r="UP24" s="1060">
        <v>0.74449652877162731</v>
      </c>
      <c r="UQ24" s="1126" t="s">
        <v>2154</v>
      </c>
      <c r="UR24" s="1059">
        <v>5321</v>
      </c>
      <c r="US24" s="1059">
        <v>5134</v>
      </c>
      <c r="UT24" s="1059">
        <v>187</v>
      </c>
      <c r="UU24" s="1059">
        <v>151</v>
      </c>
      <c r="UV24" s="1060">
        <v>0.80748663101604279</v>
      </c>
      <c r="UW24" s="1059">
        <v>36</v>
      </c>
      <c r="UX24" s="1072">
        <v>0.19251336898395721</v>
      </c>
      <c r="UY24" s="1059">
        <v>4201</v>
      </c>
      <c r="UZ24" s="1059">
        <v>2276</v>
      </c>
      <c r="VA24" s="1059">
        <v>713</v>
      </c>
      <c r="VB24" s="1059">
        <v>1212</v>
      </c>
      <c r="VC24" s="1060">
        <v>0.5417757676743632</v>
      </c>
      <c r="VD24" s="1060">
        <v>0.16972149488217092</v>
      </c>
      <c r="VE24" s="1072">
        <v>0.28850273744346583</v>
      </c>
      <c r="VF24" s="1059">
        <v>11270</v>
      </c>
      <c r="VG24" s="1059">
        <v>768</v>
      </c>
      <c r="VH24" s="1059">
        <v>647</v>
      </c>
      <c r="VI24" s="1059">
        <v>348</v>
      </c>
      <c r="VJ24" s="1059">
        <v>7573</v>
      </c>
      <c r="VK24" s="1059">
        <v>644</v>
      </c>
      <c r="VL24" s="1059">
        <v>4367</v>
      </c>
      <c r="VM24" s="1072">
        <v>0.14746965880467139</v>
      </c>
      <c r="VN24" s="1059">
        <v>2168</v>
      </c>
      <c r="VO24" s="1059">
        <v>2</v>
      </c>
      <c r="VP24" s="1059">
        <v>683</v>
      </c>
      <c r="VQ24" s="1059">
        <v>1157</v>
      </c>
      <c r="VR24" s="1059">
        <v>375</v>
      </c>
      <c r="VS24" s="1126">
        <v>4385</v>
      </c>
      <c r="VT24" s="1059">
        <v>1781</v>
      </c>
      <c r="VU24" s="1059">
        <v>1382</v>
      </c>
      <c r="VV24" s="1059">
        <v>394</v>
      </c>
      <c r="VW24" s="1059">
        <v>4</v>
      </c>
      <c r="VX24" s="1059">
        <v>398</v>
      </c>
      <c r="VY24" s="1060">
        <v>0.22122403144300953</v>
      </c>
      <c r="VZ24" s="1072">
        <v>0.22346996069623806</v>
      </c>
      <c r="WA24" s="1059">
        <v>375</v>
      </c>
      <c r="WB24" s="1059">
        <v>360</v>
      </c>
      <c r="WC24" s="1059">
        <v>305</v>
      </c>
      <c r="WD24" s="1059">
        <v>295</v>
      </c>
      <c r="WE24" s="1059">
        <v>235</v>
      </c>
      <c r="WF24" s="1059">
        <v>255</v>
      </c>
      <c r="WG24" s="1126">
        <v>235</v>
      </c>
      <c r="WH24" s="1059">
        <v>1156</v>
      </c>
      <c r="WI24" s="1059">
        <v>421</v>
      </c>
      <c r="WJ24" s="1060">
        <v>0.36418685121107264</v>
      </c>
      <c r="WK24" s="1126">
        <v>99</v>
      </c>
      <c r="WL24" s="1059" t="s">
        <v>770</v>
      </c>
      <c r="WM24" s="1060" t="s">
        <v>770</v>
      </c>
      <c r="WN24" s="1060" t="s">
        <v>770</v>
      </c>
      <c r="WO24" s="1072" t="s">
        <v>770</v>
      </c>
      <c r="WP24" s="1059" t="s">
        <v>770</v>
      </c>
      <c r="WQ24" s="1060" t="s">
        <v>770</v>
      </c>
      <c r="WR24" s="1060" t="s">
        <v>770</v>
      </c>
      <c r="WS24" s="1072" t="s">
        <v>770</v>
      </c>
      <c r="WT24" s="1059" t="s">
        <v>770</v>
      </c>
      <c r="WU24" s="1060" t="s">
        <v>770</v>
      </c>
      <c r="WV24" s="1060" t="s">
        <v>770</v>
      </c>
      <c r="WW24" s="1072" t="s">
        <v>770</v>
      </c>
      <c r="WX24" s="1059" t="s">
        <v>770</v>
      </c>
      <c r="WY24" s="1060" t="s">
        <v>770</v>
      </c>
      <c r="WZ24" s="1060" t="s">
        <v>770</v>
      </c>
      <c r="XA24" s="1072" t="s">
        <v>770</v>
      </c>
      <c r="XB24" s="1059">
        <v>895</v>
      </c>
      <c r="XC24" s="1059">
        <v>17360</v>
      </c>
      <c r="XD24" s="1072">
        <v>5.1555299539170506E-2</v>
      </c>
      <c r="XE24" s="1059">
        <v>440</v>
      </c>
      <c r="XF24" s="1059">
        <v>2060</v>
      </c>
      <c r="XG24" s="1060">
        <v>0.21359223300970873</v>
      </c>
      <c r="XH24" s="1060">
        <v>0.19643549054105067</v>
      </c>
      <c r="XI24" s="1060">
        <v>0.23181516555621207</v>
      </c>
      <c r="XJ24" s="1059">
        <v>490</v>
      </c>
      <c r="XK24" s="1059">
        <v>2125</v>
      </c>
      <c r="XL24" s="1060">
        <v>0.23058823529411765</v>
      </c>
      <c r="XM24" s="1060">
        <v>0.2131751414753098</v>
      </c>
      <c r="XN24" s="1060">
        <v>0.24897362716324764</v>
      </c>
      <c r="XO24" s="1059">
        <v>490</v>
      </c>
      <c r="XP24" s="1059">
        <v>2180</v>
      </c>
      <c r="XQ24" s="1060">
        <v>0.22477064220183487</v>
      </c>
      <c r="XR24" s="1060">
        <v>0.20774065666660502</v>
      </c>
      <c r="XS24" s="1060">
        <v>0.24276890520973313</v>
      </c>
      <c r="XT24" s="1059">
        <v>510</v>
      </c>
      <c r="XU24" s="1059">
        <v>2180</v>
      </c>
      <c r="XV24" s="1060">
        <v>0.23394495412844038</v>
      </c>
      <c r="XW24" s="1060">
        <v>0.21665163715401756</v>
      </c>
      <c r="XX24" s="1060">
        <v>0.25217427265977599</v>
      </c>
      <c r="XY24" s="1059">
        <v>480</v>
      </c>
      <c r="XZ24" s="1059">
        <v>2270</v>
      </c>
      <c r="YA24" s="1060">
        <v>0.21145374449339208</v>
      </c>
      <c r="YB24" s="1060">
        <v>0.19515038012436683</v>
      </c>
      <c r="YC24" s="1060">
        <v>0.2287320568334768</v>
      </c>
      <c r="YD24" s="1059">
        <v>460</v>
      </c>
      <c r="YE24" s="1059">
        <v>2215</v>
      </c>
      <c r="YF24" s="1060">
        <v>0.20767494356659141</v>
      </c>
      <c r="YG24" s="1060">
        <v>0.19129515711626419</v>
      </c>
      <c r="YH24" s="1060">
        <v>0.22506692911936635</v>
      </c>
      <c r="YI24" s="1059" t="s">
        <v>770</v>
      </c>
      <c r="YJ24" s="1059" t="s">
        <v>770</v>
      </c>
      <c r="YK24" s="1060" t="s">
        <v>770</v>
      </c>
      <c r="YL24" s="1060" t="s">
        <v>770</v>
      </c>
      <c r="YM24" s="1072" t="s">
        <v>770</v>
      </c>
      <c r="YN24" s="1059">
        <v>465</v>
      </c>
      <c r="YO24" s="1059">
        <v>555</v>
      </c>
      <c r="YP24" s="1059">
        <v>530</v>
      </c>
      <c r="YQ24" s="1059">
        <v>485</v>
      </c>
      <c r="YR24" s="1059">
        <v>435</v>
      </c>
      <c r="YS24" s="1059">
        <v>395</v>
      </c>
      <c r="YT24" s="1126">
        <v>385</v>
      </c>
      <c r="YU24" s="1059">
        <v>45</v>
      </c>
      <c r="YV24" s="1059">
        <v>228</v>
      </c>
      <c r="YW24" s="1060">
        <v>0.19736842105263158</v>
      </c>
      <c r="YX24" s="1060">
        <v>0.15090505310226085</v>
      </c>
      <c r="YY24" s="1060">
        <v>0.25386059708833336</v>
      </c>
      <c r="YZ24" s="1059">
        <v>33</v>
      </c>
      <c r="ZA24" s="1059">
        <v>227</v>
      </c>
      <c r="ZB24" s="1060">
        <v>0.14537444933920704</v>
      </c>
      <c r="ZC24" s="1060">
        <v>0.10542464151931241</v>
      </c>
      <c r="ZD24" s="1060">
        <v>0.19712698494109482</v>
      </c>
      <c r="ZE24" s="1059">
        <v>40</v>
      </c>
      <c r="ZF24" s="1059">
        <v>227</v>
      </c>
      <c r="ZG24" s="1060">
        <v>0.1762114537444934</v>
      </c>
      <c r="ZH24" s="1060">
        <v>0.13215602141129115</v>
      </c>
      <c r="ZI24" s="1060">
        <v>0.23104328970473287</v>
      </c>
      <c r="ZJ24" s="1059">
        <v>54</v>
      </c>
      <c r="ZK24" s="1059">
        <v>227</v>
      </c>
      <c r="ZL24" s="1060">
        <v>0.23788546255506607</v>
      </c>
      <c r="ZM24" s="1060">
        <v>0.18714749717551504</v>
      </c>
      <c r="ZN24" s="1072">
        <v>0.29734718325174248</v>
      </c>
      <c r="ZO24" s="1059">
        <v>466</v>
      </c>
      <c r="ZP24" s="1059">
        <v>21</v>
      </c>
      <c r="ZQ24" s="1059">
        <v>445</v>
      </c>
      <c r="ZR24" s="1060">
        <v>0.95493562231759654</v>
      </c>
      <c r="ZS24" s="1059">
        <v>132</v>
      </c>
      <c r="ZT24" s="1059">
        <v>50</v>
      </c>
      <c r="ZU24" s="1059">
        <v>182</v>
      </c>
      <c r="ZV24" s="1060">
        <v>0.29662921348314608</v>
      </c>
      <c r="ZW24" s="1060">
        <v>0.25607675139285047</v>
      </c>
      <c r="ZX24" s="1060">
        <v>0.34066281790725966</v>
      </c>
      <c r="ZY24" s="1060">
        <v>0.40898876404494383</v>
      </c>
      <c r="ZZ24" s="1060">
        <v>0.36427738940198928</v>
      </c>
      <c r="AAA24" s="1072">
        <v>0.45525799796435834</v>
      </c>
      <c r="AAB24" s="1059">
        <v>48</v>
      </c>
      <c r="AAC24" s="1059">
        <v>384</v>
      </c>
      <c r="AAD24" s="1059">
        <v>432</v>
      </c>
      <c r="AAE24" s="1060">
        <v>0.88888888888888884</v>
      </c>
      <c r="AAF24" s="1059">
        <v>125</v>
      </c>
      <c r="AAG24" s="1060">
        <v>0.32552083333333331</v>
      </c>
      <c r="AAH24" s="1060">
        <v>0.28058385089531201</v>
      </c>
      <c r="AAI24" s="1060">
        <v>0.3739141483452732</v>
      </c>
      <c r="AAJ24" s="1059">
        <v>50</v>
      </c>
      <c r="AAK24" s="1059">
        <v>175</v>
      </c>
      <c r="AAL24" s="1060">
        <v>0.45572916666666669</v>
      </c>
      <c r="AAM24" s="1060">
        <v>0.40659994012826028</v>
      </c>
      <c r="AAN24" s="1072">
        <v>0.50573537311188821</v>
      </c>
      <c r="AAO24" s="1059">
        <v>408</v>
      </c>
      <c r="AAP24" s="1059">
        <v>145</v>
      </c>
      <c r="AAQ24" s="1060">
        <v>0.35539215686274511</v>
      </c>
      <c r="AAR24" s="1060">
        <v>0.31049547874830008</v>
      </c>
      <c r="AAS24" s="1060">
        <v>0.40298649963752736</v>
      </c>
      <c r="AAT24" s="1059">
        <v>39</v>
      </c>
      <c r="AAU24" s="1059">
        <v>184</v>
      </c>
      <c r="AAV24" s="1060">
        <v>0.45098039215686275</v>
      </c>
      <c r="AAW24" s="1060">
        <v>0.40337854124209571</v>
      </c>
      <c r="AAX24" s="1072">
        <v>0.49949670566835425</v>
      </c>
      <c r="AAY24" s="1059">
        <v>482</v>
      </c>
      <c r="AAZ24" s="1059">
        <v>457</v>
      </c>
      <c r="ABA24" s="1059">
        <v>25</v>
      </c>
      <c r="ABB24" s="1060">
        <v>0.94813278008298751</v>
      </c>
      <c r="ABC24" s="1059">
        <v>163</v>
      </c>
      <c r="ABD24" s="1060">
        <v>0.35667396061269147</v>
      </c>
      <c r="ABE24" s="1060">
        <v>0.31411793314541481</v>
      </c>
      <c r="ABF24" s="1060">
        <v>0.40161944791567161</v>
      </c>
      <c r="ABG24" s="1059">
        <v>48</v>
      </c>
      <c r="ABH24" s="1059">
        <v>211</v>
      </c>
      <c r="ABI24" s="1060">
        <v>0.46170678336980309</v>
      </c>
      <c r="ABJ24" s="1060">
        <v>0.4165087816505747</v>
      </c>
      <c r="ABK24" s="1072">
        <v>0.50754319038864681</v>
      </c>
      <c r="ABL24" s="1059">
        <v>11270</v>
      </c>
      <c r="ABM24" s="1059">
        <v>6903</v>
      </c>
      <c r="ABN24" s="1059">
        <v>4367</v>
      </c>
      <c r="ABO24" s="1059">
        <v>768</v>
      </c>
      <c r="ABP24" s="1059">
        <v>472</v>
      </c>
      <c r="ABQ24" s="1059">
        <v>863</v>
      </c>
      <c r="ABR24" s="1059">
        <v>647</v>
      </c>
      <c r="ABS24" s="1059">
        <v>619</v>
      </c>
      <c r="ABT24" s="1059">
        <v>354</v>
      </c>
      <c r="ABU24" s="1059">
        <v>348</v>
      </c>
      <c r="ABV24" s="1059">
        <v>262</v>
      </c>
      <c r="ABW24" s="1126">
        <v>34</v>
      </c>
      <c r="ABX24" s="1059">
        <v>385</v>
      </c>
      <c r="ABY24" s="1059">
        <v>350</v>
      </c>
      <c r="ABZ24" s="1059">
        <v>250</v>
      </c>
      <c r="ACA24" s="1059">
        <v>105</v>
      </c>
      <c r="ACB24" s="1059">
        <v>960</v>
      </c>
      <c r="ACC24" s="1059">
        <v>1090</v>
      </c>
      <c r="ACD24" s="1059">
        <v>595</v>
      </c>
      <c r="ACE24" s="1059">
        <v>395</v>
      </c>
      <c r="ACF24" s="1059">
        <v>365</v>
      </c>
      <c r="ACG24" s="1059">
        <v>240</v>
      </c>
      <c r="ACH24" s="1059">
        <v>120</v>
      </c>
      <c r="ACI24" s="1059">
        <v>1035</v>
      </c>
      <c r="ACJ24" s="1059">
        <v>1155</v>
      </c>
      <c r="ACK24" s="1059">
        <v>600</v>
      </c>
      <c r="ACL24" s="1059">
        <v>435</v>
      </c>
      <c r="ACM24" s="1059">
        <v>400</v>
      </c>
      <c r="ACN24" s="1059">
        <v>290</v>
      </c>
      <c r="ACO24" s="1059">
        <v>135</v>
      </c>
      <c r="ACP24" s="1059">
        <v>1120</v>
      </c>
      <c r="ACQ24" s="1059">
        <v>1240</v>
      </c>
      <c r="ACR24" s="1059">
        <v>655</v>
      </c>
      <c r="ACS24" s="1059">
        <v>485</v>
      </c>
      <c r="ACT24" s="1059">
        <v>470</v>
      </c>
      <c r="ACU24" s="1059">
        <v>345</v>
      </c>
      <c r="ACV24" s="1059">
        <v>135</v>
      </c>
      <c r="ACW24" s="1059">
        <v>1295</v>
      </c>
      <c r="ACX24" s="1059">
        <v>1425</v>
      </c>
      <c r="ACY24" s="1059">
        <v>740</v>
      </c>
      <c r="ACZ24" s="1059">
        <v>530</v>
      </c>
      <c r="ADA24" s="1059">
        <v>480</v>
      </c>
      <c r="ADB24" s="1059">
        <v>380</v>
      </c>
      <c r="ADC24" s="1059">
        <v>150</v>
      </c>
      <c r="ADD24" s="1059">
        <v>1395</v>
      </c>
      <c r="ADE24" s="1059">
        <v>1550</v>
      </c>
      <c r="ADF24" s="1059">
        <v>805</v>
      </c>
      <c r="ADG24" s="1059">
        <v>555</v>
      </c>
      <c r="ADH24" s="1059">
        <v>520</v>
      </c>
      <c r="ADI24" s="1059">
        <v>395</v>
      </c>
      <c r="ADJ24" s="1059">
        <v>165</v>
      </c>
      <c r="ADK24" s="1059">
        <v>1435</v>
      </c>
      <c r="ADL24" s="1059">
        <v>1595</v>
      </c>
      <c r="ADM24" s="1126">
        <v>815</v>
      </c>
      <c r="ADN24" s="1059">
        <v>377</v>
      </c>
      <c r="ADO24" s="1059">
        <v>351</v>
      </c>
      <c r="ADP24" s="1060">
        <v>0.93103448275862066</v>
      </c>
      <c r="ADQ24" s="1059">
        <v>353</v>
      </c>
      <c r="ADR24" s="1060">
        <v>0.93633952254641906</v>
      </c>
      <c r="ADS24" s="1059">
        <v>364</v>
      </c>
      <c r="ADT24" s="1059">
        <v>347</v>
      </c>
      <c r="ADU24" s="1060">
        <v>0.95329670329670335</v>
      </c>
      <c r="ADV24" s="1059">
        <v>331</v>
      </c>
      <c r="ADW24" s="1060">
        <v>0.90934065934065933</v>
      </c>
      <c r="ADX24" s="1059">
        <v>333</v>
      </c>
      <c r="ADY24" s="1060">
        <v>0.9148351648351648</v>
      </c>
      <c r="ADZ24" s="1059">
        <v>333</v>
      </c>
      <c r="AEA24" s="1060">
        <v>0.9148351648351648</v>
      </c>
      <c r="AEB24" s="1059">
        <v>381</v>
      </c>
      <c r="AEC24" s="1059">
        <v>362</v>
      </c>
      <c r="AED24" s="1060">
        <v>0.95013123359580054</v>
      </c>
      <c r="AEE24" s="1059">
        <v>328</v>
      </c>
      <c r="AEF24" s="1060">
        <v>0.86089238845144356</v>
      </c>
      <c r="AEG24" s="1059">
        <v>362</v>
      </c>
      <c r="AEH24" s="1060">
        <v>0.95013123359580054</v>
      </c>
      <c r="AEI24" s="1059">
        <v>360</v>
      </c>
      <c r="AEJ24" s="1060">
        <v>0.94488188976377951</v>
      </c>
      <c r="AEK24" s="1059">
        <v>334</v>
      </c>
      <c r="AEL24" s="1060">
        <v>0.87664041994750652</v>
      </c>
      <c r="AEM24" s="1059">
        <v>343</v>
      </c>
      <c r="AEN24" s="1060">
        <v>0.90026246719160108</v>
      </c>
      <c r="AEO24" s="1059">
        <v>328</v>
      </c>
      <c r="AEP24" s="1072">
        <v>0.86089238845144356</v>
      </c>
      <c r="AEQ24" s="1158">
        <v>353</v>
      </c>
      <c r="AER24" s="1158">
        <v>332</v>
      </c>
      <c r="AES24" s="1144">
        <v>0.94050991501416425</v>
      </c>
      <c r="AET24" s="701">
        <v>83</v>
      </c>
      <c r="AEU24" s="1144">
        <v>0.23512747875354106</v>
      </c>
      <c r="AEV24" s="1158">
        <v>335</v>
      </c>
      <c r="AEW24" s="1144">
        <v>0.94900849858356939</v>
      </c>
      <c r="AEX24" s="1158">
        <v>356</v>
      </c>
      <c r="AEY24" s="1158">
        <v>341</v>
      </c>
      <c r="AEZ24" s="1144">
        <v>0.9578651685393258</v>
      </c>
      <c r="AFA24" s="1164">
        <v>329</v>
      </c>
      <c r="AFB24" s="1144">
        <v>0.9241573033707865</v>
      </c>
      <c r="AFC24" s="1164">
        <v>262</v>
      </c>
      <c r="AFD24" s="1144">
        <v>0.7359550561797753</v>
      </c>
      <c r="AFE24" s="1158">
        <v>332</v>
      </c>
      <c r="AFF24" s="1144">
        <v>0.93258426966292129</v>
      </c>
      <c r="AFG24" s="1158">
        <v>259</v>
      </c>
      <c r="AFH24" s="1144">
        <v>0.72752808988764039</v>
      </c>
      <c r="AFI24" s="1158">
        <v>356</v>
      </c>
      <c r="AFJ24" s="1158">
        <v>345</v>
      </c>
      <c r="AFK24" s="1144">
        <v>0.9691011235955056</v>
      </c>
      <c r="AFL24" s="1164">
        <v>298</v>
      </c>
      <c r="AFM24" s="1144">
        <v>0.8370786516853933</v>
      </c>
      <c r="AFN24" s="1164">
        <v>345</v>
      </c>
      <c r="AFO24" s="1144">
        <v>0.9691011235955056</v>
      </c>
      <c r="AFP24" s="1164">
        <v>345</v>
      </c>
      <c r="AFQ24" s="1144">
        <v>0.9691011235955056</v>
      </c>
      <c r="AFR24" s="1164">
        <v>256</v>
      </c>
      <c r="AFS24" s="1144">
        <v>0.7191011235955056</v>
      </c>
      <c r="AFT24" s="1164">
        <v>320</v>
      </c>
      <c r="AFU24" s="1144">
        <v>0.898876404494382</v>
      </c>
      <c r="AFV24" s="1158">
        <v>328</v>
      </c>
      <c r="AFW24" s="1144">
        <v>0.9213483146067416</v>
      </c>
      <c r="AFX24" s="1158">
        <v>313</v>
      </c>
      <c r="AFY24" s="1144">
        <v>0.8792134831460674</v>
      </c>
      <c r="AFZ24" s="1158">
        <v>257</v>
      </c>
      <c r="AGA24" s="1144">
        <v>0.7219101123595506</v>
      </c>
      <c r="AGB24" s="1158">
        <v>233</v>
      </c>
      <c r="AGC24" s="802">
        <v>0.6544943820224719</v>
      </c>
      <c r="AGD24" s="1158">
        <v>367</v>
      </c>
      <c r="AGE24" s="1158">
        <v>350</v>
      </c>
      <c r="AGF24" s="1144">
        <v>0.9536784741144414</v>
      </c>
      <c r="AGG24" s="1158">
        <v>0</v>
      </c>
      <c r="AGH24" s="1144">
        <v>0</v>
      </c>
      <c r="AGI24" s="1158">
        <v>348</v>
      </c>
      <c r="AGJ24" s="1144">
        <v>0.94822888283378748</v>
      </c>
      <c r="AGK24" s="1158">
        <v>399</v>
      </c>
      <c r="AGL24" s="1158">
        <v>388</v>
      </c>
      <c r="AGM24" s="1144">
        <v>0.97243107769423553</v>
      </c>
      <c r="AGN24" s="1158">
        <v>375</v>
      </c>
      <c r="AGO24" s="1144">
        <v>0.93984962406015038</v>
      </c>
      <c r="AGP24" s="1158">
        <v>385</v>
      </c>
      <c r="AGQ24" s="1144">
        <v>0.96491228070175439</v>
      </c>
      <c r="AGR24" s="1158">
        <v>379</v>
      </c>
      <c r="AGS24" s="1144">
        <v>0.94987468671679198</v>
      </c>
      <c r="AGT24" s="1158">
        <v>378</v>
      </c>
      <c r="AGU24" s="1144">
        <v>0.94736842105263153</v>
      </c>
      <c r="AGV24" s="1158">
        <v>395</v>
      </c>
      <c r="AGW24" s="1158">
        <v>374</v>
      </c>
      <c r="AGX24" s="1144">
        <v>0.94683544303797473</v>
      </c>
      <c r="AGY24" s="1158">
        <v>351</v>
      </c>
      <c r="AGZ24" s="1144">
        <v>0.88860759493670882</v>
      </c>
      <c r="AHA24" s="1158">
        <v>374</v>
      </c>
      <c r="AHB24" s="1144">
        <v>0.94683544303797473</v>
      </c>
      <c r="AHC24" s="1158">
        <v>371</v>
      </c>
      <c r="AHD24" s="1144">
        <v>0.93924050632911393</v>
      </c>
      <c r="AHE24" s="1158">
        <v>372</v>
      </c>
      <c r="AHF24" s="1144">
        <v>0.9417721518987342</v>
      </c>
      <c r="AHG24" s="1158">
        <v>353</v>
      </c>
      <c r="AHH24" s="1144">
        <v>0.89367088607594936</v>
      </c>
      <c r="AHI24" s="1158">
        <v>371</v>
      </c>
      <c r="AHJ24" s="1144">
        <v>0.93924050632911393</v>
      </c>
      <c r="AHK24" s="1158">
        <v>353</v>
      </c>
      <c r="AHL24" s="1144">
        <v>0.89367088607594936</v>
      </c>
      <c r="AHM24" s="1158">
        <v>374</v>
      </c>
      <c r="AHN24" s="1144">
        <v>0.94683544303797473</v>
      </c>
      <c r="AHO24" s="1158">
        <v>357</v>
      </c>
      <c r="AHP24" s="802">
        <v>0.90379746835443042</v>
      </c>
    </row>
    <row r="25" spans="1:901" x14ac:dyDescent="0.2">
      <c r="A25" s="4"/>
      <c r="B25" s="4" t="s">
        <v>615</v>
      </c>
      <c r="C25" s="1014" t="s">
        <v>616</v>
      </c>
      <c r="D25" s="3" t="s">
        <v>580</v>
      </c>
      <c r="E25" s="25" t="s">
        <v>770</v>
      </c>
      <c r="F25" s="25" t="s">
        <v>770</v>
      </c>
      <c r="G25" s="25" t="s">
        <v>770</v>
      </c>
      <c r="H25" s="25" t="s">
        <v>770</v>
      </c>
      <c r="I25" s="25" t="s">
        <v>770</v>
      </c>
      <c r="J25" s="25" t="s">
        <v>770</v>
      </c>
      <c r="K25" s="25" t="s">
        <v>770</v>
      </c>
      <c r="L25" s="25" t="s">
        <v>770</v>
      </c>
      <c r="M25" s="1" t="s">
        <v>615</v>
      </c>
      <c r="N25" s="1" t="s">
        <v>627</v>
      </c>
      <c r="O25" s="62" t="s">
        <v>770</v>
      </c>
      <c r="P25" s="62" t="s">
        <v>770</v>
      </c>
      <c r="Q25" s="62" t="s">
        <v>770</v>
      </c>
      <c r="R25" s="62" t="s">
        <v>770</v>
      </c>
      <c r="S25" s="62" t="s">
        <v>770</v>
      </c>
      <c r="T25" s="62" t="s">
        <v>770</v>
      </c>
      <c r="U25" s="913" t="s">
        <v>770</v>
      </c>
      <c r="V25" s="1125">
        <v>390</v>
      </c>
      <c r="W25" s="1059">
        <v>480</v>
      </c>
      <c r="X25" s="1059">
        <v>4685</v>
      </c>
      <c r="Y25" s="1059">
        <v>5530</v>
      </c>
      <c r="Z25" s="1098">
        <v>8.3244397011739593E-2</v>
      </c>
      <c r="AA25" s="1098">
        <v>7.5671323512554442E-2</v>
      </c>
      <c r="AB25" s="1098">
        <v>9.1500346868009175E-2</v>
      </c>
      <c r="AC25" s="1098">
        <v>8.6799276672694395E-2</v>
      </c>
      <c r="AD25" s="1098">
        <v>7.9662753483452725E-2</v>
      </c>
      <c r="AE25" s="1072">
        <v>9.4509467747130996E-2</v>
      </c>
      <c r="AF25" s="1059">
        <v>380</v>
      </c>
      <c r="AG25" s="1059">
        <v>415</v>
      </c>
      <c r="AH25" s="1059">
        <v>4795</v>
      </c>
      <c r="AI25" s="1059">
        <v>5700</v>
      </c>
      <c r="AJ25" s="1098">
        <v>7.9249217935349323E-2</v>
      </c>
      <c r="AK25" s="1098">
        <v>7.1935881364380574E-2</v>
      </c>
      <c r="AL25" s="1098">
        <v>8.7236174094273117E-2</v>
      </c>
      <c r="AM25" s="1098">
        <v>7.2807017543859653E-2</v>
      </c>
      <c r="AN25" s="1098">
        <v>6.6345856297338315E-2</v>
      </c>
      <c r="AO25" s="1072">
        <v>7.9843595993836725E-2</v>
      </c>
      <c r="AP25" s="1059">
        <v>375</v>
      </c>
      <c r="AQ25" s="1059">
        <v>430</v>
      </c>
      <c r="AR25" s="1059">
        <v>4520</v>
      </c>
      <c r="AS25" s="1059">
        <v>5410</v>
      </c>
      <c r="AT25" s="1098">
        <v>8.2964601769911508E-2</v>
      </c>
      <c r="AU25" s="1098">
        <v>7.5273195137313453E-2</v>
      </c>
      <c r="AV25" s="1098">
        <v>9.1364266781436151E-2</v>
      </c>
      <c r="AW25" s="1098">
        <v>7.9482439926062853E-2</v>
      </c>
      <c r="AX25" s="1098">
        <v>7.2569432478335763E-2</v>
      </c>
      <c r="AY25" s="1072">
        <v>8.6992214346997415E-2</v>
      </c>
      <c r="AZ25" s="1059">
        <v>390</v>
      </c>
      <c r="BA25" s="1059">
        <v>455</v>
      </c>
      <c r="BB25" s="1059">
        <v>4580</v>
      </c>
      <c r="BC25" s="1059">
        <v>5440</v>
      </c>
      <c r="BD25" s="1098">
        <v>8.5152838427947602E-2</v>
      </c>
      <c r="BE25" s="1098">
        <v>7.7413101024544489E-2</v>
      </c>
      <c r="BF25" s="1098">
        <v>9.3587895816728592E-2</v>
      </c>
      <c r="BG25" s="1098">
        <v>8.3639705882352935E-2</v>
      </c>
      <c r="BH25" s="1098">
        <v>7.6573456759335162E-2</v>
      </c>
      <c r="BI25" s="1072">
        <v>9.1293566138620552E-2</v>
      </c>
      <c r="BJ25" s="1059">
        <v>1443</v>
      </c>
      <c r="BK25" s="1059">
        <v>1768</v>
      </c>
      <c r="BL25" s="1059">
        <v>1778</v>
      </c>
      <c r="BM25" s="1059">
        <v>1527</v>
      </c>
      <c r="BN25" s="1059">
        <v>993</v>
      </c>
      <c r="BO25" s="1059">
        <v>6516</v>
      </c>
      <c r="BP25" s="1059">
        <v>7509</v>
      </c>
      <c r="BQ25" s="1126">
        <v>29521</v>
      </c>
      <c r="BR25" s="1059">
        <v>1433</v>
      </c>
      <c r="BS25" s="1059">
        <v>1771</v>
      </c>
      <c r="BT25" s="1059">
        <v>1691</v>
      </c>
      <c r="BU25" s="1059">
        <v>1519</v>
      </c>
      <c r="BV25" s="1059">
        <v>1053</v>
      </c>
      <c r="BW25" s="1059">
        <v>6414</v>
      </c>
      <c r="BX25" s="1059">
        <v>7467</v>
      </c>
      <c r="BY25" s="1126">
        <v>29299</v>
      </c>
      <c r="BZ25" s="1059">
        <v>1376</v>
      </c>
      <c r="CA25" s="1059">
        <v>1743</v>
      </c>
      <c r="CB25" s="1059">
        <v>1655</v>
      </c>
      <c r="CC25" s="1059">
        <v>1463</v>
      </c>
      <c r="CD25" s="1059">
        <v>1082</v>
      </c>
      <c r="CE25" s="1059">
        <v>6237</v>
      </c>
      <c r="CF25" s="1059">
        <v>7319</v>
      </c>
      <c r="CG25" s="1126">
        <v>28969</v>
      </c>
      <c r="CH25" s="1059">
        <v>1468</v>
      </c>
      <c r="CI25" s="1059">
        <v>1711</v>
      </c>
      <c r="CJ25" s="1059">
        <v>1630</v>
      </c>
      <c r="CK25" s="1059">
        <v>1528</v>
      </c>
      <c r="CL25" s="1059">
        <v>1085</v>
      </c>
      <c r="CM25" s="1059">
        <v>6337</v>
      </c>
      <c r="CN25" s="1059">
        <v>7422</v>
      </c>
      <c r="CO25" s="1126">
        <v>29080</v>
      </c>
      <c r="CP25" s="1059">
        <v>1469</v>
      </c>
      <c r="CQ25" s="1059">
        <v>1677</v>
      </c>
      <c r="CR25" s="1059">
        <v>1630</v>
      </c>
      <c r="CS25" s="1059">
        <v>1469</v>
      </c>
      <c r="CT25" s="1059">
        <v>1074</v>
      </c>
      <c r="CU25" s="1059">
        <v>6245</v>
      </c>
      <c r="CV25" s="1059">
        <v>7319</v>
      </c>
      <c r="CW25" s="1126">
        <v>28977</v>
      </c>
      <c r="CX25" s="1059">
        <v>1476</v>
      </c>
      <c r="CY25" s="1059">
        <v>1619</v>
      </c>
      <c r="CZ25" s="1059">
        <v>1678</v>
      </c>
      <c r="DA25" s="1059">
        <v>1502</v>
      </c>
      <c r="DB25" s="1059">
        <v>1072</v>
      </c>
      <c r="DC25" s="1059">
        <v>6275</v>
      </c>
      <c r="DD25" s="1059">
        <v>7347</v>
      </c>
      <c r="DE25" s="1126">
        <v>28920</v>
      </c>
      <c r="DF25" s="1059">
        <v>1494</v>
      </c>
      <c r="DG25" s="1059">
        <v>1576</v>
      </c>
      <c r="DH25" s="1059">
        <v>1716</v>
      </c>
      <c r="DI25" s="1059">
        <v>1501</v>
      </c>
      <c r="DJ25" s="1059">
        <v>1046</v>
      </c>
      <c r="DK25" s="1059">
        <v>6287</v>
      </c>
      <c r="DL25" s="1059">
        <v>7333</v>
      </c>
      <c r="DM25" s="1126">
        <v>28761</v>
      </c>
      <c r="DN25" s="1059">
        <v>1476</v>
      </c>
      <c r="DO25" s="1059">
        <v>1567</v>
      </c>
      <c r="DP25" s="1059">
        <v>1758</v>
      </c>
      <c r="DQ25" s="1059">
        <v>1525</v>
      </c>
      <c r="DR25" s="1059">
        <v>1048</v>
      </c>
      <c r="DS25" s="1059">
        <v>6326</v>
      </c>
      <c r="DT25" s="1059">
        <v>7374</v>
      </c>
      <c r="DU25" s="1126">
        <v>28696</v>
      </c>
      <c r="DV25" s="1059">
        <v>1501</v>
      </c>
      <c r="DW25" s="1059">
        <v>1560</v>
      </c>
      <c r="DX25" s="1059">
        <v>1761</v>
      </c>
      <c r="DY25" s="1059">
        <v>1510</v>
      </c>
      <c r="DZ25" s="1059">
        <v>1077</v>
      </c>
      <c r="EA25" s="1059">
        <v>6332</v>
      </c>
      <c r="EB25" s="1059">
        <v>7409</v>
      </c>
      <c r="EC25" s="1126">
        <v>28696</v>
      </c>
      <c r="ED25" s="1059">
        <v>1468</v>
      </c>
      <c r="EE25" s="1059">
        <v>1617</v>
      </c>
      <c r="EF25" s="1059">
        <v>1731</v>
      </c>
      <c r="EG25" s="1059">
        <v>1522</v>
      </c>
      <c r="EH25" s="1059">
        <v>1039</v>
      </c>
      <c r="EI25" s="1059">
        <v>6338</v>
      </c>
      <c r="EJ25" s="1059">
        <v>7377</v>
      </c>
      <c r="EK25" s="1126">
        <v>28449</v>
      </c>
      <c r="EL25" s="1059">
        <v>1444</v>
      </c>
      <c r="EM25" s="1059">
        <v>1656</v>
      </c>
      <c r="EN25" s="1059">
        <v>1764</v>
      </c>
      <c r="EO25" s="1059">
        <v>1453</v>
      </c>
      <c r="EP25" s="1059">
        <v>1032</v>
      </c>
      <c r="EQ25" s="1059">
        <v>6317</v>
      </c>
      <c r="ER25" s="1059">
        <v>7349</v>
      </c>
      <c r="ES25" s="1126">
        <v>28358</v>
      </c>
      <c r="ET25" s="1059" t="s">
        <v>770</v>
      </c>
      <c r="EU25" s="1059" t="s">
        <v>770</v>
      </c>
      <c r="EV25" s="1059">
        <v>25</v>
      </c>
      <c r="EW25" s="1059">
        <v>32</v>
      </c>
      <c r="EX25" s="1059">
        <v>57</v>
      </c>
      <c r="EY25" s="1059">
        <v>201</v>
      </c>
      <c r="EZ25" s="1098">
        <v>0.28358208955223879</v>
      </c>
      <c r="FA25" s="1098">
        <v>0.22578226345787258</v>
      </c>
      <c r="FB25" s="1098">
        <v>0.3494990272492271</v>
      </c>
      <c r="FC25" s="64" t="s">
        <v>2154</v>
      </c>
      <c r="FD25" s="1098">
        <v>0.15920398009950248</v>
      </c>
      <c r="FE25" s="1098">
        <v>0.1150863288762471</v>
      </c>
      <c r="FF25" s="1098">
        <v>0.21610374959355355</v>
      </c>
      <c r="FG25" s="1126" t="s">
        <v>2154</v>
      </c>
      <c r="FH25" s="1059" t="s">
        <v>770</v>
      </c>
      <c r="FI25" s="1059" t="s">
        <v>770</v>
      </c>
      <c r="FJ25" s="1059">
        <v>17</v>
      </c>
      <c r="FK25" s="1059">
        <v>24</v>
      </c>
      <c r="FL25" s="1059">
        <v>41</v>
      </c>
      <c r="FM25" s="1059">
        <v>163</v>
      </c>
      <c r="FN25" s="1098">
        <v>0.25153374233128833</v>
      </c>
      <c r="FO25" s="1098">
        <v>0.19116793748317834</v>
      </c>
      <c r="FP25" s="1098">
        <v>0.32334122245499169</v>
      </c>
      <c r="FQ25" s="1059" t="s">
        <v>3498</v>
      </c>
      <c r="FR25" s="1098">
        <v>0.14723926380368099</v>
      </c>
      <c r="FS25" s="1098">
        <v>0.10098372368418972</v>
      </c>
      <c r="FT25" s="1098">
        <v>0.20973915770950846</v>
      </c>
      <c r="FU25" s="1126" t="s">
        <v>2154</v>
      </c>
      <c r="FV25" s="1059" t="s">
        <v>770</v>
      </c>
      <c r="FW25" s="1059" t="s">
        <v>770</v>
      </c>
      <c r="FX25" s="1059">
        <v>22</v>
      </c>
      <c r="FY25" s="1059">
        <v>30</v>
      </c>
      <c r="FZ25" s="1059">
        <v>52</v>
      </c>
      <c r="GA25" s="1059">
        <v>182</v>
      </c>
      <c r="GB25" s="1098">
        <v>0.2857142857142857</v>
      </c>
      <c r="GC25" s="1098">
        <v>0.22504290364046978</v>
      </c>
      <c r="GD25" s="1098">
        <v>0.35524450641878441</v>
      </c>
      <c r="GE25" s="1059" t="s">
        <v>2154</v>
      </c>
      <c r="GF25" s="1098">
        <v>0.16483516483516483</v>
      </c>
      <c r="GG25" s="1098">
        <v>0.11797094680748063</v>
      </c>
      <c r="GH25" s="1098">
        <v>0.22555551508007068</v>
      </c>
      <c r="GI25" s="1126" t="s">
        <v>2154</v>
      </c>
      <c r="GJ25" s="1059" t="s">
        <v>770</v>
      </c>
      <c r="GK25" s="1059" t="s">
        <v>770</v>
      </c>
      <c r="GL25" s="1059">
        <v>20</v>
      </c>
      <c r="GM25" s="1059">
        <v>26</v>
      </c>
      <c r="GN25" s="1059">
        <v>46</v>
      </c>
      <c r="GO25" s="1059">
        <v>184</v>
      </c>
      <c r="GP25" s="1098">
        <v>0.25</v>
      </c>
      <c r="GQ25" s="1098">
        <v>0.19297878827649767</v>
      </c>
      <c r="GR25" s="1098">
        <v>0.31724648053479554</v>
      </c>
      <c r="GS25" s="1059" t="s">
        <v>3498</v>
      </c>
      <c r="GT25" s="1098">
        <v>0.14130434782608695</v>
      </c>
      <c r="GU25" s="1098">
        <v>9.8288843955558175E-2</v>
      </c>
      <c r="GV25" s="1098">
        <v>0.19899088955629729</v>
      </c>
      <c r="GW25" s="1126" t="s">
        <v>2154</v>
      </c>
      <c r="GX25" s="1059" t="s">
        <v>770</v>
      </c>
      <c r="GY25" s="1059" t="s">
        <v>770</v>
      </c>
      <c r="GZ25" s="1059">
        <v>29</v>
      </c>
      <c r="HA25" s="1059">
        <v>6</v>
      </c>
      <c r="HB25" s="1059">
        <v>35</v>
      </c>
      <c r="HC25" s="1059">
        <v>202</v>
      </c>
      <c r="HD25" s="1098">
        <v>0.17326732673267325</v>
      </c>
      <c r="HE25" s="1098">
        <v>0.1273027649033083</v>
      </c>
      <c r="HF25" s="1098">
        <v>0.23142700335497288</v>
      </c>
      <c r="HG25" s="1059" t="s">
        <v>2154</v>
      </c>
      <c r="HH25" s="1098">
        <v>2.9702970297029702E-2</v>
      </c>
      <c r="HI25" s="1098">
        <v>1.3682774959062369E-2</v>
      </c>
      <c r="HJ25" s="1098">
        <v>6.327673995816048E-2</v>
      </c>
      <c r="HK25" s="1126" t="s">
        <v>3498</v>
      </c>
      <c r="HL25" s="1059" t="s">
        <v>770</v>
      </c>
      <c r="HM25" s="1059" t="s">
        <v>770</v>
      </c>
      <c r="HN25" s="1059">
        <v>29</v>
      </c>
      <c r="HO25" s="1059">
        <v>14</v>
      </c>
      <c r="HP25" s="1059">
        <v>43</v>
      </c>
      <c r="HQ25" s="1059">
        <v>236</v>
      </c>
      <c r="HR25" s="1098">
        <v>0.18220338983050846</v>
      </c>
      <c r="HS25" s="1098">
        <v>0.13817646936327418</v>
      </c>
      <c r="HT25" s="1098">
        <v>0.23641039006647832</v>
      </c>
      <c r="HU25" s="1059" t="s">
        <v>2154</v>
      </c>
      <c r="HV25" s="1098">
        <v>5.9322033898305086E-2</v>
      </c>
      <c r="HW25" s="1098">
        <v>3.5662238850502993E-2</v>
      </c>
      <c r="HX25" s="1098">
        <v>9.7098206225420466E-2</v>
      </c>
      <c r="HY25" s="1126" t="s">
        <v>2154</v>
      </c>
      <c r="HZ25" s="1059" t="s">
        <v>770</v>
      </c>
      <c r="IA25" s="1059" t="s">
        <v>770</v>
      </c>
      <c r="IB25" s="1059">
        <v>25</v>
      </c>
      <c r="IC25" s="1059">
        <v>7</v>
      </c>
      <c r="ID25" s="1059">
        <v>32</v>
      </c>
      <c r="IE25" s="1059">
        <v>216</v>
      </c>
      <c r="IF25" s="1098">
        <v>0.14814814814814814</v>
      </c>
      <c r="IG25" s="1098">
        <v>0.10693606311037729</v>
      </c>
      <c r="IH25" s="1098">
        <v>0.20165658899727909</v>
      </c>
      <c r="II25" s="1059" t="s">
        <v>3498</v>
      </c>
      <c r="IJ25" s="1098">
        <v>3.2407407407407406E-2</v>
      </c>
      <c r="IK25" s="1098">
        <v>1.5785136754004607E-2</v>
      </c>
      <c r="IL25" s="1098">
        <v>6.5370887757486076E-2</v>
      </c>
      <c r="IM25" s="1126" t="s">
        <v>3498</v>
      </c>
      <c r="IN25" s="1059" t="s">
        <v>770</v>
      </c>
      <c r="IO25" s="1059" t="s">
        <v>770</v>
      </c>
      <c r="IP25" s="1059">
        <v>32</v>
      </c>
      <c r="IQ25" s="1059">
        <v>14</v>
      </c>
      <c r="IR25" s="1059">
        <v>46</v>
      </c>
      <c r="IS25" s="1059">
        <v>217</v>
      </c>
      <c r="IT25" s="1098">
        <v>0.2119815668202765</v>
      </c>
      <c r="IU25" s="1098">
        <v>0.16285472750601165</v>
      </c>
      <c r="IV25" s="1098">
        <v>0.27112836304452598</v>
      </c>
      <c r="IW25" s="1059" t="s">
        <v>2154</v>
      </c>
      <c r="IX25" s="1098">
        <v>6.4516129032258063E-2</v>
      </c>
      <c r="IY25" s="1098">
        <v>3.8816378303126127E-2</v>
      </c>
      <c r="IZ25" s="1098">
        <v>0.10536605460928675</v>
      </c>
      <c r="JA25" s="1126" t="s">
        <v>2154</v>
      </c>
      <c r="JB25" s="1059">
        <v>28178</v>
      </c>
      <c r="JC25" s="1059">
        <v>1500</v>
      </c>
      <c r="JD25" s="1059">
        <v>1589</v>
      </c>
      <c r="JE25" s="1059">
        <v>1556</v>
      </c>
      <c r="JF25" s="1059">
        <v>1413</v>
      </c>
      <c r="JG25" s="1126">
        <v>1070</v>
      </c>
      <c r="JH25" s="1059">
        <v>4128</v>
      </c>
      <c r="JI25" s="1059">
        <v>15</v>
      </c>
      <c r="JJ25" s="1059">
        <v>30</v>
      </c>
      <c r="JK25" s="1059">
        <v>49</v>
      </c>
      <c r="JL25" s="1059">
        <v>67</v>
      </c>
      <c r="JM25" s="1126">
        <v>48</v>
      </c>
      <c r="JN25" s="1060">
        <v>0.14649726737170843</v>
      </c>
      <c r="JO25" s="1060">
        <v>0.01</v>
      </c>
      <c r="JP25" s="1060">
        <v>1.8879798615481436E-2</v>
      </c>
      <c r="JQ25" s="1060">
        <v>3.1491002570694086E-2</v>
      </c>
      <c r="JR25" s="1060">
        <v>4.7416843595187545E-2</v>
      </c>
      <c r="JS25" s="1072">
        <v>4.4859813084112146E-2</v>
      </c>
      <c r="JT25" s="1059">
        <v>28881</v>
      </c>
      <c r="JU25" s="1059">
        <v>28311</v>
      </c>
      <c r="JV25" s="1059">
        <v>27183</v>
      </c>
      <c r="JW25" s="1059">
        <v>1128</v>
      </c>
      <c r="JX25" s="1059">
        <v>191</v>
      </c>
      <c r="JY25" s="1059">
        <v>48</v>
      </c>
      <c r="JZ25" s="1059">
        <v>889</v>
      </c>
      <c r="KA25" s="1059">
        <v>268</v>
      </c>
      <c r="KB25" s="1059">
        <v>208</v>
      </c>
      <c r="KC25" s="1059">
        <v>57</v>
      </c>
      <c r="KD25" s="1059">
        <v>37</v>
      </c>
      <c r="KE25" s="1060">
        <v>0.94120702191752359</v>
      </c>
      <c r="KF25" s="1072">
        <v>5.879297808247641E-2</v>
      </c>
      <c r="KG25" s="1059">
        <v>1502</v>
      </c>
      <c r="KH25" s="1059">
        <v>1430</v>
      </c>
      <c r="KI25" s="1059">
        <v>1398</v>
      </c>
      <c r="KJ25" s="1059">
        <v>32</v>
      </c>
      <c r="KK25" s="1059">
        <v>4</v>
      </c>
      <c r="KL25" s="1059">
        <v>1</v>
      </c>
      <c r="KM25" s="1059">
        <v>27</v>
      </c>
      <c r="KN25" s="1059">
        <v>53</v>
      </c>
      <c r="KO25" s="1059">
        <v>10</v>
      </c>
      <c r="KP25" s="1059">
        <v>5</v>
      </c>
      <c r="KQ25" s="1059">
        <v>4</v>
      </c>
      <c r="KR25" s="1060">
        <v>0.93075898801597867</v>
      </c>
      <c r="KS25" s="1072">
        <v>6.9241011984021328E-2</v>
      </c>
      <c r="KT25" s="1059">
        <v>960</v>
      </c>
      <c r="KU25" s="1059">
        <v>924</v>
      </c>
      <c r="KV25" s="1059">
        <v>908</v>
      </c>
      <c r="KW25" s="1059">
        <v>16</v>
      </c>
      <c r="KX25" s="1059">
        <v>2</v>
      </c>
      <c r="KY25" s="1059">
        <v>2</v>
      </c>
      <c r="KZ25" s="1059">
        <v>12</v>
      </c>
      <c r="LA25" s="1059">
        <v>31</v>
      </c>
      <c r="LB25" s="1059">
        <v>2</v>
      </c>
      <c r="LC25" s="1059">
        <v>2</v>
      </c>
      <c r="LD25" s="1059">
        <v>1</v>
      </c>
      <c r="LE25" s="1060">
        <v>0.9458333333333333</v>
      </c>
      <c r="LF25" s="1072">
        <v>5.4166666666666696E-2</v>
      </c>
      <c r="LG25" s="1059">
        <v>648</v>
      </c>
      <c r="LH25" s="1059">
        <v>636</v>
      </c>
      <c r="LI25" s="1059">
        <v>621</v>
      </c>
      <c r="LJ25" s="1059">
        <v>15</v>
      </c>
      <c r="LK25" s="1059">
        <v>5</v>
      </c>
      <c r="LL25" s="1059">
        <v>3</v>
      </c>
      <c r="LM25" s="1059">
        <v>7</v>
      </c>
      <c r="LN25" s="1059">
        <v>9</v>
      </c>
      <c r="LO25" s="1059">
        <v>3</v>
      </c>
      <c r="LP25" s="1059">
        <v>0</v>
      </c>
      <c r="LQ25" s="1059">
        <v>0</v>
      </c>
      <c r="LR25" s="1060">
        <v>0.95833333333333337</v>
      </c>
      <c r="LS25" s="1072">
        <v>4.166666666666663E-2</v>
      </c>
      <c r="LT25" s="1059">
        <v>1668</v>
      </c>
      <c r="LU25" s="1059">
        <v>1633</v>
      </c>
      <c r="LV25" s="1059">
        <v>1589</v>
      </c>
      <c r="LW25" s="1059">
        <v>44</v>
      </c>
      <c r="LX25" s="1059">
        <v>7</v>
      </c>
      <c r="LY25" s="1059">
        <v>3</v>
      </c>
      <c r="LZ25" s="1059">
        <v>34</v>
      </c>
      <c r="MA25" s="1059">
        <v>31</v>
      </c>
      <c r="MB25" s="1059">
        <v>3</v>
      </c>
      <c r="MC25" s="1059">
        <v>0</v>
      </c>
      <c r="MD25" s="1059">
        <v>1</v>
      </c>
      <c r="ME25" s="1060">
        <v>0.95263788968824936</v>
      </c>
      <c r="MF25" s="1072">
        <v>4.7362110311750638E-2</v>
      </c>
      <c r="MG25" s="1059">
        <v>339</v>
      </c>
      <c r="MH25" s="1059">
        <v>327</v>
      </c>
      <c r="MI25" s="1059">
        <v>323</v>
      </c>
      <c r="MJ25" s="1059">
        <v>4</v>
      </c>
      <c r="MK25" s="1059">
        <v>1</v>
      </c>
      <c r="ML25" s="1059">
        <v>1</v>
      </c>
      <c r="MM25" s="1059">
        <v>2</v>
      </c>
      <c r="MN25" s="1059">
        <v>9</v>
      </c>
      <c r="MO25" s="1059">
        <v>1</v>
      </c>
      <c r="MP25" s="1059">
        <v>2</v>
      </c>
      <c r="MQ25" s="1059">
        <v>0</v>
      </c>
      <c r="MR25" s="1060">
        <v>0.9528023598820059</v>
      </c>
      <c r="MS25" s="1072">
        <v>4.71976401179941E-2</v>
      </c>
      <c r="MT25" s="1059">
        <v>578</v>
      </c>
      <c r="MU25" s="1059">
        <v>562</v>
      </c>
      <c r="MV25" s="1059">
        <v>542</v>
      </c>
      <c r="MW25" s="1059">
        <v>20</v>
      </c>
      <c r="MX25" s="1059">
        <v>2</v>
      </c>
      <c r="MY25" s="1059">
        <v>4</v>
      </c>
      <c r="MZ25" s="1059">
        <v>14</v>
      </c>
      <c r="NA25" s="1059">
        <v>12</v>
      </c>
      <c r="NB25" s="1059">
        <v>4</v>
      </c>
      <c r="NC25" s="1059">
        <v>0</v>
      </c>
      <c r="ND25" s="1059">
        <v>0</v>
      </c>
      <c r="NE25" s="1060">
        <v>0.93771626297577859</v>
      </c>
      <c r="NF25" s="1072">
        <v>6.2283737024221408E-2</v>
      </c>
      <c r="NG25" s="1059">
        <v>558</v>
      </c>
      <c r="NH25" s="1059">
        <v>542</v>
      </c>
      <c r="NI25" s="1059">
        <v>526</v>
      </c>
      <c r="NJ25" s="1059">
        <v>16</v>
      </c>
      <c r="NK25" s="1059">
        <v>1</v>
      </c>
      <c r="NL25" s="1059">
        <v>2</v>
      </c>
      <c r="NM25" s="1059">
        <v>13</v>
      </c>
      <c r="NN25" s="1059">
        <v>7</v>
      </c>
      <c r="NO25" s="1059">
        <v>8</v>
      </c>
      <c r="NP25" s="1059">
        <v>1</v>
      </c>
      <c r="NQ25" s="1059">
        <v>0</v>
      </c>
      <c r="NR25" s="1060">
        <v>0.94265232974910396</v>
      </c>
      <c r="NS25" s="1072">
        <v>5.7347670250896043E-2</v>
      </c>
      <c r="NT25" s="1059">
        <v>1073</v>
      </c>
      <c r="NU25" s="1059">
        <v>1040</v>
      </c>
      <c r="NV25" s="1059">
        <v>998</v>
      </c>
      <c r="NW25" s="1059">
        <v>42</v>
      </c>
      <c r="NX25" s="1059">
        <v>2</v>
      </c>
      <c r="NY25" s="1059">
        <v>2</v>
      </c>
      <c r="NZ25" s="1059">
        <v>38</v>
      </c>
      <c r="OA25" s="1059">
        <v>20</v>
      </c>
      <c r="OB25" s="1059">
        <v>12</v>
      </c>
      <c r="OC25" s="1059">
        <v>0</v>
      </c>
      <c r="OD25" s="1059">
        <v>1</v>
      </c>
      <c r="OE25" s="1060">
        <v>0.93010251630941287</v>
      </c>
      <c r="OF25" s="1072">
        <v>6.9897483690587126E-2</v>
      </c>
      <c r="OG25" s="1059">
        <v>7326</v>
      </c>
      <c r="OH25" s="1059">
        <v>7094</v>
      </c>
      <c r="OI25" s="1059">
        <v>6905</v>
      </c>
      <c r="OJ25" s="1059">
        <v>189</v>
      </c>
      <c r="OK25" s="1059">
        <v>24</v>
      </c>
      <c r="OL25" s="1059">
        <v>18</v>
      </c>
      <c r="OM25" s="1059">
        <v>147</v>
      </c>
      <c r="ON25" s="1059">
        <v>172</v>
      </c>
      <c r="OO25" s="1059">
        <v>43</v>
      </c>
      <c r="OP25" s="1059">
        <v>10</v>
      </c>
      <c r="OQ25" s="1059">
        <v>7</v>
      </c>
      <c r="OR25" s="1060">
        <v>0.94253344253344251</v>
      </c>
      <c r="OS25" s="1072">
        <v>5.7466557466557489E-2</v>
      </c>
      <c r="OT25" s="1059">
        <v>28977</v>
      </c>
      <c r="OU25" s="1059">
        <v>12.469572005383583</v>
      </c>
      <c r="OV25" s="1060">
        <v>0</v>
      </c>
      <c r="OW25" s="1072">
        <v>0</v>
      </c>
      <c r="OX25" s="1059">
        <v>5081</v>
      </c>
      <c r="OY25" s="1060">
        <v>8.9509742176736865E-2</v>
      </c>
      <c r="OZ25" s="1059">
        <v>454.79900000000004</v>
      </c>
      <c r="PA25" s="1060">
        <v>0</v>
      </c>
      <c r="PB25" s="1072">
        <v>0</v>
      </c>
      <c r="PC25" s="1059">
        <v>640</v>
      </c>
      <c r="PD25" s="1059">
        <v>80</v>
      </c>
      <c r="PE25" s="1126">
        <v>65</v>
      </c>
      <c r="PF25" s="1059">
        <v>595</v>
      </c>
      <c r="PG25" s="1059">
        <v>70</v>
      </c>
      <c r="PH25" s="1126">
        <v>45</v>
      </c>
      <c r="PI25" s="1059">
        <v>600</v>
      </c>
      <c r="PJ25" s="1059">
        <v>80</v>
      </c>
      <c r="PK25" s="1126">
        <v>50</v>
      </c>
      <c r="PL25" s="1059">
        <v>570</v>
      </c>
      <c r="PM25" s="1059">
        <v>95</v>
      </c>
      <c r="PN25" s="1126">
        <v>40</v>
      </c>
      <c r="PO25" s="1059">
        <v>545</v>
      </c>
      <c r="PP25" s="1059">
        <v>80</v>
      </c>
      <c r="PQ25" s="1126">
        <v>40</v>
      </c>
      <c r="PR25" s="1059">
        <v>500</v>
      </c>
      <c r="PS25" s="1059">
        <v>90</v>
      </c>
      <c r="PT25" s="1126">
        <v>10</v>
      </c>
      <c r="PU25" s="1059" t="s">
        <v>770</v>
      </c>
      <c r="PV25" s="1059" t="s">
        <v>770</v>
      </c>
      <c r="PW25" s="1059" t="s">
        <v>770</v>
      </c>
      <c r="PX25" s="1059" t="s">
        <v>770</v>
      </c>
      <c r="PY25" s="1059" t="s">
        <v>770</v>
      </c>
      <c r="PZ25" s="1059" t="s">
        <v>770</v>
      </c>
      <c r="QA25" s="1059" t="s">
        <v>770</v>
      </c>
      <c r="QB25" s="1126" t="s">
        <v>770</v>
      </c>
      <c r="QC25" s="1059">
        <v>208</v>
      </c>
      <c r="QD25" s="1059">
        <v>235</v>
      </c>
      <c r="QE25" s="1059" t="s">
        <v>770</v>
      </c>
      <c r="QF25" s="1059">
        <v>155</v>
      </c>
      <c r="QG25" s="1059">
        <v>195</v>
      </c>
      <c r="QH25" s="1059">
        <v>185</v>
      </c>
      <c r="QI25" s="1059">
        <v>232</v>
      </c>
      <c r="QJ25" s="1059">
        <v>227</v>
      </c>
      <c r="QK25" s="1126">
        <v>255</v>
      </c>
      <c r="QL25" s="1059">
        <v>260</v>
      </c>
      <c r="QM25" s="1059">
        <v>295</v>
      </c>
      <c r="QN25" s="1059">
        <v>271</v>
      </c>
      <c r="QO25" s="1059">
        <v>317</v>
      </c>
      <c r="QP25" s="1059">
        <v>300</v>
      </c>
      <c r="QQ25" s="1059">
        <v>347</v>
      </c>
      <c r="QR25" s="1059">
        <v>320</v>
      </c>
      <c r="QS25" s="1059">
        <v>363</v>
      </c>
      <c r="QT25" s="1059">
        <v>373</v>
      </c>
      <c r="QU25" s="1059">
        <v>365</v>
      </c>
      <c r="QV25" s="1059">
        <v>403</v>
      </c>
      <c r="QW25" s="1059">
        <v>354</v>
      </c>
      <c r="QX25" s="1059">
        <v>357</v>
      </c>
      <c r="QY25" s="1059">
        <v>353</v>
      </c>
      <c r="QZ25" s="1059">
        <v>311</v>
      </c>
      <c r="RA25" s="1059">
        <v>326</v>
      </c>
      <c r="RB25" s="1059">
        <v>325</v>
      </c>
      <c r="RC25" s="1059">
        <v>291</v>
      </c>
      <c r="RD25" s="1059">
        <v>321</v>
      </c>
      <c r="RE25" s="1059">
        <v>264</v>
      </c>
      <c r="RF25" s="1059">
        <v>188</v>
      </c>
      <c r="RG25" s="1059">
        <v>178</v>
      </c>
      <c r="RH25" s="1059">
        <v>224</v>
      </c>
      <c r="RI25" s="1059">
        <v>201</v>
      </c>
      <c r="RJ25" s="1126">
        <v>202</v>
      </c>
      <c r="RK25" s="1059">
        <v>283</v>
      </c>
      <c r="RL25" s="1059">
        <v>241</v>
      </c>
      <c r="RM25" s="1059">
        <v>297</v>
      </c>
      <c r="RN25" s="1059">
        <v>289</v>
      </c>
      <c r="RO25" s="1059">
        <v>323</v>
      </c>
      <c r="RP25" s="1059">
        <v>319</v>
      </c>
      <c r="RQ25" s="1059">
        <v>355</v>
      </c>
      <c r="RR25" s="1059">
        <v>363</v>
      </c>
      <c r="RS25" s="1059">
        <v>354</v>
      </c>
      <c r="RT25" s="1059">
        <v>380</v>
      </c>
      <c r="RU25" s="1059">
        <v>340</v>
      </c>
      <c r="RV25" s="1059">
        <v>347</v>
      </c>
      <c r="RW25" s="1059">
        <v>350</v>
      </c>
      <c r="RX25" s="1059">
        <v>325</v>
      </c>
      <c r="RY25" s="1059">
        <v>329</v>
      </c>
      <c r="RZ25" s="1059">
        <v>319</v>
      </c>
      <c r="SA25" s="1059">
        <v>296</v>
      </c>
      <c r="SB25" s="1059">
        <v>326</v>
      </c>
      <c r="SC25" s="1059">
        <v>317</v>
      </c>
      <c r="SD25" s="1059">
        <v>261</v>
      </c>
      <c r="SE25" s="1059">
        <v>177</v>
      </c>
      <c r="SF25" s="1059">
        <v>218</v>
      </c>
      <c r="SG25" s="1059">
        <v>198</v>
      </c>
      <c r="SH25" s="1059">
        <v>217</v>
      </c>
      <c r="SI25" s="1126">
        <v>243</v>
      </c>
      <c r="SJ25" s="1059">
        <v>212</v>
      </c>
      <c r="SK25" s="1059">
        <v>290</v>
      </c>
      <c r="SL25" s="1059">
        <v>269</v>
      </c>
      <c r="SM25" s="1059">
        <v>302</v>
      </c>
      <c r="SN25" s="1059">
        <v>303</v>
      </c>
      <c r="SO25" s="1059">
        <v>344</v>
      </c>
      <c r="SP25" s="1059">
        <v>348</v>
      </c>
      <c r="SQ25" s="1059">
        <v>347</v>
      </c>
      <c r="SR25" s="1059">
        <v>366</v>
      </c>
      <c r="SS25" s="1059">
        <v>338</v>
      </c>
      <c r="ST25" s="1059">
        <v>338</v>
      </c>
      <c r="SU25" s="1059">
        <v>347</v>
      </c>
      <c r="SV25" s="1059">
        <v>331</v>
      </c>
      <c r="SW25" s="1059">
        <v>326</v>
      </c>
      <c r="SX25" s="1059">
        <v>313</v>
      </c>
      <c r="SY25" s="1059">
        <v>304</v>
      </c>
      <c r="SZ25" s="1059">
        <v>319</v>
      </c>
      <c r="TA25" s="1059">
        <v>297</v>
      </c>
      <c r="TB25" s="1059">
        <v>299</v>
      </c>
      <c r="TC25" s="1059">
        <v>244</v>
      </c>
      <c r="TD25" s="1059">
        <v>218</v>
      </c>
      <c r="TE25" s="1059">
        <v>195</v>
      </c>
      <c r="TF25" s="1059">
        <v>217</v>
      </c>
      <c r="TG25" s="1059">
        <v>246</v>
      </c>
      <c r="TH25" s="1126">
        <v>206</v>
      </c>
      <c r="TI25" s="1059">
        <v>132</v>
      </c>
      <c r="TJ25" s="1059">
        <v>150</v>
      </c>
      <c r="TK25" s="1059">
        <v>282</v>
      </c>
      <c r="TL25" s="1060">
        <v>0.53191489361702127</v>
      </c>
      <c r="TM25" s="1060">
        <v>0.47363897673285288</v>
      </c>
      <c r="TN25" s="1060">
        <v>0.58933299407314288</v>
      </c>
      <c r="TO25" s="1126" t="s">
        <v>2154</v>
      </c>
      <c r="TP25" s="1059">
        <v>124</v>
      </c>
      <c r="TQ25" s="1059">
        <v>168</v>
      </c>
      <c r="TR25" s="1059">
        <v>292</v>
      </c>
      <c r="TS25" s="1060">
        <v>0.57534246575342463</v>
      </c>
      <c r="TT25" s="1060">
        <v>0.51803065850381491</v>
      </c>
      <c r="TU25" s="1060">
        <v>0.63069765082577045</v>
      </c>
      <c r="TV25" s="1126" t="s">
        <v>2154</v>
      </c>
      <c r="TW25" s="1059">
        <v>95</v>
      </c>
      <c r="TX25" s="1059">
        <v>179</v>
      </c>
      <c r="TY25" s="1059">
        <v>274</v>
      </c>
      <c r="TZ25" s="1060">
        <v>0.65328467153284675</v>
      </c>
      <c r="UA25" s="1060">
        <v>0.59516398964438</v>
      </c>
      <c r="UB25" s="1060">
        <v>0.70716670051446229</v>
      </c>
      <c r="UC25" s="1126" t="s">
        <v>2154</v>
      </c>
      <c r="UD25" s="1059">
        <v>97</v>
      </c>
      <c r="UE25" s="1059">
        <v>191</v>
      </c>
      <c r="UF25" s="1059">
        <v>288</v>
      </c>
      <c r="UG25" s="1060">
        <v>0.66319444444444442</v>
      </c>
      <c r="UH25" s="1060">
        <v>0.60678067168350747</v>
      </c>
      <c r="UI25" s="1060">
        <v>0.71531201651729104</v>
      </c>
      <c r="UJ25" s="1126" t="s">
        <v>2154</v>
      </c>
      <c r="UK25" s="1059">
        <v>72</v>
      </c>
      <c r="UL25" s="1059">
        <v>172</v>
      </c>
      <c r="UM25" s="1059">
        <v>244</v>
      </c>
      <c r="UN25" s="1060">
        <v>0.70491803278688525</v>
      </c>
      <c r="UO25" s="1060">
        <v>0.64487227640074163</v>
      </c>
      <c r="UP25" s="1060">
        <v>0.7586114687153126</v>
      </c>
      <c r="UQ25" s="1126" t="s">
        <v>2154</v>
      </c>
      <c r="UR25" s="1059">
        <v>4256</v>
      </c>
      <c r="US25" s="1059">
        <v>4226</v>
      </c>
      <c r="UT25" s="1059">
        <v>30</v>
      </c>
      <c r="UU25" s="1059">
        <v>25</v>
      </c>
      <c r="UV25" s="1060">
        <v>0.83333333333333337</v>
      </c>
      <c r="UW25" s="1059">
        <v>5</v>
      </c>
      <c r="UX25" s="1072">
        <v>0.16666666666666666</v>
      </c>
      <c r="UY25" s="1059">
        <v>3089</v>
      </c>
      <c r="UZ25" s="1059">
        <v>1916</v>
      </c>
      <c r="VA25" s="1059">
        <v>572</v>
      </c>
      <c r="VB25" s="1059">
        <v>601</v>
      </c>
      <c r="VC25" s="1060">
        <v>0.62026545807704758</v>
      </c>
      <c r="VD25" s="1060">
        <v>0.18517319520880543</v>
      </c>
      <c r="VE25" s="1072">
        <v>0.19456134671414696</v>
      </c>
      <c r="VF25" s="1059">
        <v>8610</v>
      </c>
      <c r="VG25" s="1059">
        <v>382</v>
      </c>
      <c r="VH25" s="1059">
        <v>507</v>
      </c>
      <c r="VI25" s="1059">
        <v>245</v>
      </c>
      <c r="VJ25" s="1059">
        <v>5625</v>
      </c>
      <c r="VK25" s="1059">
        <v>507</v>
      </c>
      <c r="VL25" s="1059">
        <v>3123</v>
      </c>
      <c r="VM25" s="1072">
        <v>0.16234390009606148</v>
      </c>
      <c r="VN25" s="1059">
        <v>2099</v>
      </c>
      <c r="VO25" s="1059">
        <v>0</v>
      </c>
      <c r="VP25" s="1059">
        <v>355</v>
      </c>
      <c r="VQ25" s="1059">
        <v>524</v>
      </c>
      <c r="VR25" s="1059">
        <v>163</v>
      </c>
      <c r="VS25" s="1126">
        <v>3141</v>
      </c>
      <c r="VT25" s="1059">
        <v>1140</v>
      </c>
      <c r="VU25" s="1059">
        <v>1012</v>
      </c>
      <c r="VV25" s="1059">
        <v>125</v>
      </c>
      <c r="VW25" s="1059">
        <v>3</v>
      </c>
      <c r="VX25" s="1059">
        <v>128</v>
      </c>
      <c r="VY25" s="1060">
        <v>0.10964912280701754</v>
      </c>
      <c r="VZ25" s="1072">
        <v>0.11228070175438597</v>
      </c>
      <c r="WA25" s="1059">
        <v>115</v>
      </c>
      <c r="WB25" s="1059">
        <v>95</v>
      </c>
      <c r="WC25" s="1059">
        <v>80</v>
      </c>
      <c r="WD25" s="1059">
        <v>95</v>
      </c>
      <c r="WE25" s="1059">
        <v>75</v>
      </c>
      <c r="WF25" s="1059">
        <v>70</v>
      </c>
      <c r="WG25" s="1126">
        <v>60</v>
      </c>
      <c r="WH25" s="1059">
        <v>523</v>
      </c>
      <c r="WI25" s="1059">
        <v>164</v>
      </c>
      <c r="WJ25" s="1060">
        <v>0.31357552581261949</v>
      </c>
      <c r="WK25" s="1126">
        <v>50</v>
      </c>
      <c r="WL25" s="1059" t="s">
        <v>770</v>
      </c>
      <c r="WM25" s="1060" t="s">
        <v>770</v>
      </c>
      <c r="WN25" s="1060" t="s">
        <v>770</v>
      </c>
      <c r="WO25" s="1072" t="s">
        <v>770</v>
      </c>
      <c r="WP25" s="1059" t="s">
        <v>770</v>
      </c>
      <c r="WQ25" s="1060" t="s">
        <v>770</v>
      </c>
      <c r="WR25" s="1060" t="s">
        <v>770</v>
      </c>
      <c r="WS25" s="1072" t="s">
        <v>770</v>
      </c>
      <c r="WT25" s="1059" t="s">
        <v>770</v>
      </c>
      <c r="WU25" s="1060" t="s">
        <v>770</v>
      </c>
      <c r="WV25" s="1060" t="s">
        <v>770</v>
      </c>
      <c r="WW25" s="1072" t="s">
        <v>770</v>
      </c>
      <c r="WX25" s="1059" t="s">
        <v>770</v>
      </c>
      <c r="WY25" s="1060" t="s">
        <v>770</v>
      </c>
      <c r="WZ25" s="1060" t="s">
        <v>770</v>
      </c>
      <c r="XA25" s="1072" t="s">
        <v>770</v>
      </c>
      <c r="XB25" s="1059">
        <v>324</v>
      </c>
      <c r="XC25" s="1059">
        <v>12497</v>
      </c>
      <c r="XD25" s="1072">
        <v>2.5926222293350405E-2</v>
      </c>
      <c r="XE25" s="1059">
        <v>115</v>
      </c>
      <c r="XF25" s="1059">
        <v>1440</v>
      </c>
      <c r="XG25" s="1060">
        <v>7.9861111111111105E-2</v>
      </c>
      <c r="XH25" s="1060">
        <v>6.6951883319699354E-2</v>
      </c>
      <c r="XI25" s="1060">
        <v>9.500596696373273E-2</v>
      </c>
      <c r="XJ25" s="1059">
        <v>125</v>
      </c>
      <c r="XK25" s="1059">
        <v>1430</v>
      </c>
      <c r="XL25" s="1060">
        <v>8.7412587412587409E-2</v>
      </c>
      <c r="XM25" s="1060">
        <v>7.3857098255565495E-2</v>
      </c>
      <c r="XN25" s="1060">
        <v>0.10317883361759547</v>
      </c>
      <c r="XO25" s="1059">
        <v>150</v>
      </c>
      <c r="XP25" s="1059">
        <v>1455</v>
      </c>
      <c r="XQ25" s="1060">
        <v>0.10309278350515463</v>
      </c>
      <c r="XR25" s="1060">
        <v>8.8499110980712378E-2</v>
      </c>
      <c r="XS25" s="1060">
        <v>0.11977674859508766</v>
      </c>
      <c r="XT25" s="1059">
        <v>175</v>
      </c>
      <c r="XU25" s="1059">
        <v>1435</v>
      </c>
      <c r="XV25" s="1060">
        <v>0.12195121951219512</v>
      </c>
      <c r="XW25" s="1060">
        <v>0.10602237649994174</v>
      </c>
      <c r="XX25" s="1060">
        <v>0.13989871275662608</v>
      </c>
      <c r="XY25" s="1059">
        <v>140</v>
      </c>
      <c r="XZ25" s="1059">
        <v>1395</v>
      </c>
      <c r="YA25" s="1060">
        <v>0.1003584229390681</v>
      </c>
      <c r="YB25" s="1060">
        <v>8.5671516158907474E-2</v>
      </c>
      <c r="YC25" s="1060">
        <v>0.11724029849376177</v>
      </c>
      <c r="YD25" s="1059">
        <v>140</v>
      </c>
      <c r="YE25" s="1059">
        <v>1155</v>
      </c>
      <c r="YF25" s="1060">
        <v>0.12121212121212122</v>
      </c>
      <c r="YG25" s="1060">
        <v>0.10363481091078078</v>
      </c>
      <c r="YH25" s="1060">
        <v>0.1413007293740379</v>
      </c>
      <c r="YI25" s="1059" t="s">
        <v>770</v>
      </c>
      <c r="YJ25" s="1059" t="s">
        <v>770</v>
      </c>
      <c r="YK25" s="1060" t="s">
        <v>770</v>
      </c>
      <c r="YL25" s="1060" t="s">
        <v>770</v>
      </c>
      <c r="YM25" s="1072" t="s">
        <v>770</v>
      </c>
      <c r="YN25" s="1059">
        <v>145</v>
      </c>
      <c r="YO25" s="1059">
        <v>160</v>
      </c>
      <c r="YP25" s="1059">
        <v>150</v>
      </c>
      <c r="YQ25" s="1059">
        <v>140</v>
      </c>
      <c r="YR25" s="1059">
        <v>115</v>
      </c>
      <c r="YS25" s="1059">
        <v>100</v>
      </c>
      <c r="YT25" s="1126">
        <v>70</v>
      </c>
      <c r="YU25" s="1059">
        <v>13</v>
      </c>
      <c r="YV25" s="1059">
        <v>87</v>
      </c>
      <c r="YW25" s="1060">
        <v>0.14942528735632185</v>
      </c>
      <c r="YX25" s="1060">
        <v>8.9454432510521889E-2</v>
      </c>
      <c r="YY25" s="1060">
        <v>0.23904600339282681</v>
      </c>
      <c r="YZ25" s="1059">
        <v>8</v>
      </c>
      <c r="ZA25" s="1059">
        <v>87</v>
      </c>
      <c r="ZB25" s="1060">
        <v>9.1954022988505746E-2</v>
      </c>
      <c r="ZC25" s="1060">
        <v>4.7332892255086731E-2</v>
      </c>
      <c r="ZD25" s="1060">
        <v>0.17108564789471259</v>
      </c>
      <c r="ZE25" s="1059">
        <v>14</v>
      </c>
      <c r="ZF25" s="1059">
        <v>86</v>
      </c>
      <c r="ZG25" s="1060">
        <v>0.16279069767441862</v>
      </c>
      <c r="ZH25" s="1060">
        <v>9.9521310469895971E-2</v>
      </c>
      <c r="ZI25" s="1060">
        <v>0.25489700862979059</v>
      </c>
      <c r="ZJ25" s="1059">
        <v>20</v>
      </c>
      <c r="ZK25" s="1059">
        <v>87</v>
      </c>
      <c r="ZL25" s="1060">
        <v>0.22988505747126436</v>
      </c>
      <c r="ZM25" s="1060">
        <v>0.15403231710682422</v>
      </c>
      <c r="ZN25" s="1072">
        <v>0.32858277285149362</v>
      </c>
      <c r="ZO25" s="1059">
        <v>216</v>
      </c>
      <c r="ZP25" s="1059">
        <v>45</v>
      </c>
      <c r="ZQ25" s="1059">
        <v>171</v>
      </c>
      <c r="ZR25" s="1060">
        <v>0.79166666666666663</v>
      </c>
      <c r="ZS25" s="1059">
        <v>79</v>
      </c>
      <c r="ZT25" s="1059">
        <v>31</v>
      </c>
      <c r="ZU25" s="1059">
        <v>110</v>
      </c>
      <c r="ZV25" s="1060">
        <v>0.46198830409356723</v>
      </c>
      <c r="ZW25" s="1060">
        <v>0.3889199704227701</v>
      </c>
      <c r="ZX25" s="1060">
        <v>0.53672695515377788</v>
      </c>
      <c r="ZY25" s="1060">
        <v>0.64327485380116955</v>
      </c>
      <c r="ZZ25" s="1060">
        <v>0.56905186052310031</v>
      </c>
      <c r="AAA25" s="1072">
        <v>0.7112020353806805</v>
      </c>
      <c r="AAB25" s="1059">
        <v>77</v>
      </c>
      <c r="AAC25" s="1059">
        <v>187</v>
      </c>
      <c r="AAD25" s="1059">
        <v>264</v>
      </c>
      <c r="AAE25" s="1060">
        <v>0.70833333333333337</v>
      </c>
      <c r="AAF25" s="1059">
        <v>85</v>
      </c>
      <c r="AAG25" s="1060">
        <v>0.45454545454545453</v>
      </c>
      <c r="AAH25" s="1060">
        <v>0.38480977324198107</v>
      </c>
      <c r="AAI25" s="1060">
        <v>0.52611105022556315</v>
      </c>
      <c r="AAJ25" s="1059">
        <v>27</v>
      </c>
      <c r="AAK25" s="1059">
        <v>112</v>
      </c>
      <c r="AAL25" s="1060">
        <v>0.59893048128342241</v>
      </c>
      <c r="AAM25" s="1060">
        <v>0.52737458566089113</v>
      </c>
      <c r="AAN25" s="1072">
        <v>0.66650362208621849</v>
      </c>
      <c r="AAO25" s="1059">
        <v>162</v>
      </c>
      <c r="AAP25" s="1059">
        <v>56</v>
      </c>
      <c r="AAQ25" s="1060">
        <v>0.34567901234567899</v>
      </c>
      <c r="AAR25" s="1060">
        <v>0.2767829238372525</v>
      </c>
      <c r="AAS25" s="1060">
        <v>0.42172431099080443</v>
      </c>
      <c r="AAT25" s="1059">
        <v>27</v>
      </c>
      <c r="AAU25" s="1059">
        <v>83</v>
      </c>
      <c r="AAV25" s="1060">
        <v>0.51234567901234573</v>
      </c>
      <c r="AAW25" s="1060">
        <v>0.43598467189828777</v>
      </c>
      <c r="AAX25" s="1072">
        <v>0.58813474931546772</v>
      </c>
      <c r="AAY25" s="1059">
        <v>207</v>
      </c>
      <c r="AAZ25" s="1059">
        <v>203</v>
      </c>
      <c r="ABA25" s="1059">
        <v>4</v>
      </c>
      <c r="ABB25" s="1060">
        <v>0.98067632850241548</v>
      </c>
      <c r="ABC25" s="1059">
        <v>93</v>
      </c>
      <c r="ABD25" s="1060">
        <v>0.45812807881773399</v>
      </c>
      <c r="ABE25" s="1060">
        <v>0.39100106784708683</v>
      </c>
      <c r="ABF25" s="1060">
        <v>0.52681038012410109</v>
      </c>
      <c r="ABG25" s="1059">
        <v>25</v>
      </c>
      <c r="ABH25" s="1059">
        <v>118</v>
      </c>
      <c r="ABI25" s="1060">
        <v>0.58128078817733986</v>
      </c>
      <c r="ABJ25" s="1060">
        <v>0.51252110642161131</v>
      </c>
      <c r="ABK25" s="1072">
        <v>0.64702137692843564</v>
      </c>
      <c r="ABL25" s="1059">
        <v>8610</v>
      </c>
      <c r="ABM25" s="1059">
        <v>5487</v>
      </c>
      <c r="ABN25" s="1059">
        <v>3123</v>
      </c>
      <c r="ABO25" s="1059">
        <v>382</v>
      </c>
      <c r="ABP25" s="1059">
        <v>312</v>
      </c>
      <c r="ABQ25" s="1059">
        <v>585</v>
      </c>
      <c r="ABR25" s="1059">
        <v>507</v>
      </c>
      <c r="ABS25" s="1059">
        <v>542</v>
      </c>
      <c r="ABT25" s="1059">
        <v>288</v>
      </c>
      <c r="ABU25" s="1059">
        <v>245</v>
      </c>
      <c r="ABV25" s="1059">
        <v>230</v>
      </c>
      <c r="ABW25" s="1126">
        <v>32</v>
      </c>
      <c r="ABX25" s="1059">
        <v>70</v>
      </c>
      <c r="ABY25" s="1059">
        <v>105</v>
      </c>
      <c r="ABZ25" s="1059">
        <v>50</v>
      </c>
      <c r="ACA25" s="1059">
        <v>25</v>
      </c>
      <c r="ACB25" s="1059">
        <v>240</v>
      </c>
      <c r="ACC25" s="1059">
        <v>270</v>
      </c>
      <c r="ACD25" s="1059">
        <v>155</v>
      </c>
      <c r="ACE25" s="1059">
        <v>100</v>
      </c>
      <c r="ACF25" s="1059">
        <v>90</v>
      </c>
      <c r="ACG25" s="1059">
        <v>70</v>
      </c>
      <c r="ACH25" s="1059">
        <v>40</v>
      </c>
      <c r="ACI25" s="1059">
        <v>275</v>
      </c>
      <c r="ACJ25" s="1059">
        <v>335</v>
      </c>
      <c r="ACK25" s="1059">
        <v>185</v>
      </c>
      <c r="ACL25" s="1059">
        <v>115</v>
      </c>
      <c r="ACM25" s="1059">
        <v>100</v>
      </c>
      <c r="ACN25" s="1059">
        <v>70</v>
      </c>
      <c r="ACO25" s="1059">
        <v>35</v>
      </c>
      <c r="ACP25" s="1059">
        <v>280</v>
      </c>
      <c r="ACQ25" s="1059">
        <v>330</v>
      </c>
      <c r="ACR25" s="1059">
        <v>195</v>
      </c>
      <c r="ACS25" s="1059">
        <v>140</v>
      </c>
      <c r="ACT25" s="1059">
        <v>105</v>
      </c>
      <c r="ACU25" s="1059">
        <v>85</v>
      </c>
      <c r="ACV25" s="1059">
        <v>50</v>
      </c>
      <c r="ACW25" s="1059">
        <v>315</v>
      </c>
      <c r="ACX25" s="1059">
        <v>370</v>
      </c>
      <c r="ACY25" s="1059">
        <v>215</v>
      </c>
      <c r="ACZ25" s="1059">
        <v>150</v>
      </c>
      <c r="ADA25" s="1059">
        <v>130</v>
      </c>
      <c r="ADB25" s="1059">
        <v>110</v>
      </c>
      <c r="ADC25" s="1059">
        <v>50</v>
      </c>
      <c r="ADD25" s="1059">
        <v>400</v>
      </c>
      <c r="ADE25" s="1059">
        <v>450</v>
      </c>
      <c r="ADF25" s="1059">
        <v>265</v>
      </c>
      <c r="ADG25" s="1059">
        <v>160</v>
      </c>
      <c r="ADH25" s="1059">
        <v>135</v>
      </c>
      <c r="ADI25" s="1059">
        <v>120</v>
      </c>
      <c r="ADJ25" s="1059">
        <v>50</v>
      </c>
      <c r="ADK25" s="1059">
        <v>405</v>
      </c>
      <c r="ADL25" s="1059">
        <v>475</v>
      </c>
      <c r="ADM25" s="1126">
        <v>265</v>
      </c>
      <c r="ADN25" s="1059">
        <v>172</v>
      </c>
      <c r="ADO25" s="1059">
        <v>165</v>
      </c>
      <c r="ADP25" s="1060">
        <v>0.95930232558139539</v>
      </c>
      <c r="ADQ25" s="1059">
        <v>165</v>
      </c>
      <c r="ADR25" s="1060">
        <v>0.95930232558139539</v>
      </c>
      <c r="ADS25" s="1059">
        <v>141</v>
      </c>
      <c r="ADT25" s="1059">
        <v>140</v>
      </c>
      <c r="ADU25" s="1060">
        <v>0.99290780141843971</v>
      </c>
      <c r="ADV25" s="1059">
        <v>135</v>
      </c>
      <c r="ADW25" s="1060">
        <v>0.95744680851063835</v>
      </c>
      <c r="ADX25" s="1059">
        <v>136</v>
      </c>
      <c r="ADY25" s="1060">
        <v>0.96453900709219853</v>
      </c>
      <c r="ADZ25" s="1059">
        <v>136</v>
      </c>
      <c r="AEA25" s="1060">
        <v>0.96453900709219853</v>
      </c>
      <c r="AEB25" s="1059">
        <v>162</v>
      </c>
      <c r="AEC25" s="1059">
        <v>158</v>
      </c>
      <c r="AED25" s="1060">
        <v>0.97530864197530864</v>
      </c>
      <c r="AEE25" s="1059">
        <v>157</v>
      </c>
      <c r="AEF25" s="1060">
        <v>0.96913580246913578</v>
      </c>
      <c r="AEG25" s="1059">
        <v>158</v>
      </c>
      <c r="AEH25" s="1060">
        <v>0.97530864197530864</v>
      </c>
      <c r="AEI25" s="1059">
        <v>158</v>
      </c>
      <c r="AEJ25" s="1060">
        <v>0.97530864197530864</v>
      </c>
      <c r="AEK25" s="1059">
        <v>155</v>
      </c>
      <c r="AEL25" s="1060">
        <v>0.95679012345679015</v>
      </c>
      <c r="AEM25" s="1059">
        <v>154</v>
      </c>
      <c r="AEN25" s="1060">
        <v>0.95061728395061729</v>
      </c>
      <c r="AEO25" s="1059">
        <v>156</v>
      </c>
      <c r="AEP25" s="1072">
        <v>0.96296296296296291</v>
      </c>
      <c r="AEQ25" s="1158">
        <v>145</v>
      </c>
      <c r="AER25" s="1158">
        <v>142</v>
      </c>
      <c r="AES25" s="1144">
        <v>0.97931034482758617</v>
      </c>
      <c r="AET25" s="701">
        <v>41</v>
      </c>
      <c r="AEU25" s="1144">
        <v>0.28275862068965518</v>
      </c>
      <c r="AEV25" s="1158">
        <v>142</v>
      </c>
      <c r="AEW25" s="1144">
        <v>0.97931034482758617</v>
      </c>
      <c r="AEX25" s="1158">
        <v>153</v>
      </c>
      <c r="AEY25" s="1158">
        <v>148</v>
      </c>
      <c r="AEZ25" s="1144">
        <v>0.9673202614379085</v>
      </c>
      <c r="AFA25" s="1164">
        <v>144</v>
      </c>
      <c r="AFB25" s="1144">
        <v>0.94117647058823528</v>
      </c>
      <c r="AFC25" s="1164">
        <v>119</v>
      </c>
      <c r="AFD25" s="1144">
        <v>0.77777777777777779</v>
      </c>
      <c r="AFE25" s="1158">
        <v>145</v>
      </c>
      <c r="AFF25" s="1144">
        <v>0.94771241830065356</v>
      </c>
      <c r="AFG25" s="1158">
        <v>117</v>
      </c>
      <c r="AFH25" s="1144">
        <v>0.76470588235294112</v>
      </c>
      <c r="AFI25" s="1158">
        <v>180</v>
      </c>
      <c r="AFJ25" s="1158">
        <v>178</v>
      </c>
      <c r="AFK25" s="1144">
        <v>0.98888888888888893</v>
      </c>
      <c r="AFL25" s="1164">
        <v>173</v>
      </c>
      <c r="AFM25" s="1144">
        <v>0.96111111111111114</v>
      </c>
      <c r="AFN25" s="1164">
        <v>178</v>
      </c>
      <c r="AFO25" s="1144">
        <v>0.98888888888888893</v>
      </c>
      <c r="AFP25" s="1164">
        <v>178</v>
      </c>
      <c r="AFQ25" s="1144">
        <v>0.98888888888888893</v>
      </c>
      <c r="AFR25" s="1164">
        <v>131</v>
      </c>
      <c r="AFS25" s="1144">
        <v>0.72777777777777775</v>
      </c>
      <c r="AFT25" s="1164">
        <v>169</v>
      </c>
      <c r="AFU25" s="1144">
        <v>0.93888888888888888</v>
      </c>
      <c r="AFV25" s="1158">
        <v>168</v>
      </c>
      <c r="AFW25" s="1144">
        <v>0.93333333333333335</v>
      </c>
      <c r="AFX25" s="1158">
        <v>169</v>
      </c>
      <c r="AFY25" s="1144">
        <v>0.93888888888888888</v>
      </c>
      <c r="AFZ25" s="1158">
        <v>132</v>
      </c>
      <c r="AGA25" s="1144">
        <v>0.73333333333333328</v>
      </c>
      <c r="AGB25" s="1158">
        <v>122</v>
      </c>
      <c r="AGC25" s="802">
        <v>0.67777777777777781</v>
      </c>
      <c r="AGD25" s="1158">
        <v>147</v>
      </c>
      <c r="AGE25" s="1158">
        <v>142</v>
      </c>
      <c r="AGF25" s="1144">
        <v>0.96598639455782309</v>
      </c>
      <c r="AGG25" s="1158">
        <v>4</v>
      </c>
      <c r="AGH25" s="1144">
        <v>2.7210884353741496E-2</v>
      </c>
      <c r="AGI25" s="1158">
        <v>142</v>
      </c>
      <c r="AGJ25" s="1144">
        <v>0.96598639455782309</v>
      </c>
      <c r="AGK25" s="1158">
        <v>173</v>
      </c>
      <c r="AGL25" s="1158">
        <v>172</v>
      </c>
      <c r="AGM25" s="1144">
        <v>0.9942196531791907</v>
      </c>
      <c r="AGN25" s="1158">
        <v>166</v>
      </c>
      <c r="AGO25" s="1144">
        <v>0.95953757225433522</v>
      </c>
      <c r="AGP25" s="1158">
        <v>170</v>
      </c>
      <c r="AGQ25" s="1144">
        <v>0.98265895953757221</v>
      </c>
      <c r="AGR25" s="1158">
        <v>168</v>
      </c>
      <c r="AGS25" s="1144">
        <v>0.97109826589595372</v>
      </c>
      <c r="AGT25" s="1158">
        <v>169</v>
      </c>
      <c r="AGU25" s="1144">
        <v>0.97687861271676302</v>
      </c>
      <c r="AGV25" s="1158">
        <v>173</v>
      </c>
      <c r="AGW25" s="1158">
        <v>170</v>
      </c>
      <c r="AGX25" s="1144">
        <v>0.98265895953757221</v>
      </c>
      <c r="AGY25" s="1158">
        <v>166</v>
      </c>
      <c r="AGZ25" s="1144">
        <v>0.95953757225433522</v>
      </c>
      <c r="AHA25" s="1158">
        <v>170</v>
      </c>
      <c r="AHB25" s="1144">
        <v>0.98265895953757221</v>
      </c>
      <c r="AHC25" s="1158">
        <v>169</v>
      </c>
      <c r="AHD25" s="1144">
        <v>0.97687861271676302</v>
      </c>
      <c r="AHE25" s="1158">
        <v>167</v>
      </c>
      <c r="AHF25" s="1144">
        <v>0.96531791907514453</v>
      </c>
      <c r="AHG25" s="1158">
        <v>157</v>
      </c>
      <c r="AHH25" s="1144">
        <v>0.90751445086705207</v>
      </c>
      <c r="AHI25" s="1158">
        <v>162</v>
      </c>
      <c r="AHJ25" s="1144">
        <v>0.93641618497109824</v>
      </c>
      <c r="AHK25" s="1158">
        <v>165</v>
      </c>
      <c r="AHL25" s="1144">
        <v>0.95375722543352603</v>
      </c>
      <c r="AHM25" s="1158">
        <v>168</v>
      </c>
      <c r="AHN25" s="1144">
        <v>0.97109826589595372</v>
      </c>
      <c r="AHO25" s="1158">
        <v>163</v>
      </c>
      <c r="AHP25" s="802">
        <v>0.94219653179190754</v>
      </c>
    </row>
    <row r="26" spans="1:901" x14ac:dyDescent="0.2">
      <c r="A26" s="4"/>
      <c r="B26" s="4" t="s">
        <v>617</v>
      </c>
      <c r="C26" s="1014" t="s">
        <v>618</v>
      </c>
      <c r="D26" s="3" t="s">
        <v>580</v>
      </c>
      <c r="E26" s="25" t="s">
        <v>770</v>
      </c>
      <c r="F26" s="25" t="s">
        <v>770</v>
      </c>
      <c r="G26" s="25" t="s">
        <v>770</v>
      </c>
      <c r="H26" s="25" t="s">
        <v>770</v>
      </c>
      <c r="I26" s="25" t="s">
        <v>770</v>
      </c>
      <c r="J26" s="25" t="s">
        <v>770</v>
      </c>
      <c r="K26" s="25" t="s">
        <v>770</v>
      </c>
      <c r="L26" s="25" t="s">
        <v>770</v>
      </c>
      <c r="M26" s="1" t="s">
        <v>617</v>
      </c>
      <c r="N26" s="1" t="s">
        <v>627</v>
      </c>
      <c r="O26" s="62" t="s">
        <v>770</v>
      </c>
      <c r="P26" s="62" t="s">
        <v>770</v>
      </c>
      <c r="Q26" s="62" t="s">
        <v>770</v>
      </c>
      <c r="R26" s="62" t="s">
        <v>770</v>
      </c>
      <c r="S26" s="62" t="s">
        <v>770</v>
      </c>
      <c r="T26" s="62" t="s">
        <v>770</v>
      </c>
      <c r="U26" s="913" t="s">
        <v>770</v>
      </c>
      <c r="V26" s="1125">
        <v>455</v>
      </c>
      <c r="W26" s="1059">
        <v>530</v>
      </c>
      <c r="X26" s="1059">
        <v>2870</v>
      </c>
      <c r="Y26" s="1059">
        <v>3425</v>
      </c>
      <c r="Z26" s="1098">
        <v>0.15853658536585366</v>
      </c>
      <c r="AA26" s="1098">
        <v>0.14563159927649141</v>
      </c>
      <c r="AB26" s="1098">
        <v>0.17235443854610194</v>
      </c>
      <c r="AC26" s="1098">
        <v>0.15474452554744525</v>
      </c>
      <c r="AD26" s="1098">
        <v>0.14301983668548543</v>
      </c>
      <c r="AE26" s="1072">
        <v>0.16724281954901674</v>
      </c>
      <c r="AF26" s="1059">
        <v>465</v>
      </c>
      <c r="AG26" s="1059">
        <v>520</v>
      </c>
      <c r="AH26" s="1059">
        <v>2835</v>
      </c>
      <c r="AI26" s="1059">
        <v>3400</v>
      </c>
      <c r="AJ26" s="1098">
        <v>0.16402116402116401</v>
      </c>
      <c r="AK26" s="1098">
        <v>0.1508467128446758</v>
      </c>
      <c r="AL26" s="1098">
        <v>0.17810489377608585</v>
      </c>
      <c r="AM26" s="1098">
        <v>0.15294117647058825</v>
      </c>
      <c r="AN26" s="1098">
        <v>0.14123495047993209</v>
      </c>
      <c r="AO26" s="1072">
        <v>0.16543075985028599</v>
      </c>
      <c r="AP26" s="1059">
        <v>435</v>
      </c>
      <c r="AQ26" s="1059">
        <v>495</v>
      </c>
      <c r="AR26" s="1059">
        <v>2910</v>
      </c>
      <c r="AS26" s="1059">
        <v>3445</v>
      </c>
      <c r="AT26" s="1098">
        <v>0.14948453608247422</v>
      </c>
      <c r="AU26" s="1098">
        <v>0.13699183384187599</v>
      </c>
      <c r="AV26" s="1098">
        <v>0.16290144146842864</v>
      </c>
      <c r="AW26" s="1098">
        <v>0.14368650217706821</v>
      </c>
      <c r="AX26" s="1098">
        <v>0.13236991623463212</v>
      </c>
      <c r="AY26" s="1072">
        <v>0.155796840830661</v>
      </c>
      <c r="AZ26" s="1059">
        <v>475</v>
      </c>
      <c r="BA26" s="1059">
        <v>545</v>
      </c>
      <c r="BB26" s="1059">
        <v>2965</v>
      </c>
      <c r="BC26" s="1059">
        <v>3535</v>
      </c>
      <c r="BD26" s="1098">
        <v>0.16020236087689713</v>
      </c>
      <c r="BE26" s="1098">
        <v>0.14744071325874947</v>
      </c>
      <c r="BF26" s="1098">
        <v>0.1738433539610563</v>
      </c>
      <c r="BG26" s="1098">
        <v>0.15417256011315417</v>
      </c>
      <c r="BH26" s="1098">
        <v>0.14264436815773693</v>
      </c>
      <c r="BI26" s="1072">
        <v>0.16645155251264332</v>
      </c>
      <c r="BJ26" s="1059">
        <v>823</v>
      </c>
      <c r="BK26" s="1059">
        <v>897</v>
      </c>
      <c r="BL26" s="1059">
        <v>844</v>
      </c>
      <c r="BM26" s="1059">
        <v>875</v>
      </c>
      <c r="BN26" s="1059">
        <v>766</v>
      </c>
      <c r="BO26" s="1059">
        <v>3439</v>
      </c>
      <c r="BP26" s="1059">
        <v>4205</v>
      </c>
      <c r="BQ26" s="1126">
        <v>19857</v>
      </c>
      <c r="BR26" s="1059">
        <v>823</v>
      </c>
      <c r="BS26" s="1059">
        <v>886</v>
      </c>
      <c r="BT26" s="1059">
        <v>841</v>
      </c>
      <c r="BU26" s="1059">
        <v>924</v>
      </c>
      <c r="BV26" s="1059">
        <v>756</v>
      </c>
      <c r="BW26" s="1059">
        <v>3474</v>
      </c>
      <c r="BX26" s="1059">
        <v>4230</v>
      </c>
      <c r="BY26" s="1126">
        <v>19765</v>
      </c>
      <c r="BZ26" s="1059">
        <v>833</v>
      </c>
      <c r="CA26" s="1059">
        <v>894</v>
      </c>
      <c r="CB26" s="1059">
        <v>859</v>
      </c>
      <c r="CC26" s="1059">
        <v>919</v>
      </c>
      <c r="CD26" s="1059">
        <v>784</v>
      </c>
      <c r="CE26" s="1059">
        <v>3505</v>
      </c>
      <c r="CF26" s="1059">
        <v>4289</v>
      </c>
      <c r="CG26" s="1126">
        <v>19683</v>
      </c>
      <c r="CH26" s="1059">
        <v>812</v>
      </c>
      <c r="CI26" s="1059">
        <v>858</v>
      </c>
      <c r="CJ26" s="1059">
        <v>850</v>
      </c>
      <c r="CK26" s="1059">
        <v>924</v>
      </c>
      <c r="CL26" s="1059">
        <v>853</v>
      </c>
      <c r="CM26" s="1059">
        <v>3444</v>
      </c>
      <c r="CN26" s="1059">
        <v>4297</v>
      </c>
      <c r="CO26" s="1126">
        <v>19579</v>
      </c>
      <c r="CP26" s="1059">
        <v>837</v>
      </c>
      <c r="CQ26" s="1059">
        <v>849</v>
      </c>
      <c r="CR26" s="1059">
        <v>861</v>
      </c>
      <c r="CS26" s="1059">
        <v>947</v>
      </c>
      <c r="CT26" s="1059">
        <v>810</v>
      </c>
      <c r="CU26" s="1059">
        <v>3494</v>
      </c>
      <c r="CV26" s="1059">
        <v>4304</v>
      </c>
      <c r="CW26" s="1126">
        <v>19587</v>
      </c>
      <c r="CX26" s="1059">
        <v>828</v>
      </c>
      <c r="CY26" s="1059">
        <v>813</v>
      </c>
      <c r="CZ26" s="1059">
        <v>918</v>
      </c>
      <c r="DA26" s="1059">
        <v>972</v>
      </c>
      <c r="DB26" s="1059">
        <v>810</v>
      </c>
      <c r="DC26" s="1059">
        <v>3531</v>
      </c>
      <c r="DD26" s="1059">
        <v>4341</v>
      </c>
      <c r="DE26" s="1126">
        <v>19683</v>
      </c>
      <c r="DF26" s="1059">
        <v>823</v>
      </c>
      <c r="DG26" s="1059">
        <v>854</v>
      </c>
      <c r="DH26" s="1059">
        <v>965</v>
      </c>
      <c r="DI26" s="1059">
        <v>964</v>
      </c>
      <c r="DJ26" s="1059">
        <v>817</v>
      </c>
      <c r="DK26" s="1059">
        <v>3606</v>
      </c>
      <c r="DL26" s="1059">
        <v>4423</v>
      </c>
      <c r="DM26" s="1126">
        <v>19773</v>
      </c>
      <c r="DN26" s="1059">
        <v>829</v>
      </c>
      <c r="DO26" s="1059">
        <v>833</v>
      </c>
      <c r="DP26" s="1059">
        <v>957</v>
      </c>
      <c r="DQ26" s="1059">
        <v>983</v>
      </c>
      <c r="DR26" s="1059">
        <v>804</v>
      </c>
      <c r="DS26" s="1059">
        <v>3602</v>
      </c>
      <c r="DT26" s="1059">
        <v>4406</v>
      </c>
      <c r="DU26" s="1126">
        <v>19784</v>
      </c>
      <c r="DV26" s="1059">
        <v>816</v>
      </c>
      <c r="DW26" s="1059">
        <v>854</v>
      </c>
      <c r="DX26" s="1059">
        <v>1000</v>
      </c>
      <c r="DY26" s="1059">
        <v>1033</v>
      </c>
      <c r="DZ26" s="1059">
        <v>779</v>
      </c>
      <c r="EA26" s="1059">
        <v>3703</v>
      </c>
      <c r="EB26" s="1059">
        <v>4482</v>
      </c>
      <c r="EC26" s="1126">
        <v>19867</v>
      </c>
      <c r="ED26" s="1059">
        <v>766</v>
      </c>
      <c r="EE26" s="1059">
        <v>890</v>
      </c>
      <c r="EF26" s="1059">
        <v>1028</v>
      </c>
      <c r="EG26" s="1059">
        <v>1032</v>
      </c>
      <c r="EH26" s="1059">
        <v>760</v>
      </c>
      <c r="EI26" s="1059">
        <v>3716</v>
      </c>
      <c r="EJ26" s="1059">
        <v>4476</v>
      </c>
      <c r="EK26" s="1126">
        <v>19749</v>
      </c>
      <c r="EL26" s="1059">
        <v>707</v>
      </c>
      <c r="EM26" s="1059">
        <v>923</v>
      </c>
      <c r="EN26" s="1059">
        <v>1021</v>
      </c>
      <c r="EO26" s="1059">
        <v>984</v>
      </c>
      <c r="EP26" s="1059">
        <v>750</v>
      </c>
      <c r="EQ26" s="1059">
        <v>3635</v>
      </c>
      <c r="ER26" s="1059">
        <v>4385</v>
      </c>
      <c r="ES26" s="1126">
        <v>19476</v>
      </c>
      <c r="ET26" s="1059" t="s">
        <v>770</v>
      </c>
      <c r="EU26" s="1059" t="s">
        <v>770</v>
      </c>
      <c r="EV26" s="1059">
        <v>18</v>
      </c>
      <c r="EW26" s="1059">
        <v>27</v>
      </c>
      <c r="EX26" s="1059">
        <v>45</v>
      </c>
      <c r="EY26" s="1059">
        <v>151</v>
      </c>
      <c r="EZ26" s="1098">
        <v>0.29801324503311261</v>
      </c>
      <c r="FA26" s="1098">
        <v>0.23080810438343924</v>
      </c>
      <c r="FB26" s="1098">
        <v>0.37524055684341096</v>
      </c>
      <c r="FC26" s="64" t="s">
        <v>2154</v>
      </c>
      <c r="FD26" s="1098">
        <v>0.17880794701986755</v>
      </c>
      <c r="FE26" s="1098">
        <v>0.12589668209549973</v>
      </c>
      <c r="FF26" s="1098">
        <v>0.24765610706850788</v>
      </c>
      <c r="FG26" s="1126" t="s">
        <v>2154</v>
      </c>
      <c r="FH26" s="1059" t="s">
        <v>770</v>
      </c>
      <c r="FI26" s="1059" t="s">
        <v>770</v>
      </c>
      <c r="FJ26" s="1059">
        <v>24</v>
      </c>
      <c r="FK26" s="1059">
        <v>30</v>
      </c>
      <c r="FL26" s="1059">
        <v>54</v>
      </c>
      <c r="FM26" s="1059">
        <v>150</v>
      </c>
      <c r="FN26" s="1098">
        <v>0.36</v>
      </c>
      <c r="FO26" s="1098">
        <v>0.28756583250443635</v>
      </c>
      <c r="FP26" s="1098">
        <v>0.43942583591862511</v>
      </c>
      <c r="FQ26" s="1059" t="s">
        <v>2154</v>
      </c>
      <c r="FR26" s="1098">
        <v>0.2</v>
      </c>
      <c r="FS26" s="1098">
        <v>0.14384081582284963</v>
      </c>
      <c r="FT26" s="1098">
        <v>0.27114133079799629</v>
      </c>
      <c r="FU26" s="1126" t="s">
        <v>2154</v>
      </c>
      <c r="FV26" s="1059" t="s">
        <v>770</v>
      </c>
      <c r="FW26" s="1059" t="s">
        <v>770</v>
      </c>
      <c r="FX26" s="1059">
        <v>18</v>
      </c>
      <c r="FY26" s="1059">
        <v>24</v>
      </c>
      <c r="FZ26" s="1059">
        <v>42</v>
      </c>
      <c r="GA26" s="1059">
        <v>131</v>
      </c>
      <c r="GB26" s="1098">
        <v>0.32061068702290074</v>
      </c>
      <c r="GC26" s="1098">
        <v>0.24678132298638883</v>
      </c>
      <c r="GD26" s="1098">
        <v>0.40466119023576191</v>
      </c>
      <c r="GE26" s="1059" t="s">
        <v>2154</v>
      </c>
      <c r="GF26" s="1098">
        <v>0.18320610687022901</v>
      </c>
      <c r="GG26" s="1098">
        <v>0.12631796965862391</v>
      </c>
      <c r="GH26" s="1098">
        <v>0.25814434092517413</v>
      </c>
      <c r="GI26" s="1126" t="s">
        <v>2154</v>
      </c>
      <c r="GJ26" s="1059" t="s">
        <v>770</v>
      </c>
      <c r="GK26" s="1059" t="s">
        <v>770</v>
      </c>
      <c r="GL26" s="1059">
        <v>21</v>
      </c>
      <c r="GM26" s="1059">
        <v>30</v>
      </c>
      <c r="GN26" s="1059">
        <v>51</v>
      </c>
      <c r="GO26" s="1059">
        <v>142</v>
      </c>
      <c r="GP26" s="1098">
        <v>0.35915492957746481</v>
      </c>
      <c r="GQ26" s="1098">
        <v>0.28491454682438733</v>
      </c>
      <c r="GR26" s="1098">
        <v>0.44081502058772765</v>
      </c>
      <c r="GS26" s="1059" t="s">
        <v>2154</v>
      </c>
      <c r="GT26" s="1098">
        <v>0.21126760563380281</v>
      </c>
      <c r="GU26" s="1098">
        <v>0.1521872588671313</v>
      </c>
      <c r="GV26" s="1098">
        <v>0.28555835432770432</v>
      </c>
      <c r="GW26" s="1126" t="s">
        <v>2154</v>
      </c>
      <c r="GX26" s="1059" t="s">
        <v>770</v>
      </c>
      <c r="GY26" s="1059" t="s">
        <v>770</v>
      </c>
      <c r="GZ26" s="1059">
        <v>22</v>
      </c>
      <c r="HA26" s="1059">
        <v>11</v>
      </c>
      <c r="HB26" s="1059">
        <v>33</v>
      </c>
      <c r="HC26" s="1059">
        <v>147</v>
      </c>
      <c r="HD26" s="1098">
        <v>0.22448979591836735</v>
      </c>
      <c r="HE26" s="1098">
        <v>0.16455200609184534</v>
      </c>
      <c r="HF26" s="1098">
        <v>0.29846034718773251</v>
      </c>
      <c r="HG26" s="1059" t="s">
        <v>2154</v>
      </c>
      <c r="HH26" s="1098">
        <v>7.4829931972789115E-2</v>
      </c>
      <c r="HI26" s="1098">
        <v>4.2295004782733056E-2</v>
      </c>
      <c r="HJ26" s="1098">
        <v>0.12902035521661548</v>
      </c>
      <c r="HK26" s="1126" t="s">
        <v>2154</v>
      </c>
      <c r="HL26" s="1059" t="s">
        <v>770</v>
      </c>
      <c r="HM26" s="1059" t="s">
        <v>770</v>
      </c>
      <c r="HN26" s="1059">
        <v>20</v>
      </c>
      <c r="HO26" s="1059">
        <v>13</v>
      </c>
      <c r="HP26" s="1059">
        <v>33</v>
      </c>
      <c r="HQ26" s="1059">
        <v>148</v>
      </c>
      <c r="HR26" s="1098">
        <v>0.22297297297297297</v>
      </c>
      <c r="HS26" s="1098">
        <v>0.16340563223304944</v>
      </c>
      <c r="HT26" s="1098">
        <v>0.2965574066045068</v>
      </c>
      <c r="HU26" s="1059" t="s">
        <v>2154</v>
      </c>
      <c r="HV26" s="1098">
        <v>8.7837837837837843E-2</v>
      </c>
      <c r="HW26" s="1098">
        <v>5.2050941964620477E-2</v>
      </c>
      <c r="HX26" s="1098">
        <v>0.14447943289125581</v>
      </c>
      <c r="HY26" s="1126" t="s">
        <v>2154</v>
      </c>
      <c r="HZ26" s="1059" t="s">
        <v>770</v>
      </c>
      <c r="IA26" s="1059" t="s">
        <v>770</v>
      </c>
      <c r="IB26" s="1059">
        <v>19</v>
      </c>
      <c r="IC26" s="1059">
        <v>11</v>
      </c>
      <c r="ID26" s="1059">
        <v>30</v>
      </c>
      <c r="IE26" s="1059">
        <v>147</v>
      </c>
      <c r="IF26" s="1098">
        <v>0.20408163265306123</v>
      </c>
      <c r="IG26" s="1098">
        <v>0.14686101058220166</v>
      </c>
      <c r="IH26" s="1098">
        <v>0.27637447997734488</v>
      </c>
      <c r="II26" s="1059" t="s">
        <v>2154</v>
      </c>
      <c r="IJ26" s="1098">
        <v>7.4829931972789115E-2</v>
      </c>
      <c r="IK26" s="1098">
        <v>4.2295004782733056E-2</v>
      </c>
      <c r="IL26" s="1098">
        <v>0.12902035521661548</v>
      </c>
      <c r="IM26" s="1126" t="s">
        <v>2154</v>
      </c>
      <c r="IN26" s="1059" t="s">
        <v>770</v>
      </c>
      <c r="IO26" s="1059" t="s">
        <v>770</v>
      </c>
      <c r="IP26" s="1059">
        <v>16</v>
      </c>
      <c r="IQ26" s="1059">
        <v>8</v>
      </c>
      <c r="IR26" s="1059">
        <v>24</v>
      </c>
      <c r="IS26" s="1059">
        <v>116</v>
      </c>
      <c r="IT26" s="1098">
        <v>0.20689655172413793</v>
      </c>
      <c r="IU26" s="1098">
        <v>0.14316108402445132</v>
      </c>
      <c r="IV26" s="1098">
        <v>0.28942259219947475</v>
      </c>
      <c r="IW26" s="1059" t="s">
        <v>2154</v>
      </c>
      <c r="IX26" s="1098">
        <v>6.8965517241379309E-2</v>
      </c>
      <c r="IY26" s="1098">
        <v>3.5357490650736532E-2</v>
      </c>
      <c r="IZ26" s="1098">
        <v>0.13020673909033129</v>
      </c>
      <c r="JA26" s="1126" t="s">
        <v>2154</v>
      </c>
      <c r="JB26" s="1059">
        <v>19227</v>
      </c>
      <c r="JC26" s="1059">
        <v>819</v>
      </c>
      <c r="JD26" s="1059">
        <v>819</v>
      </c>
      <c r="JE26" s="1059">
        <v>926</v>
      </c>
      <c r="JF26" s="1059">
        <v>953</v>
      </c>
      <c r="JG26" s="1126">
        <v>799</v>
      </c>
      <c r="JH26" s="1059">
        <v>4245</v>
      </c>
      <c r="JI26" s="1059">
        <v>14</v>
      </c>
      <c r="JJ26" s="1059">
        <v>37</v>
      </c>
      <c r="JK26" s="1059">
        <v>33</v>
      </c>
      <c r="JL26" s="1059">
        <v>49</v>
      </c>
      <c r="JM26" s="1126">
        <v>40</v>
      </c>
      <c r="JN26" s="1060">
        <v>0.22078327352161023</v>
      </c>
      <c r="JO26" s="1060">
        <v>1.7094017094017096E-2</v>
      </c>
      <c r="JP26" s="1060">
        <v>4.5177045177045176E-2</v>
      </c>
      <c r="JQ26" s="1060">
        <v>3.5637149028077755E-2</v>
      </c>
      <c r="JR26" s="1060">
        <v>5.1416579223504719E-2</v>
      </c>
      <c r="JS26" s="1072">
        <v>5.0062578222778473E-2</v>
      </c>
      <c r="JT26" s="1059">
        <v>19725</v>
      </c>
      <c r="JU26" s="1059">
        <v>19403</v>
      </c>
      <c r="JV26" s="1059">
        <v>18709</v>
      </c>
      <c r="JW26" s="1059">
        <v>694</v>
      </c>
      <c r="JX26" s="1059">
        <v>141</v>
      </c>
      <c r="JY26" s="1059">
        <v>31</v>
      </c>
      <c r="JZ26" s="1059">
        <v>522</v>
      </c>
      <c r="KA26" s="1059">
        <v>128</v>
      </c>
      <c r="KB26" s="1059">
        <v>137</v>
      </c>
      <c r="KC26" s="1059">
        <v>41</v>
      </c>
      <c r="KD26" s="1059">
        <v>16</v>
      </c>
      <c r="KE26" s="1060">
        <v>0.94849176172370087</v>
      </c>
      <c r="KF26" s="1072">
        <v>5.1508238276299134E-2</v>
      </c>
      <c r="KG26" s="1059">
        <v>821</v>
      </c>
      <c r="KH26" s="1059">
        <v>804</v>
      </c>
      <c r="KI26" s="1059">
        <v>776</v>
      </c>
      <c r="KJ26" s="1059">
        <v>28</v>
      </c>
      <c r="KK26" s="1059">
        <v>1</v>
      </c>
      <c r="KL26" s="1059">
        <v>4</v>
      </c>
      <c r="KM26" s="1059">
        <v>23</v>
      </c>
      <c r="KN26" s="1059">
        <v>11</v>
      </c>
      <c r="KO26" s="1059">
        <v>5</v>
      </c>
      <c r="KP26" s="1059">
        <v>1</v>
      </c>
      <c r="KQ26" s="1059">
        <v>0</v>
      </c>
      <c r="KR26" s="1060">
        <v>0.94518879415347135</v>
      </c>
      <c r="KS26" s="1072">
        <v>5.4811205846528654E-2</v>
      </c>
      <c r="KT26" s="1059">
        <v>513</v>
      </c>
      <c r="KU26" s="1059">
        <v>507</v>
      </c>
      <c r="KV26" s="1059">
        <v>497</v>
      </c>
      <c r="KW26" s="1059">
        <v>10</v>
      </c>
      <c r="KX26" s="1059">
        <v>0</v>
      </c>
      <c r="KY26" s="1059">
        <v>2</v>
      </c>
      <c r="KZ26" s="1059">
        <v>8</v>
      </c>
      <c r="LA26" s="1059">
        <v>5</v>
      </c>
      <c r="LB26" s="1059">
        <v>1</v>
      </c>
      <c r="LC26" s="1059">
        <v>0</v>
      </c>
      <c r="LD26" s="1059">
        <v>0</v>
      </c>
      <c r="LE26" s="1060">
        <v>0.96881091617933723</v>
      </c>
      <c r="LF26" s="1072">
        <v>3.1189083820662766E-2</v>
      </c>
      <c r="LG26" s="1059">
        <v>307</v>
      </c>
      <c r="LH26" s="1059">
        <v>297</v>
      </c>
      <c r="LI26" s="1059">
        <v>291</v>
      </c>
      <c r="LJ26" s="1059">
        <v>6</v>
      </c>
      <c r="LK26" s="1059">
        <v>0</v>
      </c>
      <c r="LL26" s="1059">
        <v>0</v>
      </c>
      <c r="LM26" s="1059">
        <v>6</v>
      </c>
      <c r="LN26" s="1059">
        <v>7</v>
      </c>
      <c r="LO26" s="1059">
        <v>3</v>
      </c>
      <c r="LP26" s="1059">
        <v>0</v>
      </c>
      <c r="LQ26" s="1059">
        <v>0</v>
      </c>
      <c r="LR26" s="1060">
        <v>0.94788273615635177</v>
      </c>
      <c r="LS26" s="1072">
        <v>5.2117263843648232E-2</v>
      </c>
      <c r="LT26" s="1059">
        <v>927</v>
      </c>
      <c r="LU26" s="1059">
        <v>900</v>
      </c>
      <c r="LV26" s="1059">
        <v>881</v>
      </c>
      <c r="LW26" s="1059">
        <v>19</v>
      </c>
      <c r="LX26" s="1059">
        <v>1</v>
      </c>
      <c r="LY26" s="1059">
        <v>2</v>
      </c>
      <c r="LZ26" s="1059">
        <v>16</v>
      </c>
      <c r="MA26" s="1059">
        <v>20</v>
      </c>
      <c r="MB26" s="1059">
        <v>6</v>
      </c>
      <c r="MC26" s="1059">
        <v>1</v>
      </c>
      <c r="MD26" s="1059">
        <v>0</v>
      </c>
      <c r="ME26" s="1060">
        <v>0.95037756202804746</v>
      </c>
      <c r="MF26" s="1072">
        <v>4.9622437971952538E-2</v>
      </c>
      <c r="MG26" s="1059">
        <v>203</v>
      </c>
      <c r="MH26" s="1059">
        <v>197</v>
      </c>
      <c r="MI26" s="1059">
        <v>190</v>
      </c>
      <c r="MJ26" s="1059">
        <v>7</v>
      </c>
      <c r="MK26" s="1059">
        <v>0</v>
      </c>
      <c r="ML26" s="1059">
        <v>2</v>
      </c>
      <c r="MM26" s="1059">
        <v>5</v>
      </c>
      <c r="MN26" s="1059">
        <v>4</v>
      </c>
      <c r="MO26" s="1059">
        <v>1</v>
      </c>
      <c r="MP26" s="1059">
        <v>0</v>
      </c>
      <c r="MQ26" s="1059">
        <v>1</v>
      </c>
      <c r="MR26" s="1060">
        <v>0.93596059113300489</v>
      </c>
      <c r="MS26" s="1072">
        <v>6.4039408866995107E-2</v>
      </c>
      <c r="MT26" s="1059">
        <v>383</v>
      </c>
      <c r="MU26" s="1059">
        <v>370</v>
      </c>
      <c r="MV26" s="1059">
        <v>363</v>
      </c>
      <c r="MW26" s="1059">
        <v>7</v>
      </c>
      <c r="MX26" s="1059">
        <v>0</v>
      </c>
      <c r="MY26" s="1059">
        <v>3</v>
      </c>
      <c r="MZ26" s="1059">
        <v>4</v>
      </c>
      <c r="NA26" s="1059">
        <v>6</v>
      </c>
      <c r="NB26" s="1059">
        <v>7</v>
      </c>
      <c r="NC26" s="1059">
        <v>0</v>
      </c>
      <c r="ND26" s="1059">
        <v>0</v>
      </c>
      <c r="NE26" s="1060">
        <v>0.9477806788511749</v>
      </c>
      <c r="NF26" s="1072">
        <v>5.2219321148825104E-2</v>
      </c>
      <c r="NG26" s="1059">
        <v>369</v>
      </c>
      <c r="NH26" s="1059">
        <v>361</v>
      </c>
      <c r="NI26" s="1059">
        <v>353</v>
      </c>
      <c r="NJ26" s="1059">
        <v>8</v>
      </c>
      <c r="NK26" s="1059">
        <v>0</v>
      </c>
      <c r="NL26" s="1059">
        <v>1</v>
      </c>
      <c r="NM26" s="1059">
        <v>7</v>
      </c>
      <c r="NN26" s="1059">
        <v>3</v>
      </c>
      <c r="NO26" s="1059">
        <v>1</v>
      </c>
      <c r="NP26" s="1059">
        <v>1</v>
      </c>
      <c r="NQ26" s="1059">
        <v>3</v>
      </c>
      <c r="NR26" s="1060">
        <v>0.95663956639566394</v>
      </c>
      <c r="NS26" s="1072">
        <v>4.3360433604336057E-2</v>
      </c>
      <c r="NT26" s="1059">
        <v>820</v>
      </c>
      <c r="NU26" s="1059">
        <v>790</v>
      </c>
      <c r="NV26" s="1059">
        <v>742</v>
      </c>
      <c r="NW26" s="1059">
        <v>48</v>
      </c>
      <c r="NX26" s="1059">
        <v>3</v>
      </c>
      <c r="NY26" s="1059">
        <v>1</v>
      </c>
      <c r="NZ26" s="1059">
        <v>44</v>
      </c>
      <c r="OA26" s="1059">
        <v>15</v>
      </c>
      <c r="OB26" s="1059">
        <v>11</v>
      </c>
      <c r="OC26" s="1059">
        <v>3</v>
      </c>
      <c r="OD26" s="1059">
        <v>1</v>
      </c>
      <c r="OE26" s="1060">
        <v>0.90487804878048783</v>
      </c>
      <c r="OF26" s="1072">
        <v>9.5121951219512169E-2</v>
      </c>
      <c r="OG26" s="1059">
        <v>4343</v>
      </c>
      <c r="OH26" s="1059">
        <v>4226</v>
      </c>
      <c r="OI26" s="1059">
        <v>4093</v>
      </c>
      <c r="OJ26" s="1059">
        <v>133</v>
      </c>
      <c r="OK26" s="1059">
        <v>5</v>
      </c>
      <c r="OL26" s="1059">
        <v>15</v>
      </c>
      <c r="OM26" s="1059">
        <v>113</v>
      </c>
      <c r="ON26" s="1059">
        <v>71</v>
      </c>
      <c r="OO26" s="1059">
        <v>35</v>
      </c>
      <c r="OP26" s="1059">
        <v>6</v>
      </c>
      <c r="OQ26" s="1059">
        <v>5</v>
      </c>
      <c r="OR26" s="1060">
        <v>0.94243610407552381</v>
      </c>
      <c r="OS26" s="1072">
        <v>5.7563895924476194E-2</v>
      </c>
      <c r="OT26" s="1059">
        <v>19587</v>
      </c>
      <c r="OU26" s="1059">
        <v>15.666096390463061</v>
      </c>
      <c r="OV26" s="1060">
        <v>0</v>
      </c>
      <c r="OW26" s="1072">
        <v>0</v>
      </c>
      <c r="OX26" s="1059">
        <v>2740</v>
      </c>
      <c r="OY26" s="1060">
        <v>0.16421131386861312</v>
      </c>
      <c r="OZ26" s="1059">
        <v>449.93899999999996</v>
      </c>
      <c r="PA26" s="1060">
        <v>0</v>
      </c>
      <c r="PB26" s="1072">
        <v>0.15384615384615385</v>
      </c>
      <c r="PC26" s="1059">
        <v>740</v>
      </c>
      <c r="PD26" s="1059">
        <v>95</v>
      </c>
      <c r="PE26" s="1126">
        <v>50</v>
      </c>
      <c r="PF26" s="1059">
        <v>695</v>
      </c>
      <c r="PG26" s="1059">
        <v>80</v>
      </c>
      <c r="PH26" s="1126">
        <v>60</v>
      </c>
      <c r="PI26" s="1059">
        <v>655</v>
      </c>
      <c r="PJ26" s="1059">
        <v>65</v>
      </c>
      <c r="PK26" s="1126">
        <v>45</v>
      </c>
      <c r="PL26" s="1059">
        <v>645</v>
      </c>
      <c r="PM26" s="1059">
        <v>95</v>
      </c>
      <c r="PN26" s="1126">
        <v>40</v>
      </c>
      <c r="PO26" s="1059">
        <v>605</v>
      </c>
      <c r="PP26" s="1059">
        <v>90</v>
      </c>
      <c r="PQ26" s="1126">
        <v>20</v>
      </c>
      <c r="PR26" s="1059">
        <v>600</v>
      </c>
      <c r="PS26" s="1059">
        <v>95</v>
      </c>
      <c r="PT26" s="1126">
        <v>30</v>
      </c>
      <c r="PU26" s="1059" t="s">
        <v>770</v>
      </c>
      <c r="PV26" s="1059" t="s">
        <v>770</v>
      </c>
      <c r="PW26" s="1059" t="s">
        <v>770</v>
      </c>
      <c r="PX26" s="1059" t="s">
        <v>770</v>
      </c>
      <c r="PY26" s="1059" t="s">
        <v>770</v>
      </c>
      <c r="PZ26" s="1059" t="s">
        <v>770</v>
      </c>
      <c r="QA26" s="1059" t="s">
        <v>770</v>
      </c>
      <c r="QB26" s="1126" t="s">
        <v>770</v>
      </c>
      <c r="QC26" s="1059">
        <v>154</v>
      </c>
      <c r="QD26" s="1059">
        <v>133</v>
      </c>
      <c r="QE26" s="1059" t="s">
        <v>770</v>
      </c>
      <c r="QF26" s="1059">
        <v>160</v>
      </c>
      <c r="QG26" s="1059">
        <v>177</v>
      </c>
      <c r="QH26" s="1059">
        <v>178</v>
      </c>
      <c r="QI26" s="1059">
        <v>161</v>
      </c>
      <c r="QJ26" s="1059">
        <v>183</v>
      </c>
      <c r="QK26" s="1126">
        <v>155</v>
      </c>
      <c r="QL26" s="1059">
        <v>140</v>
      </c>
      <c r="QM26" s="1059">
        <v>149</v>
      </c>
      <c r="QN26" s="1059">
        <v>187</v>
      </c>
      <c r="QO26" s="1059">
        <v>163</v>
      </c>
      <c r="QP26" s="1059">
        <v>184</v>
      </c>
      <c r="QQ26" s="1059">
        <v>168</v>
      </c>
      <c r="QR26" s="1059">
        <v>172</v>
      </c>
      <c r="QS26" s="1059">
        <v>182</v>
      </c>
      <c r="QT26" s="1059">
        <v>192</v>
      </c>
      <c r="QU26" s="1059">
        <v>183</v>
      </c>
      <c r="QV26" s="1059">
        <v>190</v>
      </c>
      <c r="QW26" s="1059">
        <v>170</v>
      </c>
      <c r="QX26" s="1059">
        <v>157</v>
      </c>
      <c r="QY26" s="1059">
        <v>170</v>
      </c>
      <c r="QZ26" s="1059">
        <v>157</v>
      </c>
      <c r="RA26" s="1059">
        <v>171</v>
      </c>
      <c r="RB26" s="1059">
        <v>181</v>
      </c>
      <c r="RC26" s="1059">
        <v>156</v>
      </c>
      <c r="RD26" s="1059">
        <v>196</v>
      </c>
      <c r="RE26" s="1059">
        <v>171</v>
      </c>
      <c r="RF26" s="1059">
        <v>163</v>
      </c>
      <c r="RG26" s="1059">
        <v>143</v>
      </c>
      <c r="RH26" s="1059">
        <v>141</v>
      </c>
      <c r="RI26" s="1059">
        <v>157</v>
      </c>
      <c r="RJ26" s="1126">
        <v>162</v>
      </c>
      <c r="RK26" s="1059">
        <v>141</v>
      </c>
      <c r="RL26" s="1059">
        <v>176</v>
      </c>
      <c r="RM26" s="1059">
        <v>156</v>
      </c>
      <c r="RN26" s="1059">
        <v>182</v>
      </c>
      <c r="RO26" s="1059">
        <v>168</v>
      </c>
      <c r="RP26" s="1059">
        <v>165</v>
      </c>
      <c r="RQ26" s="1059">
        <v>171</v>
      </c>
      <c r="RR26" s="1059">
        <v>184</v>
      </c>
      <c r="RS26" s="1059">
        <v>185</v>
      </c>
      <c r="RT26" s="1059">
        <v>181</v>
      </c>
      <c r="RU26" s="1059">
        <v>175</v>
      </c>
      <c r="RV26" s="1059">
        <v>159</v>
      </c>
      <c r="RW26" s="1059">
        <v>168</v>
      </c>
      <c r="RX26" s="1059">
        <v>166</v>
      </c>
      <c r="RY26" s="1059">
        <v>173</v>
      </c>
      <c r="RZ26" s="1059">
        <v>188</v>
      </c>
      <c r="SA26" s="1059">
        <v>164</v>
      </c>
      <c r="SB26" s="1059">
        <v>203</v>
      </c>
      <c r="SC26" s="1059">
        <v>175</v>
      </c>
      <c r="SD26" s="1059">
        <v>194</v>
      </c>
      <c r="SE26" s="1059">
        <v>154</v>
      </c>
      <c r="SF26" s="1059">
        <v>137</v>
      </c>
      <c r="SG26" s="1059">
        <v>165</v>
      </c>
      <c r="SH26" s="1059">
        <v>151</v>
      </c>
      <c r="SI26" s="1126">
        <v>149</v>
      </c>
      <c r="SJ26" s="1059">
        <v>172</v>
      </c>
      <c r="SK26" s="1059">
        <v>158</v>
      </c>
      <c r="SL26" s="1059">
        <v>183</v>
      </c>
      <c r="SM26" s="1059">
        <v>160</v>
      </c>
      <c r="SN26" s="1059">
        <v>160</v>
      </c>
      <c r="SO26" s="1059">
        <v>170</v>
      </c>
      <c r="SP26" s="1059">
        <v>182</v>
      </c>
      <c r="SQ26" s="1059">
        <v>180</v>
      </c>
      <c r="SR26" s="1059">
        <v>182</v>
      </c>
      <c r="SS26" s="1059">
        <v>180</v>
      </c>
      <c r="ST26" s="1059">
        <v>162</v>
      </c>
      <c r="SU26" s="1059">
        <v>173</v>
      </c>
      <c r="SV26" s="1059">
        <v>163</v>
      </c>
      <c r="SW26" s="1059">
        <v>177</v>
      </c>
      <c r="SX26" s="1059">
        <v>184</v>
      </c>
      <c r="SY26" s="1059">
        <v>172</v>
      </c>
      <c r="SZ26" s="1059">
        <v>204</v>
      </c>
      <c r="TA26" s="1059">
        <v>176</v>
      </c>
      <c r="TB26" s="1059">
        <v>204</v>
      </c>
      <c r="TC26" s="1059">
        <v>163</v>
      </c>
      <c r="TD26" s="1059">
        <v>140</v>
      </c>
      <c r="TE26" s="1059">
        <v>177</v>
      </c>
      <c r="TF26" s="1059">
        <v>146</v>
      </c>
      <c r="TG26" s="1059">
        <v>147</v>
      </c>
      <c r="TH26" s="1126">
        <v>174</v>
      </c>
      <c r="TI26" s="1059">
        <v>71</v>
      </c>
      <c r="TJ26" s="1059">
        <v>110</v>
      </c>
      <c r="TK26" s="1059">
        <v>181</v>
      </c>
      <c r="TL26" s="1060">
        <v>0.60773480662983426</v>
      </c>
      <c r="TM26" s="1060">
        <v>0.53507274403006932</v>
      </c>
      <c r="TN26" s="1060">
        <v>0.67591888224697727</v>
      </c>
      <c r="TO26" s="1126" t="s">
        <v>3499</v>
      </c>
      <c r="TP26" s="1059">
        <v>71</v>
      </c>
      <c r="TQ26" s="1059">
        <v>121</v>
      </c>
      <c r="TR26" s="1059">
        <v>192</v>
      </c>
      <c r="TS26" s="1060">
        <v>0.63020833333333337</v>
      </c>
      <c r="TT26" s="1060">
        <v>0.55999520300918815</v>
      </c>
      <c r="TU26" s="1060">
        <v>0.69531335270259464</v>
      </c>
      <c r="TV26" s="1126" t="s">
        <v>2154</v>
      </c>
      <c r="TW26" s="1059">
        <v>63</v>
      </c>
      <c r="TX26" s="1059">
        <v>117</v>
      </c>
      <c r="TY26" s="1059">
        <v>180</v>
      </c>
      <c r="TZ26" s="1060">
        <v>0.65</v>
      </c>
      <c r="UA26" s="1060">
        <v>0.57784720120215249</v>
      </c>
      <c r="UB26" s="1060">
        <v>0.71588414942136358</v>
      </c>
      <c r="UC26" s="1126" t="s">
        <v>2154</v>
      </c>
      <c r="UD26" s="1059">
        <v>54</v>
      </c>
      <c r="UE26" s="1059">
        <v>129</v>
      </c>
      <c r="UF26" s="1059">
        <v>183</v>
      </c>
      <c r="UG26" s="1060">
        <v>0.70491803278688525</v>
      </c>
      <c r="UH26" s="1060">
        <v>0.63517320695183166</v>
      </c>
      <c r="UI26" s="1060">
        <v>0.76623663256336472</v>
      </c>
      <c r="UJ26" s="1126" t="s">
        <v>2154</v>
      </c>
      <c r="UK26" s="1059">
        <v>52</v>
      </c>
      <c r="UL26" s="1059">
        <v>130</v>
      </c>
      <c r="UM26" s="1059">
        <v>182</v>
      </c>
      <c r="UN26" s="1060">
        <v>0.7142857142857143</v>
      </c>
      <c r="UO26" s="1060">
        <v>0.64475549358121564</v>
      </c>
      <c r="UP26" s="1060">
        <v>0.77495709635953025</v>
      </c>
      <c r="UQ26" s="1126" t="s">
        <v>2154</v>
      </c>
      <c r="UR26" s="1059">
        <v>2295</v>
      </c>
      <c r="US26" s="1059">
        <v>2262</v>
      </c>
      <c r="UT26" s="1059">
        <v>33</v>
      </c>
      <c r="UU26" s="1059">
        <v>30</v>
      </c>
      <c r="UV26" s="1060">
        <v>0.90909090909090906</v>
      </c>
      <c r="UW26" s="1059">
        <v>3</v>
      </c>
      <c r="UX26" s="1072">
        <v>9.0909090909090912E-2</v>
      </c>
      <c r="UY26" s="1059">
        <v>1638</v>
      </c>
      <c r="UZ26" s="1059">
        <v>991</v>
      </c>
      <c r="VA26" s="1059">
        <v>231</v>
      </c>
      <c r="VB26" s="1059">
        <v>416</v>
      </c>
      <c r="VC26" s="1060">
        <v>0.60500610500610497</v>
      </c>
      <c r="VD26" s="1060">
        <v>0.14102564102564102</v>
      </c>
      <c r="VE26" s="1072">
        <v>0.25396825396825395</v>
      </c>
      <c r="VF26" s="1059">
        <v>5925</v>
      </c>
      <c r="VG26" s="1059">
        <v>242</v>
      </c>
      <c r="VH26" s="1059">
        <v>246</v>
      </c>
      <c r="VI26" s="1059">
        <v>155</v>
      </c>
      <c r="VJ26" s="1059">
        <v>3205</v>
      </c>
      <c r="VK26" s="1059">
        <v>281</v>
      </c>
      <c r="VL26" s="1059">
        <v>1795</v>
      </c>
      <c r="VM26" s="1072">
        <v>0.15654596100278551</v>
      </c>
      <c r="VN26" s="1059">
        <v>991</v>
      </c>
      <c r="VO26" s="1059">
        <v>3</v>
      </c>
      <c r="VP26" s="1059">
        <v>238</v>
      </c>
      <c r="VQ26" s="1059">
        <v>410</v>
      </c>
      <c r="VR26" s="1059">
        <v>165</v>
      </c>
      <c r="VS26" s="1126">
        <v>1807</v>
      </c>
      <c r="VT26" s="1059">
        <v>644</v>
      </c>
      <c r="VU26" s="1059">
        <v>522</v>
      </c>
      <c r="VV26" s="1059">
        <v>122</v>
      </c>
      <c r="VW26" s="1059">
        <v>0</v>
      </c>
      <c r="VX26" s="1059">
        <v>122</v>
      </c>
      <c r="VY26" s="1060">
        <v>0.18944099378881987</v>
      </c>
      <c r="VZ26" s="1072">
        <v>0.18944099378881987</v>
      </c>
      <c r="WA26" s="1059">
        <v>125</v>
      </c>
      <c r="WB26" s="1059">
        <v>95</v>
      </c>
      <c r="WC26" s="1059">
        <v>105</v>
      </c>
      <c r="WD26" s="1059">
        <v>110</v>
      </c>
      <c r="WE26" s="1059">
        <v>100</v>
      </c>
      <c r="WF26" s="1059">
        <v>110</v>
      </c>
      <c r="WG26" s="1126">
        <v>65</v>
      </c>
      <c r="WH26" s="1059">
        <v>408</v>
      </c>
      <c r="WI26" s="1059">
        <v>133</v>
      </c>
      <c r="WJ26" s="1060">
        <v>0.32598039215686275</v>
      </c>
      <c r="WK26" s="1126">
        <v>36</v>
      </c>
      <c r="WL26" s="1059" t="s">
        <v>770</v>
      </c>
      <c r="WM26" s="1060" t="s">
        <v>770</v>
      </c>
      <c r="WN26" s="1060" t="s">
        <v>770</v>
      </c>
      <c r="WO26" s="1072" t="s">
        <v>770</v>
      </c>
      <c r="WP26" s="1059" t="s">
        <v>770</v>
      </c>
      <c r="WQ26" s="1060" t="s">
        <v>770</v>
      </c>
      <c r="WR26" s="1060" t="s">
        <v>770</v>
      </c>
      <c r="WS26" s="1072" t="s">
        <v>770</v>
      </c>
      <c r="WT26" s="1059" t="s">
        <v>770</v>
      </c>
      <c r="WU26" s="1060" t="s">
        <v>770</v>
      </c>
      <c r="WV26" s="1060" t="s">
        <v>770</v>
      </c>
      <c r="WW26" s="1072" t="s">
        <v>770</v>
      </c>
      <c r="WX26" s="1059" t="s">
        <v>770</v>
      </c>
      <c r="WY26" s="1060" t="s">
        <v>770</v>
      </c>
      <c r="WZ26" s="1060" t="s">
        <v>770</v>
      </c>
      <c r="XA26" s="1072" t="s">
        <v>770</v>
      </c>
      <c r="XB26" s="1059">
        <v>297</v>
      </c>
      <c r="XC26" s="1059">
        <v>8949</v>
      </c>
      <c r="XD26" s="1072">
        <v>3.3188065705665439E-2</v>
      </c>
      <c r="XE26" s="1059">
        <v>145</v>
      </c>
      <c r="XF26" s="1059">
        <v>840</v>
      </c>
      <c r="XG26" s="1060">
        <v>0.17261904761904762</v>
      </c>
      <c r="XH26" s="1060">
        <v>0.14856737329347247</v>
      </c>
      <c r="XI26" s="1060">
        <v>0.19965142509473496</v>
      </c>
      <c r="XJ26" s="1059">
        <v>170</v>
      </c>
      <c r="XK26" s="1059">
        <v>880</v>
      </c>
      <c r="XL26" s="1060">
        <v>0.19318181818181818</v>
      </c>
      <c r="XM26" s="1060">
        <v>0.16845374398612734</v>
      </c>
      <c r="XN26" s="1060">
        <v>0.22057695307970202</v>
      </c>
      <c r="XO26" s="1059">
        <v>170</v>
      </c>
      <c r="XP26" s="1059">
        <v>860</v>
      </c>
      <c r="XQ26" s="1060">
        <v>0.19767441860465115</v>
      </c>
      <c r="XR26" s="1060">
        <v>0.17242767711958137</v>
      </c>
      <c r="XS26" s="1060">
        <v>0.2256100129099089</v>
      </c>
      <c r="XT26" s="1059">
        <v>165</v>
      </c>
      <c r="XU26" s="1059">
        <v>875</v>
      </c>
      <c r="XV26" s="1060">
        <v>0.18857142857142858</v>
      </c>
      <c r="XW26" s="1060">
        <v>0.16403526515114036</v>
      </c>
      <c r="XX26" s="1060">
        <v>0.2158301308995553</v>
      </c>
      <c r="XY26" s="1059">
        <v>160</v>
      </c>
      <c r="XZ26" s="1059">
        <v>870</v>
      </c>
      <c r="YA26" s="1060">
        <v>0.18390804597701149</v>
      </c>
      <c r="YB26" s="1060">
        <v>0.15957373899163246</v>
      </c>
      <c r="YC26" s="1060">
        <v>0.21102147087371226</v>
      </c>
      <c r="YD26" s="1059">
        <v>175</v>
      </c>
      <c r="YE26" s="1059">
        <v>805</v>
      </c>
      <c r="YF26" s="1060">
        <v>0.21739130434782608</v>
      </c>
      <c r="YG26" s="1060">
        <v>0.19027622618071091</v>
      </c>
      <c r="YH26" s="1060">
        <v>0.24719078909395309</v>
      </c>
      <c r="YI26" s="1059" t="s">
        <v>770</v>
      </c>
      <c r="YJ26" s="1059" t="s">
        <v>770</v>
      </c>
      <c r="YK26" s="1060" t="s">
        <v>770</v>
      </c>
      <c r="YL26" s="1060" t="s">
        <v>770</v>
      </c>
      <c r="YM26" s="1072" t="s">
        <v>770</v>
      </c>
      <c r="YN26" s="1059">
        <v>165</v>
      </c>
      <c r="YO26" s="1059">
        <v>145</v>
      </c>
      <c r="YP26" s="1059">
        <v>160</v>
      </c>
      <c r="YQ26" s="1059">
        <v>170</v>
      </c>
      <c r="YR26" s="1059">
        <v>170</v>
      </c>
      <c r="YS26" s="1059">
        <v>155</v>
      </c>
      <c r="YT26" s="1126">
        <v>145</v>
      </c>
      <c r="YU26" s="1059">
        <v>18</v>
      </c>
      <c r="YV26" s="1059">
        <v>93</v>
      </c>
      <c r="YW26" s="1060">
        <v>0.19354838709677419</v>
      </c>
      <c r="YX26" s="1060">
        <v>0.1260843953896367</v>
      </c>
      <c r="YY26" s="1060">
        <v>0.28532471911432994</v>
      </c>
      <c r="YZ26" s="1059">
        <v>10</v>
      </c>
      <c r="ZA26" s="1059">
        <v>93</v>
      </c>
      <c r="ZB26" s="1060">
        <v>0.10752688172043011</v>
      </c>
      <c r="ZC26" s="1060">
        <v>5.9463070231909922E-2</v>
      </c>
      <c r="ZD26" s="1060">
        <v>0.18672755009773159</v>
      </c>
      <c r="ZE26" s="1059">
        <v>16</v>
      </c>
      <c r="ZF26" s="1059">
        <v>93</v>
      </c>
      <c r="ZG26" s="1060">
        <v>0.17204301075268819</v>
      </c>
      <c r="ZH26" s="1060">
        <v>0.1087656386118496</v>
      </c>
      <c r="ZI26" s="1060">
        <v>0.26133885234853577</v>
      </c>
      <c r="ZJ26" s="1059">
        <v>22</v>
      </c>
      <c r="ZK26" s="1059">
        <v>86</v>
      </c>
      <c r="ZL26" s="1060">
        <v>0.2558139534883721</v>
      </c>
      <c r="ZM26" s="1060">
        <v>0.17543075268015518</v>
      </c>
      <c r="ZN26" s="1072">
        <v>0.35707906459892819</v>
      </c>
      <c r="ZO26" s="1059">
        <v>156</v>
      </c>
      <c r="ZP26" s="1059">
        <v>14</v>
      </c>
      <c r="ZQ26" s="1059">
        <v>142</v>
      </c>
      <c r="ZR26" s="1060">
        <v>0.91025641025641024</v>
      </c>
      <c r="ZS26" s="1059">
        <v>52</v>
      </c>
      <c r="ZT26" s="1059">
        <v>14</v>
      </c>
      <c r="ZU26" s="1059">
        <v>66</v>
      </c>
      <c r="ZV26" s="1060">
        <v>0.36619718309859156</v>
      </c>
      <c r="ZW26" s="1060">
        <v>0.2914537815808188</v>
      </c>
      <c r="ZX26" s="1060">
        <v>0.44798930746069038</v>
      </c>
      <c r="ZY26" s="1060">
        <v>0.46478873239436619</v>
      </c>
      <c r="ZZ26" s="1060">
        <v>0.38476439483332958</v>
      </c>
      <c r="AAA26" s="1072">
        <v>0.54666799701969915</v>
      </c>
      <c r="AAB26" s="1059">
        <v>15</v>
      </c>
      <c r="AAC26" s="1059">
        <v>121</v>
      </c>
      <c r="AAD26" s="1059">
        <v>136</v>
      </c>
      <c r="AAE26" s="1060">
        <v>0.88970588235294112</v>
      </c>
      <c r="AAF26" s="1059">
        <v>42</v>
      </c>
      <c r="AAG26" s="1060">
        <v>0.34710743801652894</v>
      </c>
      <c r="AAH26" s="1060">
        <v>0.26817289627494656</v>
      </c>
      <c r="AAI26" s="1060">
        <v>0.43545120144453026</v>
      </c>
      <c r="AAJ26" s="1059">
        <v>11</v>
      </c>
      <c r="AAK26" s="1059">
        <v>53</v>
      </c>
      <c r="AAL26" s="1060">
        <v>0.43801652892561982</v>
      </c>
      <c r="AAM26" s="1060">
        <v>0.35287156249817264</v>
      </c>
      <c r="AAN26" s="1072">
        <v>0.52697604468539905</v>
      </c>
      <c r="AAO26" s="1059">
        <v>145</v>
      </c>
      <c r="AAP26" s="1059">
        <v>49</v>
      </c>
      <c r="AAQ26" s="1060">
        <v>0.33793103448275863</v>
      </c>
      <c r="AAR26" s="1060">
        <v>0.26600966190609515</v>
      </c>
      <c r="AAS26" s="1060">
        <v>0.41821810384954816</v>
      </c>
      <c r="AAT26" s="1059">
        <v>12</v>
      </c>
      <c r="AAU26" s="1059">
        <v>61</v>
      </c>
      <c r="AAV26" s="1060">
        <v>0.4206896551724138</v>
      </c>
      <c r="AAW26" s="1060">
        <v>0.34340113080607199</v>
      </c>
      <c r="AAX26" s="1072">
        <v>0.50207203115945553</v>
      </c>
      <c r="AAY26" s="1059">
        <v>162</v>
      </c>
      <c r="AAZ26" s="1059">
        <v>142</v>
      </c>
      <c r="ABA26" s="1059">
        <v>20</v>
      </c>
      <c r="ABB26" s="1060">
        <v>0.87654320987654322</v>
      </c>
      <c r="ABC26" s="1059">
        <v>42</v>
      </c>
      <c r="ABD26" s="1060">
        <v>0.29577464788732394</v>
      </c>
      <c r="ABE26" s="1060">
        <v>0.2268885962910116</v>
      </c>
      <c r="ABF26" s="1060">
        <v>0.3754192764565551</v>
      </c>
      <c r="ABG26" s="1059">
        <v>17</v>
      </c>
      <c r="ABH26" s="1059">
        <v>59</v>
      </c>
      <c r="ABI26" s="1060">
        <v>0.41549295774647887</v>
      </c>
      <c r="ABJ26" s="1060">
        <v>0.33770736802021156</v>
      </c>
      <c r="ABK26" s="1072">
        <v>0.49773037242705742</v>
      </c>
      <c r="ABL26" s="1059">
        <v>5925</v>
      </c>
      <c r="ABM26" s="1059">
        <v>4130</v>
      </c>
      <c r="ABN26" s="1059">
        <v>1795</v>
      </c>
      <c r="ABO26" s="1059">
        <v>242</v>
      </c>
      <c r="ABP26" s="1059">
        <v>185</v>
      </c>
      <c r="ABQ26" s="1059">
        <v>369</v>
      </c>
      <c r="ABR26" s="1059">
        <v>246</v>
      </c>
      <c r="ABS26" s="1059">
        <v>301</v>
      </c>
      <c r="ABT26" s="1059">
        <v>171</v>
      </c>
      <c r="ABU26" s="1059">
        <v>155</v>
      </c>
      <c r="ABV26" s="1059">
        <v>108</v>
      </c>
      <c r="ABW26" s="1126">
        <v>18</v>
      </c>
      <c r="ABX26" s="1059">
        <v>145</v>
      </c>
      <c r="ABY26" s="1059">
        <v>120</v>
      </c>
      <c r="ABZ26" s="1059">
        <v>75</v>
      </c>
      <c r="ACA26" s="1059">
        <v>55</v>
      </c>
      <c r="ACB26" s="1059">
        <v>345</v>
      </c>
      <c r="ACC26" s="1059">
        <v>395</v>
      </c>
      <c r="ACD26" s="1059">
        <v>210</v>
      </c>
      <c r="ACE26" s="1059">
        <v>155</v>
      </c>
      <c r="ACF26" s="1059">
        <v>105</v>
      </c>
      <c r="ACG26" s="1059">
        <v>85</v>
      </c>
      <c r="ACH26" s="1059">
        <v>35</v>
      </c>
      <c r="ACI26" s="1059">
        <v>345</v>
      </c>
      <c r="ACJ26" s="1059">
        <v>385</v>
      </c>
      <c r="ACK26" s="1059">
        <v>210</v>
      </c>
      <c r="ACL26" s="1059">
        <v>170</v>
      </c>
      <c r="ACM26" s="1059">
        <v>140</v>
      </c>
      <c r="ACN26" s="1059">
        <v>100</v>
      </c>
      <c r="ACO26" s="1059">
        <v>45</v>
      </c>
      <c r="ACP26" s="1059">
        <v>395</v>
      </c>
      <c r="ACQ26" s="1059">
        <v>450</v>
      </c>
      <c r="ACR26" s="1059">
        <v>240</v>
      </c>
      <c r="ACS26" s="1059">
        <v>170</v>
      </c>
      <c r="ACT26" s="1059">
        <v>160</v>
      </c>
      <c r="ACU26" s="1059">
        <v>125</v>
      </c>
      <c r="ACV26" s="1059">
        <v>40</v>
      </c>
      <c r="ACW26" s="1059">
        <v>465</v>
      </c>
      <c r="ACX26" s="1059">
        <v>495</v>
      </c>
      <c r="ACY26" s="1059">
        <v>255</v>
      </c>
      <c r="ACZ26" s="1059">
        <v>160</v>
      </c>
      <c r="ADA26" s="1059">
        <v>140</v>
      </c>
      <c r="ADB26" s="1059">
        <v>120</v>
      </c>
      <c r="ADC26" s="1059">
        <v>55</v>
      </c>
      <c r="ADD26" s="1059">
        <v>440</v>
      </c>
      <c r="ADE26" s="1059">
        <v>500</v>
      </c>
      <c r="ADF26" s="1059">
        <v>290</v>
      </c>
      <c r="ADG26" s="1059">
        <v>145</v>
      </c>
      <c r="ADH26" s="1059">
        <v>160</v>
      </c>
      <c r="ADI26" s="1059">
        <v>125</v>
      </c>
      <c r="ADJ26" s="1059">
        <v>65</v>
      </c>
      <c r="ADK26" s="1059">
        <v>460</v>
      </c>
      <c r="ADL26" s="1059">
        <v>525</v>
      </c>
      <c r="ADM26" s="1126">
        <v>265</v>
      </c>
      <c r="ADN26" s="1059">
        <v>143</v>
      </c>
      <c r="ADO26" s="1059">
        <v>135</v>
      </c>
      <c r="ADP26" s="1060">
        <v>0.94405594405594406</v>
      </c>
      <c r="ADQ26" s="1059">
        <v>135</v>
      </c>
      <c r="ADR26" s="1060">
        <v>0.94405594405594406</v>
      </c>
      <c r="ADS26" s="1059">
        <v>187</v>
      </c>
      <c r="ADT26" s="1059">
        <v>180</v>
      </c>
      <c r="ADU26" s="1060">
        <v>0.96256684491978606</v>
      </c>
      <c r="ADV26" s="1059">
        <v>175</v>
      </c>
      <c r="ADW26" s="1060">
        <v>0.93582887700534756</v>
      </c>
      <c r="ADX26" s="1059">
        <v>178</v>
      </c>
      <c r="ADY26" s="1060">
        <v>0.95187165775401072</v>
      </c>
      <c r="ADZ26" s="1059">
        <v>177</v>
      </c>
      <c r="AEA26" s="1060">
        <v>0.946524064171123</v>
      </c>
      <c r="AEB26" s="1059">
        <v>194</v>
      </c>
      <c r="AEC26" s="1059">
        <v>182</v>
      </c>
      <c r="AED26" s="1060">
        <v>0.93814432989690721</v>
      </c>
      <c r="AEE26" s="1059">
        <v>169</v>
      </c>
      <c r="AEF26" s="1060">
        <v>0.87113402061855671</v>
      </c>
      <c r="AEG26" s="1059">
        <v>182</v>
      </c>
      <c r="AEH26" s="1060">
        <v>0.93814432989690721</v>
      </c>
      <c r="AEI26" s="1059">
        <v>182</v>
      </c>
      <c r="AEJ26" s="1060">
        <v>0.93814432989690721</v>
      </c>
      <c r="AEK26" s="1059">
        <v>179</v>
      </c>
      <c r="AEL26" s="1060">
        <v>0.92268041237113407</v>
      </c>
      <c r="AEM26" s="1059">
        <v>176</v>
      </c>
      <c r="AEN26" s="1060">
        <v>0.90721649484536082</v>
      </c>
      <c r="AEO26" s="1059">
        <v>170</v>
      </c>
      <c r="AEP26" s="1072">
        <v>0.87628865979381443</v>
      </c>
      <c r="AEQ26" s="1158">
        <v>173</v>
      </c>
      <c r="AER26" s="1158">
        <v>163</v>
      </c>
      <c r="AES26" s="1144">
        <v>0.94219653179190754</v>
      </c>
      <c r="AET26" s="701">
        <v>33</v>
      </c>
      <c r="AEU26" s="1144">
        <v>0.19075144508670519</v>
      </c>
      <c r="AEV26" s="1158">
        <v>163</v>
      </c>
      <c r="AEW26" s="1144">
        <v>0.94219653179190754</v>
      </c>
      <c r="AEX26" s="1158">
        <v>184</v>
      </c>
      <c r="AEY26" s="1158">
        <v>177</v>
      </c>
      <c r="AEZ26" s="1144">
        <v>0.96195652173913049</v>
      </c>
      <c r="AFA26" s="1164">
        <v>168</v>
      </c>
      <c r="AFB26" s="1144">
        <v>0.91304347826086951</v>
      </c>
      <c r="AFC26" s="1164">
        <v>131</v>
      </c>
      <c r="AFD26" s="1144">
        <v>0.71195652173913049</v>
      </c>
      <c r="AFE26" s="1158">
        <v>171</v>
      </c>
      <c r="AFF26" s="1144">
        <v>0.92934782608695654</v>
      </c>
      <c r="AFG26" s="1158">
        <v>128</v>
      </c>
      <c r="AFH26" s="1144">
        <v>0.69565217391304346</v>
      </c>
      <c r="AFI26" s="1158">
        <v>187</v>
      </c>
      <c r="AFJ26" s="1158">
        <v>181</v>
      </c>
      <c r="AFK26" s="1144">
        <v>0.96791443850267378</v>
      </c>
      <c r="AFL26" s="1164">
        <v>167</v>
      </c>
      <c r="AFM26" s="1144">
        <v>0.89304812834224601</v>
      </c>
      <c r="AFN26" s="1164">
        <v>181</v>
      </c>
      <c r="AFO26" s="1144">
        <v>0.96791443850267378</v>
      </c>
      <c r="AFP26" s="1164">
        <v>181</v>
      </c>
      <c r="AFQ26" s="1144">
        <v>0.96791443850267378</v>
      </c>
      <c r="AFR26" s="1164">
        <v>146</v>
      </c>
      <c r="AFS26" s="1144">
        <v>0.78074866310160429</v>
      </c>
      <c r="AFT26" s="1164">
        <v>162</v>
      </c>
      <c r="AFU26" s="1144">
        <v>0.86631016042780751</v>
      </c>
      <c r="AFV26" s="1158">
        <v>173</v>
      </c>
      <c r="AFW26" s="1144">
        <v>0.92513368983957223</v>
      </c>
      <c r="AFX26" s="1158">
        <v>166</v>
      </c>
      <c r="AFY26" s="1144">
        <v>0.88770053475935828</v>
      </c>
      <c r="AFZ26" s="1158">
        <v>149</v>
      </c>
      <c r="AGA26" s="1144">
        <v>0.79679144385026734</v>
      </c>
      <c r="AGB26" s="1158">
        <v>137</v>
      </c>
      <c r="AGC26" s="802">
        <v>0.73262032085561501</v>
      </c>
      <c r="AGD26" s="1158">
        <v>175</v>
      </c>
      <c r="AGE26" s="1158">
        <v>165</v>
      </c>
      <c r="AGF26" s="1144">
        <v>0.94285714285714284</v>
      </c>
      <c r="AGG26" s="1158">
        <v>1</v>
      </c>
      <c r="AGH26" s="1144">
        <v>5.7142857142857143E-3</v>
      </c>
      <c r="AGI26" s="1158">
        <v>166</v>
      </c>
      <c r="AGJ26" s="1144">
        <v>0.94857142857142862</v>
      </c>
      <c r="AGK26" s="1158">
        <v>196</v>
      </c>
      <c r="AGL26" s="1158">
        <v>188</v>
      </c>
      <c r="AGM26" s="1144">
        <v>0.95918367346938771</v>
      </c>
      <c r="AGN26" s="1158">
        <v>175</v>
      </c>
      <c r="AGO26" s="1144">
        <v>0.8928571428571429</v>
      </c>
      <c r="AGP26" s="1158">
        <v>189</v>
      </c>
      <c r="AGQ26" s="1144">
        <v>0.9642857142857143</v>
      </c>
      <c r="AGR26" s="1158">
        <v>174</v>
      </c>
      <c r="AGS26" s="1144">
        <v>0.88775510204081631</v>
      </c>
      <c r="AGT26" s="1158">
        <v>176</v>
      </c>
      <c r="AGU26" s="1144">
        <v>0.89795918367346939</v>
      </c>
      <c r="AGV26" s="1158">
        <v>189</v>
      </c>
      <c r="AGW26" s="1158">
        <v>175</v>
      </c>
      <c r="AGX26" s="1144">
        <v>0.92592592592592593</v>
      </c>
      <c r="AGY26" s="1158">
        <v>173</v>
      </c>
      <c r="AGZ26" s="1144">
        <v>0.91534391534391535</v>
      </c>
      <c r="AHA26" s="1158">
        <v>175</v>
      </c>
      <c r="AHB26" s="1144">
        <v>0.92592592592592593</v>
      </c>
      <c r="AHC26" s="1158">
        <v>174</v>
      </c>
      <c r="AHD26" s="1144">
        <v>0.92063492063492058</v>
      </c>
      <c r="AHE26" s="1158">
        <v>178</v>
      </c>
      <c r="AHF26" s="1144">
        <v>0.94179894179894175</v>
      </c>
      <c r="AHG26" s="1158">
        <v>157</v>
      </c>
      <c r="AHH26" s="1144">
        <v>0.8306878306878307</v>
      </c>
      <c r="AHI26" s="1158">
        <v>174</v>
      </c>
      <c r="AHJ26" s="1144">
        <v>0.92063492063492058</v>
      </c>
      <c r="AHK26" s="1158">
        <v>172</v>
      </c>
      <c r="AHL26" s="1144">
        <v>0.91005291005291</v>
      </c>
      <c r="AHM26" s="1158">
        <v>179</v>
      </c>
      <c r="AHN26" s="1144">
        <v>0.94708994708994709</v>
      </c>
      <c r="AHO26" s="1158">
        <v>172</v>
      </c>
      <c r="AHP26" s="802">
        <v>0.91005291005291</v>
      </c>
    </row>
    <row r="27" spans="1:901" x14ac:dyDescent="0.2">
      <c r="A27" s="4"/>
      <c r="B27" s="4" t="s">
        <v>619</v>
      </c>
      <c r="C27" s="1014" t="s">
        <v>620</v>
      </c>
      <c r="D27" s="3" t="s">
        <v>575</v>
      </c>
      <c r="E27" s="25" t="s">
        <v>770</v>
      </c>
      <c r="F27" s="25" t="s">
        <v>770</v>
      </c>
      <c r="G27" s="25" t="s">
        <v>770</v>
      </c>
      <c r="H27" s="25" t="s">
        <v>770</v>
      </c>
      <c r="I27" s="25" t="s">
        <v>770</v>
      </c>
      <c r="J27" s="25" t="s">
        <v>770</v>
      </c>
      <c r="K27" s="25" t="s">
        <v>770</v>
      </c>
      <c r="L27" s="25" t="s">
        <v>770</v>
      </c>
      <c r="M27" s="1" t="s">
        <v>619</v>
      </c>
      <c r="N27" s="1" t="s">
        <v>628</v>
      </c>
      <c r="O27" s="62" t="s">
        <v>770</v>
      </c>
      <c r="P27" s="62" t="s">
        <v>770</v>
      </c>
      <c r="Q27" s="62" t="s">
        <v>770</v>
      </c>
      <c r="R27" s="62" t="s">
        <v>770</v>
      </c>
      <c r="S27" s="62" t="s">
        <v>770</v>
      </c>
      <c r="T27" s="62" t="s">
        <v>770</v>
      </c>
      <c r="U27" s="913" t="s">
        <v>770</v>
      </c>
      <c r="V27" s="1125">
        <v>1035</v>
      </c>
      <c r="W27" s="1059">
        <v>1170</v>
      </c>
      <c r="X27" s="1059">
        <v>6335</v>
      </c>
      <c r="Y27" s="1059">
        <v>7305</v>
      </c>
      <c r="Z27" s="1098">
        <v>0.1633780584056827</v>
      </c>
      <c r="AA27" s="1098">
        <v>0.15447844647680148</v>
      </c>
      <c r="AB27" s="1098">
        <v>0.17268566896812412</v>
      </c>
      <c r="AC27" s="1098">
        <v>0.16016427104722791</v>
      </c>
      <c r="AD27" s="1098">
        <v>0.15193277348462669</v>
      </c>
      <c r="AE27" s="1072">
        <v>0.16875299758132292</v>
      </c>
      <c r="AF27" s="1059">
        <v>955</v>
      </c>
      <c r="AG27" s="1059">
        <v>1080</v>
      </c>
      <c r="AH27" s="1059">
        <v>6340</v>
      </c>
      <c r="AI27" s="1059">
        <v>7390</v>
      </c>
      <c r="AJ27" s="1098">
        <v>0.15063091482649843</v>
      </c>
      <c r="AK27" s="1098">
        <v>0.14203801436351579</v>
      </c>
      <c r="AL27" s="1098">
        <v>0.15964693019947032</v>
      </c>
      <c r="AM27" s="1098">
        <v>0.14614343707713126</v>
      </c>
      <c r="AN27" s="1098">
        <v>0.13827334400382871</v>
      </c>
      <c r="AO27" s="1072">
        <v>0.1543812214033424</v>
      </c>
      <c r="AP27" s="1059">
        <v>1015</v>
      </c>
      <c r="AQ27" s="1059">
        <v>1115</v>
      </c>
      <c r="AR27" s="1059">
        <v>6195</v>
      </c>
      <c r="AS27" s="1059">
        <v>7270</v>
      </c>
      <c r="AT27" s="1098">
        <v>0.16384180790960451</v>
      </c>
      <c r="AU27" s="1098">
        <v>0.15483374685126144</v>
      </c>
      <c r="AV27" s="1098">
        <v>0.17326650741909452</v>
      </c>
      <c r="AW27" s="1098">
        <v>0.15337001375515819</v>
      </c>
      <c r="AX27" s="1098">
        <v>0.14527004427490392</v>
      </c>
      <c r="AY27" s="1072">
        <v>0.16183610746996327</v>
      </c>
      <c r="AZ27" s="1059">
        <v>985</v>
      </c>
      <c r="BA27" s="1059">
        <v>1120</v>
      </c>
      <c r="BB27" s="1059">
        <v>6060</v>
      </c>
      <c r="BC27" s="1059">
        <v>7150</v>
      </c>
      <c r="BD27" s="1098">
        <v>0.16254125412541254</v>
      </c>
      <c r="BE27" s="1098">
        <v>0.15346638206021002</v>
      </c>
      <c r="BF27" s="1098">
        <v>0.1720436881197201</v>
      </c>
      <c r="BG27" s="1098">
        <v>0.15664335664335666</v>
      </c>
      <c r="BH27" s="1098">
        <v>0.14840323253806853</v>
      </c>
      <c r="BI27" s="1072">
        <v>0.16525223099670625</v>
      </c>
      <c r="BJ27" s="1059">
        <v>2283</v>
      </c>
      <c r="BK27" s="1059">
        <v>2243</v>
      </c>
      <c r="BL27" s="1059">
        <v>1887</v>
      </c>
      <c r="BM27" s="1059">
        <v>1707</v>
      </c>
      <c r="BN27" s="1059">
        <v>1574</v>
      </c>
      <c r="BO27" s="1059">
        <v>8120</v>
      </c>
      <c r="BP27" s="1059">
        <v>9694</v>
      </c>
      <c r="BQ27" s="1126">
        <v>35386</v>
      </c>
      <c r="BR27" s="1059">
        <v>2316</v>
      </c>
      <c r="BS27" s="1059">
        <v>2140</v>
      </c>
      <c r="BT27" s="1059">
        <v>1819</v>
      </c>
      <c r="BU27" s="1059">
        <v>1816</v>
      </c>
      <c r="BV27" s="1059">
        <v>1597</v>
      </c>
      <c r="BW27" s="1059">
        <v>8091</v>
      </c>
      <c r="BX27" s="1059">
        <v>9688</v>
      </c>
      <c r="BY27" s="1126">
        <v>35280</v>
      </c>
      <c r="BZ27" s="1059">
        <v>2277</v>
      </c>
      <c r="CA27" s="1059">
        <v>2084</v>
      </c>
      <c r="CB27" s="1059">
        <v>1815</v>
      </c>
      <c r="CC27" s="1059">
        <v>1861</v>
      </c>
      <c r="CD27" s="1059">
        <v>1639</v>
      </c>
      <c r="CE27" s="1059">
        <v>8037</v>
      </c>
      <c r="CF27" s="1059">
        <v>9676</v>
      </c>
      <c r="CG27" s="1126">
        <v>35145</v>
      </c>
      <c r="CH27" s="1059">
        <v>2236</v>
      </c>
      <c r="CI27" s="1059">
        <v>2011</v>
      </c>
      <c r="CJ27" s="1059">
        <v>1832</v>
      </c>
      <c r="CK27" s="1059">
        <v>1912</v>
      </c>
      <c r="CL27" s="1059">
        <v>1554</v>
      </c>
      <c r="CM27" s="1059">
        <v>7991</v>
      </c>
      <c r="CN27" s="1059">
        <v>9545</v>
      </c>
      <c r="CO27" s="1126">
        <v>34770</v>
      </c>
      <c r="CP27" s="1059">
        <v>2177</v>
      </c>
      <c r="CQ27" s="1059">
        <v>1911</v>
      </c>
      <c r="CR27" s="1059">
        <v>1783</v>
      </c>
      <c r="CS27" s="1059">
        <v>1855</v>
      </c>
      <c r="CT27" s="1059">
        <v>1630</v>
      </c>
      <c r="CU27" s="1059">
        <v>7726</v>
      </c>
      <c r="CV27" s="1059">
        <v>9356</v>
      </c>
      <c r="CW27" s="1126">
        <v>34271</v>
      </c>
      <c r="CX27" s="1059">
        <v>2104</v>
      </c>
      <c r="CY27" s="1059">
        <v>1829</v>
      </c>
      <c r="CZ27" s="1059">
        <v>1761</v>
      </c>
      <c r="DA27" s="1059">
        <v>1913</v>
      </c>
      <c r="DB27" s="1059">
        <v>1636</v>
      </c>
      <c r="DC27" s="1059">
        <v>7607</v>
      </c>
      <c r="DD27" s="1059">
        <v>9243</v>
      </c>
      <c r="DE27" s="1126">
        <v>33920</v>
      </c>
      <c r="DF27" s="1059">
        <v>2005</v>
      </c>
      <c r="DG27" s="1059">
        <v>1753</v>
      </c>
      <c r="DH27" s="1059">
        <v>1904</v>
      </c>
      <c r="DI27" s="1059">
        <v>1924</v>
      </c>
      <c r="DJ27" s="1059">
        <v>1654</v>
      </c>
      <c r="DK27" s="1059">
        <v>7586</v>
      </c>
      <c r="DL27" s="1059">
        <v>9240</v>
      </c>
      <c r="DM27" s="1126">
        <v>33867</v>
      </c>
      <c r="DN27" s="1059">
        <v>1941</v>
      </c>
      <c r="DO27" s="1059">
        <v>1757</v>
      </c>
      <c r="DP27" s="1059">
        <v>1937</v>
      </c>
      <c r="DQ27" s="1059">
        <v>1917</v>
      </c>
      <c r="DR27" s="1059">
        <v>1624</v>
      </c>
      <c r="DS27" s="1059">
        <v>7552</v>
      </c>
      <c r="DT27" s="1059">
        <v>9176</v>
      </c>
      <c r="DU27" s="1126">
        <v>33719</v>
      </c>
      <c r="DV27" s="1059">
        <v>1883</v>
      </c>
      <c r="DW27" s="1059">
        <v>1760</v>
      </c>
      <c r="DX27" s="1059">
        <v>1986</v>
      </c>
      <c r="DY27" s="1059">
        <v>1922</v>
      </c>
      <c r="DZ27" s="1059">
        <v>1647</v>
      </c>
      <c r="EA27" s="1059">
        <v>7551</v>
      </c>
      <c r="EB27" s="1059">
        <v>9198</v>
      </c>
      <c r="EC27" s="1126">
        <v>33334</v>
      </c>
      <c r="ED27" s="1059">
        <v>1824</v>
      </c>
      <c r="EE27" s="1059">
        <v>1776</v>
      </c>
      <c r="EF27" s="1059">
        <v>1980</v>
      </c>
      <c r="EG27" s="1059">
        <v>1978</v>
      </c>
      <c r="EH27" s="1059">
        <v>1634</v>
      </c>
      <c r="EI27" s="1059">
        <v>7558</v>
      </c>
      <c r="EJ27" s="1059">
        <v>9192</v>
      </c>
      <c r="EK27" s="1126">
        <v>33114</v>
      </c>
      <c r="EL27" s="1059">
        <v>1800</v>
      </c>
      <c r="EM27" s="1059">
        <v>1804</v>
      </c>
      <c r="EN27" s="1059">
        <v>2022</v>
      </c>
      <c r="EO27" s="1059">
        <v>1945</v>
      </c>
      <c r="EP27" s="1059">
        <v>1567</v>
      </c>
      <c r="EQ27" s="1059">
        <v>7571</v>
      </c>
      <c r="ER27" s="1059">
        <v>9138</v>
      </c>
      <c r="ES27" s="1126">
        <v>32901</v>
      </c>
      <c r="ET27" s="1059" t="s">
        <v>770</v>
      </c>
      <c r="EU27" s="1059" t="s">
        <v>770</v>
      </c>
      <c r="EV27" s="1059">
        <v>39</v>
      </c>
      <c r="EW27" s="1059">
        <v>54</v>
      </c>
      <c r="EX27" s="1059">
        <v>93</v>
      </c>
      <c r="EY27" s="1059">
        <v>323</v>
      </c>
      <c r="EZ27" s="1098">
        <v>0.28792569659442724</v>
      </c>
      <c r="FA27" s="1098">
        <v>0.24126622634121092</v>
      </c>
      <c r="FB27" s="1098">
        <v>0.33957030371736263</v>
      </c>
      <c r="FC27" s="64" t="s">
        <v>3498</v>
      </c>
      <c r="FD27" s="1098">
        <v>0.16718266253869968</v>
      </c>
      <c r="FE27" s="1098">
        <v>0.13045273882485828</v>
      </c>
      <c r="FF27" s="1098">
        <v>0.21173597623056734</v>
      </c>
      <c r="FG27" s="1126" t="s">
        <v>2154</v>
      </c>
      <c r="FH27" s="1059" t="s">
        <v>770</v>
      </c>
      <c r="FI27" s="1059" t="s">
        <v>770</v>
      </c>
      <c r="FJ27" s="1059">
        <v>39</v>
      </c>
      <c r="FK27" s="1059">
        <v>54</v>
      </c>
      <c r="FL27" s="1059">
        <v>93</v>
      </c>
      <c r="FM27" s="1059">
        <v>279</v>
      </c>
      <c r="FN27" s="1098">
        <v>0.33333333333333331</v>
      </c>
      <c r="FO27" s="1098">
        <v>0.28061265233988819</v>
      </c>
      <c r="FP27" s="1098">
        <v>0.39058123702921993</v>
      </c>
      <c r="FQ27" s="1059" t="s">
        <v>2154</v>
      </c>
      <c r="FR27" s="1098">
        <v>0.19354838709677419</v>
      </c>
      <c r="FS27" s="1098">
        <v>0.15148010279148591</v>
      </c>
      <c r="FT27" s="1098">
        <v>0.2439409195968742</v>
      </c>
      <c r="FU27" s="1126" t="s">
        <v>2154</v>
      </c>
      <c r="FV27" s="1059" t="s">
        <v>770</v>
      </c>
      <c r="FW27" s="1059" t="s">
        <v>770</v>
      </c>
      <c r="FX27" s="1059">
        <v>32</v>
      </c>
      <c r="FY27" s="1059">
        <v>51</v>
      </c>
      <c r="FZ27" s="1059">
        <v>83</v>
      </c>
      <c r="GA27" s="1059">
        <v>280</v>
      </c>
      <c r="GB27" s="1098">
        <v>0.29642857142857143</v>
      </c>
      <c r="GC27" s="1098">
        <v>0.24598417935847902</v>
      </c>
      <c r="GD27" s="1098">
        <v>0.35238316107992007</v>
      </c>
      <c r="GE27" s="1059" t="s">
        <v>2154</v>
      </c>
      <c r="GF27" s="1098">
        <v>0.18214285714285713</v>
      </c>
      <c r="GG27" s="1098">
        <v>0.14133818393850631</v>
      </c>
      <c r="GH27" s="1098">
        <v>0.23155117218460811</v>
      </c>
      <c r="GI27" s="1126" t="s">
        <v>2154</v>
      </c>
      <c r="GJ27" s="1059" t="s">
        <v>770</v>
      </c>
      <c r="GK27" s="1059" t="s">
        <v>770</v>
      </c>
      <c r="GL27" s="1059">
        <v>38</v>
      </c>
      <c r="GM27" s="1059">
        <v>36</v>
      </c>
      <c r="GN27" s="1059">
        <v>74</v>
      </c>
      <c r="GO27" s="1059">
        <v>286</v>
      </c>
      <c r="GP27" s="1098">
        <v>0.25874125874125875</v>
      </c>
      <c r="GQ27" s="1098">
        <v>0.21141952669792441</v>
      </c>
      <c r="GR27" s="1098">
        <v>0.31245811123043166</v>
      </c>
      <c r="GS27" s="1059" t="s">
        <v>3498</v>
      </c>
      <c r="GT27" s="1098">
        <v>0.12587412587412589</v>
      </c>
      <c r="GU27" s="1098">
        <v>9.2324421524948588E-2</v>
      </c>
      <c r="GV27" s="1098">
        <v>0.16934090105960359</v>
      </c>
      <c r="GW27" s="1126" t="s">
        <v>3498</v>
      </c>
      <c r="GX27" s="1059" t="s">
        <v>770</v>
      </c>
      <c r="GY27" s="1059" t="s">
        <v>770</v>
      </c>
      <c r="GZ27" s="1059">
        <v>48</v>
      </c>
      <c r="HA27" s="1059">
        <v>20</v>
      </c>
      <c r="HB27" s="1059">
        <v>68</v>
      </c>
      <c r="HC27" s="1059">
        <v>360</v>
      </c>
      <c r="HD27" s="1098">
        <v>0.18888888888888888</v>
      </c>
      <c r="HE27" s="1098">
        <v>0.15182032742632473</v>
      </c>
      <c r="HF27" s="1098">
        <v>0.23252690797108458</v>
      </c>
      <c r="HG27" s="1059" t="s">
        <v>2154</v>
      </c>
      <c r="HH27" s="1098">
        <v>5.5555555555555552E-2</v>
      </c>
      <c r="HI27" s="1098">
        <v>3.6248204600072338E-2</v>
      </c>
      <c r="HJ27" s="1098">
        <v>8.4247845967655208E-2</v>
      </c>
      <c r="HK27" s="1126" t="s">
        <v>3498</v>
      </c>
      <c r="HL27" s="1059" t="s">
        <v>770</v>
      </c>
      <c r="HM27" s="1059" t="s">
        <v>770</v>
      </c>
      <c r="HN27" s="1059">
        <v>45</v>
      </c>
      <c r="HO27" s="1059">
        <v>26</v>
      </c>
      <c r="HP27" s="1059">
        <v>71</v>
      </c>
      <c r="HQ27" s="1059">
        <v>371</v>
      </c>
      <c r="HR27" s="1098">
        <v>0.19137466307277629</v>
      </c>
      <c r="HS27" s="1098">
        <v>0.1545885531396794</v>
      </c>
      <c r="HT27" s="1098">
        <v>0.23448649549430206</v>
      </c>
      <c r="HU27" s="1059" t="s">
        <v>2154</v>
      </c>
      <c r="HV27" s="1098">
        <v>7.0080862533692723E-2</v>
      </c>
      <c r="HW27" s="1098">
        <v>4.8270668885205446E-2</v>
      </c>
      <c r="HX27" s="1098">
        <v>0.10070287047828837</v>
      </c>
      <c r="HY27" s="1126" t="s">
        <v>2154</v>
      </c>
      <c r="HZ27" s="1059" t="s">
        <v>770</v>
      </c>
      <c r="IA27" s="1059" t="s">
        <v>770</v>
      </c>
      <c r="IB27" s="1059">
        <v>47</v>
      </c>
      <c r="IC27" s="1059">
        <v>15</v>
      </c>
      <c r="ID27" s="1059">
        <v>62</v>
      </c>
      <c r="IE27" s="1059">
        <v>363</v>
      </c>
      <c r="IF27" s="1098">
        <v>0.17079889807162535</v>
      </c>
      <c r="IG27" s="1098">
        <v>0.13558151784387876</v>
      </c>
      <c r="IH27" s="1098">
        <v>0.21291087784027662</v>
      </c>
      <c r="II27" s="1059" t="s">
        <v>3498</v>
      </c>
      <c r="IJ27" s="1098">
        <v>4.1322314049586778E-2</v>
      </c>
      <c r="IK27" s="1098">
        <v>2.5199280167357351E-2</v>
      </c>
      <c r="IL27" s="1098">
        <v>6.7051630974164556E-2</v>
      </c>
      <c r="IM27" s="1126" t="s">
        <v>3498</v>
      </c>
      <c r="IN27" s="1059" t="s">
        <v>770</v>
      </c>
      <c r="IO27" s="1059" t="s">
        <v>770</v>
      </c>
      <c r="IP27" s="1059">
        <v>33</v>
      </c>
      <c r="IQ27" s="1059">
        <v>24</v>
      </c>
      <c r="IR27" s="1059">
        <v>57</v>
      </c>
      <c r="IS27" s="1059">
        <v>238</v>
      </c>
      <c r="IT27" s="1098">
        <v>0.23949579831932774</v>
      </c>
      <c r="IU27" s="1098">
        <v>0.18968713176533425</v>
      </c>
      <c r="IV27" s="1098">
        <v>0.29758026810618254</v>
      </c>
      <c r="IW27" s="1059" t="s">
        <v>2154</v>
      </c>
      <c r="IX27" s="1098">
        <v>0.10084033613445378</v>
      </c>
      <c r="IY27" s="1098">
        <v>6.8704113652446164E-2</v>
      </c>
      <c r="IZ27" s="1098">
        <v>0.14565722486036181</v>
      </c>
      <c r="JA27" s="1126" t="s">
        <v>2154</v>
      </c>
      <c r="JB27" s="1059">
        <v>33517</v>
      </c>
      <c r="JC27" s="1059">
        <v>2070</v>
      </c>
      <c r="JD27" s="1059">
        <v>1838</v>
      </c>
      <c r="JE27" s="1059">
        <v>1765</v>
      </c>
      <c r="JF27" s="1059">
        <v>1875</v>
      </c>
      <c r="JG27" s="1126">
        <v>1653</v>
      </c>
      <c r="JH27" s="1059">
        <v>6144</v>
      </c>
      <c r="JI27" s="1059">
        <v>51</v>
      </c>
      <c r="JJ27" s="1059">
        <v>72</v>
      </c>
      <c r="JK27" s="1059">
        <v>106</v>
      </c>
      <c r="JL27" s="1059">
        <v>127</v>
      </c>
      <c r="JM27" s="1126">
        <v>104</v>
      </c>
      <c r="JN27" s="1060">
        <v>0.18330996210878062</v>
      </c>
      <c r="JO27" s="1060">
        <v>2.4637681159420291E-2</v>
      </c>
      <c r="JP27" s="1060">
        <v>3.9173014145810661E-2</v>
      </c>
      <c r="JQ27" s="1060">
        <v>6.0056657223796037E-2</v>
      </c>
      <c r="JR27" s="1060">
        <v>6.773333333333334E-2</v>
      </c>
      <c r="JS27" s="1072">
        <v>6.2915910465819722E-2</v>
      </c>
      <c r="JT27" s="1059">
        <v>33811</v>
      </c>
      <c r="JU27" s="1059">
        <v>32235</v>
      </c>
      <c r="JV27" s="1059">
        <v>31214</v>
      </c>
      <c r="JW27" s="1059">
        <v>1021</v>
      </c>
      <c r="JX27" s="1059">
        <v>237</v>
      </c>
      <c r="JY27" s="1059">
        <v>33</v>
      </c>
      <c r="JZ27" s="1059">
        <v>751</v>
      </c>
      <c r="KA27" s="1059">
        <v>572</v>
      </c>
      <c r="KB27" s="1059">
        <v>657</v>
      </c>
      <c r="KC27" s="1059">
        <v>162</v>
      </c>
      <c r="KD27" s="1059">
        <v>185</v>
      </c>
      <c r="KE27" s="1060">
        <v>0.9231906775901334</v>
      </c>
      <c r="KF27" s="1072">
        <v>7.6809322409866598E-2</v>
      </c>
      <c r="KG27" s="1059">
        <v>2070</v>
      </c>
      <c r="KH27" s="1059">
        <v>1898</v>
      </c>
      <c r="KI27" s="1059">
        <v>1854</v>
      </c>
      <c r="KJ27" s="1059">
        <v>44</v>
      </c>
      <c r="KK27" s="1059">
        <v>1</v>
      </c>
      <c r="KL27" s="1059">
        <v>4</v>
      </c>
      <c r="KM27" s="1059">
        <v>39</v>
      </c>
      <c r="KN27" s="1059">
        <v>85</v>
      </c>
      <c r="KO27" s="1059">
        <v>56</v>
      </c>
      <c r="KP27" s="1059">
        <v>9</v>
      </c>
      <c r="KQ27" s="1059">
        <v>22</v>
      </c>
      <c r="KR27" s="1060">
        <v>0.89565217391304353</v>
      </c>
      <c r="KS27" s="1072">
        <v>0.10434782608695647</v>
      </c>
      <c r="KT27" s="1059">
        <v>1131</v>
      </c>
      <c r="KU27" s="1059">
        <v>1049</v>
      </c>
      <c r="KV27" s="1059">
        <v>1026</v>
      </c>
      <c r="KW27" s="1059">
        <v>23</v>
      </c>
      <c r="KX27" s="1059">
        <v>3</v>
      </c>
      <c r="KY27" s="1059">
        <v>1</v>
      </c>
      <c r="KZ27" s="1059">
        <v>19</v>
      </c>
      <c r="LA27" s="1059">
        <v>42</v>
      </c>
      <c r="LB27" s="1059">
        <v>24</v>
      </c>
      <c r="LC27" s="1059">
        <v>8</v>
      </c>
      <c r="LD27" s="1059">
        <v>8</v>
      </c>
      <c r="LE27" s="1060">
        <v>0.90716180371352784</v>
      </c>
      <c r="LF27" s="1072">
        <v>9.2838196286472163E-2</v>
      </c>
      <c r="LG27" s="1059">
        <v>707</v>
      </c>
      <c r="LH27" s="1059">
        <v>654</v>
      </c>
      <c r="LI27" s="1059">
        <v>638</v>
      </c>
      <c r="LJ27" s="1059">
        <v>16</v>
      </c>
      <c r="LK27" s="1059">
        <v>3</v>
      </c>
      <c r="LL27" s="1059">
        <v>1</v>
      </c>
      <c r="LM27" s="1059">
        <v>12</v>
      </c>
      <c r="LN27" s="1059">
        <v>25</v>
      </c>
      <c r="LO27" s="1059">
        <v>20</v>
      </c>
      <c r="LP27" s="1059">
        <v>3</v>
      </c>
      <c r="LQ27" s="1059">
        <v>5</v>
      </c>
      <c r="LR27" s="1060">
        <v>0.90240452616690237</v>
      </c>
      <c r="LS27" s="1072">
        <v>9.7595473833097635E-2</v>
      </c>
      <c r="LT27" s="1059">
        <v>1766</v>
      </c>
      <c r="LU27" s="1059">
        <v>1650</v>
      </c>
      <c r="LV27" s="1059">
        <v>1621</v>
      </c>
      <c r="LW27" s="1059">
        <v>29</v>
      </c>
      <c r="LX27" s="1059">
        <v>4</v>
      </c>
      <c r="LY27" s="1059">
        <v>1</v>
      </c>
      <c r="LZ27" s="1059">
        <v>24</v>
      </c>
      <c r="MA27" s="1059">
        <v>57</v>
      </c>
      <c r="MB27" s="1059">
        <v>35</v>
      </c>
      <c r="MC27" s="1059">
        <v>15</v>
      </c>
      <c r="MD27" s="1059">
        <v>9</v>
      </c>
      <c r="ME27" s="1060">
        <v>0.91789354473386187</v>
      </c>
      <c r="MF27" s="1072">
        <v>8.2106455266138134E-2</v>
      </c>
      <c r="MG27" s="1059">
        <v>423</v>
      </c>
      <c r="MH27" s="1059">
        <v>388</v>
      </c>
      <c r="MI27" s="1059">
        <v>383</v>
      </c>
      <c r="MJ27" s="1059">
        <v>5</v>
      </c>
      <c r="MK27" s="1059">
        <v>0</v>
      </c>
      <c r="ML27" s="1059">
        <v>1</v>
      </c>
      <c r="MM27" s="1059">
        <v>4</v>
      </c>
      <c r="MN27" s="1059">
        <v>20</v>
      </c>
      <c r="MO27" s="1059">
        <v>11</v>
      </c>
      <c r="MP27" s="1059">
        <v>2</v>
      </c>
      <c r="MQ27" s="1059">
        <v>2</v>
      </c>
      <c r="MR27" s="1060">
        <v>0.90543735224586286</v>
      </c>
      <c r="MS27" s="1072">
        <v>9.4562647754137141E-2</v>
      </c>
      <c r="MT27" s="1059">
        <v>786</v>
      </c>
      <c r="MU27" s="1059">
        <v>728</v>
      </c>
      <c r="MV27" s="1059">
        <v>711</v>
      </c>
      <c r="MW27" s="1059">
        <v>17</v>
      </c>
      <c r="MX27" s="1059">
        <v>1</v>
      </c>
      <c r="MY27" s="1059">
        <v>2</v>
      </c>
      <c r="MZ27" s="1059">
        <v>14</v>
      </c>
      <c r="NA27" s="1059">
        <v>33</v>
      </c>
      <c r="NB27" s="1059">
        <v>16</v>
      </c>
      <c r="NC27" s="1059">
        <v>3</v>
      </c>
      <c r="ND27" s="1059">
        <v>6</v>
      </c>
      <c r="NE27" s="1060">
        <v>0.90458015267175573</v>
      </c>
      <c r="NF27" s="1072">
        <v>9.5419847328244267E-2</v>
      </c>
      <c r="NG27" s="1059">
        <v>678</v>
      </c>
      <c r="NH27" s="1059">
        <v>634</v>
      </c>
      <c r="NI27" s="1059">
        <v>624</v>
      </c>
      <c r="NJ27" s="1059">
        <v>10</v>
      </c>
      <c r="NK27" s="1059">
        <v>2</v>
      </c>
      <c r="NL27" s="1059">
        <v>1</v>
      </c>
      <c r="NM27" s="1059">
        <v>7</v>
      </c>
      <c r="NN27" s="1059">
        <v>19</v>
      </c>
      <c r="NO27" s="1059">
        <v>18</v>
      </c>
      <c r="NP27" s="1059">
        <v>4</v>
      </c>
      <c r="NQ27" s="1059">
        <v>3</v>
      </c>
      <c r="NR27" s="1060">
        <v>0.92035398230088494</v>
      </c>
      <c r="NS27" s="1072">
        <v>7.9646017699115057E-2</v>
      </c>
      <c r="NT27" s="1059">
        <v>1654</v>
      </c>
      <c r="NU27" s="1059">
        <v>1548</v>
      </c>
      <c r="NV27" s="1059">
        <v>1507</v>
      </c>
      <c r="NW27" s="1059">
        <v>41</v>
      </c>
      <c r="NX27" s="1059">
        <v>4</v>
      </c>
      <c r="NY27" s="1059">
        <v>5</v>
      </c>
      <c r="NZ27" s="1059">
        <v>32</v>
      </c>
      <c r="OA27" s="1059">
        <v>38</v>
      </c>
      <c r="OB27" s="1059">
        <v>50</v>
      </c>
      <c r="OC27" s="1059">
        <v>6</v>
      </c>
      <c r="OD27" s="1059">
        <v>12</v>
      </c>
      <c r="OE27" s="1060">
        <v>0.91112454655380892</v>
      </c>
      <c r="OF27" s="1072">
        <v>8.8875453446191077E-2</v>
      </c>
      <c r="OG27" s="1059">
        <v>9215</v>
      </c>
      <c r="OH27" s="1059">
        <v>8549</v>
      </c>
      <c r="OI27" s="1059">
        <v>8364</v>
      </c>
      <c r="OJ27" s="1059">
        <v>185</v>
      </c>
      <c r="OK27" s="1059">
        <v>18</v>
      </c>
      <c r="OL27" s="1059">
        <v>16</v>
      </c>
      <c r="OM27" s="1059">
        <v>151</v>
      </c>
      <c r="ON27" s="1059">
        <v>319</v>
      </c>
      <c r="OO27" s="1059">
        <v>230</v>
      </c>
      <c r="OP27" s="1059">
        <v>50</v>
      </c>
      <c r="OQ27" s="1059">
        <v>67</v>
      </c>
      <c r="OR27" s="1060">
        <v>0.90765056972327729</v>
      </c>
      <c r="OS27" s="1072">
        <v>9.234943027672271E-2</v>
      </c>
      <c r="OT27" s="1059">
        <v>34271</v>
      </c>
      <c r="OU27" s="1059">
        <v>17.267516033964579</v>
      </c>
      <c r="OV27" s="1060">
        <v>0</v>
      </c>
      <c r="OW27" s="1072">
        <v>0.2608695652173913</v>
      </c>
      <c r="OX27" s="1059">
        <v>6240</v>
      </c>
      <c r="OY27" s="1060">
        <v>0.16582419871794868</v>
      </c>
      <c r="OZ27" s="1059">
        <v>1034.7429999999997</v>
      </c>
      <c r="PA27" s="1060">
        <v>0</v>
      </c>
      <c r="PB27" s="1072">
        <v>0.17391304347826086</v>
      </c>
      <c r="PC27" s="1059">
        <v>1460</v>
      </c>
      <c r="PD27" s="1059">
        <v>210</v>
      </c>
      <c r="PE27" s="1126">
        <v>140</v>
      </c>
      <c r="PF27" s="1059">
        <v>1405</v>
      </c>
      <c r="PG27" s="1059">
        <v>230</v>
      </c>
      <c r="PH27" s="1126">
        <v>115</v>
      </c>
      <c r="PI27" s="1059">
        <v>1350</v>
      </c>
      <c r="PJ27" s="1059">
        <v>215</v>
      </c>
      <c r="PK27" s="1126">
        <v>110</v>
      </c>
      <c r="PL27" s="1059">
        <v>1275</v>
      </c>
      <c r="PM27" s="1059">
        <v>205</v>
      </c>
      <c r="PN27" s="1126">
        <v>85</v>
      </c>
      <c r="PO27" s="1059">
        <v>1230</v>
      </c>
      <c r="PP27" s="1059">
        <v>235</v>
      </c>
      <c r="PQ27" s="1126">
        <v>95</v>
      </c>
      <c r="PR27" s="1059">
        <v>1155</v>
      </c>
      <c r="PS27" s="1059">
        <v>235</v>
      </c>
      <c r="PT27" s="1126">
        <v>85</v>
      </c>
      <c r="PU27" s="1059" t="s">
        <v>770</v>
      </c>
      <c r="PV27" s="1059" t="s">
        <v>770</v>
      </c>
      <c r="PW27" s="1059" t="s">
        <v>770</v>
      </c>
      <c r="PX27" s="1059" t="s">
        <v>770</v>
      </c>
      <c r="PY27" s="1059" t="s">
        <v>770</v>
      </c>
      <c r="PZ27" s="1059" t="s">
        <v>770</v>
      </c>
      <c r="QA27" s="1059" t="s">
        <v>770</v>
      </c>
      <c r="QB27" s="1126" t="s">
        <v>770</v>
      </c>
      <c r="QC27" s="1059">
        <v>384</v>
      </c>
      <c r="QD27" s="1059">
        <v>457</v>
      </c>
      <c r="QE27" s="1059" t="s">
        <v>770</v>
      </c>
      <c r="QF27" s="1059">
        <v>388</v>
      </c>
      <c r="QG27" s="1059">
        <v>399</v>
      </c>
      <c r="QH27" s="1059">
        <v>360</v>
      </c>
      <c r="QI27" s="1059">
        <v>359</v>
      </c>
      <c r="QJ27" s="1059">
        <v>333</v>
      </c>
      <c r="QK27" s="1126">
        <v>332</v>
      </c>
      <c r="QL27" s="1059">
        <v>420</v>
      </c>
      <c r="QM27" s="1059">
        <v>463</v>
      </c>
      <c r="QN27" s="1059">
        <v>443</v>
      </c>
      <c r="QO27" s="1059">
        <v>456</v>
      </c>
      <c r="QP27" s="1059">
        <v>501</v>
      </c>
      <c r="QQ27" s="1059">
        <v>492</v>
      </c>
      <c r="QR27" s="1059">
        <v>453</v>
      </c>
      <c r="QS27" s="1059">
        <v>441</v>
      </c>
      <c r="QT27" s="1059">
        <v>460</v>
      </c>
      <c r="QU27" s="1059">
        <v>397</v>
      </c>
      <c r="QV27" s="1059">
        <v>403</v>
      </c>
      <c r="QW27" s="1059">
        <v>390</v>
      </c>
      <c r="QX27" s="1059">
        <v>371</v>
      </c>
      <c r="QY27" s="1059">
        <v>373</v>
      </c>
      <c r="QZ27" s="1059">
        <v>350</v>
      </c>
      <c r="RA27" s="1059">
        <v>308</v>
      </c>
      <c r="RB27" s="1059">
        <v>368</v>
      </c>
      <c r="RC27" s="1059">
        <v>377</v>
      </c>
      <c r="RD27" s="1059">
        <v>356</v>
      </c>
      <c r="RE27" s="1059">
        <v>298</v>
      </c>
      <c r="RF27" s="1059">
        <v>303</v>
      </c>
      <c r="RG27" s="1059">
        <v>303</v>
      </c>
      <c r="RH27" s="1059">
        <v>324</v>
      </c>
      <c r="RI27" s="1059">
        <v>309</v>
      </c>
      <c r="RJ27" s="1126">
        <v>335</v>
      </c>
      <c r="RK27" s="1059">
        <v>452</v>
      </c>
      <c r="RL27" s="1059">
        <v>425</v>
      </c>
      <c r="RM27" s="1059">
        <v>463</v>
      </c>
      <c r="RN27" s="1059">
        <v>489</v>
      </c>
      <c r="RO27" s="1059">
        <v>487</v>
      </c>
      <c r="RP27" s="1059">
        <v>446</v>
      </c>
      <c r="RQ27" s="1059">
        <v>446</v>
      </c>
      <c r="RR27" s="1059">
        <v>451</v>
      </c>
      <c r="RS27" s="1059">
        <v>390</v>
      </c>
      <c r="RT27" s="1059">
        <v>407</v>
      </c>
      <c r="RU27" s="1059">
        <v>387</v>
      </c>
      <c r="RV27" s="1059">
        <v>370</v>
      </c>
      <c r="RW27" s="1059">
        <v>385</v>
      </c>
      <c r="RX27" s="1059">
        <v>360</v>
      </c>
      <c r="RY27" s="1059">
        <v>317</v>
      </c>
      <c r="RZ27" s="1059">
        <v>377</v>
      </c>
      <c r="SA27" s="1059">
        <v>387</v>
      </c>
      <c r="SB27" s="1059">
        <v>379</v>
      </c>
      <c r="SC27" s="1059">
        <v>335</v>
      </c>
      <c r="SD27" s="1059">
        <v>338</v>
      </c>
      <c r="SE27" s="1059">
        <v>280</v>
      </c>
      <c r="SF27" s="1059">
        <v>317</v>
      </c>
      <c r="SG27" s="1059">
        <v>299</v>
      </c>
      <c r="SH27" s="1059">
        <v>332</v>
      </c>
      <c r="SI27" s="1126">
        <v>369</v>
      </c>
      <c r="SJ27" s="1059">
        <v>419</v>
      </c>
      <c r="SK27" s="1059">
        <v>457</v>
      </c>
      <c r="SL27" s="1059">
        <v>474</v>
      </c>
      <c r="SM27" s="1059">
        <v>487</v>
      </c>
      <c r="SN27" s="1059">
        <v>440</v>
      </c>
      <c r="SO27" s="1059">
        <v>430</v>
      </c>
      <c r="SP27" s="1059">
        <v>455</v>
      </c>
      <c r="SQ27" s="1059">
        <v>398</v>
      </c>
      <c r="SR27" s="1059">
        <v>413</v>
      </c>
      <c r="SS27" s="1059">
        <v>388</v>
      </c>
      <c r="ST27" s="1059">
        <v>370</v>
      </c>
      <c r="SU27" s="1059">
        <v>382</v>
      </c>
      <c r="SV27" s="1059">
        <v>365</v>
      </c>
      <c r="SW27" s="1059">
        <v>325</v>
      </c>
      <c r="SX27" s="1059">
        <v>373</v>
      </c>
      <c r="SY27" s="1059">
        <v>387</v>
      </c>
      <c r="SZ27" s="1059">
        <v>387</v>
      </c>
      <c r="TA27" s="1059">
        <v>362</v>
      </c>
      <c r="TB27" s="1059">
        <v>403</v>
      </c>
      <c r="TC27" s="1059">
        <v>322</v>
      </c>
      <c r="TD27" s="1059">
        <v>323</v>
      </c>
      <c r="TE27" s="1059">
        <v>288</v>
      </c>
      <c r="TF27" s="1059">
        <v>334</v>
      </c>
      <c r="TG27" s="1059">
        <v>355</v>
      </c>
      <c r="TH27" s="1126">
        <v>339</v>
      </c>
      <c r="TI27" s="1059">
        <v>196</v>
      </c>
      <c r="TJ27" s="1059">
        <v>198</v>
      </c>
      <c r="TK27" s="1059">
        <v>394</v>
      </c>
      <c r="TL27" s="1060">
        <v>0.5025380710659898</v>
      </c>
      <c r="TM27" s="1060">
        <v>0.45338234563574176</v>
      </c>
      <c r="TN27" s="1060">
        <v>0.55164478252211424</v>
      </c>
      <c r="TO27" s="1126" t="s">
        <v>2154</v>
      </c>
      <c r="TP27" s="1059">
        <v>142</v>
      </c>
      <c r="TQ27" s="1059">
        <v>220</v>
      </c>
      <c r="TR27" s="1059">
        <v>362</v>
      </c>
      <c r="TS27" s="1060">
        <v>0.60773480662983426</v>
      </c>
      <c r="TT27" s="1060">
        <v>0.55655868563144728</v>
      </c>
      <c r="TU27" s="1060">
        <v>0.65664842394939793</v>
      </c>
      <c r="TV27" s="1126" t="s">
        <v>2154</v>
      </c>
      <c r="TW27" s="1059">
        <v>118</v>
      </c>
      <c r="TX27" s="1059">
        <v>285</v>
      </c>
      <c r="TY27" s="1059">
        <v>403</v>
      </c>
      <c r="TZ27" s="1060">
        <v>0.70719602977667495</v>
      </c>
      <c r="UA27" s="1060">
        <v>0.66097892649399925</v>
      </c>
      <c r="UB27" s="1060">
        <v>0.7495003803202096</v>
      </c>
      <c r="UC27" s="1126" t="s">
        <v>2154</v>
      </c>
      <c r="UD27" s="1059">
        <v>144</v>
      </c>
      <c r="UE27" s="1059">
        <v>296</v>
      </c>
      <c r="UF27" s="1059">
        <v>440</v>
      </c>
      <c r="UG27" s="1060">
        <v>0.67272727272727273</v>
      </c>
      <c r="UH27" s="1060">
        <v>0.62755427669659281</v>
      </c>
      <c r="UI27" s="1060">
        <v>0.71491035110963008</v>
      </c>
      <c r="UJ27" s="1126" t="s">
        <v>2154</v>
      </c>
      <c r="UK27" s="1059">
        <v>130</v>
      </c>
      <c r="UL27" s="1059">
        <v>288</v>
      </c>
      <c r="UM27" s="1059">
        <v>418</v>
      </c>
      <c r="UN27" s="1060">
        <v>0.68899521531100483</v>
      </c>
      <c r="UO27" s="1060">
        <v>0.64306679932650135</v>
      </c>
      <c r="UP27" s="1060">
        <v>0.73148149766096648</v>
      </c>
      <c r="UQ27" s="1126" t="s">
        <v>2154</v>
      </c>
      <c r="UR27" s="1059">
        <v>4848</v>
      </c>
      <c r="US27" s="1059">
        <v>4762</v>
      </c>
      <c r="UT27" s="1059">
        <v>86</v>
      </c>
      <c r="UU27" s="1059">
        <v>79</v>
      </c>
      <c r="UV27" s="1060">
        <v>0.91860465116279066</v>
      </c>
      <c r="UW27" s="1059">
        <v>7</v>
      </c>
      <c r="UX27" s="1072">
        <v>8.1395348837209308E-2</v>
      </c>
      <c r="UY27" s="1059">
        <v>3908</v>
      </c>
      <c r="UZ27" s="1059">
        <v>2400</v>
      </c>
      <c r="VA27" s="1059">
        <v>686</v>
      </c>
      <c r="VB27" s="1059">
        <v>822</v>
      </c>
      <c r="VC27" s="1060">
        <v>0.61412487205731836</v>
      </c>
      <c r="VD27" s="1060">
        <v>0.17553735926305014</v>
      </c>
      <c r="VE27" s="1072">
        <v>0.21033776867963153</v>
      </c>
      <c r="VF27" s="1059">
        <v>9985</v>
      </c>
      <c r="VG27" s="1059">
        <v>699</v>
      </c>
      <c r="VH27" s="1059">
        <v>697</v>
      </c>
      <c r="VI27" s="1059">
        <v>243</v>
      </c>
      <c r="VJ27" s="1059">
        <v>6951</v>
      </c>
      <c r="VK27" s="1059">
        <v>467</v>
      </c>
      <c r="VL27" s="1059">
        <v>4066</v>
      </c>
      <c r="VM27" s="1072">
        <v>0.11485489424495819</v>
      </c>
      <c r="VN27" s="1059">
        <v>2130</v>
      </c>
      <c r="VO27" s="1059">
        <v>4</v>
      </c>
      <c r="VP27" s="1059">
        <v>707</v>
      </c>
      <c r="VQ27" s="1059">
        <v>940</v>
      </c>
      <c r="VR27" s="1059">
        <v>303</v>
      </c>
      <c r="VS27" s="1126">
        <v>4084</v>
      </c>
      <c r="VT27" s="1059">
        <v>1650</v>
      </c>
      <c r="VU27" s="1059">
        <v>1320</v>
      </c>
      <c r="VV27" s="1059">
        <v>327</v>
      </c>
      <c r="VW27" s="1059">
        <v>3</v>
      </c>
      <c r="VX27" s="1059">
        <v>330</v>
      </c>
      <c r="VY27" s="1060">
        <v>0.19818181818181818</v>
      </c>
      <c r="VZ27" s="1072">
        <v>0.2</v>
      </c>
      <c r="WA27" s="1059">
        <v>305</v>
      </c>
      <c r="WB27" s="1059">
        <v>265</v>
      </c>
      <c r="WC27" s="1059">
        <v>250</v>
      </c>
      <c r="WD27" s="1059">
        <v>230</v>
      </c>
      <c r="WE27" s="1059">
        <v>235</v>
      </c>
      <c r="WF27" s="1059">
        <v>190</v>
      </c>
      <c r="WG27" s="1126">
        <v>170</v>
      </c>
      <c r="WH27" s="1059">
        <v>939</v>
      </c>
      <c r="WI27" s="1059">
        <v>358</v>
      </c>
      <c r="WJ27" s="1060">
        <v>0.3812566560170394</v>
      </c>
      <c r="WK27" s="1126">
        <v>83</v>
      </c>
      <c r="WL27" s="1059" t="s">
        <v>770</v>
      </c>
      <c r="WM27" s="1060" t="s">
        <v>770</v>
      </c>
      <c r="WN27" s="1060" t="s">
        <v>770</v>
      </c>
      <c r="WO27" s="1072" t="s">
        <v>770</v>
      </c>
      <c r="WP27" s="1059" t="s">
        <v>770</v>
      </c>
      <c r="WQ27" s="1060" t="s">
        <v>770</v>
      </c>
      <c r="WR27" s="1060" t="s">
        <v>770</v>
      </c>
      <c r="WS27" s="1072" t="s">
        <v>770</v>
      </c>
      <c r="WT27" s="1059" t="s">
        <v>770</v>
      </c>
      <c r="WU27" s="1060" t="s">
        <v>770</v>
      </c>
      <c r="WV27" s="1060" t="s">
        <v>770</v>
      </c>
      <c r="WW27" s="1072" t="s">
        <v>770</v>
      </c>
      <c r="WX27" s="1059" t="s">
        <v>770</v>
      </c>
      <c r="WY27" s="1060" t="s">
        <v>770</v>
      </c>
      <c r="WZ27" s="1060" t="s">
        <v>770</v>
      </c>
      <c r="XA27" s="1072" t="s">
        <v>770</v>
      </c>
      <c r="XB27" s="1059">
        <v>693</v>
      </c>
      <c r="XC27" s="1059">
        <v>14736</v>
      </c>
      <c r="XD27" s="1072">
        <v>4.7027687296416938E-2</v>
      </c>
      <c r="XE27" s="1059">
        <v>355</v>
      </c>
      <c r="XF27" s="1059">
        <v>1870</v>
      </c>
      <c r="XG27" s="1060">
        <v>0.18983957219251338</v>
      </c>
      <c r="XH27" s="1060">
        <v>0.17270740379928312</v>
      </c>
      <c r="XI27" s="1060">
        <v>0.20824342609107041</v>
      </c>
      <c r="XJ27" s="1059">
        <v>395</v>
      </c>
      <c r="XK27" s="1059">
        <v>1905</v>
      </c>
      <c r="XL27" s="1060">
        <v>0.20734908136482941</v>
      </c>
      <c r="XM27" s="1060">
        <v>0.18974174040221564</v>
      </c>
      <c r="XN27" s="1060">
        <v>0.22613431632967199</v>
      </c>
      <c r="XO27" s="1059">
        <v>395</v>
      </c>
      <c r="XP27" s="1059">
        <v>1970</v>
      </c>
      <c r="XQ27" s="1060">
        <v>0.20050761421319796</v>
      </c>
      <c r="XR27" s="1060">
        <v>0.1834178633892006</v>
      </c>
      <c r="XS27" s="1060">
        <v>0.21876309966291227</v>
      </c>
      <c r="XT27" s="1059">
        <v>380</v>
      </c>
      <c r="XU27" s="1059">
        <v>2030</v>
      </c>
      <c r="XV27" s="1060">
        <v>0.18719211822660098</v>
      </c>
      <c r="XW27" s="1060">
        <v>0.17082040064308701</v>
      </c>
      <c r="XX27" s="1060">
        <v>0.20474548012305746</v>
      </c>
      <c r="XY27" s="1059">
        <v>380</v>
      </c>
      <c r="XZ27" s="1059">
        <v>2110</v>
      </c>
      <c r="YA27" s="1060">
        <v>0.18009478672985782</v>
      </c>
      <c r="YB27" s="1060">
        <v>0.16428468783417249</v>
      </c>
      <c r="YC27" s="1060">
        <v>0.19706760546735019</v>
      </c>
      <c r="YD27" s="1059">
        <v>345</v>
      </c>
      <c r="YE27" s="1059">
        <v>2090</v>
      </c>
      <c r="YF27" s="1060">
        <v>0.16507177033492823</v>
      </c>
      <c r="YG27" s="1060">
        <v>0.1497729109732609</v>
      </c>
      <c r="YH27" s="1060">
        <v>0.18159957947856328</v>
      </c>
      <c r="YI27" s="1059" t="s">
        <v>770</v>
      </c>
      <c r="YJ27" s="1059" t="s">
        <v>770</v>
      </c>
      <c r="YK27" s="1060" t="s">
        <v>770</v>
      </c>
      <c r="YL27" s="1060" t="s">
        <v>770</v>
      </c>
      <c r="YM27" s="1072" t="s">
        <v>770</v>
      </c>
      <c r="YN27" s="1059">
        <v>435</v>
      </c>
      <c r="YO27" s="1059">
        <v>415</v>
      </c>
      <c r="YP27" s="1059">
        <v>420</v>
      </c>
      <c r="YQ27" s="1059">
        <v>385</v>
      </c>
      <c r="YR27" s="1059">
        <v>330</v>
      </c>
      <c r="YS27" s="1059">
        <v>315</v>
      </c>
      <c r="YT27" s="1126">
        <v>305</v>
      </c>
      <c r="YU27" s="1059">
        <v>13</v>
      </c>
      <c r="YV27" s="1059">
        <v>99</v>
      </c>
      <c r="YW27" s="1060">
        <v>0.13131313131313133</v>
      </c>
      <c r="YX27" s="1060">
        <v>7.8372412413766884E-2</v>
      </c>
      <c r="YY27" s="1060">
        <v>0.21179712779786336</v>
      </c>
      <c r="YZ27" s="1059">
        <v>9</v>
      </c>
      <c r="ZA27" s="1059">
        <v>99</v>
      </c>
      <c r="ZB27" s="1060">
        <v>9.0909090909090912E-2</v>
      </c>
      <c r="ZC27" s="1060">
        <v>4.8565762881513208E-2</v>
      </c>
      <c r="ZD27" s="1060">
        <v>0.16381413790125463</v>
      </c>
      <c r="ZE27" s="1059">
        <v>11</v>
      </c>
      <c r="ZF27" s="1059">
        <v>99</v>
      </c>
      <c r="ZG27" s="1060">
        <v>0.1111111111111111</v>
      </c>
      <c r="ZH27" s="1060">
        <v>6.3185634538574717E-2</v>
      </c>
      <c r="ZI27" s="1060">
        <v>0.18808908595862431</v>
      </c>
      <c r="ZJ27" s="1059">
        <v>17</v>
      </c>
      <c r="ZK27" s="1059">
        <v>97</v>
      </c>
      <c r="ZL27" s="1060">
        <v>0.17525773195876287</v>
      </c>
      <c r="ZM27" s="1060">
        <v>0.11240054445759613</v>
      </c>
      <c r="ZN27" s="1072">
        <v>0.26285641099740076</v>
      </c>
      <c r="ZO27" s="1059">
        <v>371</v>
      </c>
      <c r="ZP27" s="1059">
        <v>74</v>
      </c>
      <c r="ZQ27" s="1059">
        <v>297</v>
      </c>
      <c r="ZR27" s="1060">
        <v>0.80053908355795145</v>
      </c>
      <c r="ZS27" s="1059">
        <v>121</v>
      </c>
      <c r="ZT27" s="1059">
        <v>44</v>
      </c>
      <c r="ZU27" s="1059">
        <v>165</v>
      </c>
      <c r="ZV27" s="1060">
        <v>0.40740740740740738</v>
      </c>
      <c r="ZW27" s="1060">
        <v>0.35305428110384685</v>
      </c>
      <c r="ZX27" s="1060">
        <v>0.46412517210183385</v>
      </c>
      <c r="ZY27" s="1060">
        <v>0.55555555555555558</v>
      </c>
      <c r="ZZ27" s="1060">
        <v>0.49869142760274737</v>
      </c>
      <c r="AAA27" s="1072">
        <v>0.61100090047384426</v>
      </c>
      <c r="AAB27" s="1059">
        <v>267</v>
      </c>
      <c r="AAC27" s="1059">
        <v>190</v>
      </c>
      <c r="AAD27" s="1059">
        <v>457</v>
      </c>
      <c r="AAE27" s="1060">
        <v>0.41575492341356673</v>
      </c>
      <c r="AAF27" s="1059">
        <v>81</v>
      </c>
      <c r="AAG27" s="1060">
        <v>0.4263157894736842</v>
      </c>
      <c r="AAH27" s="1060">
        <v>0.35814185509394658</v>
      </c>
      <c r="AAI27" s="1060">
        <v>0.49741020187906471</v>
      </c>
      <c r="AAJ27" s="1059">
        <v>27</v>
      </c>
      <c r="AAK27" s="1059">
        <v>108</v>
      </c>
      <c r="AAL27" s="1060">
        <v>0.56842105263157894</v>
      </c>
      <c r="AAM27" s="1060">
        <v>0.49732670271478169</v>
      </c>
      <c r="AAN27" s="1072">
        <v>0.63680353009599355</v>
      </c>
      <c r="AAO27" s="1059">
        <v>328</v>
      </c>
      <c r="AAP27" s="1059">
        <v>138</v>
      </c>
      <c r="AAQ27" s="1060">
        <v>0.42073170731707316</v>
      </c>
      <c r="AAR27" s="1060">
        <v>0.36852541751835444</v>
      </c>
      <c r="AAS27" s="1060">
        <v>0.4747732462929764</v>
      </c>
      <c r="AAT27" s="1059">
        <v>59</v>
      </c>
      <c r="AAU27" s="1059">
        <v>197</v>
      </c>
      <c r="AAV27" s="1060">
        <v>0.60060975609756095</v>
      </c>
      <c r="AAW27" s="1060">
        <v>0.54673620521843969</v>
      </c>
      <c r="AAX27" s="1072">
        <v>0.65215395225179429</v>
      </c>
      <c r="AAY27" s="1059">
        <v>394</v>
      </c>
      <c r="AAZ27" s="1059">
        <v>373</v>
      </c>
      <c r="ABA27" s="1059">
        <v>21</v>
      </c>
      <c r="ABB27" s="1060">
        <v>0.9467005076142132</v>
      </c>
      <c r="ABC27" s="1059">
        <v>161</v>
      </c>
      <c r="ABD27" s="1060">
        <v>0.43163538873994639</v>
      </c>
      <c r="ABE27" s="1060">
        <v>0.38231928041438801</v>
      </c>
      <c r="ABF27" s="1060">
        <v>0.48234529189779374</v>
      </c>
      <c r="ABG27" s="1059">
        <v>55</v>
      </c>
      <c r="ABH27" s="1059">
        <v>216</v>
      </c>
      <c r="ABI27" s="1060">
        <v>0.579088471849866</v>
      </c>
      <c r="ABJ27" s="1060">
        <v>0.52842901361592565</v>
      </c>
      <c r="ABK27" s="1072">
        <v>0.62813550076802105</v>
      </c>
      <c r="ABL27" s="1059">
        <v>9985</v>
      </c>
      <c r="ABM27" s="1059">
        <v>5919</v>
      </c>
      <c r="ABN27" s="1059">
        <v>4066</v>
      </c>
      <c r="ABO27" s="1059">
        <v>699</v>
      </c>
      <c r="ABP27" s="1059">
        <v>414</v>
      </c>
      <c r="ABQ27" s="1059">
        <v>787</v>
      </c>
      <c r="ABR27" s="1059">
        <v>697</v>
      </c>
      <c r="ABS27" s="1059">
        <v>660</v>
      </c>
      <c r="ABT27" s="1059">
        <v>342</v>
      </c>
      <c r="ABU27" s="1059">
        <v>243</v>
      </c>
      <c r="ABV27" s="1059">
        <v>190</v>
      </c>
      <c r="ABW27" s="1126">
        <v>34</v>
      </c>
      <c r="ABX27" s="1059">
        <v>305</v>
      </c>
      <c r="ABY27" s="1059">
        <v>325</v>
      </c>
      <c r="ABZ27" s="1059">
        <v>190</v>
      </c>
      <c r="ACA27" s="1059">
        <v>95</v>
      </c>
      <c r="ACB27" s="1059">
        <v>815</v>
      </c>
      <c r="ACC27" s="1059">
        <v>910</v>
      </c>
      <c r="ACD27" s="1059">
        <v>495</v>
      </c>
      <c r="ACE27" s="1059">
        <v>315</v>
      </c>
      <c r="ACF27" s="1059">
        <v>300</v>
      </c>
      <c r="ACG27" s="1059">
        <v>175</v>
      </c>
      <c r="ACH27" s="1059">
        <v>130</v>
      </c>
      <c r="ACI27" s="1059">
        <v>790</v>
      </c>
      <c r="ACJ27" s="1059">
        <v>910</v>
      </c>
      <c r="ACK27" s="1059">
        <v>515</v>
      </c>
      <c r="ACL27" s="1059">
        <v>330</v>
      </c>
      <c r="ACM27" s="1059">
        <v>300</v>
      </c>
      <c r="ACN27" s="1059">
        <v>225</v>
      </c>
      <c r="ACO27" s="1059">
        <v>110</v>
      </c>
      <c r="ACP27" s="1059">
        <v>845</v>
      </c>
      <c r="ACQ27" s="1059">
        <v>935</v>
      </c>
      <c r="ACR27" s="1059">
        <v>555</v>
      </c>
      <c r="ACS27" s="1059">
        <v>385</v>
      </c>
      <c r="ACT27" s="1059">
        <v>350</v>
      </c>
      <c r="ACU27" s="1059">
        <v>270</v>
      </c>
      <c r="ACV27" s="1059">
        <v>115</v>
      </c>
      <c r="ACW27" s="1059">
        <v>1005</v>
      </c>
      <c r="ACX27" s="1059">
        <v>1130</v>
      </c>
      <c r="ACY27" s="1059">
        <v>610</v>
      </c>
      <c r="ACZ27" s="1059">
        <v>420</v>
      </c>
      <c r="ADA27" s="1059">
        <v>380</v>
      </c>
      <c r="ADB27" s="1059">
        <v>260</v>
      </c>
      <c r="ADC27" s="1059">
        <v>130</v>
      </c>
      <c r="ADD27" s="1059">
        <v>1020</v>
      </c>
      <c r="ADE27" s="1059">
        <v>1150</v>
      </c>
      <c r="ADF27" s="1059">
        <v>645</v>
      </c>
      <c r="ADG27" s="1059">
        <v>415</v>
      </c>
      <c r="ADH27" s="1059">
        <v>355</v>
      </c>
      <c r="ADI27" s="1059">
        <v>265</v>
      </c>
      <c r="ADJ27" s="1059">
        <v>135</v>
      </c>
      <c r="ADK27" s="1059">
        <v>1015</v>
      </c>
      <c r="ADL27" s="1059">
        <v>1150</v>
      </c>
      <c r="ADM27" s="1126">
        <v>655</v>
      </c>
      <c r="ADN27" s="1059">
        <v>426</v>
      </c>
      <c r="ADO27" s="1059">
        <v>401</v>
      </c>
      <c r="ADP27" s="1060">
        <v>0.94131455399061037</v>
      </c>
      <c r="ADQ27" s="1059">
        <v>401</v>
      </c>
      <c r="ADR27" s="1060">
        <v>0.94131455399061037</v>
      </c>
      <c r="ADS27" s="1059">
        <v>438</v>
      </c>
      <c r="ADT27" s="1059">
        <v>403</v>
      </c>
      <c r="ADU27" s="1060">
        <v>0.92009132420091322</v>
      </c>
      <c r="ADV27" s="1059">
        <v>391</v>
      </c>
      <c r="ADW27" s="1060">
        <v>0.89269406392694062</v>
      </c>
      <c r="ADX27" s="1059">
        <v>382</v>
      </c>
      <c r="ADY27" s="1060">
        <v>0.87214611872146119</v>
      </c>
      <c r="ADZ27" s="1059">
        <v>378</v>
      </c>
      <c r="AEA27" s="1060">
        <v>0.86301369863013699</v>
      </c>
      <c r="AEB27" s="1059">
        <v>448</v>
      </c>
      <c r="AEC27" s="1059">
        <v>433</v>
      </c>
      <c r="AED27" s="1060">
        <v>0.9665178571428571</v>
      </c>
      <c r="AEE27" s="1059">
        <v>372</v>
      </c>
      <c r="AEF27" s="1060">
        <v>0.8303571428571429</v>
      </c>
      <c r="AEG27" s="1059">
        <v>433</v>
      </c>
      <c r="AEH27" s="1060">
        <v>0.9665178571428571</v>
      </c>
      <c r="AEI27" s="1059">
        <v>433</v>
      </c>
      <c r="AEJ27" s="1060">
        <v>0.9665178571428571</v>
      </c>
      <c r="AEK27" s="1059">
        <v>417</v>
      </c>
      <c r="AEL27" s="1060">
        <v>0.9308035714285714</v>
      </c>
      <c r="AEM27" s="1059">
        <v>410</v>
      </c>
      <c r="AEN27" s="1060">
        <v>0.9151785714285714</v>
      </c>
      <c r="AEO27" s="1059">
        <v>364</v>
      </c>
      <c r="AEP27" s="1072">
        <v>0.8125</v>
      </c>
      <c r="AEQ27" s="1158">
        <v>423</v>
      </c>
      <c r="AER27" s="1158">
        <v>374</v>
      </c>
      <c r="AES27" s="1144">
        <v>0.88416075650118209</v>
      </c>
      <c r="AET27" s="701">
        <v>125</v>
      </c>
      <c r="AEU27" s="1144">
        <v>0.29550827423167847</v>
      </c>
      <c r="AEV27" s="1158">
        <v>375</v>
      </c>
      <c r="AEW27" s="1144">
        <v>0.88652482269503541</v>
      </c>
      <c r="AEX27" s="1158">
        <v>413</v>
      </c>
      <c r="AEY27" s="1158">
        <v>393</v>
      </c>
      <c r="AEZ27" s="1144">
        <v>0.95157384987893467</v>
      </c>
      <c r="AFA27" s="1164">
        <v>369</v>
      </c>
      <c r="AFB27" s="1144">
        <v>0.89346246973365617</v>
      </c>
      <c r="AFC27" s="1164">
        <v>308</v>
      </c>
      <c r="AFD27" s="1144">
        <v>0.74576271186440679</v>
      </c>
      <c r="AFE27" s="1158">
        <v>369</v>
      </c>
      <c r="AFF27" s="1144">
        <v>0.89346246973365617</v>
      </c>
      <c r="AFG27" s="1158">
        <v>290</v>
      </c>
      <c r="AFH27" s="1144">
        <v>0.70217917675544794</v>
      </c>
      <c r="AFI27" s="1158">
        <v>447</v>
      </c>
      <c r="AFJ27" s="1158">
        <v>431</v>
      </c>
      <c r="AFK27" s="1144">
        <v>0.96420581655480986</v>
      </c>
      <c r="AFL27" s="1164">
        <v>386</v>
      </c>
      <c r="AFM27" s="1144">
        <v>0.86353467561521258</v>
      </c>
      <c r="AFN27" s="1164">
        <v>431</v>
      </c>
      <c r="AFO27" s="1144">
        <v>0.96420581655480986</v>
      </c>
      <c r="AFP27" s="1164">
        <v>430</v>
      </c>
      <c r="AFQ27" s="1144">
        <v>0.96196868008948544</v>
      </c>
      <c r="AFR27" s="1164">
        <v>320</v>
      </c>
      <c r="AFS27" s="1144">
        <v>0.71588366890380317</v>
      </c>
      <c r="AFT27" s="1164">
        <v>408</v>
      </c>
      <c r="AFU27" s="1144">
        <v>0.91275167785234901</v>
      </c>
      <c r="AFV27" s="1158">
        <v>407</v>
      </c>
      <c r="AFW27" s="1144">
        <v>0.91051454138702459</v>
      </c>
      <c r="AFX27" s="1158">
        <v>415</v>
      </c>
      <c r="AFY27" s="1144">
        <v>0.92841163310961972</v>
      </c>
      <c r="AFZ27" s="1158">
        <v>320</v>
      </c>
      <c r="AGA27" s="1144">
        <v>0.71588366890380317</v>
      </c>
      <c r="AGB27" s="1158">
        <v>288</v>
      </c>
      <c r="AGC27" s="802">
        <v>0.64429530201342278</v>
      </c>
      <c r="AGD27" s="1158">
        <v>397</v>
      </c>
      <c r="AGE27" s="1158">
        <v>379</v>
      </c>
      <c r="AGF27" s="1144">
        <v>0.95465994962216627</v>
      </c>
      <c r="AGG27" s="1158">
        <v>3</v>
      </c>
      <c r="AGH27" s="1144">
        <v>7.556675062972292E-3</v>
      </c>
      <c r="AGI27" s="1158">
        <v>374</v>
      </c>
      <c r="AGJ27" s="1144">
        <v>0.94206549118387906</v>
      </c>
      <c r="AGK27" s="1158">
        <v>439</v>
      </c>
      <c r="AGL27" s="1158">
        <v>421</v>
      </c>
      <c r="AGM27" s="1144">
        <v>0.95899772209567202</v>
      </c>
      <c r="AGN27" s="1158">
        <v>402</v>
      </c>
      <c r="AGO27" s="1144">
        <v>0.91571753986332571</v>
      </c>
      <c r="AGP27" s="1158">
        <v>417</v>
      </c>
      <c r="AGQ27" s="1144">
        <v>0.94988610478359914</v>
      </c>
      <c r="AGR27" s="1158">
        <v>407</v>
      </c>
      <c r="AGS27" s="1144">
        <v>0.92710706150341682</v>
      </c>
      <c r="AGT27" s="1158">
        <v>406</v>
      </c>
      <c r="AGU27" s="1144">
        <v>0.9248291571753986</v>
      </c>
      <c r="AGV27" s="1158">
        <v>416</v>
      </c>
      <c r="AGW27" s="1158">
        <v>404</v>
      </c>
      <c r="AGX27" s="1144">
        <v>0.97115384615384615</v>
      </c>
      <c r="AGY27" s="1158">
        <v>387</v>
      </c>
      <c r="AGZ27" s="1144">
        <v>0.93028846153846156</v>
      </c>
      <c r="AHA27" s="1158">
        <v>404</v>
      </c>
      <c r="AHB27" s="1144">
        <v>0.97115384615384615</v>
      </c>
      <c r="AHC27" s="1158">
        <v>404</v>
      </c>
      <c r="AHD27" s="1144">
        <v>0.97115384615384615</v>
      </c>
      <c r="AHE27" s="1158">
        <v>405</v>
      </c>
      <c r="AHF27" s="1144">
        <v>0.97355769230769229</v>
      </c>
      <c r="AHG27" s="1158">
        <v>380</v>
      </c>
      <c r="AHH27" s="1144">
        <v>0.91346153846153844</v>
      </c>
      <c r="AHI27" s="1158">
        <v>398</v>
      </c>
      <c r="AHJ27" s="1144">
        <v>0.95673076923076927</v>
      </c>
      <c r="AHK27" s="1158">
        <v>395</v>
      </c>
      <c r="AHL27" s="1144">
        <v>0.94951923076923073</v>
      </c>
      <c r="AHM27" s="1158">
        <v>405</v>
      </c>
      <c r="AHN27" s="1144">
        <v>0.97355769230769229</v>
      </c>
      <c r="AHO27" s="1158">
        <v>390</v>
      </c>
      <c r="AHP27" s="802">
        <v>0.9375</v>
      </c>
    </row>
    <row r="28" spans="1:901" x14ac:dyDescent="0.2">
      <c r="A28" s="4"/>
      <c r="B28" s="4" t="s">
        <v>621</v>
      </c>
      <c r="C28" s="1014" t="s">
        <v>622</v>
      </c>
      <c r="D28" s="3" t="s">
        <v>580</v>
      </c>
      <c r="E28" s="25" t="s">
        <v>770</v>
      </c>
      <c r="F28" s="25" t="s">
        <v>770</v>
      </c>
      <c r="G28" s="25" t="s">
        <v>770</v>
      </c>
      <c r="H28" s="25" t="s">
        <v>770</v>
      </c>
      <c r="I28" s="25" t="s">
        <v>770</v>
      </c>
      <c r="J28" s="25" t="s">
        <v>770</v>
      </c>
      <c r="K28" s="25" t="s">
        <v>770</v>
      </c>
      <c r="L28" s="25" t="s">
        <v>770</v>
      </c>
      <c r="M28" s="1" t="s">
        <v>621</v>
      </c>
      <c r="N28" s="1" t="s">
        <v>627</v>
      </c>
      <c r="O28" s="62" t="s">
        <v>770</v>
      </c>
      <c r="P28" s="62" t="s">
        <v>770</v>
      </c>
      <c r="Q28" s="62" t="s">
        <v>770</v>
      </c>
      <c r="R28" s="62" t="s">
        <v>770</v>
      </c>
      <c r="S28" s="62" t="s">
        <v>770</v>
      </c>
      <c r="T28" s="62" t="s">
        <v>770</v>
      </c>
      <c r="U28" s="913" t="s">
        <v>770</v>
      </c>
      <c r="V28" s="1125">
        <v>265</v>
      </c>
      <c r="W28" s="1059">
        <v>305</v>
      </c>
      <c r="X28" s="1059">
        <v>2795</v>
      </c>
      <c r="Y28" s="1059">
        <v>3355</v>
      </c>
      <c r="Z28" s="1098">
        <v>9.4812164579606437E-2</v>
      </c>
      <c r="AA28" s="1098">
        <v>8.4500790162888528E-2</v>
      </c>
      <c r="AB28" s="1098">
        <v>0.10623579376838956</v>
      </c>
      <c r="AC28" s="1098">
        <v>9.0909090909090912E-2</v>
      </c>
      <c r="AD28" s="1098">
        <v>8.1643598050718316E-2</v>
      </c>
      <c r="AE28" s="1072">
        <v>0.10111032658263336</v>
      </c>
      <c r="AF28" s="1059">
        <v>210</v>
      </c>
      <c r="AG28" s="1059">
        <v>250</v>
      </c>
      <c r="AH28" s="1059">
        <v>2850</v>
      </c>
      <c r="AI28" s="1059">
        <v>3430</v>
      </c>
      <c r="AJ28" s="1098">
        <v>7.3684210526315783E-2</v>
      </c>
      <c r="AK28" s="1098">
        <v>6.4655725116937582E-2</v>
      </c>
      <c r="AL28" s="1098">
        <v>8.3860394273885225E-2</v>
      </c>
      <c r="AM28" s="1098">
        <v>7.2886297376093298E-2</v>
      </c>
      <c r="AN28" s="1098">
        <v>6.4656436483639779E-2</v>
      </c>
      <c r="AO28" s="1072">
        <v>8.2071787536851709E-2</v>
      </c>
      <c r="AP28" s="1059">
        <v>230</v>
      </c>
      <c r="AQ28" s="1059">
        <v>260</v>
      </c>
      <c r="AR28" s="1059">
        <v>2890</v>
      </c>
      <c r="AS28" s="1059">
        <v>3445</v>
      </c>
      <c r="AT28" s="1098">
        <v>7.9584775086505188E-2</v>
      </c>
      <c r="AU28" s="1098">
        <v>7.0266155434276958E-2</v>
      </c>
      <c r="AV28" s="1098">
        <v>9.0019563538634564E-2</v>
      </c>
      <c r="AW28" s="1098">
        <v>7.5471698113207544E-2</v>
      </c>
      <c r="AX28" s="1098">
        <v>6.711604379759735E-2</v>
      </c>
      <c r="AY28" s="1072">
        <v>8.4773065944147005E-2</v>
      </c>
      <c r="AZ28" s="1059">
        <v>245</v>
      </c>
      <c r="BA28" s="1059">
        <v>285</v>
      </c>
      <c r="BB28" s="1059">
        <v>2905</v>
      </c>
      <c r="BC28" s="1059">
        <v>3445</v>
      </c>
      <c r="BD28" s="1098">
        <v>8.4337349397590355E-2</v>
      </c>
      <c r="BE28" s="1098">
        <v>7.4772664256133187E-2</v>
      </c>
      <c r="BF28" s="1098">
        <v>9.4999894960933209E-2</v>
      </c>
      <c r="BG28" s="1098">
        <v>8.2728592162554432E-2</v>
      </c>
      <c r="BH28" s="1098">
        <v>7.3987969979225077E-2</v>
      </c>
      <c r="BI28" s="1072">
        <v>9.2398761818215949E-2</v>
      </c>
      <c r="BJ28" s="1059">
        <v>874</v>
      </c>
      <c r="BK28" s="1059">
        <v>954</v>
      </c>
      <c r="BL28" s="1059">
        <v>905</v>
      </c>
      <c r="BM28" s="1059">
        <v>884</v>
      </c>
      <c r="BN28" s="1059">
        <v>692</v>
      </c>
      <c r="BO28" s="1059">
        <v>3617</v>
      </c>
      <c r="BP28" s="1059">
        <v>4309</v>
      </c>
      <c r="BQ28" s="1126">
        <v>16947</v>
      </c>
      <c r="BR28" s="1059">
        <v>920</v>
      </c>
      <c r="BS28" s="1059">
        <v>955</v>
      </c>
      <c r="BT28" s="1059">
        <v>891</v>
      </c>
      <c r="BU28" s="1059">
        <v>918</v>
      </c>
      <c r="BV28" s="1059">
        <v>706</v>
      </c>
      <c r="BW28" s="1059">
        <v>3684</v>
      </c>
      <c r="BX28" s="1059">
        <v>4390</v>
      </c>
      <c r="BY28" s="1126">
        <v>17000</v>
      </c>
      <c r="BZ28" s="1059">
        <v>844</v>
      </c>
      <c r="CA28" s="1059">
        <v>945</v>
      </c>
      <c r="CB28" s="1059">
        <v>879</v>
      </c>
      <c r="CC28" s="1059">
        <v>925</v>
      </c>
      <c r="CD28" s="1059">
        <v>639</v>
      </c>
      <c r="CE28" s="1059">
        <v>3593</v>
      </c>
      <c r="CF28" s="1059">
        <v>4232</v>
      </c>
      <c r="CG28" s="1126">
        <v>16638</v>
      </c>
      <c r="CH28" s="1059">
        <v>877</v>
      </c>
      <c r="CI28" s="1059">
        <v>938</v>
      </c>
      <c r="CJ28" s="1059">
        <v>892</v>
      </c>
      <c r="CK28" s="1059">
        <v>941</v>
      </c>
      <c r="CL28" s="1059">
        <v>724</v>
      </c>
      <c r="CM28" s="1059">
        <v>3648</v>
      </c>
      <c r="CN28" s="1059">
        <v>4372</v>
      </c>
      <c r="CO28" s="1126">
        <v>16939</v>
      </c>
      <c r="CP28" s="1059">
        <v>903</v>
      </c>
      <c r="CQ28" s="1059">
        <v>921</v>
      </c>
      <c r="CR28" s="1059">
        <v>906</v>
      </c>
      <c r="CS28" s="1059">
        <v>882</v>
      </c>
      <c r="CT28" s="1059">
        <v>724</v>
      </c>
      <c r="CU28" s="1059">
        <v>3612</v>
      </c>
      <c r="CV28" s="1059">
        <v>4336</v>
      </c>
      <c r="CW28" s="1126">
        <v>16808</v>
      </c>
      <c r="CX28" s="1059">
        <v>883</v>
      </c>
      <c r="CY28" s="1059">
        <v>893</v>
      </c>
      <c r="CZ28" s="1059">
        <v>957</v>
      </c>
      <c r="DA28" s="1059">
        <v>906</v>
      </c>
      <c r="DB28" s="1059">
        <v>735</v>
      </c>
      <c r="DC28" s="1059">
        <v>3639</v>
      </c>
      <c r="DD28" s="1059">
        <v>4374</v>
      </c>
      <c r="DE28" s="1126">
        <v>16820</v>
      </c>
      <c r="DF28" s="1059">
        <v>909</v>
      </c>
      <c r="DG28" s="1059">
        <v>904</v>
      </c>
      <c r="DH28" s="1059">
        <v>993</v>
      </c>
      <c r="DI28" s="1059">
        <v>915</v>
      </c>
      <c r="DJ28" s="1059">
        <v>755</v>
      </c>
      <c r="DK28" s="1059">
        <v>3721</v>
      </c>
      <c r="DL28" s="1059">
        <v>4476</v>
      </c>
      <c r="DM28" s="1126">
        <v>17016</v>
      </c>
      <c r="DN28" s="1059">
        <v>926</v>
      </c>
      <c r="DO28" s="1059">
        <v>854</v>
      </c>
      <c r="DP28" s="1059">
        <v>993</v>
      </c>
      <c r="DQ28" s="1059">
        <v>893</v>
      </c>
      <c r="DR28" s="1059">
        <v>759</v>
      </c>
      <c r="DS28" s="1059">
        <v>3666</v>
      </c>
      <c r="DT28" s="1059">
        <v>4425</v>
      </c>
      <c r="DU28" s="1126">
        <v>16768</v>
      </c>
      <c r="DV28" s="1059">
        <v>906</v>
      </c>
      <c r="DW28" s="1059">
        <v>908</v>
      </c>
      <c r="DX28" s="1059">
        <v>1000</v>
      </c>
      <c r="DY28" s="1059">
        <v>868</v>
      </c>
      <c r="DZ28" s="1059">
        <v>679</v>
      </c>
      <c r="EA28" s="1059">
        <v>3682</v>
      </c>
      <c r="EB28" s="1059">
        <v>4361</v>
      </c>
      <c r="EC28" s="1126">
        <v>16525</v>
      </c>
      <c r="ED28" s="1059">
        <v>862</v>
      </c>
      <c r="EE28" s="1059">
        <v>902</v>
      </c>
      <c r="EF28" s="1059">
        <v>1008</v>
      </c>
      <c r="EG28" s="1059">
        <v>821</v>
      </c>
      <c r="EH28" s="1059">
        <v>662</v>
      </c>
      <c r="EI28" s="1059">
        <v>3593</v>
      </c>
      <c r="EJ28" s="1059">
        <v>4255</v>
      </c>
      <c r="EK28" s="1126">
        <v>16297</v>
      </c>
      <c r="EL28" s="1059">
        <v>845</v>
      </c>
      <c r="EM28" s="1059">
        <v>941</v>
      </c>
      <c r="EN28" s="1059">
        <v>1000</v>
      </c>
      <c r="EO28" s="1059">
        <v>789</v>
      </c>
      <c r="EP28" s="1059">
        <v>747</v>
      </c>
      <c r="EQ28" s="1059">
        <v>3575</v>
      </c>
      <c r="ER28" s="1059">
        <v>4322</v>
      </c>
      <c r="ES28" s="1126">
        <v>16322</v>
      </c>
      <c r="ET28" s="1059" t="s">
        <v>770</v>
      </c>
      <c r="EU28" s="1059" t="s">
        <v>770</v>
      </c>
      <c r="EV28" s="1059">
        <v>19</v>
      </c>
      <c r="EW28" s="1059">
        <v>16</v>
      </c>
      <c r="EX28" s="1059">
        <v>35</v>
      </c>
      <c r="EY28" s="1059">
        <v>123</v>
      </c>
      <c r="EZ28" s="1098">
        <v>0.28455284552845528</v>
      </c>
      <c r="FA28" s="1098">
        <v>0.21228579334307551</v>
      </c>
      <c r="FB28" s="1098">
        <v>0.36986975348864326</v>
      </c>
      <c r="FC28" s="64" t="s">
        <v>2154</v>
      </c>
      <c r="FD28" s="1098">
        <v>0.13008130081300814</v>
      </c>
      <c r="FE28" s="1098">
        <v>8.1680580299145142E-2</v>
      </c>
      <c r="FF28" s="1098">
        <v>0.20088837746852287</v>
      </c>
      <c r="FG28" s="1126" t="s">
        <v>2154</v>
      </c>
      <c r="FH28" s="1059" t="s">
        <v>770</v>
      </c>
      <c r="FI28" s="1059" t="s">
        <v>770</v>
      </c>
      <c r="FJ28" s="1059">
        <v>16</v>
      </c>
      <c r="FK28" s="1059">
        <v>17</v>
      </c>
      <c r="FL28" s="1059">
        <v>33</v>
      </c>
      <c r="FM28" s="1059">
        <v>125</v>
      </c>
      <c r="FN28" s="1098">
        <v>0.26400000000000001</v>
      </c>
      <c r="FO28" s="1098">
        <v>0.19459847344951553</v>
      </c>
      <c r="FP28" s="1098">
        <v>0.34747439238081457</v>
      </c>
      <c r="FQ28" s="1059" t="s">
        <v>2154</v>
      </c>
      <c r="FR28" s="1098">
        <v>0.13600000000000001</v>
      </c>
      <c r="FS28" s="1098">
        <v>8.6676301567164979E-2</v>
      </c>
      <c r="FT28" s="1098">
        <v>0.20702930505249664</v>
      </c>
      <c r="FU28" s="1126" t="s">
        <v>2154</v>
      </c>
      <c r="FV28" s="1059" t="s">
        <v>770</v>
      </c>
      <c r="FW28" s="1059" t="s">
        <v>770</v>
      </c>
      <c r="FX28" s="1059">
        <v>10</v>
      </c>
      <c r="FY28" s="1059">
        <v>11</v>
      </c>
      <c r="FZ28" s="1059">
        <v>21</v>
      </c>
      <c r="GA28" s="1059">
        <v>131</v>
      </c>
      <c r="GB28" s="1098">
        <v>0.16030534351145037</v>
      </c>
      <c r="GC28" s="1098">
        <v>0.10730547226143503</v>
      </c>
      <c r="GD28" s="1098">
        <v>0.23266013788263759</v>
      </c>
      <c r="GE28" s="1059" t="s">
        <v>3498</v>
      </c>
      <c r="GF28" s="1098">
        <v>8.3969465648854963E-2</v>
      </c>
      <c r="GG28" s="1098">
        <v>4.7533074969092162E-2</v>
      </c>
      <c r="GH28" s="1098">
        <v>0.14411020037589567</v>
      </c>
      <c r="GI28" s="1126" t="s">
        <v>3498</v>
      </c>
      <c r="GJ28" s="1059" t="s">
        <v>770</v>
      </c>
      <c r="GK28" s="1059" t="s">
        <v>770</v>
      </c>
      <c r="GL28" s="1059">
        <v>17</v>
      </c>
      <c r="GM28" s="1059">
        <v>15</v>
      </c>
      <c r="GN28" s="1059">
        <v>32</v>
      </c>
      <c r="GO28" s="1059">
        <v>126</v>
      </c>
      <c r="GP28" s="1098">
        <v>0.25396825396825395</v>
      </c>
      <c r="GQ28" s="1098">
        <v>0.18602394880863415</v>
      </c>
      <c r="GR28" s="1098">
        <v>0.33647063371435243</v>
      </c>
      <c r="GS28" s="1059" t="s">
        <v>2154</v>
      </c>
      <c r="GT28" s="1098">
        <v>0.11904761904761904</v>
      </c>
      <c r="GU28" s="1098">
        <v>7.3486655593653374E-2</v>
      </c>
      <c r="GV28" s="1098">
        <v>0.18715011734516446</v>
      </c>
      <c r="GW28" s="1126" t="s">
        <v>3498</v>
      </c>
      <c r="GX28" s="1059" t="s">
        <v>770</v>
      </c>
      <c r="GY28" s="1059" t="s">
        <v>770</v>
      </c>
      <c r="GZ28" s="1059">
        <v>18</v>
      </c>
      <c r="HA28" s="1059">
        <v>7</v>
      </c>
      <c r="HB28" s="1059">
        <v>25</v>
      </c>
      <c r="HC28" s="1059">
        <v>152</v>
      </c>
      <c r="HD28" s="1098">
        <v>0.16447368421052633</v>
      </c>
      <c r="HE28" s="1098">
        <v>0.11395803694342162</v>
      </c>
      <c r="HF28" s="1098">
        <v>0.23153063614864863</v>
      </c>
      <c r="HG28" s="1059" t="s">
        <v>2154</v>
      </c>
      <c r="HH28" s="1098">
        <v>4.6052631578947366E-2</v>
      </c>
      <c r="HI28" s="1098">
        <v>2.2484335394087701E-2</v>
      </c>
      <c r="HJ28" s="1098">
        <v>9.2000339965772074E-2</v>
      </c>
      <c r="HK28" s="1126" t="s">
        <v>3498</v>
      </c>
      <c r="HL28" s="1059" t="s">
        <v>770</v>
      </c>
      <c r="HM28" s="1059" t="s">
        <v>770</v>
      </c>
      <c r="HN28" s="1059" t="s">
        <v>2169</v>
      </c>
      <c r="HO28" s="1059" t="s">
        <v>2169</v>
      </c>
      <c r="HP28" s="1059">
        <v>18</v>
      </c>
      <c r="HQ28" s="1059">
        <v>109</v>
      </c>
      <c r="HR28" s="1098">
        <v>0.16513761467889909</v>
      </c>
      <c r="HS28" s="1098">
        <v>0.1070868954880248</v>
      </c>
      <c r="HT28" s="1098">
        <v>0.24598775665735803</v>
      </c>
      <c r="HU28" s="1059" t="s">
        <v>2154</v>
      </c>
      <c r="HV28" s="1098" t="s">
        <v>2169</v>
      </c>
      <c r="HW28" s="1098" t="s">
        <v>2169</v>
      </c>
      <c r="HX28" s="1098" t="s">
        <v>2169</v>
      </c>
      <c r="HY28" s="1126" t="s">
        <v>2169</v>
      </c>
      <c r="HZ28" s="1059" t="s">
        <v>770</v>
      </c>
      <c r="IA28" s="1059" t="s">
        <v>770</v>
      </c>
      <c r="IB28" s="1059">
        <v>11</v>
      </c>
      <c r="IC28" s="1059">
        <v>9</v>
      </c>
      <c r="ID28" s="1059">
        <v>20</v>
      </c>
      <c r="IE28" s="1059">
        <v>109</v>
      </c>
      <c r="IF28" s="1098">
        <v>0.1834862385321101</v>
      </c>
      <c r="IG28" s="1098">
        <v>0.12203674360446601</v>
      </c>
      <c r="IH28" s="1098">
        <v>0.26648587280692326</v>
      </c>
      <c r="II28" s="1059" t="s">
        <v>2154</v>
      </c>
      <c r="IJ28" s="1098">
        <v>8.2568807339449546E-2</v>
      </c>
      <c r="IK28" s="1098">
        <v>4.4046710541113532E-2</v>
      </c>
      <c r="IL28" s="1098">
        <v>0.14951210240724044</v>
      </c>
      <c r="IM28" s="1126" t="s">
        <v>2154</v>
      </c>
      <c r="IN28" s="1059" t="s">
        <v>770</v>
      </c>
      <c r="IO28" s="1059" t="s">
        <v>770</v>
      </c>
      <c r="IP28" s="1059">
        <v>14</v>
      </c>
      <c r="IQ28" s="1059">
        <v>13</v>
      </c>
      <c r="IR28" s="1059">
        <v>27</v>
      </c>
      <c r="IS28" s="1059">
        <v>134</v>
      </c>
      <c r="IT28" s="1098">
        <v>0.20149253731343283</v>
      </c>
      <c r="IU28" s="1098">
        <v>0.14233496492497241</v>
      </c>
      <c r="IV28" s="1098">
        <v>0.27728812464153463</v>
      </c>
      <c r="IW28" s="1059" t="s">
        <v>2154</v>
      </c>
      <c r="IX28" s="1098">
        <v>9.7014925373134331E-2</v>
      </c>
      <c r="IY28" s="1098">
        <v>5.7575001389914525E-2</v>
      </c>
      <c r="IZ28" s="1098">
        <v>0.15891616952486998</v>
      </c>
      <c r="JA28" s="1126" t="s">
        <v>2154</v>
      </c>
      <c r="JB28" s="1059">
        <v>16027</v>
      </c>
      <c r="JC28" s="1059">
        <v>875</v>
      </c>
      <c r="JD28" s="1059">
        <v>884</v>
      </c>
      <c r="JE28" s="1059">
        <v>961</v>
      </c>
      <c r="JF28" s="1059">
        <v>824</v>
      </c>
      <c r="JG28" s="1126">
        <v>525</v>
      </c>
      <c r="JH28" s="1059">
        <v>2395</v>
      </c>
      <c r="JI28" s="1059">
        <v>10</v>
      </c>
      <c r="JJ28" s="1059">
        <v>28</v>
      </c>
      <c r="JK28" s="1059">
        <v>32</v>
      </c>
      <c r="JL28" s="1059">
        <v>22</v>
      </c>
      <c r="JM28" s="1126">
        <v>29</v>
      </c>
      <c r="JN28" s="1060">
        <v>0.14943532788419542</v>
      </c>
      <c r="JO28" s="1060">
        <v>1.1428571428571429E-2</v>
      </c>
      <c r="JP28" s="1060">
        <v>3.1674208144796379E-2</v>
      </c>
      <c r="JQ28" s="1060">
        <v>3.3298647242455778E-2</v>
      </c>
      <c r="JR28" s="1060">
        <v>2.6699029126213591E-2</v>
      </c>
      <c r="JS28" s="1072">
        <v>5.5238095238095239E-2</v>
      </c>
      <c r="JT28" s="1059">
        <v>16684</v>
      </c>
      <c r="JU28" s="1059">
        <v>16237</v>
      </c>
      <c r="JV28" s="1059">
        <v>15749</v>
      </c>
      <c r="JW28" s="1059">
        <v>488</v>
      </c>
      <c r="JX28" s="1059">
        <v>79</v>
      </c>
      <c r="JY28" s="1059">
        <v>67</v>
      </c>
      <c r="JZ28" s="1059">
        <v>342</v>
      </c>
      <c r="KA28" s="1059">
        <v>131</v>
      </c>
      <c r="KB28" s="1059">
        <v>139</v>
      </c>
      <c r="KC28" s="1059">
        <v>142</v>
      </c>
      <c r="KD28" s="1059">
        <v>35</v>
      </c>
      <c r="KE28" s="1060">
        <v>0.94395828338527932</v>
      </c>
      <c r="KF28" s="1072">
        <v>5.6041716614720682E-2</v>
      </c>
      <c r="KG28" s="1059">
        <v>875</v>
      </c>
      <c r="KH28" s="1059">
        <v>826</v>
      </c>
      <c r="KI28" s="1059">
        <v>809</v>
      </c>
      <c r="KJ28" s="1059">
        <v>17</v>
      </c>
      <c r="KK28" s="1059">
        <v>0</v>
      </c>
      <c r="KL28" s="1059">
        <v>4</v>
      </c>
      <c r="KM28" s="1059">
        <v>13</v>
      </c>
      <c r="KN28" s="1059">
        <v>11</v>
      </c>
      <c r="KO28" s="1059">
        <v>8</v>
      </c>
      <c r="KP28" s="1059">
        <v>26</v>
      </c>
      <c r="KQ28" s="1059">
        <v>4</v>
      </c>
      <c r="KR28" s="1060">
        <v>0.9245714285714286</v>
      </c>
      <c r="KS28" s="1072">
        <v>7.54285714285714E-2</v>
      </c>
      <c r="KT28" s="1059">
        <v>531</v>
      </c>
      <c r="KU28" s="1059">
        <v>513</v>
      </c>
      <c r="KV28" s="1059">
        <v>501</v>
      </c>
      <c r="KW28" s="1059">
        <v>12</v>
      </c>
      <c r="KX28" s="1059">
        <v>1</v>
      </c>
      <c r="KY28" s="1059">
        <v>4</v>
      </c>
      <c r="KZ28" s="1059">
        <v>7</v>
      </c>
      <c r="LA28" s="1059">
        <v>11</v>
      </c>
      <c r="LB28" s="1059">
        <v>1</v>
      </c>
      <c r="LC28" s="1059">
        <v>6</v>
      </c>
      <c r="LD28" s="1059">
        <v>0</v>
      </c>
      <c r="LE28" s="1060">
        <v>0.94350282485875703</v>
      </c>
      <c r="LF28" s="1072">
        <v>5.6497175141242972E-2</v>
      </c>
      <c r="LG28" s="1059">
        <v>353</v>
      </c>
      <c r="LH28" s="1059">
        <v>334</v>
      </c>
      <c r="LI28" s="1059">
        <v>324</v>
      </c>
      <c r="LJ28" s="1059">
        <v>10</v>
      </c>
      <c r="LK28" s="1059">
        <v>0</v>
      </c>
      <c r="LL28" s="1059">
        <v>3</v>
      </c>
      <c r="LM28" s="1059">
        <v>7</v>
      </c>
      <c r="LN28" s="1059">
        <v>12</v>
      </c>
      <c r="LO28" s="1059">
        <v>6</v>
      </c>
      <c r="LP28" s="1059">
        <v>1</v>
      </c>
      <c r="LQ28" s="1059">
        <v>0</v>
      </c>
      <c r="LR28" s="1060">
        <v>0.9178470254957507</v>
      </c>
      <c r="LS28" s="1072">
        <v>8.2152974504249299E-2</v>
      </c>
      <c r="LT28" s="1059">
        <v>962</v>
      </c>
      <c r="LU28" s="1059">
        <v>942</v>
      </c>
      <c r="LV28" s="1059">
        <v>915</v>
      </c>
      <c r="LW28" s="1059">
        <v>27</v>
      </c>
      <c r="LX28" s="1059">
        <v>0</v>
      </c>
      <c r="LY28" s="1059">
        <v>11</v>
      </c>
      <c r="LZ28" s="1059">
        <v>16</v>
      </c>
      <c r="MA28" s="1059">
        <v>16</v>
      </c>
      <c r="MB28" s="1059">
        <v>3</v>
      </c>
      <c r="MC28" s="1059">
        <v>1</v>
      </c>
      <c r="MD28" s="1059">
        <v>0</v>
      </c>
      <c r="ME28" s="1060">
        <v>0.95114345114345111</v>
      </c>
      <c r="MF28" s="1072">
        <v>4.8856548856548887E-2</v>
      </c>
      <c r="MG28" s="1059">
        <v>188</v>
      </c>
      <c r="MH28" s="1059">
        <v>180</v>
      </c>
      <c r="MI28" s="1059">
        <v>180</v>
      </c>
      <c r="MJ28" s="1059">
        <v>0</v>
      </c>
      <c r="MK28" s="1059">
        <v>0</v>
      </c>
      <c r="ML28" s="1059">
        <v>0</v>
      </c>
      <c r="MM28" s="1059">
        <v>0</v>
      </c>
      <c r="MN28" s="1059">
        <v>5</v>
      </c>
      <c r="MO28" s="1059">
        <v>1</v>
      </c>
      <c r="MP28" s="1059">
        <v>2</v>
      </c>
      <c r="MQ28" s="1059">
        <v>0</v>
      </c>
      <c r="MR28" s="1060">
        <v>0.95744680851063835</v>
      </c>
      <c r="MS28" s="1072">
        <v>4.2553191489361653E-2</v>
      </c>
      <c r="MT28" s="1059">
        <v>346</v>
      </c>
      <c r="MU28" s="1059">
        <v>337</v>
      </c>
      <c r="MV28" s="1059">
        <v>332</v>
      </c>
      <c r="MW28" s="1059">
        <v>5</v>
      </c>
      <c r="MX28" s="1059">
        <v>0</v>
      </c>
      <c r="MY28" s="1059">
        <v>3</v>
      </c>
      <c r="MZ28" s="1059">
        <v>2</v>
      </c>
      <c r="NA28" s="1059">
        <v>5</v>
      </c>
      <c r="NB28" s="1059">
        <v>4</v>
      </c>
      <c r="NC28" s="1059">
        <v>0</v>
      </c>
      <c r="ND28" s="1059">
        <v>0</v>
      </c>
      <c r="NE28" s="1060">
        <v>0.95953757225433522</v>
      </c>
      <c r="NF28" s="1072">
        <v>4.0462427745664775E-2</v>
      </c>
      <c r="NG28" s="1059">
        <v>347</v>
      </c>
      <c r="NH28" s="1059">
        <v>338</v>
      </c>
      <c r="NI28" s="1059">
        <v>334</v>
      </c>
      <c r="NJ28" s="1059">
        <v>4</v>
      </c>
      <c r="NK28" s="1059">
        <v>0</v>
      </c>
      <c r="NL28" s="1059">
        <v>0</v>
      </c>
      <c r="NM28" s="1059">
        <v>4</v>
      </c>
      <c r="NN28" s="1059">
        <v>5</v>
      </c>
      <c r="NO28" s="1059">
        <v>4</v>
      </c>
      <c r="NP28" s="1059">
        <v>0</v>
      </c>
      <c r="NQ28" s="1059">
        <v>0</v>
      </c>
      <c r="NR28" s="1060">
        <v>0.96253602305475505</v>
      </c>
      <c r="NS28" s="1072">
        <v>3.7463976945244948E-2</v>
      </c>
      <c r="NT28" s="1059">
        <v>696</v>
      </c>
      <c r="NU28" s="1059">
        <v>659</v>
      </c>
      <c r="NV28" s="1059">
        <v>645</v>
      </c>
      <c r="NW28" s="1059">
        <v>14</v>
      </c>
      <c r="NX28" s="1059">
        <v>0</v>
      </c>
      <c r="NY28" s="1059">
        <v>0</v>
      </c>
      <c r="NZ28" s="1059">
        <v>14</v>
      </c>
      <c r="OA28" s="1059">
        <v>5</v>
      </c>
      <c r="OB28" s="1059">
        <v>7</v>
      </c>
      <c r="OC28" s="1059">
        <v>19</v>
      </c>
      <c r="OD28" s="1059">
        <v>6</v>
      </c>
      <c r="OE28" s="1060">
        <v>0.92672413793103448</v>
      </c>
      <c r="OF28" s="1072">
        <v>7.3275862068965525E-2</v>
      </c>
      <c r="OG28" s="1059">
        <v>4298</v>
      </c>
      <c r="OH28" s="1059">
        <v>4129</v>
      </c>
      <c r="OI28" s="1059">
        <v>4040</v>
      </c>
      <c r="OJ28" s="1059">
        <v>89</v>
      </c>
      <c r="OK28" s="1059">
        <v>1</v>
      </c>
      <c r="OL28" s="1059">
        <v>25</v>
      </c>
      <c r="OM28" s="1059">
        <v>63</v>
      </c>
      <c r="ON28" s="1059">
        <v>70</v>
      </c>
      <c r="OO28" s="1059">
        <v>34</v>
      </c>
      <c r="OP28" s="1059">
        <v>55</v>
      </c>
      <c r="OQ28" s="1059">
        <v>10</v>
      </c>
      <c r="OR28" s="1060">
        <v>0.93997208003722665</v>
      </c>
      <c r="OS28" s="1072">
        <v>6.0027919962773346E-2</v>
      </c>
      <c r="OT28" s="1059">
        <v>16808</v>
      </c>
      <c r="OU28" s="1059">
        <v>9.4314178962398856</v>
      </c>
      <c r="OV28" s="1060">
        <v>0</v>
      </c>
      <c r="OW28" s="1072">
        <v>0</v>
      </c>
      <c r="OX28" s="1059">
        <v>2918</v>
      </c>
      <c r="OY28" s="1060">
        <v>8.1051747772446892E-2</v>
      </c>
      <c r="OZ28" s="1059">
        <v>236.50900000000004</v>
      </c>
      <c r="PA28" s="1060">
        <v>0</v>
      </c>
      <c r="PB28" s="1072">
        <v>0</v>
      </c>
      <c r="PC28" s="1059">
        <v>375</v>
      </c>
      <c r="PD28" s="1059">
        <v>55</v>
      </c>
      <c r="PE28" s="1126">
        <v>25</v>
      </c>
      <c r="PF28" s="1059">
        <v>365</v>
      </c>
      <c r="PG28" s="1059">
        <v>45</v>
      </c>
      <c r="PH28" s="1126">
        <v>20</v>
      </c>
      <c r="PI28" s="1059">
        <v>355</v>
      </c>
      <c r="PJ28" s="1059">
        <v>70</v>
      </c>
      <c r="PK28" s="1126">
        <v>15</v>
      </c>
      <c r="PL28" s="1059">
        <v>340</v>
      </c>
      <c r="PM28" s="1059">
        <v>55</v>
      </c>
      <c r="PN28" s="1126">
        <v>15</v>
      </c>
      <c r="PO28" s="1059">
        <v>330</v>
      </c>
      <c r="PP28" s="1059">
        <v>70</v>
      </c>
      <c r="PQ28" s="1126">
        <v>15</v>
      </c>
      <c r="PR28" s="1059">
        <v>315</v>
      </c>
      <c r="PS28" s="1059">
        <v>75</v>
      </c>
      <c r="PT28" s="1126">
        <v>15</v>
      </c>
      <c r="PU28" s="1059" t="s">
        <v>770</v>
      </c>
      <c r="PV28" s="1059" t="s">
        <v>770</v>
      </c>
      <c r="PW28" s="1059" t="s">
        <v>770</v>
      </c>
      <c r="PX28" s="1059" t="s">
        <v>770</v>
      </c>
      <c r="PY28" s="1059" t="s">
        <v>770</v>
      </c>
      <c r="PZ28" s="1059" t="s">
        <v>770</v>
      </c>
      <c r="QA28" s="1059" t="s">
        <v>770</v>
      </c>
      <c r="QB28" s="1126" t="s">
        <v>770</v>
      </c>
      <c r="QC28" s="1059">
        <v>142</v>
      </c>
      <c r="QD28" s="1059">
        <v>133</v>
      </c>
      <c r="QE28" s="1059" t="s">
        <v>770</v>
      </c>
      <c r="QF28" s="1059">
        <v>108</v>
      </c>
      <c r="QG28" s="1059">
        <v>95</v>
      </c>
      <c r="QH28" s="1059">
        <v>168</v>
      </c>
      <c r="QI28" s="1059">
        <v>161</v>
      </c>
      <c r="QJ28" s="1059">
        <v>167</v>
      </c>
      <c r="QK28" s="1126">
        <v>155</v>
      </c>
      <c r="QL28" s="1059">
        <v>148</v>
      </c>
      <c r="QM28" s="1059">
        <v>166</v>
      </c>
      <c r="QN28" s="1059">
        <v>167</v>
      </c>
      <c r="QO28" s="1059">
        <v>177</v>
      </c>
      <c r="QP28" s="1059">
        <v>216</v>
      </c>
      <c r="QQ28" s="1059">
        <v>194</v>
      </c>
      <c r="QR28" s="1059">
        <v>157</v>
      </c>
      <c r="QS28" s="1059">
        <v>197</v>
      </c>
      <c r="QT28" s="1059">
        <v>208</v>
      </c>
      <c r="QU28" s="1059">
        <v>198</v>
      </c>
      <c r="QV28" s="1059">
        <v>184</v>
      </c>
      <c r="QW28" s="1059">
        <v>178</v>
      </c>
      <c r="QX28" s="1059">
        <v>196</v>
      </c>
      <c r="QY28" s="1059">
        <v>185</v>
      </c>
      <c r="QZ28" s="1059">
        <v>162</v>
      </c>
      <c r="RA28" s="1059">
        <v>176</v>
      </c>
      <c r="RB28" s="1059">
        <v>153</v>
      </c>
      <c r="RC28" s="1059">
        <v>199</v>
      </c>
      <c r="RD28" s="1059">
        <v>171</v>
      </c>
      <c r="RE28" s="1059">
        <v>185</v>
      </c>
      <c r="RF28" s="1059">
        <v>148</v>
      </c>
      <c r="RG28" s="1059">
        <v>128</v>
      </c>
      <c r="RH28" s="1059">
        <v>137</v>
      </c>
      <c r="RI28" s="1059">
        <v>133</v>
      </c>
      <c r="RJ28" s="1126">
        <v>146</v>
      </c>
      <c r="RK28" s="1059">
        <v>178</v>
      </c>
      <c r="RL28" s="1059">
        <v>171</v>
      </c>
      <c r="RM28" s="1059">
        <v>173</v>
      </c>
      <c r="RN28" s="1059">
        <v>207</v>
      </c>
      <c r="RO28" s="1059">
        <v>191</v>
      </c>
      <c r="RP28" s="1059">
        <v>160</v>
      </c>
      <c r="RQ28" s="1059">
        <v>196</v>
      </c>
      <c r="RR28" s="1059">
        <v>214</v>
      </c>
      <c r="RS28" s="1059">
        <v>199</v>
      </c>
      <c r="RT28" s="1059">
        <v>186</v>
      </c>
      <c r="RU28" s="1059">
        <v>174</v>
      </c>
      <c r="RV28" s="1059">
        <v>195</v>
      </c>
      <c r="RW28" s="1059">
        <v>182</v>
      </c>
      <c r="RX28" s="1059">
        <v>166</v>
      </c>
      <c r="RY28" s="1059">
        <v>174</v>
      </c>
      <c r="RZ28" s="1059">
        <v>155</v>
      </c>
      <c r="SA28" s="1059">
        <v>200</v>
      </c>
      <c r="SB28" s="1059">
        <v>179</v>
      </c>
      <c r="SC28" s="1059">
        <v>207</v>
      </c>
      <c r="SD28" s="1059">
        <v>177</v>
      </c>
      <c r="SE28" s="1059">
        <v>125</v>
      </c>
      <c r="SF28" s="1059">
        <v>152</v>
      </c>
      <c r="SG28" s="1059">
        <v>142</v>
      </c>
      <c r="SH28" s="1059">
        <v>145</v>
      </c>
      <c r="SI28" s="1126">
        <v>142</v>
      </c>
      <c r="SJ28" s="1059">
        <v>160</v>
      </c>
      <c r="SK28" s="1059">
        <v>162</v>
      </c>
      <c r="SL28" s="1059">
        <v>185</v>
      </c>
      <c r="SM28" s="1059">
        <v>180</v>
      </c>
      <c r="SN28" s="1059">
        <v>157</v>
      </c>
      <c r="SO28" s="1059">
        <v>189</v>
      </c>
      <c r="SP28" s="1059">
        <v>207</v>
      </c>
      <c r="SQ28" s="1059">
        <v>193</v>
      </c>
      <c r="SR28" s="1059">
        <v>180</v>
      </c>
      <c r="SS28" s="1059">
        <v>176</v>
      </c>
      <c r="ST28" s="1059">
        <v>192</v>
      </c>
      <c r="SU28" s="1059">
        <v>184</v>
      </c>
      <c r="SV28" s="1059">
        <v>168</v>
      </c>
      <c r="SW28" s="1059">
        <v>176</v>
      </c>
      <c r="SX28" s="1059">
        <v>159</v>
      </c>
      <c r="SY28" s="1059">
        <v>197</v>
      </c>
      <c r="SZ28" s="1059">
        <v>194</v>
      </c>
      <c r="TA28" s="1059">
        <v>190</v>
      </c>
      <c r="TB28" s="1059">
        <v>184</v>
      </c>
      <c r="TC28" s="1059">
        <v>160</v>
      </c>
      <c r="TD28" s="1059">
        <v>134</v>
      </c>
      <c r="TE28" s="1059">
        <v>116</v>
      </c>
      <c r="TF28" s="1059">
        <v>140</v>
      </c>
      <c r="TG28" s="1059">
        <v>124</v>
      </c>
      <c r="TH28" s="1126">
        <v>125</v>
      </c>
      <c r="TI28" s="1059">
        <v>85</v>
      </c>
      <c r="TJ28" s="1059">
        <v>82</v>
      </c>
      <c r="TK28" s="1059">
        <v>167</v>
      </c>
      <c r="TL28" s="1060">
        <v>0.49101796407185627</v>
      </c>
      <c r="TM28" s="1060">
        <v>0.41625589571926358</v>
      </c>
      <c r="TN28" s="1060">
        <v>0.56618396389848502</v>
      </c>
      <c r="TO28" s="1126" t="s">
        <v>2154</v>
      </c>
      <c r="TP28" s="1059">
        <v>70</v>
      </c>
      <c r="TQ28" s="1059">
        <v>109</v>
      </c>
      <c r="TR28" s="1059">
        <v>179</v>
      </c>
      <c r="TS28" s="1060">
        <v>0.60893854748603349</v>
      </c>
      <c r="TT28" s="1060">
        <v>0.53588009212576748</v>
      </c>
      <c r="TU28" s="1060">
        <v>0.67741945301867301</v>
      </c>
      <c r="TV28" s="1126" t="s">
        <v>2154</v>
      </c>
      <c r="TW28" s="1059">
        <v>52</v>
      </c>
      <c r="TX28" s="1059">
        <v>99</v>
      </c>
      <c r="TY28" s="1059">
        <v>151</v>
      </c>
      <c r="TZ28" s="1060">
        <v>0.6556291390728477</v>
      </c>
      <c r="UA28" s="1060">
        <v>0.57682637179186214</v>
      </c>
      <c r="UB28" s="1060">
        <v>0.72670990562351556</v>
      </c>
      <c r="UC28" s="1126" t="s">
        <v>2154</v>
      </c>
      <c r="UD28" s="1059">
        <v>63</v>
      </c>
      <c r="UE28" s="1059">
        <v>109</v>
      </c>
      <c r="UF28" s="1059">
        <v>172</v>
      </c>
      <c r="UG28" s="1060">
        <v>0.63372093023255816</v>
      </c>
      <c r="UH28" s="1060">
        <v>0.55952949438378774</v>
      </c>
      <c r="UI28" s="1060">
        <v>0.70206979118006951</v>
      </c>
      <c r="UJ28" s="1126" t="s">
        <v>2154</v>
      </c>
      <c r="UK28" s="1059">
        <v>65</v>
      </c>
      <c r="UL28" s="1059">
        <v>136</v>
      </c>
      <c r="UM28" s="1059">
        <v>201</v>
      </c>
      <c r="UN28" s="1060">
        <v>0.6766169154228856</v>
      </c>
      <c r="UO28" s="1060">
        <v>0.60916179912678414</v>
      </c>
      <c r="UP28" s="1060">
        <v>0.73744772225018052</v>
      </c>
      <c r="UQ28" s="1126" t="s">
        <v>2154</v>
      </c>
      <c r="UR28" s="1059">
        <v>2409</v>
      </c>
      <c r="US28" s="1059">
        <v>2379</v>
      </c>
      <c r="UT28" s="1059">
        <v>30</v>
      </c>
      <c r="UU28" s="1059">
        <v>27</v>
      </c>
      <c r="UV28" s="1060">
        <v>0.9</v>
      </c>
      <c r="UW28" s="1059">
        <v>3</v>
      </c>
      <c r="UX28" s="1072">
        <v>0.1</v>
      </c>
      <c r="UY28" s="1059">
        <v>1759</v>
      </c>
      <c r="UZ28" s="1059">
        <v>1045</v>
      </c>
      <c r="VA28" s="1059">
        <v>206</v>
      </c>
      <c r="VB28" s="1059">
        <v>508</v>
      </c>
      <c r="VC28" s="1060">
        <v>0.59408754974417277</v>
      </c>
      <c r="VD28" s="1060">
        <v>0.11711199545196134</v>
      </c>
      <c r="VE28" s="1072">
        <v>0.28880045480386585</v>
      </c>
      <c r="VF28" s="1059">
        <v>4934</v>
      </c>
      <c r="VG28" s="1059">
        <v>228</v>
      </c>
      <c r="VH28" s="1059">
        <v>314</v>
      </c>
      <c r="VI28" s="1059">
        <v>123</v>
      </c>
      <c r="VJ28" s="1059">
        <v>3307</v>
      </c>
      <c r="VK28" s="1059">
        <v>271</v>
      </c>
      <c r="VL28" s="1059">
        <v>1833</v>
      </c>
      <c r="VM28" s="1072">
        <v>0.14784506273867976</v>
      </c>
      <c r="VN28" s="1059">
        <v>1235</v>
      </c>
      <c r="VO28" s="1059">
        <v>1</v>
      </c>
      <c r="VP28" s="1059">
        <v>194</v>
      </c>
      <c r="VQ28" s="1059">
        <v>290</v>
      </c>
      <c r="VR28" s="1059">
        <v>121</v>
      </c>
      <c r="VS28" s="1126">
        <v>1841</v>
      </c>
      <c r="VT28" s="1059">
        <v>667</v>
      </c>
      <c r="VU28" s="1059">
        <v>586</v>
      </c>
      <c r="VV28" s="1059">
        <v>81</v>
      </c>
      <c r="VW28" s="1059">
        <v>0</v>
      </c>
      <c r="VX28" s="1059">
        <v>81</v>
      </c>
      <c r="VY28" s="1060">
        <v>0.12143928035982009</v>
      </c>
      <c r="VZ28" s="1072">
        <v>0.12143928035982009</v>
      </c>
      <c r="WA28" s="1059">
        <v>55</v>
      </c>
      <c r="WB28" s="1059">
        <v>70</v>
      </c>
      <c r="WC28" s="1059">
        <v>50</v>
      </c>
      <c r="WD28" s="1059">
        <v>45</v>
      </c>
      <c r="WE28" s="1059">
        <v>65</v>
      </c>
      <c r="WF28" s="1059">
        <v>35</v>
      </c>
      <c r="WG28" s="1126">
        <v>60</v>
      </c>
      <c r="WH28" s="1059">
        <v>289</v>
      </c>
      <c r="WI28" s="1059">
        <v>74</v>
      </c>
      <c r="WJ28" s="1060">
        <v>0.25605536332179929</v>
      </c>
      <c r="WK28" s="1126">
        <v>27</v>
      </c>
      <c r="WL28" s="1059" t="s">
        <v>770</v>
      </c>
      <c r="WM28" s="1060" t="s">
        <v>770</v>
      </c>
      <c r="WN28" s="1060" t="s">
        <v>770</v>
      </c>
      <c r="WO28" s="1072" t="s">
        <v>770</v>
      </c>
      <c r="WP28" s="1059" t="s">
        <v>770</v>
      </c>
      <c r="WQ28" s="1060" t="s">
        <v>770</v>
      </c>
      <c r="WR28" s="1060" t="s">
        <v>770</v>
      </c>
      <c r="WS28" s="1072" t="s">
        <v>770</v>
      </c>
      <c r="WT28" s="1059" t="s">
        <v>770</v>
      </c>
      <c r="WU28" s="1060" t="s">
        <v>770</v>
      </c>
      <c r="WV28" s="1060" t="s">
        <v>770</v>
      </c>
      <c r="WW28" s="1072" t="s">
        <v>770</v>
      </c>
      <c r="WX28" s="1059" t="s">
        <v>770</v>
      </c>
      <c r="WY28" s="1060" t="s">
        <v>770</v>
      </c>
      <c r="WZ28" s="1060" t="s">
        <v>770</v>
      </c>
      <c r="XA28" s="1072" t="s">
        <v>770</v>
      </c>
      <c r="XB28" s="1059">
        <v>175</v>
      </c>
      <c r="XC28" s="1059">
        <v>6982</v>
      </c>
      <c r="XD28" s="1072">
        <v>2.5064451446576912E-2</v>
      </c>
      <c r="XE28" s="1059">
        <v>90</v>
      </c>
      <c r="XF28" s="1059">
        <v>860</v>
      </c>
      <c r="XG28" s="1060">
        <v>0.10465116279069768</v>
      </c>
      <c r="XH28" s="1060">
        <v>8.5921045505322077E-2</v>
      </c>
      <c r="XI28" s="1060">
        <v>0.12689747222554981</v>
      </c>
      <c r="XJ28" s="1059">
        <v>80</v>
      </c>
      <c r="XK28" s="1059">
        <v>895</v>
      </c>
      <c r="XL28" s="1060">
        <v>8.9385474860335198E-2</v>
      </c>
      <c r="XM28" s="1060">
        <v>7.2406756358770627E-2</v>
      </c>
      <c r="XN28" s="1060">
        <v>0.10987395311769127</v>
      </c>
      <c r="XO28" s="1059">
        <v>85</v>
      </c>
      <c r="XP28" s="1059">
        <v>880</v>
      </c>
      <c r="XQ28" s="1060">
        <v>9.6590909090909088E-2</v>
      </c>
      <c r="XR28" s="1060">
        <v>7.8790763619662807E-2</v>
      </c>
      <c r="XS28" s="1060">
        <v>0.1178977454854091</v>
      </c>
      <c r="XT28" s="1059">
        <v>80</v>
      </c>
      <c r="XU28" s="1059">
        <v>850</v>
      </c>
      <c r="XV28" s="1060">
        <v>9.4117647058823528E-2</v>
      </c>
      <c r="XW28" s="1060">
        <v>7.6273449029781323E-2</v>
      </c>
      <c r="XX28" s="1060">
        <v>0.11561399931102438</v>
      </c>
      <c r="XY28" s="1059">
        <v>75</v>
      </c>
      <c r="XZ28" s="1059">
        <v>850</v>
      </c>
      <c r="YA28" s="1060">
        <v>8.8235294117647065E-2</v>
      </c>
      <c r="YB28" s="1060">
        <v>7.0972969063111763E-2</v>
      </c>
      <c r="YC28" s="1060">
        <v>0.10920270316669113</v>
      </c>
      <c r="YD28" s="1059">
        <v>80</v>
      </c>
      <c r="YE28" s="1059">
        <v>775</v>
      </c>
      <c r="YF28" s="1060">
        <v>0.1032258064516129</v>
      </c>
      <c r="YG28" s="1060">
        <v>8.3725602390517212E-2</v>
      </c>
      <c r="YH28" s="1060">
        <v>0.12664000792095687</v>
      </c>
      <c r="YI28" s="1059" t="s">
        <v>770</v>
      </c>
      <c r="YJ28" s="1059" t="s">
        <v>770</v>
      </c>
      <c r="YK28" s="1060" t="s">
        <v>770</v>
      </c>
      <c r="YL28" s="1060" t="s">
        <v>770</v>
      </c>
      <c r="YM28" s="1072" t="s">
        <v>770</v>
      </c>
      <c r="YN28" s="1059">
        <v>70</v>
      </c>
      <c r="YO28" s="1059">
        <v>70</v>
      </c>
      <c r="YP28" s="1059">
        <v>95</v>
      </c>
      <c r="YQ28" s="1059">
        <v>80</v>
      </c>
      <c r="YR28" s="1059">
        <v>80</v>
      </c>
      <c r="YS28" s="1059">
        <v>70</v>
      </c>
      <c r="YT28" s="1126">
        <v>65</v>
      </c>
      <c r="YU28" s="1059">
        <v>4</v>
      </c>
      <c r="YV28" s="1059">
        <v>46</v>
      </c>
      <c r="YW28" s="1060">
        <v>8.6956521739130432E-2</v>
      </c>
      <c r="YX28" s="1060">
        <v>3.4335867894725897E-2</v>
      </c>
      <c r="YY28" s="1060">
        <v>0.20324664074118831</v>
      </c>
      <c r="YZ28" s="1059">
        <v>4</v>
      </c>
      <c r="ZA28" s="1059">
        <v>46</v>
      </c>
      <c r="ZB28" s="1060">
        <v>8.6956521739130432E-2</v>
      </c>
      <c r="ZC28" s="1060">
        <v>3.4335867894725897E-2</v>
      </c>
      <c r="ZD28" s="1060">
        <v>0.20324664074118831</v>
      </c>
      <c r="ZE28" s="1059">
        <v>6</v>
      </c>
      <c r="ZF28" s="1059">
        <v>46</v>
      </c>
      <c r="ZG28" s="1060">
        <v>0.13043478260869565</v>
      </c>
      <c r="ZH28" s="1060">
        <v>6.1178403620351166E-2</v>
      </c>
      <c r="ZI28" s="1060">
        <v>0.25665857779072998</v>
      </c>
      <c r="ZJ28" s="1059">
        <v>11</v>
      </c>
      <c r="ZK28" s="1059">
        <v>46</v>
      </c>
      <c r="ZL28" s="1060">
        <v>0.2391304347826087</v>
      </c>
      <c r="ZM28" s="1060">
        <v>0.13912177777277823</v>
      </c>
      <c r="ZN28" s="1072">
        <v>0.37935138557622017</v>
      </c>
      <c r="ZO28" s="1059">
        <v>154</v>
      </c>
      <c r="ZP28" s="1059">
        <v>30</v>
      </c>
      <c r="ZQ28" s="1059">
        <v>124</v>
      </c>
      <c r="ZR28" s="1060">
        <v>0.80519480519480524</v>
      </c>
      <c r="ZS28" s="1059">
        <v>47</v>
      </c>
      <c r="ZT28" s="1059">
        <v>29</v>
      </c>
      <c r="ZU28" s="1059">
        <v>76</v>
      </c>
      <c r="ZV28" s="1060">
        <v>0.37903225806451613</v>
      </c>
      <c r="ZW28" s="1060">
        <v>0.29849081352422074</v>
      </c>
      <c r="ZX28" s="1060">
        <v>0.46684352889691094</v>
      </c>
      <c r="ZY28" s="1060">
        <v>0.61290322580645162</v>
      </c>
      <c r="ZZ28" s="1060">
        <v>0.52500839399757493</v>
      </c>
      <c r="AAA28" s="1072">
        <v>0.69401288640936887</v>
      </c>
      <c r="AAB28" s="1059">
        <v>60</v>
      </c>
      <c r="AAC28" s="1059">
        <v>79</v>
      </c>
      <c r="AAD28" s="1059">
        <v>139</v>
      </c>
      <c r="AAE28" s="1060">
        <v>0.56834532374100721</v>
      </c>
      <c r="AAF28" s="1059">
        <v>36</v>
      </c>
      <c r="AAG28" s="1060">
        <v>0.45569620253164556</v>
      </c>
      <c r="AAH28" s="1060">
        <v>0.35048457593993343</v>
      </c>
      <c r="AAI28" s="1060">
        <v>0.56501667066231287</v>
      </c>
      <c r="AAJ28" s="1059">
        <v>13</v>
      </c>
      <c r="AAK28" s="1059">
        <v>49</v>
      </c>
      <c r="AAL28" s="1060">
        <v>0.620253164556962</v>
      </c>
      <c r="AAM28" s="1060">
        <v>0.51001871243790176</v>
      </c>
      <c r="AAN28" s="1072">
        <v>0.7193350467845725</v>
      </c>
      <c r="AAO28" s="1059">
        <v>95</v>
      </c>
      <c r="AAP28" s="1059">
        <v>37</v>
      </c>
      <c r="AAQ28" s="1060">
        <v>0.38947368421052631</v>
      </c>
      <c r="AAR28" s="1060">
        <v>0.29754095190537372</v>
      </c>
      <c r="AAS28" s="1060">
        <v>0.48999759466650977</v>
      </c>
      <c r="AAT28" s="1059">
        <v>19</v>
      </c>
      <c r="AAU28" s="1059">
        <v>56</v>
      </c>
      <c r="AAV28" s="1060">
        <v>0.58947368421052626</v>
      </c>
      <c r="AAW28" s="1060">
        <v>0.48895419098816978</v>
      </c>
      <c r="AAX28" s="1072">
        <v>0.68303841416792455</v>
      </c>
      <c r="AAY28" s="1059">
        <v>93</v>
      </c>
      <c r="AAZ28" s="1059">
        <v>90</v>
      </c>
      <c r="ABA28" s="1059">
        <v>3</v>
      </c>
      <c r="ABB28" s="1060">
        <v>0.967741935483871</v>
      </c>
      <c r="ABC28" s="1059">
        <v>46</v>
      </c>
      <c r="ABD28" s="1060">
        <v>0.51111111111111107</v>
      </c>
      <c r="ABE28" s="1060">
        <v>0.40951745785285509</v>
      </c>
      <c r="ABF28" s="1060">
        <v>0.61179508380127101</v>
      </c>
      <c r="ABG28" s="1059">
        <v>10</v>
      </c>
      <c r="ABH28" s="1059">
        <v>56</v>
      </c>
      <c r="ABI28" s="1060">
        <v>0.62222222222222223</v>
      </c>
      <c r="ABJ28" s="1060">
        <v>0.51899764058183495</v>
      </c>
      <c r="ABK28" s="1072">
        <v>0.71544031761355187</v>
      </c>
      <c r="ABL28" s="1059">
        <v>4934</v>
      </c>
      <c r="ABM28" s="1059">
        <v>3101</v>
      </c>
      <c r="ABN28" s="1059">
        <v>1833</v>
      </c>
      <c r="ABO28" s="1059">
        <v>228</v>
      </c>
      <c r="ABP28" s="1059">
        <v>169</v>
      </c>
      <c r="ABQ28" s="1059">
        <v>324</v>
      </c>
      <c r="ABR28" s="1059">
        <v>314</v>
      </c>
      <c r="ABS28" s="1059">
        <v>335</v>
      </c>
      <c r="ABT28" s="1059">
        <v>192</v>
      </c>
      <c r="ABU28" s="1059">
        <v>123</v>
      </c>
      <c r="ABV28" s="1059">
        <v>122</v>
      </c>
      <c r="ABW28" s="1126">
        <v>26</v>
      </c>
      <c r="ABX28" s="1059">
        <v>65</v>
      </c>
      <c r="ABY28" s="1059">
        <v>60</v>
      </c>
      <c r="ABZ28" s="1059">
        <v>40</v>
      </c>
      <c r="ACA28" s="1059">
        <v>25</v>
      </c>
      <c r="ACB28" s="1059">
        <v>195</v>
      </c>
      <c r="ACC28" s="1059">
        <v>210</v>
      </c>
      <c r="ACD28" s="1059">
        <v>110</v>
      </c>
      <c r="ACE28" s="1059">
        <v>70</v>
      </c>
      <c r="ACF28" s="1059">
        <v>70</v>
      </c>
      <c r="ACG28" s="1059">
        <v>45</v>
      </c>
      <c r="ACH28" s="1059">
        <v>15</v>
      </c>
      <c r="ACI28" s="1059">
        <v>180</v>
      </c>
      <c r="ACJ28" s="1059">
        <v>195</v>
      </c>
      <c r="ACK28" s="1059">
        <v>120</v>
      </c>
      <c r="ACL28" s="1059">
        <v>80</v>
      </c>
      <c r="ACM28" s="1059">
        <v>65</v>
      </c>
      <c r="ACN28" s="1059">
        <v>45</v>
      </c>
      <c r="ACO28" s="1059">
        <v>15</v>
      </c>
      <c r="ACP28" s="1059">
        <v>190</v>
      </c>
      <c r="ACQ28" s="1059">
        <v>210</v>
      </c>
      <c r="ACR28" s="1059">
        <v>110</v>
      </c>
      <c r="ACS28" s="1059">
        <v>80</v>
      </c>
      <c r="ACT28" s="1059">
        <v>70</v>
      </c>
      <c r="ACU28" s="1059">
        <v>45</v>
      </c>
      <c r="ACV28" s="1059">
        <v>35</v>
      </c>
      <c r="ACW28" s="1059">
        <v>220</v>
      </c>
      <c r="ACX28" s="1059">
        <v>245</v>
      </c>
      <c r="ACY28" s="1059">
        <v>120</v>
      </c>
      <c r="ACZ28" s="1059">
        <v>95</v>
      </c>
      <c r="ADA28" s="1059">
        <v>65</v>
      </c>
      <c r="ADB28" s="1059">
        <v>55</v>
      </c>
      <c r="ADC28" s="1059">
        <v>15</v>
      </c>
      <c r="ADD28" s="1059">
        <v>210</v>
      </c>
      <c r="ADE28" s="1059">
        <v>240</v>
      </c>
      <c r="ADF28" s="1059">
        <v>145</v>
      </c>
      <c r="ADG28" s="1059">
        <v>70</v>
      </c>
      <c r="ADH28" s="1059">
        <v>70</v>
      </c>
      <c r="ADI28" s="1059">
        <v>95</v>
      </c>
      <c r="ADJ28" s="1059">
        <v>25</v>
      </c>
      <c r="ADK28" s="1059">
        <v>240</v>
      </c>
      <c r="ADL28" s="1059">
        <v>265</v>
      </c>
      <c r="ADM28" s="1126">
        <v>130</v>
      </c>
      <c r="ADN28" s="1059">
        <v>97</v>
      </c>
      <c r="ADO28" s="1059">
        <v>93</v>
      </c>
      <c r="ADP28" s="1060">
        <v>0.95876288659793818</v>
      </c>
      <c r="ADQ28" s="1059">
        <v>94</v>
      </c>
      <c r="ADR28" s="1060">
        <v>0.96907216494845361</v>
      </c>
      <c r="ADS28" s="1059">
        <v>118</v>
      </c>
      <c r="ADT28" s="1059">
        <v>114</v>
      </c>
      <c r="ADU28" s="1060">
        <v>0.96610169491525422</v>
      </c>
      <c r="ADV28" s="1059">
        <v>113</v>
      </c>
      <c r="ADW28" s="1060">
        <v>0.9576271186440678</v>
      </c>
      <c r="ADX28" s="1059">
        <v>113</v>
      </c>
      <c r="ADY28" s="1060">
        <v>0.9576271186440678</v>
      </c>
      <c r="ADZ28" s="1059">
        <v>113</v>
      </c>
      <c r="AEA28" s="1060">
        <v>0.9576271186440678</v>
      </c>
      <c r="AEB28" s="1059">
        <v>115</v>
      </c>
      <c r="AEC28" s="1059">
        <v>114</v>
      </c>
      <c r="AED28" s="1060">
        <v>0.99130434782608701</v>
      </c>
      <c r="AEE28" s="1059">
        <v>105</v>
      </c>
      <c r="AEF28" s="1060">
        <v>0.91304347826086951</v>
      </c>
      <c r="AEG28" s="1059">
        <v>114</v>
      </c>
      <c r="AEH28" s="1060">
        <v>0.99130434782608701</v>
      </c>
      <c r="AEI28" s="1059">
        <v>114</v>
      </c>
      <c r="AEJ28" s="1060">
        <v>0.99130434782608701</v>
      </c>
      <c r="AEK28" s="1059">
        <v>109</v>
      </c>
      <c r="AEL28" s="1060">
        <v>0.94782608695652171</v>
      </c>
      <c r="AEM28" s="1059">
        <v>107</v>
      </c>
      <c r="AEN28" s="1060">
        <v>0.93043478260869561</v>
      </c>
      <c r="AEO28" s="1059">
        <v>103</v>
      </c>
      <c r="AEP28" s="1072">
        <v>0.89565217391304353</v>
      </c>
      <c r="AEQ28" s="1158">
        <v>99</v>
      </c>
      <c r="AER28" s="1158">
        <v>96</v>
      </c>
      <c r="AES28" s="1144">
        <v>0.96969696969696972</v>
      </c>
      <c r="AET28" s="701">
        <v>26.000000000000004</v>
      </c>
      <c r="AEU28" s="1144">
        <v>0.26262626262626265</v>
      </c>
      <c r="AEV28" s="1158">
        <v>96</v>
      </c>
      <c r="AEW28" s="1144">
        <v>0.96969696969696972</v>
      </c>
      <c r="AEX28" s="1158">
        <v>106</v>
      </c>
      <c r="AEY28" s="1158">
        <v>102</v>
      </c>
      <c r="AEZ28" s="1144">
        <v>0.96226415094339623</v>
      </c>
      <c r="AFA28" s="1164">
        <v>100</v>
      </c>
      <c r="AFB28" s="1144">
        <v>0.94339622641509435</v>
      </c>
      <c r="AFC28" s="1164">
        <v>65</v>
      </c>
      <c r="AFD28" s="1144">
        <v>0.6132075471698113</v>
      </c>
      <c r="AFE28" s="1158">
        <v>99</v>
      </c>
      <c r="AFF28" s="1144">
        <v>0.93396226415094341</v>
      </c>
      <c r="AFG28" s="1158">
        <v>83</v>
      </c>
      <c r="AFH28" s="1144">
        <v>0.78301886792452835</v>
      </c>
      <c r="AFI28" s="1158">
        <v>107</v>
      </c>
      <c r="AFJ28" s="1158">
        <v>98</v>
      </c>
      <c r="AFK28" s="1144">
        <v>0.91588785046728971</v>
      </c>
      <c r="AFL28" s="1164">
        <v>96</v>
      </c>
      <c r="AFM28" s="1144">
        <v>0.89719626168224298</v>
      </c>
      <c r="AFN28" s="1164">
        <v>98</v>
      </c>
      <c r="AFO28" s="1144">
        <v>0.91588785046728971</v>
      </c>
      <c r="AFP28" s="1164">
        <v>98</v>
      </c>
      <c r="AFQ28" s="1144">
        <v>0.91588785046728971</v>
      </c>
      <c r="AFR28" s="1164">
        <v>72</v>
      </c>
      <c r="AFS28" s="1144">
        <v>0.67289719626168221</v>
      </c>
      <c r="AFT28" s="1164">
        <v>94</v>
      </c>
      <c r="AFU28" s="1144">
        <v>0.87850467289719625</v>
      </c>
      <c r="AFV28" s="1158">
        <v>95</v>
      </c>
      <c r="AFW28" s="1144">
        <v>0.88785046728971961</v>
      </c>
      <c r="AFX28" s="1158">
        <v>100</v>
      </c>
      <c r="AFY28" s="1144">
        <v>0.93457943925233644</v>
      </c>
      <c r="AFZ28" s="1158">
        <v>72</v>
      </c>
      <c r="AGA28" s="1144">
        <v>0.67289719626168221</v>
      </c>
      <c r="AGB28" s="1158">
        <v>68</v>
      </c>
      <c r="AGC28" s="802">
        <v>0.63551401869158874</v>
      </c>
      <c r="AGD28" s="1158">
        <v>95</v>
      </c>
      <c r="AGE28" s="1158">
        <v>91</v>
      </c>
      <c r="AGF28" s="1144">
        <v>0.95789473684210524</v>
      </c>
      <c r="AGG28" s="1158">
        <v>0</v>
      </c>
      <c r="AGH28" s="1144">
        <v>0</v>
      </c>
      <c r="AGI28" s="1158">
        <v>90</v>
      </c>
      <c r="AGJ28" s="1144">
        <v>0.94736842105263153</v>
      </c>
      <c r="AGK28" s="1158">
        <v>90</v>
      </c>
      <c r="AGL28" s="1158">
        <v>87</v>
      </c>
      <c r="AGM28" s="1144">
        <v>0.96666666666666667</v>
      </c>
      <c r="AGN28" s="1158">
        <v>84</v>
      </c>
      <c r="AGO28" s="1144">
        <v>0.93333333333333335</v>
      </c>
      <c r="AGP28" s="1158">
        <v>88</v>
      </c>
      <c r="AGQ28" s="1144">
        <v>0.97777777777777775</v>
      </c>
      <c r="AGR28" s="1158">
        <v>86</v>
      </c>
      <c r="AGS28" s="1144">
        <v>0.9555555555555556</v>
      </c>
      <c r="AGT28" s="1158">
        <v>86</v>
      </c>
      <c r="AGU28" s="1144">
        <v>0.9555555555555556</v>
      </c>
      <c r="AGV28" s="1158">
        <v>95</v>
      </c>
      <c r="AGW28" s="1158">
        <v>89</v>
      </c>
      <c r="AGX28" s="1144">
        <v>0.93684210526315792</v>
      </c>
      <c r="AGY28" s="1158">
        <v>88</v>
      </c>
      <c r="AGZ28" s="1144">
        <v>0.9263157894736842</v>
      </c>
      <c r="AHA28" s="1158">
        <v>89</v>
      </c>
      <c r="AHB28" s="1144">
        <v>0.93684210526315792</v>
      </c>
      <c r="AHC28" s="1158">
        <v>89</v>
      </c>
      <c r="AHD28" s="1144">
        <v>0.93684210526315792</v>
      </c>
      <c r="AHE28" s="1158">
        <v>89</v>
      </c>
      <c r="AHF28" s="1144">
        <v>0.93684210526315792</v>
      </c>
      <c r="AHG28" s="1158">
        <v>84</v>
      </c>
      <c r="AHH28" s="1144">
        <v>0.88421052631578945</v>
      </c>
      <c r="AHI28" s="1158">
        <v>89</v>
      </c>
      <c r="AHJ28" s="1144">
        <v>0.93684210526315792</v>
      </c>
      <c r="AHK28" s="1158">
        <v>88</v>
      </c>
      <c r="AHL28" s="1144">
        <v>0.9263157894736842</v>
      </c>
      <c r="AHM28" s="1158">
        <v>91</v>
      </c>
      <c r="AHN28" s="1144">
        <v>0.95789473684210524</v>
      </c>
      <c r="AHO28" s="1158">
        <v>89</v>
      </c>
      <c r="AHP28" s="802">
        <v>0.93684210526315792</v>
      </c>
    </row>
    <row r="29" spans="1:901" x14ac:dyDescent="0.2">
      <c r="A29" s="4"/>
      <c r="B29" s="4" t="s">
        <v>623</v>
      </c>
      <c r="C29" s="1014" t="s">
        <v>624</v>
      </c>
      <c r="D29" s="3" t="s">
        <v>575</v>
      </c>
      <c r="E29" s="25" t="s">
        <v>770</v>
      </c>
      <c r="F29" s="25" t="s">
        <v>770</v>
      </c>
      <c r="G29" s="25" t="s">
        <v>770</v>
      </c>
      <c r="H29" s="25" t="s">
        <v>770</v>
      </c>
      <c r="I29" s="25" t="s">
        <v>770</v>
      </c>
      <c r="J29" s="25" t="s">
        <v>770</v>
      </c>
      <c r="K29" s="25" t="s">
        <v>770</v>
      </c>
      <c r="L29" s="25" t="s">
        <v>770</v>
      </c>
      <c r="M29" s="1" t="s">
        <v>623</v>
      </c>
      <c r="N29" s="1" t="s">
        <v>628</v>
      </c>
      <c r="O29" s="62" t="s">
        <v>770</v>
      </c>
      <c r="P29" s="62" t="s">
        <v>770</v>
      </c>
      <c r="Q29" s="62" t="s">
        <v>770</v>
      </c>
      <c r="R29" s="62" t="s">
        <v>770</v>
      </c>
      <c r="S29" s="62" t="s">
        <v>770</v>
      </c>
      <c r="T29" s="62" t="s">
        <v>770</v>
      </c>
      <c r="U29" s="913" t="s">
        <v>770</v>
      </c>
      <c r="V29" s="1125">
        <v>435</v>
      </c>
      <c r="W29" s="1059">
        <v>500</v>
      </c>
      <c r="X29" s="1059">
        <v>5545</v>
      </c>
      <c r="Y29" s="1059">
        <v>6655</v>
      </c>
      <c r="Z29" s="1098">
        <v>7.8449053201082058E-2</v>
      </c>
      <c r="AA29" s="1098">
        <v>7.1660298984503337E-2</v>
      </c>
      <c r="AB29" s="1098">
        <v>8.5821486232408109E-2</v>
      </c>
      <c r="AC29" s="1098">
        <v>7.5131480090157771E-2</v>
      </c>
      <c r="AD29" s="1098">
        <v>6.9040442877772779E-2</v>
      </c>
      <c r="AE29" s="1072">
        <v>8.1712727178701011E-2</v>
      </c>
      <c r="AF29" s="1059">
        <v>485</v>
      </c>
      <c r="AG29" s="1059">
        <v>540</v>
      </c>
      <c r="AH29" s="1059">
        <v>5655</v>
      </c>
      <c r="AI29" s="1059">
        <v>6790</v>
      </c>
      <c r="AJ29" s="1098">
        <v>8.5764809902740935E-2</v>
      </c>
      <c r="AK29" s="1098">
        <v>7.8744877967217006E-2</v>
      </c>
      <c r="AL29" s="1098">
        <v>9.3347142264719865E-2</v>
      </c>
      <c r="AM29" s="1098">
        <v>7.9528718703976431E-2</v>
      </c>
      <c r="AN29" s="1098">
        <v>7.3328424437699824E-2</v>
      </c>
      <c r="AO29" s="1072">
        <v>8.6204509233206314E-2</v>
      </c>
      <c r="AP29" s="1059">
        <v>460</v>
      </c>
      <c r="AQ29" s="1059">
        <v>535</v>
      </c>
      <c r="AR29" s="1059">
        <v>5780</v>
      </c>
      <c r="AS29" s="1059">
        <v>6940</v>
      </c>
      <c r="AT29" s="1098">
        <v>7.9584775086505188E-2</v>
      </c>
      <c r="AU29" s="1098">
        <v>7.2883374305005993E-2</v>
      </c>
      <c r="AV29" s="1098">
        <v>8.6844630931337791E-2</v>
      </c>
      <c r="AW29" s="1098">
        <v>7.7089337175792513E-2</v>
      </c>
      <c r="AX29" s="1098">
        <v>7.1045217334026023E-2</v>
      </c>
      <c r="AY29" s="1072">
        <v>8.3601380689407201E-2</v>
      </c>
      <c r="AZ29" s="1059">
        <v>555</v>
      </c>
      <c r="BA29" s="1059">
        <v>650</v>
      </c>
      <c r="BB29" s="1059">
        <v>5820</v>
      </c>
      <c r="BC29" s="1059">
        <v>7030</v>
      </c>
      <c r="BD29" s="1098">
        <v>9.5360824742268036E-2</v>
      </c>
      <c r="BE29" s="1098">
        <v>8.8079627557662035E-2</v>
      </c>
      <c r="BF29" s="1098">
        <v>0.10317582929095943</v>
      </c>
      <c r="BG29" s="1098">
        <v>9.2460881934566141E-2</v>
      </c>
      <c r="BH29" s="1098">
        <v>8.5910189619155225E-2</v>
      </c>
      <c r="BI29" s="1072">
        <v>9.9456720689240941E-2</v>
      </c>
      <c r="BJ29" s="1059">
        <v>1612</v>
      </c>
      <c r="BK29" s="1059">
        <v>2003</v>
      </c>
      <c r="BL29" s="1059">
        <v>2051</v>
      </c>
      <c r="BM29" s="1059">
        <v>1944</v>
      </c>
      <c r="BN29" s="1059">
        <v>1451</v>
      </c>
      <c r="BO29" s="1059">
        <v>7610</v>
      </c>
      <c r="BP29" s="1059">
        <v>9061</v>
      </c>
      <c r="BQ29" s="1126">
        <v>37666</v>
      </c>
      <c r="BR29" s="1059">
        <v>1664</v>
      </c>
      <c r="BS29" s="1059">
        <v>1958</v>
      </c>
      <c r="BT29" s="1059">
        <v>2075</v>
      </c>
      <c r="BU29" s="1059">
        <v>2022</v>
      </c>
      <c r="BV29" s="1059">
        <v>1421</v>
      </c>
      <c r="BW29" s="1059">
        <v>7719</v>
      </c>
      <c r="BX29" s="1059">
        <v>9140</v>
      </c>
      <c r="BY29" s="1126">
        <v>37455</v>
      </c>
      <c r="BZ29" s="1059">
        <v>1736</v>
      </c>
      <c r="CA29" s="1059">
        <v>1918</v>
      </c>
      <c r="CB29" s="1059">
        <v>2017</v>
      </c>
      <c r="CC29" s="1059">
        <v>1951</v>
      </c>
      <c r="CD29" s="1059">
        <v>1453</v>
      </c>
      <c r="CE29" s="1059">
        <v>7622</v>
      </c>
      <c r="CF29" s="1059">
        <v>9075</v>
      </c>
      <c r="CG29" s="1126">
        <v>37032</v>
      </c>
      <c r="CH29" s="1059">
        <v>1718</v>
      </c>
      <c r="CI29" s="1059">
        <v>1924</v>
      </c>
      <c r="CJ29" s="1059">
        <v>2103</v>
      </c>
      <c r="CK29" s="1059">
        <v>1976</v>
      </c>
      <c r="CL29" s="1059">
        <v>1458</v>
      </c>
      <c r="CM29" s="1059">
        <v>7721</v>
      </c>
      <c r="CN29" s="1059">
        <v>9179</v>
      </c>
      <c r="CO29" s="1126">
        <v>37149</v>
      </c>
      <c r="CP29" s="1059">
        <v>1717</v>
      </c>
      <c r="CQ29" s="1059">
        <v>1913</v>
      </c>
      <c r="CR29" s="1059">
        <v>2108</v>
      </c>
      <c r="CS29" s="1059">
        <v>2064</v>
      </c>
      <c r="CT29" s="1059">
        <v>1470</v>
      </c>
      <c r="CU29" s="1059">
        <v>7802</v>
      </c>
      <c r="CV29" s="1059">
        <v>9272</v>
      </c>
      <c r="CW29" s="1126">
        <v>37042</v>
      </c>
      <c r="CX29" s="1059">
        <v>1684</v>
      </c>
      <c r="CY29" s="1059">
        <v>1881</v>
      </c>
      <c r="CZ29" s="1059">
        <v>2167</v>
      </c>
      <c r="DA29" s="1059">
        <v>2138</v>
      </c>
      <c r="DB29" s="1059">
        <v>1444</v>
      </c>
      <c r="DC29" s="1059">
        <v>7870</v>
      </c>
      <c r="DD29" s="1059">
        <v>9314</v>
      </c>
      <c r="DE29" s="1126">
        <v>37048</v>
      </c>
      <c r="DF29" s="1059">
        <v>1703</v>
      </c>
      <c r="DG29" s="1059">
        <v>1883</v>
      </c>
      <c r="DH29" s="1059">
        <v>2228</v>
      </c>
      <c r="DI29" s="1059">
        <v>2226</v>
      </c>
      <c r="DJ29" s="1059">
        <v>1378</v>
      </c>
      <c r="DK29" s="1059">
        <v>8040</v>
      </c>
      <c r="DL29" s="1059">
        <v>9418</v>
      </c>
      <c r="DM29" s="1126">
        <v>36948</v>
      </c>
      <c r="DN29" s="1059">
        <v>1674</v>
      </c>
      <c r="DO29" s="1059">
        <v>1814</v>
      </c>
      <c r="DP29" s="1059">
        <v>2299</v>
      </c>
      <c r="DQ29" s="1059">
        <v>2249</v>
      </c>
      <c r="DR29" s="1059">
        <v>1251</v>
      </c>
      <c r="DS29" s="1059">
        <v>8036</v>
      </c>
      <c r="DT29" s="1059">
        <v>9287</v>
      </c>
      <c r="DU29" s="1126">
        <v>36540</v>
      </c>
      <c r="DV29" s="1059">
        <v>1695</v>
      </c>
      <c r="DW29" s="1059">
        <v>1887</v>
      </c>
      <c r="DX29" s="1059">
        <v>2358</v>
      </c>
      <c r="DY29" s="1059">
        <v>2235</v>
      </c>
      <c r="DZ29" s="1059">
        <v>1208</v>
      </c>
      <c r="EA29" s="1059">
        <v>8175</v>
      </c>
      <c r="EB29" s="1059">
        <v>9383</v>
      </c>
      <c r="EC29" s="1126">
        <v>36478</v>
      </c>
      <c r="ED29" s="1059">
        <v>1733</v>
      </c>
      <c r="EE29" s="1059">
        <v>1895</v>
      </c>
      <c r="EF29" s="1059">
        <v>2403</v>
      </c>
      <c r="EG29" s="1059">
        <v>2265</v>
      </c>
      <c r="EH29" s="1059">
        <v>1178</v>
      </c>
      <c r="EI29" s="1059">
        <v>8296</v>
      </c>
      <c r="EJ29" s="1059">
        <v>9474</v>
      </c>
      <c r="EK29" s="1126">
        <v>36508</v>
      </c>
      <c r="EL29" s="1059">
        <v>1640</v>
      </c>
      <c r="EM29" s="1059">
        <v>1969</v>
      </c>
      <c r="EN29" s="1059">
        <v>2480</v>
      </c>
      <c r="EO29" s="1059">
        <v>2230</v>
      </c>
      <c r="EP29" s="1059">
        <v>1152</v>
      </c>
      <c r="EQ29" s="1059">
        <v>8319</v>
      </c>
      <c r="ER29" s="1059">
        <v>9471</v>
      </c>
      <c r="ES29" s="1126">
        <v>36339</v>
      </c>
      <c r="ET29" s="1059" t="s">
        <v>770</v>
      </c>
      <c r="EU29" s="1059" t="s">
        <v>770</v>
      </c>
      <c r="EV29" s="1059">
        <v>60</v>
      </c>
      <c r="EW29" s="1059">
        <v>21</v>
      </c>
      <c r="EX29" s="1059">
        <v>81</v>
      </c>
      <c r="EY29" s="1059">
        <v>304</v>
      </c>
      <c r="EZ29" s="1098">
        <v>0.26644736842105265</v>
      </c>
      <c r="FA29" s="1098">
        <v>0.21988964763245558</v>
      </c>
      <c r="FB29" s="1098">
        <v>0.31883395202827247</v>
      </c>
      <c r="FC29" s="64" t="s">
        <v>3498</v>
      </c>
      <c r="FD29" s="1098">
        <v>6.9078947368421059E-2</v>
      </c>
      <c r="FE29" s="1098">
        <v>4.5622556444124648E-2</v>
      </c>
      <c r="FF29" s="1098">
        <v>0.10329000067637359</v>
      </c>
      <c r="FG29" s="1126" t="s">
        <v>3498</v>
      </c>
      <c r="FH29" s="1059" t="s">
        <v>770</v>
      </c>
      <c r="FI29" s="1059" t="s">
        <v>770</v>
      </c>
      <c r="FJ29" s="1059">
        <v>35</v>
      </c>
      <c r="FK29" s="1059">
        <v>35</v>
      </c>
      <c r="FL29" s="1059">
        <v>70</v>
      </c>
      <c r="FM29" s="1059">
        <v>302</v>
      </c>
      <c r="FN29" s="1098">
        <v>0.23178807947019867</v>
      </c>
      <c r="FO29" s="1098">
        <v>0.18774524845546803</v>
      </c>
      <c r="FP29" s="1098">
        <v>0.28256855195386155</v>
      </c>
      <c r="FQ29" s="1059" t="s">
        <v>3498</v>
      </c>
      <c r="FR29" s="1098">
        <v>0.11589403973509933</v>
      </c>
      <c r="FS29" s="1098">
        <v>8.4521338385791345E-2</v>
      </c>
      <c r="FT29" s="1098">
        <v>0.15691570911398928</v>
      </c>
      <c r="FU29" s="1126" t="s">
        <v>3498</v>
      </c>
      <c r="FV29" s="1059" t="s">
        <v>770</v>
      </c>
      <c r="FW29" s="1059" t="s">
        <v>770</v>
      </c>
      <c r="FX29" s="1059">
        <v>43</v>
      </c>
      <c r="FY29" s="1059">
        <v>41</v>
      </c>
      <c r="FZ29" s="1059">
        <v>84</v>
      </c>
      <c r="GA29" s="1059">
        <v>324</v>
      </c>
      <c r="GB29" s="1098">
        <v>0.25925925925925924</v>
      </c>
      <c r="GC29" s="1098">
        <v>0.21455941181991303</v>
      </c>
      <c r="GD29" s="1098">
        <v>0.30960083148439443</v>
      </c>
      <c r="GE29" s="1059" t="s">
        <v>3498</v>
      </c>
      <c r="GF29" s="1098">
        <v>0.12654320987654322</v>
      </c>
      <c r="GG29" s="1098">
        <v>9.4666209662309098E-2</v>
      </c>
      <c r="GH29" s="1098">
        <v>0.16717211648924479</v>
      </c>
      <c r="GI29" s="1126" t="s">
        <v>3498</v>
      </c>
      <c r="GJ29" s="1059" t="s">
        <v>770</v>
      </c>
      <c r="GK29" s="1059" t="s">
        <v>770</v>
      </c>
      <c r="GL29" s="1059">
        <v>50</v>
      </c>
      <c r="GM29" s="1059">
        <v>48</v>
      </c>
      <c r="GN29" s="1059">
        <v>98</v>
      </c>
      <c r="GO29" s="1059">
        <v>312</v>
      </c>
      <c r="GP29" s="1098">
        <v>0.3141025641025641</v>
      </c>
      <c r="GQ29" s="1098">
        <v>0.26512439411734118</v>
      </c>
      <c r="GR29" s="1098">
        <v>0.36760273286235601</v>
      </c>
      <c r="GS29" s="1059" t="s">
        <v>2154</v>
      </c>
      <c r="GT29" s="1098">
        <v>0.15384615384615385</v>
      </c>
      <c r="GU29" s="1098">
        <v>0.11804348571739275</v>
      </c>
      <c r="GV29" s="1098">
        <v>0.19806909555514682</v>
      </c>
      <c r="GW29" s="1126" t="s">
        <v>2154</v>
      </c>
      <c r="GX29" s="1059" t="s">
        <v>770</v>
      </c>
      <c r="GY29" s="1059" t="s">
        <v>770</v>
      </c>
      <c r="GZ29" s="1059">
        <v>41</v>
      </c>
      <c r="HA29" s="1059">
        <v>21</v>
      </c>
      <c r="HB29" s="1059">
        <v>62</v>
      </c>
      <c r="HC29" s="1059">
        <v>340</v>
      </c>
      <c r="HD29" s="1098">
        <v>0.18235294117647058</v>
      </c>
      <c r="HE29" s="1098">
        <v>0.14493383687074873</v>
      </c>
      <c r="HF29" s="1098">
        <v>0.2268696659970095</v>
      </c>
      <c r="HG29" s="1059" t="s">
        <v>2154</v>
      </c>
      <c r="HH29" s="1098">
        <v>6.1764705882352944E-2</v>
      </c>
      <c r="HI29" s="1098">
        <v>4.0749416847432343E-2</v>
      </c>
      <c r="HJ29" s="1098">
        <v>9.2572082479382256E-2</v>
      </c>
      <c r="HK29" s="1126" t="s">
        <v>3498</v>
      </c>
      <c r="HL29" s="1059" t="s">
        <v>770</v>
      </c>
      <c r="HM29" s="1059" t="s">
        <v>770</v>
      </c>
      <c r="HN29" s="1059">
        <v>27</v>
      </c>
      <c r="HO29" s="1059">
        <v>17</v>
      </c>
      <c r="HP29" s="1059">
        <v>44</v>
      </c>
      <c r="HQ29" s="1059">
        <v>315</v>
      </c>
      <c r="HR29" s="1098">
        <v>0.13968253968253969</v>
      </c>
      <c r="HS29" s="1098">
        <v>0.10572630205703286</v>
      </c>
      <c r="HT29" s="1098">
        <v>0.18232111549145705</v>
      </c>
      <c r="HU29" s="1059" t="s">
        <v>3498</v>
      </c>
      <c r="HV29" s="1098">
        <v>5.3968253968253971E-2</v>
      </c>
      <c r="HW29" s="1098">
        <v>3.3964841985982763E-2</v>
      </c>
      <c r="HX29" s="1098">
        <v>8.4719406168755812E-2</v>
      </c>
      <c r="HY29" s="1126" t="s">
        <v>3498</v>
      </c>
      <c r="HZ29" s="1059" t="s">
        <v>770</v>
      </c>
      <c r="IA29" s="1059" t="s">
        <v>770</v>
      </c>
      <c r="IB29" s="1059">
        <v>48</v>
      </c>
      <c r="IC29" s="1059">
        <v>24</v>
      </c>
      <c r="ID29" s="1059">
        <v>72</v>
      </c>
      <c r="IE29" s="1059">
        <v>327</v>
      </c>
      <c r="IF29" s="1098">
        <v>0.22018348623853212</v>
      </c>
      <c r="IG29" s="1098">
        <v>0.17866389487026629</v>
      </c>
      <c r="IH29" s="1098">
        <v>0.26820107588546854</v>
      </c>
      <c r="II29" s="1059" t="s">
        <v>2154</v>
      </c>
      <c r="IJ29" s="1098">
        <v>7.3394495412844041E-2</v>
      </c>
      <c r="IK29" s="1098">
        <v>4.9813941840389085E-2</v>
      </c>
      <c r="IL29" s="1098">
        <v>0.106881833246223</v>
      </c>
      <c r="IM29" s="1126" t="s">
        <v>2154</v>
      </c>
      <c r="IN29" s="1059" t="s">
        <v>770</v>
      </c>
      <c r="IO29" s="1059" t="s">
        <v>770</v>
      </c>
      <c r="IP29" s="1059">
        <v>34</v>
      </c>
      <c r="IQ29" s="1059">
        <v>22</v>
      </c>
      <c r="IR29" s="1059">
        <v>56</v>
      </c>
      <c r="IS29" s="1059">
        <v>216</v>
      </c>
      <c r="IT29" s="1098">
        <v>0.25925925925925924</v>
      </c>
      <c r="IU29" s="1098">
        <v>0.20538470105804496</v>
      </c>
      <c r="IV29" s="1098">
        <v>0.32154711354193044</v>
      </c>
      <c r="IW29" s="1059" t="s">
        <v>2154</v>
      </c>
      <c r="IX29" s="1098">
        <v>0.10185185185185185</v>
      </c>
      <c r="IY29" s="1098">
        <v>6.8227376004404774E-2</v>
      </c>
      <c r="IZ29" s="1098">
        <v>0.14939062506478529</v>
      </c>
      <c r="JA29" s="1126" t="s">
        <v>2154</v>
      </c>
      <c r="JB29" s="1059">
        <v>36477</v>
      </c>
      <c r="JC29" s="1059">
        <v>1704</v>
      </c>
      <c r="JD29" s="1059">
        <v>1879</v>
      </c>
      <c r="JE29" s="1059">
        <v>2021</v>
      </c>
      <c r="JF29" s="1059">
        <v>2022</v>
      </c>
      <c r="JG29" s="1126">
        <v>1443</v>
      </c>
      <c r="JH29" s="1059">
        <v>5831</v>
      </c>
      <c r="JI29" s="1059">
        <v>30</v>
      </c>
      <c r="JJ29" s="1059">
        <v>54</v>
      </c>
      <c r="JK29" s="1059">
        <v>83</v>
      </c>
      <c r="JL29" s="1059">
        <v>101</v>
      </c>
      <c r="JM29" s="1126">
        <v>87</v>
      </c>
      <c r="JN29" s="1060">
        <v>0.15985415467280753</v>
      </c>
      <c r="JO29" s="1060">
        <v>1.7605633802816902E-2</v>
      </c>
      <c r="JP29" s="1060">
        <v>2.8738690792974985E-2</v>
      </c>
      <c r="JQ29" s="1060">
        <v>4.1068777832756059E-2</v>
      </c>
      <c r="JR29" s="1060">
        <v>4.9950544015825916E-2</v>
      </c>
      <c r="JS29" s="1072">
        <v>6.0291060291060294E-2</v>
      </c>
      <c r="JT29" s="1059">
        <v>37009</v>
      </c>
      <c r="JU29" s="1059">
        <v>36188</v>
      </c>
      <c r="JV29" s="1059">
        <v>35073</v>
      </c>
      <c r="JW29" s="1059">
        <v>1115</v>
      </c>
      <c r="JX29" s="1059">
        <v>255</v>
      </c>
      <c r="JY29" s="1059">
        <v>74</v>
      </c>
      <c r="JZ29" s="1059">
        <v>786</v>
      </c>
      <c r="KA29" s="1059">
        <v>364</v>
      </c>
      <c r="KB29" s="1059">
        <v>336</v>
      </c>
      <c r="KC29" s="1059">
        <v>87</v>
      </c>
      <c r="KD29" s="1059">
        <v>34</v>
      </c>
      <c r="KE29" s="1060">
        <v>0.94768840011889</v>
      </c>
      <c r="KF29" s="1072">
        <v>5.2311599881110005E-2</v>
      </c>
      <c r="KG29" s="1059">
        <v>1705</v>
      </c>
      <c r="KH29" s="1059">
        <v>1640</v>
      </c>
      <c r="KI29" s="1059">
        <v>1593</v>
      </c>
      <c r="KJ29" s="1059">
        <v>47</v>
      </c>
      <c r="KK29" s="1059">
        <v>1</v>
      </c>
      <c r="KL29" s="1059">
        <v>13</v>
      </c>
      <c r="KM29" s="1059">
        <v>33</v>
      </c>
      <c r="KN29" s="1059">
        <v>45</v>
      </c>
      <c r="KO29" s="1059">
        <v>16</v>
      </c>
      <c r="KP29" s="1059">
        <v>2</v>
      </c>
      <c r="KQ29" s="1059">
        <v>2</v>
      </c>
      <c r="KR29" s="1060">
        <v>0.93431085043988271</v>
      </c>
      <c r="KS29" s="1072">
        <v>6.5689149560117288E-2</v>
      </c>
      <c r="KT29" s="1059">
        <v>1122</v>
      </c>
      <c r="KU29" s="1059">
        <v>1083</v>
      </c>
      <c r="KV29" s="1059">
        <v>1063</v>
      </c>
      <c r="KW29" s="1059">
        <v>20</v>
      </c>
      <c r="KX29" s="1059">
        <v>0</v>
      </c>
      <c r="KY29" s="1059">
        <v>2</v>
      </c>
      <c r="KZ29" s="1059">
        <v>18</v>
      </c>
      <c r="LA29" s="1059">
        <v>31</v>
      </c>
      <c r="LB29" s="1059">
        <v>7</v>
      </c>
      <c r="LC29" s="1059">
        <v>0</v>
      </c>
      <c r="LD29" s="1059">
        <v>1</v>
      </c>
      <c r="LE29" s="1060">
        <v>0.94741532976827092</v>
      </c>
      <c r="LF29" s="1072">
        <v>5.258467023172908E-2</v>
      </c>
      <c r="LG29" s="1059">
        <v>773</v>
      </c>
      <c r="LH29" s="1059">
        <v>731</v>
      </c>
      <c r="LI29" s="1059">
        <v>714</v>
      </c>
      <c r="LJ29" s="1059">
        <v>17</v>
      </c>
      <c r="LK29" s="1059">
        <v>2</v>
      </c>
      <c r="LL29" s="1059">
        <v>3</v>
      </c>
      <c r="LM29" s="1059">
        <v>12</v>
      </c>
      <c r="LN29" s="1059">
        <v>35</v>
      </c>
      <c r="LO29" s="1059">
        <v>6</v>
      </c>
      <c r="LP29" s="1059">
        <v>1</v>
      </c>
      <c r="LQ29" s="1059">
        <v>0</v>
      </c>
      <c r="LR29" s="1060">
        <v>0.92367399741267786</v>
      </c>
      <c r="LS29" s="1072">
        <v>7.6326002587322139E-2</v>
      </c>
      <c r="LT29" s="1059">
        <v>2177</v>
      </c>
      <c r="LU29" s="1059">
        <v>2077</v>
      </c>
      <c r="LV29" s="1059">
        <v>2036</v>
      </c>
      <c r="LW29" s="1059">
        <v>41</v>
      </c>
      <c r="LX29" s="1059">
        <v>4</v>
      </c>
      <c r="LY29" s="1059">
        <v>4</v>
      </c>
      <c r="LZ29" s="1059">
        <v>33</v>
      </c>
      <c r="MA29" s="1059">
        <v>65</v>
      </c>
      <c r="MB29" s="1059">
        <v>20</v>
      </c>
      <c r="MC29" s="1059">
        <v>13</v>
      </c>
      <c r="MD29" s="1059">
        <v>2</v>
      </c>
      <c r="ME29" s="1060">
        <v>0.93523197060174557</v>
      </c>
      <c r="MF29" s="1072">
        <v>6.4768029398254434E-2</v>
      </c>
      <c r="MG29" s="1059">
        <v>446</v>
      </c>
      <c r="MH29" s="1059">
        <v>430</v>
      </c>
      <c r="MI29" s="1059">
        <v>425</v>
      </c>
      <c r="MJ29" s="1059">
        <v>5</v>
      </c>
      <c r="MK29" s="1059">
        <v>1</v>
      </c>
      <c r="ML29" s="1059">
        <v>1</v>
      </c>
      <c r="MM29" s="1059">
        <v>3</v>
      </c>
      <c r="MN29" s="1059">
        <v>4</v>
      </c>
      <c r="MO29" s="1059">
        <v>9</v>
      </c>
      <c r="MP29" s="1059">
        <v>3</v>
      </c>
      <c r="MQ29" s="1059">
        <v>0</v>
      </c>
      <c r="MR29" s="1060">
        <v>0.952914798206278</v>
      </c>
      <c r="MS29" s="1072">
        <v>4.7085201793721998E-2</v>
      </c>
      <c r="MT29" s="1059">
        <v>927</v>
      </c>
      <c r="MU29" s="1059">
        <v>871</v>
      </c>
      <c r="MV29" s="1059">
        <v>859</v>
      </c>
      <c r="MW29" s="1059">
        <v>12</v>
      </c>
      <c r="MX29" s="1059">
        <v>4</v>
      </c>
      <c r="MY29" s="1059">
        <v>2</v>
      </c>
      <c r="MZ29" s="1059">
        <v>6</v>
      </c>
      <c r="NA29" s="1059">
        <v>26</v>
      </c>
      <c r="NB29" s="1059">
        <v>16</v>
      </c>
      <c r="NC29" s="1059">
        <v>14</v>
      </c>
      <c r="ND29" s="1059">
        <v>0</v>
      </c>
      <c r="NE29" s="1060">
        <v>0.9266450916936354</v>
      </c>
      <c r="NF29" s="1072">
        <v>7.3354908306364597E-2</v>
      </c>
      <c r="NG29" s="1059">
        <v>721</v>
      </c>
      <c r="NH29" s="1059">
        <v>692</v>
      </c>
      <c r="NI29" s="1059">
        <v>673</v>
      </c>
      <c r="NJ29" s="1059">
        <v>19</v>
      </c>
      <c r="NK29" s="1059">
        <v>4</v>
      </c>
      <c r="NL29" s="1059">
        <v>3</v>
      </c>
      <c r="NM29" s="1059">
        <v>12</v>
      </c>
      <c r="NN29" s="1059">
        <v>12</v>
      </c>
      <c r="NO29" s="1059">
        <v>8</v>
      </c>
      <c r="NP29" s="1059">
        <v>9</v>
      </c>
      <c r="NQ29" s="1059">
        <v>0</v>
      </c>
      <c r="NR29" s="1060">
        <v>0.93342579750346744</v>
      </c>
      <c r="NS29" s="1072">
        <v>6.6574202496532564E-2</v>
      </c>
      <c r="NT29" s="1059">
        <v>1444</v>
      </c>
      <c r="NU29" s="1059">
        <v>1403</v>
      </c>
      <c r="NV29" s="1059">
        <v>1357</v>
      </c>
      <c r="NW29" s="1059">
        <v>46</v>
      </c>
      <c r="NX29" s="1059">
        <v>6</v>
      </c>
      <c r="NY29" s="1059">
        <v>10</v>
      </c>
      <c r="NZ29" s="1059">
        <v>30</v>
      </c>
      <c r="OA29" s="1059">
        <v>19</v>
      </c>
      <c r="OB29" s="1059">
        <v>14</v>
      </c>
      <c r="OC29" s="1059">
        <v>5</v>
      </c>
      <c r="OD29" s="1059">
        <v>3</v>
      </c>
      <c r="OE29" s="1060">
        <v>0.93975069252077559</v>
      </c>
      <c r="OF29" s="1072">
        <v>6.0249307479224412E-2</v>
      </c>
      <c r="OG29" s="1059">
        <v>9315</v>
      </c>
      <c r="OH29" s="1059">
        <v>8927</v>
      </c>
      <c r="OI29" s="1059">
        <v>8720</v>
      </c>
      <c r="OJ29" s="1059">
        <v>207</v>
      </c>
      <c r="OK29" s="1059">
        <v>22</v>
      </c>
      <c r="OL29" s="1059">
        <v>38</v>
      </c>
      <c r="OM29" s="1059">
        <v>147</v>
      </c>
      <c r="ON29" s="1059">
        <v>237</v>
      </c>
      <c r="OO29" s="1059">
        <v>96</v>
      </c>
      <c r="OP29" s="1059">
        <v>47</v>
      </c>
      <c r="OQ29" s="1059">
        <v>8</v>
      </c>
      <c r="OR29" s="1060">
        <v>0.93612453032742893</v>
      </c>
      <c r="OS29" s="1072">
        <v>6.3875469672571072E-2</v>
      </c>
      <c r="OT29" s="1059">
        <v>37042</v>
      </c>
      <c r="OU29" s="1059">
        <v>9.3202866475892225</v>
      </c>
      <c r="OV29" s="1060">
        <v>0</v>
      </c>
      <c r="OW29" s="1072">
        <v>0</v>
      </c>
      <c r="OX29" s="1059">
        <v>6173</v>
      </c>
      <c r="OY29" s="1060">
        <v>8.1146768184027218E-2</v>
      </c>
      <c r="OZ29" s="1059">
        <v>500.91900000000004</v>
      </c>
      <c r="PA29" s="1060">
        <v>0</v>
      </c>
      <c r="PB29" s="1072">
        <v>0</v>
      </c>
      <c r="PC29" s="1059">
        <v>945</v>
      </c>
      <c r="PD29" s="1059">
        <v>130</v>
      </c>
      <c r="PE29" s="1126">
        <v>95</v>
      </c>
      <c r="PF29" s="1059">
        <v>905</v>
      </c>
      <c r="PG29" s="1059">
        <v>110</v>
      </c>
      <c r="PH29" s="1126">
        <v>70</v>
      </c>
      <c r="PI29" s="1059">
        <v>860</v>
      </c>
      <c r="PJ29" s="1059">
        <v>135</v>
      </c>
      <c r="PK29" s="1126">
        <v>70</v>
      </c>
      <c r="PL29" s="1059">
        <v>840</v>
      </c>
      <c r="PM29" s="1059">
        <v>115</v>
      </c>
      <c r="PN29" s="1126">
        <v>70</v>
      </c>
      <c r="PO29" s="1059">
        <v>805</v>
      </c>
      <c r="PP29" s="1059">
        <v>125</v>
      </c>
      <c r="PQ29" s="1126">
        <v>70</v>
      </c>
      <c r="PR29" s="1059">
        <v>750</v>
      </c>
      <c r="PS29" s="1059">
        <v>125</v>
      </c>
      <c r="PT29" s="1126">
        <v>50</v>
      </c>
      <c r="PU29" s="1059" t="s">
        <v>770</v>
      </c>
      <c r="PV29" s="1059" t="s">
        <v>770</v>
      </c>
      <c r="PW29" s="1059" t="s">
        <v>770</v>
      </c>
      <c r="PX29" s="1059" t="s">
        <v>770</v>
      </c>
      <c r="PY29" s="1059" t="s">
        <v>770</v>
      </c>
      <c r="PZ29" s="1059" t="s">
        <v>770</v>
      </c>
      <c r="QA29" s="1059" t="s">
        <v>770</v>
      </c>
      <c r="QB29" s="1126" t="s">
        <v>770</v>
      </c>
      <c r="QC29" s="1059">
        <v>253</v>
      </c>
      <c r="QD29" s="1059">
        <v>279</v>
      </c>
      <c r="QE29" s="1059" t="s">
        <v>770</v>
      </c>
      <c r="QF29" s="1059">
        <v>288</v>
      </c>
      <c r="QG29" s="1059">
        <v>317</v>
      </c>
      <c r="QH29" s="1059">
        <v>296</v>
      </c>
      <c r="QI29" s="1059">
        <v>306</v>
      </c>
      <c r="QJ29" s="1059">
        <v>308</v>
      </c>
      <c r="QK29" s="1126">
        <v>284</v>
      </c>
      <c r="QL29" s="1059">
        <v>254</v>
      </c>
      <c r="QM29" s="1059">
        <v>310</v>
      </c>
      <c r="QN29" s="1059">
        <v>338</v>
      </c>
      <c r="QO29" s="1059">
        <v>332</v>
      </c>
      <c r="QP29" s="1059">
        <v>378</v>
      </c>
      <c r="QQ29" s="1059">
        <v>379</v>
      </c>
      <c r="QR29" s="1059">
        <v>425</v>
      </c>
      <c r="QS29" s="1059">
        <v>386</v>
      </c>
      <c r="QT29" s="1059">
        <v>400</v>
      </c>
      <c r="QU29" s="1059">
        <v>413</v>
      </c>
      <c r="QV29" s="1059">
        <v>397</v>
      </c>
      <c r="QW29" s="1059">
        <v>432</v>
      </c>
      <c r="QX29" s="1059">
        <v>438</v>
      </c>
      <c r="QY29" s="1059">
        <v>424</v>
      </c>
      <c r="QZ29" s="1059">
        <v>360</v>
      </c>
      <c r="RA29" s="1059">
        <v>392</v>
      </c>
      <c r="RB29" s="1059">
        <v>412</v>
      </c>
      <c r="RC29" s="1059">
        <v>451</v>
      </c>
      <c r="RD29" s="1059">
        <v>394</v>
      </c>
      <c r="RE29" s="1059">
        <v>295</v>
      </c>
      <c r="RF29" s="1059">
        <v>261</v>
      </c>
      <c r="RG29" s="1059">
        <v>275</v>
      </c>
      <c r="RH29" s="1059">
        <v>296</v>
      </c>
      <c r="RI29" s="1059">
        <v>323</v>
      </c>
      <c r="RJ29" s="1126">
        <v>296</v>
      </c>
      <c r="RK29" s="1059">
        <v>288</v>
      </c>
      <c r="RL29" s="1059">
        <v>318</v>
      </c>
      <c r="RM29" s="1059">
        <v>319</v>
      </c>
      <c r="RN29" s="1059">
        <v>363</v>
      </c>
      <c r="RO29" s="1059">
        <v>376</v>
      </c>
      <c r="RP29" s="1059">
        <v>414</v>
      </c>
      <c r="RQ29" s="1059">
        <v>373</v>
      </c>
      <c r="RR29" s="1059">
        <v>380</v>
      </c>
      <c r="RS29" s="1059">
        <v>403</v>
      </c>
      <c r="RT29" s="1059">
        <v>388</v>
      </c>
      <c r="RU29" s="1059">
        <v>414</v>
      </c>
      <c r="RV29" s="1059">
        <v>430</v>
      </c>
      <c r="RW29" s="1059">
        <v>438</v>
      </c>
      <c r="RX29" s="1059">
        <v>399</v>
      </c>
      <c r="RY29" s="1059">
        <v>394</v>
      </c>
      <c r="RZ29" s="1059">
        <v>420</v>
      </c>
      <c r="SA29" s="1059">
        <v>438</v>
      </c>
      <c r="SB29" s="1059">
        <v>415</v>
      </c>
      <c r="SC29" s="1059">
        <v>433</v>
      </c>
      <c r="SD29" s="1059">
        <v>316</v>
      </c>
      <c r="SE29" s="1059">
        <v>241</v>
      </c>
      <c r="SF29" s="1059">
        <v>263</v>
      </c>
      <c r="SG29" s="1059">
        <v>324</v>
      </c>
      <c r="SH29" s="1059">
        <v>291</v>
      </c>
      <c r="SI29" s="1126">
        <v>302</v>
      </c>
      <c r="SJ29" s="1059">
        <v>304</v>
      </c>
      <c r="SK29" s="1059">
        <v>307</v>
      </c>
      <c r="SL29" s="1059">
        <v>363</v>
      </c>
      <c r="SM29" s="1059">
        <v>356</v>
      </c>
      <c r="SN29" s="1059">
        <v>406</v>
      </c>
      <c r="SO29" s="1059">
        <v>371</v>
      </c>
      <c r="SP29" s="1059">
        <v>381</v>
      </c>
      <c r="SQ29" s="1059">
        <v>390</v>
      </c>
      <c r="SR29" s="1059">
        <v>388</v>
      </c>
      <c r="SS29" s="1059">
        <v>388</v>
      </c>
      <c r="ST29" s="1059">
        <v>396</v>
      </c>
      <c r="SU29" s="1059">
        <v>416</v>
      </c>
      <c r="SV29" s="1059">
        <v>393</v>
      </c>
      <c r="SW29" s="1059">
        <v>413</v>
      </c>
      <c r="SX29" s="1059">
        <v>399</v>
      </c>
      <c r="SY29" s="1059">
        <v>434</v>
      </c>
      <c r="SZ29" s="1059">
        <v>392</v>
      </c>
      <c r="TA29" s="1059">
        <v>418</v>
      </c>
      <c r="TB29" s="1059">
        <v>408</v>
      </c>
      <c r="TC29" s="1059">
        <v>299</v>
      </c>
      <c r="TD29" s="1059">
        <v>251</v>
      </c>
      <c r="TE29" s="1059">
        <v>309</v>
      </c>
      <c r="TF29" s="1059">
        <v>286</v>
      </c>
      <c r="TG29" s="1059">
        <v>302</v>
      </c>
      <c r="TH29" s="1126">
        <v>305</v>
      </c>
      <c r="TI29" s="1059">
        <v>146</v>
      </c>
      <c r="TJ29" s="1059">
        <v>208</v>
      </c>
      <c r="TK29" s="1059">
        <v>354</v>
      </c>
      <c r="TL29" s="1060">
        <v>0.58757062146892658</v>
      </c>
      <c r="TM29" s="1060">
        <v>0.53561748607639681</v>
      </c>
      <c r="TN29" s="1060">
        <v>0.63764360056327818</v>
      </c>
      <c r="TO29" s="1126" t="s">
        <v>3499</v>
      </c>
      <c r="TP29" s="1059">
        <v>142</v>
      </c>
      <c r="TQ29" s="1059">
        <v>213</v>
      </c>
      <c r="TR29" s="1059">
        <v>355</v>
      </c>
      <c r="TS29" s="1060">
        <v>0.6</v>
      </c>
      <c r="TT29" s="1060">
        <v>0.54823050068946</v>
      </c>
      <c r="TU29" s="1060">
        <v>0.64962846530999907</v>
      </c>
      <c r="TV29" s="1126" t="s">
        <v>2154</v>
      </c>
      <c r="TW29" s="1059">
        <v>136</v>
      </c>
      <c r="TX29" s="1059">
        <v>247</v>
      </c>
      <c r="TY29" s="1059">
        <v>383</v>
      </c>
      <c r="TZ29" s="1060">
        <v>0.64490861618798956</v>
      </c>
      <c r="UA29" s="1060">
        <v>0.59576083998607299</v>
      </c>
      <c r="UB29" s="1060">
        <v>0.69117841502136379</v>
      </c>
      <c r="UC29" s="1126" t="s">
        <v>2154</v>
      </c>
      <c r="UD29" s="1059">
        <v>99</v>
      </c>
      <c r="UE29" s="1059">
        <v>241</v>
      </c>
      <c r="UF29" s="1059">
        <v>340</v>
      </c>
      <c r="UG29" s="1060">
        <v>0.70882352941176474</v>
      </c>
      <c r="UH29" s="1060">
        <v>0.65841453564642083</v>
      </c>
      <c r="UI29" s="1060">
        <v>0.75456649487570104</v>
      </c>
      <c r="UJ29" s="1126" t="s">
        <v>2154</v>
      </c>
      <c r="UK29" s="1059">
        <v>114</v>
      </c>
      <c r="UL29" s="1059">
        <v>259</v>
      </c>
      <c r="UM29" s="1059">
        <v>373</v>
      </c>
      <c r="UN29" s="1060">
        <v>0.69436997319034854</v>
      </c>
      <c r="UO29" s="1060">
        <v>0.64583471286523353</v>
      </c>
      <c r="UP29" s="1060">
        <v>0.73894248350209291</v>
      </c>
      <c r="UQ29" s="1126" t="s">
        <v>2154</v>
      </c>
      <c r="UR29" s="1059">
        <v>5213</v>
      </c>
      <c r="US29" s="1059">
        <v>5157</v>
      </c>
      <c r="UT29" s="1059">
        <v>56</v>
      </c>
      <c r="UU29" s="1059">
        <v>49</v>
      </c>
      <c r="UV29" s="1060">
        <v>0.875</v>
      </c>
      <c r="UW29" s="1059">
        <v>7</v>
      </c>
      <c r="UX29" s="1072">
        <v>0.125</v>
      </c>
      <c r="UY29" s="1059">
        <v>3583</v>
      </c>
      <c r="UZ29" s="1059">
        <v>2501</v>
      </c>
      <c r="VA29" s="1059">
        <v>488</v>
      </c>
      <c r="VB29" s="1059">
        <v>594</v>
      </c>
      <c r="VC29" s="1060">
        <v>0.69801842031816919</v>
      </c>
      <c r="VD29" s="1060">
        <v>0.13619871615964277</v>
      </c>
      <c r="VE29" s="1072">
        <v>0.1657828635221881</v>
      </c>
      <c r="VF29" s="1059">
        <v>11412</v>
      </c>
      <c r="VG29" s="1059">
        <v>478</v>
      </c>
      <c r="VH29" s="1059">
        <v>592</v>
      </c>
      <c r="VI29" s="1059">
        <v>253</v>
      </c>
      <c r="VJ29" s="1059">
        <v>7042</v>
      </c>
      <c r="VK29" s="1059">
        <v>529</v>
      </c>
      <c r="VL29" s="1059">
        <v>4015</v>
      </c>
      <c r="VM29" s="1072">
        <v>0.13175591531755915</v>
      </c>
      <c r="VN29" s="1059">
        <v>2636</v>
      </c>
      <c r="VO29" s="1059">
        <v>3</v>
      </c>
      <c r="VP29" s="1059">
        <v>465</v>
      </c>
      <c r="VQ29" s="1059">
        <v>667</v>
      </c>
      <c r="VR29" s="1059">
        <v>269</v>
      </c>
      <c r="VS29" s="1126">
        <v>4040</v>
      </c>
      <c r="VT29" s="1059">
        <v>1329</v>
      </c>
      <c r="VU29" s="1059">
        <v>1169</v>
      </c>
      <c r="VV29" s="1059">
        <v>156</v>
      </c>
      <c r="VW29" s="1059">
        <v>4</v>
      </c>
      <c r="VX29" s="1059">
        <v>160</v>
      </c>
      <c r="VY29" s="1060">
        <v>0.11738148984198646</v>
      </c>
      <c r="VZ29" s="1072">
        <v>0.12039127163280662</v>
      </c>
      <c r="WA29" s="1059">
        <v>120</v>
      </c>
      <c r="WB29" s="1059">
        <v>100</v>
      </c>
      <c r="WC29" s="1059">
        <v>125</v>
      </c>
      <c r="WD29" s="1059">
        <v>110</v>
      </c>
      <c r="WE29" s="1059">
        <v>100</v>
      </c>
      <c r="WF29" s="1059">
        <v>80</v>
      </c>
      <c r="WG29" s="1126">
        <v>80</v>
      </c>
      <c r="WH29" s="1059">
        <v>659</v>
      </c>
      <c r="WI29" s="1059">
        <v>174</v>
      </c>
      <c r="WJ29" s="1060">
        <v>0.26403641881638845</v>
      </c>
      <c r="WK29" s="1126">
        <v>64</v>
      </c>
      <c r="WL29" s="1059" t="s">
        <v>770</v>
      </c>
      <c r="WM29" s="1060" t="s">
        <v>770</v>
      </c>
      <c r="WN29" s="1060" t="s">
        <v>770</v>
      </c>
      <c r="WO29" s="1072" t="s">
        <v>770</v>
      </c>
      <c r="WP29" s="1059" t="s">
        <v>770</v>
      </c>
      <c r="WQ29" s="1060" t="s">
        <v>770</v>
      </c>
      <c r="WR29" s="1060" t="s">
        <v>770</v>
      </c>
      <c r="WS29" s="1072" t="s">
        <v>770</v>
      </c>
      <c r="WT29" s="1059" t="s">
        <v>770</v>
      </c>
      <c r="WU29" s="1060" t="s">
        <v>770</v>
      </c>
      <c r="WV29" s="1060" t="s">
        <v>770</v>
      </c>
      <c r="WW29" s="1072" t="s">
        <v>770</v>
      </c>
      <c r="WX29" s="1059" t="s">
        <v>770</v>
      </c>
      <c r="WY29" s="1060" t="s">
        <v>770</v>
      </c>
      <c r="WZ29" s="1060" t="s">
        <v>770</v>
      </c>
      <c r="XA29" s="1072" t="s">
        <v>770</v>
      </c>
      <c r="XB29" s="1059">
        <v>390</v>
      </c>
      <c r="XC29" s="1059">
        <v>15913</v>
      </c>
      <c r="XD29" s="1072">
        <v>2.4508263683780555E-2</v>
      </c>
      <c r="XE29" s="1059">
        <v>155</v>
      </c>
      <c r="XF29" s="1059">
        <v>1625</v>
      </c>
      <c r="XG29" s="1060">
        <v>9.5384615384615387E-2</v>
      </c>
      <c r="XH29" s="1060">
        <v>8.2041714920706318E-2</v>
      </c>
      <c r="XI29" s="1060">
        <v>0.11063600525957452</v>
      </c>
      <c r="XJ29" s="1059">
        <v>180</v>
      </c>
      <c r="XK29" s="1059">
        <v>1620</v>
      </c>
      <c r="XL29" s="1060">
        <v>0.1111111111111111</v>
      </c>
      <c r="XM29" s="1060">
        <v>9.6717961547249778E-2</v>
      </c>
      <c r="XN29" s="1060">
        <v>0.1273442194275678</v>
      </c>
      <c r="XO29" s="1059">
        <v>220</v>
      </c>
      <c r="XP29" s="1059">
        <v>1660</v>
      </c>
      <c r="XQ29" s="1060">
        <v>0.13253012048192772</v>
      </c>
      <c r="XR29" s="1060">
        <v>0.11706437217906432</v>
      </c>
      <c r="XS29" s="1060">
        <v>0.14969268959969573</v>
      </c>
      <c r="XT29" s="1059">
        <v>195</v>
      </c>
      <c r="XU29" s="1059">
        <v>1630</v>
      </c>
      <c r="XV29" s="1060">
        <v>0.1196319018404908</v>
      </c>
      <c r="XW29" s="1060">
        <v>0.1047646633597191</v>
      </c>
      <c r="XX29" s="1060">
        <v>0.13628776966212913</v>
      </c>
      <c r="XY29" s="1059">
        <v>185</v>
      </c>
      <c r="XZ29" s="1059">
        <v>1660</v>
      </c>
      <c r="YA29" s="1060">
        <v>0.11144578313253012</v>
      </c>
      <c r="YB29" s="1060">
        <v>9.7195792870779715E-2</v>
      </c>
      <c r="YC29" s="1060">
        <v>0.12748995278053216</v>
      </c>
      <c r="YD29" s="1059">
        <v>200</v>
      </c>
      <c r="YE29" s="1059">
        <v>1475</v>
      </c>
      <c r="YF29" s="1060">
        <v>0.13559322033898305</v>
      </c>
      <c r="YG29" s="1060">
        <v>0.11906535982114516</v>
      </c>
      <c r="YH29" s="1060">
        <v>0.15401425693692067</v>
      </c>
      <c r="YI29" s="1059" t="s">
        <v>770</v>
      </c>
      <c r="YJ29" s="1059" t="s">
        <v>770</v>
      </c>
      <c r="YK29" s="1060" t="s">
        <v>770</v>
      </c>
      <c r="YL29" s="1060" t="s">
        <v>770</v>
      </c>
      <c r="YM29" s="1072" t="s">
        <v>770</v>
      </c>
      <c r="YN29" s="1059">
        <v>220</v>
      </c>
      <c r="YO29" s="1059">
        <v>195</v>
      </c>
      <c r="YP29" s="1059">
        <v>190</v>
      </c>
      <c r="YQ29" s="1059">
        <v>205</v>
      </c>
      <c r="YR29" s="1059">
        <v>165</v>
      </c>
      <c r="YS29" s="1059">
        <v>155</v>
      </c>
      <c r="YT29" s="1126">
        <v>160</v>
      </c>
      <c r="YU29" s="1059">
        <v>10</v>
      </c>
      <c r="YV29" s="1059">
        <v>128</v>
      </c>
      <c r="YW29" s="1060">
        <v>7.8125E-2</v>
      </c>
      <c r="YX29" s="1060">
        <v>4.2987375050982234E-2</v>
      </c>
      <c r="YY29" s="1060">
        <v>0.13784693180479046</v>
      </c>
      <c r="YZ29" s="1059">
        <v>10</v>
      </c>
      <c r="ZA29" s="1059">
        <v>128</v>
      </c>
      <c r="ZB29" s="1060">
        <v>7.8125E-2</v>
      </c>
      <c r="ZC29" s="1060">
        <v>4.2987375050982234E-2</v>
      </c>
      <c r="ZD29" s="1060">
        <v>0.13784693180479046</v>
      </c>
      <c r="ZE29" s="1059">
        <v>9</v>
      </c>
      <c r="ZF29" s="1059">
        <v>128</v>
      </c>
      <c r="ZG29" s="1060">
        <v>7.03125E-2</v>
      </c>
      <c r="ZH29" s="1060">
        <v>3.7429768303939966E-2</v>
      </c>
      <c r="ZI29" s="1060">
        <v>0.1282348034936063</v>
      </c>
      <c r="ZJ29" s="1059">
        <v>16</v>
      </c>
      <c r="ZK29" s="1059">
        <v>128</v>
      </c>
      <c r="ZL29" s="1060">
        <v>0.125</v>
      </c>
      <c r="ZM29" s="1060">
        <v>7.842644638761663E-2</v>
      </c>
      <c r="ZN29" s="1072">
        <v>0.19342627081751465</v>
      </c>
      <c r="ZO29" s="1059">
        <v>249</v>
      </c>
      <c r="ZP29" s="1059">
        <v>35</v>
      </c>
      <c r="ZQ29" s="1059">
        <v>214</v>
      </c>
      <c r="ZR29" s="1060">
        <v>0.85943775100401609</v>
      </c>
      <c r="ZS29" s="1059">
        <v>99</v>
      </c>
      <c r="ZT29" s="1059">
        <v>25</v>
      </c>
      <c r="ZU29" s="1059">
        <v>124</v>
      </c>
      <c r="ZV29" s="1060">
        <v>0.46261682242990654</v>
      </c>
      <c r="ZW29" s="1060">
        <v>0.39706169905729899</v>
      </c>
      <c r="ZX29" s="1060">
        <v>0.52949039030797818</v>
      </c>
      <c r="ZY29" s="1060">
        <v>0.57943925233644855</v>
      </c>
      <c r="ZZ29" s="1060">
        <v>0.51246989944536181</v>
      </c>
      <c r="AAA29" s="1072">
        <v>0.64360691065342435</v>
      </c>
      <c r="AAB29" s="1059">
        <v>87</v>
      </c>
      <c r="AAC29" s="1059">
        <v>198</v>
      </c>
      <c r="AAD29" s="1059">
        <v>285</v>
      </c>
      <c r="AAE29" s="1060">
        <v>0.69473684210526321</v>
      </c>
      <c r="AAF29" s="1059">
        <v>92</v>
      </c>
      <c r="AAG29" s="1060">
        <v>0.46464646464646464</v>
      </c>
      <c r="AAH29" s="1060">
        <v>0.39651030305260232</v>
      </c>
      <c r="AAI29" s="1060">
        <v>0.53412832747554451</v>
      </c>
      <c r="AAJ29" s="1059">
        <v>20</v>
      </c>
      <c r="AAK29" s="1059">
        <v>112</v>
      </c>
      <c r="AAL29" s="1060">
        <v>0.56565656565656564</v>
      </c>
      <c r="AAM29" s="1060">
        <v>0.49601449060196934</v>
      </c>
      <c r="AAN29" s="1072">
        <v>0.63279948127432939</v>
      </c>
      <c r="AAO29" s="1059">
        <v>282</v>
      </c>
      <c r="AAP29" s="1059">
        <v>131</v>
      </c>
      <c r="AAQ29" s="1060">
        <v>0.46453900709219859</v>
      </c>
      <c r="AAR29" s="1060">
        <v>0.40719594995858871</v>
      </c>
      <c r="AAS29" s="1060">
        <v>0.52283519359030484</v>
      </c>
      <c r="AAT29" s="1059">
        <v>43</v>
      </c>
      <c r="AAU29" s="1059">
        <v>174</v>
      </c>
      <c r="AAV29" s="1060">
        <v>0.61702127659574468</v>
      </c>
      <c r="AAW29" s="1060">
        <v>0.5590729162932826</v>
      </c>
      <c r="AAX29" s="1072">
        <v>0.67182430999536857</v>
      </c>
      <c r="AAY29" s="1059">
        <v>323</v>
      </c>
      <c r="AAZ29" s="1059">
        <v>318</v>
      </c>
      <c r="ABA29" s="1059">
        <v>5</v>
      </c>
      <c r="ABB29" s="1060">
        <v>0.98452012383900933</v>
      </c>
      <c r="ABC29" s="1059">
        <v>154</v>
      </c>
      <c r="ABD29" s="1060">
        <v>0.48427672955974843</v>
      </c>
      <c r="ABE29" s="1060">
        <v>0.42986538311404332</v>
      </c>
      <c r="ABF29" s="1060">
        <v>0.53906341792780366</v>
      </c>
      <c r="ABG29" s="1059">
        <v>42</v>
      </c>
      <c r="ABH29" s="1059">
        <v>196</v>
      </c>
      <c r="ABI29" s="1060">
        <v>0.61635220125786161</v>
      </c>
      <c r="ABJ29" s="1060">
        <v>0.56181918835361799</v>
      </c>
      <c r="ABK29" s="1072">
        <v>0.66810768393671438</v>
      </c>
      <c r="ABL29" s="1059">
        <v>11412</v>
      </c>
      <c r="ABM29" s="1059">
        <v>7397</v>
      </c>
      <c r="ABN29" s="1059">
        <v>4015</v>
      </c>
      <c r="ABO29" s="1059">
        <v>478</v>
      </c>
      <c r="ABP29" s="1059">
        <v>402</v>
      </c>
      <c r="ABQ29" s="1059">
        <v>828</v>
      </c>
      <c r="ABR29" s="1059">
        <v>592</v>
      </c>
      <c r="ABS29" s="1059">
        <v>746</v>
      </c>
      <c r="ABT29" s="1059">
        <v>440</v>
      </c>
      <c r="ABU29" s="1059">
        <v>253</v>
      </c>
      <c r="ABV29" s="1059">
        <v>224</v>
      </c>
      <c r="ABW29" s="1126">
        <v>52</v>
      </c>
      <c r="ABX29" s="1059">
        <v>160</v>
      </c>
      <c r="ABY29" s="1059">
        <v>85</v>
      </c>
      <c r="ABZ29" s="1059">
        <v>70</v>
      </c>
      <c r="ACA29" s="1059">
        <v>55</v>
      </c>
      <c r="ACB29" s="1059">
        <v>300</v>
      </c>
      <c r="ACC29" s="1059">
        <v>365</v>
      </c>
      <c r="ACD29" s="1059">
        <v>210</v>
      </c>
      <c r="ACE29" s="1059">
        <v>155</v>
      </c>
      <c r="ACF29" s="1059">
        <v>115</v>
      </c>
      <c r="ACG29" s="1059">
        <v>80</v>
      </c>
      <c r="ACH29" s="1059">
        <v>70</v>
      </c>
      <c r="ACI29" s="1059">
        <v>340</v>
      </c>
      <c r="ACJ29" s="1059">
        <v>410</v>
      </c>
      <c r="ACK29" s="1059">
        <v>235</v>
      </c>
      <c r="ACL29" s="1059">
        <v>165</v>
      </c>
      <c r="ACM29" s="1059">
        <v>115</v>
      </c>
      <c r="ACN29" s="1059">
        <v>110</v>
      </c>
      <c r="ACO29" s="1059">
        <v>55</v>
      </c>
      <c r="ACP29" s="1059">
        <v>395</v>
      </c>
      <c r="ACQ29" s="1059">
        <v>435</v>
      </c>
      <c r="ACR29" s="1059">
        <v>255</v>
      </c>
      <c r="ACS29" s="1059">
        <v>205</v>
      </c>
      <c r="ACT29" s="1059">
        <v>155</v>
      </c>
      <c r="ACU29" s="1059">
        <v>110</v>
      </c>
      <c r="ACV29" s="1059">
        <v>70</v>
      </c>
      <c r="ACW29" s="1059">
        <v>485</v>
      </c>
      <c r="ACX29" s="1059">
        <v>550</v>
      </c>
      <c r="ACY29" s="1059">
        <v>310</v>
      </c>
      <c r="ACZ29" s="1059">
        <v>190</v>
      </c>
      <c r="ADA29" s="1059">
        <v>180</v>
      </c>
      <c r="ADB29" s="1059">
        <v>140</v>
      </c>
      <c r="ADC29" s="1059">
        <v>60</v>
      </c>
      <c r="ADD29" s="1059">
        <v>510</v>
      </c>
      <c r="ADE29" s="1059">
        <v>580</v>
      </c>
      <c r="ADF29" s="1059">
        <v>345</v>
      </c>
      <c r="ADG29" s="1059">
        <v>195</v>
      </c>
      <c r="ADH29" s="1059">
        <v>195</v>
      </c>
      <c r="ADI29" s="1059">
        <v>145</v>
      </c>
      <c r="ADJ29" s="1059">
        <v>90</v>
      </c>
      <c r="ADK29" s="1059">
        <v>550</v>
      </c>
      <c r="ADL29" s="1059">
        <v>610</v>
      </c>
      <c r="ADM29" s="1126">
        <v>365</v>
      </c>
      <c r="ADN29" s="1059">
        <v>251</v>
      </c>
      <c r="ADO29" s="1059">
        <v>242</v>
      </c>
      <c r="ADP29" s="1060">
        <v>0.96414342629482075</v>
      </c>
      <c r="ADQ29" s="1059">
        <v>241</v>
      </c>
      <c r="ADR29" s="1060">
        <v>0.96015936254980083</v>
      </c>
      <c r="ADS29" s="1059">
        <v>272</v>
      </c>
      <c r="ADT29" s="1059">
        <v>260</v>
      </c>
      <c r="ADU29" s="1060">
        <v>0.95588235294117652</v>
      </c>
      <c r="ADV29" s="1059">
        <v>255</v>
      </c>
      <c r="ADW29" s="1060">
        <v>0.9375</v>
      </c>
      <c r="ADX29" s="1059">
        <v>258</v>
      </c>
      <c r="ADY29" s="1060">
        <v>0.94852941176470584</v>
      </c>
      <c r="ADZ29" s="1059">
        <v>258</v>
      </c>
      <c r="AEA29" s="1060">
        <v>0.94852941176470584</v>
      </c>
      <c r="AEB29" s="1059">
        <v>303</v>
      </c>
      <c r="AEC29" s="1059">
        <v>298</v>
      </c>
      <c r="AED29" s="1060">
        <v>0.98349834983498352</v>
      </c>
      <c r="AEE29" s="1059">
        <v>287</v>
      </c>
      <c r="AEF29" s="1060">
        <v>0.94719471947194722</v>
      </c>
      <c r="AEG29" s="1059">
        <v>298</v>
      </c>
      <c r="AEH29" s="1060">
        <v>0.98349834983498352</v>
      </c>
      <c r="AEI29" s="1059">
        <v>297</v>
      </c>
      <c r="AEJ29" s="1060">
        <v>0.98019801980198018</v>
      </c>
      <c r="AEK29" s="1059">
        <v>291</v>
      </c>
      <c r="AEL29" s="1060">
        <v>0.96039603960396036</v>
      </c>
      <c r="AEM29" s="1059">
        <v>294</v>
      </c>
      <c r="AEN29" s="1060">
        <v>0.97029702970297027</v>
      </c>
      <c r="AEO29" s="1059">
        <v>282</v>
      </c>
      <c r="AEP29" s="1072">
        <v>0.93069306930693074</v>
      </c>
      <c r="AEQ29" s="1158">
        <v>273</v>
      </c>
      <c r="AER29" s="1158">
        <v>261</v>
      </c>
      <c r="AES29" s="1144">
        <v>0.95604395604395609</v>
      </c>
      <c r="AET29" s="701">
        <v>61</v>
      </c>
      <c r="AEU29" s="1144">
        <v>0.22344322344322345</v>
      </c>
      <c r="AEV29" s="1158">
        <v>263</v>
      </c>
      <c r="AEW29" s="1144">
        <v>0.96336996336996339</v>
      </c>
      <c r="AEX29" s="1158">
        <v>280</v>
      </c>
      <c r="AEY29" s="1158">
        <v>275</v>
      </c>
      <c r="AEZ29" s="1144">
        <v>0.9821428571428571</v>
      </c>
      <c r="AFA29" s="1164">
        <v>262</v>
      </c>
      <c r="AFB29" s="1144">
        <v>0.93571428571428572</v>
      </c>
      <c r="AFC29" s="1164">
        <v>206</v>
      </c>
      <c r="AFD29" s="1144">
        <v>0.73571428571428577</v>
      </c>
      <c r="AFE29" s="1158">
        <v>265</v>
      </c>
      <c r="AFF29" s="1144">
        <v>0.9464285714285714</v>
      </c>
      <c r="AFG29" s="1158">
        <v>198</v>
      </c>
      <c r="AFH29" s="1144">
        <v>0.70714285714285718</v>
      </c>
      <c r="AFI29" s="1158">
        <v>331</v>
      </c>
      <c r="AFJ29" s="1158">
        <v>325</v>
      </c>
      <c r="AFK29" s="1144">
        <v>0.98187311178247738</v>
      </c>
      <c r="AFL29" s="1164">
        <v>303</v>
      </c>
      <c r="AFM29" s="1144">
        <v>0.9154078549848943</v>
      </c>
      <c r="AFN29" s="1164">
        <v>325</v>
      </c>
      <c r="AFO29" s="1144">
        <v>0.98187311178247738</v>
      </c>
      <c r="AFP29" s="1164">
        <v>325</v>
      </c>
      <c r="AFQ29" s="1144">
        <v>0.98187311178247738</v>
      </c>
      <c r="AFR29" s="1164">
        <v>239</v>
      </c>
      <c r="AFS29" s="1144">
        <v>0.72205438066465255</v>
      </c>
      <c r="AFT29" s="1164">
        <v>297</v>
      </c>
      <c r="AFU29" s="1144">
        <v>0.89728096676737157</v>
      </c>
      <c r="AFV29" s="1158">
        <v>302</v>
      </c>
      <c r="AFW29" s="1144">
        <v>0.91238670694864044</v>
      </c>
      <c r="AFX29" s="1158">
        <v>304</v>
      </c>
      <c r="AFY29" s="1144">
        <v>0.91842900302114805</v>
      </c>
      <c r="AFZ29" s="1158">
        <v>239</v>
      </c>
      <c r="AGA29" s="1144">
        <v>0.72205438066465255</v>
      </c>
      <c r="AGB29" s="1158">
        <v>211</v>
      </c>
      <c r="AGC29" s="802">
        <v>0.63746223564954685</v>
      </c>
      <c r="AGD29" s="1158">
        <v>275</v>
      </c>
      <c r="AGE29" s="1158">
        <v>266</v>
      </c>
      <c r="AGF29" s="1144">
        <v>0.96727272727272728</v>
      </c>
      <c r="AGG29" s="1158">
        <v>1</v>
      </c>
      <c r="AGH29" s="1144">
        <v>3.6363636363636364E-3</v>
      </c>
      <c r="AGI29" s="1158">
        <v>267</v>
      </c>
      <c r="AGJ29" s="1144">
        <v>0.97090909090909094</v>
      </c>
      <c r="AGK29" s="1158">
        <v>305</v>
      </c>
      <c r="AGL29" s="1158">
        <v>303</v>
      </c>
      <c r="AGM29" s="1144">
        <v>0.99344262295081964</v>
      </c>
      <c r="AGN29" s="1158">
        <v>286</v>
      </c>
      <c r="AGO29" s="1144">
        <v>0.93770491803278688</v>
      </c>
      <c r="AGP29" s="1158">
        <v>292</v>
      </c>
      <c r="AGQ29" s="1144">
        <v>0.95737704918032784</v>
      </c>
      <c r="AGR29" s="1158">
        <v>291</v>
      </c>
      <c r="AGS29" s="1144">
        <v>0.95409836065573772</v>
      </c>
      <c r="AGT29" s="1158">
        <v>290</v>
      </c>
      <c r="AGU29" s="1144">
        <v>0.95081967213114749</v>
      </c>
      <c r="AGV29" s="1158">
        <v>352</v>
      </c>
      <c r="AGW29" s="1158">
        <v>337</v>
      </c>
      <c r="AGX29" s="1144">
        <v>0.95738636363636365</v>
      </c>
      <c r="AGY29" s="1158">
        <v>321</v>
      </c>
      <c r="AGZ29" s="1144">
        <v>0.91193181818181823</v>
      </c>
      <c r="AHA29" s="1158">
        <v>337</v>
      </c>
      <c r="AHB29" s="1144">
        <v>0.95738636363636365</v>
      </c>
      <c r="AHC29" s="1158">
        <v>338</v>
      </c>
      <c r="AHD29" s="1144">
        <v>0.96022727272727271</v>
      </c>
      <c r="AHE29" s="1158">
        <v>340</v>
      </c>
      <c r="AHF29" s="1144">
        <v>0.96590909090909094</v>
      </c>
      <c r="AHG29" s="1158">
        <v>298</v>
      </c>
      <c r="AHH29" s="1144">
        <v>0.84659090909090906</v>
      </c>
      <c r="AHI29" s="1158">
        <v>331</v>
      </c>
      <c r="AHJ29" s="1144">
        <v>0.94034090909090906</v>
      </c>
      <c r="AHK29" s="1158">
        <v>315</v>
      </c>
      <c r="AHL29" s="1144">
        <v>0.89488636363636365</v>
      </c>
      <c r="AHM29" s="1158">
        <v>339</v>
      </c>
      <c r="AHN29" s="1144">
        <v>0.96306818181818177</v>
      </c>
      <c r="AHO29" s="1158">
        <v>318</v>
      </c>
      <c r="AHP29" s="802">
        <v>0.90340909090909094</v>
      </c>
    </row>
    <row r="30" spans="1:901" x14ac:dyDescent="0.2">
      <c r="A30" s="4"/>
      <c r="B30" s="4" t="s">
        <v>625</v>
      </c>
      <c r="C30" s="1014" t="s">
        <v>626</v>
      </c>
      <c r="D30" s="3" t="s">
        <v>575</v>
      </c>
      <c r="E30" s="25" t="s">
        <v>770</v>
      </c>
      <c r="F30" s="25" t="s">
        <v>770</v>
      </c>
      <c r="G30" s="25" t="s">
        <v>770</v>
      </c>
      <c r="H30" s="25" t="s">
        <v>770</v>
      </c>
      <c r="I30" s="25" t="s">
        <v>770</v>
      </c>
      <c r="J30" s="25" t="s">
        <v>770</v>
      </c>
      <c r="K30" s="25" t="s">
        <v>770</v>
      </c>
      <c r="L30" s="25" t="s">
        <v>770</v>
      </c>
      <c r="M30" s="1" t="s">
        <v>625</v>
      </c>
      <c r="N30" s="1" t="s">
        <v>628</v>
      </c>
      <c r="O30" s="62" t="s">
        <v>770</v>
      </c>
      <c r="P30" s="62" t="s">
        <v>770</v>
      </c>
      <c r="Q30" s="62" t="s">
        <v>770</v>
      </c>
      <c r="R30" s="62" t="s">
        <v>770</v>
      </c>
      <c r="S30" s="62" t="s">
        <v>770</v>
      </c>
      <c r="T30" s="62" t="s">
        <v>770</v>
      </c>
      <c r="U30" s="913" t="s">
        <v>770</v>
      </c>
      <c r="V30" s="1125">
        <v>1335</v>
      </c>
      <c r="W30" s="1059">
        <v>1495</v>
      </c>
      <c r="X30" s="1059">
        <v>10230</v>
      </c>
      <c r="Y30" s="1059">
        <v>12025</v>
      </c>
      <c r="Z30" s="1098">
        <v>0.13049853372434017</v>
      </c>
      <c r="AA30" s="1098">
        <v>0.12410946380669695</v>
      </c>
      <c r="AB30" s="1098">
        <v>0.13716500185507779</v>
      </c>
      <c r="AC30" s="1098">
        <v>0.12432432432432433</v>
      </c>
      <c r="AD30" s="1098">
        <v>0.11854669169435177</v>
      </c>
      <c r="AE30" s="1072">
        <v>0.13034190402534027</v>
      </c>
      <c r="AF30" s="1059">
        <v>1235</v>
      </c>
      <c r="AG30" s="1059">
        <v>1390</v>
      </c>
      <c r="AH30" s="1059">
        <v>10325</v>
      </c>
      <c r="AI30" s="1059">
        <v>12085</v>
      </c>
      <c r="AJ30" s="1098">
        <v>0.11961259079903147</v>
      </c>
      <c r="AK30" s="1098">
        <v>0.11349428985002788</v>
      </c>
      <c r="AL30" s="1098">
        <v>0.12601383588541618</v>
      </c>
      <c r="AM30" s="1098">
        <v>0.1150186181216384</v>
      </c>
      <c r="AN30" s="1098">
        <v>0.10945232783599768</v>
      </c>
      <c r="AO30" s="1072">
        <v>0.12082957868941613</v>
      </c>
      <c r="AP30" s="1059">
        <v>1205</v>
      </c>
      <c r="AQ30" s="1059">
        <v>1365</v>
      </c>
      <c r="AR30" s="1059">
        <v>10455</v>
      </c>
      <c r="AS30" s="1059">
        <v>12150</v>
      </c>
      <c r="AT30" s="1098">
        <v>0.11525585844093734</v>
      </c>
      <c r="AU30" s="1098">
        <v>0.10927560814577743</v>
      </c>
      <c r="AV30" s="1098">
        <v>0.12151873636404664</v>
      </c>
      <c r="AW30" s="1098">
        <v>0.11234567901234568</v>
      </c>
      <c r="AX30" s="1098">
        <v>0.10685262198693277</v>
      </c>
      <c r="AY30" s="1072">
        <v>0.11808378746710031</v>
      </c>
      <c r="AZ30" s="1059">
        <v>1380</v>
      </c>
      <c r="BA30" s="1059">
        <v>1550</v>
      </c>
      <c r="BB30" s="1059">
        <v>10375</v>
      </c>
      <c r="BC30" s="1059">
        <v>12020</v>
      </c>
      <c r="BD30" s="1098">
        <v>0.13301204819277107</v>
      </c>
      <c r="BE30" s="1098">
        <v>0.12661327159392657</v>
      </c>
      <c r="BF30" s="1098">
        <v>0.1396824869246488</v>
      </c>
      <c r="BG30" s="1098">
        <v>0.12895174708818635</v>
      </c>
      <c r="BH30" s="1098">
        <v>0.12307864521821466</v>
      </c>
      <c r="BI30" s="1072">
        <v>0.13506193900777871</v>
      </c>
      <c r="BJ30" s="1059">
        <v>3469</v>
      </c>
      <c r="BK30" s="1059">
        <v>3653</v>
      </c>
      <c r="BL30" s="1059">
        <v>3099</v>
      </c>
      <c r="BM30" s="1059">
        <v>3109</v>
      </c>
      <c r="BN30" s="1059">
        <v>3019</v>
      </c>
      <c r="BO30" s="1059">
        <v>13330</v>
      </c>
      <c r="BP30" s="1059">
        <v>16349</v>
      </c>
      <c r="BQ30" s="1126">
        <v>61315</v>
      </c>
      <c r="BR30" s="1059">
        <v>3586</v>
      </c>
      <c r="BS30" s="1059">
        <v>3578</v>
      </c>
      <c r="BT30" s="1059">
        <v>3006</v>
      </c>
      <c r="BU30" s="1059">
        <v>3221</v>
      </c>
      <c r="BV30" s="1059">
        <v>2964</v>
      </c>
      <c r="BW30" s="1059">
        <v>13391</v>
      </c>
      <c r="BX30" s="1059">
        <v>16355</v>
      </c>
      <c r="BY30" s="1126">
        <v>60880</v>
      </c>
      <c r="BZ30" s="1059">
        <v>3575</v>
      </c>
      <c r="CA30" s="1059">
        <v>3570</v>
      </c>
      <c r="CB30" s="1059">
        <v>2982</v>
      </c>
      <c r="CC30" s="1059">
        <v>3221</v>
      </c>
      <c r="CD30" s="1059">
        <v>3157</v>
      </c>
      <c r="CE30" s="1059">
        <v>13348</v>
      </c>
      <c r="CF30" s="1059">
        <v>16505</v>
      </c>
      <c r="CG30" s="1126">
        <v>60600</v>
      </c>
      <c r="CH30" s="1059">
        <v>3643</v>
      </c>
      <c r="CI30" s="1059">
        <v>3486</v>
      </c>
      <c r="CJ30" s="1059">
        <v>2980</v>
      </c>
      <c r="CK30" s="1059">
        <v>3128</v>
      </c>
      <c r="CL30" s="1059">
        <v>3261</v>
      </c>
      <c r="CM30" s="1059">
        <v>13237</v>
      </c>
      <c r="CN30" s="1059">
        <v>16498</v>
      </c>
      <c r="CO30" s="1126">
        <v>60059</v>
      </c>
      <c r="CP30" s="1059">
        <v>3715</v>
      </c>
      <c r="CQ30" s="1059">
        <v>3329</v>
      </c>
      <c r="CR30" s="1059">
        <v>3054</v>
      </c>
      <c r="CS30" s="1059">
        <v>3126</v>
      </c>
      <c r="CT30" s="1059">
        <v>3340</v>
      </c>
      <c r="CU30" s="1059">
        <v>13224</v>
      </c>
      <c r="CV30" s="1059">
        <v>16564</v>
      </c>
      <c r="CW30" s="1126">
        <v>59788</v>
      </c>
      <c r="CX30" s="1059">
        <v>3713</v>
      </c>
      <c r="CY30" s="1059">
        <v>3196</v>
      </c>
      <c r="CZ30" s="1059">
        <v>3069</v>
      </c>
      <c r="DA30" s="1059">
        <v>3146</v>
      </c>
      <c r="DB30" s="1059">
        <v>3337</v>
      </c>
      <c r="DC30" s="1059">
        <v>13124</v>
      </c>
      <c r="DD30" s="1059">
        <v>16461</v>
      </c>
      <c r="DE30" s="1126">
        <v>59378</v>
      </c>
      <c r="DF30" s="1059">
        <v>3599</v>
      </c>
      <c r="DG30" s="1059">
        <v>3092</v>
      </c>
      <c r="DH30" s="1059">
        <v>3172</v>
      </c>
      <c r="DI30" s="1059">
        <v>3103</v>
      </c>
      <c r="DJ30" s="1059">
        <v>3245</v>
      </c>
      <c r="DK30" s="1059">
        <v>12966</v>
      </c>
      <c r="DL30" s="1059">
        <v>16211</v>
      </c>
      <c r="DM30" s="1126">
        <v>58437</v>
      </c>
      <c r="DN30" s="1059">
        <v>3463</v>
      </c>
      <c r="DO30" s="1059">
        <v>3067</v>
      </c>
      <c r="DP30" s="1059">
        <v>3134</v>
      </c>
      <c r="DQ30" s="1059">
        <v>3217</v>
      </c>
      <c r="DR30" s="1059">
        <v>3116</v>
      </c>
      <c r="DS30" s="1059">
        <v>12881</v>
      </c>
      <c r="DT30" s="1059">
        <v>15997</v>
      </c>
      <c r="DU30" s="1126">
        <v>57527</v>
      </c>
      <c r="DV30" s="1059">
        <v>3428</v>
      </c>
      <c r="DW30" s="1059">
        <v>3009</v>
      </c>
      <c r="DX30" s="1059">
        <v>3078</v>
      </c>
      <c r="DY30" s="1059">
        <v>3243</v>
      </c>
      <c r="DZ30" s="1059">
        <v>3074</v>
      </c>
      <c r="EA30" s="1059">
        <v>12758</v>
      </c>
      <c r="EB30" s="1059">
        <v>15832</v>
      </c>
      <c r="EC30" s="1126">
        <v>57062</v>
      </c>
      <c r="ED30" s="1059">
        <v>3313</v>
      </c>
      <c r="EE30" s="1059">
        <v>3013</v>
      </c>
      <c r="EF30" s="1059">
        <v>3005</v>
      </c>
      <c r="EG30" s="1059">
        <v>3224</v>
      </c>
      <c r="EH30" s="1059">
        <v>2944</v>
      </c>
      <c r="EI30" s="1059">
        <v>12555</v>
      </c>
      <c r="EJ30" s="1059">
        <v>15499</v>
      </c>
      <c r="EK30" s="1126">
        <v>56435</v>
      </c>
      <c r="EL30" s="1059">
        <v>3142</v>
      </c>
      <c r="EM30" s="1059">
        <v>3005</v>
      </c>
      <c r="EN30" s="1059">
        <v>3073</v>
      </c>
      <c r="EO30" s="1059">
        <v>3121</v>
      </c>
      <c r="EP30" s="1059">
        <v>2940</v>
      </c>
      <c r="EQ30" s="1059">
        <v>12341</v>
      </c>
      <c r="ER30" s="1059">
        <v>15281</v>
      </c>
      <c r="ES30" s="1126">
        <v>55861</v>
      </c>
      <c r="ET30" s="1059" t="s">
        <v>770</v>
      </c>
      <c r="EU30" s="1059" t="s">
        <v>770</v>
      </c>
      <c r="EV30" s="1059">
        <v>95</v>
      </c>
      <c r="EW30" s="1059">
        <v>99</v>
      </c>
      <c r="EX30" s="1059">
        <v>194</v>
      </c>
      <c r="EY30" s="1059">
        <v>593</v>
      </c>
      <c r="EZ30" s="1098">
        <v>0.32715008431703202</v>
      </c>
      <c r="FA30" s="1098">
        <v>0.29060602402432895</v>
      </c>
      <c r="FB30" s="1098">
        <v>0.36591917714875666</v>
      </c>
      <c r="FC30" s="64" t="s">
        <v>2154</v>
      </c>
      <c r="FD30" s="1098">
        <v>0.16694772344013492</v>
      </c>
      <c r="FE30" s="1098">
        <v>0.13909580158302312</v>
      </c>
      <c r="FF30" s="1098">
        <v>0.19908690311633703</v>
      </c>
      <c r="FG30" s="1126" t="s">
        <v>2154</v>
      </c>
      <c r="FH30" s="1059" t="s">
        <v>770</v>
      </c>
      <c r="FI30" s="1059" t="s">
        <v>770</v>
      </c>
      <c r="FJ30" s="1059">
        <v>76</v>
      </c>
      <c r="FK30" s="1059">
        <v>91</v>
      </c>
      <c r="FL30" s="1059">
        <v>167</v>
      </c>
      <c r="FM30" s="1059">
        <v>509</v>
      </c>
      <c r="FN30" s="1098">
        <v>0.32809430255402749</v>
      </c>
      <c r="FO30" s="1098">
        <v>0.28872565812701168</v>
      </c>
      <c r="FP30" s="1098">
        <v>0.37003827955770341</v>
      </c>
      <c r="FQ30" s="1059" t="s">
        <v>2154</v>
      </c>
      <c r="FR30" s="1098">
        <v>0.1787819253438114</v>
      </c>
      <c r="FS30" s="1098">
        <v>0.14793832518914823</v>
      </c>
      <c r="FT30" s="1098">
        <v>0.21443771837029083</v>
      </c>
      <c r="FU30" s="1126" t="s">
        <v>2154</v>
      </c>
      <c r="FV30" s="1059" t="s">
        <v>770</v>
      </c>
      <c r="FW30" s="1059" t="s">
        <v>770</v>
      </c>
      <c r="FX30" s="1059">
        <v>78</v>
      </c>
      <c r="FY30" s="1059">
        <v>93</v>
      </c>
      <c r="FZ30" s="1059">
        <v>171</v>
      </c>
      <c r="GA30" s="1059">
        <v>527</v>
      </c>
      <c r="GB30" s="1098">
        <v>0.32447817836812143</v>
      </c>
      <c r="GC30" s="1098">
        <v>0.28590105344489147</v>
      </c>
      <c r="GD30" s="1098">
        <v>0.36559564688632984</v>
      </c>
      <c r="GE30" s="1059" t="s">
        <v>2154</v>
      </c>
      <c r="GF30" s="1098">
        <v>0.17647058823529413</v>
      </c>
      <c r="GG30" s="1098">
        <v>0.1462978360571035</v>
      </c>
      <c r="GH30" s="1098">
        <v>0.21132581158044497</v>
      </c>
      <c r="GI30" s="1126" t="s">
        <v>2154</v>
      </c>
      <c r="GJ30" s="1059" t="s">
        <v>770</v>
      </c>
      <c r="GK30" s="1059" t="s">
        <v>770</v>
      </c>
      <c r="GL30" s="1059">
        <v>53</v>
      </c>
      <c r="GM30" s="1059">
        <v>92</v>
      </c>
      <c r="GN30" s="1059">
        <v>145</v>
      </c>
      <c r="GO30" s="1059">
        <v>511</v>
      </c>
      <c r="GP30" s="1098">
        <v>0.28375733855185908</v>
      </c>
      <c r="GQ30" s="1098">
        <v>0.24639570225432081</v>
      </c>
      <c r="GR30" s="1098">
        <v>0.32434593827667507</v>
      </c>
      <c r="GS30" s="1059" t="s">
        <v>3498</v>
      </c>
      <c r="GT30" s="1098">
        <v>0.18003913894324852</v>
      </c>
      <c r="GU30" s="1098">
        <v>0.14915196782603035</v>
      </c>
      <c r="GV30" s="1098">
        <v>0.2157010478012803</v>
      </c>
      <c r="GW30" s="1126" t="s">
        <v>2154</v>
      </c>
      <c r="GX30" s="1059" t="s">
        <v>770</v>
      </c>
      <c r="GY30" s="1059" t="s">
        <v>770</v>
      </c>
      <c r="GZ30" s="1059">
        <v>87</v>
      </c>
      <c r="HA30" s="1059">
        <v>56</v>
      </c>
      <c r="HB30" s="1059">
        <v>143</v>
      </c>
      <c r="HC30" s="1059">
        <v>613</v>
      </c>
      <c r="HD30" s="1098">
        <v>0.23327895595432299</v>
      </c>
      <c r="HE30" s="1098">
        <v>0.20152395442981436</v>
      </c>
      <c r="HF30" s="1098">
        <v>0.26835603608643005</v>
      </c>
      <c r="HG30" s="1059" t="s">
        <v>2154</v>
      </c>
      <c r="HH30" s="1098">
        <v>9.1353996737357265E-2</v>
      </c>
      <c r="HI30" s="1098">
        <v>7.102047058414257E-2</v>
      </c>
      <c r="HJ30" s="1098">
        <v>0.11677731305083741</v>
      </c>
      <c r="HK30" s="1126" t="s">
        <v>2154</v>
      </c>
      <c r="HL30" s="1059" t="s">
        <v>770</v>
      </c>
      <c r="HM30" s="1059" t="s">
        <v>770</v>
      </c>
      <c r="HN30" s="1059">
        <v>77</v>
      </c>
      <c r="HO30" s="1059">
        <v>47</v>
      </c>
      <c r="HP30" s="1059">
        <v>124</v>
      </c>
      <c r="HQ30" s="1059">
        <v>583</v>
      </c>
      <c r="HR30" s="1098">
        <v>0.21269296740994853</v>
      </c>
      <c r="HS30" s="1098">
        <v>0.18141204519456069</v>
      </c>
      <c r="HT30" s="1098">
        <v>0.24773530803912208</v>
      </c>
      <c r="HU30" s="1059" t="s">
        <v>2154</v>
      </c>
      <c r="HV30" s="1098">
        <v>8.0617495711835338E-2</v>
      </c>
      <c r="HW30" s="1098">
        <v>6.1165600061815692E-2</v>
      </c>
      <c r="HX30" s="1098">
        <v>0.10555993943451529</v>
      </c>
      <c r="HY30" s="1126" t="s">
        <v>2154</v>
      </c>
      <c r="HZ30" s="1059" t="s">
        <v>770</v>
      </c>
      <c r="IA30" s="1059" t="s">
        <v>770</v>
      </c>
      <c r="IB30" s="1059">
        <v>79</v>
      </c>
      <c r="IC30" s="1059">
        <v>40</v>
      </c>
      <c r="ID30" s="1059">
        <v>119</v>
      </c>
      <c r="IE30" s="1059">
        <v>608</v>
      </c>
      <c r="IF30" s="1098">
        <v>0.19572368421052633</v>
      </c>
      <c r="IG30" s="1098">
        <v>0.16613823753742896</v>
      </c>
      <c r="IH30" s="1098">
        <v>0.22912994073678641</v>
      </c>
      <c r="II30" s="1059" t="s">
        <v>2154</v>
      </c>
      <c r="IJ30" s="1098">
        <v>6.5789473684210523E-2</v>
      </c>
      <c r="IK30" s="1098">
        <v>4.8683435409937269E-2</v>
      </c>
      <c r="IL30" s="1098">
        <v>8.8347910884078173E-2</v>
      </c>
      <c r="IM30" s="1126" t="s">
        <v>3498</v>
      </c>
      <c r="IN30" s="1059" t="s">
        <v>770</v>
      </c>
      <c r="IO30" s="1059" t="s">
        <v>770</v>
      </c>
      <c r="IP30" s="1059">
        <v>43</v>
      </c>
      <c r="IQ30" s="1059">
        <v>31</v>
      </c>
      <c r="IR30" s="1059">
        <v>74</v>
      </c>
      <c r="IS30" s="1059">
        <v>388</v>
      </c>
      <c r="IT30" s="1098">
        <v>0.19072164948453607</v>
      </c>
      <c r="IU30" s="1098">
        <v>0.15473639711547998</v>
      </c>
      <c r="IV30" s="1098">
        <v>0.23277098731924489</v>
      </c>
      <c r="IW30" s="1059" t="s">
        <v>2154</v>
      </c>
      <c r="IX30" s="1098">
        <v>7.9896907216494839E-2</v>
      </c>
      <c r="IY30" s="1098">
        <v>5.6855562901197566E-2</v>
      </c>
      <c r="IZ30" s="1098">
        <v>0.11117530095597036</v>
      </c>
      <c r="JA30" s="1126" t="s">
        <v>2154</v>
      </c>
      <c r="JB30" s="1059">
        <v>57511</v>
      </c>
      <c r="JC30" s="1059">
        <v>3709</v>
      </c>
      <c r="JD30" s="1059">
        <v>3140</v>
      </c>
      <c r="JE30" s="1059">
        <v>3071</v>
      </c>
      <c r="JF30" s="1059">
        <v>3088</v>
      </c>
      <c r="JG30" s="1126">
        <v>3277</v>
      </c>
      <c r="JH30" s="1059">
        <v>9731</v>
      </c>
      <c r="JI30" s="1059">
        <v>61</v>
      </c>
      <c r="JJ30" s="1059">
        <v>118</v>
      </c>
      <c r="JK30" s="1059">
        <v>139</v>
      </c>
      <c r="JL30" s="1059">
        <v>167</v>
      </c>
      <c r="JM30" s="1126">
        <v>197</v>
      </c>
      <c r="JN30" s="1060">
        <v>0.16920241345133974</v>
      </c>
      <c r="JO30" s="1060">
        <v>1.6446481531410085E-2</v>
      </c>
      <c r="JP30" s="1060">
        <v>3.7579617834394903E-2</v>
      </c>
      <c r="JQ30" s="1060">
        <v>4.5262129599478999E-2</v>
      </c>
      <c r="JR30" s="1060">
        <v>5.4080310880829013E-2</v>
      </c>
      <c r="JS30" s="1072">
        <v>6.0115959719255416E-2</v>
      </c>
      <c r="JT30" s="1059">
        <v>59159</v>
      </c>
      <c r="JU30" s="1059">
        <v>54813</v>
      </c>
      <c r="JV30" s="1059">
        <v>51741</v>
      </c>
      <c r="JW30" s="1059">
        <v>3072</v>
      </c>
      <c r="JX30" s="1059">
        <v>487</v>
      </c>
      <c r="JY30" s="1059">
        <v>54</v>
      </c>
      <c r="JZ30" s="1059">
        <v>2531</v>
      </c>
      <c r="KA30" s="1059">
        <v>1139</v>
      </c>
      <c r="KB30" s="1059">
        <v>2328</v>
      </c>
      <c r="KC30" s="1059">
        <v>587</v>
      </c>
      <c r="KD30" s="1059">
        <v>292</v>
      </c>
      <c r="KE30" s="1060">
        <v>0.87460910427830085</v>
      </c>
      <c r="KF30" s="1072">
        <v>0.12539089572169915</v>
      </c>
      <c r="KG30" s="1059">
        <v>3717</v>
      </c>
      <c r="KH30" s="1059">
        <v>3201</v>
      </c>
      <c r="KI30" s="1059">
        <v>3060</v>
      </c>
      <c r="KJ30" s="1059">
        <v>141</v>
      </c>
      <c r="KK30" s="1059">
        <v>3</v>
      </c>
      <c r="KL30" s="1059">
        <v>0</v>
      </c>
      <c r="KM30" s="1059">
        <v>138</v>
      </c>
      <c r="KN30" s="1059">
        <v>255</v>
      </c>
      <c r="KO30" s="1059">
        <v>207</v>
      </c>
      <c r="KP30" s="1059">
        <v>35</v>
      </c>
      <c r="KQ30" s="1059">
        <v>19</v>
      </c>
      <c r="KR30" s="1060">
        <v>0.82324455205811142</v>
      </c>
      <c r="KS30" s="1072">
        <v>0.17675544794188858</v>
      </c>
      <c r="KT30" s="1059">
        <v>1943</v>
      </c>
      <c r="KU30" s="1059">
        <v>1687</v>
      </c>
      <c r="KV30" s="1059">
        <v>1631</v>
      </c>
      <c r="KW30" s="1059">
        <v>56</v>
      </c>
      <c r="KX30" s="1059">
        <v>2</v>
      </c>
      <c r="KY30" s="1059">
        <v>1</v>
      </c>
      <c r="KZ30" s="1059">
        <v>53</v>
      </c>
      <c r="LA30" s="1059">
        <v>110</v>
      </c>
      <c r="LB30" s="1059">
        <v>118</v>
      </c>
      <c r="LC30" s="1059">
        <v>21</v>
      </c>
      <c r="LD30" s="1059">
        <v>7</v>
      </c>
      <c r="LE30" s="1060">
        <v>0.83942357179619143</v>
      </c>
      <c r="LF30" s="1072">
        <v>0.16057642820380857</v>
      </c>
      <c r="LG30" s="1059">
        <v>1199</v>
      </c>
      <c r="LH30" s="1059">
        <v>1079</v>
      </c>
      <c r="LI30" s="1059">
        <v>1056</v>
      </c>
      <c r="LJ30" s="1059">
        <v>23</v>
      </c>
      <c r="LK30" s="1059">
        <v>3</v>
      </c>
      <c r="LL30" s="1059">
        <v>1</v>
      </c>
      <c r="LM30" s="1059">
        <v>19</v>
      </c>
      <c r="LN30" s="1059">
        <v>51</v>
      </c>
      <c r="LO30" s="1059">
        <v>57</v>
      </c>
      <c r="LP30" s="1059">
        <v>5</v>
      </c>
      <c r="LQ30" s="1059">
        <v>7</v>
      </c>
      <c r="LR30" s="1060">
        <v>0.88073394495412849</v>
      </c>
      <c r="LS30" s="1072">
        <v>0.11926605504587151</v>
      </c>
      <c r="LT30" s="1059">
        <v>3073</v>
      </c>
      <c r="LU30" s="1059">
        <v>2767</v>
      </c>
      <c r="LV30" s="1059">
        <v>2698</v>
      </c>
      <c r="LW30" s="1059">
        <v>69</v>
      </c>
      <c r="LX30" s="1059">
        <v>6</v>
      </c>
      <c r="LY30" s="1059">
        <v>2</v>
      </c>
      <c r="LZ30" s="1059">
        <v>61</v>
      </c>
      <c r="MA30" s="1059">
        <v>121</v>
      </c>
      <c r="MB30" s="1059">
        <v>146</v>
      </c>
      <c r="MC30" s="1059">
        <v>20</v>
      </c>
      <c r="MD30" s="1059">
        <v>19</v>
      </c>
      <c r="ME30" s="1060">
        <v>0.8779694109990237</v>
      </c>
      <c r="MF30" s="1072">
        <v>0.1220305890009763</v>
      </c>
      <c r="MG30" s="1059">
        <v>694</v>
      </c>
      <c r="MH30" s="1059">
        <v>636</v>
      </c>
      <c r="MI30" s="1059">
        <v>607</v>
      </c>
      <c r="MJ30" s="1059">
        <v>29</v>
      </c>
      <c r="MK30" s="1059">
        <v>1</v>
      </c>
      <c r="ML30" s="1059">
        <v>2</v>
      </c>
      <c r="MM30" s="1059">
        <v>26</v>
      </c>
      <c r="MN30" s="1059">
        <v>23</v>
      </c>
      <c r="MO30" s="1059">
        <v>21</v>
      </c>
      <c r="MP30" s="1059">
        <v>10</v>
      </c>
      <c r="MQ30" s="1059">
        <v>4</v>
      </c>
      <c r="MR30" s="1060">
        <v>0.87463976945244959</v>
      </c>
      <c r="MS30" s="1072">
        <v>0.12536023054755041</v>
      </c>
      <c r="MT30" s="1059">
        <v>1236</v>
      </c>
      <c r="MU30" s="1059">
        <v>1122</v>
      </c>
      <c r="MV30" s="1059">
        <v>1100</v>
      </c>
      <c r="MW30" s="1059">
        <v>22</v>
      </c>
      <c r="MX30" s="1059">
        <v>2</v>
      </c>
      <c r="MY30" s="1059">
        <v>1</v>
      </c>
      <c r="MZ30" s="1059">
        <v>19</v>
      </c>
      <c r="NA30" s="1059">
        <v>47</v>
      </c>
      <c r="NB30" s="1059">
        <v>46</v>
      </c>
      <c r="NC30" s="1059">
        <v>15</v>
      </c>
      <c r="ND30" s="1059">
        <v>6</v>
      </c>
      <c r="NE30" s="1060">
        <v>0.88996763754045305</v>
      </c>
      <c r="NF30" s="1072">
        <v>0.11003236245954695</v>
      </c>
      <c r="NG30" s="1059">
        <v>1201</v>
      </c>
      <c r="NH30" s="1059">
        <v>1100</v>
      </c>
      <c r="NI30" s="1059">
        <v>1066</v>
      </c>
      <c r="NJ30" s="1059">
        <v>34</v>
      </c>
      <c r="NK30" s="1059">
        <v>2</v>
      </c>
      <c r="NL30" s="1059">
        <v>3</v>
      </c>
      <c r="NM30" s="1059">
        <v>29</v>
      </c>
      <c r="NN30" s="1059">
        <v>38</v>
      </c>
      <c r="NO30" s="1059">
        <v>40</v>
      </c>
      <c r="NP30" s="1059">
        <v>16</v>
      </c>
      <c r="NQ30" s="1059">
        <v>7</v>
      </c>
      <c r="NR30" s="1060">
        <v>0.88759367194005001</v>
      </c>
      <c r="NS30" s="1072">
        <v>0.11240632805994999</v>
      </c>
      <c r="NT30" s="1059">
        <v>3325</v>
      </c>
      <c r="NU30" s="1059">
        <v>3049</v>
      </c>
      <c r="NV30" s="1059">
        <v>2863</v>
      </c>
      <c r="NW30" s="1059">
        <v>186</v>
      </c>
      <c r="NX30" s="1059">
        <v>30</v>
      </c>
      <c r="NY30" s="1059">
        <v>4</v>
      </c>
      <c r="NZ30" s="1059">
        <v>152</v>
      </c>
      <c r="OA30" s="1059">
        <v>71</v>
      </c>
      <c r="OB30" s="1059">
        <v>148</v>
      </c>
      <c r="OC30" s="1059">
        <v>42</v>
      </c>
      <c r="OD30" s="1059">
        <v>15</v>
      </c>
      <c r="OE30" s="1060">
        <v>0.8610526315789474</v>
      </c>
      <c r="OF30" s="1072">
        <v>0.1389473684210526</v>
      </c>
      <c r="OG30" s="1059">
        <v>16388</v>
      </c>
      <c r="OH30" s="1059">
        <v>14641</v>
      </c>
      <c r="OI30" s="1059">
        <v>14081</v>
      </c>
      <c r="OJ30" s="1059">
        <v>560</v>
      </c>
      <c r="OK30" s="1059">
        <v>49</v>
      </c>
      <c r="OL30" s="1059">
        <v>14</v>
      </c>
      <c r="OM30" s="1059">
        <v>497</v>
      </c>
      <c r="ON30" s="1059">
        <v>716</v>
      </c>
      <c r="OO30" s="1059">
        <v>783</v>
      </c>
      <c r="OP30" s="1059">
        <v>164</v>
      </c>
      <c r="OQ30" s="1059">
        <v>84</v>
      </c>
      <c r="OR30" s="1060">
        <v>0.85922626311935557</v>
      </c>
      <c r="OS30" s="1072">
        <v>0.14077373688064443</v>
      </c>
      <c r="OT30" s="1059">
        <v>59788</v>
      </c>
      <c r="OU30" s="1059">
        <v>18.303798755603129</v>
      </c>
      <c r="OV30" s="1060">
        <v>0</v>
      </c>
      <c r="OW30" s="1072">
        <v>0.19444444444444445</v>
      </c>
      <c r="OX30" s="1059">
        <v>10703</v>
      </c>
      <c r="OY30" s="1060">
        <v>0.12665271419228252</v>
      </c>
      <c r="OZ30" s="1059">
        <v>1355.5639999999999</v>
      </c>
      <c r="PA30" s="1060">
        <v>0</v>
      </c>
      <c r="PB30" s="1072">
        <v>8.3333333333333329E-2</v>
      </c>
      <c r="PC30" s="1059">
        <v>2510</v>
      </c>
      <c r="PD30" s="1059">
        <v>335</v>
      </c>
      <c r="PE30" s="1126">
        <v>175</v>
      </c>
      <c r="PF30" s="1059">
        <v>2440</v>
      </c>
      <c r="PG30" s="1059">
        <v>340</v>
      </c>
      <c r="PH30" s="1126">
        <v>145</v>
      </c>
      <c r="PI30" s="1059">
        <v>2350</v>
      </c>
      <c r="PJ30" s="1059">
        <v>335</v>
      </c>
      <c r="PK30" s="1126">
        <v>135</v>
      </c>
      <c r="PL30" s="1059">
        <v>2255</v>
      </c>
      <c r="PM30" s="1059">
        <v>340</v>
      </c>
      <c r="PN30" s="1126">
        <v>160</v>
      </c>
      <c r="PO30" s="1059">
        <v>2155</v>
      </c>
      <c r="PP30" s="1059">
        <v>350</v>
      </c>
      <c r="PQ30" s="1126">
        <v>140</v>
      </c>
      <c r="PR30" s="1059">
        <v>2030</v>
      </c>
      <c r="PS30" s="1059">
        <v>340</v>
      </c>
      <c r="PT30" s="1126">
        <v>120</v>
      </c>
      <c r="PU30" s="1059" t="s">
        <v>770</v>
      </c>
      <c r="PV30" s="1059" t="s">
        <v>770</v>
      </c>
      <c r="PW30" s="1059" t="s">
        <v>770</v>
      </c>
      <c r="PX30" s="1059" t="s">
        <v>770</v>
      </c>
      <c r="PY30" s="1059" t="s">
        <v>770</v>
      </c>
      <c r="PZ30" s="1059" t="s">
        <v>770</v>
      </c>
      <c r="QA30" s="1059" t="s">
        <v>770</v>
      </c>
      <c r="QB30" s="1126" t="s">
        <v>770</v>
      </c>
      <c r="QC30" s="1059">
        <v>602</v>
      </c>
      <c r="QD30" s="1059">
        <v>673</v>
      </c>
      <c r="QE30" s="1059" t="s">
        <v>770</v>
      </c>
      <c r="QF30" s="1059">
        <v>630</v>
      </c>
      <c r="QG30" s="1059">
        <v>708</v>
      </c>
      <c r="QH30" s="1059">
        <v>753</v>
      </c>
      <c r="QI30" s="1059">
        <v>664</v>
      </c>
      <c r="QJ30" s="1059">
        <v>719</v>
      </c>
      <c r="QK30" s="1126">
        <v>688</v>
      </c>
      <c r="QL30" s="1059">
        <v>656</v>
      </c>
      <c r="QM30" s="1059">
        <v>687</v>
      </c>
      <c r="QN30" s="1059">
        <v>697</v>
      </c>
      <c r="QO30" s="1059">
        <v>690</v>
      </c>
      <c r="QP30" s="1059">
        <v>739</v>
      </c>
      <c r="QQ30" s="1059">
        <v>744</v>
      </c>
      <c r="QR30" s="1059">
        <v>721</v>
      </c>
      <c r="QS30" s="1059">
        <v>741</v>
      </c>
      <c r="QT30" s="1059">
        <v>737</v>
      </c>
      <c r="QU30" s="1059">
        <v>710</v>
      </c>
      <c r="QV30" s="1059">
        <v>662</v>
      </c>
      <c r="QW30" s="1059">
        <v>624</v>
      </c>
      <c r="QX30" s="1059">
        <v>646</v>
      </c>
      <c r="QY30" s="1059">
        <v>574</v>
      </c>
      <c r="QZ30" s="1059">
        <v>593</v>
      </c>
      <c r="RA30" s="1059">
        <v>569</v>
      </c>
      <c r="RB30" s="1059">
        <v>613</v>
      </c>
      <c r="RC30" s="1059">
        <v>665</v>
      </c>
      <c r="RD30" s="1059">
        <v>711</v>
      </c>
      <c r="RE30" s="1059">
        <v>551</v>
      </c>
      <c r="RF30" s="1059">
        <v>588</v>
      </c>
      <c r="RG30" s="1059">
        <v>518</v>
      </c>
      <c r="RH30" s="1059">
        <v>525</v>
      </c>
      <c r="RI30" s="1059">
        <v>712</v>
      </c>
      <c r="RJ30" s="1126">
        <v>676</v>
      </c>
      <c r="RK30" s="1059">
        <v>699</v>
      </c>
      <c r="RL30" s="1059">
        <v>697</v>
      </c>
      <c r="RM30" s="1059">
        <v>706</v>
      </c>
      <c r="RN30" s="1059">
        <v>728</v>
      </c>
      <c r="RO30" s="1059">
        <v>756</v>
      </c>
      <c r="RP30" s="1059">
        <v>710</v>
      </c>
      <c r="RQ30" s="1059">
        <v>739</v>
      </c>
      <c r="RR30" s="1059">
        <v>744</v>
      </c>
      <c r="RS30" s="1059">
        <v>724</v>
      </c>
      <c r="RT30" s="1059">
        <v>661</v>
      </c>
      <c r="RU30" s="1059">
        <v>630</v>
      </c>
      <c r="RV30" s="1059">
        <v>651</v>
      </c>
      <c r="RW30" s="1059">
        <v>575</v>
      </c>
      <c r="RX30" s="1059">
        <v>597</v>
      </c>
      <c r="RY30" s="1059">
        <v>553</v>
      </c>
      <c r="RZ30" s="1059">
        <v>606</v>
      </c>
      <c r="SA30" s="1059">
        <v>667</v>
      </c>
      <c r="SB30" s="1059">
        <v>716</v>
      </c>
      <c r="SC30" s="1059">
        <v>635</v>
      </c>
      <c r="SD30" s="1059">
        <v>597</v>
      </c>
      <c r="SE30" s="1059">
        <v>492</v>
      </c>
      <c r="SF30" s="1059">
        <v>497</v>
      </c>
      <c r="SG30" s="1059">
        <v>646</v>
      </c>
      <c r="SH30" s="1059">
        <v>673</v>
      </c>
      <c r="SI30" s="1126">
        <v>656</v>
      </c>
      <c r="SJ30" s="1059">
        <v>680</v>
      </c>
      <c r="SK30" s="1059">
        <v>694</v>
      </c>
      <c r="SL30" s="1059">
        <v>720</v>
      </c>
      <c r="SM30" s="1059">
        <v>752</v>
      </c>
      <c r="SN30" s="1059">
        <v>729</v>
      </c>
      <c r="SO30" s="1059">
        <v>778</v>
      </c>
      <c r="SP30" s="1059">
        <v>748</v>
      </c>
      <c r="SQ30" s="1059">
        <v>727</v>
      </c>
      <c r="SR30" s="1059">
        <v>669</v>
      </c>
      <c r="SS30" s="1059">
        <v>648</v>
      </c>
      <c r="ST30" s="1059">
        <v>650</v>
      </c>
      <c r="SU30" s="1059">
        <v>577</v>
      </c>
      <c r="SV30" s="1059">
        <v>598</v>
      </c>
      <c r="SW30" s="1059">
        <v>555</v>
      </c>
      <c r="SX30" s="1059">
        <v>602</v>
      </c>
      <c r="SY30" s="1059">
        <v>655</v>
      </c>
      <c r="SZ30" s="1059">
        <v>696</v>
      </c>
      <c r="TA30" s="1059">
        <v>640</v>
      </c>
      <c r="TB30" s="1059">
        <v>702</v>
      </c>
      <c r="TC30" s="1059">
        <v>528</v>
      </c>
      <c r="TD30" s="1059">
        <v>483</v>
      </c>
      <c r="TE30" s="1059">
        <v>614</v>
      </c>
      <c r="TF30" s="1059">
        <v>626</v>
      </c>
      <c r="TG30" s="1059">
        <v>684</v>
      </c>
      <c r="TH30" s="1126">
        <v>750</v>
      </c>
      <c r="TI30" s="1059">
        <v>334</v>
      </c>
      <c r="TJ30" s="1059">
        <v>404</v>
      </c>
      <c r="TK30" s="1059">
        <v>738</v>
      </c>
      <c r="TL30" s="1060">
        <v>0.54742547425474253</v>
      </c>
      <c r="TM30" s="1060">
        <v>0.51136115227837942</v>
      </c>
      <c r="TN30" s="1060">
        <v>0.58299863196888957</v>
      </c>
      <c r="TO30" s="1126" t="s">
        <v>2154</v>
      </c>
      <c r="TP30" s="1059">
        <v>253</v>
      </c>
      <c r="TQ30" s="1059">
        <v>449</v>
      </c>
      <c r="TR30" s="1059">
        <v>702</v>
      </c>
      <c r="TS30" s="1060">
        <v>0.63960113960113962</v>
      </c>
      <c r="TT30" s="1060">
        <v>0.60341385950949489</v>
      </c>
      <c r="TU30" s="1060">
        <v>0.67426889424582126</v>
      </c>
      <c r="TV30" s="1126" t="s">
        <v>2154</v>
      </c>
      <c r="TW30" s="1059">
        <v>242</v>
      </c>
      <c r="TX30" s="1059">
        <v>454</v>
      </c>
      <c r="TY30" s="1059">
        <v>696</v>
      </c>
      <c r="TZ30" s="1060">
        <v>0.6522988505747126</v>
      </c>
      <c r="UA30" s="1060">
        <v>0.61616923274716195</v>
      </c>
      <c r="UB30" s="1060">
        <v>0.68675651897558132</v>
      </c>
      <c r="UC30" s="1126" t="s">
        <v>2154</v>
      </c>
      <c r="UD30" s="1059">
        <v>197</v>
      </c>
      <c r="UE30" s="1059">
        <v>514</v>
      </c>
      <c r="UF30" s="1059">
        <v>711</v>
      </c>
      <c r="UG30" s="1060">
        <v>0.72292545710267231</v>
      </c>
      <c r="UH30" s="1060">
        <v>0.68889697747052225</v>
      </c>
      <c r="UI30" s="1060">
        <v>0.75455799578042626</v>
      </c>
      <c r="UJ30" s="1126" t="s">
        <v>2154</v>
      </c>
      <c r="UK30" s="1059">
        <v>188</v>
      </c>
      <c r="UL30" s="1059">
        <v>483</v>
      </c>
      <c r="UM30" s="1059">
        <v>671</v>
      </c>
      <c r="UN30" s="1060">
        <v>0.71982116244411332</v>
      </c>
      <c r="UO30" s="1060">
        <v>0.68466412193967641</v>
      </c>
      <c r="UP30" s="1060">
        <v>0.75247558864586084</v>
      </c>
      <c r="UQ30" s="1126" t="s">
        <v>2154</v>
      </c>
      <c r="UR30" s="1059">
        <v>8407</v>
      </c>
      <c r="US30" s="1059">
        <v>8140</v>
      </c>
      <c r="UT30" s="1059">
        <v>267</v>
      </c>
      <c r="UU30" s="1059">
        <v>221</v>
      </c>
      <c r="UV30" s="1060">
        <v>0.82771535580524347</v>
      </c>
      <c r="UW30" s="1059">
        <v>46</v>
      </c>
      <c r="UX30" s="1072">
        <v>0.17228464419475656</v>
      </c>
      <c r="UY30" s="1059">
        <v>6849</v>
      </c>
      <c r="UZ30" s="1059">
        <v>4428</v>
      </c>
      <c r="VA30" s="1059">
        <v>654</v>
      </c>
      <c r="VB30" s="1059">
        <v>1767</v>
      </c>
      <c r="VC30" s="1060">
        <v>0.64651773981603156</v>
      </c>
      <c r="VD30" s="1060">
        <v>9.5488392466053437E-2</v>
      </c>
      <c r="VE30" s="1072">
        <v>0.25799386771791505</v>
      </c>
      <c r="VF30" s="1059">
        <v>15888</v>
      </c>
      <c r="VG30" s="1059">
        <v>1276</v>
      </c>
      <c r="VH30" s="1059">
        <v>1133</v>
      </c>
      <c r="VI30" s="1059">
        <v>492</v>
      </c>
      <c r="VJ30" s="1059">
        <v>11989</v>
      </c>
      <c r="VK30" s="1059">
        <v>927</v>
      </c>
      <c r="VL30" s="1059">
        <v>6925</v>
      </c>
      <c r="VM30" s="1072">
        <v>0.13386281588447654</v>
      </c>
      <c r="VN30" s="1059">
        <v>3792</v>
      </c>
      <c r="VO30" s="1059">
        <v>4</v>
      </c>
      <c r="VP30" s="1059">
        <v>1004</v>
      </c>
      <c r="VQ30" s="1059">
        <v>1603</v>
      </c>
      <c r="VR30" s="1059">
        <v>549</v>
      </c>
      <c r="VS30" s="1126">
        <v>6952</v>
      </c>
      <c r="VT30" s="1059">
        <v>2932</v>
      </c>
      <c r="VU30" s="1059">
        <v>2361</v>
      </c>
      <c r="VV30" s="1059">
        <v>564</v>
      </c>
      <c r="VW30" s="1059">
        <v>6</v>
      </c>
      <c r="VX30" s="1059">
        <v>570</v>
      </c>
      <c r="VY30" s="1060">
        <v>0.19236016371077763</v>
      </c>
      <c r="VZ30" s="1072">
        <v>0.19440654843110505</v>
      </c>
      <c r="WA30" s="1059">
        <v>430</v>
      </c>
      <c r="WB30" s="1059">
        <v>400</v>
      </c>
      <c r="WC30" s="1059">
        <v>330</v>
      </c>
      <c r="WD30" s="1059">
        <v>325</v>
      </c>
      <c r="WE30" s="1059">
        <v>290</v>
      </c>
      <c r="WF30" s="1059">
        <v>255</v>
      </c>
      <c r="WG30" s="1126">
        <v>270</v>
      </c>
      <c r="WH30" s="1059">
        <v>1601</v>
      </c>
      <c r="WI30" s="1059">
        <v>556</v>
      </c>
      <c r="WJ30" s="1060">
        <v>0.34728294815740163</v>
      </c>
      <c r="WK30" s="1126">
        <v>168</v>
      </c>
      <c r="WL30" s="1059" t="s">
        <v>770</v>
      </c>
      <c r="WM30" s="1060" t="s">
        <v>770</v>
      </c>
      <c r="WN30" s="1060" t="s">
        <v>770</v>
      </c>
      <c r="WO30" s="1072" t="s">
        <v>770</v>
      </c>
      <c r="WP30" s="1059" t="s">
        <v>770</v>
      </c>
      <c r="WQ30" s="1060" t="s">
        <v>770</v>
      </c>
      <c r="WR30" s="1060" t="s">
        <v>770</v>
      </c>
      <c r="WS30" s="1072" t="s">
        <v>770</v>
      </c>
      <c r="WT30" s="1059" t="s">
        <v>770</v>
      </c>
      <c r="WU30" s="1060" t="s">
        <v>770</v>
      </c>
      <c r="WV30" s="1060" t="s">
        <v>770</v>
      </c>
      <c r="WW30" s="1072" t="s">
        <v>770</v>
      </c>
      <c r="WX30" s="1059" t="s">
        <v>770</v>
      </c>
      <c r="WY30" s="1060" t="s">
        <v>770</v>
      </c>
      <c r="WZ30" s="1060" t="s">
        <v>770</v>
      </c>
      <c r="XA30" s="1072" t="s">
        <v>770</v>
      </c>
      <c r="XB30" s="1059">
        <v>1457</v>
      </c>
      <c r="XC30" s="1059">
        <v>26643</v>
      </c>
      <c r="XD30" s="1072">
        <v>5.4686033855046355E-2</v>
      </c>
      <c r="XE30" s="1059">
        <v>440</v>
      </c>
      <c r="XF30" s="1059">
        <v>3275</v>
      </c>
      <c r="XG30" s="1060">
        <v>0.13435114503816795</v>
      </c>
      <c r="XH30" s="1060">
        <v>0.12309875911572415</v>
      </c>
      <c r="XI30" s="1060">
        <v>0.14646031225779285</v>
      </c>
      <c r="XJ30" s="1059">
        <v>550</v>
      </c>
      <c r="XK30" s="1059">
        <v>3355</v>
      </c>
      <c r="XL30" s="1060">
        <v>0.16393442622950818</v>
      </c>
      <c r="XM30" s="1060">
        <v>0.15179275850896287</v>
      </c>
      <c r="XN30" s="1060">
        <v>0.17684480070714201</v>
      </c>
      <c r="XO30" s="1059">
        <v>545</v>
      </c>
      <c r="XP30" s="1059">
        <v>3450</v>
      </c>
      <c r="XQ30" s="1060">
        <v>0.15797101449275364</v>
      </c>
      <c r="XR30" s="1060">
        <v>0.14618224573588862</v>
      </c>
      <c r="XS30" s="1060">
        <v>0.17052061160782497</v>
      </c>
      <c r="XT30" s="1059">
        <v>545</v>
      </c>
      <c r="XU30" s="1059">
        <v>3520</v>
      </c>
      <c r="XV30" s="1060">
        <v>0.15482954545454544</v>
      </c>
      <c r="XW30" s="1060">
        <v>0.14325619893702399</v>
      </c>
      <c r="XX30" s="1060">
        <v>0.16715545595813247</v>
      </c>
      <c r="XY30" s="1059">
        <v>480</v>
      </c>
      <c r="XZ30" s="1059">
        <v>3550</v>
      </c>
      <c r="YA30" s="1060">
        <v>0.13521126760563379</v>
      </c>
      <c r="YB30" s="1060">
        <v>0.1243562279056047</v>
      </c>
      <c r="YC30" s="1060">
        <v>0.1468549304955174</v>
      </c>
      <c r="YD30" s="1059">
        <v>500</v>
      </c>
      <c r="YE30" s="1059">
        <v>3245</v>
      </c>
      <c r="YF30" s="1060">
        <v>0.15408320493066255</v>
      </c>
      <c r="YG30" s="1060">
        <v>0.14207109616620311</v>
      </c>
      <c r="YH30" s="1060">
        <v>0.16691334383939851</v>
      </c>
      <c r="YI30" s="1059" t="s">
        <v>770</v>
      </c>
      <c r="YJ30" s="1059" t="s">
        <v>770</v>
      </c>
      <c r="YK30" s="1060" t="s">
        <v>770</v>
      </c>
      <c r="YL30" s="1060" t="s">
        <v>770</v>
      </c>
      <c r="YM30" s="1072" t="s">
        <v>770</v>
      </c>
      <c r="YN30" s="1059">
        <v>570</v>
      </c>
      <c r="YO30" s="1059">
        <v>565</v>
      </c>
      <c r="YP30" s="1059">
        <v>555</v>
      </c>
      <c r="YQ30" s="1059">
        <v>520</v>
      </c>
      <c r="YR30" s="1059">
        <v>485</v>
      </c>
      <c r="YS30" s="1059">
        <v>450</v>
      </c>
      <c r="YT30" s="1126">
        <v>395</v>
      </c>
      <c r="YU30" s="1059">
        <v>23</v>
      </c>
      <c r="YV30" s="1059">
        <v>254</v>
      </c>
      <c r="YW30" s="1060">
        <v>9.055118110236221E-2</v>
      </c>
      <c r="YX30" s="1060">
        <v>6.1096746161593836E-2</v>
      </c>
      <c r="YY30" s="1060">
        <v>0.1322059874199534</v>
      </c>
      <c r="YZ30" s="1059">
        <v>17</v>
      </c>
      <c r="ZA30" s="1059">
        <v>254</v>
      </c>
      <c r="ZB30" s="1060">
        <v>6.6929133858267723E-2</v>
      </c>
      <c r="ZC30" s="1060">
        <v>4.2203737676138393E-2</v>
      </c>
      <c r="ZD30" s="1060">
        <v>0.10455876899665197</v>
      </c>
      <c r="ZE30" s="1059">
        <v>20</v>
      </c>
      <c r="ZF30" s="1059">
        <v>253</v>
      </c>
      <c r="ZG30" s="1060">
        <v>7.9051383399209488E-2</v>
      </c>
      <c r="ZH30" s="1060">
        <v>5.1754036158635296E-2</v>
      </c>
      <c r="ZI30" s="1060">
        <v>0.11894059788524261</v>
      </c>
      <c r="ZJ30" s="1059">
        <v>52</v>
      </c>
      <c r="ZK30" s="1059">
        <v>252</v>
      </c>
      <c r="ZL30" s="1060">
        <v>0.20634920634920634</v>
      </c>
      <c r="ZM30" s="1060">
        <v>0.16097448914406332</v>
      </c>
      <c r="ZN30" s="1072">
        <v>0.26054225531866487</v>
      </c>
      <c r="ZO30" s="1059">
        <v>607</v>
      </c>
      <c r="ZP30" s="1059">
        <v>50</v>
      </c>
      <c r="ZQ30" s="1059">
        <v>557</v>
      </c>
      <c r="ZR30" s="1060">
        <v>0.9176276771004942</v>
      </c>
      <c r="ZS30" s="1059">
        <v>235</v>
      </c>
      <c r="ZT30" s="1059">
        <v>98</v>
      </c>
      <c r="ZU30" s="1059">
        <v>333</v>
      </c>
      <c r="ZV30" s="1060">
        <v>0.42190305206463197</v>
      </c>
      <c r="ZW30" s="1060">
        <v>0.38156164354738303</v>
      </c>
      <c r="ZX30" s="1060">
        <v>0.46331430377837513</v>
      </c>
      <c r="ZY30" s="1060">
        <v>0.59784560143626575</v>
      </c>
      <c r="ZZ30" s="1060">
        <v>0.55658923163119567</v>
      </c>
      <c r="AAA30" s="1072">
        <v>0.63776159298365909</v>
      </c>
      <c r="AAB30" s="1059">
        <v>177</v>
      </c>
      <c r="AAC30" s="1059">
        <v>491</v>
      </c>
      <c r="AAD30" s="1059">
        <v>668</v>
      </c>
      <c r="AAE30" s="1060">
        <v>0.73502994011976053</v>
      </c>
      <c r="AAF30" s="1059">
        <v>218</v>
      </c>
      <c r="AAG30" s="1060">
        <v>0.4439918533604888</v>
      </c>
      <c r="AAH30" s="1060">
        <v>0.40064777493213638</v>
      </c>
      <c r="AAI30" s="1060">
        <v>0.48820551530939676</v>
      </c>
      <c r="AAJ30" s="1059">
        <v>71</v>
      </c>
      <c r="AAK30" s="1059">
        <v>289</v>
      </c>
      <c r="AAL30" s="1060">
        <v>0.58859470468431774</v>
      </c>
      <c r="AAM30" s="1060">
        <v>0.54454459430104385</v>
      </c>
      <c r="AAN30" s="1072">
        <v>0.63126929204416737</v>
      </c>
      <c r="AAO30" s="1059">
        <v>563</v>
      </c>
      <c r="AAP30" s="1059">
        <v>240</v>
      </c>
      <c r="AAQ30" s="1060">
        <v>0.42628774422735344</v>
      </c>
      <c r="AAR30" s="1060">
        <v>0.38607284877071096</v>
      </c>
      <c r="AAS30" s="1060">
        <v>0.46750172890277047</v>
      </c>
      <c r="AAT30" s="1059">
        <v>87</v>
      </c>
      <c r="AAU30" s="1059">
        <v>327</v>
      </c>
      <c r="AAV30" s="1060">
        <v>0.58081705150976914</v>
      </c>
      <c r="AAW30" s="1060">
        <v>0.53964577324130958</v>
      </c>
      <c r="AAX30" s="1072">
        <v>0.62089294280342766</v>
      </c>
      <c r="AAY30" s="1059">
        <v>685</v>
      </c>
      <c r="AAZ30" s="1059">
        <v>659</v>
      </c>
      <c r="ABA30" s="1059">
        <v>26</v>
      </c>
      <c r="ABB30" s="1060">
        <v>0.96204379562043796</v>
      </c>
      <c r="ABC30" s="1059">
        <v>284</v>
      </c>
      <c r="ABD30" s="1060">
        <v>0.43095599393019729</v>
      </c>
      <c r="ABE30" s="1060">
        <v>0.39365476633237978</v>
      </c>
      <c r="ABF30" s="1060">
        <v>0.46905750250803913</v>
      </c>
      <c r="ABG30" s="1059">
        <v>91</v>
      </c>
      <c r="ABH30" s="1059">
        <v>375</v>
      </c>
      <c r="ABI30" s="1060">
        <v>0.56904400606980277</v>
      </c>
      <c r="ABJ30" s="1060">
        <v>0.53094249749196087</v>
      </c>
      <c r="ABK30" s="1072">
        <v>0.60634523366762028</v>
      </c>
      <c r="ABL30" s="1059">
        <v>15888</v>
      </c>
      <c r="ABM30" s="1059">
        <v>8963</v>
      </c>
      <c r="ABN30" s="1059">
        <v>6925</v>
      </c>
      <c r="ABO30" s="1059">
        <v>1276</v>
      </c>
      <c r="ABP30" s="1059">
        <v>759</v>
      </c>
      <c r="ABQ30" s="1059">
        <v>1188</v>
      </c>
      <c r="ABR30" s="1059">
        <v>1133</v>
      </c>
      <c r="ABS30" s="1059">
        <v>1089</v>
      </c>
      <c r="ABT30" s="1059">
        <v>553</v>
      </c>
      <c r="ABU30" s="1059">
        <v>492</v>
      </c>
      <c r="ABV30" s="1059">
        <v>356</v>
      </c>
      <c r="ABW30" s="1126">
        <v>79</v>
      </c>
      <c r="ABX30" s="1059">
        <v>395</v>
      </c>
      <c r="ABY30" s="1059">
        <v>335</v>
      </c>
      <c r="ABZ30" s="1059">
        <v>210</v>
      </c>
      <c r="ACA30" s="1059">
        <v>100</v>
      </c>
      <c r="ACB30" s="1059">
        <v>935</v>
      </c>
      <c r="ACC30" s="1059">
        <v>1025</v>
      </c>
      <c r="ACD30" s="1059">
        <v>605</v>
      </c>
      <c r="ACE30" s="1059">
        <v>450</v>
      </c>
      <c r="ACF30" s="1059">
        <v>345</v>
      </c>
      <c r="ACG30" s="1059">
        <v>205</v>
      </c>
      <c r="ACH30" s="1059">
        <v>130</v>
      </c>
      <c r="ACI30" s="1059">
        <v>1020</v>
      </c>
      <c r="ACJ30" s="1059">
        <v>1140</v>
      </c>
      <c r="ACK30" s="1059">
        <v>665</v>
      </c>
      <c r="ACL30" s="1059">
        <v>485</v>
      </c>
      <c r="ACM30" s="1059">
        <v>420</v>
      </c>
      <c r="ACN30" s="1059">
        <v>220</v>
      </c>
      <c r="ACO30" s="1059">
        <v>130</v>
      </c>
      <c r="ACP30" s="1059">
        <v>1120</v>
      </c>
      <c r="ACQ30" s="1059">
        <v>1260</v>
      </c>
      <c r="ACR30" s="1059">
        <v>730</v>
      </c>
      <c r="ACS30" s="1059">
        <v>520</v>
      </c>
      <c r="ACT30" s="1059">
        <v>435</v>
      </c>
      <c r="ACU30" s="1059">
        <v>300</v>
      </c>
      <c r="ACV30" s="1059">
        <v>145</v>
      </c>
      <c r="ACW30" s="1059">
        <v>1245</v>
      </c>
      <c r="ACX30" s="1059">
        <v>1410</v>
      </c>
      <c r="ACY30" s="1059">
        <v>845</v>
      </c>
      <c r="ACZ30" s="1059">
        <v>555</v>
      </c>
      <c r="ADA30" s="1059">
        <v>420</v>
      </c>
      <c r="ADB30" s="1059">
        <v>265</v>
      </c>
      <c r="ADC30" s="1059">
        <v>140</v>
      </c>
      <c r="ADD30" s="1059">
        <v>1245</v>
      </c>
      <c r="ADE30" s="1059">
        <v>1400</v>
      </c>
      <c r="ADF30" s="1059">
        <v>860</v>
      </c>
      <c r="ADG30" s="1059">
        <v>565</v>
      </c>
      <c r="ADH30" s="1059">
        <v>480</v>
      </c>
      <c r="ADI30" s="1059">
        <v>325</v>
      </c>
      <c r="ADJ30" s="1059">
        <v>130</v>
      </c>
      <c r="ADK30" s="1059">
        <v>1375</v>
      </c>
      <c r="ADL30" s="1059">
        <v>1525</v>
      </c>
      <c r="ADM30" s="1126">
        <v>935</v>
      </c>
      <c r="ADN30" s="1059">
        <v>975</v>
      </c>
      <c r="ADO30" s="1059">
        <v>893</v>
      </c>
      <c r="ADP30" s="1060">
        <v>0.91589743589743589</v>
      </c>
      <c r="ADQ30" s="1059">
        <v>892</v>
      </c>
      <c r="ADR30" s="1060">
        <v>0.91487179487179482</v>
      </c>
      <c r="ADS30" s="1059">
        <v>953</v>
      </c>
      <c r="ADT30" s="1059">
        <v>797</v>
      </c>
      <c r="ADU30" s="1060">
        <v>0.8363064008394544</v>
      </c>
      <c r="ADV30" s="1059">
        <v>863</v>
      </c>
      <c r="ADW30" s="1060">
        <v>0.9055613850996852</v>
      </c>
      <c r="ADX30" s="1059">
        <v>864</v>
      </c>
      <c r="ADY30" s="1060">
        <v>0.90661070304302205</v>
      </c>
      <c r="ADZ30" s="1059">
        <v>852</v>
      </c>
      <c r="AEA30" s="1060">
        <v>0.8940188877229801</v>
      </c>
      <c r="AEB30" s="1059">
        <v>1105</v>
      </c>
      <c r="AEC30" s="1059">
        <v>1048</v>
      </c>
      <c r="AED30" s="1060">
        <v>0.94841628959276014</v>
      </c>
      <c r="AEE30" s="1059">
        <v>863</v>
      </c>
      <c r="AEF30" s="1060">
        <v>0.78099547511312217</v>
      </c>
      <c r="AEG30" s="1059">
        <v>1048</v>
      </c>
      <c r="AEH30" s="1060">
        <v>0.94841628959276014</v>
      </c>
      <c r="AEI30" s="1059">
        <v>1048</v>
      </c>
      <c r="AEJ30" s="1060">
        <v>0.94841628959276014</v>
      </c>
      <c r="AEK30" s="1059">
        <v>1021</v>
      </c>
      <c r="AEL30" s="1060">
        <v>0.92398190045248874</v>
      </c>
      <c r="AEM30" s="1059">
        <v>1012</v>
      </c>
      <c r="AEN30" s="1060">
        <v>0.91583710407239816</v>
      </c>
      <c r="AEO30" s="1059">
        <v>852</v>
      </c>
      <c r="AEP30" s="1072">
        <v>0.77104072398190049</v>
      </c>
      <c r="AEQ30" s="1158">
        <v>890</v>
      </c>
      <c r="AER30" s="1158">
        <v>674</v>
      </c>
      <c r="AES30" s="1144">
        <v>0.75730337078651688</v>
      </c>
      <c r="AET30" s="701">
        <v>220</v>
      </c>
      <c r="AEU30" s="1144">
        <v>0.24719101123595505</v>
      </c>
      <c r="AEV30" s="1158">
        <v>690</v>
      </c>
      <c r="AEW30" s="1144">
        <v>0.7752808988764045</v>
      </c>
      <c r="AEX30" s="1158">
        <v>889</v>
      </c>
      <c r="AEY30" s="1158">
        <v>768</v>
      </c>
      <c r="AEZ30" s="1144">
        <v>0.86389201349831268</v>
      </c>
      <c r="AFA30" s="1164">
        <v>708</v>
      </c>
      <c r="AFB30" s="1144">
        <v>0.79640044994375703</v>
      </c>
      <c r="AFC30" s="1164">
        <v>623</v>
      </c>
      <c r="AFD30" s="1144">
        <v>0.70078740157480313</v>
      </c>
      <c r="AFE30" s="1158">
        <v>707</v>
      </c>
      <c r="AFF30" s="1144">
        <v>0.79527559055118113</v>
      </c>
      <c r="AFG30" s="1158">
        <v>525</v>
      </c>
      <c r="AFH30" s="1144">
        <v>0.59055118110236215</v>
      </c>
      <c r="AFI30" s="1158">
        <v>995</v>
      </c>
      <c r="AFJ30" s="1158">
        <v>943</v>
      </c>
      <c r="AFK30" s="1144">
        <v>0.94773869346733663</v>
      </c>
      <c r="AFL30" s="1164">
        <v>843</v>
      </c>
      <c r="AFM30" s="1144">
        <v>0.84723618090452257</v>
      </c>
      <c r="AFN30" s="1164">
        <v>943</v>
      </c>
      <c r="AFO30" s="1144">
        <v>0.94773869346733663</v>
      </c>
      <c r="AFP30" s="1164">
        <v>941</v>
      </c>
      <c r="AFQ30" s="1144">
        <v>0.94572864321608041</v>
      </c>
      <c r="AFR30" s="1164">
        <v>688</v>
      </c>
      <c r="AFS30" s="1144">
        <v>0.69145728643216076</v>
      </c>
      <c r="AFT30" s="1164">
        <v>915</v>
      </c>
      <c r="AFU30" s="1144">
        <v>0.91959798994974873</v>
      </c>
      <c r="AFV30" s="1158">
        <v>914</v>
      </c>
      <c r="AFW30" s="1144">
        <v>0.91859296482412056</v>
      </c>
      <c r="AFX30" s="1158">
        <v>868</v>
      </c>
      <c r="AFY30" s="1144">
        <v>0.87236180904522609</v>
      </c>
      <c r="AFZ30" s="1158">
        <v>692</v>
      </c>
      <c r="AGA30" s="1144">
        <v>0.69547738693467331</v>
      </c>
      <c r="AGB30" s="1158">
        <v>659</v>
      </c>
      <c r="AGC30" s="802">
        <v>0.66231155778894468</v>
      </c>
      <c r="AGD30" s="1158">
        <v>879</v>
      </c>
      <c r="AGE30" s="1158">
        <v>768</v>
      </c>
      <c r="AGF30" s="1144">
        <v>0.87372013651877134</v>
      </c>
      <c r="AGG30" s="1158">
        <v>13</v>
      </c>
      <c r="AGH30" s="1144">
        <v>1.4789533560864619E-2</v>
      </c>
      <c r="AGI30" s="1158">
        <v>770</v>
      </c>
      <c r="AGJ30" s="1144">
        <v>0.87599544937428897</v>
      </c>
      <c r="AGK30" s="1158">
        <v>854</v>
      </c>
      <c r="AGL30" s="1158">
        <v>821</v>
      </c>
      <c r="AGM30" s="1144">
        <v>0.96135831381733017</v>
      </c>
      <c r="AGN30" s="1158">
        <v>795</v>
      </c>
      <c r="AGO30" s="1144">
        <v>0.93091334894613587</v>
      </c>
      <c r="AGP30" s="1158">
        <v>816</v>
      </c>
      <c r="AGQ30" s="1144">
        <v>0.95550351288056201</v>
      </c>
      <c r="AGR30" s="1158">
        <v>787</v>
      </c>
      <c r="AGS30" s="1144">
        <v>0.92154566744730682</v>
      </c>
      <c r="AGT30" s="1158">
        <v>789</v>
      </c>
      <c r="AGU30" s="1144">
        <v>0.92388758782201408</v>
      </c>
      <c r="AGV30" s="1158">
        <v>991</v>
      </c>
      <c r="AGW30" s="1158">
        <v>950</v>
      </c>
      <c r="AGX30" s="1144">
        <v>0.95862764883955598</v>
      </c>
      <c r="AGY30" s="1158">
        <v>922</v>
      </c>
      <c r="AGZ30" s="1144">
        <v>0.93037336024217965</v>
      </c>
      <c r="AHA30" s="1158">
        <v>950</v>
      </c>
      <c r="AHB30" s="1144">
        <v>0.95862764883955598</v>
      </c>
      <c r="AHC30" s="1158">
        <v>946</v>
      </c>
      <c r="AHD30" s="1144">
        <v>0.95459132189707363</v>
      </c>
      <c r="AHE30" s="1158">
        <v>944</v>
      </c>
      <c r="AHF30" s="1144">
        <v>0.95257315842583246</v>
      </c>
      <c r="AHG30" s="1158">
        <v>898</v>
      </c>
      <c r="AHH30" s="1144">
        <v>0.90615539858728555</v>
      </c>
      <c r="AHI30" s="1158">
        <v>934</v>
      </c>
      <c r="AHJ30" s="1144">
        <v>0.94248234106962669</v>
      </c>
      <c r="AHK30" s="1158">
        <v>918</v>
      </c>
      <c r="AHL30" s="1144">
        <v>0.9263370332996973</v>
      </c>
      <c r="AHM30" s="1158">
        <v>949</v>
      </c>
      <c r="AHN30" s="1144">
        <v>0.95761856710393545</v>
      </c>
      <c r="AHO30" s="1158">
        <v>895</v>
      </c>
      <c r="AHP30" s="802">
        <v>0.90312815338042385</v>
      </c>
      <c r="AHQ30" s="1158"/>
    </row>
    <row r="31" spans="1:901" x14ac:dyDescent="0.2">
      <c r="A31" s="4"/>
      <c r="B31" s="4"/>
      <c r="C31" s="1014"/>
      <c r="D31" s="3"/>
      <c r="E31" s="1"/>
      <c r="F31" s="1"/>
      <c r="G31" s="1"/>
      <c r="H31" s="1"/>
      <c r="I31" s="1"/>
      <c r="J31" s="1"/>
      <c r="K31" s="1"/>
      <c r="L31" s="1"/>
      <c r="M31" s="1"/>
      <c r="N31" s="1"/>
      <c r="O31" s="62"/>
      <c r="P31" s="62"/>
      <c r="Q31" s="62"/>
      <c r="R31" s="62"/>
      <c r="S31" s="62"/>
      <c r="T31" s="62"/>
      <c r="U31" s="913"/>
      <c r="V31" s="1125"/>
      <c r="W31" s="1059"/>
      <c r="X31" s="1059"/>
      <c r="Y31" s="1059"/>
      <c r="Z31" s="1098"/>
      <c r="AA31" s="1098"/>
      <c r="AB31" s="1098"/>
      <c r="AC31" s="1098"/>
      <c r="AD31" s="1098"/>
      <c r="AE31" s="1072"/>
      <c r="AF31" s="1059"/>
      <c r="AG31" s="1059"/>
      <c r="AH31" s="1059"/>
      <c r="AI31" s="1059"/>
      <c r="AJ31" s="1098"/>
      <c r="AK31" s="1098"/>
      <c r="AL31" s="1098"/>
      <c r="AM31" s="1098"/>
      <c r="AN31" s="1098"/>
      <c r="AO31" s="1072"/>
      <c r="AP31" s="1059"/>
      <c r="AQ31" s="1059"/>
      <c r="AR31" s="1059"/>
      <c r="AS31" s="1059"/>
      <c r="AT31" s="1098"/>
      <c r="AU31" s="1098"/>
      <c r="AV31" s="1098"/>
      <c r="AW31" s="1098"/>
      <c r="AX31" s="1098"/>
      <c r="AY31" s="1072"/>
      <c r="AZ31" s="1059"/>
      <c r="BA31" s="1059"/>
      <c r="BB31" s="1059"/>
      <c r="BC31" s="1059"/>
      <c r="BD31" s="1098"/>
      <c r="BE31" s="1098"/>
      <c r="BF31" s="1098"/>
      <c r="BG31" s="1098"/>
      <c r="BH31" s="1098"/>
      <c r="BI31" s="1072"/>
      <c r="BJ31" s="1059"/>
      <c r="BK31" s="1059"/>
      <c r="BL31" s="1059"/>
      <c r="BM31" s="1059"/>
      <c r="BN31" s="1059"/>
      <c r="BO31" s="1059"/>
      <c r="BP31" s="1059"/>
      <c r="BQ31" s="1126"/>
      <c r="BR31" s="1059"/>
      <c r="BS31" s="1059"/>
      <c r="BT31" s="1059"/>
      <c r="BU31" s="1059"/>
      <c r="BV31" s="1059"/>
      <c r="BW31" s="1059"/>
      <c r="BX31" s="1059"/>
      <c r="BY31" s="1126"/>
      <c r="BZ31" s="1059"/>
      <c r="CA31" s="1059"/>
      <c r="CB31" s="1059"/>
      <c r="CC31" s="1059"/>
      <c r="CD31" s="1059"/>
      <c r="CE31" s="1059"/>
      <c r="CF31" s="1059"/>
      <c r="CG31" s="1126"/>
      <c r="CH31" s="1059"/>
      <c r="CI31" s="1059"/>
      <c r="CJ31" s="1059"/>
      <c r="CK31" s="1059"/>
      <c r="CL31" s="1059"/>
      <c r="CM31" s="1059"/>
      <c r="CN31" s="1059"/>
      <c r="CO31" s="1126"/>
      <c r="CP31" s="1059"/>
      <c r="CQ31" s="1059"/>
      <c r="CR31" s="1059"/>
      <c r="CS31" s="1059"/>
      <c r="CT31" s="1059"/>
      <c r="CU31" s="1059"/>
      <c r="CV31" s="1059"/>
      <c r="CW31" s="1126"/>
      <c r="CX31" s="1059"/>
      <c r="CY31" s="1059"/>
      <c r="CZ31" s="1059"/>
      <c r="DA31" s="1059"/>
      <c r="DB31" s="1059"/>
      <c r="DC31" s="1059"/>
      <c r="DD31" s="1059"/>
      <c r="DE31" s="1126"/>
      <c r="DF31" s="1059"/>
      <c r="DG31" s="1059"/>
      <c r="DH31" s="1059"/>
      <c r="DI31" s="1059"/>
      <c r="DJ31" s="1059"/>
      <c r="DK31" s="1059"/>
      <c r="DL31" s="1059"/>
      <c r="DM31" s="1126"/>
      <c r="DN31" s="1059"/>
      <c r="DO31" s="1059"/>
      <c r="DP31" s="1059"/>
      <c r="DQ31" s="1059"/>
      <c r="DR31" s="1059"/>
      <c r="DS31" s="1059"/>
      <c r="DT31" s="1059"/>
      <c r="DU31" s="1126"/>
      <c r="DV31" s="1059"/>
      <c r="DW31" s="1059"/>
      <c r="DX31" s="1059"/>
      <c r="DY31" s="1059"/>
      <c r="DZ31" s="1059"/>
      <c r="EA31" s="1059"/>
      <c r="EB31" s="1059"/>
      <c r="EC31" s="1126"/>
      <c r="ED31" s="1059"/>
      <c r="EE31" s="1059"/>
      <c r="EF31" s="1059"/>
      <c r="EG31" s="1059"/>
      <c r="EH31" s="1059"/>
      <c r="EI31" s="1059"/>
      <c r="EJ31" s="1059"/>
      <c r="EK31" s="1126"/>
      <c r="EL31" s="1059"/>
      <c r="EM31" s="1059"/>
      <c r="EN31" s="1059"/>
      <c r="EO31" s="1059"/>
      <c r="EP31" s="1059"/>
      <c r="EQ31" s="1059"/>
      <c r="ER31" s="1059"/>
      <c r="ES31" s="1126"/>
      <c r="ET31" s="1059"/>
      <c r="EU31" s="1059"/>
      <c r="EV31" s="1059"/>
      <c r="EW31" s="1059"/>
      <c r="EX31" s="1059"/>
      <c r="EY31" s="1059"/>
      <c r="EZ31" s="1098"/>
      <c r="FA31" s="1098"/>
      <c r="FB31" s="1098"/>
      <c r="FC31" s="64"/>
      <c r="FD31" s="1098"/>
      <c r="FE31" s="1098"/>
      <c r="FF31" s="1098"/>
      <c r="FG31" s="1126"/>
      <c r="FH31" s="1059"/>
      <c r="FI31" s="1059"/>
      <c r="FJ31" s="1059"/>
      <c r="FK31" s="1059"/>
      <c r="FL31" s="1059"/>
      <c r="FM31" s="1059"/>
      <c r="FN31" s="1098"/>
      <c r="FO31" s="1098"/>
      <c r="FP31" s="1098"/>
      <c r="FQ31" s="1059"/>
      <c r="FR31" s="1098"/>
      <c r="FS31" s="1098"/>
      <c r="FT31" s="1098"/>
      <c r="FU31" s="1126"/>
      <c r="FV31" s="1059"/>
      <c r="FW31" s="1059"/>
      <c r="FX31" s="1059"/>
      <c r="FY31" s="1059"/>
      <c r="FZ31" s="1059"/>
      <c r="GA31" s="1059"/>
      <c r="GB31" s="1098"/>
      <c r="GC31" s="1098"/>
      <c r="GD31" s="1098"/>
      <c r="GE31" s="1059"/>
      <c r="GF31" s="1098"/>
      <c r="GG31" s="1098"/>
      <c r="GH31" s="1098"/>
      <c r="GI31" s="1126"/>
      <c r="GJ31" s="1059"/>
      <c r="GK31" s="1059"/>
      <c r="GL31" s="1059"/>
      <c r="GM31" s="1059"/>
      <c r="GN31" s="1059"/>
      <c r="GO31" s="1059"/>
      <c r="GP31" s="1098"/>
      <c r="GQ31" s="1098"/>
      <c r="GR31" s="1098"/>
      <c r="GS31" s="1059"/>
      <c r="GT31" s="1098"/>
      <c r="GU31" s="1098"/>
      <c r="GV31" s="1098"/>
      <c r="GW31" s="1126"/>
      <c r="GX31" s="1059"/>
      <c r="GY31" s="1059"/>
      <c r="GZ31" s="1059"/>
      <c r="HA31" s="1059"/>
      <c r="HB31" s="1059"/>
      <c r="HC31" s="1059"/>
      <c r="HD31" s="1098"/>
      <c r="HE31" s="1098"/>
      <c r="HF31" s="1098"/>
      <c r="HG31" s="1059"/>
      <c r="HH31" s="1098"/>
      <c r="HI31" s="1098"/>
      <c r="HJ31" s="1098"/>
      <c r="HK31" s="1126"/>
      <c r="HL31" s="1059"/>
      <c r="HM31" s="1059"/>
      <c r="HN31" s="1059"/>
      <c r="HO31" s="1059"/>
      <c r="HP31" s="1059"/>
      <c r="HQ31" s="1059"/>
      <c r="HR31" s="1098"/>
      <c r="HS31" s="1098"/>
      <c r="HT31" s="1098"/>
      <c r="HU31" s="1059"/>
      <c r="HV31" s="1098"/>
      <c r="HW31" s="1098"/>
      <c r="HX31" s="1098"/>
      <c r="HY31" s="1126"/>
      <c r="HZ31" s="1059"/>
      <c r="IA31" s="1059"/>
      <c r="IB31" s="1059"/>
      <c r="IC31" s="1059"/>
      <c r="ID31" s="1059"/>
      <c r="IE31" s="1059"/>
      <c r="IF31" s="1098"/>
      <c r="IG31" s="1098"/>
      <c r="IH31" s="1098"/>
      <c r="II31" s="1059"/>
      <c r="IJ31" s="1098"/>
      <c r="IK31" s="1098"/>
      <c r="IL31" s="1098"/>
      <c r="IM31" s="1126"/>
      <c r="IN31" s="1059"/>
      <c r="IO31" s="1059"/>
      <c r="IP31" s="1059"/>
      <c r="IQ31" s="1059"/>
      <c r="IR31" s="1059"/>
      <c r="IS31" s="1059"/>
      <c r="IT31" s="1098"/>
      <c r="IU31" s="1098"/>
      <c r="IV31" s="1098"/>
      <c r="IW31" s="1059"/>
      <c r="IX31" s="1098"/>
      <c r="IY31" s="1098"/>
      <c r="IZ31" s="1098"/>
      <c r="JA31" s="1126"/>
      <c r="JB31" s="1059"/>
      <c r="JC31" s="1059"/>
      <c r="JD31" s="1059"/>
      <c r="JE31" s="1059"/>
      <c r="JF31" s="1059"/>
      <c r="JG31" s="1126"/>
      <c r="JH31" s="1059"/>
      <c r="JI31" s="1059"/>
      <c r="JJ31" s="1059"/>
      <c r="JK31" s="1059"/>
      <c r="JL31" s="1059"/>
      <c r="JM31" s="1126"/>
      <c r="JN31" s="1060"/>
      <c r="JO31" s="1060"/>
      <c r="JP31" s="1060"/>
      <c r="JQ31" s="1060"/>
      <c r="JR31" s="1060"/>
      <c r="JS31" s="1072"/>
      <c r="JT31" s="1059"/>
      <c r="JU31" s="1059"/>
      <c r="JV31" s="1059"/>
      <c r="JW31" s="1059"/>
      <c r="JX31" s="1059"/>
      <c r="JY31" s="1059"/>
      <c r="JZ31" s="1059"/>
      <c r="KA31" s="1059"/>
      <c r="KB31" s="1059"/>
      <c r="KC31" s="1059"/>
      <c r="KD31" s="1059"/>
      <c r="KE31" s="1060"/>
      <c r="KF31" s="1072"/>
      <c r="KG31" s="1059"/>
      <c r="KH31" s="1059"/>
      <c r="KI31" s="1059"/>
      <c r="KJ31" s="1059"/>
      <c r="KK31" s="1059"/>
      <c r="KL31" s="1059"/>
      <c r="KM31" s="1059"/>
      <c r="KN31" s="1059"/>
      <c r="KO31" s="1059"/>
      <c r="KP31" s="1059"/>
      <c r="KQ31" s="1059"/>
      <c r="KR31" s="1060"/>
      <c r="KS31" s="1072"/>
      <c r="KT31" s="1059"/>
      <c r="KU31" s="1059"/>
      <c r="KV31" s="1059"/>
      <c r="KW31" s="1059"/>
      <c r="KX31" s="1059"/>
      <c r="KY31" s="1059"/>
      <c r="KZ31" s="1059"/>
      <c r="LA31" s="1059"/>
      <c r="LB31" s="1059"/>
      <c r="LC31" s="1059"/>
      <c r="LD31" s="1059"/>
      <c r="LE31" s="1060"/>
      <c r="LF31" s="1072"/>
      <c r="LG31" s="1059"/>
      <c r="LH31" s="1059"/>
      <c r="LI31" s="1059"/>
      <c r="LJ31" s="1059"/>
      <c r="LK31" s="1059"/>
      <c r="LL31" s="1059"/>
      <c r="LM31" s="1059"/>
      <c r="LN31" s="1059"/>
      <c r="LO31" s="1059"/>
      <c r="LP31" s="1059"/>
      <c r="LQ31" s="1059"/>
      <c r="LR31" s="1060"/>
      <c r="LS31" s="1072"/>
      <c r="LT31" s="1059"/>
      <c r="LU31" s="1059"/>
      <c r="LV31" s="1059"/>
      <c r="LW31" s="1059"/>
      <c r="LX31" s="1059"/>
      <c r="LY31" s="1059"/>
      <c r="LZ31" s="1059"/>
      <c r="MA31" s="1059"/>
      <c r="MB31" s="1059"/>
      <c r="MC31" s="1059"/>
      <c r="MD31" s="1059"/>
      <c r="ME31" s="1060"/>
      <c r="MF31" s="1072"/>
      <c r="MG31" s="1059"/>
      <c r="MH31" s="1059"/>
      <c r="MI31" s="1059"/>
      <c r="MJ31" s="1059"/>
      <c r="MK31" s="1059"/>
      <c r="ML31" s="1059"/>
      <c r="MM31" s="1059"/>
      <c r="MN31" s="1059"/>
      <c r="MO31" s="1059"/>
      <c r="MP31" s="1059"/>
      <c r="MQ31" s="1059"/>
      <c r="MR31" s="1060"/>
      <c r="MS31" s="1072"/>
      <c r="MT31" s="1059"/>
      <c r="MU31" s="1059"/>
      <c r="MV31" s="1059"/>
      <c r="MW31" s="1059"/>
      <c r="MX31" s="1059"/>
      <c r="MY31" s="1059"/>
      <c r="MZ31" s="1059"/>
      <c r="NA31" s="1059"/>
      <c r="NB31" s="1059"/>
      <c r="NC31" s="1059"/>
      <c r="ND31" s="1059"/>
      <c r="NE31" s="1060"/>
      <c r="NF31" s="1072"/>
      <c r="NG31" s="1059"/>
      <c r="NH31" s="1059"/>
      <c r="NI31" s="1059"/>
      <c r="NJ31" s="1059"/>
      <c r="NK31" s="1059"/>
      <c r="NL31" s="1059"/>
      <c r="NM31" s="1059"/>
      <c r="NN31" s="1059"/>
      <c r="NO31" s="1059"/>
      <c r="NP31" s="1059"/>
      <c r="NQ31" s="1059"/>
      <c r="NR31" s="1060"/>
      <c r="NS31" s="1072"/>
      <c r="NT31" s="1059"/>
      <c r="NU31" s="1059"/>
      <c r="NV31" s="1059"/>
      <c r="NW31" s="1059"/>
      <c r="NX31" s="1059"/>
      <c r="NY31" s="1059"/>
      <c r="NZ31" s="1059"/>
      <c r="OA31" s="1059"/>
      <c r="OB31" s="1059"/>
      <c r="OC31" s="1059"/>
      <c r="OD31" s="1059"/>
      <c r="OE31" s="1060"/>
      <c r="OF31" s="1072"/>
      <c r="OG31" s="1059"/>
      <c r="OH31" s="1059"/>
      <c r="OI31" s="1059"/>
      <c r="OJ31" s="1059"/>
      <c r="OK31" s="1059"/>
      <c r="OL31" s="1059"/>
      <c r="OM31" s="1059"/>
      <c r="ON31" s="1059"/>
      <c r="OO31" s="1059"/>
      <c r="OP31" s="1059"/>
      <c r="OQ31" s="1059"/>
      <c r="OR31" s="1060"/>
      <c r="OS31" s="1072"/>
      <c r="OT31" s="1059"/>
      <c r="OU31" s="1059"/>
      <c r="OV31" s="1060"/>
      <c r="OW31" s="1072"/>
      <c r="OX31" s="1059"/>
      <c r="OY31" s="1060"/>
      <c r="OZ31" s="1059"/>
      <c r="PA31" s="1060"/>
      <c r="PB31" s="1072"/>
      <c r="PC31" s="1059"/>
      <c r="PD31" s="1059"/>
      <c r="PE31" s="1126"/>
      <c r="PF31" s="1059"/>
      <c r="PG31" s="1059"/>
      <c r="PH31" s="1126"/>
      <c r="PI31" s="1059"/>
      <c r="PJ31" s="1059"/>
      <c r="PK31" s="1126"/>
      <c r="PL31" s="1059"/>
      <c r="PM31" s="1059"/>
      <c r="PN31" s="1126"/>
      <c r="PO31" s="1059"/>
      <c r="PP31" s="1059"/>
      <c r="PQ31" s="1126"/>
      <c r="PR31" s="1059"/>
      <c r="PS31" s="1059"/>
      <c r="PT31" s="1126"/>
      <c r="PU31" s="1059"/>
      <c r="PV31" s="1059"/>
      <c r="PW31" s="1059"/>
      <c r="PX31" s="1059"/>
      <c r="PY31" s="1059"/>
      <c r="PZ31" s="1059"/>
      <c r="QA31" s="1059"/>
      <c r="QB31" s="1126"/>
      <c r="QC31" s="1059"/>
      <c r="QD31" s="1059"/>
      <c r="QE31" s="1059"/>
      <c r="QF31" s="1059"/>
      <c r="QG31" s="1059"/>
      <c r="QH31" s="1059"/>
      <c r="QI31" s="1059"/>
      <c r="QJ31" s="1059"/>
      <c r="QK31" s="1126"/>
      <c r="QL31" s="1059"/>
      <c r="QM31" s="1059"/>
      <c r="QN31" s="1059"/>
      <c r="QO31" s="1059"/>
      <c r="QP31" s="1059"/>
      <c r="QQ31" s="1059"/>
      <c r="QR31" s="1059"/>
      <c r="QS31" s="1059"/>
      <c r="QT31" s="1059"/>
      <c r="QU31" s="1059"/>
      <c r="QV31" s="1059"/>
      <c r="QW31" s="1059"/>
      <c r="QX31" s="1059"/>
      <c r="QY31" s="1059"/>
      <c r="QZ31" s="1059"/>
      <c r="RA31" s="1059"/>
      <c r="RB31" s="1059"/>
      <c r="RC31" s="1059"/>
      <c r="RD31" s="1059"/>
      <c r="RE31" s="1059"/>
      <c r="RF31" s="1059"/>
      <c r="RG31" s="1059"/>
      <c r="RH31" s="1059"/>
      <c r="RI31" s="1059"/>
      <c r="RJ31" s="1126"/>
      <c r="RK31" s="1059"/>
      <c r="RL31" s="1059"/>
      <c r="RM31" s="1059"/>
      <c r="RN31" s="1059"/>
      <c r="RO31" s="1059"/>
      <c r="RP31" s="1059"/>
      <c r="RQ31" s="1059"/>
      <c r="RR31" s="1059"/>
      <c r="RS31" s="1059"/>
      <c r="RT31" s="1059"/>
      <c r="RU31" s="1059"/>
      <c r="RV31" s="1059"/>
      <c r="RW31" s="1059"/>
      <c r="RX31" s="1059"/>
      <c r="RY31" s="1059"/>
      <c r="RZ31" s="1059"/>
      <c r="SA31" s="1059"/>
      <c r="SB31" s="1059"/>
      <c r="SC31" s="1059"/>
      <c r="SD31" s="1059"/>
      <c r="SE31" s="1059"/>
      <c r="SF31" s="1059"/>
      <c r="SG31" s="1059"/>
      <c r="SH31" s="1059"/>
      <c r="SI31" s="1126"/>
      <c r="SJ31" s="1059"/>
      <c r="SK31" s="1059"/>
      <c r="SL31" s="1059"/>
      <c r="SM31" s="1059"/>
      <c r="SN31" s="1059"/>
      <c r="SO31" s="1059"/>
      <c r="SP31" s="1059"/>
      <c r="SQ31" s="1059"/>
      <c r="SR31" s="1059"/>
      <c r="SS31" s="1059"/>
      <c r="ST31" s="1059"/>
      <c r="SU31" s="1059"/>
      <c r="SV31" s="1059"/>
      <c r="SW31" s="1059"/>
      <c r="SX31" s="1059"/>
      <c r="SY31" s="1059"/>
      <c r="SZ31" s="1059"/>
      <c r="TA31" s="1059"/>
      <c r="TB31" s="1059"/>
      <c r="TC31" s="1059"/>
      <c r="TD31" s="1059"/>
      <c r="TE31" s="1059"/>
      <c r="TF31" s="1059"/>
      <c r="TG31" s="1059"/>
      <c r="TH31" s="1126"/>
      <c r="TI31" s="1059"/>
      <c r="TJ31" s="1059"/>
      <c r="TK31" s="1059"/>
      <c r="TL31" s="1060"/>
      <c r="TM31" s="1060"/>
      <c r="TN31" s="1060"/>
      <c r="TO31" s="1126"/>
      <c r="TP31" s="1059"/>
      <c r="TQ31" s="1059"/>
      <c r="TR31" s="1059"/>
      <c r="TS31" s="1060"/>
      <c r="TT31" s="1060"/>
      <c r="TU31" s="1060"/>
      <c r="TV31" s="1126"/>
      <c r="TW31" s="1059"/>
      <c r="TX31" s="1059"/>
      <c r="TY31" s="1059"/>
      <c r="TZ31" s="1060"/>
      <c r="UA31" s="1060"/>
      <c r="UB31" s="1060"/>
      <c r="UC31" s="1126"/>
      <c r="UD31" s="1059"/>
      <c r="UE31" s="1059"/>
      <c r="UF31" s="1059"/>
      <c r="UG31" s="1060"/>
      <c r="UH31" s="1060"/>
      <c r="UI31" s="1060"/>
      <c r="UJ31" s="1126"/>
      <c r="UK31" s="1059"/>
      <c r="UL31" s="1059"/>
      <c r="UM31" s="1059"/>
      <c r="UN31" s="1060"/>
      <c r="UO31" s="1060"/>
      <c r="UP31" s="1060"/>
      <c r="UQ31" s="1126"/>
      <c r="UR31" s="1059"/>
      <c r="US31" s="1059"/>
      <c r="UT31" s="1059"/>
      <c r="UU31" s="1059"/>
      <c r="UV31" s="1060"/>
      <c r="UW31" s="1059"/>
      <c r="UX31" s="1072"/>
      <c r="UY31" s="1059"/>
      <c r="UZ31" s="1059"/>
      <c r="VA31" s="1059"/>
      <c r="VB31" s="1059"/>
      <c r="VC31" s="1060"/>
      <c r="VD31" s="1060"/>
      <c r="VE31" s="1072"/>
      <c r="VF31" s="1059"/>
      <c r="VG31" s="1059"/>
      <c r="VH31" s="1059"/>
      <c r="VI31" s="1059"/>
      <c r="VJ31" s="1059"/>
      <c r="VK31" s="1059"/>
      <c r="VL31" s="1059"/>
      <c r="VM31" s="1072"/>
      <c r="VN31" s="1059"/>
      <c r="VO31" s="1059"/>
      <c r="VP31" s="1059"/>
      <c r="VQ31" s="1059"/>
      <c r="VR31" s="1059"/>
      <c r="VS31" s="1126"/>
      <c r="VT31" s="1059"/>
      <c r="VU31" s="1059"/>
      <c r="VV31" s="1059"/>
      <c r="VW31" s="1059"/>
      <c r="VX31" s="1059"/>
      <c r="VY31" s="1060"/>
      <c r="VZ31" s="1072"/>
      <c r="WA31" s="1059"/>
      <c r="WB31" s="1059"/>
      <c r="WC31" s="1059"/>
      <c r="WD31" s="1059"/>
      <c r="WE31" s="1059"/>
      <c r="WF31" s="1059"/>
      <c r="WG31" s="1126"/>
      <c r="WH31" s="1059"/>
      <c r="WI31" s="1059"/>
      <c r="WJ31" s="1060"/>
      <c r="WK31" s="1126"/>
      <c r="WL31" s="1059"/>
      <c r="WM31" s="1060"/>
      <c r="WN31" s="1060"/>
      <c r="WO31" s="1072"/>
      <c r="WP31" s="1059"/>
      <c r="WQ31" s="1060"/>
      <c r="WR31" s="1060"/>
      <c r="WS31" s="1072"/>
      <c r="WT31" s="1059"/>
      <c r="WU31" s="1060"/>
      <c r="WV31" s="1060"/>
      <c r="WW31" s="1072"/>
      <c r="WX31" s="1059"/>
      <c r="WY31" s="1060"/>
      <c r="WZ31" s="1060"/>
      <c r="XA31" s="1072"/>
      <c r="XB31" s="1059"/>
      <c r="XC31" s="1059"/>
      <c r="XD31" s="1072"/>
      <c r="XE31" s="1059"/>
      <c r="XF31" s="1059"/>
      <c r="XG31" s="1060"/>
      <c r="XH31" s="1060"/>
      <c r="XI31" s="1060"/>
      <c r="XJ31" s="1059"/>
      <c r="XK31" s="1059"/>
      <c r="XL31" s="1060"/>
      <c r="XM31" s="1060"/>
      <c r="XN31" s="1060"/>
      <c r="XO31" s="1059"/>
      <c r="XP31" s="1059"/>
      <c r="XQ31" s="1060"/>
      <c r="XR31" s="1060"/>
      <c r="XS31" s="1060"/>
      <c r="XT31" s="1059"/>
      <c r="XU31" s="1059"/>
      <c r="XV31" s="1060"/>
      <c r="XW31" s="1060"/>
      <c r="XX31" s="1060"/>
      <c r="XY31" s="1059"/>
      <c r="XZ31" s="1059"/>
      <c r="YA31" s="1060"/>
      <c r="YB31" s="1060"/>
      <c r="YC31" s="1060"/>
      <c r="YD31" s="1059"/>
      <c r="YE31" s="1059"/>
      <c r="YF31" s="1060"/>
      <c r="YG31" s="1060"/>
      <c r="YH31" s="1060"/>
      <c r="YI31" s="1059"/>
      <c r="YJ31" s="1059"/>
      <c r="YK31" s="1060"/>
      <c r="YL31" s="1060"/>
      <c r="YM31" s="1072"/>
      <c r="YN31" s="1059"/>
      <c r="YO31" s="1059"/>
      <c r="YP31" s="1059"/>
      <c r="YQ31" s="1059"/>
      <c r="YR31" s="1059"/>
      <c r="YS31" s="1059"/>
      <c r="YT31" s="1126"/>
      <c r="YU31" s="1059"/>
      <c r="YV31" s="1059"/>
      <c r="YW31" s="1060"/>
      <c r="YX31" s="1060"/>
      <c r="YY31" s="1060"/>
      <c r="YZ31" s="1059"/>
      <c r="ZA31" s="1059"/>
      <c r="ZB31" s="1060"/>
      <c r="ZC31" s="1060"/>
      <c r="ZD31" s="1060"/>
      <c r="ZE31" s="1059"/>
      <c r="ZF31" s="1059"/>
      <c r="ZG31" s="1060"/>
      <c r="ZH31" s="1060"/>
      <c r="ZI31" s="1060"/>
      <c r="ZJ31" s="1059"/>
      <c r="ZK31" s="1059"/>
      <c r="ZL31" s="1060"/>
      <c r="ZM31" s="1060"/>
      <c r="ZN31" s="1072"/>
      <c r="ZO31" s="1059"/>
      <c r="ZP31" s="1059"/>
      <c r="ZQ31" s="1059"/>
      <c r="ZR31" s="1060"/>
      <c r="ZS31" s="1059"/>
      <c r="ZT31" s="1059"/>
      <c r="ZU31" s="1059"/>
      <c r="ZV31" s="1060"/>
      <c r="ZW31" s="1060"/>
      <c r="ZX31" s="1060"/>
      <c r="ZY31" s="1060"/>
      <c r="ZZ31" s="1060"/>
      <c r="AAA31" s="1072"/>
      <c r="AAB31" s="1059"/>
      <c r="AAC31" s="1059"/>
      <c r="AAD31" s="1059"/>
      <c r="AAE31" s="1060"/>
      <c r="AAF31" s="1059"/>
      <c r="AAG31" s="1060"/>
      <c r="AAH31" s="1060"/>
      <c r="AAI31" s="1060"/>
      <c r="AAJ31" s="1059"/>
      <c r="AAK31" s="1059"/>
      <c r="AAL31" s="1060"/>
      <c r="AAM31" s="1060"/>
      <c r="AAN31" s="1072"/>
      <c r="AAO31" s="1059"/>
      <c r="AAP31" s="1059"/>
      <c r="AAQ31" s="1060"/>
      <c r="AAR31" s="1060"/>
      <c r="AAS31" s="1060"/>
      <c r="AAT31" s="1059"/>
      <c r="AAU31" s="1059"/>
      <c r="AAV31" s="1060"/>
      <c r="AAW31" s="1060"/>
      <c r="AAX31" s="1072"/>
      <c r="AAY31" s="1059"/>
      <c r="AAZ31" s="1059"/>
      <c r="ABA31" s="1059"/>
      <c r="ABB31" s="1060"/>
      <c r="ABC31" s="1059"/>
      <c r="ABD31" s="1060"/>
      <c r="ABE31" s="1060"/>
      <c r="ABF31" s="1060"/>
      <c r="ABG31" s="1059"/>
      <c r="ABH31" s="1059"/>
      <c r="ABI31" s="1060"/>
      <c r="ABJ31" s="1060"/>
      <c r="ABK31" s="1072"/>
      <c r="ABL31" s="1059"/>
      <c r="ABM31" s="1059"/>
      <c r="ABN31" s="1059"/>
      <c r="ABO31" s="1059"/>
      <c r="ABP31" s="1059"/>
      <c r="ABQ31" s="1059"/>
      <c r="ABR31" s="1059"/>
      <c r="ABS31" s="1059"/>
      <c r="ABT31" s="1059"/>
      <c r="ABU31" s="1059"/>
      <c r="ABV31" s="1059"/>
      <c r="ABW31" s="1126"/>
      <c r="ABX31" s="1059"/>
      <c r="ABY31" s="1059"/>
      <c r="ABZ31" s="1059"/>
      <c r="ACA31" s="1059"/>
      <c r="ACB31" s="1059"/>
      <c r="ACC31" s="1059"/>
      <c r="ACD31" s="1059"/>
      <c r="ACE31" s="1059"/>
      <c r="ACF31" s="1059"/>
      <c r="ACG31" s="1059"/>
      <c r="ACH31" s="1059"/>
      <c r="ACI31" s="1059"/>
      <c r="ACJ31" s="1059"/>
      <c r="ACK31" s="1059"/>
      <c r="ACL31" s="1059"/>
      <c r="ACM31" s="1059"/>
      <c r="ACN31" s="1059"/>
      <c r="ACO31" s="1059"/>
      <c r="ACP31" s="1059"/>
      <c r="ACQ31" s="1059"/>
      <c r="ACR31" s="1059"/>
      <c r="ACS31" s="1059"/>
      <c r="ACT31" s="1059"/>
      <c r="ACU31" s="1059"/>
      <c r="ACV31" s="1059"/>
      <c r="ACW31" s="1059"/>
      <c r="ACX31" s="1059"/>
      <c r="ACY31" s="1059"/>
      <c r="ACZ31" s="1059"/>
      <c r="ADA31" s="1059"/>
      <c r="ADB31" s="1059"/>
      <c r="ADC31" s="1059"/>
      <c r="ADD31" s="1059"/>
      <c r="ADE31" s="1059"/>
      <c r="ADF31" s="1059"/>
      <c r="ADG31" s="1059"/>
      <c r="ADH31" s="1059"/>
      <c r="ADI31" s="1059"/>
      <c r="ADJ31" s="1059"/>
      <c r="ADK31" s="1059"/>
      <c r="ADL31" s="1059"/>
      <c r="ADM31" s="1126"/>
      <c r="ADN31" s="1059"/>
      <c r="ADO31" s="1059"/>
      <c r="ADP31" s="1060"/>
      <c r="ADQ31" s="1059"/>
      <c r="ADR31" s="1060"/>
      <c r="ADS31" s="1059"/>
      <c r="ADT31" s="1059"/>
      <c r="ADU31" s="1060"/>
      <c r="ADV31" s="1059"/>
      <c r="ADW31" s="1060"/>
      <c r="ADX31" s="1059"/>
      <c r="ADY31" s="1060"/>
      <c r="ADZ31" s="1059"/>
      <c r="AEA31" s="1060"/>
      <c r="AEB31" s="1059"/>
      <c r="AEC31" s="1059"/>
      <c r="AED31" s="1060"/>
      <c r="AEE31" s="1059"/>
      <c r="AEF31" s="1060"/>
      <c r="AEG31" s="1059"/>
      <c r="AEH31" s="1060"/>
      <c r="AEI31" s="1059"/>
      <c r="AEJ31" s="1060"/>
      <c r="AEK31" s="1059"/>
      <c r="AEL31" s="1060"/>
      <c r="AEM31" s="1059"/>
      <c r="AEN31" s="1060"/>
      <c r="AEO31" s="1059"/>
      <c r="AEP31" s="1072"/>
      <c r="AEQ31" s="1042"/>
      <c r="AER31" s="1042"/>
      <c r="AES31" s="1144"/>
      <c r="AET31" s="64"/>
      <c r="AEU31" s="1144"/>
      <c r="AEV31" s="1042"/>
      <c r="AEW31" s="1144"/>
      <c r="AEX31" s="1042"/>
      <c r="AEY31" s="1042"/>
      <c r="AEZ31" s="1144"/>
      <c r="AFA31" s="65"/>
      <c r="AFB31" s="1144"/>
      <c r="AFC31" s="65"/>
      <c r="AFD31" s="1144"/>
      <c r="AFE31" s="1042"/>
      <c r="AFF31" s="1144"/>
      <c r="AFG31" s="1042"/>
      <c r="AFH31" s="1144"/>
      <c r="AFI31" s="1042"/>
      <c r="AFJ31" s="1042"/>
      <c r="AFK31" s="1144"/>
      <c r="AFL31" s="65"/>
      <c r="AFM31" s="1144"/>
      <c r="AFN31" s="65"/>
      <c r="AFO31" s="1144"/>
      <c r="AFP31" s="65"/>
      <c r="AFQ31" s="1144"/>
      <c r="AFR31" s="65"/>
      <c r="AFS31" s="1144"/>
      <c r="AFT31" s="65"/>
      <c r="AFU31" s="1144"/>
      <c r="AFV31" s="1042"/>
      <c r="AFW31" s="1144"/>
      <c r="AFX31" s="1042"/>
      <c r="AFY31" s="1144"/>
      <c r="AFZ31" s="1042"/>
      <c r="AGA31" s="1144"/>
      <c r="AGB31" s="1042"/>
      <c r="AGC31" s="802"/>
      <c r="AGD31" s="1042"/>
    </row>
    <row r="32" spans="1:901" x14ac:dyDescent="0.2">
      <c r="A32" s="4"/>
      <c r="B32" s="4" t="s">
        <v>627</v>
      </c>
      <c r="C32" s="1014" t="s">
        <v>580</v>
      </c>
      <c r="D32" s="9" t="s">
        <v>770</v>
      </c>
      <c r="E32" s="9" t="s">
        <v>770</v>
      </c>
      <c r="F32" s="9" t="s">
        <v>770</v>
      </c>
      <c r="G32" s="9" t="s">
        <v>770</v>
      </c>
      <c r="H32" s="9" t="s">
        <v>770</v>
      </c>
      <c r="I32" s="9" t="s">
        <v>770</v>
      </c>
      <c r="J32" s="9" t="s">
        <v>770</v>
      </c>
      <c r="K32" s="9" t="s">
        <v>770</v>
      </c>
      <c r="L32" s="9" t="s">
        <v>770</v>
      </c>
      <c r="M32" s="9" t="s">
        <v>770</v>
      </c>
      <c r="N32" s="1" t="s">
        <v>627</v>
      </c>
      <c r="O32" s="62" t="s">
        <v>770</v>
      </c>
      <c r="P32" s="62" t="s">
        <v>770</v>
      </c>
      <c r="Q32" s="62" t="s">
        <v>770</v>
      </c>
      <c r="R32" s="62" t="s">
        <v>770</v>
      </c>
      <c r="S32" s="62" t="s">
        <v>770</v>
      </c>
      <c r="T32" s="62" t="s">
        <v>770</v>
      </c>
      <c r="U32" s="913" t="s">
        <v>770</v>
      </c>
      <c r="V32" s="1125">
        <v>4200</v>
      </c>
      <c r="W32" s="1059">
        <v>4890</v>
      </c>
      <c r="X32" s="1059">
        <v>30480</v>
      </c>
      <c r="Y32" s="1059">
        <v>36120</v>
      </c>
      <c r="Z32" s="1098">
        <v>0.13779527559055119</v>
      </c>
      <c r="AA32" s="1098">
        <v>0.13397132152018604</v>
      </c>
      <c r="AB32" s="1098">
        <v>0.14171051700968171</v>
      </c>
      <c r="AC32" s="1098">
        <v>0.13538205980066445</v>
      </c>
      <c r="AD32" s="1098">
        <v>0.13189249698633351</v>
      </c>
      <c r="AE32" s="1072">
        <v>0.13894917055818184</v>
      </c>
      <c r="AF32" s="1059">
        <v>3905</v>
      </c>
      <c r="AG32" s="1059">
        <v>4405</v>
      </c>
      <c r="AH32" s="1059">
        <v>30535</v>
      </c>
      <c r="AI32" s="1059">
        <v>36335</v>
      </c>
      <c r="AJ32" s="1098">
        <v>0.12788603242181104</v>
      </c>
      <c r="AK32" s="1098">
        <v>0.12418696003152968</v>
      </c>
      <c r="AL32" s="1098">
        <v>0.13167872070678729</v>
      </c>
      <c r="AM32" s="1098">
        <v>0.12123297096463465</v>
      </c>
      <c r="AN32" s="1098">
        <v>0.11791686627905204</v>
      </c>
      <c r="AO32" s="1072">
        <v>0.1246291562409166</v>
      </c>
      <c r="AP32" s="1059">
        <v>3890</v>
      </c>
      <c r="AQ32" s="1059">
        <v>4380</v>
      </c>
      <c r="AR32" s="1059">
        <v>30175</v>
      </c>
      <c r="AS32" s="1059">
        <v>35835</v>
      </c>
      <c r="AT32" s="1098">
        <v>0.12891466445733224</v>
      </c>
      <c r="AU32" s="1098">
        <v>0.12518085163499568</v>
      </c>
      <c r="AV32" s="1098">
        <v>0.13274294803908449</v>
      </c>
      <c r="AW32" s="1098">
        <v>0.12222687316868983</v>
      </c>
      <c r="AX32" s="1098">
        <v>0.11887598472697947</v>
      </c>
      <c r="AY32" s="1072">
        <v>0.12565874636611304</v>
      </c>
      <c r="AZ32" s="1059">
        <v>4120</v>
      </c>
      <c r="BA32" s="1059">
        <v>4710</v>
      </c>
      <c r="BB32" s="1059">
        <v>29925</v>
      </c>
      <c r="BC32" s="1059">
        <v>35595</v>
      </c>
      <c r="BD32" s="1098">
        <v>0.13767752715121137</v>
      </c>
      <c r="BE32" s="1098">
        <v>0.13382011751261985</v>
      </c>
      <c r="BF32" s="1098">
        <v>0.14162794719658228</v>
      </c>
      <c r="BG32" s="1098">
        <v>0.13232195533080487</v>
      </c>
      <c r="BH32" s="1098">
        <v>0.12884154750910762</v>
      </c>
      <c r="BI32" s="1072">
        <v>0.1358817151768934</v>
      </c>
      <c r="BJ32" s="1059">
        <v>10111</v>
      </c>
      <c r="BK32" s="1059">
        <v>10589</v>
      </c>
      <c r="BL32" s="1059">
        <v>9708</v>
      </c>
      <c r="BM32" s="1059">
        <v>10304</v>
      </c>
      <c r="BN32" s="1059">
        <v>10746</v>
      </c>
      <c r="BO32" s="1059">
        <v>40712</v>
      </c>
      <c r="BP32" s="1059">
        <v>51458</v>
      </c>
      <c r="BQ32" s="1126">
        <v>199207</v>
      </c>
      <c r="BR32" s="1059">
        <v>10083</v>
      </c>
      <c r="BS32" s="1059">
        <v>10307</v>
      </c>
      <c r="BT32" s="1059">
        <v>9456</v>
      </c>
      <c r="BU32" s="1059">
        <v>10419</v>
      </c>
      <c r="BV32" s="1059">
        <v>10791</v>
      </c>
      <c r="BW32" s="1059">
        <v>40265</v>
      </c>
      <c r="BX32" s="1059">
        <v>51056</v>
      </c>
      <c r="BY32" s="1126">
        <v>196767</v>
      </c>
      <c r="BZ32" s="1059">
        <v>9887</v>
      </c>
      <c r="CA32" s="1059">
        <v>9995</v>
      </c>
      <c r="CB32" s="1059">
        <v>9328</v>
      </c>
      <c r="CC32" s="1059">
        <v>10449</v>
      </c>
      <c r="CD32" s="1059">
        <v>10786</v>
      </c>
      <c r="CE32" s="1059">
        <v>39659</v>
      </c>
      <c r="CF32" s="1059">
        <v>50445</v>
      </c>
      <c r="CG32" s="1126">
        <v>194214</v>
      </c>
      <c r="CH32" s="1059">
        <v>9964</v>
      </c>
      <c r="CI32" s="1059">
        <v>9654</v>
      </c>
      <c r="CJ32" s="1059">
        <v>9277</v>
      </c>
      <c r="CK32" s="1059">
        <v>10663</v>
      </c>
      <c r="CL32" s="1059">
        <v>10816</v>
      </c>
      <c r="CM32" s="1059">
        <v>39558</v>
      </c>
      <c r="CN32" s="1059">
        <v>50374</v>
      </c>
      <c r="CO32" s="1126">
        <v>192931</v>
      </c>
      <c r="CP32" s="1059">
        <v>9824</v>
      </c>
      <c r="CQ32" s="1059">
        <v>9297</v>
      </c>
      <c r="CR32" s="1059">
        <v>9367</v>
      </c>
      <c r="CS32" s="1059">
        <v>10467</v>
      </c>
      <c r="CT32" s="1059">
        <v>10676</v>
      </c>
      <c r="CU32" s="1059">
        <v>38955</v>
      </c>
      <c r="CV32" s="1059">
        <v>49631</v>
      </c>
      <c r="CW32" s="1126">
        <v>191181</v>
      </c>
      <c r="CX32" s="1059">
        <v>9456</v>
      </c>
      <c r="CY32" s="1059">
        <v>8970</v>
      </c>
      <c r="CZ32" s="1059">
        <v>9654</v>
      </c>
      <c r="DA32" s="1059">
        <v>10583</v>
      </c>
      <c r="DB32" s="1059">
        <v>10571</v>
      </c>
      <c r="DC32" s="1059">
        <v>38663</v>
      </c>
      <c r="DD32" s="1059">
        <v>49234</v>
      </c>
      <c r="DE32" s="1126">
        <v>189721</v>
      </c>
      <c r="DF32" s="1059">
        <v>9363</v>
      </c>
      <c r="DG32" s="1059">
        <v>8927</v>
      </c>
      <c r="DH32" s="1059">
        <v>9833</v>
      </c>
      <c r="DI32" s="1059">
        <v>10883</v>
      </c>
      <c r="DJ32" s="1059">
        <v>10138</v>
      </c>
      <c r="DK32" s="1059">
        <v>39006</v>
      </c>
      <c r="DL32" s="1059">
        <v>49144</v>
      </c>
      <c r="DM32" s="1126">
        <v>189053</v>
      </c>
      <c r="DN32" s="1059">
        <v>9227</v>
      </c>
      <c r="DO32" s="1059">
        <v>8890</v>
      </c>
      <c r="DP32" s="1059">
        <v>10018</v>
      </c>
      <c r="DQ32" s="1059">
        <v>11123</v>
      </c>
      <c r="DR32" s="1059">
        <v>9898</v>
      </c>
      <c r="DS32" s="1059">
        <v>39258</v>
      </c>
      <c r="DT32" s="1059">
        <v>49156</v>
      </c>
      <c r="DU32" s="1126">
        <v>188047</v>
      </c>
      <c r="DV32" s="1059">
        <v>8953</v>
      </c>
      <c r="DW32" s="1059">
        <v>9032</v>
      </c>
      <c r="DX32" s="1059">
        <v>10169</v>
      </c>
      <c r="DY32" s="1059">
        <v>11149</v>
      </c>
      <c r="DZ32" s="1059">
        <v>9716</v>
      </c>
      <c r="EA32" s="1059">
        <v>39303</v>
      </c>
      <c r="EB32" s="1059">
        <v>49019</v>
      </c>
      <c r="EC32" s="1126">
        <v>187311</v>
      </c>
      <c r="ED32" s="1059">
        <v>8679</v>
      </c>
      <c r="EE32" s="1059">
        <v>9240</v>
      </c>
      <c r="EF32" s="1059">
        <v>10240</v>
      </c>
      <c r="EG32" s="1059">
        <v>11110</v>
      </c>
      <c r="EH32" s="1059">
        <v>9477</v>
      </c>
      <c r="EI32" s="1059">
        <v>39269</v>
      </c>
      <c r="EJ32" s="1059">
        <v>48746</v>
      </c>
      <c r="EK32" s="1126">
        <v>185768</v>
      </c>
      <c r="EL32" s="1059">
        <v>8443</v>
      </c>
      <c r="EM32" s="1059">
        <v>9505</v>
      </c>
      <c r="EN32" s="1059">
        <v>10268</v>
      </c>
      <c r="EO32" s="1059">
        <v>10884</v>
      </c>
      <c r="EP32" s="1059">
        <v>9238</v>
      </c>
      <c r="EQ32" s="1059">
        <v>39100</v>
      </c>
      <c r="ER32" s="1059">
        <v>48338</v>
      </c>
      <c r="ES32" s="1126">
        <v>184447</v>
      </c>
      <c r="ET32" s="1059" t="s">
        <v>770</v>
      </c>
      <c r="EU32" s="1059" t="s">
        <v>770</v>
      </c>
      <c r="EV32" s="1059">
        <v>182</v>
      </c>
      <c r="EW32" s="1059">
        <v>259</v>
      </c>
      <c r="EX32" s="1059">
        <v>441</v>
      </c>
      <c r="EY32" s="1059">
        <v>1503</v>
      </c>
      <c r="EZ32" s="1098">
        <v>0.29341317365269459</v>
      </c>
      <c r="FA32" s="1098">
        <v>0.27094391360849679</v>
      </c>
      <c r="FB32" s="1098">
        <v>0.31693575590496625</v>
      </c>
      <c r="FC32" s="64" t="s">
        <v>3498</v>
      </c>
      <c r="FD32" s="1098">
        <v>0.17232202262142382</v>
      </c>
      <c r="FE32" s="1098">
        <v>0.1540706470738247</v>
      </c>
      <c r="FF32" s="1098">
        <v>0.19224412663110457</v>
      </c>
      <c r="FG32" s="1126" t="s">
        <v>3498</v>
      </c>
      <c r="FH32" s="1059" t="s">
        <v>770</v>
      </c>
      <c r="FI32" s="1059" t="s">
        <v>770</v>
      </c>
      <c r="FJ32" s="1059">
        <v>214</v>
      </c>
      <c r="FK32" s="1059">
        <v>262</v>
      </c>
      <c r="FL32" s="1059">
        <v>476</v>
      </c>
      <c r="FM32" s="1059">
        <v>1460</v>
      </c>
      <c r="FN32" s="1098">
        <v>0.32602739726027397</v>
      </c>
      <c r="FO32" s="1098">
        <v>0.30246644622442054</v>
      </c>
      <c r="FP32" s="1098">
        <v>0.35050143705355619</v>
      </c>
      <c r="FQ32" s="1059" t="s">
        <v>2154</v>
      </c>
      <c r="FR32" s="1098">
        <v>0.17945205479452056</v>
      </c>
      <c r="FS32" s="1098">
        <v>0.16061780265312073</v>
      </c>
      <c r="FT32" s="1098">
        <v>0.19996869094567099</v>
      </c>
      <c r="FU32" s="1126" t="s">
        <v>2154</v>
      </c>
      <c r="FV32" s="1059" t="s">
        <v>770</v>
      </c>
      <c r="FW32" s="1059" t="s">
        <v>770</v>
      </c>
      <c r="FX32" s="1059">
        <v>196</v>
      </c>
      <c r="FY32" s="1059">
        <v>249</v>
      </c>
      <c r="FZ32" s="1059">
        <v>445</v>
      </c>
      <c r="GA32" s="1059">
        <v>1481</v>
      </c>
      <c r="GB32" s="1098">
        <v>0.30047265361242403</v>
      </c>
      <c r="GC32" s="1098">
        <v>0.27766398310502605</v>
      </c>
      <c r="GD32" s="1098">
        <v>0.32431372536400477</v>
      </c>
      <c r="GE32" s="1059" t="s">
        <v>3498</v>
      </c>
      <c r="GF32" s="1098">
        <v>0.16812964213369344</v>
      </c>
      <c r="GG32" s="1098">
        <v>0.14994678213938784</v>
      </c>
      <c r="GH32" s="1098">
        <v>0.18802967712466839</v>
      </c>
      <c r="GI32" s="1126" t="s">
        <v>3498</v>
      </c>
      <c r="GJ32" s="1059" t="s">
        <v>770</v>
      </c>
      <c r="GK32" s="1059" t="s">
        <v>770</v>
      </c>
      <c r="GL32" s="1059">
        <v>193</v>
      </c>
      <c r="GM32" s="1059">
        <v>241</v>
      </c>
      <c r="GN32" s="1059">
        <v>434</v>
      </c>
      <c r="GO32" s="1059">
        <v>1470</v>
      </c>
      <c r="GP32" s="1098">
        <v>0.29523809523809524</v>
      </c>
      <c r="GQ32" s="1098">
        <v>0.27247778878865619</v>
      </c>
      <c r="GR32" s="1098">
        <v>0.31906579522634704</v>
      </c>
      <c r="GS32" s="1059" t="s">
        <v>3498</v>
      </c>
      <c r="GT32" s="1098">
        <v>0.16394557823129252</v>
      </c>
      <c r="GU32" s="1098">
        <v>0.14589997518297065</v>
      </c>
      <c r="GV32" s="1098">
        <v>0.18374298330012429</v>
      </c>
      <c r="GW32" s="1126" t="s">
        <v>3498</v>
      </c>
      <c r="GX32" s="1059" t="s">
        <v>770</v>
      </c>
      <c r="GY32" s="1059" t="s">
        <v>770</v>
      </c>
      <c r="GZ32" s="1059">
        <v>217</v>
      </c>
      <c r="HA32" s="1059">
        <v>131</v>
      </c>
      <c r="HB32" s="1059">
        <v>348</v>
      </c>
      <c r="HC32" s="1059">
        <v>1705</v>
      </c>
      <c r="HD32" s="1098">
        <v>0.20410557184750733</v>
      </c>
      <c r="HE32" s="1098">
        <v>0.18564953262589726</v>
      </c>
      <c r="HF32" s="1098">
        <v>0.22389194660744768</v>
      </c>
      <c r="HG32" s="1059" t="s">
        <v>3498</v>
      </c>
      <c r="HH32" s="1098">
        <v>7.6832844574780054E-2</v>
      </c>
      <c r="HI32" s="1098">
        <v>6.5121029073254205E-2</v>
      </c>
      <c r="HJ32" s="1098">
        <v>9.0447211297129057E-2</v>
      </c>
      <c r="HK32" s="1126" t="s">
        <v>3498</v>
      </c>
      <c r="HL32" s="1059" t="s">
        <v>770</v>
      </c>
      <c r="HM32" s="1059" t="s">
        <v>770</v>
      </c>
      <c r="HN32" s="1059">
        <v>214</v>
      </c>
      <c r="HO32" s="1059">
        <v>128</v>
      </c>
      <c r="HP32" s="1059">
        <v>342</v>
      </c>
      <c r="HQ32" s="1059">
        <v>1614</v>
      </c>
      <c r="HR32" s="1098">
        <v>0.21189591078066913</v>
      </c>
      <c r="HS32" s="1098">
        <v>0.19265540877747589</v>
      </c>
      <c r="HT32" s="1098">
        <v>0.23250458144930927</v>
      </c>
      <c r="HU32" s="1059" t="s">
        <v>2154</v>
      </c>
      <c r="HV32" s="1098">
        <v>7.9306071871127634E-2</v>
      </c>
      <c r="HW32" s="1098">
        <v>6.7100020484530995E-2</v>
      </c>
      <c r="HX32" s="1098">
        <v>9.3509943739097212E-2</v>
      </c>
      <c r="HY32" s="1126" t="s">
        <v>2154</v>
      </c>
      <c r="HZ32" s="1059" t="s">
        <v>770</v>
      </c>
      <c r="IA32" s="1059" t="s">
        <v>770</v>
      </c>
      <c r="IB32" s="1059">
        <v>229</v>
      </c>
      <c r="IC32" s="1059">
        <v>125</v>
      </c>
      <c r="ID32" s="1059">
        <v>354</v>
      </c>
      <c r="IE32" s="1059">
        <v>1558</v>
      </c>
      <c r="IF32" s="1098">
        <v>0.22721437740693196</v>
      </c>
      <c r="IG32" s="1098">
        <v>0.2070929779475264</v>
      </c>
      <c r="IH32" s="1098">
        <v>0.24867764768190667</v>
      </c>
      <c r="II32" s="1059" t="s">
        <v>2154</v>
      </c>
      <c r="IJ32" s="1098">
        <v>8.0231065468549426E-2</v>
      </c>
      <c r="IK32" s="1098">
        <v>6.7751759321581062E-2</v>
      </c>
      <c r="IL32" s="1098">
        <v>9.477527399994648E-2</v>
      </c>
      <c r="IM32" s="1126" t="s">
        <v>2154</v>
      </c>
      <c r="IN32" s="1059" t="s">
        <v>770</v>
      </c>
      <c r="IO32" s="1059" t="s">
        <v>770</v>
      </c>
      <c r="IP32" s="1059">
        <v>197</v>
      </c>
      <c r="IQ32" s="1059">
        <v>121</v>
      </c>
      <c r="IR32" s="1059">
        <v>318</v>
      </c>
      <c r="IS32" s="1059">
        <v>1339</v>
      </c>
      <c r="IT32" s="1098">
        <v>0.23749066467513069</v>
      </c>
      <c r="IU32" s="1098">
        <v>0.21546875016167216</v>
      </c>
      <c r="IV32" s="1098">
        <v>0.26101449707334667</v>
      </c>
      <c r="IW32" s="1059" t="s">
        <v>2154</v>
      </c>
      <c r="IX32" s="1098">
        <v>9.0365944734876774E-2</v>
      </c>
      <c r="IY32" s="1098">
        <v>7.6158507483496354E-2</v>
      </c>
      <c r="IZ32" s="1098">
        <v>0.10691705754753586</v>
      </c>
      <c r="JA32" s="1126" t="s">
        <v>2154</v>
      </c>
      <c r="JB32" s="1059">
        <v>184057</v>
      </c>
      <c r="JC32" s="1059">
        <v>9378</v>
      </c>
      <c r="JD32" s="1059">
        <v>8914</v>
      </c>
      <c r="JE32" s="1059">
        <v>9432</v>
      </c>
      <c r="JF32" s="1059">
        <v>9932</v>
      </c>
      <c r="JG32" s="1126">
        <v>9747</v>
      </c>
      <c r="JH32" s="1059">
        <v>33356</v>
      </c>
      <c r="JI32" s="1059">
        <v>175</v>
      </c>
      <c r="JJ32" s="1059">
        <v>311</v>
      </c>
      <c r="JK32" s="1059">
        <v>419</v>
      </c>
      <c r="JL32" s="1059">
        <v>497</v>
      </c>
      <c r="JM32" s="1126">
        <v>539</v>
      </c>
      <c r="JN32" s="1060">
        <v>0.18122646788766522</v>
      </c>
      <c r="JO32" s="1060">
        <v>1.8660695244188525E-2</v>
      </c>
      <c r="JP32" s="1060">
        <v>3.4888938748036794E-2</v>
      </c>
      <c r="JQ32" s="1060">
        <v>4.4423240033927058E-2</v>
      </c>
      <c r="JR32" s="1060">
        <v>5.0040273862263389E-2</v>
      </c>
      <c r="JS32" s="1072">
        <v>5.5299066379398791E-2</v>
      </c>
      <c r="JT32" s="1059">
        <v>189415</v>
      </c>
      <c r="JU32" s="1059">
        <v>183728</v>
      </c>
      <c r="JV32" s="1059">
        <v>174305</v>
      </c>
      <c r="JW32" s="1059">
        <v>9423</v>
      </c>
      <c r="JX32" s="1059">
        <v>1138</v>
      </c>
      <c r="JY32" s="1059">
        <v>336</v>
      </c>
      <c r="JZ32" s="1059">
        <v>7949</v>
      </c>
      <c r="KA32" s="1059">
        <v>1808</v>
      </c>
      <c r="KB32" s="1059">
        <v>2754</v>
      </c>
      <c r="KC32" s="1059">
        <v>772</v>
      </c>
      <c r="KD32" s="1059">
        <v>353</v>
      </c>
      <c r="KE32" s="1060">
        <v>0.92022807063854495</v>
      </c>
      <c r="KF32" s="1072">
        <v>7.9771929361455052E-2</v>
      </c>
      <c r="KG32" s="1059">
        <v>9388</v>
      </c>
      <c r="KH32" s="1059">
        <v>8830</v>
      </c>
      <c r="KI32" s="1059">
        <v>8318</v>
      </c>
      <c r="KJ32" s="1059">
        <v>512</v>
      </c>
      <c r="KK32" s="1059">
        <v>13</v>
      </c>
      <c r="KL32" s="1059">
        <v>21</v>
      </c>
      <c r="KM32" s="1059">
        <v>478</v>
      </c>
      <c r="KN32" s="1059">
        <v>263</v>
      </c>
      <c r="KO32" s="1059">
        <v>208</v>
      </c>
      <c r="KP32" s="1059">
        <v>58</v>
      </c>
      <c r="KQ32" s="1059">
        <v>29</v>
      </c>
      <c r="KR32" s="1060">
        <v>0.88602471239880698</v>
      </c>
      <c r="KS32" s="1072">
        <v>0.11397528760119302</v>
      </c>
      <c r="KT32" s="1059">
        <v>5369</v>
      </c>
      <c r="KU32" s="1059">
        <v>5136</v>
      </c>
      <c r="KV32" s="1059">
        <v>4942</v>
      </c>
      <c r="KW32" s="1059">
        <v>194</v>
      </c>
      <c r="KX32" s="1059">
        <v>11</v>
      </c>
      <c r="KY32" s="1059">
        <v>16</v>
      </c>
      <c r="KZ32" s="1059">
        <v>167</v>
      </c>
      <c r="LA32" s="1059">
        <v>127</v>
      </c>
      <c r="LB32" s="1059">
        <v>76</v>
      </c>
      <c r="LC32" s="1059">
        <v>24</v>
      </c>
      <c r="LD32" s="1059">
        <v>6</v>
      </c>
      <c r="LE32" s="1060">
        <v>0.92046936114732725</v>
      </c>
      <c r="LF32" s="1072">
        <v>7.9530638852672753E-2</v>
      </c>
      <c r="LG32" s="1059">
        <v>3590</v>
      </c>
      <c r="LH32" s="1059">
        <v>3433</v>
      </c>
      <c r="LI32" s="1059">
        <v>3327</v>
      </c>
      <c r="LJ32" s="1059">
        <v>106</v>
      </c>
      <c r="LK32" s="1059">
        <v>10</v>
      </c>
      <c r="LL32" s="1059">
        <v>13</v>
      </c>
      <c r="LM32" s="1059">
        <v>83</v>
      </c>
      <c r="LN32" s="1059">
        <v>78</v>
      </c>
      <c r="LO32" s="1059">
        <v>62</v>
      </c>
      <c r="LP32" s="1059">
        <v>11</v>
      </c>
      <c r="LQ32" s="1059">
        <v>6</v>
      </c>
      <c r="LR32" s="1060">
        <v>0.92674094707520893</v>
      </c>
      <c r="LS32" s="1072">
        <v>7.3259052924791068E-2</v>
      </c>
      <c r="LT32" s="1059">
        <v>9669</v>
      </c>
      <c r="LU32" s="1059">
        <v>9282</v>
      </c>
      <c r="LV32" s="1059">
        <v>8996</v>
      </c>
      <c r="LW32" s="1059">
        <v>286</v>
      </c>
      <c r="LX32" s="1059">
        <v>20</v>
      </c>
      <c r="LY32" s="1059">
        <v>35</v>
      </c>
      <c r="LZ32" s="1059">
        <v>231</v>
      </c>
      <c r="MA32" s="1059">
        <v>202</v>
      </c>
      <c r="MB32" s="1059">
        <v>141</v>
      </c>
      <c r="MC32" s="1059">
        <v>32</v>
      </c>
      <c r="MD32" s="1059">
        <v>12</v>
      </c>
      <c r="ME32" s="1060">
        <v>0.93039611128348332</v>
      </c>
      <c r="MF32" s="1072">
        <v>6.9603888716516682E-2</v>
      </c>
      <c r="MG32" s="1059">
        <v>2047</v>
      </c>
      <c r="MH32" s="1059">
        <v>1971</v>
      </c>
      <c r="MI32" s="1059">
        <v>1911</v>
      </c>
      <c r="MJ32" s="1059">
        <v>60</v>
      </c>
      <c r="MK32" s="1059">
        <v>5</v>
      </c>
      <c r="ML32" s="1059">
        <v>6</v>
      </c>
      <c r="MM32" s="1059">
        <v>49</v>
      </c>
      <c r="MN32" s="1059">
        <v>40</v>
      </c>
      <c r="MO32" s="1059">
        <v>22</v>
      </c>
      <c r="MP32" s="1059">
        <v>12</v>
      </c>
      <c r="MQ32" s="1059">
        <v>2</v>
      </c>
      <c r="MR32" s="1060">
        <v>0.93356130923302394</v>
      </c>
      <c r="MS32" s="1072">
        <v>6.6438690766976061E-2</v>
      </c>
      <c r="MT32" s="1059">
        <v>3990</v>
      </c>
      <c r="MU32" s="1059">
        <v>3802</v>
      </c>
      <c r="MV32" s="1059">
        <v>3694</v>
      </c>
      <c r="MW32" s="1059">
        <v>108</v>
      </c>
      <c r="MX32" s="1059">
        <v>6</v>
      </c>
      <c r="MY32" s="1059">
        <v>16</v>
      </c>
      <c r="MZ32" s="1059">
        <v>86</v>
      </c>
      <c r="NA32" s="1059">
        <v>88</v>
      </c>
      <c r="NB32" s="1059">
        <v>82</v>
      </c>
      <c r="NC32" s="1059">
        <v>12</v>
      </c>
      <c r="ND32" s="1059">
        <v>6</v>
      </c>
      <c r="NE32" s="1060">
        <v>0.92581453634085209</v>
      </c>
      <c r="NF32" s="1072">
        <v>7.418546365914791E-2</v>
      </c>
      <c r="NG32" s="1059">
        <v>4662</v>
      </c>
      <c r="NH32" s="1059">
        <v>4433</v>
      </c>
      <c r="NI32" s="1059">
        <v>4269</v>
      </c>
      <c r="NJ32" s="1059">
        <v>164</v>
      </c>
      <c r="NK32" s="1059">
        <v>7</v>
      </c>
      <c r="NL32" s="1059">
        <v>9</v>
      </c>
      <c r="NM32" s="1059">
        <v>148</v>
      </c>
      <c r="NN32" s="1059">
        <v>72</v>
      </c>
      <c r="NO32" s="1059">
        <v>115</v>
      </c>
      <c r="NP32" s="1059">
        <v>30</v>
      </c>
      <c r="NQ32" s="1059">
        <v>12</v>
      </c>
      <c r="NR32" s="1060">
        <v>0.91570141570141572</v>
      </c>
      <c r="NS32" s="1072">
        <v>8.4298584298584278E-2</v>
      </c>
      <c r="NT32" s="1059">
        <v>10412</v>
      </c>
      <c r="NU32" s="1059">
        <v>9933</v>
      </c>
      <c r="NV32" s="1059">
        <v>9161</v>
      </c>
      <c r="NW32" s="1059">
        <v>772</v>
      </c>
      <c r="NX32" s="1059">
        <v>37</v>
      </c>
      <c r="NY32" s="1059">
        <v>19</v>
      </c>
      <c r="NZ32" s="1059">
        <v>716</v>
      </c>
      <c r="OA32" s="1059">
        <v>191</v>
      </c>
      <c r="OB32" s="1059">
        <v>192</v>
      </c>
      <c r="OC32" s="1059">
        <v>67</v>
      </c>
      <c r="OD32" s="1059">
        <v>29</v>
      </c>
      <c r="OE32" s="1060">
        <v>0.87985017287744904</v>
      </c>
      <c r="OF32" s="1072">
        <v>0.12014982712255096</v>
      </c>
      <c r="OG32" s="1059">
        <v>49127</v>
      </c>
      <c r="OH32" s="1059">
        <v>46820</v>
      </c>
      <c r="OI32" s="1059">
        <v>44618</v>
      </c>
      <c r="OJ32" s="1059">
        <v>2202</v>
      </c>
      <c r="OK32" s="1059">
        <v>109</v>
      </c>
      <c r="OL32" s="1059">
        <v>135</v>
      </c>
      <c r="OM32" s="1059">
        <v>1958</v>
      </c>
      <c r="ON32" s="1059">
        <v>1061</v>
      </c>
      <c r="OO32" s="1059">
        <v>898</v>
      </c>
      <c r="OP32" s="1059">
        <v>246</v>
      </c>
      <c r="OQ32" s="1059">
        <v>102</v>
      </c>
      <c r="OR32" s="1060">
        <v>0.9082174771510575</v>
      </c>
      <c r="OS32" s="1072">
        <v>9.1782522848942505E-2</v>
      </c>
      <c r="OT32" s="1059">
        <v>191181</v>
      </c>
      <c r="OU32" s="1059">
        <v>15.050231827430556</v>
      </c>
      <c r="OV32" s="1060">
        <v>8.4033613445378148E-3</v>
      </c>
      <c r="OW32" s="1072">
        <v>0.10084033613445378</v>
      </c>
      <c r="OX32" s="1059">
        <v>30510</v>
      </c>
      <c r="OY32" s="1060">
        <v>0.13776519174041305</v>
      </c>
      <c r="OZ32" s="1059">
        <v>4203.2160000000022</v>
      </c>
      <c r="PA32" s="1060">
        <v>1.680672268907563E-2</v>
      </c>
      <c r="PB32" s="1072">
        <v>0.1092436974789916</v>
      </c>
      <c r="PC32" s="1059">
        <v>6815</v>
      </c>
      <c r="PD32" s="1059">
        <v>845</v>
      </c>
      <c r="PE32" s="1126">
        <v>525</v>
      </c>
      <c r="PF32" s="1059">
        <v>6510</v>
      </c>
      <c r="PG32" s="1059">
        <v>780</v>
      </c>
      <c r="PH32" s="1126">
        <v>490</v>
      </c>
      <c r="PI32" s="1059">
        <v>6245</v>
      </c>
      <c r="PJ32" s="1059">
        <v>900</v>
      </c>
      <c r="PK32" s="1126">
        <v>415</v>
      </c>
      <c r="PL32" s="1059">
        <v>5940</v>
      </c>
      <c r="PM32" s="1059">
        <v>910</v>
      </c>
      <c r="PN32" s="1126">
        <v>355</v>
      </c>
      <c r="PO32" s="1059">
        <v>5655</v>
      </c>
      <c r="PP32" s="1059">
        <v>900</v>
      </c>
      <c r="PQ32" s="1126">
        <v>325</v>
      </c>
      <c r="PR32" s="1059">
        <v>5370</v>
      </c>
      <c r="PS32" s="1059">
        <v>895</v>
      </c>
      <c r="PT32" s="1126">
        <v>260</v>
      </c>
      <c r="PU32" s="1059" t="s">
        <v>770</v>
      </c>
      <c r="PV32" s="1059" t="s">
        <v>770</v>
      </c>
      <c r="PW32" s="1059" t="s">
        <v>770</v>
      </c>
      <c r="PX32" s="1059" t="s">
        <v>770</v>
      </c>
      <c r="PY32" s="1059" t="s">
        <v>770</v>
      </c>
      <c r="PZ32" s="1059" t="s">
        <v>770</v>
      </c>
      <c r="QA32" s="1059" t="s">
        <v>770</v>
      </c>
      <c r="QB32" s="1126" t="s">
        <v>770</v>
      </c>
      <c r="QC32" s="1059">
        <v>1799</v>
      </c>
      <c r="QD32" s="1059">
        <v>1744</v>
      </c>
      <c r="QE32" s="1059" t="s">
        <v>770</v>
      </c>
      <c r="QF32" s="1059">
        <v>1706</v>
      </c>
      <c r="QG32" s="1059">
        <v>1857</v>
      </c>
      <c r="QH32" s="1059">
        <v>1847</v>
      </c>
      <c r="QI32" s="1059">
        <v>1836</v>
      </c>
      <c r="QJ32" s="1059">
        <v>1838</v>
      </c>
      <c r="QK32" s="1126">
        <v>1862</v>
      </c>
      <c r="QL32" s="1059">
        <v>1876</v>
      </c>
      <c r="QM32" s="1059">
        <v>2003</v>
      </c>
      <c r="QN32" s="1059">
        <v>1925</v>
      </c>
      <c r="QO32" s="1059">
        <v>2124</v>
      </c>
      <c r="QP32" s="1059">
        <v>2183</v>
      </c>
      <c r="QQ32" s="1059">
        <v>2158</v>
      </c>
      <c r="QR32" s="1059">
        <v>2056</v>
      </c>
      <c r="QS32" s="1059">
        <v>2160</v>
      </c>
      <c r="QT32" s="1059">
        <v>2160</v>
      </c>
      <c r="QU32" s="1059">
        <v>2055</v>
      </c>
      <c r="QV32" s="1059">
        <v>2058</v>
      </c>
      <c r="QW32" s="1059">
        <v>1928</v>
      </c>
      <c r="QX32" s="1059">
        <v>1956</v>
      </c>
      <c r="QY32" s="1059">
        <v>1949</v>
      </c>
      <c r="QZ32" s="1059">
        <v>1817</v>
      </c>
      <c r="RA32" s="1059">
        <v>1871</v>
      </c>
      <c r="RB32" s="1059">
        <v>1875</v>
      </c>
      <c r="RC32" s="1059">
        <v>2004</v>
      </c>
      <c r="RD32" s="1059">
        <v>2164</v>
      </c>
      <c r="RE32" s="1059">
        <v>2390</v>
      </c>
      <c r="RF32" s="1059">
        <v>2330</v>
      </c>
      <c r="RG32" s="1059">
        <v>2177</v>
      </c>
      <c r="RH32" s="1059">
        <v>2218</v>
      </c>
      <c r="RI32" s="1059">
        <v>2031</v>
      </c>
      <c r="RJ32" s="1126">
        <v>1990</v>
      </c>
      <c r="RK32" s="1059">
        <v>1971</v>
      </c>
      <c r="RL32" s="1059">
        <v>1851</v>
      </c>
      <c r="RM32" s="1059">
        <v>2050</v>
      </c>
      <c r="RN32" s="1059">
        <v>2114</v>
      </c>
      <c r="RO32" s="1059">
        <v>2097</v>
      </c>
      <c r="RP32" s="1059">
        <v>2040</v>
      </c>
      <c r="RQ32" s="1059">
        <v>2118</v>
      </c>
      <c r="RR32" s="1059">
        <v>2132</v>
      </c>
      <c r="RS32" s="1059">
        <v>2035</v>
      </c>
      <c r="RT32" s="1059">
        <v>1982</v>
      </c>
      <c r="RU32" s="1059">
        <v>1908</v>
      </c>
      <c r="RV32" s="1059">
        <v>1917</v>
      </c>
      <c r="RW32" s="1059">
        <v>1933</v>
      </c>
      <c r="RX32" s="1059">
        <v>1851</v>
      </c>
      <c r="RY32" s="1059">
        <v>1847</v>
      </c>
      <c r="RZ32" s="1059">
        <v>1844</v>
      </c>
      <c r="SA32" s="1059">
        <v>1953</v>
      </c>
      <c r="SB32" s="1059">
        <v>2058</v>
      </c>
      <c r="SC32" s="1059">
        <v>2202</v>
      </c>
      <c r="SD32" s="1059">
        <v>2362</v>
      </c>
      <c r="SE32" s="1059">
        <v>2284</v>
      </c>
      <c r="SF32" s="1059">
        <v>2344</v>
      </c>
      <c r="SG32" s="1059">
        <v>2089</v>
      </c>
      <c r="SH32" s="1059">
        <v>1985</v>
      </c>
      <c r="SI32" s="1126">
        <v>2089</v>
      </c>
      <c r="SJ32" s="1059">
        <v>1807</v>
      </c>
      <c r="SK32" s="1059">
        <v>2002</v>
      </c>
      <c r="SL32" s="1059">
        <v>2053</v>
      </c>
      <c r="SM32" s="1059">
        <v>2036</v>
      </c>
      <c r="SN32" s="1059">
        <v>1989</v>
      </c>
      <c r="SO32" s="1059">
        <v>2079</v>
      </c>
      <c r="SP32" s="1059">
        <v>2089</v>
      </c>
      <c r="SQ32" s="1059">
        <v>1993</v>
      </c>
      <c r="SR32" s="1059">
        <v>1948</v>
      </c>
      <c r="SS32" s="1059">
        <v>1886</v>
      </c>
      <c r="ST32" s="1059">
        <v>1902</v>
      </c>
      <c r="SU32" s="1059">
        <v>1906</v>
      </c>
      <c r="SV32" s="1059">
        <v>1837</v>
      </c>
      <c r="SW32" s="1059">
        <v>1870</v>
      </c>
      <c r="SX32" s="1059">
        <v>1813</v>
      </c>
      <c r="SY32" s="1059">
        <v>1932</v>
      </c>
      <c r="SZ32" s="1059">
        <v>2027</v>
      </c>
      <c r="TA32" s="1059">
        <v>2068</v>
      </c>
      <c r="TB32" s="1059">
        <v>2126</v>
      </c>
      <c r="TC32" s="1059">
        <v>2296</v>
      </c>
      <c r="TD32" s="1059">
        <v>2414</v>
      </c>
      <c r="TE32" s="1059">
        <v>2174</v>
      </c>
      <c r="TF32" s="1059">
        <v>2045</v>
      </c>
      <c r="TG32" s="1059">
        <v>2114</v>
      </c>
      <c r="TH32" s="1126">
        <v>2039</v>
      </c>
      <c r="TI32" s="1059">
        <v>1026</v>
      </c>
      <c r="TJ32" s="1059">
        <v>929</v>
      </c>
      <c r="TK32" s="1059">
        <v>1955</v>
      </c>
      <c r="TL32" s="1060">
        <v>0.4751918158567775</v>
      </c>
      <c r="TM32" s="1060">
        <v>0.45312560281556069</v>
      </c>
      <c r="TN32" s="1060">
        <v>0.49735533092044565</v>
      </c>
      <c r="TO32" s="1126" t="s">
        <v>3498</v>
      </c>
      <c r="TP32" s="1059">
        <v>885</v>
      </c>
      <c r="TQ32" s="1059">
        <v>1083</v>
      </c>
      <c r="TR32" s="1059">
        <v>1968</v>
      </c>
      <c r="TS32" s="1060">
        <v>0.55030487804878048</v>
      </c>
      <c r="TT32" s="1060">
        <v>0.52824966446967458</v>
      </c>
      <c r="TU32" s="1060">
        <v>0.57216408792115847</v>
      </c>
      <c r="TV32" s="1126" t="s">
        <v>3498</v>
      </c>
      <c r="TW32" s="1059">
        <v>760</v>
      </c>
      <c r="TX32" s="1059">
        <v>1153</v>
      </c>
      <c r="TY32" s="1059">
        <v>1913</v>
      </c>
      <c r="TZ32" s="1060">
        <v>0.60271824359644532</v>
      </c>
      <c r="UA32" s="1060">
        <v>0.58060550441243519</v>
      </c>
      <c r="UB32" s="1060">
        <v>0.62441927642770123</v>
      </c>
      <c r="UC32" s="1126" t="s">
        <v>3498</v>
      </c>
      <c r="UD32" s="1059">
        <v>669</v>
      </c>
      <c r="UE32" s="1059">
        <v>1375</v>
      </c>
      <c r="UF32" s="1059">
        <v>2044</v>
      </c>
      <c r="UG32" s="1060">
        <v>0.6727005870841487</v>
      </c>
      <c r="UH32" s="1060">
        <v>0.65205124818413907</v>
      </c>
      <c r="UI32" s="1060">
        <v>0.69270200259073778</v>
      </c>
      <c r="UJ32" s="1126" t="s">
        <v>2154</v>
      </c>
      <c r="UK32" s="1059">
        <v>639</v>
      </c>
      <c r="UL32" s="1059">
        <v>1404</v>
      </c>
      <c r="UM32" s="1059">
        <v>2043</v>
      </c>
      <c r="UN32" s="1060">
        <v>0.68722466960352424</v>
      </c>
      <c r="UO32" s="1060">
        <v>0.66678522853284661</v>
      </c>
      <c r="UP32" s="1060">
        <v>0.7069613538921361</v>
      </c>
      <c r="UQ32" s="1126" t="s">
        <v>2154</v>
      </c>
      <c r="UR32" s="1059">
        <v>24396</v>
      </c>
      <c r="US32" s="1059">
        <v>23778</v>
      </c>
      <c r="UT32" s="1059">
        <v>618</v>
      </c>
      <c r="UU32" s="1059">
        <v>498</v>
      </c>
      <c r="UV32" s="1060">
        <v>0.80582524271844658</v>
      </c>
      <c r="UW32" s="1059">
        <v>120</v>
      </c>
      <c r="UX32" s="1072">
        <v>0.1941747572815534</v>
      </c>
      <c r="UY32" s="1059">
        <v>18292</v>
      </c>
      <c r="UZ32" s="1059">
        <v>10652</v>
      </c>
      <c r="VA32" s="1059">
        <v>3093</v>
      </c>
      <c r="VB32" s="1059">
        <v>4547</v>
      </c>
      <c r="VC32" s="1060">
        <v>0.58233107369341786</v>
      </c>
      <c r="VD32" s="1060">
        <v>0.16909031270500766</v>
      </c>
      <c r="VE32" s="1072">
        <v>0.24857861360157446</v>
      </c>
      <c r="VF32" s="1059">
        <v>54811</v>
      </c>
      <c r="VG32" s="1059">
        <v>2877</v>
      </c>
      <c r="VH32" s="1059">
        <v>2989</v>
      </c>
      <c r="VI32" s="1059">
        <v>1423</v>
      </c>
      <c r="VJ32" s="1059">
        <v>34202</v>
      </c>
      <c r="VK32" s="1059">
        <v>2806</v>
      </c>
      <c r="VL32" s="1059">
        <v>19406</v>
      </c>
      <c r="VM32" s="1072">
        <v>0.14459445532309595</v>
      </c>
      <c r="VN32" s="1059">
        <v>11316</v>
      </c>
      <c r="VO32" s="1059">
        <v>10</v>
      </c>
      <c r="VP32" s="1059">
        <v>2623</v>
      </c>
      <c r="VQ32" s="1059">
        <v>4060</v>
      </c>
      <c r="VR32" s="1059">
        <v>1520</v>
      </c>
      <c r="VS32" s="1126">
        <v>19529</v>
      </c>
      <c r="VT32" s="1059">
        <v>7346</v>
      </c>
      <c r="VU32" s="1059">
        <v>6119</v>
      </c>
      <c r="VV32" s="1059">
        <v>1207</v>
      </c>
      <c r="VW32" s="1059">
        <v>20</v>
      </c>
      <c r="VX32" s="1059">
        <v>1227</v>
      </c>
      <c r="VY32" s="1060">
        <v>0.16430710590797712</v>
      </c>
      <c r="VZ32" s="1072">
        <v>0.16702967601415736</v>
      </c>
      <c r="WA32" s="1059">
        <v>1190</v>
      </c>
      <c r="WB32" s="1059">
        <v>1110</v>
      </c>
      <c r="WC32" s="1059">
        <v>970</v>
      </c>
      <c r="WD32" s="1059">
        <v>980</v>
      </c>
      <c r="WE32" s="1059">
        <v>925</v>
      </c>
      <c r="WF32" s="1059">
        <v>825</v>
      </c>
      <c r="WG32" s="1126">
        <v>735</v>
      </c>
      <c r="WH32" s="1059">
        <v>4045</v>
      </c>
      <c r="WI32" s="1059">
        <v>1341</v>
      </c>
      <c r="WJ32" s="1060">
        <v>0.3315203955500618</v>
      </c>
      <c r="WK32" s="1126">
        <v>359</v>
      </c>
      <c r="WL32" s="1059" t="s">
        <v>770</v>
      </c>
      <c r="WM32" s="1060" t="s">
        <v>770</v>
      </c>
      <c r="WN32" s="1060" t="s">
        <v>770</v>
      </c>
      <c r="WO32" s="1072" t="s">
        <v>770</v>
      </c>
      <c r="WP32" s="1059" t="s">
        <v>770</v>
      </c>
      <c r="WQ32" s="1060" t="s">
        <v>770</v>
      </c>
      <c r="WR32" s="1060" t="s">
        <v>770</v>
      </c>
      <c r="WS32" s="1072" t="s">
        <v>770</v>
      </c>
      <c r="WT32" s="1059" t="s">
        <v>770</v>
      </c>
      <c r="WU32" s="1060" t="s">
        <v>770</v>
      </c>
      <c r="WV32" s="1060" t="s">
        <v>770</v>
      </c>
      <c r="WW32" s="1072" t="s">
        <v>770</v>
      </c>
      <c r="WX32" s="1059" t="s">
        <v>770</v>
      </c>
      <c r="WY32" s="1060" t="s">
        <v>770</v>
      </c>
      <c r="WZ32" s="1060" t="s">
        <v>770</v>
      </c>
      <c r="XA32" s="1072" t="s">
        <v>770</v>
      </c>
      <c r="XB32" s="1059">
        <v>3092</v>
      </c>
      <c r="XC32" s="1059">
        <v>83313</v>
      </c>
      <c r="XD32" s="1072">
        <v>3.7113055585562875E-2</v>
      </c>
      <c r="XE32" s="1059">
        <v>1365</v>
      </c>
      <c r="XF32" s="1059">
        <v>8825</v>
      </c>
      <c r="XG32" s="1060">
        <v>0.15467422096317279</v>
      </c>
      <c r="XH32" s="1060">
        <v>0.14728044329675366</v>
      </c>
      <c r="XI32" s="1060">
        <v>0.162368503461643</v>
      </c>
      <c r="XJ32" s="1059">
        <v>1500</v>
      </c>
      <c r="XK32" s="1059">
        <v>9110</v>
      </c>
      <c r="XL32" s="1060">
        <v>0.16465422612513722</v>
      </c>
      <c r="XM32" s="1060">
        <v>0.15718019030311936</v>
      </c>
      <c r="XN32" s="1060">
        <v>0.17241095656870509</v>
      </c>
      <c r="XO32" s="1059">
        <v>1480</v>
      </c>
      <c r="XP32" s="1059">
        <v>9255</v>
      </c>
      <c r="XQ32" s="1060">
        <v>0.15991356023770933</v>
      </c>
      <c r="XR32" s="1060">
        <v>0.15258756111160551</v>
      </c>
      <c r="XS32" s="1060">
        <v>0.16752176055704751</v>
      </c>
      <c r="XT32" s="1059">
        <v>1600</v>
      </c>
      <c r="XU32" s="1059">
        <v>9435</v>
      </c>
      <c r="XV32" s="1060">
        <v>0.16958134605193428</v>
      </c>
      <c r="XW32" s="1060">
        <v>0.1621440961278785</v>
      </c>
      <c r="XX32" s="1060">
        <v>0.17728754628271326</v>
      </c>
      <c r="XY32" s="1059">
        <v>1545</v>
      </c>
      <c r="XZ32" s="1059">
        <v>9680</v>
      </c>
      <c r="YA32" s="1060">
        <v>0.15960743801652894</v>
      </c>
      <c r="YB32" s="1060">
        <v>0.15244677844148802</v>
      </c>
      <c r="YC32" s="1060">
        <v>0.16703815653776191</v>
      </c>
      <c r="YD32" s="1059">
        <v>1545</v>
      </c>
      <c r="YE32" s="1059">
        <v>9115</v>
      </c>
      <c r="YF32" s="1060">
        <v>0.16950082281952825</v>
      </c>
      <c r="YG32" s="1060">
        <v>0.16193802924921158</v>
      </c>
      <c r="YH32" s="1060">
        <v>0.17734207259179674</v>
      </c>
      <c r="YI32" s="1059" t="s">
        <v>770</v>
      </c>
      <c r="YJ32" s="1059" t="s">
        <v>770</v>
      </c>
      <c r="YK32" s="1060" t="s">
        <v>770</v>
      </c>
      <c r="YL32" s="1060" t="s">
        <v>770</v>
      </c>
      <c r="YM32" s="1072" t="s">
        <v>770</v>
      </c>
      <c r="YN32" s="1059">
        <v>1485</v>
      </c>
      <c r="YO32" s="1059">
        <v>1480</v>
      </c>
      <c r="YP32" s="1059">
        <v>1620</v>
      </c>
      <c r="YQ32" s="1059">
        <v>1535</v>
      </c>
      <c r="YR32" s="1059">
        <v>1445</v>
      </c>
      <c r="YS32" s="1059">
        <v>1265</v>
      </c>
      <c r="YT32" s="1126">
        <v>1205</v>
      </c>
      <c r="YU32" s="1059">
        <v>113</v>
      </c>
      <c r="YV32" s="1059">
        <v>878</v>
      </c>
      <c r="YW32" s="1060">
        <v>0.12870159453302962</v>
      </c>
      <c r="YX32" s="1060">
        <v>0.10815810117410501</v>
      </c>
      <c r="YY32" s="1060">
        <v>0.15247997216854112</v>
      </c>
      <c r="YZ32" s="1059">
        <v>84</v>
      </c>
      <c r="ZA32" s="1059">
        <v>878</v>
      </c>
      <c r="ZB32" s="1060">
        <v>9.5671981776765377E-2</v>
      </c>
      <c r="ZC32" s="1060">
        <v>7.7939876172723077E-2</v>
      </c>
      <c r="ZD32" s="1060">
        <v>0.11692673743660016</v>
      </c>
      <c r="ZE32" s="1059">
        <v>101</v>
      </c>
      <c r="ZF32" s="1059">
        <v>871</v>
      </c>
      <c r="ZG32" s="1060">
        <v>0.11595866819747416</v>
      </c>
      <c r="ZH32" s="1060">
        <v>9.6361713766940846E-2</v>
      </c>
      <c r="ZI32" s="1060">
        <v>0.13892829992099415</v>
      </c>
      <c r="ZJ32" s="1059">
        <v>189</v>
      </c>
      <c r="ZK32" s="1059">
        <v>861</v>
      </c>
      <c r="ZL32" s="1060">
        <v>0.21951219512195122</v>
      </c>
      <c r="ZM32" s="1060">
        <v>0.19314372649163489</v>
      </c>
      <c r="ZN32" s="1072">
        <v>0.24837240912630451</v>
      </c>
      <c r="ZO32" s="1059">
        <v>1806</v>
      </c>
      <c r="ZP32" s="1059">
        <v>210</v>
      </c>
      <c r="ZQ32" s="1059">
        <v>1596</v>
      </c>
      <c r="ZR32" s="1060">
        <v>0.88372093023255816</v>
      </c>
      <c r="ZS32" s="1059">
        <v>618</v>
      </c>
      <c r="ZT32" s="1059">
        <v>204</v>
      </c>
      <c r="ZU32" s="1059">
        <v>822</v>
      </c>
      <c r="ZV32" s="1060">
        <v>0.38721804511278196</v>
      </c>
      <c r="ZW32" s="1060">
        <v>0.36361797615941865</v>
      </c>
      <c r="ZX32" s="1060">
        <v>0.41135972677786481</v>
      </c>
      <c r="ZY32" s="1060">
        <v>0.51503759398496241</v>
      </c>
      <c r="ZZ32" s="1060">
        <v>0.49051177933149298</v>
      </c>
      <c r="AAA32" s="1072">
        <v>0.53949119361020259</v>
      </c>
      <c r="AAB32" s="1059">
        <v>356</v>
      </c>
      <c r="AAC32" s="1059">
        <v>1446</v>
      </c>
      <c r="AAD32" s="1059">
        <v>1802</v>
      </c>
      <c r="AAE32" s="1060">
        <v>0.802441731409545</v>
      </c>
      <c r="AAF32" s="1059">
        <v>575</v>
      </c>
      <c r="AAG32" s="1060">
        <v>0.39764868603042874</v>
      </c>
      <c r="AAH32" s="1060">
        <v>0.3727264197752434</v>
      </c>
      <c r="AAI32" s="1060">
        <v>0.42311332656449269</v>
      </c>
      <c r="AAJ32" s="1059">
        <v>198</v>
      </c>
      <c r="AAK32" s="1059">
        <v>773</v>
      </c>
      <c r="AAL32" s="1060">
        <v>0.53457814661134162</v>
      </c>
      <c r="AAM32" s="1060">
        <v>0.50881098942527181</v>
      </c>
      <c r="AAN32" s="1072">
        <v>0.56016206924373635</v>
      </c>
      <c r="AAO32" s="1059">
        <v>1619</v>
      </c>
      <c r="AAP32" s="1059">
        <v>599</v>
      </c>
      <c r="AAQ32" s="1060">
        <v>0.36998147004323656</v>
      </c>
      <c r="AAR32" s="1060">
        <v>0.34679756528678202</v>
      </c>
      <c r="AAS32" s="1060">
        <v>0.39378091346003447</v>
      </c>
      <c r="AAT32" s="1059">
        <v>221</v>
      </c>
      <c r="AAU32" s="1059">
        <v>820</v>
      </c>
      <c r="AAV32" s="1060">
        <v>0.50648548486720202</v>
      </c>
      <c r="AAW32" s="1060">
        <v>0.48214565112119379</v>
      </c>
      <c r="AAX32" s="1072">
        <v>0.53079461478454693</v>
      </c>
      <c r="AAY32" s="1059">
        <v>1791</v>
      </c>
      <c r="AAZ32" s="1059">
        <v>1694</v>
      </c>
      <c r="ABA32" s="1059">
        <v>97</v>
      </c>
      <c r="ABB32" s="1060">
        <v>0.94584031267448354</v>
      </c>
      <c r="ABC32" s="1059">
        <v>710</v>
      </c>
      <c r="ABD32" s="1060">
        <v>0.41912632821723733</v>
      </c>
      <c r="ABE32" s="1060">
        <v>0.39583860942989713</v>
      </c>
      <c r="ABF32" s="1060">
        <v>0.442780009183458</v>
      </c>
      <c r="ABG32" s="1059">
        <v>177</v>
      </c>
      <c r="ABH32" s="1059">
        <v>887</v>
      </c>
      <c r="ABI32" s="1060">
        <v>0.52361275088547821</v>
      </c>
      <c r="ABJ32" s="1060">
        <v>0.49980264325791623</v>
      </c>
      <c r="ABK32" s="1072">
        <v>0.54731600824183413</v>
      </c>
      <c r="ABL32" s="1059">
        <v>54811</v>
      </c>
      <c r="ABM32" s="1059">
        <v>35405</v>
      </c>
      <c r="ABN32" s="1059">
        <v>19406</v>
      </c>
      <c r="ABO32" s="1059">
        <v>2877</v>
      </c>
      <c r="ABP32" s="1059">
        <v>1954</v>
      </c>
      <c r="ABQ32" s="1059">
        <v>3794</v>
      </c>
      <c r="ABR32" s="1059">
        <v>2989</v>
      </c>
      <c r="ABS32" s="1059">
        <v>3143</v>
      </c>
      <c r="ABT32" s="1059">
        <v>1843</v>
      </c>
      <c r="ABU32" s="1059">
        <v>1423</v>
      </c>
      <c r="ABV32" s="1059">
        <v>1157</v>
      </c>
      <c r="ABW32" s="1126">
        <v>226</v>
      </c>
      <c r="ABX32" s="1059">
        <v>1205</v>
      </c>
      <c r="ABY32" s="1059">
        <v>1020</v>
      </c>
      <c r="ABZ32" s="1059">
        <v>725</v>
      </c>
      <c r="ACA32" s="1059">
        <v>425</v>
      </c>
      <c r="ACB32" s="1059">
        <v>2995</v>
      </c>
      <c r="ACC32" s="1059">
        <v>3395</v>
      </c>
      <c r="ACD32" s="1059">
        <v>1845</v>
      </c>
      <c r="ACE32" s="1059">
        <v>1265</v>
      </c>
      <c r="ACF32" s="1059">
        <v>1090</v>
      </c>
      <c r="ACG32" s="1059">
        <v>750</v>
      </c>
      <c r="ACH32" s="1059">
        <v>360</v>
      </c>
      <c r="ACI32" s="1059">
        <v>3120</v>
      </c>
      <c r="ACJ32" s="1059">
        <v>3540</v>
      </c>
      <c r="ACK32" s="1059">
        <v>1975</v>
      </c>
      <c r="ACL32" s="1059">
        <v>1445</v>
      </c>
      <c r="ACM32" s="1059">
        <v>1160</v>
      </c>
      <c r="ACN32" s="1059">
        <v>805</v>
      </c>
      <c r="ACO32" s="1059">
        <v>390</v>
      </c>
      <c r="ACP32" s="1059">
        <v>3380</v>
      </c>
      <c r="ACQ32" s="1059">
        <v>3855</v>
      </c>
      <c r="ACR32" s="1059">
        <v>2210</v>
      </c>
      <c r="ACS32" s="1059">
        <v>1535</v>
      </c>
      <c r="ACT32" s="1059">
        <v>1255</v>
      </c>
      <c r="ACU32" s="1059">
        <v>930</v>
      </c>
      <c r="ACV32" s="1059">
        <v>490</v>
      </c>
      <c r="ACW32" s="1059">
        <v>3760</v>
      </c>
      <c r="ACX32" s="1059">
        <v>4190</v>
      </c>
      <c r="ACY32" s="1059">
        <v>2345</v>
      </c>
      <c r="ACZ32" s="1059">
        <v>1620</v>
      </c>
      <c r="ADA32" s="1059">
        <v>1350</v>
      </c>
      <c r="ADB32" s="1059">
        <v>1005</v>
      </c>
      <c r="ADC32" s="1059">
        <v>465</v>
      </c>
      <c r="ADD32" s="1059">
        <v>4000</v>
      </c>
      <c r="ADE32" s="1059">
        <v>4480</v>
      </c>
      <c r="ADF32" s="1059">
        <v>2575</v>
      </c>
      <c r="ADG32" s="1059">
        <v>1480</v>
      </c>
      <c r="ADH32" s="1059">
        <v>1375</v>
      </c>
      <c r="ADI32" s="1059">
        <v>1100</v>
      </c>
      <c r="ADJ32" s="1059">
        <v>535</v>
      </c>
      <c r="ADK32" s="1059">
        <v>3990</v>
      </c>
      <c r="ADL32" s="1059">
        <v>4530</v>
      </c>
      <c r="ADM32" s="1126">
        <v>2495</v>
      </c>
      <c r="ADN32" s="1059">
        <v>1757</v>
      </c>
      <c r="ADO32" s="1059">
        <v>1661</v>
      </c>
      <c r="ADP32" s="1060">
        <v>0.9453614114968697</v>
      </c>
      <c r="ADQ32" s="1059">
        <v>1671</v>
      </c>
      <c r="ADR32" s="1060">
        <v>0.95105293113261236</v>
      </c>
      <c r="ADS32" s="1059">
        <v>1832</v>
      </c>
      <c r="ADT32" s="1059">
        <v>1750</v>
      </c>
      <c r="ADU32" s="1060">
        <v>0.95524017467248912</v>
      </c>
      <c r="ADV32" s="1059">
        <v>1710</v>
      </c>
      <c r="ADW32" s="1060">
        <v>0.93340611353711789</v>
      </c>
      <c r="ADX32" s="1059">
        <v>1723</v>
      </c>
      <c r="ADY32" s="1060">
        <v>0.94050218340611358</v>
      </c>
      <c r="ADZ32" s="1059">
        <v>1725</v>
      </c>
      <c r="AEA32" s="1060">
        <v>0.94159388646288211</v>
      </c>
      <c r="AEB32" s="1059">
        <v>1941</v>
      </c>
      <c r="AEC32" s="1059">
        <v>1865</v>
      </c>
      <c r="AED32" s="1060">
        <v>0.96084492529623911</v>
      </c>
      <c r="AEE32" s="1059">
        <v>1757</v>
      </c>
      <c r="AEF32" s="1060">
        <v>0.9052035033487893</v>
      </c>
      <c r="AEG32" s="1059">
        <v>1865</v>
      </c>
      <c r="AEH32" s="1060">
        <v>0.96084492529623911</v>
      </c>
      <c r="AEI32" s="1059">
        <v>1862</v>
      </c>
      <c r="AEJ32" s="1060">
        <v>0.9592993302421432</v>
      </c>
      <c r="AEK32" s="1059">
        <v>1783</v>
      </c>
      <c r="AEL32" s="1060">
        <v>0.9185986604842864</v>
      </c>
      <c r="AEM32" s="1059">
        <v>1789</v>
      </c>
      <c r="AEN32" s="1060">
        <v>0.9216898505924781</v>
      </c>
      <c r="AEO32" s="1059">
        <v>1738</v>
      </c>
      <c r="AEP32" s="1072">
        <v>0.89541473467284904</v>
      </c>
      <c r="AEQ32" s="1158">
        <v>1783</v>
      </c>
      <c r="AER32" s="1042">
        <v>1659</v>
      </c>
      <c r="AES32" s="1144">
        <v>0.93045429052159279</v>
      </c>
      <c r="AET32" s="64">
        <v>395</v>
      </c>
      <c r="AEU32" s="1144">
        <v>0.22153673583847447</v>
      </c>
      <c r="AEV32" s="1042">
        <v>1672</v>
      </c>
      <c r="AEW32" s="1144">
        <v>0.93774537296690974</v>
      </c>
      <c r="AEX32" s="1042">
        <v>1762</v>
      </c>
      <c r="AEY32" s="1042">
        <v>1696</v>
      </c>
      <c r="AEZ32" s="1144">
        <v>0.96254256526674231</v>
      </c>
      <c r="AFA32" s="65">
        <v>1623</v>
      </c>
      <c r="AFB32" s="1144">
        <v>0.92111237230419973</v>
      </c>
      <c r="AFC32" s="65">
        <v>1294</v>
      </c>
      <c r="AFD32" s="1144">
        <v>0.73439273552780926</v>
      </c>
      <c r="AFE32" s="1042">
        <v>1632</v>
      </c>
      <c r="AFF32" s="1144">
        <v>0.92622020431328034</v>
      </c>
      <c r="AFG32" s="1042">
        <v>1269</v>
      </c>
      <c r="AFH32" s="1144">
        <v>0.72020431328036327</v>
      </c>
      <c r="AFI32" s="1042">
        <v>1949</v>
      </c>
      <c r="AFJ32" s="1042">
        <v>1880</v>
      </c>
      <c r="AFK32" s="1144">
        <v>0.96459722934838377</v>
      </c>
      <c r="AFL32" s="65">
        <v>1707</v>
      </c>
      <c r="AFM32" s="1144">
        <v>0.87583376090302723</v>
      </c>
      <c r="AFN32" s="65">
        <v>1880</v>
      </c>
      <c r="AFO32" s="1144">
        <v>0.96459722934838377</v>
      </c>
      <c r="AFP32" s="65">
        <v>1879</v>
      </c>
      <c r="AFQ32" s="1144">
        <v>0.96408414571575163</v>
      </c>
      <c r="AFR32" s="65">
        <v>1408</v>
      </c>
      <c r="AFS32" s="1144">
        <v>0.72242175474602355</v>
      </c>
      <c r="AFT32" s="65">
        <v>1770</v>
      </c>
      <c r="AFU32" s="1144">
        <v>0.90815802975885074</v>
      </c>
      <c r="AFV32" s="1042">
        <v>1813</v>
      </c>
      <c r="AFW32" s="1144">
        <v>0.93022062596203181</v>
      </c>
      <c r="AFX32" s="1042">
        <v>1784</v>
      </c>
      <c r="AFY32" s="1144">
        <v>0.91534120061570035</v>
      </c>
      <c r="AFZ32" s="1042">
        <v>1407</v>
      </c>
      <c r="AGA32" s="1144">
        <v>0.72190867111339152</v>
      </c>
      <c r="AGB32" s="1042">
        <v>1311</v>
      </c>
      <c r="AGC32" s="802">
        <v>0.6726526423807081</v>
      </c>
      <c r="AGD32" s="1042">
        <v>1713</v>
      </c>
      <c r="AGE32" s="1039">
        <v>1648</v>
      </c>
      <c r="AGF32" s="1145">
        <v>0.96205487448920024</v>
      </c>
      <c r="AGG32" s="1039">
        <v>10</v>
      </c>
      <c r="AGH32" s="1145">
        <v>5.837711617046118E-3</v>
      </c>
      <c r="AGI32" s="1039">
        <v>1647</v>
      </c>
      <c r="AGJ32" s="1145">
        <v>0.96147110332749564</v>
      </c>
      <c r="AGK32" s="1039">
        <v>1881</v>
      </c>
      <c r="AGL32" s="1039">
        <v>1823</v>
      </c>
      <c r="AGM32" s="1145">
        <v>0.96916533758639023</v>
      </c>
      <c r="AGN32" s="1039">
        <v>1733</v>
      </c>
      <c r="AGO32" s="1145">
        <v>0.92131844763423709</v>
      </c>
      <c r="AGP32" s="1039">
        <v>1822</v>
      </c>
      <c r="AGQ32" s="1145">
        <v>0.96863370547581074</v>
      </c>
      <c r="AGR32" s="1039">
        <v>1738</v>
      </c>
      <c r="AGS32" s="1145">
        <v>0.92397660818713445</v>
      </c>
      <c r="AGT32" s="1039">
        <v>1737</v>
      </c>
      <c r="AGU32" s="1145">
        <v>0.92344497607655507</v>
      </c>
      <c r="AGV32" s="1039">
        <v>1882</v>
      </c>
      <c r="AGW32" s="1039">
        <v>1792</v>
      </c>
      <c r="AGX32" s="1145">
        <v>0.95217853347502657</v>
      </c>
      <c r="AGY32" s="1039">
        <v>1726</v>
      </c>
      <c r="AGZ32" s="1145">
        <v>0.9171094580233794</v>
      </c>
      <c r="AHA32" s="1039">
        <v>1792</v>
      </c>
      <c r="AHB32" s="1145">
        <v>0.95217853347502657</v>
      </c>
      <c r="AHC32" s="1039">
        <v>1787</v>
      </c>
      <c r="AHD32" s="1145">
        <v>0.94952178533475029</v>
      </c>
      <c r="AHE32" s="1039">
        <v>1781</v>
      </c>
      <c r="AHF32" s="1145">
        <v>0.94633368756641867</v>
      </c>
      <c r="AHG32" s="1039">
        <v>1625</v>
      </c>
      <c r="AHH32" s="1145">
        <v>0.86344314558979807</v>
      </c>
      <c r="AHI32" s="1039">
        <v>1758</v>
      </c>
      <c r="AHJ32" s="1145">
        <v>0.93411264612114775</v>
      </c>
      <c r="AHK32" s="1039">
        <v>1716</v>
      </c>
      <c r="AHL32" s="1145">
        <v>0.91179596174282673</v>
      </c>
      <c r="AHM32" s="1039">
        <v>1788</v>
      </c>
      <c r="AHN32" s="1145">
        <v>0.95005313496280552</v>
      </c>
      <c r="AHO32" s="1039">
        <v>1695</v>
      </c>
      <c r="AHP32" s="749">
        <v>0.90063761955366628</v>
      </c>
    </row>
    <row r="33" spans="1:900" x14ac:dyDescent="0.2">
      <c r="A33" s="4"/>
      <c r="B33" s="4" t="s">
        <v>628</v>
      </c>
      <c r="C33" s="1014" t="s">
        <v>575</v>
      </c>
      <c r="D33" s="9" t="s">
        <v>770</v>
      </c>
      <c r="E33" s="9" t="s">
        <v>770</v>
      </c>
      <c r="F33" s="9" t="s">
        <v>770</v>
      </c>
      <c r="G33" s="9" t="s">
        <v>770</v>
      </c>
      <c r="H33" s="9" t="s">
        <v>770</v>
      </c>
      <c r="I33" s="9" t="s">
        <v>770</v>
      </c>
      <c r="J33" s="9" t="s">
        <v>770</v>
      </c>
      <c r="K33" s="9" t="s">
        <v>770</v>
      </c>
      <c r="L33" s="9" t="s">
        <v>770</v>
      </c>
      <c r="M33" s="9" t="s">
        <v>770</v>
      </c>
      <c r="N33" s="1" t="s">
        <v>628</v>
      </c>
      <c r="O33" s="62" t="s">
        <v>770</v>
      </c>
      <c r="P33" s="62" t="s">
        <v>770</v>
      </c>
      <c r="Q33" s="62" t="s">
        <v>770</v>
      </c>
      <c r="R33" s="62" t="s">
        <v>770</v>
      </c>
      <c r="S33" s="62" t="s">
        <v>770</v>
      </c>
      <c r="T33" s="62" t="s">
        <v>770</v>
      </c>
      <c r="U33" s="913" t="s">
        <v>770</v>
      </c>
      <c r="V33" s="1125">
        <v>6655</v>
      </c>
      <c r="W33" s="1059">
        <v>7565</v>
      </c>
      <c r="X33" s="1059">
        <v>45890</v>
      </c>
      <c r="Y33" s="1059">
        <v>53985</v>
      </c>
      <c r="Z33" s="1098">
        <v>0.14502070167792547</v>
      </c>
      <c r="AA33" s="1098">
        <v>0.14182873636771076</v>
      </c>
      <c r="AB33" s="1098">
        <v>0.14827209275479458</v>
      </c>
      <c r="AC33" s="1098">
        <v>0.14013151801426321</v>
      </c>
      <c r="AD33" s="1098">
        <v>0.13722895142245303</v>
      </c>
      <c r="AE33" s="1072">
        <v>0.14308529592741537</v>
      </c>
      <c r="AF33" s="1059">
        <v>6245</v>
      </c>
      <c r="AG33" s="1059">
        <v>7045</v>
      </c>
      <c r="AH33" s="1059">
        <v>46055</v>
      </c>
      <c r="AI33" s="1059">
        <v>54220</v>
      </c>
      <c r="AJ33" s="1098">
        <v>0.13559874063619584</v>
      </c>
      <c r="AK33" s="1098">
        <v>0.13250235073315525</v>
      </c>
      <c r="AL33" s="1098">
        <v>0.13875591506562568</v>
      </c>
      <c r="AM33" s="1098">
        <v>0.12993360383622279</v>
      </c>
      <c r="AN33" s="1098">
        <v>0.12712967704513775</v>
      </c>
      <c r="AO33" s="1072">
        <v>0.13278996493603773</v>
      </c>
      <c r="AP33" s="1059">
        <v>6460</v>
      </c>
      <c r="AQ33" s="1059">
        <v>7270</v>
      </c>
      <c r="AR33" s="1059">
        <v>46215</v>
      </c>
      <c r="AS33" s="1059">
        <v>54250</v>
      </c>
      <c r="AT33" s="1098">
        <v>0.13978145623715243</v>
      </c>
      <c r="AU33" s="1098">
        <v>0.13664993907962583</v>
      </c>
      <c r="AV33" s="1098">
        <v>0.14297285220854106</v>
      </c>
      <c r="AW33" s="1098">
        <v>0.13400921658986176</v>
      </c>
      <c r="AX33" s="1098">
        <v>0.13116848141569873</v>
      </c>
      <c r="AY33" s="1072">
        <v>0.13690177992901439</v>
      </c>
      <c r="AZ33" s="1059">
        <v>7030</v>
      </c>
      <c r="BA33" s="1059">
        <v>8040</v>
      </c>
      <c r="BB33" s="1059">
        <v>45825</v>
      </c>
      <c r="BC33" s="1059">
        <v>53905</v>
      </c>
      <c r="BD33" s="1098">
        <v>0.15340971085651936</v>
      </c>
      <c r="BE33" s="1098">
        <v>0.15013918352982386</v>
      </c>
      <c r="BF33" s="1098">
        <v>0.15673834186993335</v>
      </c>
      <c r="BG33" s="1098">
        <v>0.14915128466747055</v>
      </c>
      <c r="BH33" s="1098">
        <v>0.14616901316025818</v>
      </c>
      <c r="BI33" s="1072">
        <v>0.15218355802431541</v>
      </c>
      <c r="BJ33" s="1059">
        <v>14933</v>
      </c>
      <c r="BK33" s="1059">
        <v>15904</v>
      </c>
      <c r="BL33" s="1059">
        <v>14394</v>
      </c>
      <c r="BM33" s="1059">
        <v>14132</v>
      </c>
      <c r="BN33" s="1059">
        <v>12207</v>
      </c>
      <c r="BO33" s="1059">
        <v>59363</v>
      </c>
      <c r="BP33" s="1059">
        <v>71570</v>
      </c>
      <c r="BQ33" s="1126">
        <v>281030</v>
      </c>
      <c r="BR33" s="1059">
        <v>15169</v>
      </c>
      <c r="BS33" s="1059">
        <v>15568</v>
      </c>
      <c r="BT33" s="1059">
        <v>14151</v>
      </c>
      <c r="BU33" s="1059">
        <v>14591</v>
      </c>
      <c r="BV33" s="1059">
        <v>12398</v>
      </c>
      <c r="BW33" s="1059">
        <v>59479</v>
      </c>
      <c r="BX33" s="1059">
        <v>71877</v>
      </c>
      <c r="BY33" s="1126">
        <v>279887</v>
      </c>
      <c r="BZ33" s="1059">
        <v>15277</v>
      </c>
      <c r="CA33" s="1059">
        <v>15186</v>
      </c>
      <c r="CB33" s="1059">
        <v>14046</v>
      </c>
      <c r="CC33" s="1059">
        <v>14600</v>
      </c>
      <c r="CD33" s="1059">
        <v>12664</v>
      </c>
      <c r="CE33" s="1059">
        <v>59109</v>
      </c>
      <c r="CF33" s="1059">
        <v>71773</v>
      </c>
      <c r="CG33" s="1126">
        <v>278105</v>
      </c>
      <c r="CH33" s="1059">
        <v>15263</v>
      </c>
      <c r="CI33" s="1059">
        <v>14806</v>
      </c>
      <c r="CJ33" s="1059">
        <v>14145</v>
      </c>
      <c r="CK33" s="1059">
        <v>14606</v>
      </c>
      <c r="CL33" s="1059">
        <v>12839</v>
      </c>
      <c r="CM33" s="1059">
        <v>58820</v>
      </c>
      <c r="CN33" s="1059">
        <v>71659</v>
      </c>
      <c r="CO33" s="1126">
        <v>276249</v>
      </c>
      <c r="CP33" s="1059">
        <v>15312</v>
      </c>
      <c r="CQ33" s="1059">
        <v>14379</v>
      </c>
      <c r="CR33" s="1059">
        <v>14299</v>
      </c>
      <c r="CS33" s="1059">
        <v>14753</v>
      </c>
      <c r="CT33" s="1059">
        <v>13018</v>
      </c>
      <c r="CU33" s="1059">
        <v>58743</v>
      </c>
      <c r="CV33" s="1059">
        <v>71761</v>
      </c>
      <c r="CW33" s="1126">
        <v>274684</v>
      </c>
      <c r="CX33" s="1059">
        <v>15045</v>
      </c>
      <c r="CY33" s="1059">
        <v>13942</v>
      </c>
      <c r="CZ33" s="1059">
        <v>14424</v>
      </c>
      <c r="DA33" s="1059">
        <v>14959</v>
      </c>
      <c r="DB33" s="1059">
        <v>12957</v>
      </c>
      <c r="DC33" s="1059">
        <v>58370</v>
      </c>
      <c r="DD33" s="1059">
        <v>71327</v>
      </c>
      <c r="DE33" s="1126">
        <v>272813</v>
      </c>
      <c r="DF33" s="1059">
        <v>14693</v>
      </c>
      <c r="DG33" s="1059">
        <v>13714</v>
      </c>
      <c r="DH33" s="1059">
        <v>14887</v>
      </c>
      <c r="DI33" s="1059">
        <v>15102</v>
      </c>
      <c r="DJ33" s="1059">
        <v>12733</v>
      </c>
      <c r="DK33" s="1059">
        <v>58396</v>
      </c>
      <c r="DL33" s="1059">
        <v>71129</v>
      </c>
      <c r="DM33" s="1126">
        <v>271113</v>
      </c>
      <c r="DN33" s="1059">
        <v>14341</v>
      </c>
      <c r="DO33" s="1059">
        <v>13604</v>
      </c>
      <c r="DP33" s="1059">
        <v>14999</v>
      </c>
      <c r="DQ33" s="1059">
        <v>15381</v>
      </c>
      <c r="DR33" s="1059">
        <v>12456</v>
      </c>
      <c r="DS33" s="1059">
        <v>58325</v>
      </c>
      <c r="DT33" s="1059">
        <v>70781</v>
      </c>
      <c r="DU33" s="1126">
        <v>269206</v>
      </c>
      <c r="DV33" s="1059">
        <v>14111</v>
      </c>
      <c r="DW33" s="1059">
        <v>13660</v>
      </c>
      <c r="DX33" s="1059">
        <v>15121</v>
      </c>
      <c r="DY33" s="1059">
        <v>15539</v>
      </c>
      <c r="DZ33" s="1059">
        <v>12302</v>
      </c>
      <c r="EA33" s="1059">
        <v>58431</v>
      </c>
      <c r="EB33" s="1059">
        <v>70733</v>
      </c>
      <c r="EC33" s="1126">
        <v>268061</v>
      </c>
      <c r="ED33" s="1059">
        <v>13834</v>
      </c>
      <c r="EE33" s="1059">
        <v>13890</v>
      </c>
      <c r="EF33" s="1059">
        <v>15175</v>
      </c>
      <c r="EG33" s="1059">
        <v>15740</v>
      </c>
      <c r="EH33" s="1059">
        <v>11805</v>
      </c>
      <c r="EI33" s="1059">
        <v>58639</v>
      </c>
      <c r="EJ33" s="1059">
        <v>70444</v>
      </c>
      <c r="EK33" s="1126">
        <v>266679</v>
      </c>
      <c r="EL33" s="1059">
        <v>13508</v>
      </c>
      <c r="EM33" s="1059">
        <v>14111</v>
      </c>
      <c r="EN33" s="1059">
        <v>15462</v>
      </c>
      <c r="EO33" s="1059">
        <v>15452</v>
      </c>
      <c r="EP33" s="1059">
        <v>11529</v>
      </c>
      <c r="EQ33" s="1059">
        <v>58533</v>
      </c>
      <c r="ER33" s="1059">
        <v>70062</v>
      </c>
      <c r="ES33" s="1126">
        <v>264934</v>
      </c>
      <c r="ET33" s="1059" t="s">
        <v>770</v>
      </c>
      <c r="EU33" s="1059" t="s">
        <v>770</v>
      </c>
      <c r="EV33" s="1059">
        <v>371</v>
      </c>
      <c r="EW33" s="1059">
        <v>401</v>
      </c>
      <c r="EX33" s="1059">
        <v>772</v>
      </c>
      <c r="EY33" s="1059">
        <v>2501</v>
      </c>
      <c r="EZ33" s="1098">
        <v>0.30867652938824469</v>
      </c>
      <c r="FA33" s="1098">
        <v>0.29087707237232135</v>
      </c>
      <c r="FB33" s="1098">
        <v>0.32706281894097322</v>
      </c>
      <c r="FC33" s="64" t="s">
        <v>3498</v>
      </c>
      <c r="FD33" s="1098">
        <v>0.1603358656537385</v>
      </c>
      <c r="FE33" s="1098">
        <v>0.14647835436752762</v>
      </c>
      <c r="FF33" s="1098">
        <v>0.17523520398282511</v>
      </c>
      <c r="FG33" s="1126" t="s">
        <v>3498</v>
      </c>
      <c r="FH33" s="1059" t="s">
        <v>770</v>
      </c>
      <c r="FI33" s="1059" t="s">
        <v>770</v>
      </c>
      <c r="FJ33" s="1059">
        <v>348</v>
      </c>
      <c r="FK33" s="1059">
        <v>409</v>
      </c>
      <c r="FL33" s="1059">
        <v>757</v>
      </c>
      <c r="FM33" s="1059">
        <v>2343</v>
      </c>
      <c r="FN33" s="1098">
        <v>0.32309005548442166</v>
      </c>
      <c r="FO33" s="1098">
        <v>0.30445688006571653</v>
      </c>
      <c r="FP33" s="1098">
        <v>0.3423023857192935</v>
      </c>
      <c r="FQ33" s="1059" t="s">
        <v>2154</v>
      </c>
      <c r="FR33" s="1098">
        <v>0.17456252667520272</v>
      </c>
      <c r="FS33" s="1098">
        <v>0.15972837114016156</v>
      </c>
      <c r="FT33" s="1098">
        <v>0.19046207556929606</v>
      </c>
      <c r="FU33" s="1126" t="s">
        <v>3498</v>
      </c>
      <c r="FV33" s="1059" t="s">
        <v>770</v>
      </c>
      <c r="FW33" s="1059" t="s">
        <v>770</v>
      </c>
      <c r="FX33" s="1059">
        <v>327</v>
      </c>
      <c r="FY33" s="1059">
        <v>389</v>
      </c>
      <c r="FZ33" s="1059">
        <v>716</v>
      </c>
      <c r="GA33" s="1059">
        <v>2397</v>
      </c>
      <c r="GB33" s="1098">
        <v>0.29870671672924487</v>
      </c>
      <c r="GC33" s="1098">
        <v>0.28071805615865175</v>
      </c>
      <c r="GD33" s="1098">
        <v>0.31733953466868542</v>
      </c>
      <c r="GE33" s="1059" t="s">
        <v>3498</v>
      </c>
      <c r="GF33" s="1098">
        <v>0.16228619107217354</v>
      </c>
      <c r="GG33" s="1098">
        <v>0.14806791187315385</v>
      </c>
      <c r="GH33" s="1098">
        <v>0.17758518610556009</v>
      </c>
      <c r="GI33" s="1126" t="s">
        <v>3498</v>
      </c>
      <c r="GJ33" s="1059" t="s">
        <v>770</v>
      </c>
      <c r="GK33" s="1059" t="s">
        <v>770</v>
      </c>
      <c r="GL33" s="1059">
        <v>305</v>
      </c>
      <c r="GM33" s="1059">
        <v>412</v>
      </c>
      <c r="GN33" s="1059">
        <v>717</v>
      </c>
      <c r="GO33" s="1059">
        <v>2310</v>
      </c>
      <c r="GP33" s="1098">
        <v>0.31038961038961038</v>
      </c>
      <c r="GQ33" s="1098">
        <v>0.29185067147994664</v>
      </c>
      <c r="GR33" s="1098">
        <v>0.32955813478870971</v>
      </c>
      <c r="GS33" s="1059" t="s">
        <v>3498</v>
      </c>
      <c r="GT33" s="1098">
        <v>0.17835497835497835</v>
      </c>
      <c r="GU33" s="1098">
        <v>0.16328194186743694</v>
      </c>
      <c r="GV33" s="1098">
        <v>0.19449601031889122</v>
      </c>
      <c r="GW33" s="1126" t="s">
        <v>2154</v>
      </c>
      <c r="GX33" s="1059" t="s">
        <v>770</v>
      </c>
      <c r="GY33" s="1059" t="s">
        <v>770</v>
      </c>
      <c r="GZ33" s="1059">
        <v>381</v>
      </c>
      <c r="HA33" s="1059">
        <v>252</v>
      </c>
      <c r="HB33" s="1059">
        <v>633</v>
      </c>
      <c r="HC33" s="1059">
        <v>2780</v>
      </c>
      <c r="HD33" s="1098">
        <v>0.22769784172661869</v>
      </c>
      <c r="HE33" s="1098">
        <v>0.21249152206976313</v>
      </c>
      <c r="HF33" s="1098">
        <v>0.24365566792094526</v>
      </c>
      <c r="HG33" s="1059" t="s">
        <v>2154</v>
      </c>
      <c r="HH33" s="1098">
        <v>9.0647482014388492E-2</v>
      </c>
      <c r="HI33" s="1098">
        <v>8.0532183660596515E-2</v>
      </c>
      <c r="HJ33" s="1098">
        <v>0.10189252203217258</v>
      </c>
      <c r="HK33" s="1126" t="s">
        <v>2154</v>
      </c>
      <c r="HL33" s="1059" t="s">
        <v>770</v>
      </c>
      <c r="HM33" s="1059" t="s">
        <v>770</v>
      </c>
      <c r="HN33" s="1059">
        <v>343</v>
      </c>
      <c r="HO33" s="1059">
        <v>206</v>
      </c>
      <c r="HP33" s="1059">
        <v>549</v>
      </c>
      <c r="HQ33" s="1059">
        <v>2690</v>
      </c>
      <c r="HR33" s="1098">
        <v>0.20408921933085503</v>
      </c>
      <c r="HS33" s="1098">
        <v>0.18928570677216139</v>
      </c>
      <c r="HT33" s="1098">
        <v>0.21973667842160444</v>
      </c>
      <c r="HU33" s="1059" t="s">
        <v>3498</v>
      </c>
      <c r="HV33" s="1098">
        <v>7.6579925650557615E-2</v>
      </c>
      <c r="HW33" s="1098">
        <v>6.7123616251622664E-2</v>
      </c>
      <c r="HX33" s="1098">
        <v>8.7243841959054866E-2</v>
      </c>
      <c r="HY33" s="1126" t="s">
        <v>3498</v>
      </c>
      <c r="HZ33" s="1059" t="s">
        <v>770</v>
      </c>
      <c r="IA33" s="1059" t="s">
        <v>770</v>
      </c>
      <c r="IB33" s="1059">
        <v>339</v>
      </c>
      <c r="IC33" s="1059">
        <v>216</v>
      </c>
      <c r="ID33" s="1059">
        <v>555</v>
      </c>
      <c r="IE33" s="1059">
        <v>2660</v>
      </c>
      <c r="IF33" s="1098">
        <v>0.20864661654135339</v>
      </c>
      <c r="IG33" s="1098">
        <v>0.19363038001928445</v>
      </c>
      <c r="IH33" s="1098">
        <v>0.2245031598475368</v>
      </c>
      <c r="II33" s="1059" t="s">
        <v>2154</v>
      </c>
      <c r="IJ33" s="1098">
        <v>8.1203007518796999E-2</v>
      </c>
      <c r="IK33" s="1098">
        <v>7.1416726750303347E-2</v>
      </c>
      <c r="IL33" s="1098">
        <v>9.2197161522779139E-2</v>
      </c>
      <c r="IM33" s="1126" t="s">
        <v>2154</v>
      </c>
      <c r="IN33" s="1059" t="s">
        <v>770</v>
      </c>
      <c r="IO33" s="1059" t="s">
        <v>770</v>
      </c>
      <c r="IP33" s="1059">
        <v>225</v>
      </c>
      <c r="IQ33" s="1059">
        <v>163</v>
      </c>
      <c r="IR33" s="1059">
        <v>388</v>
      </c>
      <c r="IS33" s="1059">
        <v>1729</v>
      </c>
      <c r="IT33" s="1098">
        <v>0.22440717177559283</v>
      </c>
      <c r="IU33" s="1098">
        <v>0.20536579793262258</v>
      </c>
      <c r="IV33" s="1098">
        <v>0.2446704444778196</v>
      </c>
      <c r="IW33" s="1059" t="s">
        <v>2154</v>
      </c>
      <c r="IX33" s="1098">
        <v>9.4274146905725859E-2</v>
      </c>
      <c r="IY33" s="1098">
        <v>8.1385958519619189E-2</v>
      </c>
      <c r="IZ33" s="1098">
        <v>0.10896120633017134</v>
      </c>
      <c r="JA33" s="1126" t="s">
        <v>2154</v>
      </c>
      <c r="JB33" s="1059">
        <v>267527</v>
      </c>
      <c r="JC33" s="1059">
        <v>14974</v>
      </c>
      <c r="JD33" s="1059">
        <v>13863</v>
      </c>
      <c r="JE33" s="1059">
        <v>14247</v>
      </c>
      <c r="JF33" s="1059">
        <v>14445</v>
      </c>
      <c r="JG33" s="1126">
        <v>12861</v>
      </c>
      <c r="JH33" s="1059">
        <v>50012</v>
      </c>
      <c r="JI33" s="1059">
        <v>287</v>
      </c>
      <c r="JJ33" s="1059">
        <v>547</v>
      </c>
      <c r="JK33" s="1059">
        <v>748</v>
      </c>
      <c r="JL33" s="1059">
        <v>832</v>
      </c>
      <c r="JM33" s="1126">
        <v>793</v>
      </c>
      <c r="JN33" s="1060">
        <v>0.1869418787636388</v>
      </c>
      <c r="JO33" s="1060">
        <v>1.9166555362628557E-2</v>
      </c>
      <c r="JP33" s="1060">
        <v>3.9457548871095725E-2</v>
      </c>
      <c r="JQ33" s="1060">
        <v>5.250228118200323E-2</v>
      </c>
      <c r="JR33" s="1060">
        <v>5.7597784700588441E-2</v>
      </c>
      <c r="JS33" s="1072">
        <v>6.1659279993779646E-2</v>
      </c>
      <c r="JT33" s="1059">
        <v>272078</v>
      </c>
      <c r="JU33" s="1059">
        <v>260167</v>
      </c>
      <c r="JV33" s="1059">
        <v>249686</v>
      </c>
      <c r="JW33" s="1059">
        <v>10481</v>
      </c>
      <c r="JX33" s="1059">
        <v>1947</v>
      </c>
      <c r="JY33" s="1059">
        <v>358</v>
      </c>
      <c r="JZ33" s="1059">
        <v>8176</v>
      </c>
      <c r="KA33" s="1059">
        <v>3818</v>
      </c>
      <c r="KB33" s="1059">
        <v>5700</v>
      </c>
      <c r="KC33" s="1059">
        <v>1535</v>
      </c>
      <c r="KD33" s="1059">
        <v>858</v>
      </c>
      <c r="KE33" s="1060">
        <v>0.91770007130308218</v>
      </c>
      <c r="KF33" s="1072">
        <v>8.2299928696917823E-2</v>
      </c>
      <c r="KG33" s="1059">
        <v>14986</v>
      </c>
      <c r="KH33" s="1059">
        <v>13677</v>
      </c>
      <c r="KI33" s="1059">
        <v>13164</v>
      </c>
      <c r="KJ33" s="1059">
        <v>513</v>
      </c>
      <c r="KK33" s="1059">
        <v>15</v>
      </c>
      <c r="KL33" s="1059">
        <v>38</v>
      </c>
      <c r="KM33" s="1059">
        <v>460</v>
      </c>
      <c r="KN33" s="1059">
        <v>720</v>
      </c>
      <c r="KO33" s="1059">
        <v>445</v>
      </c>
      <c r="KP33" s="1059">
        <v>77</v>
      </c>
      <c r="KQ33" s="1059">
        <v>67</v>
      </c>
      <c r="KR33" s="1060">
        <v>0.87841985853463234</v>
      </c>
      <c r="KS33" s="1072">
        <v>0.12158014146536766</v>
      </c>
      <c r="KT33" s="1059">
        <v>8449</v>
      </c>
      <c r="KU33" s="1059">
        <v>7760</v>
      </c>
      <c r="KV33" s="1059">
        <v>7543</v>
      </c>
      <c r="KW33" s="1059">
        <v>217</v>
      </c>
      <c r="KX33" s="1059">
        <v>14</v>
      </c>
      <c r="KY33" s="1059">
        <v>14</v>
      </c>
      <c r="KZ33" s="1059">
        <v>189</v>
      </c>
      <c r="LA33" s="1059">
        <v>350</v>
      </c>
      <c r="LB33" s="1059">
        <v>255</v>
      </c>
      <c r="LC33" s="1059">
        <v>52</v>
      </c>
      <c r="LD33" s="1059">
        <v>32</v>
      </c>
      <c r="LE33" s="1060">
        <v>0.89276837495561601</v>
      </c>
      <c r="LF33" s="1072">
        <v>0.10723162504438399</v>
      </c>
      <c r="LG33" s="1059">
        <v>5432</v>
      </c>
      <c r="LH33" s="1059">
        <v>5038</v>
      </c>
      <c r="LI33" s="1059">
        <v>4913</v>
      </c>
      <c r="LJ33" s="1059">
        <v>125</v>
      </c>
      <c r="LK33" s="1059">
        <v>13</v>
      </c>
      <c r="LL33" s="1059">
        <v>8</v>
      </c>
      <c r="LM33" s="1059">
        <v>104</v>
      </c>
      <c r="LN33" s="1059">
        <v>208</v>
      </c>
      <c r="LO33" s="1059">
        <v>142</v>
      </c>
      <c r="LP33" s="1059">
        <v>24</v>
      </c>
      <c r="LQ33" s="1059">
        <v>20</v>
      </c>
      <c r="LR33" s="1060">
        <v>0.90445508100147276</v>
      </c>
      <c r="LS33" s="1072">
        <v>9.554491899852724E-2</v>
      </c>
      <c r="LT33" s="1059">
        <v>14460</v>
      </c>
      <c r="LU33" s="1059">
        <v>13541</v>
      </c>
      <c r="LV33" s="1059">
        <v>13205</v>
      </c>
      <c r="LW33" s="1059">
        <v>336</v>
      </c>
      <c r="LX33" s="1059">
        <v>29</v>
      </c>
      <c r="LY33" s="1059">
        <v>26</v>
      </c>
      <c r="LZ33" s="1059">
        <v>281</v>
      </c>
      <c r="MA33" s="1059">
        <v>443</v>
      </c>
      <c r="MB33" s="1059">
        <v>353</v>
      </c>
      <c r="MC33" s="1059">
        <v>81</v>
      </c>
      <c r="MD33" s="1059">
        <v>42</v>
      </c>
      <c r="ME33" s="1060">
        <v>0.91320885200553248</v>
      </c>
      <c r="MF33" s="1072">
        <v>8.6791147994467521E-2</v>
      </c>
      <c r="MG33" s="1059">
        <v>3152</v>
      </c>
      <c r="MH33" s="1059">
        <v>2967</v>
      </c>
      <c r="MI33" s="1059">
        <v>2885</v>
      </c>
      <c r="MJ33" s="1059">
        <v>82</v>
      </c>
      <c r="MK33" s="1059">
        <v>5</v>
      </c>
      <c r="ML33" s="1059">
        <v>11</v>
      </c>
      <c r="MM33" s="1059">
        <v>66</v>
      </c>
      <c r="MN33" s="1059">
        <v>76</v>
      </c>
      <c r="MO33" s="1059">
        <v>72</v>
      </c>
      <c r="MP33" s="1059">
        <v>28</v>
      </c>
      <c r="MQ33" s="1059">
        <v>9</v>
      </c>
      <c r="MR33" s="1060">
        <v>0.91529187817258884</v>
      </c>
      <c r="MS33" s="1072">
        <v>8.4708121827411165E-2</v>
      </c>
      <c r="MT33" s="1059">
        <v>6105</v>
      </c>
      <c r="MU33" s="1059">
        <v>5694</v>
      </c>
      <c r="MV33" s="1059">
        <v>5536</v>
      </c>
      <c r="MW33" s="1059">
        <v>158</v>
      </c>
      <c r="MX33" s="1059">
        <v>18</v>
      </c>
      <c r="MY33" s="1059">
        <v>15</v>
      </c>
      <c r="MZ33" s="1059">
        <v>125</v>
      </c>
      <c r="NA33" s="1059">
        <v>167</v>
      </c>
      <c r="NB33" s="1059">
        <v>172</v>
      </c>
      <c r="NC33" s="1059">
        <v>51</v>
      </c>
      <c r="ND33" s="1059">
        <v>21</v>
      </c>
      <c r="NE33" s="1060">
        <v>0.90679770679770677</v>
      </c>
      <c r="NF33" s="1072">
        <v>9.3202293202293229E-2</v>
      </c>
      <c r="NG33" s="1059">
        <v>5542</v>
      </c>
      <c r="NH33" s="1059">
        <v>5186</v>
      </c>
      <c r="NI33" s="1059">
        <v>5042</v>
      </c>
      <c r="NJ33" s="1059">
        <v>144</v>
      </c>
      <c r="NK33" s="1059">
        <v>10</v>
      </c>
      <c r="NL33" s="1059">
        <v>13</v>
      </c>
      <c r="NM33" s="1059">
        <v>121</v>
      </c>
      <c r="NN33" s="1059">
        <v>129</v>
      </c>
      <c r="NO33" s="1059">
        <v>154</v>
      </c>
      <c r="NP33" s="1059">
        <v>53</v>
      </c>
      <c r="NQ33" s="1059">
        <v>20</v>
      </c>
      <c r="NR33" s="1060">
        <v>0.90977986286539159</v>
      </c>
      <c r="NS33" s="1072">
        <v>9.0220137134608414E-2</v>
      </c>
      <c r="NT33" s="1059">
        <v>12997</v>
      </c>
      <c r="NU33" s="1059">
        <v>12296</v>
      </c>
      <c r="NV33" s="1059">
        <v>11759</v>
      </c>
      <c r="NW33" s="1059">
        <v>537</v>
      </c>
      <c r="NX33" s="1059">
        <v>52</v>
      </c>
      <c r="NY33" s="1059">
        <v>38</v>
      </c>
      <c r="NZ33" s="1059">
        <v>447</v>
      </c>
      <c r="OA33" s="1059">
        <v>240</v>
      </c>
      <c r="OB33" s="1059">
        <v>320</v>
      </c>
      <c r="OC33" s="1059">
        <v>91</v>
      </c>
      <c r="OD33" s="1059">
        <v>50</v>
      </c>
      <c r="OE33" s="1060">
        <v>0.90474724936523809</v>
      </c>
      <c r="OF33" s="1072">
        <v>9.5252750634761907E-2</v>
      </c>
      <c r="OG33" s="1059">
        <v>71123</v>
      </c>
      <c r="OH33" s="1059">
        <v>66159</v>
      </c>
      <c r="OI33" s="1059">
        <v>64047</v>
      </c>
      <c r="OJ33" s="1059">
        <v>2112</v>
      </c>
      <c r="OK33" s="1059">
        <v>156</v>
      </c>
      <c r="OL33" s="1059">
        <v>163</v>
      </c>
      <c r="OM33" s="1059">
        <v>1793</v>
      </c>
      <c r="ON33" s="1059">
        <v>2333</v>
      </c>
      <c r="OO33" s="1059">
        <v>1913</v>
      </c>
      <c r="OP33" s="1059">
        <v>457</v>
      </c>
      <c r="OQ33" s="1059">
        <v>261</v>
      </c>
      <c r="OR33" s="1060">
        <v>0.9005103834202719</v>
      </c>
      <c r="OS33" s="1072">
        <v>9.9489616579728102E-2</v>
      </c>
      <c r="OT33" s="1059">
        <v>274177</v>
      </c>
      <c r="OU33" s="1059">
        <v>16.612492951633435</v>
      </c>
      <c r="OV33" s="1060">
        <v>1.7341040462427744E-2</v>
      </c>
      <c r="OW33" s="1072">
        <v>0.16184971098265896</v>
      </c>
      <c r="OX33" s="1059">
        <v>47004</v>
      </c>
      <c r="OY33" s="1060">
        <v>0.14809837460641642</v>
      </c>
      <c r="OZ33" s="1059">
        <v>6961.2159999999976</v>
      </c>
      <c r="PA33" s="1060">
        <v>1.1560693641618497E-2</v>
      </c>
      <c r="PB33" s="1072">
        <v>0.13294797687861271</v>
      </c>
      <c r="PC33" s="1059">
        <v>11435</v>
      </c>
      <c r="PD33" s="1059">
        <v>1600</v>
      </c>
      <c r="PE33" s="1126">
        <v>885</v>
      </c>
      <c r="PF33" s="1059">
        <v>11100</v>
      </c>
      <c r="PG33" s="1059">
        <v>1600</v>
      </c>
      <c r="PH33" s="1126">
        <v>795</v>
      </c>
      <c r="PI33" s="1059">
        <v>10575</v>
      </c>
      <c r="PJ33" s="1059">
        <v>1650</v>
      </c>
      <c r="PK33" s="1126">
        <v>725</v>
      </c>
      <c r="PL33" s="1059">
        <v>10160</v>
      </c>
      <c r="PM33" s="1059">
        <v>1605</v>
      </c>
      <c r="PN33" s="1126">
        <v>700</v>
      </c>
      <c r="PO33" s="1059">
        <v>9730</v>
      </c>
      <c r="PP33" s="1059">
        <v>1720</v>
      </c>
      <c r="PQ33" s="1126">
        <v>615</v>
      </c>
      <c r="PR33" s="1059">
        <v>9205</v>
      </c>
      <c r="PS33" s="1059">
        <v>1730</v>
      </c>
      <c r="PT33" s="1126">
        <v>545</v>
      </c>
      <c r="PU33" s="1059" t="s">
        <v>770</v>
      </c>
      <c r="PV33" s="1059" t="s">
        <v>770</v>
      </c>
      <c r="PW33" s="1059" t="s">
        <v>770</v>
      </c>
      <c r="PX33" s="1059" t="s">
        <v>770</v>
      </c>
      <c r="PY33" s="1059" t="s">
        <v>770</v>
      </c>
      <c r="PZ33" s="1059" t="s">
        <v>770</v>
      </c>
      <c r="QA33" s="1059" t="s">
        <v>770</v>
      </c>
      <c r="QB33" s="1126" t="s">
        <v>770</v>
      </c>
      <c r="QC33" s="1059">
        <v>2704</v>
      </c>
      <c r="QD33" s="1059">
        <v>2785</v>
      </c>
      <c r="QE33" s="1059" t="s">
        <v>770</v>
      </c>
      <c r="QF33" s="1059">
        <v>2734</v>
      </c>
      <c r="QG33" s="1059">
        <v>2914</v>
      </c>
      <c r="QH33" s="1059">
        <v>2905</v>
      </c>
      <c r="QI33" s="1059">
        <v>2786</v>
      </c>
      <c r="QJ33" s="1059">
        <v>2795</v>
      </c>
      <c r="QK33" s="1126">
        <v>2732</v>
      </c>
      <c r="QL33" s="1059">
        <v>2761</v>
      </c>
      <c r="QM33" s="1059">
        <v>2900</v>
      </c>
      <c r="QN33" s="1059">
        <v>2961</v>
      </c>
      <c r="QO33" s="1059">
        <v>3003</v>
      </c>
      <c r="QP33" s="1059">
        <v>3308</v>
      </c>
      <c r="QQ33" s="1059">
        <v>3208</v>
      </c>
      <c r="QR33" s="1059">
        <v>3209</v>
      </c>
      <c r="QS33" s="1059">
        <v>3194</v>
      </c>
      <c r="QT33" s="1059">
        <v>3228</v>
      </c>
      <c r="QU33" s="1059">
        <v>3065</v>
      </c>
      <c r="QV33" s="1059">
        <v>2995</v>
      </c>
      <c r="QW33" s="1059">
        <v>2916</v>
      </c>
      <c r="QX33" s="1059">
        <v>2916</v>
      </c>
      <c r="QY33" s="1059">
        <v>2784</v>
      </c>
      <c r="QZ33" s="1059">
        <v>2783</v>
      </c>
      <c r="RA33" s="1059">
        <v>2752</v>
      </c>
      <c r="RB33" s="1059">
        <v>2881</v>
      </c>
      <c r="RC33" s="1059">
        <v>3014</v>
      </c>
      <c r="RD33" s="1059">
        <v>3006</v>
      </c>
      <c r="RE33" s="1059">
        <v>2479</v>
      </c>
      <c r="RF33" s="1059">
        <v>2339</v>
      </c>
      <c r="RG33" s="1059">
        <v>2295</v>
      </c>
      <c r="RH33" s="1059">
        <v>2337</v>
      </c>
      <c r="RI33" s="1059">
        <v>2644</v>
      </c>
      <c r="RJ33" s="1126">
        <v>2592</v>
      </c>
      <c r="RK33" s="1059">
        <v>2831</v>
      </c>
      <c r="RL33" s="1059">
        <v>2900</v>
      </c>
      <c r="RM33" s="1059">
        <v>2982</v>
      </c>
      <c r="RN33" s="1059">
        <v>3274</v>
      </c>
      <c r="RO33" s="1059">
        <v>3182</v>
      </c>
      <c r="RP33" s="1059">
        <v>3181</v>
      </c>
      <c r="RQ33" s="1059">
        <v>3177</v>
      </c>
      <c r="RR33" s="1059">
        <v>3195</v>
      </c>
      <c r="RS33" s="1059">
        <v>3035</v>
      </c>
      <c r="RT33" s="1059">
        <v>2980</v>
      </c>
      <c r="RU33" s="1059">
        <v>2890</v>
      </c>
      <c r="RV33" s="1059">
        <v>2914</v>
      </c>
      <c r="RW33" s="1059">
        <v>2802</v>
      </c>
      <c r="RX33" s="1059">
        <v>2798</v>
      </c>
      <c r="RY33" s="1059">
        <v>2747</v>
      </c>
      <c r="RZ33" s="1059">
        <v>2904</v>
      </c>
      <c r="SA33" s="1059">
        <v>3019</v>
      </c>
      <c r="SB33" s="1059">
        <v>3097</v>
      </c>
      <c r="SC33" s="1059">
        <v>2970</v>
      </c>
      <c r="SD33" s="1059">
        <v>2601</v>
      </c>
      <c r="SE33" s="1059">
        <v>2231</v>
      </c>
      <c r="SF33" s="1059">
        <v>2239</v>
      </c>
      <c r="SG33" s="1059">
        <v>2584</v>
      </c>
      <c r="SH33" s="1059">
        <v>2622</v>
      </c>
      <c r="SI33" s="1126">
        <v>2722</v>
      </c>
      <c r="SJ33" s="1059">
        <v>2816</v>
      </c>
      <c r="SK33" s="1059">
        <v>2918</v>
      </c>
      <c r="SL33" s="1059">
        <v>3223</v>
      </c>
      <c r="SM33" s="1059">
        <v>3172</v>
      </c>
      <c r="SN33" s="1059">
        <v>3148</v>
      </c>
      <c r="SO33" s="1059">
        <v>3170</v>
      </c>
      <c r="SP33" s="1059">
        <v>3169</v>
      </c>
      <c r="SQ33" s="1059">
        <v>3024</v>
      </c>
      <c r="SR33" s="1059">
        <v>2974</v>
      </c>
      <c r="SS33" s="1059">
        <v>2849</v>
      </c>
      <c r="ST33" s="1059">
        <v>2868</v>
      </c>
      <c r="SU33" s="1059">
        <v>2772</v>
      </c>
      <c r="SV33" s="1059">
        <v>2761</v>
      </c>
      <c r="SW33" s="1059">
        <v>2761</v>
      </c>
      <c r="SX33" s="1059">
        <v>2884</v>
      </c>
      <c r="SY33" s="1059">
        <v>3000</v>
      </c>
      <c r="SZ33" s="1059">
        <v>3048</v>
      </c>
      <c r="TA33" s="1059">
        <v>3023</v>
      </c>
      <c r="TB33" s="1059">
        <v>3067</v>
      </c>
      <c r="TC33" s="1059">
        <v>2462</v>
      </c>
      <c r="TD33" s="1059">
        <v>2226</v>
      </c>
      <c r="TE33" s="1059">
        <v>2464</v>
      </c>
      <c r="TF33" s="1059">
        <v>2533</v>
      </c>
      <c r="TG33" s="1059">
        <v>2711</v>
      </c>
      <c r="TH33" s="1126">
        <v>2730</v>
      </c>
      <c r="TI33" s="1059">
        <v>1401</v>
      </c>
      <c r="TJ33" s="1059">
        <v>1616</v>
      </c>
      <c r="TK33" s="1059">
        <v>3017</v>
      </c>
      <c r="TL33" s="1060">
        <v>0.53563142194232682</v>
      </c>
      <c r="TM33" s="1060">
        <v>0.51780127088036643</v>
      </c>
      <c r="TN33" s="1060">
        <v>0.55337095147251858</v>
      </c>
      <c r="TO33" s="1126" t="s">
        <v>2154</v>
      </c>
      <c r="TP33" s="1059">
        <v>1199</v>
      </c>
      <c r="TQ33" s="1059">
        <v>1765</v>
      </c>
      <c r="TR33" s="1059">
        <v>2964</v>
      </c>
      <c r="TS33" s="1060">
        <v>0.59547908232118762</v>
      </c>
      <c r="TT33" s="1060">
        <v>0.57769747294964369</v>
      </c>
      <c r="TU33" s="1060">
        <v>0.61301352285432575</v>
      </c>
      <c r="TV33" s="1126" t="s">
        <v>2154</v>
      </c>
      <c r="TW33" s="1059">
        <v>1107</v>
      </c>
      <c r="TX33" s="1059">
        <v>1925</v>
      </c>
      <c r="TY33" s="1059">
        <v>3032</v>
      </c>
      <c r="TZ33" s="1060">
        <v>0.63489445910290232</v>
      </c>
      <c r="UA33" s="1060">
        <v>0.6175964208969974</v>
      </c>
      <c r="UB33" s="1060">
        <v>0.65185111485072278</v>
      </c>
      <c r="UC33" s="1126" t="s">
        <v>3498</v>
      </c>
      <c r="UD33" s="1059">
        <v>985</v>
      </c>
      <c r="UE33" s="1059">
        <v>2112</v>
      </c>
      <c r="UF33" s="1059">
        <v>3097</v>
      </c>
      <c r="UG33" s="1060">
        <v>0.68195027445915402</v>
      </c>
      <c r="UH33" s="1060">
        <v>0.66533130798879103</v>
      </c>
      <c r="UI33" s="1060">
        <v>0.69811842491971388</v>
      </c>
      <c r="UJ33" s="1126" t="s">
        <v>2154</v>
      </c>
      <c r="UK33" s="1059">
        <v>906</v>
      </c>
      <c r="UL33" s="1059">
        <v>2197</v>
      </c>
      <c r="UM33" s="1059">
        <v>3103</v>
      </c>
      <c r="UN33" s="1060">
        <v>0.70802449242668386</v>
      </c>
      <c r="UO33" s="1060">
        <v>0.69177751477570026</v>
      </c>
      <c r="UP33" s="1060">
        <v>0.72375704568109311</v>
      </c>
      <c r="UQ33" s="1126" t="s">
        <v>2154</v>
      </c>
      <c r="UR33" s="1059">
        <v>37514</v>
      </c>
      <c r="US33" s="1059">
        <v>36680</v>
      </c>
      <c r="UT33" s="1059">
        <v>834</v>
      </c>
      <c r="UU33" s="1059">
        <v>696</v>
      </c>
      <c r="UV33" s="1060">
        <v>0.83453237410071945</v>
      </c>
      <c r="UW33" s="1059">
        <v>138</v>
      </c>
      <c r="UX33" s="1072">
        <v>0.16546762589928057</v>
      </c>
      <c r="UY33" s="1059">
        <v>28837</v>
      </c>
      <c r="UZ33" s="1059">
        <v>18106</v>
      </c>
      <c r="VA33" s="1059">
        <v>4121</v>
      </c>
      <c r="VB33" s="1059">
        <v>6610</v>
      </c>
      <c r="VC33" s="1060">
        <v>0.62787391198807085</v>
      </c>
      <c r="VD33" s="1060">
        <v>0.14290668238721088</v>
      </c>
      <c r="VE33" s="1072">
        <v>0.22921940562471824</v>
      </c>
      <c r="VF33" s="1059">
        <v>79308</v>
      </c>
      <c r="VG33" s="1059">
        <v>4824</v>
      </c>
      <c r="VH33" s="1059">
        <v>4733</v>
      </c>
      <c r="VI33" s="1059">
        <v>2166</v>
      </c>
      <c r="VJ33" s="1059">
        <v>52786</v>
      </c>
      <c r="VK33" s="1059">
        <v>4140</v>
      </c>
      <c r="VL33" s="1059">
        <v>30239</v>
      </c>
      <c r="VM33" s="1072">
        <v>0.13690928932835081</v>
      </c>
      <c r="VN33" s="1059">
        <v>16786</v>
      </c>
      <c r="VO33" s="1059">
        <v>23</v>
      </c>
      <c r="VP33" s="1059">
        <v>4451</v>
      </c>
      <c r="VQ33" s="1059">
        <v>6804</v>
      </c>
      <c r="VR33" s="1059">
        <v>2336</v>
      </c>
      <c r="VS33" s="1126">
        <v>30400</v>
      </c>
      <c r="VT33" s="1059">
        <v>11824</v>
      </c>
      <c r="VU33" s="1059">
        <v>9598</v>
      </c>
      <c r="VV33" s="1059">
        <v>2195</v>
      </c>
      <c r="VW33" s="1059">
        <v>29</v>
      </c>
      <c r="VX33" s="1059">
        <v>2224</v>
      </c>
      <c r="VY33" s="1060">
        <v>0.18563937753721244</v>
      </c>
      <c r="VZ33" s="1072">
        <v>0.18809201623815969</v>
      </c>
      <c r="WA33" s="1059">
        <v>1980</v>
      </c>
      <c r="WB33" s="1059">
        <v>1800</v>
      </c>
      <c r="WC33" s="1059">
        <v>1565</v>
      </c>
      <c r="WD33" s="1059">
        <v>1480</v>
      </c>
      <c r="WE33" s="1059">
        <v>1380</v>
      </c>
      <c r="WF33" s="1059">
        <v>1255</v>
      </c>
      <c r="WG33" s="1126">
        <v>1200</v>
      </c>
      <c r="WH33" s="1059">
        <v>6791</v>
      </c>
      <c r="WI33" s="1059">
        <v>2386</v>
      </c>
      <c r="WJ33" s="1060">
        <v>0.35134737152113094</v>
      </c>
      <c r="WK33" s="1126">
        <v>666</v>
      </c>
      <c r="WL33" s="1059" t="s">
        <v>770</v>
      </c>
      <c r="WM33" s="1060" t="s">
        <v>770</v>
      </c>
      <c r="WN33" s="1060" t="s">
        <v>770</v>
      </c>
      <c r="WO33" s="1072" t="s">
        <v>770</v>
      </c>
      <c r="WP33" s="1059" t="s">
        <v>770</v>
      </c>
      <c r="WQ33" s="1060" t="s">
        <v>770</v>
      </c>
      <c r="WR33" s="1060" t="s">
        <v>770</v>
      </c>
      <c r="WS33" s="1072" t="s">
        <v>770</v>
      </c>
      <c r="WT33" s="1059" t="s">
        <v>770</v>
      </c>
      <c r="WU33" s="1060" t="s">
        <v>770</v>
      </c>
      <c r="WV33" s="1060" t="s">
        <v>770</v>
      </c>
      <c r="WW33" s="1072" t="s">
        <v>770</v>
      </c>
      <c r="WX33" s="1059" t="s">
        <v>770</v>
      </c>
      <c r="WY33" s="1060" t="s">
        <v>770</v>
      </c>
      <c r="WZ33" s="1060" t="s">
        <v>770</v>
      </c>
      <c r="XA33" s="1072" t="s">
        <v>770</v>
      </c>
      <c r="XB33" s="1059">
        <v>5304</v>
      </c>
      <c r="XC33" s="1059">
        <v>121311</v>
      </c>
      <c r="XD33" s="1072">
        <v>4.372233350644212E-2</v>
      </c>
      <c r="XE33" s="1059">
        <v>2285</v>
      </c>
      <c r="XF33" s="1059">
        <v>13805</v>
      </c>
      <c r="XG33" s="1060">
        <v>0.1655197392249185</v>
      </c>
      <c r="XH33" s="1060">
        <v>0.15941336397202122</v>
      </c>
      <c r="XI33" s="1060">
        <v>0.17181221150151388</v>
      </c>
      <c r="XJ33" s="1059">
        <v>2585</v>
      </c>
      <c r="XK33" s="1059">
        <v>14090</v>
      </c>
      <c r="XL33" s="1060">
        <v>0.18346344925479063</v>
      </c>
      <c r="XM33" s="1060">
        <v>0.1771592145624154</v>
      </c>
      <c r="XN33" s="1060">
        <v>0.18994023621100181</v>
      </c>
      <c r="XO33" s="1059">
        <v>2615</v>
      </c>
      <c r="XP33" s="1059">
        <v>14365</v>
      </c>
      <c r="XQ33" s="1060">
        <v>0.18203967977723634</v>
      </c>
      <c r="XR33" s="1060">
        <v>0.17581473739047243</v>
      </c>
      <c r="XS33" s="1060">
        <v>0.18843463329262894</v>
      </c>
      <c r="XT33" s="1059">
        <v>2585</v>
      </c>
      <c r="XU33" s="1059">
        <v>14585</v>
      </c>
      <c r="XV33" s="1060">
        <v>0.17723688721288997</v>
      </c>
      <c r="XW33" s="1060">
        <v>0.17112471144498514</v>
      </c>
      <c r="XX33" s="1060">
        <v>0.18351903963180036</v>
      </c>
      <c r="XY33" s="1059">
        <v>2410</v>
      </c>
      <c r="XZ33" s="1059">
        <v>14860</v>
      </c>
      <c r="YA33" s="1060">
        <v>0.16218034993270525</v>
      </c>
      <c r="YB33" s="1060">
        <v>0.15634107815114212</v>
      </c>
      <c r="YC33" s="1060">
        <v>0.16819423610021297</v>
      </c>
      <c r="YD33" s="1059">
        <v>2350</v>
      </c>
      <c r="YE33" s="1059">
        <v>14120</v>
      </c>
      <c r="YF33" s="1060">
        <v>0.16643059490084985</v>
      </c>
      <c r="YG33" s="1060">
        <v>0.1603779528273527</v>
      </c>
      <c r="YH33" s="1060">
        <v>0.1726646880529743</v>
      </c>
      <c r="YI33" s="1059" t="s">
        <v>770</v>
      </c>
      <c r="YJ33" s="1059" t="s">
        <v>770</v>
      </c>
      <c r="YK33" s="1060" t="s">
        <v>770</v>
      </c>
      <c r="YL33" s="1060" t="s">
        <v>770</v>
      </c>
      <c r="YM33" s="1072" t="s">
        <v>770</v>
      </c>
      <c r="YN33" s="1059">
        <v>2725</v>
      </c>
      <c r="YO33" s="1059">
        <v>2700</v>
      </c>
      <c r="YP33" s="1059">
        <v>2705</v>
      </c>
      <c r="YQ33" s="1059">
        <v>2505</v>
      </c>
      <c r="YR33" s="1059">
        <v>2215</v>
      </c>
      <c r="YS33" s="1059">
        <v>2085</v>
      </c>
      <c r="YT33" s="1126">
        <v>1890</v>
      </c>
      <c r="YU33" s="1059">
        <v>134</v>
      </c>
      <c r="YV33" s="1059">
        <v>1072</v>
      </c>
      <c r="YW33" s="1060">
        <v>0.125</v>
      </c>
      <c r="YX33" s="1060">
        <v>0.1065315901403613</v>
      </c>
      <c r="YY33" s="1060">
        <v>0.14614640120483077</v>
      </c>
      <c r="YZ33" s="1059">
        <v>101</v>
      </c>
      <c r="ZA33" s="1059">
        <v>1072</v>
      </c>
      <c r="ZB33" s="1060">
        <v>9.4216417910447756E-2</v>
      </c>
      <c r="ZC33" s="1060">
        <v>7.8149112038374727E-2</v>
      </c>
      <c r="ZD33" s="1060">
        <v>0.11318155023813907</v>
      </c>
      <c r="ZE33" s="1059">
        <v>117</v>
      </c>
      <c r="ZF33" s="1059">
        <v>1068</v>
      </c>
      <c r="ZG33" s="1060">
        <v>0.10955056179775281</v>
      </c>
      <c r="ZH33" s="1060">
        <v>9.2199651041544914E-2</v>
      </c>
      <c r="ZI33" s="1060">
        <v>0.12970019885079079</v>
      </c>
      <c r="ZJ33" s="1059">
        <v>205</v>
      </c>
      <c r="ZK33" s="1059">
        <v>1067</v>
      </c>
      <c r="ZL33" s="1060">
        <v>0.19212746016869728</v>
      </c>
      <c r="ZM33" s="1060">
        <v>0.16960934695256691</v>
      </c>
      <c r="ZN33" s="1072">
        <v>0.21685445253130178</v>
      </c>
      <c r="ZO33" s="1059">
        <v>2685</v>
      </c>
      <c r="ZP33" s="1059">
        <v>298</v>
      </c>
      <c r="ZQ33" s="1059">
        <v>2387</v>
      </c>
      <c r="ZR33" s="1060">
        <v>0.88901303538175047</v>
      </c>
      <c r="ZS33" s="1059">
        <v>919</v>
      </c>
      <c r="ZT33" s="1059">
        <v>317</v>
      </c>
      <c r="ZU33" s="1059">
        <v>1236</v>
      </c>
      <c r="ZV33" s="1060">
        <v>0.38500209467951402</v>
      </c>
      <c r="ZW33" s="1060">
        <v>0.36568121070250592</v>
      </c>
      <c r="ZX33" s="1060">
        <v>0.40469252195361094</v>
      </c>
      <c r="ZY33" s="1060">
        <v>0.51780477586929197</v>
      </c>
      <c r="ZZ33" s="1060">
        <v>0.49774678284250523</v>
      </c>
      <c r="AAA33" s="1072">
        <v>0.53780555363150218</v>
      </c>
      <c r="AAB33" s="1059">
        <v>864</v>
      </c>
      <c r="AAC33" s="1059">
        <v>1973</v>
      </c>
      <c r="AAD33" s="1059">
        <v>2837</v>
      </c>
      <c r="AAE33" s="1060">
        <v>0.69545294324991191</v>
      </c>
      <c r="AAF33" s="1059">
        <v>815</v>
      </c>
      <c r="AAG33" s="1060">
        <v>0.41307653319817539</v>
      </c>
      <c r="AAH33" s="1060">
        <v>0.39153936952426255</v>
      </c>
      <c r="AAI33" s="1060">
        <v>0.43495152155376032</v>
      </c>
      <c r="AAJ33" s="1059">
        <v>259</v>
      </c>
      <c r="AAK33" s="1059">
        <v>1074</v>
      </c>
      <c r="AAL33" s="1060">
        <v>0.54434870755195131</v>
      </c>
      <c r="AAM33" s="1060">
        <v>0.52230818615284469</v>
      </c>
      <c r="AAN33" s="1072">
        <v>0.56621686941959271</v>
      </c>
      <c r="AAO33" s="1059">
        <v>2410</v>
      </c>
      <c r="AAP33" s="1059">
        <v>950</v>
      </c>
      <c r="AAQ33" s="1060">
        <v>0.39419087136929459</v>
      </c>
      <c r="AAR33" s="1060">
        <v>0.37486390592301022</v>
      </c>
      <c r="AAS33" s="1060">
        <v>0.41385461238052174</v>
      </c>
      <c r="AAT33" s="1059">
        <v>344</v>
      </c>
      <c r="AAU33" s="1059">
        <v>1294</v>
      </c>
      <c r="AAV33" s="1060">
        <v>0.53692946058091284</v>
      </c>
      <c r="AAW33" s="1060">
        <v>0.51697871936099205</v>
      </c>
      <c r="AAX33" s="1072">
        <v>0.55676266052522616</v>
      </c>
      <c r="AAY33" s="1059">
        <v>2887</v>
      </c>
      <c r="AAZ33" s="1059">
        <v>2755</v>
      </c>
      <c r="ABA33" s="1059">
        <v>132</v>
      </c>
      <c r="ABB33" s="1060">
        <v>0.95427779702112925</v>
      </c>
      <c r="ABC33" s="1059">
        <v>1120</v>
      </c>
      <c r="ABD33" s="1060">
        <v>0.40653357531760437</v>
      </c>
      <c r="ABE33" s="1060">
        <v>0.38833458527868109</v>
      </c>
      <c r="ABF33" s="1060">
        <v>0.42499285390655428</v>
      </c>
      <c r="ABG33" s="1059">
        <v>333</v>
      </c>
      <c r="ABH33" s="1059">
        <v>1453</v>
      </c>
      <c r="ABI33" s="1060">
        <v>0.52740471869328498</v>
      </c>
      <c r="ABJ33" s="1060">
        <v>0.50873701152981832</v>
      </c>
      <c r="ABK33" s="1072">
        <v>0.54599610824305445</v>
      </c>
      <c r="ABL33" s="1059">
        <v>79308</v>
      </c>
      <c r="ABM33" s="1059">
        <v>49069</v>
      </c>
      <c r="ABN33" s="1059">
        <v>30239</v>
      </c>
      <c r="ABO33" s="1059">
        <v>4824</v>
      </c>
      <c r="ABP33" s="1059">
        <v>3141</v>
      </c>
      <c r="ABQ33" s="1059">
        <v>5808</v>
      </c>
      <c r="ABR33" s="1059">
        <v>4733</v>
      </c>
      <c r="ABS33" s="1059">
        <v>4939</v>
      </c>
      <c r="ABT33" s="1059">
        <v>2654</v>
      </c>
      <c r="ABU33" s="1059">
        <v>2166</v>
      </c>
      <c r="ABV33" s="1059">
        <v>1674</v>
      </c>
      <c r="ABW33" s="1126">
        <v>300</v>
      </c>
      <c r="ABX33" s="1059">
        <v>1890</v>
      </c>
      <c r="ABY33" s="1059">
        <v>1875</v>
      </c>
      <c r="ABZ33" s="1059">
        <v>1290</v>
      </c>
      <c r="ACA33" s="1059">
        <v>665</v>
      </c>
      <c r="ACB33" s="1059">
        <v>5035</v>
      </c>
      <c r="ACC33" s="1059">
        <v>5710</v>
      </c>
      <c r="ACD33" s="1059">
        <v>3115</v>
      </c>
      <c r="ACE33" s="1059">
        <v>2085</v>
      </c>
      <c r="ACF33" s="1059">
        <v>1940</v>
      </c>
      <c r="ACG33" s="1059">
        <v>1285</v>
      </c>
      <c r="ACH33" s="1059">
        <v>730</v>
      </c>
      <c r="ACI33" s="1059">
        <v>5310</v>
      </c>
      <c r="ACJ33" s="1059">
        <v>6020</v>
      </c>
      <c r="ACK33" s="1059">
        <v>3285</v>
      </c>
      <c r="ACL33" s="1059">
        <v>2215</v>
      </c>
      <c r="ACM33" s="1059">
        <v>2025</v>
      </c>
      <c r="ACN33" s="1059">
        <v>1435</v>
      </c>
      <c r="ACO33" s="1059">
        <v>730</v>
      </c>
      <c r="ACP33" s="1059">
        <v>5635</v>
      </c>
      <c r="ACQ33" s="1059">
        <v>6360</v>
      </c>
      <c r="ACR33" s="1059">
        <v>3530</v>
      </c>
      <c r="ACS33" s="1059">
        <v>2505</v>
      </c>
      <c r="ACT33" s="1059">
        <v>2275</v>
      </c>
      <c r="ACU33" s="1059">
        <v>1690</v>
      </c>
      <c r="ACV33" s="1059">
        <v>795</v>
      </c>
      <c r="ACW33" s="1059">
        <v>6485</v>
      </c>
      <c r="ACX33" s="1059">
        <v>7290</v>
      </c>
      <c r="ACY33" s="1059">
        <v>4035</v>
      </c>
      <c r="ACZ33" s="1059">
        <v>2705</v>
      </c>
      <c r="ADA33" s="1059">
        <v>2395</v>
      </c>
      <c r="ADB33" s="1059">
        <v>1790</v>
      </c>
      <c r="ADC33" s="1059">
        <v>840</v>
      </c>
      <c r="ADD33" s="1059">
        <v>6800</v>
      </c>
      <c r="ADE33" s="1059">
        <v>7690</v>
      </c>
      <c r="ADF33" s="1059">
        <v>4255</v>
      </c>
      <c r="ADG33" s="1059">
        <v>2700</v>
      </c>
      <c r="ADH33" s="1059">
        <v>2540</v>
      </c>
      <c r="ADI33" s="1059">
        <v>1930</v>
      </c>
      <c r="ADJ33" s="1059">
        <v>925</v>
      </c>
      <c r="ADK33" s="1059">
        <v>7120</v>
      </c>
      <c r="ADL33" s="1059">
        <v>8005</v>
      </c>
      <c r="ADM33" s="1126">
        <v>4440</v>
      </c>
      <c r="ADN33" s="1059">
        <v>2814</v>
      </c>
      <c r="ADO33" s="1059">
        <v>2635</v>
      </c>
      <c r="ADP33" s="1060">
        <v>0.93638948116560061</v>
      </c>
      <c r="ADQ33" s="1059">
        <v>2634</v>
      </c>
      <c r="ADR33" s="1060">
        <v>0.9360341151385928</v>
      </c>
      <c r="ADS33" s="1059">
        <v>2828</v>
      </c>
      <c r="ADT33" s="1059">
        <v>2543</v>
      </c>
      <c r="ADU33" s="1060">
        <v>0.89922206506364921</v>
      </c>
      <c r="ADV33" s="1059">
        <v>2558</v>
      </c>
      <c r="ADW33" s="1060">
        <v>0.9045261669024045</v>
      </c>
      <c r="ADX33" s="1059">
        <v>2550</v>
      </c>
      <c r="ADY33" s="1060">
        <v>0.90169731258840169</v>
      </c>
      <c r="ADZ33" s="1059">
        <v>2524</v>
      </c>
      <c r="AEA33" s="1060">
        <v>0.89250353606789246</v>
      </c>
      <c r="AEB33" s="1059">
        <v>3175</v>
      </c>
      <c r="AEC33" s="1059">
        <v>3060</v>
      </c>
      <c r="AED33" s="1060">
        <v>0.96377952755905516</v>
      </c>
      <c r="AEE33" s="1059">
        <v>2650</v>
      </c>
      <c r="AEF33" s="1060">
        <v>0.83464566929133854</v>
      </c>
      <c r="AEG33" s="1059">
        <v>3060</v>
      </c>
      <c r="AEH33" s="1060">
        <v>0.96377952755905516</v>
      </c>
      <c r="AEI33" s="1059">
        <v>3057</v>
      </c>
      <c r="AEJ33" s="1060">
        <v>0.96283464566929133</v>
      </c>
      <c r="AEK33" s="1059">
        <v>2955</v>
      </c>
      <c r="AEL33" s="1060">
        <v>0.93070866141732278</v>
      </c>
      <c r="AEM33" s="1059">
        <v>2952</v>
      </c>
      <c r="AEN33" s="1060">
        <v>0.92976377952755906</v>
      </c>
      <c r="AEO33" s="1059">
        <v>2617</v>
      </c>
      <c r="AEP33" s="1072">
        <v>0.824251968503937</v>
      </c>
      <c r="AEQ33" s="1158">
        <v>2801</v>
      </c>
      <c r="AER33" s="1042">
        <v>2409</v>
      </c>
      <c r="AES33" s="1144">
        <v>0.86004998214923245</v>
      </c>
      <c r="AET33" s="64">
        <v>688</v>
      </c>
      <c r="AEU33" s="1144">
        <v>0.24562656194216351</v>
      </c>
      <c r="AEV33" s="1042">
        <v>2433</v>
      </c>
      <c r="AEW33" s="1144">
        <v>0.86861835058907533</v>
      </c>
      <c r="AEX33" s="1042">
        <v>2811</v>
      </c>
      <c r="AEY33" s="1042">
        <v>2594</v>
      </c>
      <c r="AEZ33" s="1144">
        <v>0.92280327285663466</v>
      </c>
      <c r="AFA33" s="65">
        <v>2430</v>
      </c>
      <c r="AFB33" s="1144">
        <v>0.86446104589114192</v>
      </c>
      <c r="AFC33" s="65">
        <v>2007</v>
      </c>
      <c r="AFD33" s="1144">
        <v>0.71398078975453572</v>
      </c>
      <c r="AFE33" s="1042">
        <v>2439</v>
      </c>
      <c r="AFF33" s="1144">
        <v>0.86766275346851651</v>
      </c>
      <c r="AFG33" s="1042">
        <v>1836</v>
      </c>
      <c r="AFH33" s="1144">
        <v>0.65314834578441838</v>
      </c>
      <c r="AFI33" s="1042">
        <v>3078</v>
      </c>
      <c r="AFJ33" s="1042">
        <v>2966</v>
      </c>
      <c r="AFK33" s="1144">
        <v>0.96361273554256011</v>
      </c>
      <c r="AFL33" s="65">
        <v>2684</v>
      </c>
      <c r="AFM33" s="1144">
        <v>0.87199480181936317</v>
      </c>
      <c r="AFN33" s="65">
        <v>2966</v>
      </c>
      <c r="AFO33" s="1144">
        <v>0.96361273554256011</v>
      </c>
      <c r="AFP33" s="65">
        <v>2963</v>
      </c>
      <c r="AFQ33" s="1144">
        <v>0.96263807667316437</v>
      </c>
      <c r="AFR33" s="65">
        <v>2222</v>
      </c>
      <c r="AFS33" s="1144">
        <v>0.72189733593242367</v>
      </c>
      <c r="AFT33" s="65">
        <v>2829</v>
      </c>
      <c r="AFU33" s="1144">
        <v>0.91910331384015598</v>
      </c>
      <c r="AFV33" s="1042">
        <v>2851</v>
      </c>
      <c r="AFW33" s="1144">
        <v>0.92625081221572447</v>
      </c>
      <c r="AFX33" s="1042">
        <v>2765</v>
      </c>
      <c r="AFY33" s="1144">
        <v>0.89831059129304747</v>
      </c>
      <c r="AFZ33" s="1042">
        <v>2226</v>
      </c>
      <c r="AGA33" s="1144">
        <v>0.72319688109161795</v>
      </c>
      <c r="AGB33" s="1042">
        <v>2072</v>
      </c>
      <c r="AGC33" s="802">
        <v>0.67316439246263804</v>
      </c>
      <c r="AGD33" s="1042">
        <v>2784</v>
      </c>
      <c r="AGE33" s="1039">
        <v>2568</v>
      </c>
      <c r="AGF33" s="1145">
        <v>0.92241379310344829</v>
      </c>
      <c r="AGG33" s="1039">
        <v>21</v>
      </c>
      <c r="AGH33" s="1145">
        <v>7.5431034482758624E-3</v>
      </c>
      <c r="AGI33" s="1039">
        <v>2566</v>
      </c>
      <c r="AGJ33" s="1145">
        <v>0.92169540229885061</v>
      </c>
      <c r="AGK33" s="1039">
        <v>2905</v>
      </c>
      <c r="AGL33" s="1039">
        <v>2820</v>
      </c>
      <c r="AGM33" s="1145">
        <v>0.97074010327022375</v>
      </c>
      <c r="AGN33" s="1039">
        <v>2706</v>
      </c>
      <c r="AGO33" s="1145">
        <v>0.93149741824440624</v>
      </c>
      <c r="AGP33" s="1039">
        <v>2786</v>
      </c>
      <c r="AGQ33" s="1145">
        <v>0.95903614457831321</v>
      </c>
      <c r="AGR33" s="1039">
        <v>2720</v>
      </c>
      <c r="AGS33" s="1145">
        <v>0.9363166953528399</v>
      </c>
      <c r="AGT33" s="1039">
        <v>2712</v>
      </c>
      <c r="AGU33" s="1145">
        <v>0.93356282271944924</v>
      </c>
      <c r="AGV33" s="1039">
        <v>3109</v>
      </c>
      <c r="AGW33" s="1039">
        <v>2997</v>
      </c>
      <c r="AGX33" s="1145">
        <v>0.96397555484078479</v>
      </c>
      <c r="AGY33" s="1039">
        <v>2867</v>
      </c>
      <c r="AGZ33" s="1145">
        <v>0.9221614667095529</v>
      </c>
      <c r="AHA33" s="1039">
        <v>2997</v>
      </c>
      <c r="AHB33" s="1145">
        <v>0.96397555484078479</v>
      </c>
      <c r="AHC33" s="1039">
        <v>2990</v>
      </c>
      <c r="AHD33" s="1145">
        <v>0.96172402701833382</v>
      </c>
      <c r="AHE33" s="1039">
        <v>2993</v>
      </c>
      <c r="AHF33" s="1145">
        <v>0.96268896751366995</v>
      </c>
      <c r="AHG33" s="1039">
        <v>2779</v>
      </c>
      <c r="AHH33" s="1145">
        <v>0.89385654551302673</v>
      </c>
      <c r="AHI33" s="1039">
        <v>2946</v>
      </c>
      <c r="AHJ33" s="1145">
        <v>0.94757156642007079</v>
      </c>
      <c r="AHK33" s="1039">
        <v>2870</v>
      </c>
      <c r="AHL33" s="1145">
        <v>0.92312640720488903</v>
      </c>
      <c r="AHM33" s="1039">
        <v>3003</v>
      </c>
      <c r="AHN33" s="1145">
        <v>0.96590543583145705</v>
      </c>
      <c r="AHO33" s="1039">
        <v>2853</v>
      </c>
      <c r="AHP33" s="749">
        <v>0.91765841106465096</v>
      </c>
    </row>
    <row r="34" spans="1:900" x14ac:dyDescent="0.2">
      <c r="A34" s="4"/>
      <c r="B34" s="4" t="s">
        <v>629</v>
      </c>
      <c r="C34" s="1014" t="s">
        <v>592</v>
      </c>
      <c r="D34" s="9" t="s">
        <v>770</v>
      </c>
      <c r="E34" s="9" t="s">
        <v>770</v>
      </c>
      <c r="F34" s="9" t="s">
        <v>770</v>
      </c>
      <c r="G34" s="9" t="s">
        <v>770</v>
      </c>
      <c r="H34" s="9" t="s">
        <v>770</v>
      </c>
      <c r="I34" s="9" t="s">
        <v>770</v>
      </c>
      <c r="J34" s="9" t="s">
        <v>770</v>
      </c>
      <c r="K34" s="9" t="s">
        <v>770</v>
      </c>
      <c r="L34" s="9" t="s">
        <v>770</v>
      </c>
      <c r="M34" s="9" t="s">
        <v>770</v>
      </c>
      <c r="N34" s="1" t="s">
        <v>629</v>
      </c>
      <c r="O34" s="62" t="s">
        <v>770</v>
      </c>
      <c r="P34" s="62" t="s">
        <v>770</v>
      </c>
      <c r="Q34" s="62" t="s">
        <v>770</v>
      </c>
      <c r="R34" s="62" t="s">
        <v>770</v>
      </c>
      <c r="S34" s="62" t="s">
        <v>770</v>
      </c>
      <c r="T34" s="62" t="s">
        <v>770</v>
      </c>
      <c r="U34" s="913" t="s">
        <v>770</v>
      </c>
      <c r="V34" s="1125">
        <v>4090</v>
      </c>
      <c r="W34" s="1059">
        <v>4655</v>
      </c>
      <c r="X34" s="1059">
        <v>22900</v>
      </c>
      <c r="Y34" s="1059">
        <v>26460</v>
      </c>
      <c r="Z34" s="1098">
        <v>0.17860262008733624</v>
      </c>
      <c r="AA34" s="1098">
        <v>0.1736958574987055</v>
      </c>
      <c r="AB34" s="1098">
        <v>0.18361719295768181</v>
      </c>
      <c r="AC34" s="1098">
        <v>0.17592592592592593</v>
      </c>
      <c r="AD34" s="1098">
        <v>0.1713852943314193</v>
      </c>
      <c r="AE34" s="1072">
        <v>0.18056064191194823</v>
      </c>
      <c r="AF34" s="1059">
        <v>3810</v>
      </c>
      <c r="AG34" s="1059">
        <v>4290</v>
      </c>
      <c r="AH34" s="1059">
        <v>22650</v>
      </c>
      <c r="AI34" s="1059">
        <v>26110</v>
      </c>
      <c r="AJ34" s="1098">
        <v>0.16821192052980133</v>
      </c>
      <c r="AK34" s="1098">
        <v>0.16339692754812146</v>
      </c>
      <c r="AL34" s="1098">
        <v>0.17313943749526545</v>
      </c>
      <c r="AM34" s="1098">
        <v>0.16430486403676753</v>
      </c>
      <c r="AN34" s="1098">
        <v>0.15985967703834852</v>
      </c>
      <c r="AO34" s="1072">
        <v>0.16884881544280103</v>
      </c>
      <c r="AP34" s="1059">
        <v>3800</v>
      </c>
      <c r="AQ34" s="1059">
        <v>4240</v>
      </c>
      <c r="AR34" s="1059">
        <v>21785</v>
      </c>
      <c r="AS34" s="1059">
        <v>25115</v>
      </c>
      <c r="AT34" s="1098">
        <v>0.1744319485884783</v>
      </c>
      <c r="AU34" s="1098">
        <v>0.16945029768543862</v>
      </c>
      <c r="AV34" s="1098">
        <v>0.17952839735860007</v>
      </c>
      <c r="AW34" s="1098">
        <v>0.16882341230340434</v>
      </c>
      <c r="AX34" s="1098">
        <v>0.16424132701651334</v>
      </c>
      <c r="AY34" s="1072">
        <v>0.1735067921683992</v>
      </c>
      <c r="AZ34" s="1059">
        <v>4060</v>
      </c>
      <c r="BA34" s="1059">
        <v>4560</v>
      </c>
      <c r="BB34" s="1059">
        <v>21410</v>
      </c>
      <c r="BC34" s="1059">
        <v>24800</v>
      </c>
      <c r="BD34" s="1098">
        <v>0.18963101354507239</v>
      </c>
      <c r="BE34" s="1098">
        <v>0.18443594149564849</v>
      </c>
      <c r="BF34" s="1098">
        <v>0.19493744064333049</v>
      </c>
      <c r="BG34" s="1098">
        <v>0.18387096774193548</v>
      </c>
      <c r="BH34" s="1098">
        <v>0.17909881812730849</v>
      </c>
      <c r="BI34" s="1072">
        <v>0.18874103740346018</v>
      </c>
      <c r="BJ34" s="1059">
        <v>8309</v>
      </c>
      <c r="BK34" s="1059">
        <v>8036</v>
      </c>
      <c r="BL34" s="1059">
        <v>6517</v>
      </c>
      <c r="BM34" s="1059">
        <v>6066</v>
      </c>
      <c r="BN34" s="1059">
        <v>5967</v>
      </c>
      <c r="BO34" s="1059">
        <v>28928</v>
      </c>
      <c r="BP34" s="1059">
        <v>34895</v>
      </c>
      <c r="BQ34" s="1126">
        <v>111375</v>
      </c>
      <c r="BR34" s="1059">
        <v>8346</v>
      </c>
      <c r="BS34" s="1059">
        <v>7812</v>
      </c>
      <c r="BT34" s="1059">
        <v>6390</v>
      </c>
      <c r="BU34" s="1059">
        <v>6070</v>
      </c>
      <c r="BV34" s="1059">
        <v>6144</v>
      </c>
      <c r="BW34" s="1059">
        <v>28618</v>
      </c>
      <c r="BX34" s="1059">
        <v>34762</v>
      </c>
      <c r="BY34" s="1126">
        <v>110864</v>
      </c>
      <c r="BZ34" s="1059">
        <v>8470</v>
      </c>
      <c r="CA34" s="1059">
        <v>7420</v>
      </c>
      <c r="CB34" s="1059">
        <v>6299</v>
      </c>
      <c r="CC34" s="1059">
        <v>6044</v>
      </c>
      <c r="CD34" s="1059">
        <v>6107</v>
      </c>
      <c r="CE34" s="1059">
        <v>28233</v>
      </c>
      <c r="CF34" s="1059">
        <v>34340</v>
      </c>
      <c r="CG34" s="1126">
        <v>109883</v>
      </c>
      <c r="CH34" s="1059">
        <v>8357</v>
      </c>
      <c r="CI34" s="1059">
        <v>7200</v>
      </c>
      <c r="CJ34" s="1059">
        <v>6168</v>
      </c>
      <c r="CK34" s="1059">
        <v>6141</v>
      </c>
      <c r="CL34" s="1059">
        <v>6281</v>
      </c>
      <c r="CM34" s="1059">
        <v>27866</v>
      </c>
      <c r="CN34" s="1059">
        <v>34147</v>
      </c>
      <c r="CO34" s="1126">
        <v>108971</v>
      </c>
      <c r="CP34" s="1059">
        <v>8318</v>
      </c>
      <c r="CQ34" s="1059">
        <v>6863</v>
      </c>
      <c r="CR34" s="1059">
        <v>6142</v>
      </c>
      <c r="CS34" s="1059">
        <v>6188</v>
      </c>
      <c r="CT34" s="1059">
        <v>6557</v>
      </c>
      <c r="CU34" s="1059">
        <v>27511</v>
      </c>
      <c r="CV34" s="1059">
        <v>34068</v>
      </c>
      <c r="CW34" s="1126">
        <v>108302</v>
      </c>
      <c r="CX34" s="1059">
        <v>8143</v>
      </c>
      <c r="CY34" s="1059">
        <v>6551</v>
      </c>
      <c r="CZ34" s="1059">
        <v>6247</v>
      </c>
      <c r="DA34" s="1059">
        <v>6253</v>
      </c>
      <c r="DB34" s="1059">
        <v>6751</v>
      </c>
      <c r="DC34" s="1059">
        <v>27194</v>
      </c>
      <c r="DD34" s="1059">
        <v>33945</v>
      </c>
      <c r="DE34" s="1126">
        <v>107053</v>
      </c>
      <c r="DF34" s="1059">
        <v>7739</v>
      </c>
      <c r="DG34" s="1059">
        <v>6359</v>
      </c>
      <c r="DH34" s="1059">
        <v>6205</v>
      </c>
      <c r="DI34" s="1059">
        <v>6355</v>
      </c>
      <c r="DJ34" s="1059">
        <v>6837</v>
      </c>
      <c r="DK34" s="1059">
        <v>26658</v>
      </c>
      <c r="DL34" s="1059">
        <v>33495</v>
      </c>
      <c r="DM34" s="1126">
        <v>105478</v>
      </c>
      <c r="DN34" s="1059">
        <v>7188</v>
      </c>
      <c r="DO34" s="1059">
        <v>6260</v>
      </c>
      <c r="DP34" s="1059">
        <v>6170</v>
      </c>
      <c r="DQ34" s="1059">
        <v>6448</v>
      </c>
      <c r="DR34" s="1059">
        <v>6809</v>
      </c>
      <c r="DS34" s="1059">
        <v>26066</v>
      </c>
      <c r="DT34" s="1059">
        <v>32875</v>
      </c>
      <c r="DU34" s="1126">
        <v>103843</v>
      </c>
      <c r="DV34" s="1059">
        <v>6935</v>
      </c>
      <c r="DW34" s="1059">
        <v>6161</v>
      </c>
      <c r="DX34" s="1059">
        <v>6308</v>
      </c>
      <c r="DY34" s="1059">
        <v>6411</v>
      </c>
      <c r="DZ34" s="1059">
        <v>6904</v>
      </c>
      <c r="EA34" s="1059">
        <v>25815</v>
      </c>
      <c r="EB34" s="1059">
        <v>32719</v>
      </c>
      <c r="EC34" s="1126">
        <v>102827</v>
      </c>
      <c r="ED34" s="1059">
        <v>6594</v>
      </c>
      <c r="EE34" s="1059">
        <v>6113</v>
      </c>
      <c r="EF34" s="1059">
        <v>6367</v>
      </c>
      <c r="EG34" s="1059">
        <v>6482</v>
      </c>
      <c r="EH34" s="1059">
        <v>6847</v>
      </c>
      <c r="EI34" s="1059">
        <v>25556</v>
      </c>
      <c r="EJ34" s="1059">
        <v>32403</v>
      </c>
      <c r="EK34" s="1126">
        <v>101610</v>
      </c>
      <c r="EL34" s="1059">
        <v>6370</v>
      </c>
      <c r="EM34" s="1059">
        <v>6268</v>
      </c>
      <c r="EN34" s="1059">
        <v>6497</v>
      </c>
      <c r="EO34" s="1059">
        <v>6366</v>
      </c>
      <c r="EP34" s="1059">
        <v>6751</v>
      </c>
      <c r="EQ34" s="1059">
        <v>25501</v>
      </c>
      <c r="ER34" s="1059">
        <v>32252</v>
      </c>
      <c r="ES34" s="1126">
        <v>100746</v>
      </c>
      <c r="ET34" s="1059" t="s">
        <v>770</v>
      </c>
      <c r="EU34" s="1059" t="s">
        <v>770</v>
      </c>
      <c r="EV34" s="1059">
        <v>175</v>
      </c>
      <c r="EW34" s="1059">
        <v>243</v>
      </c>
      <c r="EX34" s="1059">
        <v>418</v>
      </c>
      <c r="EY34" s="1059">
        <v>1282</v>
      </c>
      <c r="EZ34" s="1098">
        <v>0.32605304212168484</v>
      </c>
      <c r="FA34" s="1098">
        <v>0.30094553821868769</v>
      </c>
      <c r="FB34" s="1098">
        <v>0.35219988111703071</v>
      </c>
      <c r="FC34" s="64" t="s">
        <v>2154</v>
      </c>
      <c r="FD34" s="1098">
        <v>0.18954758190327614</v>
      </c>
      <c r="FE34" s="1098">
        <v>0.16903214178031845</v>
      </c>
      <c r="FF34" s="1098">
        <v>0.21191797882782473</v>
      </c>
      <c r="FG34" s="1126" t="s">
        <v>2154</v>
      </c>
      <c r="FH34" s="1059" t="s">
        <v>770</v>
      </c>
      <c r="FI34" s="1059" t="s">
        <v>770</v>
      </c>
      <c r="FJ34" s="1059">
        <v>160</v>
      </c>
      <c r="FK34" s="1059">
        <v>252</v>
      </c>
      <c r="FL34" s="1059">
        <v>412</v>
      </c>
      <c r="FM34" s="1059">
        <v>1157</v>
      </c>
      <c r="FN34" s="1098">
        <v>0.3560933448573898</v>
      </c>
      <c r="FO34" s="1098">
        <v>0.32901966827359658</v>
      </c>
      <c r="FP34" s="1098">
        <v>0.38411945380919271</v>
      </c>
      <c r="FQ34" s="1059" t="s">
        <v>2154</v>
      </c>
      <c r="FR34" s="1098">
        <v>0.21780466724286948</v>
      </c>
      <c r="FS34" s="1098">
        <v>0.19497620907529706</v>
      </c>
      <c r="FT34" s="1098">
        <v>0.24250080810206442</v>
      </c>
      <c r="FU34" s="1126" t="s">
        <v>2154</v>
      </c>
      <c r="FV34" s="1059" t="s">
        <v>770</v>
      </c>
      <c r="FW34" s="1059" t="s">
        <v>770</v>
      </c>
      <c r="FX34" s="1059">
        <v>181</v>
      </c>
      <c r="FY34" s="1059">
        <v>254</v>
      </c>
      <c r="FZ34" s="1059">
        <v>435</v>
      </c>
      <c r="GA34" s="1059">
        <v>1218</v>
      </c>
      <c r="GB34" s="1098">
        <v>0.35714285714285715</v>
      </c>
      <c r="GC34" s="1098">
        <v>0.33072126285315495</v>
      </c>
      <c r="GD34" s="1098">
        <v>0.38446273463872499</v>
      </c>
      <c r="GE34" s="1059" t="s">
        <v>2154</v>
      </c>
      <c r="GF34" s="1098">
        <v>0.20853858784893267</v>
      </c>
      <c r="GG34" s="1098">
        <v>0.18665677725201979</v>
      </c>
      <c r="GH34" s="1098">
        <v>0.23225310268830984</v>
      </c>
      <c r="GI34" s="1126" t="s">
        <v>2154</v>
      </c>
      <c r="GJ34" s="1059" t="s">
        <v>770</v>
      </c>
      <c r="GK34" s="1059" t="s">
        <v>770</v>
      </c>
      <c r="GL34" s="1059">
        <v>170</v>
      </c>
      <c r="GM34" s="1059">
        <v>232</v>
      </c>
      <c r="GN34" s="1059">
        <v>402</v>
      </c>
      <c r="GO34" s="1059">
        <v>1158</v>
      </c>
      <c r="GP34" s="1098">
        <v>0.34715025906735753</v>
      </c>
      <c r="GQ34" s="1098">
        <v>0.32027685888515867</v>
      </c>
      <c r="GR34" s="1098">
        <v>0.37503440986632736</v>
      </c>
      <c r="GS34" s="1059" t="s">
        <v>2154</v>
      </c>
      <c r="GT34" s="1098">
        <v>0.2003454231433506</v>
      </c>
      <c r="GU34" s="1098">
        <v>0.17829962779839531</v>
      </c>
      <c r="GV34" s="1098">
        <v>0.22437274653361389</v>
      </c>
      <c r="GW34" s="1126" t="s">
        <v>2154</v>
      </c>
      <c r="GX34" s="1059" t="s">
        <v>770</v>
      </c>
      <c r="GY34" s="1059" t="s">
        <v>770</v>
      </c>
      <c r="GZ34" s="1059">
        <v>181</v>
      </c>
      <c r="HA34" s="1059">
        <v>144</v>
      </c>
      <c r="HB34" s="1059">
        <v>325</v>
      </c>
      <c r="HC34" s="1059">
        <v>1517</v>
      </c>
      <c r="HD34" s="1098">
        <v>0.21423862887277523</v>
      </c>
      <c r="HE34" s="1098">
        <v>0.19432724318946626</v>
      </c>
      <c r="HF34" s="1098">
        <v>0.23559361084071145</v>
      </c>
      <c r="HG34" s="1059" t="s">
        <v>2154</v>
      </c>
      <c r="HH34" s="1098">
        <v>9.4924192485168091E-2</v>
      </c>
      <c r="HI34" s="1098">
        <v>8.1180710524716038E-2</v>
      </c>
      <c r="HJ34" s="1098">
        <v>0.11071401796788879</v>
      </c>
      <c r="HK34" s="1126" t="s">
        <v>2154</v>
      </c>
      <c r="HL34" s="1059" t="s">
        <v>770</v>
      </c>
      <c r="HM34" s="1059" t="s">
        <v>770</v>
      </c>
      <c r="HN34" s="1059">
        <v>183</v>
      </c>
      <c r="HO34" s="1059">
        <v>140</v>
      </c>
      <c r="HP34" s="1059">
        <v>323</v>
      </c>
      <c r="HQ34" s="1059">
        <v>1486</v>
      </c>
      <c r="HR34" s="1098">
        <v>0.21736204576043069</v>
      </c>
      <c r="HS34" s="1098">
        <v>0.19713458026731678</v>
      </c>
      <c r="HT34" s="1098">
        <v>0.23904703823528933</v>
      </c>
      <c r="HU34" s="1059" t="s">
        <v>2154</v>
      </c>
      <c r="HV34" s="1098">
        <v>9.4212651413189769E-2</v>
      </c>
      <c r="HW34" s="1098">
        <v>8.0388518779297188E-2</v>
      </c>
      <c r="HX34" s="1098">
        <v>0.11012937635658729</v>
      </c>
      <c r="HY34" s="1126" t="s">
        <v>2154</v>
      </c>
      <c r="HZ34" s="1059" t="s">
        <v>770</v>
      </c>
      <c r="IA34" s="1059" t="s">
        <v>770</v>
      </c>
      <c r="IB34" s="1059">
        <v>184</v>
      </c>
      <c r="IC34" s="1059">
        <v>110</v>
      </c>
      <c r="ID34" s="1059">
        <v>294</v>
      </c>
      <c r="IE34" s="1059">
        <v>1522</v>
      </c>
      <c r="IF34" s="1098">
        <v>0.19316688567674112</v>
      </c>
      <c r="IG34" s="1098">
        <v>0.17411581241277779</v>
      </c>
      <c r="IH34" s="1098">
        <v>0.21376292518432607</v>
      </c>
      <c r="II34" s="1059" t="s">
        <v>3498</v>
      </c>
      <c r="IJ34" s="1098">
        <v>7.2273324572930356E-2</v>
      </c>
      <c r="IK34" s="1098">
        <v>6.0313129175953259E-2</v>
      </c>
      <c r="IL34" s="1098">
        <v>8.6387209530073714E-2</v>
      </c>
      <c r="IM34" s="1126" t="s">
        <v>3498</v>
      </c>
      <c r="IN34" s="1059" t="s">
        <v>770</v>
      </c>
      <c r="IO34" s="1059" t="s">
        <v>770</v>
      </c>
      <c r="IP34" s="1059">
        <v>120</v>
      </c>
      <c r="IQ34" s="1059">
        <v>87</v>
      </c>
      <c r="IR34" s="1059">
        <v>207</v>
      </c>
      <c r="IS34" s="1059">
        <v>867</v>
      </c>
      <c r="IT34" s="1098">
        <v>0.23875432525951557</v>
      </c>
      <c r="IU34" s="1098">
        <v>0.21156829024891205</v>
      </c>
      <c r="IV34" s="1098">
        <v>0.26824517589742986</v>
      </c>
      <c r="IW34" s="1059" t="s">
        <v>2154</v>
      </c>
      <c r="IX34" s="1098">
        <v>0.10034602076124567</v>
      </c>
      <c r="IY34" s="1098">
        <v>8.2075581533498504E-2</v>
      </c>
      <c r="IZ34" s="1098">
        <v>0.1221423699883888</v>
      </c>
      <c r="JA34" s="1126" t="s">
        <v>2154</v>
      </c>
      <c r="JB34" s="1059">
        <v>105859</v>
      </c>
      <c r="JC34" s="1059">
        <v>8060</v>
      </c>
      <c r="JD34" s="1059">
        <v>6486</v>
      </c>
      <c r="JE34" s="1059">
        <v>6243</v>
      </c>
      <c r="JF34" s="1059">
        <v>6163</v>
      </c>
      <c r="JG34" s="1126">
        <v>6754</v>
      </c>
      <c r="JH34" s="1059">
        <v>15236</v>
      </c>
      <c r="JI34" s="1059">
        <v>158</v>
      </c>
      <c r="JJ34" s="1059">
        <v>264</v>
      </c>
      <c r="JK34" s="1059">
        <v>270</v>
      </c>
      <c r="JL34" s="1059">
        <v>318</v>
      </c>
      <c r="JM34" s="1126">
        <v>369</v>
      </c>
      <c r="JN34" s="1060">
        <v>0.14392729952106104</v>
      </c>
      <c r="JO34" s="1060">
        <v>1.9602977667493797E-2</v>
      </c>
      <c r="JP34" s="1060">
        <v>4.0703052728954671E-2</v>
      </c>
      <c r="JQ34" s="1060">
        <v>4.3248438250840938E-2</v>
      </c>
      <c r="JR34" s="1060">
        <v>5.1598247606685056E-2</v>
      </c>
      <c r="JS34" s="1072">
        <v>5.4634290790642581E-2</v>
      </c>
      <c r="JT34" s="1059">
        <v>106597</v>
      </c>
      <c r="JU34" s="1059">
        <v>85180</v>
      </c>
      <c r="JV34" s="1059">
        <v>76888</v>
      </c>
      <c r="JW34" s="1059">
        <v>8292</v>
      </c>
      <c r="JX34" s="1059">
        <v>967</v>
      </c>
      <c r="JY34" s="1059">
        <v>77</v>
      </c>
      <c r="JZ34" s="1059">
        <v>7248</v>
      </c>
      <c r="KA34" s="1059">
        <v>3098</v>
      </c>
      <c r="KB34" s="1059">
        <v>13825</v>
      </c>
      <c r="KC34" s="1059">
        <v>3469</v>
      </c>
      <c r="KD34" s="1059">
        <v>1025</v>
      </c>
      <c r="KE34" s="1060">
        <v>0.72129609651303506</v>
      </c>
      <c r="KF34" s="1072">
        <v>0.27870390348696494</v>
      </c>
      <c r="KG34" s="1059">
        <v>8071</v>
      </c>
      <c r="KH34" s="1059">
        <v>5550</v>
      </c>
      <c r="KI34" s="1059">
        <v>5020</v>
      </c>
      <c r="KJ34" s="1059">
        <v>530</v>
      </c>
      <c r="KK34" s="1059">
        <v>15</v>
      </c>
      <c r="KL34" s="1059">
        <v>16</v>
      </c>
      <c r="KM34" s="1059">
        <v>499</v>
      </c>
      <c r="KN34" s="1059">
        <v>622</v>
      </c>
      <c r="KO34" s="1059">
        <v>1401</v>
      </c>
      <c r="KP34" s="1059">
        <v>393</v>
      </c>
      <c r="KQ34" s="1059">
        <v>105</v>
      </c>
      <c r="KR34" s="1060">
        <v>0.62197992813777725</v>
      </c>
      <c r="KS34" s="1072">
        <v>0.37802007186222275</v>
      </c>
      <c r="KT34" s="1059">
        <v>4074</v>
      </c>
      <c r="KU34" s="1059">
        <v>2872</v>
      </c>
      <c r="KV34" s="1059">
        <v>2659</v>
      </c>
      <c r="KW34" s="1059">
        <v>213</v>
      </c>
      <c r="KX34" s="1059">
        <v>8</v>
      </c>
      <c r="KY34" s="1059">
        <v>6</v>
      </c>
      <c r="KZ34" s="1059">
        <v>199</v>
      </c>
      <c r="LA34" s="1059">
        <v>302</v>
      </c>
      <c r="LB34" s="1059">
        <v>650</v>
      </c>
      <c r="LC34" s="1059">
        <v>203</v>
      </c>
      <c r="LD34" s="1059">
        <v>47</v>
      </c>
      <c r="LE34" s="1060">
        <v>0.65267550319096712</v>
      </c>
      <c r="LF34" s="1072">
        <v>0.34732449680903288</v>
      </c>
      <c r="LG34" s="1059">
        <v>2412</v>
      </c>
      <c r="LH34" s="1059">
        <v>1740</v>
      </c>
      <c r="LI34" s="1059">
        <v>1622</v>
      </c>
      <c r="LJ34" s="1059">
        <v>118</v>
      </c>
      <c r="LK34" s="1059">
        <v>8</v>
      </c>
      <c r="LL34" s="1059">
        <v>1</v>
      </c>
      <c r="LM34" s="1059">
        <v>109</v>
      </c>
      <c r="LN34" s="1059">
        <v>161</v>
      </c>
      <c r="LO34" s="1059">
        <v>381</v>
      </c>
      <c r="LP34" s="1059">
        <v>102</v>
      </c>
      <c r="LQ34" s="1059">
        <v>28</v>
      </c>
      <c r="LR34" s="1060">
        <v>0.67247097844112769</v>
      </c>
      <c r="LS34" s="1072">
        <v>0.32752902155887231</v>
      </c>
      <c r="LT34" s="1059">
        <v>6244</v>
      </c>
      <c r="LU34" s="1059">
        <v>4771</v>
      </c>
      <c r="LV34" s="1059">
        <v>4526</v>
      </c>
      <c r="LW34" s="1059">
        <v>245</v>
      </c>
      <c r="LX34" s="1059">
        <v>17</v>
      </c>
      <c r="LY34" s="1059">
        <v>1</v>
      </c>
      <c r="LZ34" s="1059">
        <v>227</v>
      </c>
      <c r="MA34" s="1059">
        <v>334</v>
      </c>
      <c r="MB34" s="1059">
        <v>858</v>
      </c>
      <c r="MC34" s="1059">
        <v>225</v>
      </c>
      <c r="MD34" s="1059">
        <v>56</v>
      </c>
      <c r="ME34" s="1060">
        <v>0.72485586162716209</v>
      </c>
      <c r="MF34" s="1072">
        <v>0.27514413837283791</v>
      </c>
      <c r="MG34" s="1059">
        <v>1247</v>
      </c>
      <c r="MH34" s="1059">
        <v>937</v>
      </c>
      <c r="MI34" s="1059">
        <v>903</v>
      </c>
      <c r="MJ34" s="1059">
        <v>34</v>
      </c>
      <c r="MK34" s="1059">
        <v>1</v>
      </c>
      <c r="ML34" s="1059">
        <v>0</v>
      </c>
      <c r="MM34" s="1059">
        <v>33</v>
      </c>
      <c r="MN34" s="1059">
        <v>80</v>
      </c>
      <c r="MO34" s="1059">
        <v>169</v>
      </c>
      <c r="MP34" s="1059">
        <v>49</v>
      </c>
      <c r="MQ34" s="1059">
        <v>12</v>
      </c>
      <c r="MR34" s="1060">
        <v>0.72413793103448276</v>
      </c>
      <c r="MS34" s="1072">
        <v>0.27586206896551724</v>
      </c>
      <c r="MT34" s="1059">
        <v>2652</v>
      </c>
      <c r="MU34" s="1059">
        <v>2068</v>
      </c>
      <c r="MV34" s="1059">
        <v>1963</v>
      </c>
      <c r="MW34" s="1059">
        <v>105</v>
      </c>
      <c r="MX34" s="1059">
        <v>10</v>
      </c>
      <c r="MY34" s="1059">
        <v>3</v>
      </c>
      <c r="MZ34" s="1059">
        <v>92</v>
      </c>
      <c r="NA34" s="1059">
        <v>130</v>
      </c>
      <c r="NB34" s="1059">
        <v>327</v>
      </c>
      <c r="NC34" s="1059">
        <v>93</v>
      </c>
      <c r="ND34" s="1059">
        <v>34</v>
      </c>
      <c r="NE34" s="1060">
        <v>0.74019607843137258</v>
      </c>
      <c r="NF34" s="1072">
        <v>0.25980392156862742</v>
      </c>
      <c r="NG34" s="1059">
        <v>2320</v>
      </c>
      <c r="NH34" s="1059">
        <v>1791</v>
      </c>
      <c r="NI34" s="1059">
        <v>1702</v>
      </c>
      <c r="NJ34" s="1059">
        <v>89</v>
      </c>
      <c r="NK34" s="1059">
        <v>4</v>
      </c>
      <c r="NL34" s="1059">
        <v>1</v>
      </c>
      <c r="NM34" s="1059">
        <v>84</v>
      </c>
      <c r="NN34" s="1059">
        <v>92</v>
      </c>
      <c r="NO34" s="1059">
        <v>322</v>
      </c>
      <c r="NP34" s="1059">
        <v>88</v>
      </c>
      <c r="NQ34" s="1059">
        <v>27</v>
      </c>
      <c r="NR34" s="1060">
        <v>0.73362068965517246</v>
      </c>
      <c r="NS34" s="1072">
        <v>0.26637931034482754</v>
      </c>
      <c r="NT34" s="1059">
        <v>6816</v>
      </c>
      <c r="NU34" s="1059">
        <v>5405</v>
      </c>
      <c r="NV34" s="1059">
        <v>4771</v>
      </c>
      <c r="NW34" s="1059">
        <v>634</v>
      </c>
      <c r="NX34" s="1059">
        <v>24</v>
      </c>
      <c r="NY34" s="1059">
        <v>12</v>
      </c>
      <c r="NZ34" s="1059">
        <v>598</v>
      </c>
      <c r="OA34" s="1059">
        <v>216</v>
      </c>
      <c r="OB34" s="1059">
        <v>968</v>
      </c>
      <c r="OC34" s="1059">
        <v>177</v>
      </c>
      <c r="OD34" s="1059">
        <v>50</v>
      </c>
      <c r="OE34" s="1060">
        <v>0.69997065727699526</v>
      </c>
      <c r="OF34" s="1072">
        <v>0.30002934272300474</v>
      </c>
      <c r="OG34" s="1059">
        <v>33836</v>
      </c>
      <c r="OH34" s="1059">
        <v>25134</v>
      </c>
      <c r="OI34" s="1059">
        <v>23166</v>
      </c>
      <c r="OJ34" s="1059">
        <v>1968</v>
      </c>
      <c r="OK34" s="1059">
        <v>87</v>
      </c>
      <c r="OL34" s="1059">
        <v>40</v>
      </c>
      <c r="OM34" s="1059">
        <v>1841</v>
      </c>
      <c r="ON34" s="1059">
        <v>1937</v>
      </c>
      <c r="OO34" s="1059">
        <v>5076</v>
      </c>
      <c r="OP34" s="1059">
        <v>1330</v>
      </c>
      <c r="OQ34" s="1059">
        <v>359</v>
      </c>
      <c r="OR34" s="1060">
        <v>0.68465539661898567</v>
      </c>
      <c r="OS34" s="1072">
        <v>0.31534460338101433</v>
      </c>
      <c r="OT34" s="1059">
        <v>108302</v>
      </c>
      <c r="OU34" s="1059">
        <v>17.83267839929087</v>
      </c>
      <c r="OV34" s="1060">
        <v>0</v>
      </c>
      <c r="OW34" s="1072">
        <v>0.13636363636363635</v>
      </c>
      <c r="OX34" s="1059">
        <v>22607</v>
      </c>
      <c r="OY34" s="1060">
        <v>0.18171610563099927</v>
      </c>
      <c r="OZ34" s="1059">
        <v>4108.0560000000005</v>
      </c>
      <c r="PA34" s="1060">
        <v>3.0303030303030304E-2</v>
      </c>
      <c r="PB34" s="1072">
        <v>0.18181818181818182</v>
      </c>
      <c r="PC34" s="1059">
        <v>4130</v>
      </c>
      <c r="PD34" s="1059">
        <v>785</v>
      </c>
      <c r="PE34" s="1126">
        <v>305</v>
      </c>
      <c r="PF34" s="1059">
        <v>4005</v>
      </c>
      <c r="PG34" s="1059">
        <v>795</v>
      </c>
      <c r="PH34" s="1126">
        <v>330</v>
      </c>
      <c r="PI34" s="1059">
        <v>3870</v>
      </c>
      <c r="PJ34" s="1059">
        <v>820</v>
      </c>
      <c r="PK34" s="1126">
        <v>265</v>
      </c>
      <c r="PL34" s="1059">
        <v>3735</v>
      </c>
      <c r="PM34" s="1059">
        <v>840</v>
      </c>
      <c r="PN34" s="1126">
        <v>260</v>
      </c>
      <c r="PO34" s="1059">
        <v>3570</v>
      </c>
      <c r="PP34" s="1059">
        <v>825</v>
      </c>
      <c r="PQ34" s="1126">
        <v>250</v>
      </c>
      <c r="PR34" s="1059">
        <v>3385</v>
      </c>
      <c r="PS34" s="1059">
        <v>850</v>
      </c>
      <c r="PT34" s="1126">
        <v>200</v>
      </c>
      <c r="PU34" s="1059" t="s">
        <v>770</v>
      </c>
      <c r="PV34" s="1059" t="s">
        <v>770</v>
      </c>
      <c r="PW34" s="1059" t="s">
        <v>770</v>
      </c>
      <c r="PX34" s="1059" t="s">
        <v>770</v>
      </c>
      <c r="PY34" s="1059" t="s">
        <v>770</v>
      </c>
      <c r="PZ34" s="1059" t="s">
        <v>770</v>
      </c>
      <c r="QA34" s="1059" t="s">
        <v>770</v>
      </c>
      <c r="QB34" s="1126" t="s">
        <v>770</v>
      </c>
      <c r="QC34" s="1059">
        <v>1584</v>
      </c>
      <c r="QD34" s="1059">
        <v>1283</v>
      </c>
      <c r="QE34" s="1059" t="s">
        <v>770</v>
      </c>
      <c r="QF34" s="1059">
        <v>1621</v>
      </c>
      <c r="QG34" s="1059">
        <v>1617</v>
      </c>
      <c r="QH34" s="1059">
        <v>1687</v>
      </c>
      <c r="QI34" s="1059">
        <v>1666</v>
      </c>
      <c r="QJ34" s="1059">
        <v>1551</v>
      </c>
      <c r="QK34" s="1126">
        <v>1482</v>
      </c>
      <c r="QL34" s="1059">
        <v>1620</v>
      </c>
      <c r="QM34" s="1059">
        <v>1649</v>
      </c>
      <c r="QN34" s="1059">
        <v>1653</v>
      </c>
      <c r="QO34" s="1059">
        <v>1607</v>
      </c>
      <c r="QP34" s="1059">
        <v>1780</v>
      </c>
      <c r="QQ34" s="1059">
        <v>1642</v>
      </c>
      <c r="QR34" s="1059">
        <v>1728</v>
      </c>
      <c r="QS34" s="1059">
        <v>1575</v>
      </c>
      <c r="QT34" s="1059">
        <v>1610</v>
      </c>
      <c r="QU34" s="1059">
        <v>1481</v>
      </c>
      <c r="QV34" s="1059">
        <v>1421</v>
      </c>
      <c r="QW34" s="1059">
        <v>1305</v>
      </c>
      <c r="QX34" s="1059">
        <v>1327</v>
      </c>
      <c r="QY34" s="1059">
        <v>1266</v>
      </c>
      <c r="QZ34" s="1059">
        <v>1198</v>
      </c>
      <c r="RA34" s="1059">
        <v>1294</v>
      </c>
      <c r="RB34" s="1059">
        <v>1272</v>
      </c>
      <c r="RC34" s="1059">
        <v>1205</v>
      </c>
      <c r="RD34" s="1059">
        <v>1220</v>
      </c>
      <c r="RE34" s="1059">
        <v>1075</v>
      </c>
      <c r="RF34" s="1059">
        <v>992</v>
      </c>
      <c r="RG34" s="1059">
        <v>1059</v>
      </c>
      <c r="RH34" s="1059">
        <v>1234</v>
      </c>
      <c r="RI34" s="1059">
        <v>1221</v>
      </c>
      <c r="RJ34" s="1126">
        <v>1461</v>
      </c>
      <c r="RK34" s="1059">
        <v>1632</v>
      </c>
      <c r="RL34" s="1059">
        <v>1672</v>
      </c>
      <c r="RM34" s="1059">
        <v>1612</v>
      </c>
      <c r="RN34" s="1059">
        <v>1777</v>
      </c>
      <c r="RO34" s="1059">
        <v>1653</v>
      </c>
      <c r="RP34" s="1059">
        <v>1722</v>
      </c>
      <c r="RQ34" s="1059">
        <v>1571</v>
      </c>
      <c r="RR34" s="1059">
        <v>1605</v>
      </c>
      <c r="RS34" s="1059">
        <v>1491</v>
      </c>
      <c r="RT34" s="1059">
        <v>1423</v>
      </c>
      <c r="RU34" s="1059">
        <v>1314</v>
      </c>
      <c r="RV34" s="1059">
        <v>1346</v>
      </c>
      <c r="RW34" s="1059">
        <v>1263</v>
      </c>
      <c r="RX34" s="1059">
        <v>1182</v>
      </c>
      <c r="RY34" s="1059">
        <v>1285</v>
      </c>
      <c r="RZ34" s="1059">
        <v>1280</v>
      </c>
      <c r="SA34" s="1059">
        <v>1218</v>
      </c>
      <c r="SB34" s="1059">
        <v>1252</v>
      </c>
      <c r="SC34" s="1059">
        <v>1246</v>
      </c>
      <c r="SD34" s="1059">
        <v>1074</v>
      </c>
      <c r="SE34" s="1059">
        <v>1026</v>
      </c>
      <c r="SF34" s="1059">
        <v>1176</v>
      </c>
      <c r="SG34" s="1059">
        <v>1109</v>
      </c>
      <c r="SH34" s="1059">
        <v>1387</v>
      </c>
      <c r="SI34" s="1126">
        <v>1446</v>
      </c>
      <c r="SJ34" s="1059">
        <v>1673</v>
      </c>
      <c r="SK34" s="1059">
        <v>1639</v>
      </c>
      <c r="SL34" s="1059">
        <v>1757</v>
      </c>
      <c r="SM34" s="1059">
        <v>1667</v>
      </c>
      <c r="SN34" s="1059">
        <v>1734</v>
      </c>
      <c r="SO34" s="1059">
        <v>1576</v>
      </c>
      <c r="SP34" s="1059">
        <v>1596</v>
      </c>
      <c r="SQ34" s="1059">
        <v>1501</v>
      </c>
      <c r="SR34" s="1059">
        <v>1429</v>
      </c>
      <c r="SS34" s="1059">
        <v>1318</v>
      </c>
      <c r="ST34" s="1059">
        <v>1338</v>
      </c>
      <c r="SU34" s="1059">
        <v>1273</v>
      </c>
      <c r="SV34" s="1059">
        <v>1168</v>
      </c>
      <c r="SW34" s="1059">
        <v>1269</v>
      </c>
      <c r="SX34" s="1059">
        <v>1251</v>
      </c>
      <c r="SY34" s="1059">
        <v>1215</v>
      </c>
      <c r="SZ34" s="1059">
        <v>1258</v>
      </c>
      <c r="TA34" s="1059">
        <v>1290</v>
      </c>
      <c r="TB34" s="1059">
        <v>1220</v>
      </c>
      <c r="TC34" s="1059">
        <v>1061</v>
      </c>
      <c r="TD34" s="1059">
        <v>1082</v>
      </c>
      <c r="TE34" s="1059">
        <v>1033</v>
      </c>
      <c r="TF34" s="1059">
        <v>1252</v>
      </c>
      <c r="TG34" s="1059">
        <v>1342</v>
      </c>
      <c r="TH34" s="1126">
        <v>1398</v>
      </c>
      <c r="TI34" s="1059">
        <v>747</v>
      </c>
      <c r="TJ34" s="1059">
        <v>693</v>
      </c>
      <c r="TK34" s="1059">
        <v>1440</v>
      </c>
      <c r="TL34" s="1060">
        <v>0.48125000000000001</v>
      </c>
      <c r="TM34" s="1060">
        <v>0.45552756226071039</v>
      </c>
      <c r="TN34" s="1060">
        <v>0.50707220957012045</v>
      </c>
      <c r="TO34" s="1126" t="s">
        <v>3498</v>
      </c>
      <c r="TP34" s="1059">
        <v>672</v>
      </c>
      <c r="TQ34" s="1059">
        <v>839</v>
      </c>
      <c r="TR34" s="1059">
        <v>1511</v>
      </c>
      <c r="TS34" s="1060">
        <v>0.55526141628060888</v>
      </c>
      <c r="TT34" s="1060">
        <v>0.53009637345671656</v>
      </c>
      <c r="TU34" s="1060">
        <v>0.5801461862696391</v>
      </c>
      <c r="TV34" s="1126" t="s">
        <v>3498</v>
      </c>
      <c r="TW34" s="1059">
        <v>624</v>
      </c>
      <c r="TX34" s="1059">
        <v>1002</v>
      </c>
      <c r="TY34" s="1059">
        <v>1626</v>
      </c>
      <c r="TZ34" s="1060">
        <v>0.6162361623616236</v>
      </c>
      <c r="UA34" s="1060">
        <v>0.59235142315062539</v>
      </c>
      <c r="UB34" s="1060">
        <v>0.63957297535713487</v>
      </c>
      <c r="UC34" s="1126" t="s">
        <v>3498</v>
      </c>
      <c r="UD34" s="1059">
        <v>530</v>
      </c>
      <c r="UE34" s="1059">
        <v>1076</v>
      </c>
      <c r="UF34" s="1059">
        <v>1606</v>
      </c>
      <c r="UG34" s="1060">
        <v>0.66998754669987548</v>
      </c>
      <c r="UH34" s="1060">
        <v>0.64660864884797176</v>
      </c>
      <c r="UI34" s="1060">
        <v>0.69255518434090513</v>
      </c>
      <c r="UJ34" s="1126" t="s">
        <v>2154</v>
      </c>
      <c r="UK34" s="1059">
        <v>509</v>
      </c>
      <c r="UL34" s="1059">
        <v>1120</v>
      </c>
      <c r="UM34" s="1059">
        <v>1629</v>
      </c>
      <c r="UN34" s="1060">
        <v>0.68753836709637817</v>
      </c>
      <c r="UO34" s="1060">
        <v>0.66461145462918347</v>
      </c>
      <c r="UP34" s="1060">
        <v>0.70958286576815</v>
      </c>
      <c r="UQ34" s="1126" t="s">
        <v>2154</v>
      </c>
      <c r="UR34" s="1059">
        <v>17053</v>
      </c>
      <c r="US34" s="1059">
        <v>15550</v>
      </c>
      <c r="UT34" s="1059">
        <v>1503</v>
      </c>
      <c r="UU34" s="1059">
        <v>1270</v>
      </c>
      <c r="UV34" s="1060">
        <v>0.84497671324018631</v>
      </c>
      <c r="UW34" s="1059">
        <v>233</v>
      </c>
      <c r="UX34" s="1072">
        <v>0.15502328675981369</v>
      </c>
      <c r="UY34" s="1059">
        <v>14546</v>
      </c>
      <c r="UZ34" s="1059">
        <v>7142</v>
      </c>
      <c r="VA34" s="1059">
        <v>4586</v>
      </c>
      <c r="VB34" s="1059">
        <v>2818</v>
      </c>
      <c r="VC34" s="1060">
        <v>0.49099408772171044</v>
      </c>
      <c r="VD34" s="1060">
        <v>0.31527567716210642</v>
      </c>
      <c r="VE34" s="1072">
        <v>0.19373023511618315</v>
      </c>
      <c r="VF34" s="1059">
        <v>29829</v>
      </c>
      <c r="VG34" s="1059">
        <v>2712</v>
      </c>
      <c r="VH34" s="1059">
        <v>2241</v>
      </c>
      <c r="VI34" s="1059">
        <v>1333</v>
      </c>
      <c r="VJ34" s="1059">
        <v>24916</v>
      </c>
      <c r="VK34" s="1059">
        <v>2287</v>
      </c>
      <c r="VL34" s="1059">
        <v>14021</v>
      </c>
      <c r="VM34" s="1072">
        <v>0.16311247414592397</v>
      </c>
      <c r="VN34" s="1059">
        <v>7410</v>
      </c>
      <c r="VO34" s="1059">
        <v>6</v>
      </c>
      <c r="VP34" s="1059">
        <v>1842</v>
      </c>
      <c r="VQ34" s="1059">
        <v>3310</v>
      </c>
      <c r="VR34" s="1059">
        <v>1505</v>
      </c>
      <c r="VS34" s="1126">
        <v>14073</v>
      </c>
      <c r="VT34" s="1059">
        <v>6335</v>
      </c>
      <c r="VU34" s="1059">
        <v>4992</v>
      </c>
      <c r="VV34" s="1059">
        <v>1317</v>
      </c>
      <c r="VW34" s="1059">
        <v>26</v>
      </c>
      <c r="VX34" s="1059">
        <v>1343</v>
      </c>
      <c r="VY34" s="1060">
        <v>0.20789265982636149</v>
      </c>
      <c r="VZ34" s="1072">
        <v>0.21199684293606946</v>
      </c>
      <c r="WA34" s="1059">
        <v>1190</v>
      </c>
      <c r="WB34" s="1059">
        <v>1060</v>
      </c>
      <c r="WC34" s="1059">
        <v>940</v>
      </c>
      <c r="WD34" s="1059">
        <v>925</v>
      </c>
      <c r="WE34" s="1059">
        <v>885</v>
      </c>
      <c r="WF34" s="1059">
        <v>810</v>
      </c>
      <c r="WG34" s="1126">
        <v>745</v>
      </c>
      <c r="WH34" s="1059">
        <v>3293</v>
      </c>
      <c r="WI34" s="1059">
        <v>1363</v>
      </c>
      <c r="WJ34" s="1060">
        <v>0.4139082903127847</v>
      </c>
      <c r="WK34" s="1126">
        <v>248</v>
      </c>
      <c r="WL34" s="1059" t="s">
        <v>770</v>
      </c>
      <c r="WM34" s="1060" t="s">
        <v>770</v>
      </c>
      <c r="WN34" s="1060" t="s">
        <v>770</v>
      </c>
      <c r="WO34" s="1072" t="s">
        <v>770</v>
      </c>
      <c r="WP34" s="1059" t="s">
        <v>770</v>
      </c>
      <c r="WQ34" s="1060" t="s">
        <v>770</v>
      </c>
      <c r="WR34" s="1060" t="s">
        <v>770</v>
      </c>
      <c r="WS34" s="1072" t="s">
        <v>770</v>
      </c>
      <c r="WT34" s="1059" t="s">
        <v>770</v>
      </c>
      <c r="WU34" s="1060" t="s">
        <v>770</v>
      </c>
      <c r="WV34" s="1060" t="s">
        <v>770</v>
      </c>
      <c r="WW34" s="1072" t="s">
        <v>770</v>
      </c>
      <c r="WX34" s="1059" t="s">
        <v>770</v>
      </c>
      <c r="WY34" s="1060" t="s">
        <v>770</v>
      </c>
      <c r="WZ34" s="1060" t="s">
        <v>770</v>
      </c>
      <c r="XA34" s="1072" t="s">
        <v>770</v>
      </c>
      <c r="XB34" s="1059">
        <v>2084</v>
      </c>
      <c r="XC34" s="1059">
        <v>42727</v>
      </c>
      <c r="XD34" s="1072">
        <v>4.8774779413485618E-2</v>
      </c>
      <c r="XE34" s="1059">
        <v>1345</v>
      </c>
      <c r="XF34" s="1059">
        <v>6720</v>
      </c>
      <c r="XG34" s="1060">
        <v>0.20014880952380953</v>
      </c>
      <c r="XH34" s="1060">
        <v>0.19075500674711679</v>
      </c>
      <c r="XI34" s="1060">
        <v>0.20988523370453294</v>
      </c>
      <c r="XJ34" s="1059">
        <v>1480</v>
      </c>
      <c r="XK34" s="1059">
        <v>6980</v>
      </c>
      <c r="XL34" s="1060">
        <v>0.21203438395415472</v>
      </c>
      <c r="XM34" s="1060">
        <v>0.20260502362203447</v>
      </c>
      <c r="XN34" s="1060">
        <v>0.22178053499876138</v>
      </c>
      <c r="XO34" s="1059">
        <v>1575</v>
      </c>
      <c r="XP34" s="1059">
        <v>7415</v>
      </c>
      <c r="XQ34" s="1060">
        <v>0.21240728253540123</v>
      </c>
      <c r="XR34" s="1060">
        <v>0.20324788013175976</v>
      </c>
      <c r="XS34" s="1060">
        <v>0.22186451461700626</v>
      </c>
      <c r="XT34" s="1059">
        <v>1605</v>
      </c>
      <c r="XU34" s="1059">
        <v>7790</v>
      </c>
      <c r="XV34" s="1060">
        <v>0.20603337612323491</v>
      </c>
      <c r="XW34" s="1060">
        <v>0.19719780402123743</v>
      </c>
      <c r="XX34" s="1060">
        <v>0.21515873104574462</v>
      </c>
      <c r="XY34" s="1059">
        <v>1475</v>
      </c>
      <c r="XZ34" s="1059">
        <v>7940</v>
      </c>
      <c r="YA34" s="1060">
        <v>0.1857682619647355</v>
      </c>
      <c r="YB34" s="1060">
        <v>0.17736637729794572</v>
      </c>
      <c r="YC34" s="1060">
        <v>0.19447405709803575</v>
      </c>
      <c r="YD34" s="1059">
        <v>1495</v>
      </c>
      <c r="YE34" s="1059">
        <v>7740</v>
      </c>
      <c r="YF34" s="1060">
        <v>0.19315245478036175</v>
      </c>
      <c r="YG34" s="1060">
        <v>0.18451078630887058</v>
      </c>
      <c r="YH34" s="1060">
        <v>0.20209855670789939</v>
      </c>
      <c r="YI34" s="1059" t="s">
        <v>770</v>
      </c>
      <c r="YJ34" s="1059" t="s">
        <v>770</v>
      </c>
      <c r="YK34" s="1060" t="s">
        <v>770</v>
      </c>
      <c r="YL34" s="1060" t="s">
        <v>770</v>
      </c>
      <c r="YM34" s="1072" t="s">
        <v>770</v>
      </c>
      <c r="YN34" s="1059">
        <v>1650</v>
      </c>
      <c r="YO34" s="1059">
        <v>1650</v>
      </c>
      <c r="YP34" s="1059">
        <v>1580</v>
      </c>
      <c r="YQ34" s="1059">
        <v>1475</v>
      </c>
      <c r="YR34" s="1059">
        <v>1395</v>
      </c>
      <c r="YS34" s="1059">
        <v>1270</v>
      </c>
      <c r="YT34" s="1126">
        <v>1180</v>
      </c>
      <c r="YU34" s="1059">
        <v>94</v>
      </c>
      <c r="YV34" s="1059">
        <v>782</v>
      </c>
      <c r="YW34" s="1060">
        <v>0.12020460358056266</v>
      </c>
      <c r="YX34" s="1060">
        <v>9.9248559504410971E-2</v>
      </c>
      <c r="YY34" s="1060">
        <v>0.14487378434416764</v>
      </c>
      <c r="YZ34" s="1059">
        <v>71</v>
      </c>
      <c r="ZA34" s="1059">
        <v>781</v>
      </c>
      <c r="ZB34" s="1060">
        <v>9.0909090909090912E-2</v>
      </c>
      <c r="ZC34" s="1060">
        <v>7.2699562255173211E-2</v>
      </c>
      <c r="ZD34" s="1060">
        <v>0.11312326499434044</v>
      </c>
      <c r="ZE34" s="1059">
        <v>81</v>
      </c>
      <c r="ZF34" s="1059">
        <v>777</v>
      </c>
      <c r="ZG34" s="1060">
        <v>0.10424710424710425</v>
      </c>
      <c r="ZH34" s="1060">
        <v>8.467233528429223E-2</v>
      </c>
      <c r="ZI34" s="1060">
        <v>0.12771579670752681</v>
      </c>
      <c r="ZJ34" s="1059">
        <v>172</v>
      </c>
      <c r="ZK34" s="1059">
        <v>739</v>
      </c>
      <c r="ZL34" s="1060">
        <v>0.2327469553450609</v>
      </c>
      <c r="ZM34" s="1060">
        <v>0.20370894597934167</v>
      </c>
      <c r="ZN34" s="1072">
        <v>0.26454905805413481</v>
      </c>
      <c r="ZO34" s="1059">
        <v>1555</v>
      </c>
      <c r="ZP34" s="1059">
        <v>157</v>
      </c>
      <c r="ZQ34" s="1059">
        <v>1398</v>
      </c>
      <c r="ZR34" s="1060">
        <v>0.8990353697749196</v>
      </c>
      <c r="ZS34" s="1059">
        <v>526</v>
      </c>
      <c r="ZT34" s="1059">
        <v>287</v>
      </c>
      <c r="ZU34" s="1059">
        <v>813</v>
      </c>
      <c r="ZV34" s="1060">
        <v>0.37625178826895567</v>
      </c>
      <c r="ZW34" s="1060">
        <v>0.35122901688604141</v>
      </c>
      <c r="ZX34" s="1060">
        <v>0.40195277280715674</v>
      </c>
      <c r="ZY34" s="1060">
        <v>0.58154506437768239</v>
      </c>
      <c r="ZZ34" s="1060">
        <v>0.55549716555525119</v>
      </c>
      <c r="AAA34" s="1072">
        <v>0.60714604817293039</v>
      </c>
      <c r="AAB34" s="1059">
        <v>176</v>
      </c>
      <c r="AAC34" s="1059">
        <v>1388</v>
      </c>
      <c r="AAD34" s="1059">
        <v>1564</v>
      </c>
      <c r="AAE34" s="1060">
        <v>0.88746803069053704</v>
      </c>
      <c r="AAF34" s="1059">
        <v>474</v>
      </c>
      <c r="AAG34" s="1060">
        <v>0.34149855907780979</v>
      </c>
      <c r="AAH34" s="1060">
        <v>0.31701918092494397</v>
      </c>
      <c r="AAI34" s="1060">
        <v>0.36685285980819277</v>
      </c>
      <c r="AAJ34" s="1059">
        <v>300</v>
      </c>
      <c r="AAK34" s="1059">
        <v>774</v>
      </c>
      <c r="AAL34" s="1060">
        <v>0.55763688760806918</v>
      </c>
      <c r="AAM34" s="1060">
        <v>0.5313846627876323</v>
      </c>
      <c r="AAN34" s="1072">
        <v>0.58357095876395437</v>
      </c>
      <c r="AAO34" s="1059">
        <v>1464</v>
      </c>
      <c r="AAP34" s="1059">
        <v>528</v>
      </c>
      <c r="AAQ34" s="1060">
        <v>0.36065573770491804</v>
      </c>
      <c r="AAR34" s="1060">
        <v>0.33645239185060777</v>
      </c>
      <c r="AAS34" s="1060">
        <v>0.38558843377929441</v>
      </c>
      <c r="AAT34" s="1059">
        <v>286</v>
      </c>
      <c r="AAU34" s="1059">
        <v>814</v>
      </c>
      <c r="AAV34" s="1060">
        <v>0.55601092896174864</v>
      </c>
      <c r="AAW34" s="1060">
        <v>0.53044621706304407</v>
      </c>
      <c r="AAX34" s="1072">
        <v>0.581282470673956</v>
      </c>
      <c r="AAY34" s="1059">
        <v>1542</v>
      </c>
      <c r="AAZ34" s="1059">
        <v>1494</v>
      </c>
      <c r="ABA34" s="1059">
        <v>48</v>
      </c>
      <c r="ABB34" s="1060">
        <v>0.9688715953307393</v>
      </c>
      <c r="ABC34" s="1059">
        <v>540</v>
      </c>
      <c r="ABD34" s="1060">
        <v>0.36144578313253012</v>
      </c>
      <c r="ABE34" s="1060">
        <v>0.3374688957422961</v>
      </c>
      <c r="ABF34" s="1060">
        <v>0.38613336031626061</v>
      </c>
      <c r="ABG34" s="1059">
        <v>269</v>
      </c>
      <c r="ABH34" s="1059">
        <v>809</v>
      </c>
      <c r="ABI34" s="1060">
        <v>0.54149933065595712</v>
      </c>
      <c r="ABJ34" s="1060">
        <v>0.51615878957366523</v>
      </c>
      <c r="ABK34" s="1072">
        <v>0.56662700812860278</v>
      </c>
      <c r="ABL34" s="1059">
        <v>29829</v>
      </c>
      <c r="ABM34" s="1059">
        <v>15808</v>
      </c>
      <c r="ABN34" s="1059">
        <v>14021</v>
      </c>
      <c r="ABO34" s="1059">
        <v>2712</v>
      </c>
      <c r="ABP34" s="1059">
        <v>1410</v>
      </c>
      <c r="ABQ34" s="1059">
        <v>2356</v>
      </c>
      <c r="ABR34" s="1059">
        <v>2241</v>
      </c>
      <c r="ABS34" s="1059">
        <v>1992</v>
      </c>
      <c r="ABT34" s="1059">
        <v>1023</v>
      </c>
      <c r="ABU34" s="1059">
        <v>1333</v>
      </c>
      <c r="ABV34" s="1059">
        <v>819</v>
      </c>
      <c r="ABW34" s="1126">
        <v>135</v>
      </c>
      <c r="ABX34" s="1059">
        <v>1180</v>
      </c>
      <c r="ABY34" s="1059">
        <v>1145</v>
      </c>
      <c r="ABZ34" s="1059">
        <v>705</v>
      </c>
      <c r="ACA34" s="1059">
        <v>325</v>
      </c>
      <c r="ACB34" s="1059">
        <v>3050</v>
      </c>
      <c r="ACC34" s="1059">
        <v>3365</v>
      </c>
      <c r="ACD34" s="1059">
        <v>1745</v>
      </c>
      <c r="ACE34" s="1059">
        <v>1270</v>
      </c>
      <c r="ACF34" s="1059">
        <v>1150</v>
      </c>
      <c r="ACG34" s="1059">
        <v>790</v>
      </c>
      <c r="ACH34" s="1059">
        <v>340</v>
      </c>
      <c r="ACI34" s="1059">
        <v>3225</v>
      </c>
      <c r="ACJ34" s="1059">
        <v>3525</v>
      </c>
      <c r="ACK34" s="1059">
        <v>1885</v>
      </c>
      <c r="ACL34" s="1059">
        <v>1395</v>
      </c>
      <c r="ACM34" s="1059">
        <v>1205</v>
      </c>
      <c r="ACN34" s="1059">
        <v>815</v>
      </c>
      <c r="ACO34" s="1059">
        <v>345</v>
      </c>
      <c r="ACP34" s="1059">
        <v>3415</v>
      </c>
      <c r="ACQ34" s="1059">
        <v>3775</v>
      </c>
      <c r="ACR34" s="1059">
        <v>2015</v>
      </c>
      <c r="ACS34" s="1059">
        <v>1475</v>
      </c>
      <c r="ACT34" s="1059">
        <v>1365</v>
      </c>
      <c r="ACU34" s="1059">
        <v>855</v>
      </c>
      <c r="ACV34" s="1059">
        <v>415</v>
      </c>
      <c r="ACW34" s="1059">
        <v>3750</v>
      </c>
      <c r="ACX34" s="1059">
        <v>4150</v>
      </c>
      <c r="ACY34" s="1059">
        <v>2210</v>
      </c>
      <c r="ACZ34" s="1059">
        <v>1580</v>
      </c>
      <c r="ADA34" s="1059">
        <v>1460</v>
      </c>
      <c r="ADB34" s="1059">
        <v>1045</v>
      </c>
      <c r="ADC34" s="1059">
        <v>425</v>
      </c>
      <c r="ADD34" s="1059">
        <v>4070</v>
      </c>
      <c r="ADE34" s="1059">
        <v>4490</v>
      </c>
      <c r="ADF34" s="1059">
        <v>2360</v>
      </c>
      <c r="ADG34" s="1059">
        <v>1650</v>
      </c>
      <c r="ADH34" s="1059">
        <v>1550</v>
      </c>
      <c r="ADI34" s="1059">
        <v>1085</v>
      </c>
      <c r="ADJ34" s="1059">
        <v>450</v>
      </c>
      <c r="ADK34" s="1059">
        <v>4285</v>
      </c>
      <c r="ADL34" s="1059">
        <v>4710</v>
      </c>
      <c r="ADM34" s="1126">
        <v>2470</v>
      </c>
      <c r="ADN34" s="1059">
        <v>1657</v>
      </c>
      <c r="ADO34" s="1059">
        <v>1579</v>
      </c>
      <c r="ADP34" s="1060">
        <v>0.95292697646348823</v>
      </c>
      <c r="ADQ34" s="1059">
        <v>1573</v>
      </c>
      <c r="ADR34" s="1060">
        <v>0.94930597465298727</v>
      </c>
      <c r="ADS34" s="1059">
        <v>1643</v>
      </c>
      <c r="ADT34" s="1059">
        <v>1574</v>
      </c>
      <c r="ADU34" s="1060">
        <v>0.95800365185636027</v>
      </c>
      <c r="ADV34" s="1059">
        <v>1536</v>
      </c>
      <c r="ADW34" s="1060">
        <v>0.93487522824102254</v>
      </c>
      <c r="ADX34" s="1059">
        <v>1535</v>
      </c>
      <c r="ADY34" s="1060">
        <v>0.93426658551430308</v>
      </c>
      <c r="ADZ34" s="1059">
        <v>1528</v>
      </c>
      <c r="AEA34" s="1060">
        <v>0.93000608642726723</v>
      </c>
      <c r="AEB34" s="1059">
        <v>1700</v>
      </c>
      <c r="AEC34" s="1059">
        <v>1656</v>
      </c>
      <c r="AED34" s="1060">
        <v>0.97411764705882353</v>
      </c>
      <c r="AEE34" s="1059">
        <v>1561</v>
      </c>
      <c r="AEF34" s="1060">
        <v>0.91823529411764704</v>
      </c>
      <c r="AEG34" s="1059">
        <v>1655</v>
      </c>
      <c r="AEH34" s="1060">
        <v>0.97352941176470587</v>
      </c>
      <c r="AEI34" s="1059">
        <v>1650</v>
      </c>
      <c r="AEJ34" s="1060">
        <v>0.97058823529411764</v>
      </c>
      <c r="AEK34" s="1059">
        <v>1588</v>
      </c>
      <c r="AEL34" s="1060">
        <v>0.9341176470588235</v>
      </c>
      <c r="AEM34" s="1059">
        <v>1632</v>
      </c>
      <c r="AEN34" s="1060">
        <v>0.96</v>
      </c>
      <c r="AEO34" s="1059">
        <v>1548</v>
      </c>
      <c r="AEP34" s="1072">
        <v>0.9105882352941177</v>
      </c>
      <c r="AEQ34" s="1158">
        <v>1653</v>
      </c>
      <c r="AER34" s="1042">
        <v>1571</v>
      </c>
      <c r="AES34" s="1144">
        <v>0.95039322444041141</v>
      </c>
      <c r="AET34" s="64">
        <v>371</v>
      </c>
      <c r="AEU34" s="1144">
        <v>0.22444041137326073</v>
      </c>
      <c r="AEV34" s="1042">
        <v>1567</v>
      </c>
      <c r="AEW34" s="1144">
        <v>0.94797338173018753</v>
      </c>
      <c r="AEX34" s="1042">
        <v>1669</v>
      </c>
      <c r="AEY34" s="1042">
        <v>1609</v>
      </c>
      <c r="AEZ34" s="1144">
        <v>0.96405032953864589</v>
      </c>
      <c r="AFA34" s="65">
        <v>1572</v>
      </c>
      <c r="AFB34" s="1144">
        <v>0.94188136608747752</v>
      </c>
      <c r="AFC34" s="65">
        <v>1203</v>
      </c>
      <c r="AFD34" s="1144">
        <v>0.72079089275014974</v>
      </c>
      <c r="AFE34" s="1042">
        <v>1584</v>
      </c>
      <c r="AFF34" s="1144">
        <v>0.94907130017974839</v>
      </c>
      <c r="AFG34" s="1042">
        <v>1203</v>
      </c>
      <c r="AFH34" s="1144">
        <v>0.72079089275014974</v>
      </c>
      <c r="AFI34" s="1042">
        <v>1770</v>
      </c>
      <c r="AFJ34" s="1042">
        <v>1712</v>
      </c>
      <c r="AFK34" s="1144">
        <v>0.96723163841807913</v>
      </c>
      <c r="AFL34" s="65">
        <v>1587</v>
      </c>
      <c r="AFM34" s="1144">
        <v>0.89661016949152539</v>
      </c>
      <c r="AFN34" s="65">
        <v>1713</v>
      </c>
      <c r="AFO34" s="1144">
        <v>0.96779661016949148</v>
      </c>
      <c r="AFP34" s="65">
        <v>1709</v>
      </c>
      <c r="AFQ34" s="1144">
        <v>0.96553672316384176</v>
      </c>
      <c r="AFR34" s="65">
        <v>1245</v>
      </c>
      <c r="AFS34" s="1144">
        <v>0.70338983050847459</v>
      </c>
      <c r="AFT34" s="65">
        <v>1614</v>
      </c>
      <c r="AFU34" s="1144">
        <v>0.91186440677966096</v>
      </c>
      <c r="AFV34" s="1042">
        <v>1669</v>
      </c>
      <c r="AFW34" s="1144">
        <v>0.94293785310734468</v>
      </c>
      <c r="AFX34" s="1042">
        <v>1617</v>
      </c>
      <c r="AFY34" s="1144">
        <v>0.91355932203389834</v>
      </c>
      <c r="AFZ34" s="1042">
        <v>1242</v>
      </c>
      <c r="AGA34" s="1144">
        <v>0.70169491525423733</v>
      </c>
      <c r="AGB34" s="1042">
        <v>1161</v>
      </c>
      <c r="AGC34" s="802">
        <v>0.65593220338983049</v>
      </c>
      <c r="AGD34" s="1042">
        <v>1685</v>
      </c>
      <c r="AGE34" s="1039">
        <v>1630</v>
      </c>
      <c r="AGF34" s="1145">
        <v>0.96735905044510384</v>
      </c>
      <c r="AGG34" s="1039">
        <v>14</v>
      </c>
      <c r="AGH34" s="1145">
        <v>8.3086053412462901E-3</v>
      </c>
      <c r="AGI34" s="1039">
        <v>1628</v>
      </c>
      <c r="AGJ34" s="1145">
        <v>0.96617210682492582</v>
      </c>
      <c r="AGK34" s="1039">
        <v>1629</v>
      </c>
      <c r="AGL34" s="1039">
        <v>1590</v>
      </c>
      <c r="AGM34" s="1145">
        <v>0.97605893186003678</v>
      </c>
      <c r="AGN34" s="1039">
        <v>1559</v>
      </c>
      <c r="AGO34" s="1145">
        <v>0.95702885205647636</v>
      </c>
      <c r="AGP34" s="1039">
        <v>1560</v>
      </c>
      <c r="AGQ34" s="1145">
        <v>0.9576427255985267</v>
      </c>
      <c r="AGR34" s="1039">
        <v>1563</v>
      </c>
      <c r="AGS34" s="1145">
        <v>0.95948434622467771</v>
      </c>
      <c r="AGT34" s="1039">
        <v>1563</v>
      </c>
      <c r="AGU34" s="1145">
        <v>0.95948434622467771</v>
      </c>
      <c r="AGV34" s="1039">
        <v>1770</v>
      </c>
      <c r="AGW34" s="1039">
        <v>1716</v>
      </c>
      <c r="AGX34" s="1145">
        <v>0.96949152542372885</v>
      </c>
      <c r="AGY34" s="1039">
        <v>1655</v>
      </c>
      <c r="AGZ34" s="1145">
        <v>0.93502824858757061</v>
      </c>
      <c r="AHA34" s="1039">
        <v>1715</v>
      </c>
      <c r="AHB34" s="1145">
        <v>0.96892655367231639</v>
      </c>
      <c r="AHC34" s="1039">
        <v>1707</v>
      </c>
      <c r="AHD34" s="1145">
        <v>0.96440677966101696</v>
      </c>
      <c r="AHE34" s="1039">
        <v>1667</v>
      </c>
      <c r="AHF34" s="1145">
        <v>0.94180790960451977</v>
      </c>
      <c r="AHG34" s="1039">
        <v>1532</v>
      </c>
      <c r="AHH34" s="1145">
        <v>0.86553672316384178</v>
      </c>
      <c r="AHI34" s="1039">
        <v>1688</v>
      </c>
      <c r="AHJ34" s="1145">
        <v>0.95367231638418082</v>
      </c>
      <c r="AHK34" s="1039">
        <v>1645</v>
      </c>
      <c r="AHL34" s="1145">
        <v>0.92937853107344637</v>
      </c>
      <c r="AHM34" s="1039">
        <v>1676</v>
      </c>
      <c r="AHN34" s="1145">
        <v>0.94689265536723166</v>
      </c>
      <c r="AHO34" s="1039">
        <v>1645</v>
      </c>
      <c r="AHP34" s="749">
        <v>0.92937853107344637</v>
      </c>
    </row>
    <row r="35" spans="1:900" x14ac:dyDescent="0.2">
      <c r="A35" s="4"/>
      <c r="B35" s="4" t="s">
        <v>630</v>
      </c>
      <c r="C35" s="1014" t="s">
        <v>583</v>
      </c>
      <c r="D35" s="9" t="s">
        <v>770</v>
      </c>
      <c r="E35" s="9" t="s">
        <v>770</v>
      </c>
      <c r="F35" s="9" t="s">
        <v>770</v>
      </c>
      <c r="G35" s="9" t="s">
        <v>770</v>
      </c>
      <c r="H35" s="9" t="s">
        <v>770</v>
      </c>
      <c r="I35" s="9" t="s">
        <v>770</v>
      </c>
      <c r="J35" s="9" t="s">
        <v>770</v>
      </c>
      <c r="K35" s="9" t="s">
        <v>770</v>
      </c>
      <c r="L35" s="9" t="s">
        <v>770</v>
      </c>
      <c r="M35" s="9" t="s">
        <v>770</v>
      </c>
      <c r="N35" s="1" t="s">
        <v>630</v>
      </c>
      <c r="O35" s="62" t="s">
        <v>770</v>
      </c>
      <c r="P35" s="62" t="s">
        <v>770</v>
      </c>
      <c r="Q35" s="62" t="s">
        <v>770</v>
      </c>
      <c r="R35" s="62" t="s">
        <v>770</v>
      </c>
      <c r="S35" s="62" t="s">
        <v>770</v>
      </c>
      <c r="T35" s="62" t="s">
        <v>770</v>
      </c>
      <c r="U35" s="913" t="s">
        <v>770</v>
      </c>
      <c r="V35" s="1125">
        <v>3645</v>
      </c>
      <c r="W35" s="1059">
        <v>4220</v>
      </c>
      <c r="X35" s="1059">
        <v>42955</v>
      </c>
      <c r="Y35" s="1059">
        <v>50690</v>
      </c>
      <c r="Z35" s="1098">
        <v>8.4856244907461298E-2</v>
      </c>
      <c r="AA35" s="1098">
        <v>8.2257937945939039E-2</v>
      </c>
      <c r="AB35" s="1098">
        <v>8.7528797709220424E-2</v>
      </c>
      <c r="AC35" s="1098">
        <v>8.3251134346024852E-2</v>
      </c>
      <c r="AD35" s="1098">
        <v>8.0877641915971493E-2</v>
      </c>
      <c r="AE35" s="1072">
        <v>8.5687787253166212E-2</v>
      </c>
      <c r="AF35" s="1059">
        <v>3280</v>
      </c>
      <c r="AG35" s="1059">
        <v>3630</v>
      </c>
      <c r="AH35" s="1059">
        <v>43350</v>
      </c>
      <c r="AI35" s="1059">
        <v>51190</v>
      </c>
      <c r="AJ35" s="1098">
        <v>7.5663206459054208E-2</v>
      </c>
      <c r="AK35" s="1098">
        <v>7.3211138384687707E-2</v>
      </c>
      <c r="AL35" s="1098">
        <v>7.8190473051643894E-2</v>
      </c>
      <c r="AM35" s="1098">
        <v>7.0912287556163314E-2</v>
      </c>
      <c r="AN35" s="1098">
        <v>6.8720797154819643E-2</v>
      </c>
      <c r="AO35" s="1072">
        <v>7.3168173311746798E-2</v>
      </c>
      <c r="AP35" s="1059">
        <v>3340</v>
      </c>
      <c r="AQ35" s="1059">
        <v>3785</v>
      </c>
      <c r="AR35" s="1059">
        <v>42795</v>
      </c>
      <c r="AS35" s="1059">
        <v>50550</v>
      </c>
      <c r="AT35" s="1098">
        <v>7.804650075943452E-2</v>
      </c>
      <c r="AU35" s="1098">
        <v>7.5542748334744336E-2</v>
      </c>
      <c r="AV35" s="1098">
        <v>8.0625999019120723E-2</v>
      </c>
      <c r="AW35" s="1098">
        <v>7.4876360039564785E-2</v>
      </c>
      <c r="AX35" s="1098">
        <v>7.2614173379370373E-2</v>
      </c>
      <c r="AY35" s="1072">
        <v>7.7203154844639424E-2</v>
      </c>
      <c r="AZ35" s="1059">
        <v>3630</v>
      </c>
      <c r="BA35" s="1059">
        <v>4150</v>
      </c>
      <c r="BB35" s="1059">
        <v>42785</v>
      </c>
      <c r="BC35" s="1059">
        <v>50460</v>
      </c>
      <c r="BD35" s="1098">
        <v>8.4842818744887222E-2</v>
      </c>
      <c r="BE35" s="1098">
        <v>8.223961883775549E-2</v>
      </c>
      <c r="BF35" s="1098">
        <v>8.7520561881586981E-2</v>
      </c>
      <c r="BG35" s="1098">
        <v>8.2243361078081653E-2</v>
      </c>
      <c r="BH35" s="1098">
        <v>7.9877928418660579E-2</v>
      </c>
      <c r="BI35" s="1072">
        <v>8.4672395511727533E-2</v>
      </c>
      <c r="BJ35" s="1059">
        <v>14390</v>
      </c>
      <c r="BK35" s="1059">
        <v>16060</v>
      </c>
      <c r="BL35" s="1059">
        <v>15165</v>
      </c>
      <c r="BM35" s="1059">
        <v>14727</v>
      </c>
      <c r="BN35" s="1059">
        <v>10665</v>
      </c>
      <c r="BO35" s="1059">
        <v>60342</v>
      </c>
      <c r="BP35" s="1059">
        <v>71007</v>
      </c>
      <c r="BQ35" s="1126">
        <v>252153</v>
      </c>
      <c r="BR35" s="1059">
        <v>14321</v>
      </c>
      <c r="BS35" s="1059">
        <v>15599</v>
      </c>
      <c r="BT35" s="1059">
        <v>14866</v>
      </c>
      <c r="BU35" s="1059">
        <v>14836</v>
      </c>
      <c r="BV35" s="1059">
        <v>10729</v>
      </c>
      <c r="BW35" s="1059">
        <v>59622</v>
      </c>
      <c r="BX35" s="1059">
        <v>70351</v>
      </c>
      <c r="BY35" s="1126">
        <v>248738</v>
      </c>
      <c r="BZ35" s="1059">
        <v>14347</v>
      </c>
      <c r="CA35" s="1059">
        <v>15142</v>
      </c>
      <c r="CB35" s="1059">
        <v>14975</v>
      </c>
      <c r="CC35" s="1059">
        <v>14867</v>
      </c>
      <c r="CD35" s="1059">
        <v>10608</v>
      </c>
      <c r="CE35" s="1059">
        <v>59331</v>
      </c>
      <c r="CF35" s="1059">
        <v>69939</v>
      </c>
      <c r="CG35" s="1126">
        <v>246196</v>
      </c>
      <c r="CH35" s="1059">
        <v>14253</v>
      </c>
      <c r="CI35" s="1059">
        <v>14781</v>
      </c>
      <c r="CJ35" s="1059">
        <v>14928</v>
      </c>
      <c r="CK35" s="1059">
        <v>14900</v>
      </c>
      <c r="CL35" s="1059">
        <v>10493</v>
      </c>
      <c r="CM35" s="1059">
        <v>58862</v>
      </c>
      <c r="CN35" s="1059">
        <v>69355</v>
      </c>
      <c r="CO35" s="1126">
        <v>243205</v>
      </c>
      <c r="CP35" s="1059">
        <v>14214</v>
      </c>
      <c r="CQ35" s="1059">
        <v>14421</v>
      </c>
      <c r="CR35" s="1059">
        <v>15077</v>
      </c>
      <c r="CS35" s="1059">
        <v>14679</v>
      </c>
      <c r="CT35" s="1059">
        <v>10530</v>
      </c>
      <c r="CU35" s="1059">
        <v>58391</v>
      </c>
      <c r="CV35" s="1059">
        <v>68921</v>
      </c>
      <c r="CW35" s="1126">
        <v>240952</v>
      </c>
      <c r="CX35" s="1059">
        <v>14026</v>
      </c>
      <c r="CY35" s="1059">
        <v>13953</v>
      </c>
      <c r="CZ35" s="1059">
        <v>15245</v>
      </c>
      <c r="DA35" s="1059">
        <v>14605</v>
      </c>
      <c r="DB35" s="1059">
        <v>10764</v>
      </c>
      <c r="DC35" s="1059">
        <v>57829</v>
      </c>
      <c r="DD35" s="1059">
        <v>68593</v>
      </c>
      <c r="DE35" s="1126">
        <v>239332</v>
      </c>
      <c r="DF35" s="1059">
        <v>13873</v>
      </c>
      <c r="DG35" s="1059">
        <v>13762</v>
      </c>
      <c r="DH35" s="1059">
        <v>15428</v>
      </c>
      <c r="DI35" s="1059">
        <v>14621</v>
      </c>
      <c r="DJ35" s="1059">
        <v>10619</v>
      </c>
      <c r="DK35" s="1059">
        <v>57684</v>
      </c>
      <c r="DL35" s="1059">
        <v>68303</v>
      </c>
      <c r="DM35" s="1126">
        <v>237510</v>
      </c>
      <c r="DN35" s="1059">
        <v>13678</v>
      </c>
      <c r="DO35" s="1059">
        <v>13883</v>
      </c>
      <c r="DP35" s="1059">
        <v>15245</v>
      </c>
      <c r="DQ35" s="1059">
        <v>14538</v>
      </c>
      <c r="DR35" s="1059">
        <v>10533</v>
      </c>
      <c r="DS35" s="1059">
        <v>57344</v>
      </c>
      <c r="DT35" s="1059">
        <v>67877</v>
      </c>
      <c r="DU35" s="1126">
        <v>234943</v>
      </c>
      <c r="DV35" s="1059">
        <v>13663</v>
      </c>
      <c r="DW35" s="1059">
        <v>13849</v>
      </c>
      <c r="DX35" s="1059">
        <v>15413</v>
      </c>
      <c r="DY35" s="1059">
        <v>14374</v>
      </c>
      <c r="DZ35" s="1059">
        <v>10339</v>
      </c>
      <c r="EA35" s="1059">
        <v>57299</v>
      </c>
      <c r="EB35" s="1059">
        <v>67638</v>
      </c>
      <c r="EC35" s="1126">
        <v>232779</v>
      </c>
      <c r="ED35" s="1059">
        <v>13487</v>
      </c>
      <c r="EE35" s="1059">
        <v>14051</v>
      </c>
      <c r="EF35" s="1059">
        <v>15170</v>
      </c>
      <c r="EG35" s="1059">
        <v>14244</v>
      </c>
      <c r="EH35" s="1059">
        <v>10191</v>
      </c>
      <c r="EI35" s="1059">
        <v>56952</v>
      </c>
      <c r="EJ35" s="1059">
        <v>67143</v>
      </c>
      <c r="EK35" s="1126">
        <v>230226</v>
      </c>
      <c r="EL35" s="1059">
        <v>12988</v>
      </c>
      <c r="EM35" s="1059">
        <v>14244</v>
      </c>
      <c r="EN35" s="1059">
        <v>15122</v>
      </c>
      <c r="EO35" s="1059">
        <v>14020</v>
      </c>
      <c r="EP35" s="1059">
        <v>9901</v>
      </c>
      <c r="EQ35" s="1059">
        <v>56374</v>
      </c>
      <c r="ER35" s="1059">
        <v>66275</v>
      </c>
      <c r="ES35" s="1126">
        <v>227275</v>
      </c>
      <c r="ET35" s="1059" t="s">
        <v>770</v>
      </c>
      <c r="EU35" s="1059" t="s">
        <v>770</v>
      </c>
      <c r="EV35" s="1059">
        <v>261</v>
      </c>
      <c r="EW35" s="1059">
        <v>266</v>
      </c>
      <c r="EX35" s="1059">
        <v>527</v>
      </c>
      <c r="EY35" s="1059">
        <v>2243</v>
      </c>
      <c r="EZ35" s="1098">
        <v>0.23495318769505127</v>
      </c>
      <c r="FA35" s="1098">
        <v>0.21786989554657007</v>
      </c>
      <c r="FB35" s="1098">
        <v>0.25294278893003119</v>
      </c>
      <c r="FC35" s="64" t="s">
        <v>3498</v>
      </c>
      <c r="FD35" s="1098">
        <v>0.1185911725367811</v>
      </c>
      <c r="FE35" s="1098">
        <v>0.1058590602109683</v>
      </c>
      <c r="FF35" s="1098">
        <v>0.13262748574316532</v>
      </c>
      <c r="FG35" s="1126" t="s">
        <v>3498</v>
      </c>
      <c r="FH35" s="1059" t="s">
        <v>770</v>
      </c>
      <c r="FI35" s="1059" t="s">
        <v>770</v>
      </c>
      <c r="FJ35" s="1059">
        <v>294</v>
      </c>
      <c r="FK35" s="1059">
        <v>251</v>
      </c>
      <c r="FL35" s="1059">
        <v>545</v>
      </c>
      <c r="FM35" s="1059">
        <v>2182</v>
      </c>
      <c r="FN35" s="1098">
        <v>0.24977085242896424</v>
      </c>
      <c r="FO35" s="1098">
        <v>0.23205821070412916</v>
      </c>
      <c r="FP35" s="1098">
        <v>0.26836301353728659</v>
      </c>
      <c r="FQ35" s="1059" t="s">
        <v>3498</v>
      </c>
      <c r="FR35" s="1098">
        <v>0.11503208065994501</v>
      </c>
      <c r="FS35" s="1098">
        <v>0.10231597328201789</v>
      </c>
      <c r="FT35" s="1098">
        <v>0.12910129478169879</v>
      </c>
      <c r="FU35" s="1126" t="s">
        <v>3498</v>
      </c>
      <c r="FV35" s="1059" t="s">
        <v>770</v>
      </c>
      <c r="FW35" s="1059" t="s">
        <v>770</v>
      </c>
      <c r="FX35" s="1059">
        <v>285</v>
      </c>
      <c r="FY35" s="1059">
        <v>273</v>
      </c>
      <c r="FZ35" s="1059">
        <v>558</v>
      </c>
      <c r="GA35" s="1059">
        <v>2211</v>
      </c>
      <c r="GB35" s="1098">
        <v>0.25237449118046135</v>
      </c>
      <c r="GC35" s="1098">
        <v>0.23470875513100989</v>
      </c>
      <c r="GD35" s="1098">
        <v>0.27089919904597232</v>
      </c>
      <c r="GE35" s="1059" t="s">
        <v>3498</v>
      </c>
      <c r="GF35" s="1098">
        <v>0.12347354138398914</v>
      </c>
      <c r="GG35" s="1098">
        <v>0.11041023034365201</v>
      </c>
      <c r="GH35" s="1098">
        <v>0.13784296025422516</v>
      </c>
      <c r="GI35" s="1126" t="s">
        <v>3498</v>
      </c>
      <c r="GJ35" s="1059" t="s">
        <v>770</v>
      </c>
      <c r="GK35" s="1059" t="s">
        <v>770</v>
      </c>
      <c r="GL35" s="1059">
        <v>281</v>
      </c>
      <c r="GM35" s="1059">
        <v>261</v>
      </c>
      <c r="GN35" s="1059">
        <v>542</v>
      </c>
      <c r="GO35" s="1059">
        <v>2208</v>
      </c>
      <c r="GP35" s="1098">
        <v>0.24547101449275363</v>
      </c>
      <c r="GQ35" s="1098">
        <v>0.22797230419568693</v>
      </c>
      <c r="GR35" s="1098">
        <v>0.26385384115593669</v>
      </c>
      <c r="GS35" s="1059" t="s">
        <v>3498</v>
      </c>
      <c r="GT35" s="1098">
        <v>0.11820652173913043</v>
      </c>
      <c r="GU35" s="1098">
        <v>0.10539854124357725</v>
      </c>
      <c r="GV35" s="1098">
        <v>0.1323406767838583</v>
      </c>
      <c r="GW35" s="1126" t="s">
        <v>3498</v>
      </c>
      <c r="GX35" s="1059" t="s">
        <v>770</v>
      </c>
      <c r="GY35" s="1059" t="s">
        <v>770</v>
      </c>
      <c r="GZ35" s="1059">
        <v>296</v>
      </c>
      <c r="HA35" s="1059">
        <v>168</v>
      </c>
      <c r="HB35" s="1059">
        <v>464</v>
      </c>
      <c r="HC35" s="1059">
        <v>2598</v>
      </c>
      <c r="HD35" s="1098">
        <v>0.17859892224788299</v>
      </c>
      <c r="HE35" s="1098">
        <v>0.16434861872885606</v>
      </c>
      <c r="HF35" s="1098">
        <v>0.19379828359741358</v>
      </c>
      <c r="HG35" s="1059" t="s">
        <v>3498</v>
      </c>
      <c r="HH35" s="1098">
        <v>6.4665127020785224E-2</v>
      </c>
      <c r="HI35" s="1098">
        <v>5.5836158554228001E-2</v>
      </c>
      <c r="HJ35" s="1098">
        <v>7.4779585794288159E-2</v>
      </c>
      <c r="HK35" s="1126" t="s">
        <v>3498</v>
      </c>
      <c r="HL35" s="1059" t="s">
        <v>770</v>
      </c>
      <c r="HM35" s="1059" t="s">
        <v>770</v>
      </c>
      <c r="HN35" s="1059">
        <v>277</v>
      </c>
      <c r="HO35" s="1059">
        <v>150</v>
      </c>
      <c r="HP35" s="1059">
        <v>427</v>
      </c>
      <c r="HQ35" s="1059">
        <v>2492</v>
      </c>
      <c r="HR35" s="1098">
        <v>0.17134831460674158</v>
      </c>
      <c r="HS35" s="1098">
        <v>0.15706240475495611</v>
      </c>
      <c r="HT35" s="1098">
        <v>0.18664590884362933</v>
      </c>
      <c r="HU35" s="1059" t="s">
        <v>3498</v>
      </c>
      <c r="HV35" s="1098">
        <v>6.0192616372391657E-2</v>
      </c>
      <c r="HW35" s="1098">
        <v>5.1513968905668124E-2</v>
      </c>
      <c r="HX35" s="1098">
        <v>7.022511742406283E-2</v>
      </c>
      <c r="HY35" s="1126" t="s">
        <v>3498</v>
      </c>
      <c r="HZ35" s="1059" t="s">
        <v>770</v>
      </c>
      <c r="IA35" s="1059" t="s">
        <v>770</v>
      </c>
      <c r="IB35" s="1059">
        <v>250</v>
      </c>
      <c r="IC35" s="1059">
        <v>133</v>
      </c>
      <c r="ID35" s="1059">
        <v>383</v>
      </c>
      <c r="IE35" s="1059">
        <v>2325</v>
      </c>
      <c r="IF35" s="1098">
        <v>0.16473118279569893</v>
      </c>
      <c r="IG35" s="1098">
        <v>0.15020871846694095</v>
      </c>
      <c r="IH35" s="1098">
        <v>0.18035970898218878</v>
      </c>
      <c r="II35" s="1059" t="s">
        <v>3498</v>
      </c>
      <c r="IJ35" s="1098">
        <v>5.7204301075268818E-2</v>
      </c>
      <c r="IK35" s="1098">
        <v>4.8474515748031362E-2</v>
      </c>
      <c r="IL35" s="1098">
        <v>6.7394882659767327E-2</v>
      </c>
      <c r="IM35" s="1126" t="s">
        <v>3498</v>
      </c>
      <c r="IN35" s="1059" t="s">
        <v>770</v>
      </c>
      <c r="IO35" s="1059" t="s">
        <v>770</v>
      </c>
      <c r="IP35" s="1059">
        <v>190</v>
      </c>
      <c r="IQ35" s="1059">
        <v>91</v>
      </c>
      <c r="IR35" s="1059">
        <v>281</v>
      </c>
      <c r="IS35" s="1059">
        <v>1544</v>
      </c>
      <c r="IT35" s="1098">
        <v>0.18199481865284975</v>
      </c>
      <c r="IU35" s="1098">
        <v>0.16354612696187967</v>
      </c>
      <c r="IV35" s="1098">
        <v>0.20202197149945161</v>
      </c>
      <c r="IW35" s="1059" t="s">
        <v>3498</v>
      </c>
      <c r="IX35" s="1098">
        <v>5.8937823834196892E-2</v>
      </c>
      <c r="IY35" s="1098">
        <v>4.8248992141674711E-2</v>
      </c>
      <c r="IZ35" s="1098">
        <v>7.1815926498175781E-2</v>
      </c>
      <c r="JA35" s="1126" t="s">
        <v>3498</v>
      </c>
      <c r="JB35" s="1059">
        <v>234097</v>
      </c>
      <c r="JC35" s="1059">
        <v>14023</v>
      </c>
      <c r="JD35" s="1059">
        <v>13824</v>
      </c>
      <c r="JE35" s="1059">
        <v>14610</v>
      </c>
      <c r="JF35" s="1059">
        <v>13115</v>
      </c>
      <c r="JG35" s="1126">
        <v>10709</v>
      </c>
      <c r="JH35" s="1059">
        <v>31308</v>
      </c>
      <c r="JI35" s="1059">
        <v>233</v>
      </c>
      <c r="JJ35" s="1059">
        <v>439</v>
      </c>
      <c r="JK35" s="1059">
        <v>562</v>
      </c>
      <c r="JL35" s="1059">
        <v>616</v>
      </c>
      <c r="JM35" s="1126">
        <v>506</v>
      </c>
      <c r="JN35" s="1060">
        <v>0.13373943279922426</v>
      </c>
      <c r="JO35" s="1060">
        <v>1.6615560151180205E-2</v>
      </c>
      <c r="JP35" s="1060">
        <v>3.1756365740740741E-2</v>
      </c>
      <c r="JQ35" s="1060">
        <v>3.8466803559206023E-2</v>
      </c>
      <c r="JR35" s="1060">
        <v>4.6969119329012578E-2</v>
      </c>
      <c r="JS35" s="1072">
        <v>4.7249976655149871E-2</v>
      </c>
      <c r="JT35" s="1059">
        <v>238802</v>
      </c>
      <c r="JU35" s="1059">
        <v>227424</v>
      </c>
      <c r="JV35" s="1059">
        <v>216672</v>
      </c>
      <c r="JW35" s="1059">
        <v>10752</v>
      </c>
      <c r="JX35" s="1059">
        <v>1927</v>
      </c>
      <c r="JY35" s="1059">
        <v>302</v>
      </c>
      <c r="JZ35" s="1059">
        <v>8523</v>
      </c>
      <c r="KA35" s="1059">
        <v>3431</v>
      </c>
      <c r="KB35" s="1059">
        <v>6055</v>
      </c>
      <c r="KC35" s="1059">
        <v>1370</v>
      </c>
      <c r="KD35" s="1059">
        <v>522</v>
      </c>
      <c r="KE35" s="1060">
        <v>0.90732908434602721</v>
      </c>
      <c r="KF35" s="1072">
        <v>9.2670915653972785E-2</v>
      </c>
      <c r="KG35" s="1059">
        <v>14041</v>
      </c>
      <c r="KH35" s="1059">
        <v>12855</v>
      </c>
      <c r="KI35" s="1059">
        <v>12341</v>
      </c>
      <c r="KJ35" s="1059">
        <v>514</v>
      </c>
      <c r="KK35" s="1059">
        <v>44</v>
      </c>
      <c r="KL35" s="1059">
        <v>40</v>
      </c>
      <c r="KM35" s="1059">
        <v>430</v>
      </c>
      <c r="KN35" s="1059">
        <v>598</v>
      </c>
      <c r="KO35" s="1059">
        <v>496</v>
      </c>
      <c r="KP35" s="1059">
        <v>73</v>
      </c>
      <c r="KQ35" s="1059">
        <v>19</v>
      </c>
      <c r="KR35" s="1060">
        <v>0.87892600242148</v>
      </c>
      <c r="KS35" s="1072">
        <v>0.12107399757852</v>
      </c>
      <c r="KT35" s="1059">
        <v>8481</v>
      </c>
      <c r="KU35" s="1059">
        <v>7895</v>
      </c>
      <c r="KV35" s="1059">
        <v>7610</v>
      </c>
      <c r="KW35" s="1059">
        <v>285</v>
      </c>
      <c r="KX35" s="1059">
        <v>33</v>
      </c>
      <c r="KY35" s="1059">
        <v>22</v>
      </c>
      <c r="KZ35" s="1059">
        <v>230</v>
      </c>
      <c r="LA35" s="1059">
        <v>304</v>
      </c>
      <c r="LB35" s="1059">
        <v>237</v>
      </c>
      <c r="LC35" s="1059">
        <v>31</v>
      </c>
      <c r="LD35" s="1059">
        <v>14</v>
      </c>
      <c r="LE35" s="1060">
        <v>0.89729984671618912</v>
      </c>
      <c r="LF35" s="1072">
        <v>0.10270015328381088</v>
      </c>
      <c r="LG35" s="1059">
        <v>5372</v>
      </c>
      <c r="LH35" s="1059">
        <v>4999</v>
      </c>
      <c r="LI35" s="1059">
        <v>4837</v>
      </c>
      <c r="LJ35" s="1059">
        <v>162</v>
      </c>
      <c r="LK35" s="1059">
        <v>19</v>
      </c>
      <c r="LL35" s="1059">
        <v>8</v>
      </c>
      <c r="LM35" s="1059">
        <v>135</v>
      </c>
      <c r="LN35" s="1059">
        <v>203</v>
      </c>
      <c r="LO35" s="1059">
        <v>128</v>
      </c>
      <c r="LP35" s="1059">
        <v>32</v>
      </c>
      <c r="LQ35" s="1059">
        <v>10</v>
      </c>
      <c r="LR35" s="1060">
        <v>0.90040953090096798</v>
      </c>
      <c r="LS35" s="1072">
        <v>9.959046909903202E-2</v>
      </c>
      <c r="LT35" s="1059">
        <v>15360</v>
      </c>
      <c r="LU35" s="1059">
        <v>14288</v>
      </c>
      <c r="LV35" s="1059">
        <v>13793</v>
      </c>
      <c r="LW35" s="1059">
        <v>495</v>
      </c>
      <c r="LX35" s="1059">
        <v>67</v>
      </c>
      <c r="LY35" s="1059">
        <v>35</v>
      </c>
      <c r="LZ35" s="1059">
        <v>393</v>
      </c>
      <c r="MA35" s="1059">
        <v>497</v>
      </c>
      <c r="MB35" s="1059">
        <v>389</v>
      </c>
      <c r="MC35" s="1059">
        <v>165</v>
      </c>
      <c r="MD35" s="1059">
        <v>21</v>
      </c>
      <c r="ME35" s="1060">
        <v>0.8979817708333333</v>
      </c>
      <c r="MF35" s="1072">
        <v>0.1020182291666667</v>
      </c>
      <c r="MG35" s="1059">
        <v>3111</v>
      </c>
      <c r="MH35" s="1059">
        <v>2868</v>
      </c>
      <c r="MI35" s="1059">
        <v>2765</v>
      </c>
      <c r="MJ35" s="1059">
        <v>103</v>
      </c>
      <c r="MK35" s="1059">
        <v>14</v>
      </c>
      <c r="ML35" s="1059">
        <v>11</v>
      </c>
      <c r="MM35" s="1059">
        <v>78</v>
      </c>
      <c r="MN35" s="1059">
        <v>104</v>
      </c>
      <c r="MO35" s="1059">
        <v>101</v>
      </c>
      <c r="MP35" s="1059">
        <v>32</v>
      </c>
      <c r="MQ35" s="1059">
        <v>6</v>
      </c>
      <c r="MR35" s="1060">
        <v>0.88878174220507877</v>
      </c>
      <c r="MS35" s="1072">
        <v>0.11121825779492123</v>
      </c>
      <c r="MT35" s="1059">
        <v>6434</v>
      </c>
      <c r="MU35" s="1059">
        <v>5892</v>
      </c>
      <c r="MV35" s="1059">
        <v>5695</v>
      </c>
      <c r="MW35" s="1059">
        <v>197</v>
      </c>
      <c r="MX35" s="1059">
        <v>16</v>
      </c>
      <c r="MY35" s="1059">
        <v>11</v>
      </c>
      <c r="MZ35" s="1059">
        <v>170</v>
      </c>
      <c r="NA35" s="1059">
        <v>194</v>
      </c>
      <c r="NB35" s="1059">
        <v>255</v>
      </c>
      <c r="NC35" s="1059">
        <v>74</v>
      </c>
      <c r="ND35" s="1059">
        <v>19</v>
      </c>
      <c r="NE35" s="1060">
        <v>0.88514143612060925</v>
      </c>
      <c r="NF35" s="1072">
        <v>0.11485856387939075</v>
      </c>
      <c r="NG35" s="1059">
        <v>4705</v>
      </c>
      <c r="NH35" s="1059">
        <v>4390</v>
      </c>
      <c r="NI35" s="1059">
        <v>4249</v>
      </c>
      <c r="NJ35" s="1059">
        <v>141</v>
      </c>
      <c r="NK35" s="1059">
        <v>10</v>
      </c>
      <c r="NL35" s="1059">
        <v>13</v>
      </c>
      <c r="NM35" s="1059">
        <v>118</v>
      </c>
      <c r="NN35" s="1059">
        <v>107</v>
      </c>
      <c r="NO35" s="1059">
        <v>164</v>
      </c>
      <c r="NP35" s="1059">
        <v>38</v>
      </c>
      <c r="NQ35" s="1059">
        <v>6</v>
      </c>
      <c r="NR35" s="1060">
        <v>0.90308182784272051</v>
      </c>
      <c r="NS35" s="1072">
        <v>9.6918172157279492E-2</v>
      </c>
      <c r="NT35" s="1059">
        <v>10863</v>
      </c>
      <c r="NU35" s="1059">
        <v>10301</v>
      </c>
      <c r="NV35" s="1059">
        <v>9917</v>
      </c>
      <c r="NW35" s="1059">
        <v>384</v>
      </c>
      <c r="NX35" s="1059">
        <v>27</v>
      </c>
      <c r="NY35" s="1059">
        <v>21</v>
      </c>
      <c r="NZ35" s="1059">
        <v>336</v>
      </c>
      <c r="OA35" s="1059">
        <v>204</v>
      </c>
      <c r="OB35" s="1059">
        <v>279</v>
      </c>
      <c r="OC35" s="1059">
        <v>55</v>
      </c>
      <c r="OD35" s="1059">
        <v>24</v>
      </c>
      <c r="OE35" s="1060">
        <v>0.91291540090214485</v>
      </c>
      <c r="OF35" s="1072">
        <v>8.7084599097855153E-2</v>
      </c>
      <c r="OG35" s="1059">
        <v>68367</v>
      </c>
      <c r="OH35" s="1059">
        <v>63488</v>
      </c>
      <c r="OI35" s="1059">
        <v>61207</v>
      </c>
      <c r="OJ35" s="1059">
        <v>2281</v>
      </c>
      <c r="OK35" s="1059">
        <v>230</v>
      </c>
      <c r="OL35" s="1059">
        <v>161</v>
      </c>
      <c r="OM35" s="1059">
        <v>1890</v>
      </c>
      <c r="ON35" s="1059">
        <v>2211</v>
      </c>
      <c r="OO35" s="1059">
        <v>2049</v>
      </c>
      <c r="OP35" s="1059">
        <v>500</v>
      </c>
      <c r="OQ35" s="1059">
        <v>119</v>
      </c>
      <c r="OR35" s="1060">
        <v>0.8952711103310077</v>
      </c>
      <c r="OS35" s="1072">
        <v>0.1047288896689923</v>
      </c>
      <c r="OT35" s="1059">
        <v>240952</v>
      </c>
      <c r="OU35" s="1059">
        <v>8.5619745260466775</v>
      </c>
      <c r="OV35" s="1060">
        <v>0</v>
      </c>
      <c r="OW35" s="1072">
        <v>6.8027210884353739E-3</v>
      </c>
      <c r="OX35" s="1059">
        <v>46837</v>
      </c>
      <c r="OY35" s="1060">
        <v>7.8439161346798431E-2</v>
      </c>
      <c r="OZ35" s="1059">
        <v>3673.8549999999982</v>
      </c>
      <c r="PA35" s="1060">
        <v>0</v>
      </c>
      <c r="PB35" s="1072">
        <v>1.3605442176870748E-2</v>
      </c>
      <c r="PC35" s="1059">
        <v>6474.9999999999991</v>
      </c>
      <c r="PD35" s="1059">
        <v>1175.0000000000002</v>
      </c>
      <c r="PE35" s="1126">
        <v>614.99999999999989</v>
      </c>
      <c r="PF35" s="1059">
        <v>6335.0000000000009</v>
      </c>
      <c r="PG35" s="1059">
        <v>1160.0000000000002</v>
      </c>
      <c r="PH35" s="1126">
        <v>579.99999999999989</v>
      </c>
      <c r="PI35" s="1059">
        <v>6090</v>
      </c>
      <c r="PJ35" s="1059">
        <v>1169.9999999999998</v>
      </c>
      <c r="PK35" s="1126">
        <v>499.99999999999994</v>
      </c>
      <c r="PL35" s="1059">
        <v>5850.0000000000009</v>
      </c>
      <c r="PM35" s="1059">
        <v>1139.9999999999998</v>
      </c>
      <c r="PN35" s="1126">
        <v>490.00000000000006</v>
      </c>
      <c r="PO35" s="1059">
        <v>5615</v>
      </c>
      <c r="PP35" s="1059">
        <v>1149.9999999999998</v>
      </c>
      <c r="PQ35" s="1126">
        <v>394.99999999999994</v>
      </c>
      <c r="PR35" s="1059">
        <v>5265</v>
      </c>
      <c r="PS35" s="1059">
        <v>1169.9999999999998</v>
      </c>
      <c r="PT35" s="1126">
        <v>389.99999999999994</v>
      </c>
      <c r="PU35" s="1059" t="s">
        <v>770</v>
      </c>
      <c r="PV35" s="1059" t="s">
        <v>770</v>
      </c>
      <c r="PW35" s="1059" t="s">
        <v>770</v>
      </c>
      <c r="PX35" s="1059" t="s">
        <v>770</v>
      </c>
      <c r="PY35" s="1059" t="s">
        <v>770</v>
      </c>
      <c r="PZ35" s="1059" t="s">
        <v>770</v>
      </c>
      <c r="QA35" s="1059" t="s">
        <v>770</v>
      </c>
      <c r="QB35" s="1126" t="s">
        <v>770</v>
      </c>
      <c r="QC35" s="1059">
        <v>2708</v>
      </c>
      <c r="QD35" s="1059">
        <v>2346</v>
      </c>
      <c r="QE35" s="1059" t="s">
        <v>770</v>
      </c>
      <c r="QF35" s="1059">
        <v>2450</v>
      </c>
      <c r="QG35" s="1059">
        <v>2499</v>
      </c>
      <c r="QH35" s="1059">
        <v>2559</v>
      </c>
      <c r="QI35" s="1059">
        <v>2531</v>
      </c>
      <c r="QJ35" s="1059">
        <v>2510</v>
      </c>
      <c r="QK35" s="1126">
        <v>2567</v>
      </c>
      <c r="QL35" s="1059">
        <v>2791</v>
      </c>
      <c r="QM35" s="1059">
        <v>2657</v>
      </c>
      <c r="QN35" s="1059">
        <v>2914</v>
      </c>
      <c r="QO35" s="1059">
        <v>2923</v>
      </c>
      <c r="QP35" s="1059">
        <v>3105</v>
      </c>
      <c r="QQ35" s="1059">
        <v>3287</v>
      </c>
      <c r="QR35" s="1059">
        <v>3255</v>
      </c>
      <c r="QS35" s="1059">
        <v>3170</v>
      </c>
      <c r="QT35" s="1059">
        <v>3172</v>
      </c>
      <c r="QU35" s="1059">
        <v>3176</v>
      </c>
      <c r="QV35" s="1059">
        <v>3108</v>
      </c>
      <c r="QW35" s="1059">
        <v>3092</v>
      </c>
      <c r="QX35" s="1059">
        <v>3053</v>
      </c>
      <c r="QY35" s="1059">
        <v>3042</v>
      </c>
      <c r="QZ35" s="1059">
        <v>2870</v>
      </c>
      <c r="RA35" s="1059">
        <v>2972</v>
      </c>
      <c r="RB35" s="1059">
        <v>3304</v>
      </c>
      <c r="RC35" s="1059">
        <v>3201</v>
      </c>
      <c r="RD35" s="1059">
        <v>3124</v>
      </c>
      <c r="RE35" s="1059">
        <v>2126</v>
      </c>
      <c r="RF35" s="1059">
        <v>1825</v>
      </c>
      <c r="RG35" s="1059">
        <v>1968</v>
      </c>
      <c r="RH35" s="1059">
        <v>2249</v>
      </c>
      <c r="RI35" s="1059">
        <v>2341</v>
      </c>
      <c r="RJ35" s="1126">
        <v>2282</v>
      </c>
      <c r="RK35" s="1059">
        <v>2543</v>
      </c>
      <c r="RL35" s="1059">
        <v>2778</v>
      </c>
      <c r="RM35" s="1059">
        <v>2793</v>
      </c>
      <c r="RN35" s="1059">
        <v>2985</v>
      </c>
      <c r="RO35" s="1059">
        <v>3222</v>
      </c>
      <c r="RP35" s="1059">
        <v>3209</v>
      </c>
      <c r="RQ35" s="1059">
        <v>3115</v>
      </c>
      <c r="RR35" s="1059">
        <v>3136</v>
      </c>
      <c r="RS35" s="1059">
        <v>3101</v>
      </c>
      <c r="RT35" s="1059">
        <v>3038</v>
      </c>
      <c r="RU35" s="1059">
        <v>3012</v>
      </c>
      <c r="RV35" s="1059">
        <v>3002</v>
      </c>
      <c r="RW35" s="1059">
        <v>2991</v>
      </c>
      <c r="RX35" s="1059">
        <v>2874</v>
      </c>
      <c r="RY35" s="1059">
        <v>2987</v>
      </c>
      <c r="RZ35" s="1059">
        <v>3259</v>
      </c>
      <c r="SA35" s="1059">
        <v>3194</v>
      </c>
      <c r="SB35" s="1059">
        <v>3293</v>
      </c>
      <c r="SC35" s="1059">
        <v>2938</v>
      </c>
      <c r="SD35" s="1059">
        <v>2152</v>
      </c>
      <c r="SE35" s="1059">
        <v>1909</v>
      </c>
      <c r="SF35" s="1059">
        <v>2078</v>
      </c>
      <c r="SG35" s="1059">
        <v>2174</v>
      </c>
      <c r="SH35" s="1059">
        <v>2243</v>
      </c>
      <c r="SI35" s="1126">
        <v>2325</v>
      </c>
      <c r="SJ35" s="1059">
        <v>2608</v>
      </c>
      <c r="SK35" s="1059">
        <v>2623</v>
      </c>
      <c r="SL35" s="1059">
        <v>2872</v>
      </c>
      <c r="SM35" s="1059">
        <v>3099</v>
      </c>
      <c r="SN35" s="1059">
        <v>3145</v>
      </c>
      <c r="SO35" s="1059">
        <v>3030</v>
      </c>
      <c r="SP35" s="1059">
        <v>3085</v>
      </c>
      <c r="SQ35" s="1059">
        <v>3063</v>
      </c>
      <c r="SR35" s="1059">
        <v>3004</v>
      </c>
      <c r="SS35" s="1059">
        <v>2960</v>
      </c>
      <c r="ST35" s="1059">
        <v>2930</v>
      </c>
      <c r="SU35" s="1059">
        <v>2931</v>
      </c>
      <c r="SV35" s="1059">
        <v>2872</v>
      </c>
      <c r="SW35" s="1059">
        <v>3005</v>
      </c>
      <c r="SX35" s="1059">
        <v>3237</v>
      </c>
      <c r="SY35" s="1059">
        <v>3156</v>
      </c>
      <c r="SZ35" s="1059">
        <v>3271</v>
      </c>
      <c r="TA35" s="1059">
        <v>3174</v>
      </c>
      <c r="TB35" s="1059">
        <v>3077</v>
      </c>
      <c r="TC35" s="1059">
        <v>2189</v>
      </c>
      <c r="TD35" s="1059">
        <v>1976</v>
      </c>
      <c r="TE35" s="1059">
        <v>1950</v>
      </c>
      <c r="TF35" s="1059">
        <v>2089</v>
      </c>
      <c r="TG35" s="1059">
        <v>2246</v>
      </c>
      <c r="TH35" s="1126">
        <v>2347</v>
      </c>
      <c r="TI35" s="1059">
        <v>1130</v>
      </c>
      <c r="TJ35" s="1059">
        <v>1570</v>
      </c>
      <c r="TK35" s="1059">
        <v>2700</v>
      </c>
      <c r="TL35" s="1060">
        <v>0.58148148148148149</v>
      </c>
      <c r="TM35" s="1060">
        <v>0.56277093159441161</v>
      </c>
      <c r="TN35" s="1060">
        <v>0.59996050318132044</v>
      </c>
      <c r="TO35" s="1126" t="s">
        <v>3499</v>
      </c>
      <c r="TP35" s="1059">
        <v>1028</v>
      </c>
      <c r="TQ35" s="1059">
        <v>1783</v>
      </c>
      <c r="TR35" s="1059">
        <v>2811</v>
      </c>
      <c r="TS35" s="1060">
        <v>0.63429384560654567</v>
      </c>
      <c r="TT35" s="1060">
        <v>0.61631731188615324</v>
      </c>
      <c r="TU35" s="1060">
        <v>0.65190383344126945</v>
      </c>
      <c r="TV35" s="1126" t="s">
        <v>3499</v>
      </c>
      <c r="TW35" s="1059">
        <v>931</v>
      </c>
      <c r="TX35" s="1059">
        <v>1955</v>
      </c>
      <c r="TY35" s="1059">
        <v>2886</v>
      </c>
      <c r="TZ35" s="1060">
        <v>0.67740817740817738</v>
      </c>
      <c r="UA35" s="1060">
        <v>0.66012705319676657</v>
      </c>
      <c r="UB35" s="1060">
        <v>0.69421764515145379</v>
      </c>
      <c r="UC35" s="1126" t="s">
        <v>2154</v>
      </c>
      <c r="UD35" s="1059">
        <v>872</v>
      </c>
      <c r="UE35" s="1059">
        <v>2074</v>
      </c>
      <c r="UF35" s="1059">
        <v>2946</v>
      </c>
      <c r="UG35" s="1060">
        <v>0.70400543109300751</v>
      </c>
      <c r="UH35" s="1060">
        <v>0.68726439602275413</v>
      </c>
      <c r="UI35" s="1060">
        <v>0.72021513017542427</v>
      </c>
      <c r="UJ35" s="1126" t="s">
        <v>2154</v>
      </c>
      <c r="UK35" s="1059">
        <v>776</v>
      </c>
      <c r="UL35" s="1059">
        <v>2121</v>
      </c>
      <c r="UM35" s="1059">
        <v>2897</v>
      </c>
      <c r="UN35" s="1060">
        <v>0.73213669313082497</v>
      </c>
      <c r="UO35" s="1060">
        <v>0.71571103801365277</v>
      </c>
      <c r="UP35" s="1060">
        <v>0.7479475310922904</v>
      </c>
      <c r="UQ35" s="1126" t="s">
        <v>3499</v>
      </c>
      <c r="UR35" s="1059">
        <v>38109</v>
      </c>
      <c r="US35" s="1059">
        <v>37387</v>
      </c>
      <c r="UT35" s="1059">
        <v>722</v>
      </c>
      <c r="UU35" s="1059">
        <v>627</v>
      </c>
      <c r="UV35" s="1060">
        <v>0.86842105263157898</v>
      </c>
      <c r="UW35" s="1059">
        <v>95</v>
      </c>
      <c r="UX35" s="1072">
        <v>0.13157894736842105</v>
      </c>
      <c r="UY35" s="1059">
        <v>27847</v>
      </c>
      <c r="UZ35" s="1059">
        <v>19755</v>
      </c>
      <c r="VA35" s="1059">
        <v>3683</v>
      </c>
      <c r="VB35" s="1059">
        <v>4409</v>
      </c>
      <c r="VC35" s="1060">
        <v>0.70941214493482241</v>
      </c>
      <c r="VD35" s="1060">
        <v>0.13225841203720329</v>
      </c>
      <c r="VE35" s="1072">
        <v>0.15832944302797428</v>
      </c>
      <c r="VF35" s="1059">
        <v>69806</v>
      </c>
      <c r="VG35" s="1059">
        <v>4058</v>
      </c>
      <c r="VH35" s="1059">
        <v>4712</v>
      </c>
      <c r="VI35" s="1059">
        <v>2110</v>
      </c>
      <c r="VJ35" s="1059">
        <v>51921</v>
      </c>
      <c r="VK35" s="1059">
        <v>4305</v>
      </c>
      <c r="VL35" s="1059">
        <v>28997</v>
      </c>
      <c r="VM35" s="1072">
        <v>0.14846363416905198</v>
      </c>
      <c r="VN35" s="1059">
        <v>19546</v>
      </c>
      <c r="VO35" s="1059">
        <v>14</v>
      </c>
      <c r="VP35" s="1059">
        <v>3334</v>
      </c>
      <c r="VQ35" s="1059">
        <v>4521</v>
      </c>
      <c r="VR35" s="1059">
        <v>1681</v>
      </c>
      <c r="VS35" s="1126">
        <v>29096</v>
      </c>
      <c r="VT35" s="1059">
        <v>10909</v>
      </c>
      <c r="VU35" s="1059">
        <v>9759</v>
      </c>
      <c r="VV35" s="1059">
        <v>1137</v>
      </c>
      <c r="VW35" s="1059">
        <v>11</v>
      </c>
      <c r="VX35" s="1059">
        <v>1148</v>
      </c>
      <c r="VY35" s="1060">
        <v>0.10422586854890457</v>
      </c>
      <c r="VZ35" s="1072">
        <v>0.10523421028508571</v>
      </c>
      <c r="WA35" s="1059">
        <v>1035</v>
      </c>
      <c r="WB35" s="1059">
        <v>925</v>
      </c>
      <c r="WC35" s="1059">
        <v>780</v>
      </c>
      <c r="WD35" s="1059">
        <v>750</v>
      </c>
      <c r="WE35" s="1059">
        <v>710</v>
      </c>
      <c r="WF35" s="1059">
        <v>665</v>
      </c>
      <c r="WG35" s="1126">
        <v>610</v>
      </c>
      <c r="WH35" s="1059">
        <v>4508</v>
      </c>
      <c r="WI35" s="1059">
        <v>1189</v>
      </c>
      <c r="WJ35" s="1060">
        <v>0.26375332741792368</v>
      </c>
      <c r="WK35" s="1126">
        <v>422</v>
      </c>
      <c r="WL35" s="1059" t="s">
        <v>770</v>
      </c>
      <c r="WM35" s="1060" t="s">
        <v>770</v>
      </c>
      <c r="WN35" s="1060" t="s">
        <v>770</v>
      </c>
      <c r="WO35" s="1072" t="s">
        <v>770</v>
      </c>
      <c r="WP35" s="1059" t="s">
        <v>770</v>
      </c>
      <c r="WQ35" s="1060" t="s">
        <v>770</v>
      </c>
      <c r="WR35" s="1060" t="s">
        <v>770</v>
      </c>
      <c r="WS35" s="1072" t="s">
        <v>770</v>
      </c>
      <c r="WT35" s="1059" t="s">
        <v>770</v>
      </c>
      <c r="WU35" s="1060" t="s">
        <v>770</v>
      </c>
      <c r="WV35" s="1060" t="s">
        <v>770</v>
      </c>
      <c r="WW35" s="1072" t="s">
        <v>770</v>
      </c>
      <c r="WX35" s="1059" t="s">
        <v>770</v>
      </c>
      <c r="WY35" s="1060" t="s">
        <v>770</v>
      </c>
      <c r="WZ35" s="1060" t="s">
        <v>770</v>
      </c>
      <c r="XA35" s="1072" t="s">
        <v>770</v>
      </c>
      <c r="XB35" s="1059">
        <v>2492</v>
      </c>
      <c r="XC35" s="1059">
        <v>98263</v>
      </c>
      <c r="XD35" s="1072">
        <v>2.5360512095091745E-2</v>
      </c>
      <c r="XE35" s="1059">
        <v>1115</v>
      </c>
      <c r="XF35" s="1059">
        <v>12780</v>
      </c>
      <c r="XG35" s="1060">
        <v>8.7245696400625974E-2</v>
      </c>
      <c r="XH35" s="1060">
        <v>8.2476380521057782E-2</v>
      </c>
      <c r="XI35" s="1060">
        <v>9.2263072093114851E-2</v>
      </c>
      <c r="XJ35" s="1059">
        <v>1345</v>
      </c>
      <c r="XK35" s="1059">
        <v>12955</v>
      </c>
      <c r="XL35" s="1060">
        <v>0.1038209185642609</v>
      </c>
      <c r="XM35" s="1060">
        <v>9.8685287491928203E-2</v>
      </c>
      <c r="XN35" s="1060">
        <v>0.10919143261309917</v>
      </c>
      <c r="XO35" s="1059">
        <v>1275</v>
      </c>
      <c r="XP35" s="1059">
        <v>13130</v>
      </c>
      <c r="XQ35" s="1060">
        <v>9.7105864432597111E-2</v>
      </c>
      <c r="XR35" s="1060">
        <v>9.2158338262190498E-2</v>
      </c>
      <c r="XS35" s="1060">
        <v>0.10228907202732027</v>
      </c>
      <c r="XT35" s="1059">
        <v>1260</v>
      </c>
      <c r="XU35" s="1059">
        <v>13150</v>
      </c>
      <c r="XV35" s="1060">
        <v>9.5817490494296581E-2</v>
      </c>
      <c r="XW35" s="1060">
        <v>9.0904094272307556E-2</v>
      </c>
      <c r="XX35" s="1060">
        <v>0.10096696231004605</v>
      </c>
      <c r="XY35" s="1059">
        <v>1265</v>
      </c>
      <c r="XZ35" s="1059">
        <v>13170</v>
      </c>
      <c r="YA35" s="1060">
        <v>9.6051632498101752E-2</v>
      </c>
      <c r="YB35" s="1060">
        <v>9.1136328973124597E-2</v>
      </c>
      <c r="YC35" s="1060">
        <v>0.10120251666586949</v>
      </c>
      <c r="YD35" s="1059">
        <v>1140</v>
      </c>
      <c r="YE35" s="1059">
        <v>11355</v>
      </c>
      <c r="YF35" s="1060">
        <v>0.10039630118890357</v>
      </c>
      <c r="YG35" s="1060">
        <v>9.5003095951119734E-2</v>
      </c>
      <c r="YH35" s="1060">
        <v>0.106059791236832</v>
      </c>
      <c r="YI35" s="1059" t="s">
        <v>770</v>
      </c>
      <c r="YJ35" s="1059" t="s">
        <v>770</v>
      </c>
      <c r="YK35" s="1060" t="s">
        <v>770</v>
      </c>
      <c r="YL35" s="1060" t="s">
        <v>770</v>
      </c>
      <c r="YM35" s="1072" t="s">
        <v>770</v>
      </c>
      <c r="YN35" s="1059">
        <v>1345</v>
      </c>
      <c r="YO35" s="1059">
        <v>1375</v>
      </c>
      <c r="YP35" s="1059">
        <v>1365</v>
      </c>
      <c r="YQ35" s="1059">
        <v>1265</v>
      </c>
      <c r="YR35" s="1059">
        <v>1145</v>
      </c>
      <c r="YS35" s="1059">
        <v>1015</v>
      </c>
      <c r="YT35" s="1126">
        <v>965</v>
      </c>
      <c r="YU35" s="1059">
        <v>93</v>
      </c>
      <c r="YV35" s="1059">
        <v>1248</v>
      </c>
      <c r="YW35" s="1060">
        <v>7.4519230769230768E-2</v>
      </c>
      <c r="YX35" s="1060">
        <v>6.1218808632454699E-2</v>
      </c>
      <c r="YY35" s="1060">
        <v>9.0430952991142274E-2</v>
      </c>
      <c r="YZ35" s="1059">
        <v>74</v>
      </c>
      <c r="ZA35" s="1059">
        <v>1248</v>
      </c>
      <c r="ZB35" s="1060">
        <v>5.9294871794871792E-2</v>
      </c>
      <c r="ZC35" s="1060">
        <v>4.7494487520043663E-2</v>
      </c>
      <c r="ZD35" s="1060">
        <v>7.3799992504397643E-2</v>
      </c>
      <c r="ZE35" s="1059">
        <v>87</v>
      </c>
      <c r="ZF35" s="1059">
        <v>1241</v>
      </c>
      <c r="ZG35" s="1060">
        <v>7.010475423045931E-2</v>
      </c>
      <c r="ZH35" s="1060">
        <v>5.7186015182415742E-2</v>
      </c>
      <c r="ZI35" s="1060">
        <v>8.5676722526507459E-2</v>
      </c>
      <c r="ZJ35" s="1059">
        <v>179</v>
      </c>
      <c r="ZK35" s="1059">
        <v>1230</v>
      </c>
      <c r="ZL35" s="1060">
        <v>0.14552845528455285</v>
      </c>
      <c r="ZM35" s="1060">
        <v>0.12692494828397924</v>
      </c>
      <c r="ZN35" s="1072">
        <v>0.16633919536583966</v>
      </c>
      <c r="ZO35" s="1059">
        <v>2720</v>
      </c>
      <c r="ZP35" s="1059">
        <v>424</v>
      </c>
      <c r="ZQ35" s="1059">
        <v>2296</v>
      </c>
      <c r="ZR35" s="1060">
        <v>0.84411764705882353</v>
      </c>
      <c r="ZS35" s="1059">
        <v>1073</v>
      </c>
      <c r="ZT35" s="1059">
        <v>350</v>
      </c>
      <c r="ZU35" s="1059">
        <v>1423</v>
      </c>
      <c r="ZV35" s="1060">
        <v>0.46733449477351918</v>
      </c>
      <c r="ZW35" s="1060">
        <v>0.44699789786221356</v>
      </c>
      <c r="ZX35" s="1060">
        <v>0.48778021502696078</v>
      </c>
      <c r="ZY35" s="1060">
        <v>0.61977351916376311</v>
      </c>
      <c r="ZZ35" s="1060">
        <v>0.5997326720661238</v>
      </c>
      <c r="AAA35" s="1072">
        <v>0.63941424734023711</v>
      </c>
      <c r="AAB35" s="1059">
        <v>324</v>
      </c>
      <c r="AAC35" s="1059">
        <v>2236</v>
      </c>
      <c r="AAD35" s="1059">
        <v>2560</v>
      </c>
      <c r="AAE35" s="1060">
        <v>0.87343749999999998</v>
      </c>
      <c r="AAF35" s="1059">
        <v>1034</v>
      </c>
      <c r="AAG35" s="1060">
        <v>0.46243291592128799</v>
      </c>
      <c r="AAH35" s="1060">
        <v>0.44184914225786875</v>
      </c>
      <c r="AAI35" s="1060">
        <v>0.48314554906798329</v>
      </c>
      <c r="AAJ35" s="1059">
        <v>345</v>
      </c>
      <c r="AAK35" s="1059">
        <v>1379</v>
      </c>
      <c r="AAL35" s="1060">
        <v>0.61672629695885506</v>
      </c>
      <c r="AAM35" s="1060">
        <v>0.59639063960827599</v>
      </c>
      <c r="AAN35" s="1072">
        <v>0.63666156948639796</v>
      </c>
      <c r="AAO35" s="1059">
        <v>2308</v>
      </c>
      <c r="AAP35" s="1059">
        <v>1079</v>
      </c>
      <c r="AAQ35" s="1060">
        <v>0.46750433275563258</v>
      </c>
      <c r="AAR35" s="1060">
        <v>0.44721971018607282</v>
      </c>
      <c r="AAS35" s="1060">
        <v>0.48789694782363457</v>
      </c>
      <c r="AAT35" s="1059">
        <v>387</v>
      </c>
      <c r="AAU35" s="1059">
        <v>1466</v>
      </c>
      <c r="AAV35" s="1060">
        <v>0.63518197573656843</v>
      </c>
      <c r="AAW35" s="1060">
        <v>0.61533347734982247</v>
      </c>
      <c r="AAX35" s="1072">
        <v>0.65458122532979468</v>
      </c>
      <c r="AAY35" s="1059">
        <v>2435</v>
      </c>
      <c r="AAZ35" s="1059">
        <v>2367</v>
      </c>
      <c r="ABA35" s="1059">
        <v>68</v>
      </c>
      <c r="ABB35" s="1060">
        <v>0.97207392197125253</v>
      </c>
      <c r="ABC35" s="1059">
        <v>1128</v>
      </c>
      <c r="ABD35" s="1060">
        <v>0.47655259822560203</v>
      </c>
      <c r="ABE35" s="1060">
        <v>0.45648626217991317</v>
      </c>
      <c r="ABF35" s="1060">
        <v>0.49669491761301415</v>
      </c>
      <c r="ABG35" s="1059">
        <v>328</v>
      </c>
      <c r="ABH35" s="1059">
        <v>1456</v>
      </c>
      <c r="ABI35" s="1060">
        <v>0.61512463033375586</v>
      </c>
      <c r="ABJ35" s="1060">
        <v>0.59535153549194808</v>
      </c>
      <c r="ABK35" s="1072">
        <v>0.63452465381304846</v>
      </c>
      <c r="ABL35" s="1059">
        <v>69806</v>
      </c>
      <c r="ABM35" s="1059">
        <v>40809</v>
      </c>
      <c r="ABN35" s="1059">
        <v>28997</v>
      </c>
      <c r="ABO35" s="1059">
        <v>4058</v>
      </c>
      <c r="ABP35" s="1059">
        <v>2562</v>
      </c>
      <c r="ABQ35" s="1059">
        <v>5199</v>
      </c>
      <c r="ABR35" s="1059">
        <v>4712</v>
      </c>
      <c r="ABS35" s="1059">
        <v>5255</v>
      </c>
      <c r="ABT35" s="1059">
        <v>2906</v>
      </c>
      <c r="ABU35" s="1059">
        <v>2110</v>
      </c>
      <c r="ABV35" s="1059">
        <v>1871</v>
      </c>
      <c r="ABW35" s="1126">
        <v>324</v>
      </c>
      <c r="ABX35" s="1059">
        <v>965</v>
      </c>
      <c r="ABY35" s="1059">
        <v>945</v>
      </c>
      <c r="ABZ35" s="1059">
        <v>690</v>
      </c>
      <c r="ACA35" s="1059">
        <v>280</v>
      </c>
      <c r="ACB35" s="1059">
        <v>2555</v>
      </c>
      <c r="ACC35" s="1059">
        <v>2910</v>
      </c>
      <c r="ACD35" s="1059">
        <v>1565</v>
      </c>
      <c r="ACE35" s="1059">
        <v>1015</v>
      </c>
      <c r="ACF35" s="1059">
        <v>880</v>
      </c>
      <c r="ACG35" s="1059">
        <v>680</v>
      </c>
      <c r="ACH35" s="1059">
        <v>335</v>
      </c>
      <c r="ACI35" s="1059">
        <v>2525</v>
      </c>
      <c r="ACJ35" s="1059">
        <v>2835</v>
      </c>
      <c r="ACK35" s="1059">
        <v>1565</v>
      </c>
      <c r="ACL35" s="1059">
        <v>1145</v>
      </c>
      <c r="ACM35" s="1059">
        <v>1010</v>
      </c>
      <c r="ACN35" s="1059">
        <v>700</v>
      </c>
      <c r="ACO35" s="1059">
        <v>345</v>
      </c>
      <c r="ACP35" s="1059">
        <v>2810</v>
      </c>
      <c r="ACQ35" s="1059">
        <v>3135</v>
      </c>
      <c r="ACR35" s="1059">
        <v>1715</v>
      </c>
      <c r="ACS35" s="1059">
        <v>1265</v>
      </c>
      <c r="ACT35" s="1059">
        <v>1120</v>
      </c>
      <c r="ACU35" s="1059">
        <v>760</v>
      </c>
      <c r="ACV35" s="1059">
        <v>365</v>
      </c>
      <c r="ACW35" s="1059">
        <v>3155</v>
      </c>
      <c r="ACX35" s="1059">
        <v>3530</v>
      </c>
      <c r="ACY35" s="1059">
        <v>1940</v>
      </c>
      <c r="ACZ35" s="1059">
        <v>1365</v>
      </c>
      <c r="ADA35" s="1059">
        <v>1235</v>
      </c>
      <c r="ADB35" s="1059">
        <v>915</v>
      </c>
      <c r="ADC35" s="1059">
        <v>375</v>
      </c>
      <c r="ADD35" s="1059">
        <v>3515</v>
      </c>
      <c r="ADE35" s="1059">
        <v>3890</v>
      </c>
      <c r="ADF35" s="1059">
        <v>2220</v>
      </c>
      <c r="ADG35" s="1059">
        <v>1375</v>
      </c>
      <c r="ADH35" s="1059">
        <v>1345</v>
      </c>
      <c r="ADI35" s="1059">
        <v>1030</v>
      </c>
      <c r="ADJ35" s="1059">
        <v>430</v>
      </c>
      <c r="ADK35" s="1059">
        <v>3770</v>
      </c>
      <c r="ADL35" s="1059">
        <v>4140</v>
      </c>
      <c r="ADM35" s="1126">
        <v>2295</v>
      </c>
      <c r="ADN35" s="1059">
        <v>2761</v>
      </c>
      <c r="ADO35" s="1059">
        <v>2653</v>
      </c>
      <c r="ADP35" s="1060">
        <v>0.96088373777616809</v>
      </c>
      <c r="ADQ35" s="1059">
        <v>2641</v>
      </c>
      <c r="ADR35" s="1060">
        <v>0.95653748641796454</v>
      </c>
      <c r="ADS35" s="1059">
        <v>2805</v>
      </c>
      <c r="ADT35" s="1059">
        <v>2686</v>
      </c>
      <c r="ADU35" s="1060">
        <v>0.95757575757575752</v>
      </c>
      <c r="ADV35" s="1059">
        <v>2624</v>
      </c>
      <c r="ADW35" s="1060">
        <v>0.93547237076648837</v>
      </c>
      <c r="ADX35" s="1059">
        <v>2625</v>
      </c>
      <c r="ADY35" s="1060">
        <v>0.93582887700534756</v>
      </c>
      <c r="ADZ35" s="1059">
        <v>2610</v>
      </c>
      <c r="AEA35" s="1060">
        <v>0.93048128342245995</v>
      </c>
      <c r="AEB35" s="1059">
        <v>2668</v>
      </c>
      <c r="AEC35" s="1059">
        <v>2565</v>
      </c>
      <c r="AED35" s="1060">
        <v>0.96139430284857574</v>
      </c>
      <c r="AEE35" s="1059">
        <v>2383</v>
      </c>
      <c r="AEF35" s="1060">
        <v>0.8931784107946027</v>
      </c>
      <c r="AEG35" s="1059">
        <v>2565</v>
      </c>
      <c r="AEH35" s="1060">
        <v>0.96139430284857574</v>
      </c>
      <c r="AEI35" s="1059">
        <v>2559</v>
      </c>
      <c r="AEJ35" s="1060">
        <v>0.95914542728635677</v>
      </c>
      <c r="AEK35" s="1059">
        <v>2500</v>
      </c>
      <c r="AEL35" s="1060">
        <v>0.93703148425787108</v>
      </c>
      <c r="AEM35" s="1059">
        <v>2519</v>
      </c>
      <c r="AEN35" s="1060">
        <v>0.94415292353823088</v>
      </c>
      <c r="AEO35" s="1059">
        <v>2378</v>
      </c>
      <c r="AEP35" s="1072">
        <v>0.89130434782608692</v>
      </c>
      <c r="AEQ35" s="1158">
        <v>2653</v>
      </c>
      <c r="AER35" s="1042">
        <v>2530</v>
      </c>
      <c r="AES35" s="1144">
        <v>0.95363739163211458</v>
      </c>
      <c r="AET35" s="64">
        <v>645</v>
      </c>
      <c r="AEU35" s="1144">
        <v>0.24312099509988691</v>
      </c>
      <c r="AEV35" s="1042">
        <v>2526</v>
      </c>
      <c r="AEW35" s="1144">
        <v>0.9521296645307199</v>
      </c>
      <c r="AEX35" s="1042">
        <v>2858</v>
      </c>
      <c r="AEY35" s="1042">
        <v>2753</v>
      </c>
      <c r="AEZ35" s="1144">
        <v>0.96326102169349193</v>
      </c>
      <c r="AFA35" s="65">
        <v>2568</v>
      </c>
      <c r="AFB35" s="1144">
        <v>0.8985304408677397</v>
      </c>
      <c r="AFC35" s="65">
        <v>2063</v>
      </c>
      <c r="AFD35" s="1144">
        <v>0.72183344996501053</v>
      </c>
      <c r="AFE35" s="1042">
        <v>2575</v>
      </c>
      <c r="AFF35" s="1144">
        <v>0.90097970608817357</v>
      </c>
      <c r="AFG35" s="1042">
        <v>1946</v>
      </c>
      <c r="AFH35" s="1144">
        <v>0.68089573128061587</v>
      </c>
      <c r="AFI35" s="1042">
        <v>3207</v>
      </c>
      <c r="AFJ35" s="1042">
        <v>3069</v>
      </c>
      <c r="AFK35" s="1144">
        <v>0.95696913002806361</v>
      </c>
      <c r="AFL35" s="65">
        <v>2838</v>
      </c>
      <c r="AFM35" s="1144">
        <v>0.88493919550982225</v>
      </c>
      <c r="AFN35" s="65">
        <v>3067</v>
      </c>
      <c r="AFO35" s="1144">
        <v>0.95634549423136883</v>
      </c>
      <c r="AFP35" s="65">
        <v>3065</v>
      </c>
      <c r="AFQ35" s="1144">
        <v>0.95572185843467417</v>
      </c>
      <c r="AFR35" s="65">
        <v>2280</v>
      </c>
      <c r="AFS35" s="1144">
        <v>0.71094480823199246</v>
      </c>
      <c r="AFT35" s="65">
        <v>2924</v>
      </c>
      <c r="AFU35" s="1144">
        <v>0.91175553476769566</v>
      </c>
      <c r="AFV35" s="1042">
        <v>2985</v>
      </c>
      <c r="AFW35" s="1144">
        <v>0.93077642656688497</v>
      </c>
      <c r="AFX35" s="1042">
        <v>2899</v>
      </c>
      <c r="AFY35" s="1144">
        <v>0.90396008730901156</v>
      </c>
      <c r="AFZ35" s="1042">
        <v>2301</v>
      </c>
      <c r="AGA35" s="1144">
        <v>0.71749298409728723</v>
      </c>
      <c r="AGB35" s="1042">
        <v>2175</v>
      </c>
      <c r="AGC35" s="802">
        <v>0.67820392890551917</v>
      </c>
      <c r="AGD35" s="1042">
        <v>2733</v>
      </c>
      <c r="AGE35" s="1039">
        <v>2632</v>
      </c>
      <c r="AGF35" s="1145">
        <v>0.9630442736919137</v>
      </c>
      <c r="AGG35" s="1039">
        <v>30</v>
      </c>
      <c r="AGH35" s="1145">
        <v>1.0976948408342482E-2</v>
      </c>
      <c r="AGI35" s="1039">
        <v>2629</v>
      </c>
      <c r="AGJ35" s="1145">
        <v>0.96194657885107937</v>
      </c>
      <c r="AGK35" s="1039">
        <v>2771</v>
      </c>
      <c r="AGL35" s="1039">
        <v>2667</v>
      </c>
      <c r="AGM35" s="1145">
        <v>0.96246842295200286</v>
      </c>
      <c r="AGN35" s="1039">
        <v>2576</v>
      </c>
      <c r="AGO35" s="1145">
        <v>0.92962829303500538</v>
      </c>
      <c r="AGP35" s="1039">
        <v>2619</v>
      </c>
      <c r="AGQ35" s="1145">
        <v>0.94514615662215806</v>
      </c>
      <c r="AGR35" s="1039">
        <v>2591</v>
      </c>
      <c r="AGS35" s="1145">
        <v>0.93504150126308194</v>
      </c>
      <c r="AGT35" s="1039">
        <v>2580</v>
      </c>
      <c r="AGU35" s="1145">
        <v>0.93107181522915916</v>
      </c>
      <c r="AGV35" s="1039">
        <v>3133</v>
      </c>
      <c r="AGW35" s="1039">
        <v>3011</v>
      </c>
      <c r="AGX35" s="1145">
        <v>0.96105968720076607</v>
      </c>
      <c r="AGY35" s="1039">
        <v>2845</v>
      </c>
      <c r="AGZ35" s="1145">
        <v>0.90807532716246409</v>
      </c>
      <c r="AHA35" s="1039">
        <v>3011</v>
      </c>
      <c r="AHB35" s="1145">
        <v>0.96105968720076607</v>
      </c>
      <c r="AHC35" s="1039">
        <v>3007</v>
      </c>
      <c r="AHD35" s="1145">
        <v>0.95978295563357807</v>
      </c>
      <c r="AHE35" s="1039">
        <v>2987</v>
      </c>
      <c r="AHF35" s="1145">
        <v>0.9533992977976381</v>
      </c>
      <c r="AHG35" s="1039">
        <v>2720</v>
      </c>
      <c r="AHH35" s="1145">
        <v>0.86817746568783916</v>
      </c>
      <c r="AHI35" s="1039">
        <v>2931</v>
      </c>
      <c r="AHJ35" s="1145">
        <v>0.93552505585700607</v>
      </c>
      <c r="AHK35" s="1039">
        <v>2862</v>
      </c>
      <c r="AHL35" s="1145">
        <v>0.91350143632301306</v>
      </c>
      <c r="AHM35" s="1039">
        <v>2998</v>
      </c>
      <c r="AHN35" s="1145">
        <v>0.95691030960740509</v>
      </c>
      <c r="AHO35" s="1039">
        <v>2875</v>
      </c>
      <c r="AHP35" s="749">
        <v>0.91765081391637404</v>
      </c>
    </row>
    <row r="36" spans="1:900" x14ac:dyDescent="0.2">
      <c r="A36" s="1"/>
      <c r="B36" s="1"/>
      <c r="C36" s="394"/>
      <c r="D36" s="3"/>
      <c r="E36" s="1"/>
      <c r="F36" s="1"/>
      <c r="G36" s="1"/>
      <c r="H36" s="1"/>
      <c r="I36" s="1"/>
      <c r="J36" s="1"/>
      <c r="K36" s="1"/>
      <c r="L36" s="1"/>
      <c r="M36" s="1"/>
      <c r="N36" s="1"/>
      <c r="O36" s="1"/>
      <c r="P36" s="1"/>
      <c r="Q36" s="1"/>
      <c r="R36" s="1"/>
      <c r="S36" s="1"/>
      <c r="T36" s="1"/>
      <c r="U36" s="913"/>
      <c r="V36" s="1125"/>
      <c r="W36" s="1059"/>
      <c r="X36" s="1059"/>
      <c r="Y36" s="1059"/>
      <c r="Z36" s="1098"/>
      <c r="AA36" s="1098"/>
      <c r="AB36" s="1098"/>
      <c r="AC36" s="1098"/>
      <c r="AD36" s="1098"/>
      <c r="AE36" s="1072"/>
      <c r="AF36" s="1059"/>
      <c r="AG36" s="1059"/>
      <c r="AH36" s="1059"/>
      <c r="AI36" s="1059"/>
      <c r="AJ36" s="1098"/>
      <c r="AK36" s="1098"/>
      <c r="AL36" s="1098"/>
      <c r="AM36" s="1098"/>
      <c r="AN36" s="1098"/>
      <c r="AO36" s="1072"/>
      <c r="AP36" s="1059"/>
      <c r="AQ36" s="1059"/>
      <c r="AR36" s="1059"/>
      <c r="AS36" s="1059"/>
      <c r="AT36" s="1098"/>
      <c r="AU36" s="1098"/>
      <c r="AV36" s="1098"/>
      <c r="AW36" s="1098"/>
      <c r="AX36" s="1098"/>
      <c r="AY36" s="1072"/>
      <c r="AZ36" s="1059"/>
      <c r="BA36" s="1059"/>
      <c r="BB36" s="1059"/>
      <c r="BC36" s="1059"/>
      <c r="BD36" s="1098"/>
      <c r="BE36" s="1098"/>
      <c r="BF36" s="1098"/>
      <c r="BG36" s="1098"/>
      <c r="BH36" s="1098"/>
      <c r="BI36" s="1072"/>
      <c r="BJ36" s="1059"/>
      <c r="BK36" s="1059"/>
      <c r="BL36" s="1059"/>
      <c r="BM36" s="1059"/>
      <c r="BN36" s="1059"/>
      <c r="BO36" s="1059"/>
      <c r="BP36" s="1059"/>
      <c r="BQ36" s="1126"/>
      <c r="BR36" s="1059"/>
      <c r="BS36" s="1059"/>
      <c r="BT36" s="1059"/>
      <c r="BU36" s="1059"/>
      <c r="BV36" s="1059"/>
      <c r="BW36" s="1059"/>
      <c r="BX36" s="1059"/>
      <c r="BY36" s="1126"/>
      <c r="BZ36" s="1059"/>
      <c r="CA36" s="1059"/>
      <c r="CB36" s="1059"/>
      <c r="CC36" s="1059"/>
      <c r="CD36" s="1059"/>
      <c r="CE36" s="1059"/>
      <c r="CF36" s="1059"/>
      <c r="CG36" s="1126"/>
      <c r="CH36" s="1059"/>
      <c r="CI36" s="1059"/>
      <c r="CJ36" s="1059"/>
      <c r="CK36" s="1059"/>
      <c r="CL36" s="1059"/>
      <c r="CM36" s="1059"/>
      <c r="CN36" s="1059"/>
      <c r="CO36" s="1126"/>
      <c r="CP36" s="1059"/>
      <c r="CQ36" s="1059"/>
      <c r="CR36" s="1059"/>
      <c r="CS36" s="1059"/>
      <c r="CT36" s="1059"/>
      <c r="CU36" s="1059"/>
      <c r="CV36" s="1059"/>
      <c r="CW36" s="1126"/>
      <c r="CX36" s="1059"/>
      <c r="CY36" s="1059"/>
      <c r="CZ36" s="1059"/>
      <c r="DA36" s="1059"/>
      <c r="DB36" s="1059"/>
      <c r="DC36" s="1059"/>
      <c r="DD36" s="1059"/>
      <c r="DE36" s="1126"/>
      <c r="DF36" s="1059"/>
      <c r="DG36" s="1059"/>
      <c r="DH36" s="1059"/>
      <c r="DI36" s="1059"/>
      <c r="DJ36" s="1059"/>
      <c r="DK36" s="1059"/>
      <c r="DL36" s="1059"/>
      <c r="DM36" s="1126"/>
      <c r="DN36" s="1059"/>
      <c r="DO36" s="1059"/>
      <c r="DP36" s="1059"/>
      <c r="DQ36" s="1059"/>
      <c r="DR36" s="1059"/>
      <c r="DS36" s="1059"/>
      <c r="DT36" s="1059"/>
      <c r="DU36" s="1126"/>
      <c r="DV36" s="1059"/>
      <c r="DW36" s="1059"/>
      <c r="DX36" s="1059"/>
      <c r="DY36" s="1059"/>
      <c r="DZ36" s="1059"/>
      <c r="EA36" s="1059"/>
      <c r="EB36" s="1059"/>
      <c r="EC36" s="1126"/>
      <c r="ED36" s="1059"/>
      <c r="EE36" s="1059"/>
      <c r="EF36" s="1059"/>
      <c r="EG36" s="1059"/>
      <c r="EH36" s="1059"/>
      <c r="EI36" s="1059"/>
      <c r="EJ36" s="1059"/>
      <c r="EK36" s="1126"/>
      <c r="EL36" s="1059"/>
      <c r="EM36" s="1059"/>
      <c r="EN36" s="1059"/>
      <c r="EO36" s="1059"/>
      <c r="EP36" s="1059"/>
      <c r="EQ36" s="1059"/>
      <c r="ER36" s="1059"/>
      <c r="ES36" s="1126"/>
      <c r="ET36" s="1059"/>
      <c r="EU36" s="1059"/>
      <c r="EV36" s="1059"/>
      <c r="EW36" s="1059"/>
      <c r="EX36" s="1059"/>
      <c r="EY36" s="1059"/>
      <c r="EZ36" s="1098"/>
      <c r="FA36" s="1098"/>
      <c r="FB36" s="1098"/>
      <c r="FC36" s="64"/>
      <c r="FD36" s="1098"/>
      <c r="FE36" s="1098"/>
      <c r="FF36" s="1098"/>
      <c r="FG36" s="1126"/>
      <c r="FH36" s="1059"/>
      <c r="FI36" s="1059"/>
      <c r="FJ36" s="1059"/>
      <c r="FK36" s="1059"/>
      <c r="FL36" s="1059"/>
      <c r="FM36" s="1059"/>
      <c r="FN36" s="1098"/>
      <c r="FO36" s="1098"/>
      <c r="FP36" s="1098"/>
      <c r="FQ36" s="1059"/>
      <c r="FR36" s="1098"/>
      <c r="FS36" s="1098"/>
      <c r="FT36" s="1098"/>
      <c r="FU36" s="1126"/>
      <c r="FV36" s="1059"/>
      <c r="FW36" s="1059"/>
      <c r="FX36" s="1059"/>
      <c r="FY36" s="1059"/>
      <c r="FZ36" s="1059"/>
      <c r="GA36" s="1059"/>
      <c r="GB36" s="1098"/>
      <c r="GC36" s="1098"/>
      <c r="GD36" s="1098"/>
      <c r="GE36" s="1059"/>
      <c r="GF36" s="1098"/>
      <c r="GG36" s="1098"/>
      <c r="GH36" s="1098"/>
      <c r="GI36" s="1126"/>
      <c r="GJ36" s="1059"/>
      <c r="GK36" s="1059"/>
      <c r="GL36" s="1059"/>
      <c r="GM36" s="1059"/>
      <c r="GN36" s="1059"/>
      <c r="GO36" s="1059"/>
      <c r="GP36" s="1098"/>
      <c r="GQ36" s="1098"/>
      <c r="GR36" s="1098"/>
      <c r="GS36" s="1059"/>
      <c r="GT36" s="1098"/>
      <c r="GU36" s="1098"/>
      <c r="GV36" s="1098"/>
      <c r="GW36" s="1126"/>
      <c r="GX36" s="1059"/>
      <c r="GY36" s="1059"/>
      <c r="GZ36" s="1059"/>
      <c r="HA36" s="1059"/>
      <c r="HB36" s="1059"/>
      <c r="HC36" s="1059"/>
      <c r="HD36" s="1098"/>
      <c r="HE36" s="1098"/>
      <c r="HF36" s="1098"/>
      <c r="HG36" s="1059"/>
      <c r="HH36" s="1098"/>
      <c r="HI36" s="1098"/>
      <c r="HJ36" s="1098"/>
      <c r="HK36" s="1126"/>
      <c r="HL36" s="1059"/>
      <c r="HM36" s="1059"/>
      <c r="HN36" s="1059"/>
      <c r="HO36" s="1059"/>
      <c r="HP36" s="1059"/>
      <c r="HQ36" s="1059"/>
      <c r="HR36" s="1098"/>
      <c r="HS36" s="1098"/>
      <c r="HT36" s="1098"/>
      <c r="HU36" s="1059"/>
      <c r="HV36" s="1098"/>
      <c r="HW36" s="1098"/>
      <c r="HX36" s="1098"/>
      <c r="HY36" s="1126"/>
      <c r="HZ36" s="1059"/>
      <c r="IA36" s="1059"/>
      <c r="IB36" s="1059"/>
      <c r="IC36" s="1059"/>
      <c r="ID36" s="1059"/>
      <c r="IE36" s="1059"/>
      <c r="IF36" s="1098"/>
      <c r="IG36" s="1098"/>
      <c r="IH36" s="1098"/>
      <c r="II36" s="1059"/>
      <c r="IJ36" s="1098"/>
      <c r="IK36" s="1098"/>
      <c r="IL36" s="1098"/>
      <c r="IM36" s="1126"/>
      <c r="IN36" s="1059"/>
      <c r="IO36" s="1059"/>
      <c r="IP36" s="1059"/>
      <c r="IQ36" s="1059"/>
      <c r="IR36" s="1059"/>
      <c r="IS36" s="1059"/>
      <c r="IT36" s="1098"/>
      <c r="IU36" s="1098"/>
      <c r="IV36" s="1098"/>
      <c r="IW36" s="1059"/>
      <c r="IX36" s="1098"/>
      <c r="IY36" s="1098"/>
      <c r="IZ36" s="1098"/>
      <c r="JA36" s="1126"/>
      <c r="JB36" s="1059"/>
      <c r="JC36" s="1059"/>
      <c r="JD36" s="1059"/>
      <c r="JE36" s="1059"/>
      <c r="JF36" s="1059"/>
      <c r="JG36" s="1126"/>
      <c r="JH36" s="1059"/>
      <c r="JI36" s="1059"/>
      <c r="JJ36" s="1059"/>
      <c r="JK36" s="1059"/>
      <c r="JL36" s="1059"/>
      <c r="JM36" s="1126"/>
      <c r="JN36" s="1060"/>
      <c r="JO36" s="1060"/>
      <c r="JP36" s="1060"/>
      <c r="JQ36" s="1060"/>
      <c r="JR36" s="1060"/>
      <c r="JS36" s="1072"/>
      <c r="JT36" s="1059"/>
      <c r="JU36" s="1059"/>
      <c r="JV36" s="1059"/>
      <c r="JW36" s="1059"/>
      <c r="JX36" s="1059"/>
      <c r="JY36" s="1059"/>
      <c r="JZ36" s="1059"/>
      <c r="KA36" s="1059"/>
      <c r="KB36" s="1059"/>
      <c r="KC36" s="1059"/>
      <c r="KD36" s="1059"/>
      <c r="KE36" s="1060"/>
      <c r="KF36" s="1072"/>
      <c r="KG36" s="1059"/>
      <c r="KH36" s="1059"/>
      <c r="KI36" s="1059"/>
      <c r="KJ36" s="1059"/>
      <c r="KK36" s="1059"/>
      <c r="KL36" s="1059"/>
      <c r="KM36" s="1059"/>
      <c r="KN36" s="1059"/>
      <c r="KO36" s="1059"/>
      <c r="KP36" s="1059"/>
      <c r="KQ36" s="1059"/>
      <c r="KR36" s="1060"/>
      <c r="KS36" s="1072"/>
      <c r="KT36" s="1059"/>
      <c r="KU36" s="1059"/>
      <c r="KV36" s="1059"/>
      <c r="KW36" s="1059"/>
      <c r="KX36" s="1059"/>
      <c r="KY36" s="1059"/>
      <c r="KZ36" s="1059"/>
      <c r="LA36" s="1059"/>
      <c r="LB36" s="1059"/>
      <c r="LC36" s="1059"/>
      <c r="LD36" s="1059"/>
      <c r="LE36" s="1060"/>
      <c r="LF36" s="1072"/>
      <c r="LG36" s="1059"/>
      <c r="LH36" s="1059"/>
      <c r="LI36" s="1059"/>
      <c r="LJ36" s="1059"/>
      <c r="LK36" s="1059"/>
      <c r="LL36" s="1059"/>
      <c r="LM36" s="1059"/>
      <c r="LN36" s="1059"/>
      <c r="LO36" s="1059"/>
      <c r="LP36" s="1059"/>
      <c r="LQ36" s="1059"/>
      <c r="LR36" s="1060"/>
      <c r="LS36" s="1072"/>
      <c r="LT36" s="1059"/>
      <c r="LU36" s="1059"/>
      <c r="LV36" s="1059"/>
      <c r="LW36" s="1059"/>
      <c r="LX36" s="1059"/>
      <c r="LY36" s="1059"/>
      <c r="LZ36" s="1059"/>
      <c r="MA36" s="1059"/>
      <c r="MB36" s="1059"/>
      <c r="MC36" s="1059"/>
      <c r="MD36" s="1059"/>
      <c r="ME36" s="1060"/>
      <c r="MF36" s="1072"/>
      <c r="MG36" s="1059"/>
      <c r="MH36" s="1059"/>
      <c r="MI36" s="1059"/>
      <c r="MJ36" s="1059"/>
      <c r="MK36" s="1059"/>
      <c r="ML36" s="1059"/>
      <c r="MM36" s="1059"/>
      <c r="MN36" s="1059"/>
      <c r="MO36" s="1059"/>
      <c r="MP36" s="1059"/>
      <c r="MQ36" s="1059"/>
      <c r="MR36" s="1060"/>
      <c r="MS36" s="1072"/>
      <c r="MT36" s="1059"/>
      <c r="MU36" s="1059"/>
      <c r="MV36" s="1059"/>
      <c r="MW36" s="1059"/>
      <c r="MX36" s="1059"/>
      <c r="MY36" s="1059"/>
      <c r="MZ36" s="1059"/>
      <c r="NA36" s="1059"/>
      <c r="NB36" s="1059"/>
      <c r="NC36" s="1059"/>
      <c r="ND36" s="1059"/>
      <c r="NE36" s="1060"/>
      <c r="NF36" s="1072"/>
      <c r="NG36" s="1059"/>
      <c r="NH36" s="1059"/>
      <c r="NI36" s="1059"/>
      <c r="NJ36" s="1059"/>
      <c r="NK36" s="1059"/>
      <c r="NL36" s="1059"/>
      <c r="NM36" s="1059"/>
      <c r="NN36" s="1059"/>
      <c r="NO36" s="1059"/>
      <c r="NP36" s="1059"/>
      <c r="NQ36" s="1059"/>
      <c r="NR36" s="1060"/>
      <c r="NS36" s="1072"/>
      <c r="NT36" s="1059"/>
      <c r="NU36" s="1059"/>
      <c r="NV36" s="1059"/>
      <c r="NW36" s="1059"/>
      <c r="NX36" s="1059"/>
      <c r="NY36" s="1059"/>
      <c r="NZ36" s="1059"/>
      <c r="OA36" s="1059"/>
      <c r="OB36" s="1059"/>
      <c r="OC36" s="1059"/>
      <c r="OD36" s="1059"/>
      <c r="OE36" s="1060"/>
      <c r="OF36" s="1072"/>
      <c r="OG36" s="1059"/>
      <c r="OH36" s="1059"/>
      <c r="OI36" s="1059"/>
      <c r="OJ36" s="1059"/>
      <c r="OK36" s="1059"/>
      <c r="OL36" s="1059"/>
      <c r="OM36" s="1059"/>
      <c r="ON36" s="1059"/>
      <c r="OO36" s="1059"/>
      <c r="OP36" s="1059"/>
      <c r="OQ36" s="1059"/>
      <c r="OR36" s="1060"/>
      <c r="OS36" s="1072"/>
      <c r="OT36" s="1059"/>
      <c r="OU36" s="1059"/>
      <c r="OV36" s="1060"/>
      <c r="OW36" s="1072"/>
      <c r="OX36" s="1059"/>
      <c r="OY36" s="1060"/>
      <c r="OZ36" s="1059"/>
      <c r="PA36" s="1060"/>
      <c r="PB36" s="1072"/>
      <c r="PC36" s="1059"/>
      <c r="PD36" s="1059"/>
      <c r="PE36" s="1126"/>
      <c r="PF36" s="1059"/>
      <c r="PG36" s="1059"/>
      <c r="PH36" s="1126"/>
      <c r="PI36" s="1059"/>
      <c r="PJ36" s="1059"/>
      <c r="PK36" s="1126"/>
      <c r="PL36" s="1059"/>
      <c r="PM36" s="1059"/>
      <c r="PN36" s="1126"/>
      <c r="PO36" s="1059"/>
      <c r="PP36" s="1059"/>
      <c r="PQ36" s="1126"/>
      <c r="PR36" s="1059"/>
      <c r="PS36" s="1059"/>
      <c r="PT36" s="1126"/>
      <c r="PU36" s="1059"/>
      <c r="PV36" s="1059"/>
      <c r="PW36" s="1059"/>
      <c r="PX36" s="1059"/>
      <c r="PY36" s="1059"/>
      <c r="PZ36" s="1059"/>
      <c r="QA36" s="1059"/>
      <c r="QB36" s="1126"/>
      <c r="QC36" s="1059"/>
      <c r="QD36" s="1059"/>
      <c r="QE36" s="1059"/>
      <c r="QF36" s="1059"/>
      <c r="QG36" s="1059"/>
      <c r="QH36" s="1059"/>
      <c r="QI36" s="1059"/>
      <c r="QJ36" s="1059"/>
      <c r="QK36" s="1126"/>
      <c r="QL36" s="1059"/>
      <c r="QM36" s="1059"/>
      <c r="QN36" s="1059"/>
      <c r="QO36" s="1059"/>
      <c r="QP36" s="1059"/>
      <c r="QQ36" s="1059"/>
      <c r="QR36" s="1059"/>
      <c r="QS36" s="1059"/>
      <c r="QT36" s="1059"/>
      <c r="QU36" s="1059"/>
      <c r="QV36" s="1059"/>
      <c r="QW36" s="1059"/>
      <c r="QX36" s="1059"/>
      <c r="QY36" s="1059"/>
      <c r="QZ36" s="1059"/>
      <c r="RA36" s="1059"/>
      <c r="RB36" s="1059"/>
      <c r="RC36" s="1059"/>
      <c r="RD36" s="1059"/>
      <c r="RE36" s="1059"/>
      <c r="RF36" s="1059"/>
      <c r="RG36" s="1059"/>
      <c r="RH36" s="1059"/>
      <c r="RI36" s="1059"/>
      <c r="RJ36" s="1126"/>
      <c r="RK36" s="1059"/>
      <c r="RL36" s="1059"/>
      <c r="RM36" s="1059"/>
      <c r="RN36" s="1059"/>
      <c r="RO36" s="1059"/>
      <c r="RP36" s="1059"/>
      <c r="RQ36" s="1059"/>
      <c r="RR36" s="1059"/>
      <c r="RS36" s="1059"/>
      <c r="RT36" s="1059"/>
      <c r="RU36" s="1059"/>
      <c r="RV36" s="1059"/>
      <c r="RW36" s="1059"/>
      <c r="RX36" s="1059"/>
      <c r="RY36" s="1059"/>
      <c r="RZ36" s="1059"/>
      <c r="SA36" s="1059"/>
      <c r="SB36" s="1059"/>
      <c r="SC36" s="1059"/>
      <c r="SD36" s="1059"/>
      <c r="SE36" s="1059"/>
      <c r="SF36" s="1059"/>
      <c r="SG36" s="1059"/>
      <c r="SH36" s="1059"/>
      <c r="SI36" s="1126"/>
      <c r="SJ36" s="1059"/>
      <c r="SK36" s="1059"/>
      <c r="SL36" s="1059"/>
      <c r="SM36" s="1059"/>
      <c r="SN36" s="1059"/>
      <c r="SO36" s="1059"/>
      <c r="SP36" s="1059"/>
      <c r="SQ36" s="1059"/>
      <c r="SR36" s="1059"/>
      <c r="SS36" s="1059"/>
      <c r="ST36" s="1059"/>
      <c r="SU36" s="1059"/>
      <c r="SV36" s="1059"/>
      <c r="SW36" s="1059"/>
      <c r="SX36" s="1059"/>
      <c r="SY36" s="1059"/>
      <c r="SZ36" s="1059"/>
      <c r="TA36" s="1059"/>
      <c r="TB36" s="1059"/>
      <c r="TC36" s="1059"/>
      <c r="TD36" s="1059"/>
      <c r="TE36" s="1059"/>
      <c r="TF36" s="1059"/>
      <c r="TG36" s="1059"/>
      <c r="TH36" s="1126"/>
      <c r="TI36" s="1059"/>
      <c r="TJ36" s="1059"/>
      <c r="TK36" s="1059"/>
      <c r="TL36" s="1060"/>
      <c r="TM36" s="1060"/>
      <c r="TN36" s="1060"/>
      <c r="TO36" s="1126"/>
      <c r="TP36" s="1059"/>
      <c r="TQ36" s="1059"/>
      <c r="TR36" s="1059"/>
      <c r="TS36" s="1060"/>
      <c r="TT36" s="1060"/>
      <c r="TU36" s="1060"/>
      <c r="TV36" s="1126"/>
      <c r="TW36" s="1059"/>
      <c r="TX36" s="1059"/>
      <c r="TY36" s="1059"/>
      <c r="TZ36" s="1060"/>
      <c r="UA36" s="1060"/>
      <c r="UB36" s="1060"/>
      <c r="UC36" s="1126"/>
      <c r="UD36" s="1059"/>
      <c r="UE36" s="1059"/>
      <c r="UF36" s="1059"/>
      <c r="UG36" s="1060"/>
      <c r="UH36" s="1060"/>
      <c r="UI36" s="1060"/>
      <c r="UJ36" s="1126"/>
      <c r="UK36" s="1059"/>
      <c r="UL36" s="1059"/>
      <c r="UM36" s="1059"/>
      <c r="UN36" s="1060"/>
      <c r="UO36" s="1060"/>
      <c r="UP36" s="1060"/>
      <c r="UQ36" s="1126"/>
      <c r="UR36" s="1059"/>
      <c r="US36" s="1059"/>
      <c r="UT36" s="1059"/>
      <c r="UU36" s="1059"/>
      <c r="UV36" s="1060"/>
      <c r="UW36" s="1059"/>
      <c r="UX36" s="1072"/>
      <c r="UY36" s="1059"/>
      <c r="UZ36" s="1059"/>
      <c r="VA36" s="1059"/>
      <c r="VB36" s="1059"/>
      <c r="VC36" s="1060"/>
      <c r="VD36" s="1060"/>
      <c r="VE36" s="1072"/>
      <c r="VF36" s="1059"/>
      <c r="VG36" s="1059"/>
      <c r="VH36" s="1059"/>
      <c r="VI36" s="1059"/>
      <c r="VJ36" s="1059"/>
      <c r="VK36" s="1059"/>
      <c r="VL36" s="1059"/>
      <c r="VM36" s="1072"/>
      <c r="VN36" s="1059"/>
      <c r="VO36" s="1059"/>
      <c r="VP36" s="1059"/>
      <c r="VQ36" s="1059"/>
      <c r="VR36" s="1059"/>
      <c r="VS36" s="1126"/>
      <c r="VT36" s="1059"/>
      <c r="VU36" s="1059"/>
      <c r="VV36" s="1059"/>
      <c r="VW36" s="1059"/>
      <c r="VX36" s="1059"/>
      <c r="VY36" s="1060"/>
      <c r="VZ36" s="1072"/>
      <c r="WA36" s="1059"/>
      <c r="WB36" s="1059"/>
      <c r="WC36" s="1059"/>
      <c r="WD36" s="1059"/>
      <c r="WE36" s="1059"/>
      <c r="WF36" s="1059"/>
      <c r="WG36" s="1126"/>
      <c r="WH36" s="1059"/>
      <c r="WI36" s="1059"/>
      <c r="WJ36" s="1060"/>
      <c r="WK36" s="1126"/>
      <c r="WL36" s="1059"/>
      <c r="WM36" s="1060"/>
      <c r="WN36" s="1060"/>
      <c r="WO36" s="1072"/>
      <c r="WP36" s="1059"/>
      <c r="WQ36" s="1060"/>
      <c r="WR36" s="1060"/>
      <c r="WS36" s="1072"/>
      <c r="WT36" s="1059"/>
      <c r="WU36" s="1060"/>
      <c r="WV36" s="1060"/>
      <c r="WW36" s="1072"/>
      <c r="WX36" s="1059"/>
      <c r="WY36" s="1060"/>
      <c r="WZ36" s="1060"/>
      <c r="XA36" s="1072"/>
      <c r="XB36" s="1059"/>
      <c r="XC36" s="1059"/>
      <c r="XD36" s="1072"/>
      <c r="XE36" s="1059"/>
      <c r="XF36" s="1059"/>
      <c r="XG36" s="1060"/>
      <c r="XH36" s="1060"/>
      <c r="XI36" s="1060"/>
      <c r="XJ36" s="1059"/>
      <c r="XK36" s="1059"/>
      <c r="XL36" s="1060"/>
      <c r="XM36" s="1060"/>
      <c r="XN36" s="1060"/>
      <c r="XO36" s="1059"/>
      <c r="XP36" s="1059"/>
      <c r="XQ36" s="1060"/>
      <c r="XR36" s="1060"/>
      <c r="XS36" s="1060"/>
      <c r="XT36" s="1059"/>
      <c r="XU36" s="1059"/>
      <c r="XV36" s="1060"/>
      <c r="XW36" s="1060"/>
      <c r="XX36" s="1060"/>
      <c r="XY36" s="1059"/>
      <c r="XZ36" s="1059"/>
      <c r="YA36" s="1060"/>
      <c r="YB36" s="1060"/>
      <c r="YC36" s="1060"/>
      <c r="YD36" s="1059"/>
      <c r="YE36" s="1059"/>
      <c r="YF36" s="1060"/>
      <c r="YG36" s="1060"/>
      <c r="YH36" s="1060"/>
      <c r="YI36" s="1059"/>
      <c r="YJ36" s="1059"/>
      <c r="YK36" s="1060"/>
      <c r="YL36" s="1060"/>
      <c r="YM36" s="1072"/>
      <c r="YN36" s="1059"/>
      <c r="YO36" s="1059"/>
      <c r="YP36" s="1059"/>
      <c r="YQ36" s="1059"/>
      <c r="YR36" s="1059"/>
      <c r="YS36" s="1059"/>
      <c r="YT36" s="1126"/>
      <c r="YU36" s="1059"/>
      <c r="YV36" s="1059"/>
      <c r="YW36" s="1060"/>
      <c r="YX36" s="1060"/>
      <c r="YY36" s="1060"/>
      <c r="YZ36" s="1059"/>
      <c r="ZA36" s="1059"/>
      <c r="ZB36" s="1060"/>
      <c r="ZC36" s="1060"/>
      <c r="ZD36" s="1060"/>
      <c r="ZE36" s="1059"/>
      <c r="ZF36" s="1059"/>
      <c r="ZG36" s="1060"/>
      <c r="ZH36" s="1060"/>
      <c r="ZI36" s="1060"/>
      <c r="ZJ36" s="1059"/>
      <c r="ZK36" s="1059"/>
      <c r="ZL36" s="1060"/>
      <c r="ZM36" s="1060"/>
      <c r="ZN36" s="1072"/>
      <c r="ZO36" s="1059"/>
      <c r="ZP36" s="1059"/>
      <c r="ZQ36" s="1059"/>
      <c r="ZR36" s="1060"/>
      <c r="ZS36" s="1059"/>
      <c r="ZT36" s="1059"/>
      <c r="ZU36" s="1059"/>
      <c r="ZV36" s="1060"/>
      <c r="ZW36" s="1060"/>
      <c r="ZX36" s="1060"/>
      <c r="ZY36" s="1060"/>
      <c r="ZZ36" s="1060"/>
      <c r="AAA36" s="1072"/>
      <c r="AAB36" s="1059"/>
      <c r="AAC36" s="1059"/>
      <c r="AAD36" s="1059"/>
      <c r="AAE36" s="1060"/>
      <c r="AAF36" s="1059"/>
      <c r="AAG36" s="1060"/>
      <c r="AAH36" s="1060"/>
      <c r="AAI36" s="1060"/>
      <c r="AAJ36" s="1059"/>
      <c r="AAK36" s="1059"/>
      <c r="AAL36" s="1060"/>
      <c r="AAM36" s="1060"/>
      <c r="AAN36" s="1072"/>
      <c r="AAO36" s="1059"/>
      <c r="AAP36" s="1059"/>
      <c r="AAQ36" s="1060"/>
      <c r="AAR36" s="1060"/>
      <c r="AAS36" s="1060"/>
      <c r="AAT36" s="1059"/>
      <c r="AAU36" s="1059"/>
      <c r="AAV36" s="1060"/>
      <c r="AAW36" s="1060"/>
      <c r="AAX36" s="1072"/>
      <c r="AAY36" s="1059"/>
      <c r="AAZ36" s="1059"/>
      <c r="ABA36" s="1059"/>
      <c r="ABB36" s="1060"/>
      <c r="ABC36" s="1059"/>
      <c r="ABD36" s="1060"/>
      <c r="ABE36" s="1060"/>
      <c r="ABF36" s="1060"/>
      <c r="ABG36" s="1059"/>
      <c r="ABH36" s="1059"/>
      <c r="ABI36" s="1060"/>
      <c r="ABJ36" s="1060"/>
      <c r="ABK36" s="1072"/>
      <c r="ABL36" s="1059"/>
      <c r="ABM36" s="1059"/>
      <c r="ABN36" s="1059"/>
      <c r="ABO36" s="1059"/>
      <c r="ABP36" s="1059"/>
      <c r="ABQ36" s="1059"/>
      <c r="ABR36" s="1059"/>
      <c r="ABS36" s="1059"/>
      <c r="ABT36" s="1059"/>
      <c r="ABU36" s="1059"/>
      <c r="ABV36" s="1059"/>
      <c r="ABW36" s="1126"/>
      <c r="ABX36" s="1059"/>
      <c r="ABY36" s="1059"/>
      <c r="ABZ36" s="1059"/>
      <c r="ACA36" s="1059"/>
      <c r="ACB36" s="1059"/>
      <c r="ACC36" s="1059"/>
      <c r="ACD36" s="1059"/>
      <c r="ACE36" s="1059"/>
      <c r="ACF36" s="1059"/>
      <c r="ACG36" s="1059"/>
      <c r="ACH36" s="1059"/>
      <c r="ACI36" s="1059"/>
      <c r="ACJ36" s="1059"/>
      <c r="ACK36" s="1059"/>
      <c r="ACL36" s="1059"/>
      <c r="ACM36" s="1059"/>
      <c r="ACN36" s="1059"/>
      <c r="ACO36" s="1059"/>
      <c r="ACP36" s="1059"/>
      <c r="ACQ36" s="1059"/>
      <c r="ACR36" s="1059"/>
      <c r="ACS36" s="1059"/>
      <c r="ACT36" s="1059"/>
      <c r="ACU36" s="1059"/>
      <c r="ACV36" s="1059"/>
      <c r="ACW36" s="1059"/>
      <c r="ACX36" s="1059"/>
      <c r="ACY36" s="1059"/>
      <c r="ACZ36" s="1059"/>
      <c r="ADA36" s="1059"/>
      <c r="ADB36" s="1059"/>
      <c r="ADC36" s="1059"/>
      <c r="ADD36" s="1059"/>
      <c r="ADE36" s="1059"/>
      <c r="ADF36" s="1059"/>
      <c r="ADG36" s="1059"/>
      <c r="ADH36" s="1059"/>
      <c r="ADI36" s="1059"/>
      <c r="ADJ36" s="1059"/>
      <c r="ADK36" s="1059"/>
      <c r="ADL36" s="1059"/>
      <c r="ADM36" s="1126"/>
      <c r="ADN36" s="1059"/>
      <c r="ADO36" s="1059"/>
      <c r="ADP36" s="1060"/>
      <c r="ADQ36" s="1059"/>
      <c r="ADR36" s="1060"/>
      <c r="ADS36" s="1059"/>
      <c r="ADT36" s="1059"/>
      <c r="ADU36" s="1060"/>
      <c r="ADV36" s="1059"/>
      <c r="ADW36" s="1060"/>
      <c r="ADX36" s="1059"/>
      <c r="ADY36" s="1060"/>
      <c r="ADZ36" s="1059"/>
      <c r="AEA36" s="1060"/>
      <c r="AEB36" s="1059"/>
      <c r="AEC36" s="1059"/>
      <c r="AED36" s="1060"/>
      <c r="AEE36" s="1059"/>
      <c r="AEF36" s="1060"/>
      <c r="AEG36" s="1059"/>
      <c r="AEH36" s="1060"/>
      <c r="AEI36" s="1059"/>
      <c r="AEJ36" s="1060"/>
      <c r="AEK36" s="1059"/>
      <c r="AEL36" s="1060"/>
      <c r="AEM36" s="1059"/>
      <c r="AEN36" s="1060"/>
      <c r="AEO36" s="1059"/>
      <c r="AEP36" s="1072"/>
      <c r="AEQ36" s="1158"/>
      <c r="AER36" s="1042"/>
      <c r="AES36" s="1144"/>
      <c r="AET36" s="64"/>
      <c r="AEU36" s="1144"/>
      <c r="AEV36" s="1042"/>
      <c r="AEW36" s="1144"/>
      <c r="AEX36" s="1042"/>
      <c r="AEY36" s="1042"/>
      <c r="AEZ36" s="1144"/>
      <c r="AFA36" s="65"/>
      <c r="AFB36" s="1144"/>
      <c r="AFC36" s="65"/>
      <c r="AFD36" s="1144"/>
      <c r="AFE36" s="1042"/>
      <c r="AFF36" s="1144"/>
      <c r="AFG36" s="1042"/>
      <c r="AFH36" s="1144"/>
      <c r="AFI36" s="1042"/>
      <c r="AFJ36" s="1042"/>
      <c r="AFK36" s="1144"/>
      <c r="AFL36" s="65"/>
      <c r="AFM36" s="1144"/>
      <c r="AFN36" s="65"/>
      <c r="AFO36" s="1144"/>
      <c r="AFP36" s="65"/>
      <c r="AFQ36" s="1144"/>
      <c r="AFR36" s="65"/>
      <c r="AFS36" s="1144"/>
      <c r="AFT36" s="65"/>
      <c r="AFU36" s="1144"/>
      <c r="AFV36" s="1042"/>
      <c r="AFW36" s="1144"/>
      <c r="AFX36" s="1042"/>
      <c r="AFY36" s="1144"/>
      <c r="AFZ36" s="1042"/>
      <c r="AGA36" s="1144"/>
      <c r="AGB36" s="1042"/>
      <c r="AGC36" s="802"/>
      <c r="AGD36" s="1042"/>
    </row>
    <row r="37" spans="1:900" ht="14.25" x14ac:dyDescent="0.2">
      <c r="A37" s="1979" t="s">
        <v>631</v>
      </c>
      <c r="B37" s="8" t="s">
        <v>632</v>
      </c>
      <c r="C37" s="1015" t="s">
        <v>3180</v>
      </c>
      <c r="D37" s="3" t="s">
        <v>633</v>
      </c>
      <c r="E37" s="1" t="s">
        <v>1578</v>
      </c>
      <c r="F37" s="1" t="s">
        <v>1579</v>
      </c>
      <c r="G37" s="1" t="s">
        <v>770</v>
      </c>
      <c r="H37" s="1" t="s">
        <v>770</v>
      </c>
      <c r="I37" s="1" t="s">
        <v>1580</v>
      </c>
      <c r="J37" s="1" t="s">
        <v>633</v>
      </c>
      <c r="K37" s="1" t="s">
        <v>734</v>
      </c>
      <c r="L37" s="1" t="s">
        <v>737</v>
      </c>
      <c r="M37" s="1" t="s">
        <v>619</v>
      </c>
      <c r="N37" s="1" t="s">
        <v>628</v>
      </c>
      <c r="O37" s="1" t="s">
        <v>1581</v>
      </c>
      <c r="P37" s="1" t="s">
        <v>1529</v>
      </c>
      <c r="Q37" s="1">
        <v>522547</v>
      </c>
      <c r="R37" s="1">
        <v>105509</v>
      </c>
      <c r="S37" s="1">
        <v>21691</v>
      </c>
      <c r="T37" s="1">
        <v>80191</v>
      </c>
      <c r="U37" s="2062" t="s">
        <v>3682</v>
      </c>
      <c r="V37" s="1125">
        <v>460</v>
      </c>
      <c r="W37" s="1059">
        <v>540</v>
      </c>
      <c r="X37" s="1059">
        <v>2950</v>
      </c>
      <c r="Y37" s="1059">
        <v>3435</v>
      </c>
      <c r="Z37" s="1098">
        <v>0.15593220338983052</v>
      </c>
      <c r="AA37" s="1098">
        <v>0.14328890014347093</v>
      </c>
      <c r="AB37" s="1098">
        <v>0.1694704241804327</v>
      </c>
      <c r="AC37" s="1098">
        <v>0.15720524017467249</v>
      </c>
      <c r="AD37" s="1098">
        <v>0.14541646271305556</v>
      </c>
      <c r="AE37" s="1072">
        <v>0.1697598755390671</v>
      </c>
      <c r="AF37" s="1059">
        <v>420</v>
      </c>
      <c r="AG37" s="1059">
        <v>495</v>
      </c>
      <c r="AH37" s="1059">
        <v>2970</v>
      </c>
      <c r="AI37" s="1059">
        <v>3485</v>
      </c>
      <c r="AJ37" s="1098">
        <v>0.14141414141414141</v>
      </c>
      <c r="AK37" s="1098">
        <v>0.12934523087290481</v>
      </c>
      <c r="AL37" s="1098">
        <v>0.15440945830791239</v>
      </c>
      <c r="AM37" s="1098">
        <v>0.14203730272596843</v>
      </c>
      <c r="AN37" s="1098">
        <v>0.13084115894532405</v>
      </c>
      <c r="AO37" s="1072">
        <v>0.15402173051272389</v>
      </c>
      <c r="AP37" s="1059">
        <v>440</v>
      </c>
      <c r="AQ37" s="1059">
        <v>490</v>
      </c>
      <c r="AR37" s="1059">
        <v>2870</v>
      </c>
      <c r="AS37" s="1059">
        <v>3385</v>
      </c>
      <c r="AT37" s="1098">
        <v>0.15331010452961671</v>
      </c>
      <c r="AU37" s="1098">
        <v>0.14059299452512031</v>
      </c>
      <c r="AV37" s="1098">
        <v>0.16695405408047193</v>
      </c>
      <c r="AW37" s="1098">
        <v>0.14475627769571639</v>
      </c>
      <c r="AX37" s="1098">
        <v>0.13330573341366256</v>
      </c>
      <c r="AY37" s="1072">
        <v>0.15701220290049825</v>
      </c>
      <c r="AZ37" s="1059">
        <v>430</v>
      </c>
      <c r="BA37" s="1059">
        <v>485</v>
      </c>
      <c r="BB37" s="1059">
        <v>2775</v>
      </c>
      <c r="BC37" s="1059">
        <v>3295</v>
      </c>
      <c r="BD37" s="1098">
        <v>0.15495495495495495</v>
      </c>
      <c r="BE37" s="1098">
        <v>0.14196926047454542</v>
      </c>
      <c r="BF37" s="1098">
        <v>0.16889462709221692</v>
      </c>
      <c r="BG37" s="1098">
        <v>0.14719271623672231</v>
      </c>
      <c r="BH37" s="1098">
        <v>0.13550630802720523</v>
      </c>
      <c r="BI37" s="1072">
        <v>0.15970080361399308</v>
      </c>
      <c r="BJ37" s="1059">
        <v>1082</v>
      </c>
      <c r="BK37" s="1059">
        <v>1049</v>
      </c>
      <c r="BL37" s="1059">
        <v>874</v>
      </c>
      <c r="BM37" s="1059">
        <v>831</v>
      </c>
      <c r="BN37" s="1059">
        <v>715</v>
      </c>
      <c r="BO37" s="1059">
        <v>3836</v>
      </c>
      <c r="BP37" s="1059">
        <v>4551</v>
      </c>
      <c r="BQ37" s="1126">
        <v>16990</v>
      </c>
      <c r="BR37" s="1059">
        <v>1098</v>
      </c>
      <c r="BS37" s="1059">
        <v>1003</v>
      </c>
      <c r="BT37" s="1059">
        <v>828</v>
      </c>
      <c r="BU37" s="1059">
        <v>898</v>
      </c>
      <c r="BV37" s="1059">
        <v>717</v>
      </c>
      <c r="BW37" s="1059">
        <v>3827</v>
      </c>
      <c r="BX37" s="1059">
        <v>4544</v>
      </c>
      <c r="BY37" s="1126">
        <v>16944</v>
      </c>
      <c r="BZ37" s="1059">
        <v>1079</v>
      </c>
      <c r="CA37" s="1059">
        <v>1001</v>
      </c>
      <c r="CB37" s="1059">
        <v>817</v>
      </c>
      <c r="CC37" s="1059">
        <v>913</v>
      </c>
      <c r="CD37" s="1059">
        <v>714</v>
      </c>
      <c r="CE37" s="1059">
        <v>3810</v>
      </c>
      <c r="CF37" s="1059">
        <v>4524</v>
      </c>
      <c r="CG37" s="1126">
        <v>16840</v>
      </c>
      <c r="CH37" s="1059">
        <v>1051</v>
      </c>
      <c r="CI37" s="1059">
        <v>951</v>
      </c>
      <c r="CJ37" s="1059">
        <v>830</v>
      </c>
      <c r="CK37" s="1059">
        <v>931</v>
      </c>
      <c r="CL37" s="1059">
        <v>695</v>
      </c>
      <c r="CM37" s="1059">
        <v>3763</v>
      </c>
      <c r="CN37" s="1059">
        <v>4458</v>
      </c>
      <c r="CO37" s="1126">
        <v>16666</v>
      </c>
      <c r="CP37" s="1059">
        <v>1003</v>
      </c>
      <c r="CQ37" s="1059">
        <v>874</v>
      </c>
      <c r="CR37" s="1059">
        <v>836</v>
      </c>
      <c r="CS37" s="1059">
        <v>871</v>
      </c>
      <c r="CT37" s="1059">
        <v>726</v>
      </c>
      <c r="CU37" s="1059">
        <v>3584</v>
      </c>
      <c r="CV37" s="1059">
        <v>4310</v>
      </c>
      <c r="CW37" s="1126">
        <v>16326</v>
      </c>
      <c r="CX37" s="1059">
        <v>960</v>
      </c>
      <c r="CY37" s="1059">
        <v>822</v>
      </c>
      <c r="CZ37" s="1059">
        <v>820</v>
      </c>
      <c r="DA37" s="1059">
        <v>889</v>
      </c>
      <c r="DB37" s="1059">
        <v>714</v>
      </c>
      <c r="DC37" s="1059">
        <v>3491</v>
      </c>
      <c r="DD37" s="1059">
        <v>4205</v>
      </c>
      <c r="DE37" s="1126">
        <v>16061</v>
      </c>
      <c r="DF37" s="1059">
        <v>914</v>
      </c>
      <c r="DG37" s="1059">
        <v>789</v>
      </c>
      <c r="DH37" s="1059">
        <v>910</v>
      </c>
      <c r="DI37" s="1059">
        <v>907</v>
      </c>
      <c r="DJ37" s="1059">
        <v>720</v>
      </c>
      <c r="DK37" s="1059">
        <v>3520</v>
      </c>
      <c r="DL37" s="1059">
        <v>4240</v>
      </c>
      <c r="DM37" s="1126">
        <v>16122</v>
      </c>
      <c r="DN37" s="1059">
        <v>879</v>
      </c>
      <c r="DO37" s="1059">
        <v>801</v>
      </c>
      <c r="DP37" s="1059">
        <v>906</v>
      </c>
      <c r="DQ37" s="1059">
        <v>935</v>
      </c>
      <c r="DR37" s="1059">
        <v>739</v>
      </c>
      <c r="DS37" s="1059">
        <v>3521</v>
      </c>
      <c r="DT37" s="1059">
        <v>4260</v>
      </c>
      <c r="DU37" s="1126">
        <v>16109</v>
      </c>
      <c r="DV37" s="1059">
        <v>891</v>
      </c>
      <c r="DW37" s="1059">
        <v>820</v>
      </c>
      <c r="DX37" s="1059">
        <v>935</v>
      </c>
      <c r="DY37" s="1059">
        <v>934</v>
      </c>
      <c r="DZ37" s="1059">
        <v>767</v>
      </c>
      <c r="EA37" s="1059">
        <v>3580</v>
      </c>
      <c r="EB37" s="1059">
        <v>4347</v>
      </c>
      <c r="EC37" s="1126">
        <v>15957</v>
      </c>
      <c r="ED37" s="1059">
        <v>860</v>
      </c>
      <c r="EE37" s="1059">
        <v>874</v>
      </c>
      <c r="EF37" s="1059">
        <v>920</v>
      </c>
      <c r="EG37" s="1059">
        <v>971</v>
      </c>
      <c r="EH37" s="1059">
        <v>748</v>
      </c>
      <c r="EI37" s="1059">
        <v>3625</v>
      </c>
      <c r="EJ37" s="1059">
        <v>4373</v>
      </c>
      <c r="EK37" s="1126">
        <v>15941</v>
      </c>
      <c r="EL37" s="1059">
        <v>866</v>
      </c>
      <c r="EM37" s="1059">
        <v>882</v>
      </c>
      <c r="EN37" s="1059">
        <v>948</v>
      </c>
      <c r="EO37" s="1059">
        <v>969</v>
      </c>
      <c r="EP37" s="1059">
        <v>730</v>
      </c>
      <c r="EQ37" s="1059">
        <v>3665</v>
      </c>
      <c r="ER37" s="1059">
        <v>4395</v>
      </c>
      <c r="ES37" s="1126">
        <v>15879</v>
      </c>
      <c r="ET37" s="1059" t="s">
        <v>770</v>
      </c>
      <c r="EU37" s="1059" t="s">
        <v>770</v>
      </c>
      <c r="EV37" s="1059">
        <v>20</v>
      </c>
      <c r="EW37" s="1059">
        <v>27</v>
      </c>
      <c r="EX37" s="1059">
        <v>47</v>
      </c>
      <c r="EY37" s="1059">
        <v>167</v>
      </c>
      <c r="EZ37" s="1098">
        <v>0.28143712574850299</v>
      </c>
      <c r="FA37" s="1098">
        <v>0.21873946055322049</v>
      </c>
      <c r="FB37" s="1098">
        <v>0.3539637901453303</v>
      </c>
      <c r="FC37" s="64" t="s">
        <v>2154</v>
      </c>
      <c r="FD37" s="1098">
        <v>0.16167664670658682</v>
      </c>
      <c r="FE37" s="1098">
        <v>0.11355701981877928</v>
      </c>
      <c r="FF37" s="1098">
        <v>0.22501102578308696</v>
      </c>
      <c r="FG37" s="1126" t="s">
        <v>2154</v>
      </c>
      <c r="FH37" s="1059" t="s">
        <v>770</v>
      </c>
      <c r="FI37" s="1059" t="s">
        <v>770</v>
      </c>
      <c r="FJ37" s="1059">
        <v>20</v>
      </c>
      <c r="FK37" s="1059">
        <v>22</v>
      </c>
      <c r="FL37" s="1059">
        <v>42</v>
      </c>
      <c r="FM37" s="1059">
        <v>138</v>
      </c>
      <c r="FN37" s="1098">
        <v>0.30434782608695654</v>
      </c>
      <c r="FO37" s="1098">
        <v>0.23373848376053763</v>
      </c>
      <c r="FP37" s="1098">
        <v>0.38555477189990395</v>
      </c>
      <c r="FQ37" s="1059" t="s">
        <v>2154</v>
      </c>
      <c r="FR37" s="1098">
        <v>0.15942028985507245</v>
      </c>
      <c r="FS37" s="1098">
        <v>0.10769892860575331</v>
      </c>
      <c r="FT37" s="1098">
        <v>0.22958933124760794</v>
      </c>
      <c r="FU37" s="1126" t="s">
        <v>2154</v>
      </c>
      <c r="FV37" s="1059" t="s">
        <v>770</v>
      </c>
      <c r="FW37" s="1059" t="s">
        <v>770</v>
      </c>
      <c r="FX37" s="1059">
        <v>17</v>
      </c>
      <c r="FY37" s="1059">
        <v>24</v>
      </c>
      <c r="FZ37" s="1059">
        <v>41</v>
      </c>
      <c r="GA37" s="1059">
        <v>144</v>
      </c>
      <c r="GB37" s="1098">
        <v>0.28472222222222221</v>
      </c>
      <c r="GC37" s="1098">
        <v>0.21735703257922942</v>
      </c>
      <c r="GD37" s="1098">
        <v>0.36327481119068916</v>
      </c>
      <c r="GE37" s="1059" t="s">
        <v>2154</v>
      </c>
      <c r="GF37" s="1098">
        <v>0.16666666666666666</v>
      </c>
      <c r="GG37" s="1098">
        <v>0.11463310915770045</v>
      </c>
      <c r="GH37" s="1098">
        <v>0.23602264893765734</v>
      </c>
      <c r="GI37" s="1126" t="s">
        <v>2154</v>
      </c>
      <c r="GJ37" s="1059" t="s">
        <v>770</v>
      </c>
      <c r="GK37" s="1059" t="s">
        <v>770</v>
      </c>
      <c r="GL37" s="1059">
        <v>18</v>
      </c>
      <c r="GM37" s="1059">
        <v>24</v>
      </c>
      <c r="GN37" s="1059">
        <v>42</v>
      </c>
      <c r="GO37" s="1059">
        <v>128</v>
      </c>
      <c r="GP37" s="1098">
        <v>0.328125</v>
      </c>
      <c r="GQ37" s="1098">
        <v>0.25282984471663306</v>
      </c>
      <c r="GR37" s="1098">
        <v>0.41343598400238546</v>
      </c>
      <c r="GS37" s="1059" t="s">
        <v>2154</v>
      </c>
      <c r="GT37" s="1098">
        <v>0.1875</v>
      </c>
      <c r="GU37" s="1098">
        <v>0.12936141696376849</v>
      </c>
      <c r="GV37" s="1098">
        <v>0.26384918070717422</v>
      </c>
      <c r="GW37" s="1126" t="s">
        <v>2154</v>
      </c>
      <c r="GX37" s="1059" t="s">
        <v>770</v>
      </c>
      <c r="GY37" s="1059" t="s">
        <v>770</v>
      </c>
      <c r="GZ37" s="1059">
        <v>28</v>
      </c>
      <c r="HA37" s="1059">
        <v>12</v>
      </c>
      <c r="HB37" s="1059">
        <v>40</v>
      </c>
      <c r="HC37" s="1059">
        <v>194</v>
      </c>
      <c r="HD37" s="1098">
        <v>0.20618556701030927</v>
      </c>
      <c r="HE37" s="1098">
        <v>0.15522869034277992</v>
      </c>
      <c r="HF37" s="1098">
        <v>0.26855234787065418</v>
      </c>
      <c r="HG37" s="1059" t="s">
        <v>2154</v>
      </c>
      <c r="HH37" s="1098">
        <v>6.1855670103092786E-2</v>
      </c>
      <c r="HI37" s="1098">
        <v>3.5734643790849216E-2</v>
      </c>
      <c r="HJ37" s="1098">
        <v>0.1049914658256753</v>
      </c>
      <c r="HK37" s="1126" t="s">
        <v>2154</v>
      </c>
      <c r="HL37" s="1059" t="s">
        <v>770</v>
      </c>
      <c r="HM37" s="1059" t="s">
        <v>770</v>
      </c>
      <c r="HN37" s="1059">
        <v>22</v>
      </c>
      <c r="HO37" s="1059">
        <v>13</v>
      </c>
      <c r="HP37" s="1059">
        <v>35</v>
      </c>
      <c r="HQ37" s="1059">
        <v>198</v>
      </c>
      <c r="HR37" s="1098">
        <v>0.17676767676767677</v>
      </c>
      <c r="HS37" s="1098">
        <v>0.12993449138382324</v>
      </c>
      <c r="HT37" s="1098">
        <v>0.23590441630209077</v>
      </c>
      <c r="HU37" s="1059" t="s">
        <v>2154</v>
      </c>
      <c r="HV37" s="1098">
        <v>6.5656565656565663E-2</v>
      </c>
      <c r="HW37" s="1098">
        <v>3.8768061848209245E-2</v>
      </c>
      <c r="HX37" s="1098">
        <v>0.10907797035473764</v>
      </c>
      <c r="HY37" s="1126" t="s">
        <v>2154</v>
      </c>
      <c r="HZ37" s="1059" t="s">
        <v>770</v>
      </c>
      <c r="IA37" s="1059" t="s">
        <v>770</v>
      </c>
      <c r="IB37" s="1059" t="s">
        <v>2169</v>
      </c>
      <c r="IC37" s="1059" t="s">
        <v>2169</v>
      </c>
      <c r="ID37" s="1059">
        <v>31</v>
      </c>
      <c r="IE37" s="1059">
        <v>183</v>
      </c>
      <c r="IF37" s="1098">
        <v>0.16939890710382513</v>
      </c>
      <c r="IG37" s="1098">
        <v>0.12198303739701771</v>
      </c>
      <c r="IH37" s="1098">
        <v>0.23040908818513217</v>
      </c>
      <c r="II37" s="1059" t="s">
        <v>2154</v>
      </c>
      <c r="IJ37" s="1098" t="s">
        <v>2169</v>
      </c>
      <c r="IK37" s="1098" t="s">
        <v>2169</v>
      </c>
      <c r="IL37" s="1098" t="s">
        <v>2169</v>
      </c>
      <c r="IM37" s="1126" t="s">
        <v>2169</v>
      </c>
      <c r="IN37" s="1059" t="s">
        <v>770</v>
      </c>
      <c r="IO37" s="1059" t="s">
        <v>770</v>
      </c>
      <c r="IP37" s="1059">
        <v>18</v>
      </c>
      <c r="IQ37" s="1059">
        <v>12</v>
      </c>
      <c r="IR37" s="1059">
        <v>30</v>
      </c>
      <c r="IS37" s="1059">
        <v>125</v>
      </c>
      <c r="IT37" s="1098">
        <v>0.24</v>
      </c>
      <c r="IU37" s="1098">
        <v>0.17360066149258815</v>
      </c>
      <c r="IV37" s="1098">
        <v>0.32190334323574155</v>
      </c>
      <c r="IW37" s="1059" t="s">
        <v>2154</v>
      </c>
      <c r="IX37" s="1098">
        <v>9.6000000000000002E-2</v>
      </c>
      <c r="IY37" s="1098">
        <v>5.5771226114894254E-2</v>
      </c>
      <c r="IZ37" s="1098">
        <v>0.16031961200143349</v>
      </c>
      <c r="JA37" s="1126" t="s">
        <v>2154</v>
      </c>
      <c r="JB37" s="1059">
        <v>15804</v>
      </c>
      <c r="JC37" s="1059">
        <v>948</v>
      </c>
      <c r="JD37" s="1059">
        <v>828</v>
      </c>
      <c r="JE37" s="1059">
        <v>819</v>
      </c>
      <c r="JF37" s="1059">
        <v>880</v>
      </c>
      <c r="JG37" s="1126">
        <v>711</v>
      </c>
      <c r="JH37" s="1059">
        <v>2991</v>
      </c>
      <c r="JI37" s="1059">
        <v>23</v>
      </c>
      <c r="JJ37" s="1059">
        <v>34</v>
      </c>
      <c r="JK37" s="1059">
        <v>47</v>
      </c>
      <c r="JL37" s="1059">
        <v>63</v>
      </c>
      <c r="JM37" s="1126">
        <v>47</v>
      </c>
      <c r="JN37" s="1060">
        <v>0.1892558845861807</v>
      </c>
      <c r="JO37" s="1060">
        <v>2.4261603375527425E-2</v>
      </c>
      <c r="JP37" s="1060">
        <v>4.1062801932367152E-2</v>
      </c>
      <c r="JQ37" s="1060">
        <v>5.7387057387057384E-2</v>
      </c>
      <c r="JR37" s="1060">
        <v>7.1590909090909094E-2</v>
      </c>
      <c r="JS37" s="1072">
        <v>6.6104078762306617E-2</v>
      </c>
      <c r="JT37" s="1059">
        <v>16023</v>
      </c>
      <c r="JU37" s="1059">
        <v>15311</v>
      </c>
      <c r="JV37" s="1059">
        <v>14865</v>
      </c>
      <c r="JW37" s="1059">
        <v>446</v>
      </c>
      <c r="JX37" s="1059">
        <v>118</v>
      </c>
      <c r="JY37" s="1059">
        <v>13</v>
      </c>
      <c r="JZ37" s="1059">
        <v>315</v>
      </c>
      <c r="KA37" s="1059">
        <v>293</v>
      </c>
      <c r="KB37" s="1059">
        <v>320</v>
      </c>
      <c r="KC37" s="1059">
        <v>40</v>
      </c>
      <c r="KD37" s="1059">
        <v>59</v>
      </c>
      <c r="KE37" s="1060">
        <v>0.92772888972102607</v>
      </c>
      <c r="KF37" s="1072">
        <v>7.2271110278973927E-2</v>
      </c>
      <c r="KG37" s="1059">
        <v>948</v>
      </c>
      <c r="KH37" s="1059">
        <v>873</v>
      </c>
      <c r="KI37" s="1059">
        <v>854</v>
      </c>
      <c r="KJ37" s="1059">
        <v>19</v>
      </c>
      <c r="KK37" s="1059">
        <v>1</v>
      </c>
      <c r="KL37" s="1059">
        <v>2</v>
      </c>
      <c r="KM37" s="1059">
        <v>16</v>
      </c>
      <c r="KN37" s="1059">
        <v>44</v>
      </c>
      <c r="KO37" s="1059">
        <v>25</v>
      </c>
      <c r="KP37" s="1059">
        <v>0</v>
      </c>
      <c r="KQ37" s="1059">
        <v>6</v>
      </c>
      <c r="KR37" s="1060">
        <v>0.90084388185654007</v>
      </c>
      <c r="KS37" s="1072">
        <v>9.9156118143459926E-2</v>
      </c>
      <c r="KT37" s="1059">
        <v>516</v>
      </c>
      <c r="KU37" s="1059">
        <v>489</v>
      </c>
      <c r="KV37" s="1059">
        <v>483</v>
      </c>
      <c r="KW37" s="1059">
        <v>6</v>
      </c>
      <c r="KX37" s="1059">
        <v>2</v>
      </c>
      <c r="KY37" s="1059">
        <v>1</v>
      </c>
      <c r="KZ37" s="1059">
        <v>3</v>
      </c>
      <c r="LA37" s="1059">
        <v>19</v>
      </c>
      <c r="LB37" s="1059">
        <v>8</v>
      </c>
      <c r="LC37" s="1059">
        <v>0</v>
      </c>
      <c r="LD37" s="1059">
        <v>0</v>
      </c>
      <c r="LE37" s="1060">
        <v>0.93604651162790697</v>
      </c>
      <c r="LF37" s="1072">
        <v>6.3953488372093026E-2</v>
      </c>
      <c r="LG37" s="1059">
        <v>312</v>
      </c>
      <c r="LH37" s="1059">
        <v>287</v>
      </c>
      <c r="LI37" s="1059">
        <v>280</v>
      </c>
      <c r="LJ37" s="1059">
        <v>7</v>
      </c>
      <c r="LK37" s="1059">
        <v>1</v>
      </c>
      <c r="LL37" s="1059">
        <v>1</v>
      </c>
      <c r="LM37" s="1059">
        <v>5</v>
      </c>
      <c r="LN37" s="1059">
        <v>11</v>
      </c>
      <c r="LO37" s="1059">
        <v>11</v>
      </c>
      <c r="LP37" s="1059">
        <v>1</v>
      </c>
      <c r="LQ37" s="1059">
        <v>2</v>
      </c>
      <c r="LR37" s="1060">
        <v>0.89743589743589747</v>
      </c>
      <c r="LS37" s="1072">
        <v>0.10256410256410253</v>
      </c>
      <c r="LT37" s="1059">
        <v>819</v>
      </c>
      <c r="LU37" s="1059">
        <v>769</v>
      </c>
      <c r="LV37" s="1059">
        <v>756</v>
      </c>
      <c r="LW37" s="1059">
        <v>13</v>
      </c>
      <c r="LX37" s="1059">
        <v>3</v>
      </c>
      <c r="LY37" s="1059">
        <v>0</v>
      </c>
      <c r="LZ37" s="1059">
        <v>10</v>
      </c>
      <c r="MA37" s="1059">
        <v>27</v>
      </c>
      <c r="MB37" s="1059">
        <v>21</v>
      </c>
      <c r="MC37" s="1059">
        <v>1</v>
      </c>
      <c r="MD37" s="1059">
        <v>1</v>
      </c>
      <c r="ME37" s="1060">
        <v>0.92307692307692313</v>
      </c>
      <c r="MF37" s="1072">
        <v>7.6923076923076872E-2</v>
      </c>
      <c r="MG37" s="1059">
        <v>203</v>
      </c>
      <c r="MH37" s="1059">
        <v>185</v>
      </c>
      <c r="MI37" s="1059">
        <v>185</v>
      </c>
      <c r="MJ37" s="1059">
        <v>0</v>
      </c>
      <c r="MK37" s="1059">
        <v>0</v>
      </c>
      <c r="ML37" s="1059">
        <v>0</v>
      </c>
      <c r="MM37" s="1059">
        <v>0</v>
      </c>
      <c r="MN37" s="1059">
        <v>10</v>
      </c>
      <c r="MO37" s="1059">
        <v>6</v>
      </c>
      <c r="MP37" s="1059">
        <v>1</v>
      </c>
      <c r="MQ37" s="1059">
        <v>1</v>
      </c>
      <c r="MR37" s="1060">
        <v>0.91133004926108374</v>
      </c>
      <c r="MS37" s="1072">
        <v>8.8669950738916259E-2</v>
      </c>
      <c r="MT37" s="1059">
        <v>365</v>
      </c>
      <c r="MU37" s="1059">
        <v>333</v>
      </c>
      <c r="MV37" s="1059">
        <v>326</v>
      </c>
      <c r="MW37" s="1059">
        <v>7</v>
      </c>
      <c r="MX37" s="1059">
        <v>1</v>
      </c>
      <c r="MY37" s="1059">
        <v>1</v>
      </c>
      <c r="MZ37" s="1059">
        <v>5</v>
      </c>
      <c r="NA37" s="1059">
        <v>18</v>
      </c>
      <c r="NB37" s="1059">
        <v>10</v>
      </c>
      <c r="NC37" s="1059">
        <v>1</v>
      </c>
      <c r="ND37" s="1059">
        <v>3</v>
      </c>
      <c r="NE37" s="1060">
        <v>0.89315068493150684</v>
      </c>
      <c r="NF37" s="1072">
        <v>0.10684931506849316</v>
      </c>
      <c r="NG37" s="1059">
        <v>321</v>
      </c>
      <c r="NH37" s="1059">
        <v>302</v>
      </c>
      <c r="NI37" s="1059">
        <v>298</v>
      </c>
      <c r="NJ37" s="1059">
        <v>4</v>
      </c>
      <c r="NK37" s="1059">
        <v>1</v>
      </c>
      <c r="NL37" s="1059">
        <v>0</v>
      </c>
      <c r="NM37" s="1059">
        <v>3</v>
      </c>
      <c r="NN37" s="1059">
        <v>11</v>
      </c>
      <c r="NO37" s="1059">
        <v>4</v>
      </c>
      <c r="NP37" s="1059">
        <v>2</v>
      </c>
      <c r="NQ37" s="1059">
        <v>2</v>
      </c>
      <c r="NR37" s="1060">
        <v>0.92834890965732086</v>
      </c>
      <c r="NS37" s="1072">
        <v>7.1651090342679136E-2</v>
      </c>
      <c r="NT37" s="1059">
        <v>712</v>
      </c>
      <c r="NU37" s="1059">
        <v>655</v>
      </c>
      <c r="NV37" s="1059">
        <v>642</v>
      </c>
      <c r="NW37" s="1059">
        <v>13</v>
      </c>
      <c r="NX37" s="1059">
        <v>2</v>
      </c>
      <c r="NY37" s="1059">
        <v>0</v>
      </c>
      <c r="NZ37" s="1059">
        <v>11</v>
      </c>
      <c r="OA37" s="1059">
        <v>22</v>
      </c>
      <c r="OB37" s="1059">
        <v>28</v>
      </c>
      <c r="OC37" s="1059">
        <v>1</v>
      </c>
      <c r="OD37" s="1059">
        <v>6</v>
      </c>
      <c r="OE37" s="1060">
        <v>0.901685393258427</v>
      </c>
      <c r="OF37" s="1072">
        <v>9.8314606741572996E-2</v>
      </c>
      <c r="OG37" s="1059">
        <v>4196</v>
      </c>
      <c r="OH37" s="1059">
        <v>3893</v>
      </c>
      <c r="OI37" s="1059">
        <v>3824</v>
      </c>
      <c r="OJ37" s="1059">
        <v>69</v>
      </c>
      <c r="OK37" s="1059">
        <v>11</v>
      </c>
      <c r="OL37" s="1059">
        <v>5</v>
      </c>
      <c r="OM37" s="1059">
        <v>53</v>
      </c>
      <c r="ON37" s="1059">
        <v>162</v>
      </c>
      <c r="OO37" s="1059">
        <v>113</v>
      </c>
      <c r="OP37" s="1059">
        <v>7</v>
      </c>
      <c r="OQ37" s="1059">
        <v>21</v>
      </c>
      <c r="OR37" s="1060">
        <v>0.91134413727359387</v>
      </c>
      <c r="OS37" s="1072">
        <v>8.8655862726406132E-2</v>
      </c>
      <c r="OT37" s="1059">
        <v>16326</v>
      </c>
      <c r="OU37" s="1059">
        <v>16.899283902976844</v>
      </c>
      <c r="OV37" s="1060">
        <v>0</v>
      </c>
      <c r="OW37" s="1072">
        <v>0.25</v>
      </c>
      <c r="OX37" s="1059">
        <v>2890</v>
      </c>
      <c r="OY37" s="1060">
        <v>0.1541217993079585</v>
      </c>
      <c r="OZ37" s="1059">
        <v>445.41200000000003</v>
      </c>
      <c r="PA37" s="1060">
        <v>0</v>
      </c>
      <c r="PB37" s="1072">
        <v>0.16666666666666666</v>
      </c>
      <c r="PC37" s="1059">
        <v>730</v>
      </c>
      <c r="PD37" s="1059">
        <v>110</v>
      </c>
      <c r="PE37" s="1126">
        <v>60</v>
      </c>
      <c r="PF37" s="1059">
        <v>690</v>
      </c>
      <c r="PG37" s="1059">
        <v>110</v>
      </c>
      <c r="PH37" s="1126">
        <v>60</v>
      </c>
      <c r="PI37" s="1059">
        <v>670</v>
      </c>
      <c r="PJ37" s="1059">
        <v>95</v>
      </c>
      <c r="PK37" s="1126">
        <v>60</v>
      </c>
      <c r="PL37" s="1059">
        <v>625</v>
      </c>
      <c r="PM37" s="1059">
        <v>90</v>
      </c>
      <c r="PN37" s="1126">
        <v>50</v>
      </c>
      <c r="PO37" s="1059">
        <v>615</v>
      </c>
      <c r="PP37" s="1059">
        <v>105</v>
      </c>
      <c r="PQ37" s="1126">
        <v>50</v>
      </c>
      <c r="PR37" s="1059">
        <v>600</v>
      </c>
      <c r="PS37" s="1059">
        <v>95</v>
      </c>
      <c r="PT37" s="1126">
        <v>60</v>
      </c>
      <c r="PU37" s="1059" t="s">
        <v>770</v>
      </c>
      <c r="PV37" s="1059" t="s">
        <v>770</v>
      </c>
      <c r="PW37" s="1059" t="s">
        <v>770</v>
      </c>
      <c r="PX37" s="1059" t="s">
        <v>770</v>
      </c>
      <c r="PY37" s="1059" t="s">
        <v>770</v>
      </c>
      <c r="PZ37" s="1059" t="s">
        <v>770</v>
      </c>
      <c r="QA37" s="1059" t="s">
        <v>770</v>
      </c>
      <c r="QB37" s="1126" t="s">
        <v>770</v>
      </c>
      <c r="QC37" s="1059">
        <v>185</v>
      </c>
      <c r="QD37" s="1059">
        <v>196</v>
      </c>
      <c r="QE37" s="1059" t="s">
        <v>770</v>
      </c>
      <c r="QF37" s="1059">
        <v>212</v>
      </c>
      <c r="QG37" s="1059">
        <v>192</v>
      </c>
      <c r="QH37" s="1059">
        <v>181</v>
      </c>
      <c r="QI37" s="1059">
        <v>174</v>
      </c>
      <c r="QJ37" s="1059">
        <v>163</v>
      </c>
      <c r="QK37" s="1126">
        <v>179</v>
      </c>
      <c r="QL37" s="1059">
        <v>199</v>
      </c>
      <c r="QM37" s="1059">
        <v>208</v>
      </c>
      <c r="QN37" s="1059">
        <v>213</v>
      </c>
      <c r="QO37" s="1059">
        <v>219</v>
      </c>
      <c r="QP37" s="1059">
        <v>243</v>
      </c>
      <c r="QQ37" s="1059">
        <v>222</v>
      </c>
      <c r="QR37" s="1059">
        <v>219</v>
      </c>
      <c r="QS37" s="1059">
        <v>203</v>
      </c>
      <c r="QT37" s="1059">
        <v>225</v>
      </c>
      <c r="QU37" s="1059">
        <v>180</v>
      </c>
      <c r="QV37" s="1059">
        <v>192</v>
      </c>
      <c r="QW37" s="1059">
        <v>189</v>
      </c>
      <c r="QX37" s="1059">
        <v>176</v>
      </c>
      <c r="QY37" s="1059">
        <v>150</v>
      </c>
      <c r="QZ37" s="1059">
        <v>167</v>
      </c>
      <c r="RA37" s="1059">
        <v>134</v>
      </c>
      <c r="RB37" s="1059">
        <v>178</v>
      </c>
      <c r="RC37" s="1059">
        <v>191</v>
      </c>
      <c r="RD37" s="1059">
        <v>190</v>
      </c>
      <c r="RE37" s="1059">
        <v>138</v>
      </c>
      <c r="RF37" s="1059">
        <v>140</v>
      </c>
      <c r="RG37" s="1059">
        <v>153</v>
      </c>
      <c r="RH37" s="1059">
        <v>156</v>
      </c>
      <c r="RI37" s="1059">
        <v>122</v>
      </c>
      <c r="RJ37" s="1126">
        <v>144</v>
      </c>
      <c r="RK37" s="1059">
        <v>198</v>
      </c>
      <c r="RL37" s="1059">
        <v>210</v>
      </c>
      <c r="RM37" s="1059">
        <v>222</v>
      </c>
      <c r="RN37" s="1059">
        <v>234</v>
      </c>
      <c r="RO37" s="1059">
        <v>234</v>
      </c>
      <c r="RP37" s="1059">
        <v>210</v>
      </c>
      <c r="RQ37" s="1059">
        <v>204</v>
      </c>
      <c r="RR37" s="1059">
        <v>214</v>
      </c>
      <c r="RS37" s="1059">
        <v>182</v>
      </c>
      <c r="RT37" s="1059">
        <v>193</v>
      </c>
      <c r="RU37" s="1059">
        <v>189</v>
      </c>
      <c r="RV37" s="1059">
        <v>174</v>
      </c>
      <c r="RW37" s="1059">
        <v>156</v>
      </c>
      <c r="RX37" s="1059">
        <v>171</v>
      </c>
      <c r="RY37" s="1059">
        <v>138</v>
      </c>
      <c r="RZ37" s="1059">
        <v>180</v>
      </c>
      <c r="SA37" s="1059">
        <v>195</v>
      </c>
      <c r="SB37" s="1059">
        <v>200</v>
      </c>
      <c r="SC37" s="1059">
        <v>163</v>
      </c>
      <c r="SD37" s="1059">
        <v>160</v>
      </c>
      <c r="SE37" s="1059">
        <v>142</v>
      </c>
      <c r="SF37" s="1059">
        <v>155</v>
      </c>
      <c r="SG37" s="1059">
        <v>120</v>
      </c>
      <c r="SH37" s="1059">
        <v>138</v>
      </c>
      <c r="SI37" s="1126">
        <v>162</v>
      </c>
      <c r="SJ37" s="1059">
        <v>198</v>
      </c>
      <c r="SK37" s="1059">
        <v>222</v>
      </c>
      <c r="SL37" s="1059">
        <v>225</v>
      </c>
      <c r="SM37" s="1059">
        <v>230</v>
      </c>
      <c r="SN37" s="1059">
        <v>204</v>
      </c>
      <c r="SO37" s="1059">
        <v>204</v>
      </c>
      <c r="SP37" s="1059">
        <v>218</v>
      </c>
      <c r="SQ37" s="1059">
        <v>187</v>
      </c>
      <c r="SR37" s="1059">
        <v>200</v>
      </c>
      <c r="SS37" s="1059">
        <v>192</v>
      </c>
      <c r="ST37" s="1059">
        <v>170</v>
      </c>
      <c r="SU37" s="1059">
        <v>155</v>
      </c>
      <c r="SV37" s="1059">
        <v>176</v>
      </c>
      <c r="SW37" s="1059">
        <v>142</v>
      </c>
      <c r="SX37" s="1059">
        <v>174</v>
      </c>
      <c r="SY37" s="1059">
        <v>196</v>
      </c>
      <c r="SZ37" s="1059">
        <v>200</v>
      </c>
      <c r="TA37" s="1059">
        <v>170</v>
      </c>
      <c r="TB37" s="1059">
        <v>185</v>
      </c>
      <c r="TC37" s="1059">
        <v>162</v>
      </c>
      <c r="TD37" s="1059">
        <v>148</v>
      </c>
      <c r="TE37" s="1059">
        <v>119</v>
      </c>
      <c r="TF37" s="1059">
        <v>138</v>
      </c>
      <c r="TG37" s="1059">
        <v>157</v>
      </c>
      <c r="TH37" s="1126">
        <v>152</v>
      </c>
      <c r="TI37" s="1059">
        <v>101</v>
      </c>
      <c r="TJ37" s="1059">
        <v>95</v>
      </c>
      <c r="TK37" s="1059">
        <v>196</v>
      </c>
      <c r="TL37" s="1060">
        <v>0.48469387755102039</v>
      </c>
      <c r="TM37" s="1060">
        <v>0.41569729148396034</v>
      </c>
      <c r="TN37" s="1060">
        <v>0.55427890847270911</v>
      </c>
      <c r="TO37" s="1126" t="s">
        <v>2154</v>
      </c>
      <c r="TP37" s="1059">
        <v>73</v>
      </c>
      <c r="TQ37" s="1059">
        <v>113</v>
      </c>
      <c r="TR37" s="1059">
        <v>186</v>
      </c>
      <c r="TS37" s="1060">
        <v>0.60752688172043012</v>
      </c>
      <c r="TT37" s="1060">
        <v>0.53585611825082324</v>
      </c>
      <c r="TU37" s="1060">
        <v>0.67484601314071924</v>
      </c>
      <c r="TV37" s="1126" t="s">
        <v>2154</v>
      </c>
      <c r="TW37" s="1059">
        <v>56</v>
      </c>
      <c r="TX37" s="1059">
        <v>150</v>
      </c>
      <c r="TY37" s="1059">
        <v>206</v>
      </c>
      <c r="TZ37" s="1060">
        <v>0.72815533980582525</v>
      </c>
      <c r="UA37" s="1060">
        <v>0.66363689059106845</v>
      </c>
      <c r="UB37" s="1060">
        <v>0.78432034592586486</v>
      </c>
      <c r="UC37" s="1126" t="s">
        <v>2154</v>
      </c>
      <c r="UD37" s="1059">
        <v>77</v>
      </c>
      <c r="UE37" s="1059">
        <v>144</v>
      </c>
      <c r="UF37" s="1059">
        <v>221</v>
      </c>
      <c r="UG37" s="1060">
        <v>0.65158371040723984</v>
      </c>
      <c r="UH37" s="1060">
        <v>0.58666067663328259</v>
      </c>
      <c r="UI37" s="1060">
        <v>0.71132707149563768</v>
      </c>
      <c r="UJ37" s="1126" t="s">
        <v>2154</v>
      </c>
      <c r="UK37" s="1059">
        <v>70</v>
      </c>
      <c r="UL37" s="1059">
        <v>146</v>
      </c>
      <c r="UM37" s="1059">
        <v>216</v>
      </c>
      <c r="UN37" s="1060">
        <v>0.67592592592592593</v>
      </c>
      <c r="UO37" s="1060">
        <v>0.61090766635450378</v>
      </c>
      <c r="UP37" s="1060">
        <v>0.73479600759166797</v>
      </c>
      <c r="UQ37" s="1126" t="s">
        <v>2154</v>
      </c>
      <c r="UR37" s="1059">
        <v>2233</v>
      </c>
      <c r="US37" s="1059">
        <v>2205</v>
      </c>
      <c r="UT37" s="1059">
        <v>28</v>
      </c>
      <c r="UU37" s="1059">
        <v>23</v>
      </c>
      <c r="UV37" s="1060">
        <v>0.8214285714285714</v>
      </c>
      <c r="UW37" s="1059">
        <v>5</v>
      </c>
      <c r="UX37" s="1072">
        <v>0.17857142857142858</v>
      </c>
      <c r="UY37" s="1059">
        <v>1776</v>
      </c>
      <c r="UZ37" s="1059">
        <v>1097</v>
      </c>
      <c r="VA37" s="1059">
        <v>336</v>
      </c>
      <c r="VB37" s="1059">
        <v>343</v>
      </c>
      <c r="VC37" s="1060">
        <v>0.61768018018018023</v>
      </c>
      <c r="VD37" s="1060">
        <v>0.1891891891891892</v>
      </c>
      <c r="VE37" s="1072">
        <v>0.19313063063063063</v>
      </c>
      <c r="VF37" s="1059">
        <v>4734</v>
      </c>
      <c r="VG37" s="1059">
        <v>308</v>
      </c>
      <c r="VH37" s="1059">
        <v>324</v>
      </c>
      <c r="VI37" s="1059">
        <v>112</v>
      </c>
      <c r="VJ37" s="1059">
        <v>3188</v>
      </c>
      <c r="VK37" s="1059">
        <v>210</v>
      </c>
      <c r="VL37" s="1059">
        <v>1843</v>
      </c>
      <c r="VM37" s="1072">
        <v>0.11394465545306566</v>
      </c>
      <c r="VN37" s="1059">
        <v>1004</v>
      </c>
      <c r="VO37" s="1059">
        <v>3</v>
      </c>
      <c r="VP37" s="1059">
        <v>289</v>
      </c>
      <c r="VQ37" s="1059">
        <v>423</v>
      </c>
      <c r="VR37" s="1059">
        <v>133</v>
      </c>
      <c r="VS37" s="1126">
        <v>1852</v>
      </c>
      <c r="VT37" s="1059">
        <v>749</v>
      </c>
      <c r="VU37" s="1059">
        <v>614</v>
      </c>
      <c r="VV37" s="1059">
        <v>134</v>
      </c>
      <c r="VW37" s="1059">
        <v>1</v>
      </c>
      <c r="VX37" s="1059">
        <v>135</v>
      </c>
      <c r="VY37" s="1060">
        <v>0.17890520694259013</v>
      </c>
      <c r="VZ37" s="1072">
        <v>0.18024032042723631</v>
      </c>
      <c r="WA37" s="1059">
        <v>135</v>
      </c>
      <c r="WB37" s="1059">
        <v>95</v>
      </c>
      <c r="WC37" s="1059">
        <v>105</v>
      </c>
      <c r="WD37" s="1059">
        <v>85</v>
      </c>
      <c r="WE37" s="1059">
        <v>105</v>
      </c>
      <c r="WF37" s="1059">
        <v>85</v>
      </c>
      <c r="WG37" s="1126">
        <v>85</v>
      </c>
      <c r="WH37" s="1059">
        <v>422</v>
      </c>
      <c r="WI37" s="1059">
        <v>160</v>
      </c>
      <c r="WJ37" s="1060">
        <v>0.37914691943127959</v>
      </c>
      <c r="WK37" s="1126">
        <v>32</v>
      </c>
      <c r="WL37" s="1059" t="s">
        <v>770</v>
      </c>
      <c r="WM37" s="1060" t="s">
        <v>770</v>
      </c>
      <c r="WN37" s="1060" t="s">
        <v>770</v>
      </c>
      <c r="WO37" s="1072" t="s">
        <v>770</v>
      </c>
      <c r="WP37" s="1059" t="s">
        <v>770</v>
      </c>
      <c r="WQ37" s="1060" t="s">
        <v>770</v>
      </c>
      <c r="WR37" s="1060" t="s">
        <v>770</v>
      </c>
      <c r="WS37" s="1072" t="s">
        <v>770</v>
      </c>
      <c r="WT37" s="1059" t="s">
        <v>770</v>
      </c>
      <c r="WU37" s="1060" t="s">
        <v>770</v>
      </c>
      <c r="WV37" s="1060" t="s">
        <v>770</v>
      </c>
      <c r="WW37" s="1072" t="s">
        <v>770</v>
      </c>
      <c r="WX37" s="1059" t="s">
        <v>770</v>
      </c>
      <c r="WY37" s="1060" t="s">
        <v>770</v>
      </c>
      <c r="WZ37" s="1060" t="s">
        <v>770</v>
      </c>
      <c r="XA37" s="1072" t="s">
        <v>770</v>
      </c>
      <c r="XB37" s="1059">
        <v>351</v>
      </c>
      <c r="XC37" s="1059">
        <v>7030</v>
      </c>
      <c r="XD37" s="1072">
        <v>4.9928876244665715E-2</v>
      </c>
      <c r="XE37" s="1059">
        <v>145</v>
      </c>
      <c r="XF37" s="1059">
        <v>865</v>
      </c>
      <c r="XG37" s="1060">
        <v>0.16763005780346821</v>
      </c>
      <c r="XH37" s="1060">
        <v>0.14421841623651821</v>
      </c>
      <c r="XI37" s="1060">
        <v>0.1939807521359653</v>
      </c>
      <c r="XJ37" s="1059">
        <v>145</v>
      </c>
      <c r="XK37" s="1059">
        <v>865</v>
      </c>
      <c r="XL37" s="1060">
        <v>0.16763005780346821</v>
      </c>
      <c r="XM37" s="1060">
        <v>0.14421841623651821</v>
      </c>
      <c r="XN37" s="1060">
        <v>0.1939807521359653</v>
      </c>
      <c r="XO37" s="1059">
        <v>170</v>
      </c>
      <c r="XP37" s="1059">
        <v>880</v>
      </c>
      <c r="XQ37" s="1060">
        <v>0.19318181818181818</v>
      </c>
      <c r="XR37" s="1060">
        <v>0.16845374398612734</v>
      </c>
      <c r="XS37" s="1060">
        <v>0.22057695307970202</v>
      </c>
      <c r="XT37" s="1059">
        <v>155</v>
      </c>
      <c r="XU37" s="1059">
        <v>910</v>
      </c>
      <c r="XV37" s="1060">
        <v>0.17032967032967034</v>
      </c>
      <c r="XW37" s="1060">
        <v>0.14730302913147816</v>
      </c>
      <c r="XX37" s="1060">
        <v>0.1961279410782826</v>
      </c>
      <c r="XY37" s="1059">
        <v>145</v>
      </c>
      <c r="XZ37" s="1059">
        <v>945</v>
      </c>
      <c r="YA37" s="1060">
        <v>0.15343915343915343</v>
      </c>
      <c r="YB37" s="1060">
        <v>0.13186700549579475</v>
      </c>
      <c r="YC37" s="1060">
        <v>0.17781745874115673</v>
      </c>
      <c r="YD37" s="1059">
        <v>145</v>
      </c>
      <c r="YE37" s="1059">
        <v>955</v>
      </c>
      <c r="YF37" s="1060">
        <v>0.15183246073298429</v>
      </c>
      <c r="YG37" s="1060">
        <v>0.13047033368498465</v>
      </c>
      <c r="YH37" s="1060">
        <v>0.17598435297624707</v>
      </c>
      <c r="YI37" s="1059" t="s">
        <v>770</v>
      </c>
      <c r="YJ37" s="1059" t="s">
        <v>770</v>
      </c>
      <c r="YK37" s="1060" t="s">
        <v>770</v>
      </c>
      <c r="YL37" s="1060" t="s">
        <v>770</v>
      </c>
      <c r="YM37" s="1072" t="s">
        <v>770</v>
      </c>
      <c r="YN37" s="1059">
        <v>170</v>
      </c>
      <c r="YO37" s="1059">
        <v>170</v>
      </c>
      <c r="YP37" s="1059">
        <v>160</v>
      </c>
      <c r="YQ37" s="1059">
        <v>160</v>
      </c>
      <c r="YR37" s="1059">
        <v>115</v>
      </c>
      <c r="YS37" s="1059">
        <v>120</v>
      </c>
      <c r="YT37" s="1126">
        <v>130</v>
      </c>
      <c r="YU37" s="1059">
        <v>8</v>
      </c>
      <c r="YV37" s="1059">
        <v>53</v>
      </c>
      <c r="YW37" s="1060">
        <v>0.15094339622641509</v>
      </c>
      <c r="YX37" s="1060">
        <v>7.8524178508462633E-2</v>
      </c>
      <c r="YY37" s="1060">
        <v>0.27054249276195336</v>
      </c>
      <c r="YZ37" s="1059">
        <v>5</v>
      </c>
      <c r="ZA37" s="1059">
        <v>53</v>
      </c>
      <c r="ZB37" s="1060">
        <v>9.4339622641509441E-2</v>
      </c>
      <c r="ZC37" s="1060">
        <v>4.0972641497250481E-2</v>
      </c>
      <c r="ZD37" s="1060">
        <v>0.20253727376296271</v>
      </c>
      <c r="ZE37" s="1059">
        <v>5</v>
      </c>
      <c r="ZF37" s="1059">
        <v>53</v>
      </c>
      <c r="ZG37" s="1060">
        <v>9.4339622641509441E-2</v>
      </c>
      <c r="ZH37" s="1060">
        <v>4.0972641497250481E-2</v>
      </c>
      <c r="ZI37" s="1060">
        <v>0.20253727376296271</v>
      </c>
      <c r="ZJ37" s="1059">
        <v>9</v>
      </c>
      <c r="ZK37" s="1059">
        <v>52</v>
      </c>
      <c r="ZL37" s="1060">
        <v>0.17307692307692307</v>
      </c>
      <c r="ZM37" s="1060">
        <v>9.3824743913102054E-2</v>
      </c>
      <c r="ZN37" s="1072">
        <v>0.29730864124480788</v>
      </c>
      <c r="ZO37" s="1059">
        <v>186</v>
      </c>
      <c r="ZP37" s="1059">
        <v>25</v>
      </c>
      <c r="ZQ37" s="1059">
        <v>161</v>
      </c>
      <c r="ZR37" s="1060">
        <v>0.86559139784946237</v>
      </c>
      <c r="ZS37" s="1059">
        <v>67</v>
      </c>
      <c r="ZT37" s="1059">
        <v>22</v>
      </c>
      <c r="ZU37" s="1059">
        <v>89</v>
      </c>
      <c r="ZV37" s="1060">
        <v>0.41614906832298137</v>
      </c>
      <c r="ZW37" s="1060">
        <v>0.34283056382297622</v>
      </c>
      <c r="ZX37" s="1060">
        <v>0.49337569039751583</v>
      </c>
      <c r="ZY37" s="1060">
        <v>0.55279503105590067</v>
      </c>
      <c r="ZZ37" s="1060">
        <v>0.47565324720812185</v>
      </c>
      <c r="AAA37" s="1072">
        <v>0.62747614828267939</v>
      </c>
      <c r="AAB37" s="1059">
        <v>117</v>
      </c>
      <c r="AAC37" s="1059">
        <v>78</v>
      </c>
      <c r="AAD37" s="1059">
        <v>195</v>
      </c>
      <c r="AAE37" s="1060">
        <v>0.4</v>
      </c>
      <c r="AAF37" s="1059">
        <v>34</v>
      </c>
      <c r="AAG37" s="1060">
        <v>0.4358974358974359</v>
      </c>
      <c r="AAH37" s="1060">
        <v>0.33143240541044916</v>
      </c>
      <c r="AAI37" s="1060">
        <v>0.54638013429624244</v>
      </c>
      <c r="AAJ37" s="1059">
        <v>12</v>
      </c>
      <c r="AAK37" s="1059">
        <v>46</v>
      </c>
      <c r="AAL37" s="1060">
        <v>0.58974358974358976</v>
      </c>
      <c r="AAM37" s="1060">
        <v>0.47888149888583414</v>
      </c>
      <c r="AAN37" s="1072">
        <v>0.69218094552479759</v>
      </c>
      <c r="AAO37" s="1059">
        <v>164</v>
      </c>
      <c r="AAP37" s="1059">
        <v>70</v>
      </c>
      <c r="AAQ37" s="1060">
        <v>0.42682926829268292</v>
      </c>
      <c r="AAR37" s="1060">
        <v>0.35365662933457959</v>
      </c>
      <c r="AAS37" s="1060">
        <v>0.50335128653655614</v>
      </c>
      <c r="AAT37" s="1059">
        <v>35</v>
      </c>
      <c r="AAU37" s="1059">
        <v>105</v>
      </c>
      <c r="AAV37" s="1060">
        <v>0.6402439024390244</v>
      </c>
      <c r="AAW37" s="1060">
        <v>0.56435670244843572</v>
      </c>
      <c r="AAX37" s="1072">
        <v>0.70971145879855413</v>
      </c>
      <c r="AAY37" s="1059">
        <v>194</v>
      </c>
      <c r="AAZ37" s="1059">
        <v>189</v>
      </c>
      <c r="ABA37" s="1059">
        <v>5</v>
      </c>
      <c r="ABB37" s="1060">
        <v>0.97422680412371132</v>
      </c>
      <c r="ABC37" s="1059">
        <v>76</v>
      </c>
      <c r="ABD37" s="1060">
        <v>0.40211640211640209</v>
      </c>
      <c r="ABE37" s="1060">
        <v>0.33483466442218374</v>
      </c>
      <c r="ABF37" s="1060">
        <v>0.47329788017548519</v>
      </c>
      <c r="ABG37" s="1059">
        <v>27</v>
      </c>
      <c r="ABH37" s="1059">
        <v>103</v>
      </c>
      <c r="ABI37" s="1060">
        <v>0.544973544973545</v>
      </c>
      <c r="ABJ37" s="1060">
        <v>0.47378836166623195</v>
      </c>
      <c r="ABK37" s="1072">
        <v>0.61436695568078503</v>
      </c>
      <c r="ABL37" s="1059">
        <v>4734</v>
      </c>
      <c r="ABM37" s="1059">
        <v>2891</v>
      </c>
      <c r="ABN37" s="1059">
        <v>1843</v>
      </c>
      <c r="ABO37" s="1059">
        <v>308</v>
      </c>
      <c r="ABP37" s="1059">
        <v>175</v>
      </c>
      <c r="ABQ37" s="1059">
        <v>349</v>
      </c>
      <c r="ABR37" s="1059">
        <v>324</v>
      </c>
      <c r="ABS37" s="1059">
        <v>300</v>
      </c>
      <c r="ABT37" s="1059">
        <v>177</v>
      </c>
      <c r="ABU37" s="1059">
        <v>112</v>
      </c>
      <c r="ABV37" s="1059">
        <v>83</v>
      </c>
      <c r="ABW37" s="1126">
        <v>15</v>
      </c>
      <c r="ABX37" s="1059">
        <v>130</v>
      </c>
      <c r="ABY37" s="1059">
        <v>150</v>
      </c>
      <c r="ABZ37" s="1059">
        <v>90</v>
      </c>
      <c r="ACA37" s="1059">
        <v>50</v>
      </c>
      <c r="ACB37" s="1059">
        <v>370</v>
      </c>
      <c r="ACC37" s="1059">
        <v>425</v>
      </c>
      <c r="ACD37" s="1059">
        <v>220</v>
      </c>
      <c r="ACE37" s="1059">
        <v>120</v>
      </c>
      <c r="ACF37" s="1059">
        <v>130</v>
      </c>
      <c r="ACG37" s="1059">
        <v>75</v>
      </c>
      <c r="ACH37" s="1059">
        <v>70</v>
      </c>
      <c r="ACI37" s="1059">
        <v>325</v>
      </c>
      <c r="ACJ37" s="1059">
        <v>390</v>
      </c>
      <c r="ACK37" s="1059">
        <v>230</v>
      </c>
      <c r="ACL37" s="1059">
        <v>115</v>
      </c>
      <c r="ACM37" s="1059">
        <v>105</v>
      </c>
      <c r="ACN37" s="1059">
        <v>110</v>
      </c>
      <c r="ACO37" s="1059">
        <v>60</v>
      </c>
      <c r="ACP37" s="1059">
        <v>340</v>
      </c>
      <c r="ACQ37" s="1059">
        <v>380</v>
      </c>
      <c r="ACR37" s="1059">
        <v>225</v>
      </c>
      <c r="ACS37" s="1059">
        <v>160</v>
      </c>
      <c r="ACT37" s="1059">
        <v>155</v>
      </c>
      <c r="ACU37" s="1059">
        <v>135</v>
      </c>
      <c r="ACV37" s="1059">
        <v>75</v>
      </c>
      <c r="ACW37" s="1059">
        <v>455</v>
      </c>
      <c r="ACX37" s="1059">
        <v>530</v>
      </c>
      <c r="ACY37" s="1059">
        <v>280</v>
      </c>
      <c r="ACZ37" s="1059">
        <v>160</v>
      </c>
      <c r="ADA37" s="1059">
        <v>180</v>
      </c>
      <c r="ADB37" s="1059">
        <v>130</v>
      </c>
      <c r="ADC37" s="1059">
        <v>75</v>
      </c>
      <c r="ADD37" s="1059">
        <v>440</v>
      </c>
      <c r="ADE37" s="1059">
        <v>510</v>
      </c>
      <c r="ADF37" s="1059">
        <v>275</v>
      </c>
      <c r="ADG37" s="1059">
        <v>170</v>
      </c>
      <c r="ADH37" s="1059">
        <v>145</v>
      </c>
      <c r="ADI37" s="1059">
        <v>130</v>
      </c>
      <c r="ADJ37" s="1059">
        <v>55</v>
      </c>
      <c r="ADK37" s="1059">
        <v>440</v>
      </c>
      <c r="ADL37" s="1059">
        <v>505</v>
      </c>
      <c r="ADM37" s="1126">
        <v>275</v>
      </c>
      <c r="ADN37" s="1059">
        <v>291</v>
      </c>
      <c r="ADO37" s="1059">
        <v>272</v>
      </c>
      <c r="ADP37" s="1060">
        <v>0.93470790378006874</v>
      </c>
      <c r="ADQ37" s="1059">
        <v>272</v>
      </c>
      <c r="ADR37" s="1060">
        <v>0.93470790378006874</v>
      </c>
      <c r="ADS37" s="1059">
        <v>318</v>
      </c>
      <c r="ADT37" s="1059">
        <v>289</v>
      </c>
      <c r="ADU37" s="1060">
        <v>0.9088050314465409</v>
      </c>
      <c r="ADV37" s="1059">
        <v>278</v>
      </c>
      <c r="ADW37" s="1060">
        <v>0.87421383647798745</v>
      </c>
      <c r="ADX37" s="1059">
        <v>269</v>
      </c>
      <c r="ADY37" s="1060">
        <v>0.84591194968553463</v>
      </c>
      <c r="ADZ37" s="1059">
        <v>267</v>
      </c>
      <c r="AEA37" s="1060">
        <v>0.839622641509434</v>
      </c>
      <c r="AEB37" s="1059">
        <v>314</v>
      </c>
      <c r="AEC37" s="1059">
        <v>304</v>
      </c>
      <c r="AED37" s="1060">
        <v>0.96815286624203822</v>
      </c>
      <c r="AEE37" s="1059">
        <v>255</v>
      </c>
      <c r="AEF37" s="1060">
        <v>0.81210191082802552</v>
      </c>
      <c r="AEG37" s="1059">
        <v>304</v>
      </c>
      <c r="AEH37" s="1060">
        <v>0.96815286624203822</v>
      </c>
      <c r="AEI37" s="1059">
        <v>304</v>
      </c>
      <c r="AEJ37" s="1060">
        <v>0.96815286624203822</v>
      </c>
      <c r="AEK37" s="1059">
        <v>291</v>
      </c>
      <c r="AEL37" s="1060">
        <v>0.92675159235668791</v>
      </c>
      <c r="AEM37" s="1059">
        <v>289</v>
      </c>
      <c r="AEN37" s="1060">
        <v>0.92038216560509556</v>
      </c>
      <c r="AEO37" s="1059">
        <v>248</v>
      </c>
      <c r="AEP37" s="1072">
        <v>0.78980891719745228</v>
      </c>
      <c r="AEQ37" s="1158">
        <v>310</v>
      </c>
      <c r="AER37" s="1042">
        <v>267</v>
      </c>
      <c r="AES37" s="1144">
        <v>0.8612903225806452</v>
      </c>
      <c r="AET37" s="64">
        <v>85</v>
      </c>
      <c r="AEU37" s="1144">
        <v>0.27419354838709675</v>
      </c>
      <c r="AEV37" s="1042">
        <v>270</v>
      </c>
      <c r="AEW37" s="1144">
        <v>0.87096774193548387</v>
      </c>
      <c r="AEX37" s="1042">
        <v>287</v>
      </c>
      <c r="AEY37" s="1042">
        <v>274</v>
      </c>
      <c r="AEZ37" s="1144">
        <v>0.95470383275261328</v>
      </c>
      <c r="AFA37" s="65">
        <v>253</v>
      </c>
      <c r="AFB37" s="1144">
        <v>0.88153310104529614</v>
      </c>
      <c r="AFC37" s="65">
        <v>215</v>
      </c>
      <c r="AFD37" s="1144">
        <v>0.74912891986062713</v>
      </c>
      <c r="AFE37" s="1042">
        <v>253</v>
      </c>
      <c r="AFF37" s="1144">
        <v>0.88153310104529614</v>
      </c>
      <c r="AFG37" s="1042">
        <v>198</v>
      </c>
      <c r="AFH37" s="1144">
        <v>0.68989547038327526</v>
      </c>
      <c r="AFI37" s="1042">
        <v>312</v>
      </c>
      <c r="AFJ37" s="1042">
        <v>304</v>
      </c>
      <c r="AFK37" s="1144">
        <v>0.97435897435897434</v>
      </c>
      <c r="AFL37" s="65">
        <v>267</v>
      </c>
      <c r="AFM37" s="1144">
        <v>0.85576923076923073</v>
      </c>
      <c r="AFN37" s="65">
        <v>304</v>
      </c>
      <c r="AFO37" s="1144">
        <v>0.97435897435897434</v>
      </c>
      <c r="AFP37" s="65">
        <v>304</v>
      </c>
      <c r="AFQ37" s="1144">
        <v>0.97435897435897434</v>
      </c>
      <c r="AFR37" s="65">
        <v>214</v>
      </c>
      <c r="AFS37" s="1144">
        <v>0.6858974358974359</v>
      </c>
      <c r="AFT37" s="65">
        <v>291</v>
      </c>
      <c r="AFU37" s="1144">
        <v>0.93269230769230771</v>
      </c>
      <c r="AFV37" s="1042">
        <v>291</v>
      </c>
      <c r="AFW37" s="1144">
        <v>0.93269230769230771</v>
      </c>
      <c r="AFX37" s="1042">
        <v>292</v>
      </c>
      <c r="AFY37" s="1144">
        <v>0.9358974358974359</v>
      </c>
      <c r="AFZ37" s="1042">
        <v>215</v>
      </c>
      <c r="AGA37" s="1144">
        <v>0.6891025641025641</v>
      </c>
      <c r="AGB37" s="1042">
        <v>199</v>
      </c>
      <c r="AGC37" s="802">
        <v>0.63782051282051277</v>
      </c>
      <c r="AGD37" s="1042">
        <v>286</v>
      </c>
      <c r="AGE37" s="1039">
        <v>271</v>
      </c>
      <c r="AGF37" s="1145">
        <v>0.94755244755244761</v>
      </c>
      <c r="AGG37" s="1039">
        <v>2</v>
      </c>
      <c r="AGH37" s="1145">
        <v>6.993006993006993E-3</v>
      </c>
      <c r="AGI37" s="1039">
        <v>267</v>
      </c>
      <c r="AGJ37" s="1145">
        <v>0.93356643356643354</v>
      </c>
      <c r="AGK37" s="1039">
        <v>300</v>
      </c>
      <c r="AGL37" s="1039">
        <v>290</v>
      </c>
      <c r="AGM37" s="1145">
        <v>0.96666666666666667</v>
      </c>
      <c r="AGN37" s="1039">
        <v>278</v>
      </c>
      <c r="AGO37" s="1145">
        <v>0.92666666666666664</v>
      </c>
      <c r="AGP37" s="1039">
        <v>290</v>
      </c>
      <c r="AGQ37" s="1145">
        <v>0.96666666666666667</v>
      </c>
      <c r="AGR37" s="1039">
        <v>282</v>
      </c>
      <c r="AGS37" s="1145">
        <v>0.94</v>
      </c>
      <c r="AGT37" s="1039">
        <v>282</v>
      </c>
      <c r="AGU37" s="1145">
        <v>0.94</v>
      </c>
      <c r="AGV37" s="1039">
        <v>302</v>
      </c>
      <c r="AGW37" s="1039">
        <v>292</v>
      </c>
      <c r="AGX37" s="1145">
        <v>0.9668874172185431</v>
      </c>
      <c r="AGY37" s="1039">
        <v>279</v>
      </c>
      <c r="AGZ37" s="1145">
        <v>0.92384105960264906</v>
      </c>
      <c r="AHA37" s="1039">
        <v>292</v>
      </c>
      <c r="AHB37" s="1145">
        <v>0.9668874172185431</v>
      </c>
      <c r="AHC37" s="1039">
        <v>292</v>
      </c>
      <c r="AHD37" s="1145">
        <v>0.9668874172185431</v>
      </c>
      <c r="AHE37" s="1039">
        <v>294</v>
      </c>
      <c r="AHF37" s="1145">
        <v>0.97350993377483441</v>
      </c>
      <c r="AHG37" s="1039">
        <v>274</v>
      </c>
      <c r="AHH37" s="1145">
        <v>0.9072847682119205</v>
      </c>
      <c r="AHI37" s="1039">
        <v>287</v>
      </c>
      <c r="AHJ37" s="1145">
        <v>0.95033112582781454</v>
      </c>
      <c r="AHK37" s="1039">
        <v>286</v>
      </c>
      <c r="AHL37" s="1145">
        <v>0.94701986754966883</v>
      </c>
      <c r="AHM37" s="1039">
        <v>293</v>
      </c>
      <c r="AHN37" s="1145">
        <v>0.9701986754966887</v>
      </c>
      <c r="AHO37" s="1039">
        <v>279</v>
      </c>
      <c r="AHP37" s="749">
        <v>0.92384105960264906</v>
      </c>
    </row>
    <row r="38" spans="1:900" ht="14.25" x14ac:dyDescent="0.2">
      <c r="A38" s="1979"/>
      <c r="B38" s="8" t="s">
        <v>634</v>
      </c>
      <c r="C38" s="1015" t="s">
        <v>635</v>
      </c>
      <c r="D38" s="3" t="s">
        <v>633</v>
      </c>
      <c r="E38" s="1" t="s">
        <v>1659</v>
      </c>
      <c r="F38" s="1" t="s">
        <v>1660</v>
      </c>
      <c r="G38" s="1" t="s">
        <v>770</v>
      </c>
      <c r="H38" s="1" t="s">
        <v>770</v>
      </c>
      <c r="I38" s="1" t="s">
        <v>1661</v>
      </c>
      <c r="J38" s="1" t="s">
        <v>633</v>
      </c>
      <c r="K38" s="1" t="s">
        <v>734</v>
      </c>
      <c r="L38" s="1" t="s">
        <v>737</v>
      </c>
      <c r="M38" s="1" t="s">
        <v>619</v>
      </c>
      <c r="N38" s="1" t="s">
        <v>628</v>
      </c>
      <c r="O38" s="1" t="s">
        <v>1662</v>
      </c>
      <c r="P38" s="1" t="s">
        <v>1529</v>
      </c>
      <c r="Q38" s="1">
        <v>525280</v>
      </c>
      <c r="R38" s="1">
        <v>105246</v>
      </c>
      <c r="S38" s="1">
        <v>22926</v>
      </c>
      <c r="T38" s="1">
        <v>80191</v>
      </c>
      <c r="U38" s="2062" t="s">
        <v>3682</v>
      </c>
      <c r="V38" s="1125">
        <v>490</v>
      </c>
      <c r="W38" s="1059">
        <v>535</v>
      </c>
      <c r="X38" s="1059">
        <v>2515</v>
      </c>
      <c r="Y38" s="1059">
        <v>2920</v>
      </c>
      <c r="Z38" s="1098">
        <v>0.19483101391650098</v>
      </c>
      <c r="AA38" s="1098">
        <v>0.17982191948109064</v>
      </c>
      <c r="AB38" s="1098">
        <v>0.21077092842340689</v>
      </c>
      <c r="AC38" s="1098">
        <v>0.18321917808219179</v>
      </c>
      <c r="AD38" s="1098">
        <v>0.1696072196235878</v>
      </c>
      <c r="AE38" s="1072">
        <v>0.19766353494523842</v>
      </c>
      <c r="AF38" s="1059">
        <v>450</v>
      </c>
      <c r="AG38" s="1059">
        <v>500</v>
      </c>
      <c r="AH38" s="1059">
        <v>2515</v>
      </c>
      <c r="AI38" s="1059">
        <v>2950</v>
      </c>
      <c r="AJ38" s="1098">
        <v>0.17892644135188868</v>
      </c>
      <c r="AK38" s="1098">
        <v>0.1644396798141631</v>
      </c>
      <c r="AL38" s="1098">
        <v>0.19439253475636689</v>
      </c>
      <c r="AM38" s="1098">
        <v>0.16949152542372881</v>
      </c>
      <c r="AN38" s="1098">
        <v>0.1563844396061296</v>
      </c>
      <c r="AO38" s="1072">
        <v>0.18345826109909802</v>
      </c>
      <c r="AP38" s="1059">
        <v>495</v>
      </c>
      <c r="AQ38" s="1059">
        <v>535</v>
      </c>
      <c r="AR38" s="1059">
        <v>2485</v>
      </c>
      <c r="AS38" s="1059">
        <v>2935</v>
      </c>
      <c r="AT38" s="1098">
        <v>0.19919517102615694</v>
      </c>
      <c r="AU38" s="1098">
        <v>0.18396153000068624</v>
      </c>
      <c r="AV38" s="1098">
        <v>0.21535738012853237</v>
      </c>
      <c r="AW38" s="1098">
        <v>0.18228279386712096</v>
      </c>
      <c r="AX38" s="1098">
        <v>0.16873355523211511</v>
      </c>
      <c r="AY38" s="1072">
        <v>0.19666263026052042</v>
      </c>
      <c r="AZ38" s="1059">
        <v>480</v>
      </c>
      <c r="BA38" s="1059">
        <v>545</v>
      </c>
      <c r="BB38" s="1059">
        <v>2465</v>
      </c>
      <c r="BC38" s="1059">
        <v>2930</v>
      </c>
      <c r="BD38" s="1098">
        <v>0.1947261663286004</v>
      </c>
      <c r="BE38" s="1098">
        <v>0.17957378599193119</v>
      </c>
      <c r="BF38" s="1098">
        <v>0.210828544371193</v>
      </c>
      <c r="BG38" s="1098">
        <v>0.18600682593856654</v>
      </c>
      <c r="BH38" s="1098">
        <v>0.17233189253591241</v>
      </c>
      <c r="BI38" s="1072">
        <v>0.20050402043819274</v>
      </c>
      <c r="BJ38" s="1059">
        <v>876</v>
      </c>
      <c r="BK38" s="1059">
        <v>884</v>
      </c>
      <c r="BL38" s="1059">
        <v>736</v>
      </c>
      <c r="BM38" s="1059">
        <v>676</v>
      </c>
      <c r="BN38" s="1059">
        <v>667</v>
      </c>
      <c r="BO38" s="1059">
        <v>3172</v>
      </c>
      <c r="BP38" s="1059">
        <v>3839</v>
      </c>
      <c r="BQ38" s="1126">
        <v>13561</v>
      </c>
      <c r="BR38" s="1059">
        <v>882</v>
      </c>
      <c r="BS38" s="1059">
        <v>836</v>
      </c>
      <c r="BT38" s="1059">
        <v>726</v>
      </c>
      <c r="BU38" s="1059">
        <v>732</v>
      </c>
      <c r="BV38" s="1059">
        <v>666</v>
      </c>
      <c r="BW38" s="1059">
        <v>3176</v>
      </c>
      <c r="BX38" s="1059">
        <v>3842</v>
      </c>
      <c r="BY38" s="1126">
        <v>13530</v>
      </c>
      <c r="BZ38" s="1059">
        <v>858</v>
      </c>
      <c r="CA38" s="1059">
        <v>792</v>
      </c>
      <c r="CB38" s="1059">
        <v>744</v>
      </c>
      <c r="CC38" s="1059">
        <v>766</v>
      </c>
      <c r="CD38" s="1059">
        <v>704</v>
      </c>
      <c r="CE38" s="1059">
        <v>3160</v>
      </c>
      <c r="CF38" s="1059">
        <v>3864</v>
      </c>
      <c r="CG38" s="1126">
        <v>13516</v>
      </c>
      <c r="CH38" s="1059">
        <v>832</v>
      </c>
      <c r="CI38" s="1059">
        <v>774</v>
      </c>
      <c r="CJ38" s="1059">
        <v>746</v>
      </c>
      <c r="CK38" s="1059">
        <v>810</v>
      </c>
      <c r="CL38" s="1059">
        <v>659</v>
      </c>
      <c r="CM38" s="1059">
        <v>3162</v>
      </c>
      <c r="CN38" s="1059">
        <v>3821</v>
      </c>
      <c r="CO38" s="1126">
        <v>13391</v>
      </c>
      <c r="CP38" s="1059">
        <v>826</v>
      </c>
      <c r="CQ38" s="1059">
        <v>757</v>
      </c>
      <c r="CR38" s="1059">
        <v>729</v>
      </c>
      <c r="CS38" s="1059">
        <v>792</v>
      </c>
      <c r="CT38" s="1059">
        <v>695</v>
      </c>
      <c r="CU38" s="1059">
        <v>3104</v>
      </c>
      <c r="CV38" s="1059">
        <v>3799</v>
      </c>
      <c r="CW38" s="1126">
        <v>13278</v>
      </c>
      <c r="CX38" s="1059">
        <v>806</v>
      </c>
      <c r="CY38" s="1059">
        <v>742</v>
      </c>
      <c r="CZ38" s="1059">
        <v>743</v>
      </c>
      <c r="DA38" s="1059">
        <v>842</v>
      </c>
      <c r="DB38" s="1059">
        <v>702</v>
      </c>
      <c r="DC38" s="1059">
        <v>3133</v>
      </c>
      <c r="DD38" s="1059">
        <v>3835</v>
      </c>
      <c r="DE38" s="1126">
        <v>13267</v>
      </c>
      <c r="DF38" s="1059">
        <v>773</v>
      </c>
      <c r="DG38" s="1059">
        <v>726</v>
      </c>
      <c r="DH38" s="1059">
        <v>789</v>
      </c>
      <c r="DI38" s="1059">
        <v>836</v>
      </c>
      <c r="DJ38" s="1059">
        <v>704</v>
      </c>
      <c r="DK38" s="1059">
        <v>3124</v>
      </c>
      <c r="DL38" s="1059">
        <v>3828</v>
      </c>
      <c r="DM38" s="1126">
        <v>13196</v>
      </c>
      <c r="DN38" s="1059">
        <v>775</v>
      </c>
      <c r="DO38" s="1059">
        <v>731</v>
      </c>
      <c r="DP38" s="1059">
        <v>831</v>
      </c>
      <c r="DQ38" s="1059">
        <v>808</v>
      </c>
      <c r="DR38" s="1059">
        <v>643</v>
      </c>
      <c r="DS38" s="1059">
        <v>3145</v>
      </c>
      <c r="DT38" s="1059">
        <v>3788</v>
      </c>
      <c r="DU38" s="1126">
        <v>13162</v>
      </c>
      <c r="DV38" s="1059">
        <v>736</v>
      </c>
      <c r="DW38" s="1059">
        <v>713</v>
      </c>
      <c r="DX38" s="1059">
        <v>861</v>
      </c>
      <c r="DY38" s="1059">
        <v>794</v>
      </c>
      <c r="DZ38" s="1059">
        <v>638</v>
      </c>
      <c r="EA38" s="1059">
        <v>3104</v>
      </c>
      <c r="EB38" s="1059">
        <v>3742</v>
      </c>
      <c r="EC38" s="1126">
        <v>13065</v>
      </c>
      <c r="ED38" s="1059">
        <v>709</v>
      </c>
      <c r="EE38" s="1059">
        <v>710</v>
      </c>
      <c r="EF38" s="1059">
        <v>867</v>
      </c>
      <c r="EG38" s="1059">
        <v>820</v>
      </c>
      <c r="EH38" s="1059">
        <v>635</v>
      </c>
      <c r="EI38" s="1059">
        <v>3106</v>
      </c>
      <c r="EJ38" s="1059">
        <v>3741</v>
      </c>
      <c r="EK38" s="1126">
        <v>13057</v>
      </c>
      <c r="EL38" s="1059">
        <v>704</v>
      </c>
      <c r="EM38" s="1059">
        <v>747</v>
      </c>
      <c r="EN38" s="1059">
        <v>896</v>
      </c>
      <c r="EO38" s="1059">
        <v>794</v>
      </c>
      <c r="EP38" s="1059">
        <v>593</v>
      </c>
      <c r="EQ38" s="1059">
        <v>3141</v>
      </c>
      <c r="ER38" s="1059">
        <v>3734</v>
      </c>
      <c r="ES38" s="1126">
        <v>13087</v>
      </c>
      <c r="ET38" s="1059" t="s">
        <v>770</v>
      </c>
      <c r="EU38" s="1059" t="s">
        <v>770</v>
      </c>
      <c r="EV38" s="1059">
        <v>11</v>
      </c>
      <c r="EW38" s="1059">
        <v>22</v>
      </c>
      <c r="EX38" s="1059">
        <v>33</v>
      </c>
      <c r="EY38" s="1059">
        <v>110</v>
      </c>
      <c r="EZ38" s="1098">
        <v>0.3</v>
      </c>
      <c r="FA38" s="1098">
        <v>0.22229896444649327</v>
      </c>
      <c r="FB38" s="1098">
        <v>0.39119860967277242</v>
      </c>
      <c r="FC38" s="64" t="s">
        <v>2154</v>
      </c>
      <c r="FD38" s="1098">
        <v>0.2</v>
      </c>
      <c r="FE38" s="1098">
        <v>0.13595102656280073</v>
      </c>
      <c r="FF38" s="1098">
        <v>0.28429533461609774</v>
      </c>
      <c r="FG38" s="1126" t="s">
        <v>2154</v>
      </c>
      <c r="FH38" s="1059" t="s">
        <v>770</v>
      </c>
      <c r="FI38" s="1059" t="s">
        <v>770</v>
      </c>
      <c r="FJ38" s="1059">
        <v>13</v>
      </c>
      <c r="FK38" s="1059">
        <v>22</v>
      </c>
      <c r="FL38" s="1059">
        <v>35</v>
      </c>
      <c r="FM38" s="1059">
        <v>91</v>
      </c>
      <c r="FN38" s="1098">
        <v>0.38461538461538464</v>
      </c>
      <c r="FO38" s="1098">
        <v>0.29126551582560833</v>
      </c>
      <c r="FP38" s="1098">
        <v>0.48731233123490247</v>
      </c>
      <c r="FQ38" s="1059" t="s">
        <v>2154</v>
      </c>
      <c r="FR38" s="1098">
        <v>0.24175824175824176</v>
      </c>
      <c r="FS38" s="1098">
        <v>0.16541803655029955</v>
      </c>
      <c r="FT38" s="1098">
        <v>0.33901809734703414</v>
      </c>
      <c r="FU38" s="1126" t="s">
        <v>2154</v>
      </c>
      <c r="FV38" s="1059" t="s">
        <v>770</v>
      </c>
      <c r="FW38" s="1059" t="s">
        <v>770</v>
      </c>
      <c r="FX38" s="1059">
        <v>8</v>
      </c>
      <c r="FY38" s="1059">
        <v>22</v>
      </c>
      <c r="FZ38" s="1059">
        <v>30</v>
      </c>
      <c r="GA38" s="1059">
        <v>102</v>
      </c>
      <c r="GB38" s="1098">
        <v>0.29411764705882354</v>
      </c>
      <c r="GC38" s="1098">
        <v>0.2144635819382055</v>
      </c>
      <c r="GD38" s="1098">
        <v>0.38871649071033809</v>
      </c>
      <c r="GE38" s="1059" t="s">
        <v>2154</v>
      </c>
      <c r="GF38" s="1098">
        <v>0.21568627450980393</v>
      </c>
      <c r="GG38" s="1098">
        <v>0.1469720019825288</v>
      </c>
      <c r="GH38" s="1098">
        <v>0.30503857453212668</v>
      </c>
      <c r="GI38" s="1126" t="s">
        <v>2154</v>
      </c>
      <c r="GJ38" s="1059" t="s">
        <v>770</v>
      </c>
      <c r="GK38" s="1059" t="s">
        <v>770</v>
      </c>
      <c r="GL38" s="1059">
        <v>14</v>
      </c>
      <c r="GM38" s="1059">
        <v>9</v>
      </c>
      <c r="GN38" s="1059">
        <v>23</v>
      </c>
      <c r="GO38" s="1059">
        <v>111</v>
      </c>
      <c r="GP38" s="1098">
        <v>0.2072072072072072</v>
      </c>
      <c r="GQ38" s="1098">
        <v>0.14222917155917589</v>
      </c>
      <c r="GR38" s="1098">
        <v>0.2917731420000178</v>
      </c>
      <c r="GS38" s="1059" t="s">
        <v>3498</v>
      </c>
      <c r="GT38" s="1098">
        <v>8.1081081081081086E-2</v>
      </c>
      <c r="GU38" s="1098">
        <v>4.3242002584565523E-2</v>
      </c>
      <c r="GV38" s="1098">
        <v>0.14694592296935777</v>
      </c>
      <c r="GW38" s="1126" t="s">
        <v>3498</v>
      </c>
      <c r="GX38" s="1059" t="s">
        <v>770</v>
      </c>
      <c r="GY38" s="1059" t="s">
        <v>770</v>
      </c>
      <c r="GZ38" s="1059">
        <v>14</v>
      </c>
      <c r="HA38" s="1059">
        <v>7</v>
      </c>
      <c r="HB38" s="1059">
        <v>21</v>
      </c>
      <c r="HC38" s="1059">
        <v>115</v>
      </c>
      <c r="HD38" s="1098">
        <v>0.18260869565217391</v>
      </c>
      <c r="HE38" s="1098">
        <v>0.12265374034066009</v>
      </c>
      <c r="HF38" s="1098">
        <v>0.26308251092716467</v>
      </c>
      <c r="HG38" s="1059" t="s">
        <v>2154</v>
      </c>
      <c r="HH38" s="1098">
        <v>6.0869565217391307E-2</v>
      </c>
      <c r="HI38" s="1098">
        <v>2.9795116013329806E-2</v>
      </c>
      <c r="HJ38" s="1098">
        <v>0.12033312204215381</v>
      </c>
      <c r="HK38" s="1126" t="s">
        <v>2154</v>
      </c>
      <c r="HL38" s="1059" t="s">
        <v>770</v>
      </c>
      <c r="HM38" s="1059" t="s">
        <v>770</v>
      </c>
      <c r="HN38" s="1059">
        <v>18</v>
      </c>
      <c r="HO38" s="1059">
        <v>8</v>
      </c>
      <c r="HP38" s="1059">
        <v>26</v>
      </c>
      <c r="HQ38" s="1059">
        <v>119</v>
      </c>
      <c r="HR38" s="1098">
        <v>0.21848739495798319</v>
      </c>
      <c r="HS38" s="1098">
        <v>0.15368941394919142</v>
      </c>
      <c r="HT38" s="1098">
        <v>0.30089212030467366</v>
      </c>
      <c r="HU38" s="1059" t="s">
        <v>2154</v>
      </c>
      <c r="HV38" s="1098">
        <v>6.7226890756302518E-2</v>
      </c>
      <c r="HW38" s="1098">
        <v>3.4455750219556096E-2</v>
      </c>
      <c r="HX38" s="1098">
        <v>0.12706511587220665</v>
      </c>
      <c r="HY38" s="1126" t="s">
        <v>2154</v>
      </c>
      <c r="HZ38" s="1059" t="s">
        <v>770</v>
      </c>
      <c r="IA38" s="1059" t="s">
        <v>770</v>
      </c>
      <c r="IB38" s="1059" t="s">
        <v>2169</v>
      </c>
      <c r="IC38" s="1059" t="s">
        <v>2169</v>
      </c>
      <c r="ID38" s="1059">
        <v>25</v>
      </c>
      <c r="IE38" s="1059">
        <v>126</v>
      </c>
      <c r="IF38" s="1098">
        <v>0.1984126984126984</v>
      </c>
      <c r="IG38" s="1098">
        <v>0.1381610785295479</v>
      </c>
      <c r="IH38" s="1098">
        <v>0.27650970004701619</v>
      </c>
      <c r="II38" s="1059" t="s">
        <v>2154</v>
      </c>
      <c r="IJ38" s="1098" t="s">
        <v>2169</v>
      </c>
      <c r="IK38" s="1098" t="s">
        <v>2169</v>
      </c>
      <c r="IL38" s="1098" t="s">
        <v>2169</v>
      </c>
      <c r="IM38" s="1126" t="s">
        <v>2169</v>
      </c>
      <c r="IN38" s="1059" t="s">
        <v>770</v>
      </c>
      <c r="IO38" s="1059" t="s">
        <v>770</v>
      </c>
      <c r="IP38" s="1059">
        <v>13</v>
      </c>
      <c r="IQ38" s="1059">
        <v>9</v>
      </c>
      <c r="IR38" s="1059">
        <v>22</v>
      </c>
      <c r="IS38" s="1059">
        <v>83</v>
      </c>
      <c r="IT38" s="1098">
        <v>0.26506024096385544</v>
      </c>
      <c r="IU38" s="1098">
        <v>0.18204414020123164</v>
      </c>
      <c r="IV38" s="1098">
        <v>0.36886160770282828</v>
      </c>
      <c r="IW38" s="1059" t="s">
        <v>2154</v>
      </c>
      <c r="IX38" s="1098">
        <v>0.10843373493975904</v>
      </c>
      <c r="IY38" s="1098">
        <v>5.8104915192981173E-2</v>
      </c>
      <c r="IZ38" s="1098">
        <v>0.19340466464711878</v>
      </c>
      <c r="JA38" s="1126" t="s">
        <v>2154</v>
      </c>
      <c r="JB38" s="1059">
        <v>13193</v>
      </c>
      <c r="JC38" s="1059">
        <v>804</v>
      </c>
      <c r="JD38" s="1059">
        <v>745</v>
      </c>
      <c r="JE38" s="1059">
        <v>753</v>
      </c>
      <c r="JF38" s="1059">
        <v>822</v>
      </c>
      <c r="JG38" s="1126">
        <v>711</v>
      </c>
      <c r="JH38" s="1059">
        <v>2499</v>
      </c>
      <c r="JI38" s="1059">
        <v>26</v>
      </c>
      <c r="JJ38" s="1059">
        <v>27</v>
      </c>
      <c r="JK38" s="1059">
        <v>48</v>
      </c>
      <c r="JL38" s="1059">
        <v>55</v>
      </c>
      <c r="JM38" s="1126">
        <v>48</v>
      </c>
      <c r="JN38" s="1060">
        <v>0.18941863109224588</v>
      </c>
      <c r="JO38" s="1060">
        <v>3.2338308457711441E-2</v>
      </c>
      <c r="JP38" s="1060">
        <v>3.6241610738255034E-2</v>
      </c>
      <c r="JQ38" s="1060">
        <v>6.3745019920318724E-2</v>
      </c>
      <c r="JR38" s="1060">
        <v>6.6909975669099758E-2</v>
      </c>
      <c r="JS38" s="1072">
        <v>6.7510548523206745E-2</v>
      </c>
      <c r="JT38" s="1059">
        <v>13264</v>
      </c>
      <c r="JU38" s="1059">
        <v>12571</v>
      </c>
      <c r="JV38" s="1059">
        <v>12172</v>
      </c>
      <c r="JW38" s="1059">
        <v>399</v>
      </c>
      <c r="JX38" s="1059">
        <v>83</v>
      </c>
      <c r="JY38" s="1059">
        <v>16</v>
      </c>
      <c r="JZ38" s="1059">
        <v>300</v>
      </c>
      <c r="KA38" s="1059">
        <v>205</v>
      </c>
      <c r="KB38" s="1059">
        <v>281</v>
      </c>
      <c r="KC38" s="1059">
        <v>99</v>
      </c>
      <c r="KD38" s="1059">
        <v>108</v>
      </c>
      <c r="KE38" s="1060">
        <v>0.91767189384800962</v>
      </c>
      <c r="KF38" s="1072">
        <v>8.2328106151990377E-2</v>
      </c>
      <c r="KG38" s="1059">
        <v>804</v>
      </c>
      <c r="KH38" s="1059">
        <v>730</v>
      </c>
      <c r="KI38" s="1059">
        <v>715</v>
      </c>
      <c r="KJ38" s="1059">
        <v>15</v>
      </c>
      <c r="KK38" s="1059">
        <v>0</v>
      </c>
      <c r="KL38" s="1059">
        <v>2</v>
      </c>
      <c r="KM38" s="1059">
        <v>13</v>
      </c>
      <c r="KN38" s="1059">
        <v>27</v>
      </c>
      <c r="KO38" s="1059">
        <v>25</v>
      </c>
      <c r="KP38" s="1059">
        <v>6</v>
      </c>
      <c r="KQ38" s="1059">
        <v>16</v>
      </c>
      <c r="KR38" s="1060">
        <v>0.88930348258706471</v>
      </c>
      <c r="KS38" s="1072">
        <v>0.11069651741293529</v>
      </c>
      <c r="KT38" s="1059">
        <v>447</v>
      </c>
      <c r="KU38" s="1059">
        <v>402</v>
      </c>
      <c r="KV38" s="1059">
        <v>393</v>
      </c>
      <c r="KW38" s="1059">
        <v>9</v>
      </c>
      <c r="KX38" s="1059">
        <v>1</v>
      </c>
      <c r="KY38" s="1059">
        <v>0</v>
      </c>
      <c r="KZ38" s="1059">
        <v>8</v>
      </c>
      <c r="LA38" s="1059">
        <v>17</v>
      </c>
      <c r="LB38" s="1059">
        <v>14</v>
      </c>
      <c r="LC38" s="1059">
        <v>6</v>
      </c>
      <c r="LD38" s="1059">
        <v>8</v>
      </c>
      <c r="LE38" s="1060">
        <v>0.87919463087248317</v>
      </c>
      <c r="LF38" s="1072">
        <v>0.12080536912751683</v>
      </c>
      <c r="LG38" s="1059">
        <v>298</v>
      </c>
      <c r="LH38" s="1059">
        <v>272</v>
      </c>
      <c r="LI38" s="1059">
        <v>264</v>
      </c>
      <c r="LJ38" s="1059">
        <v>8</v>
      </c>
      <c r="LK38" s="1059">
        <v>2</v>
      </c>
      <c r="LL38" s="1059">
        <v>0</v>
      </c>
      <c r="LM38" s="1059">
        <v>6</v>
      </c>
      <c r="LN38" s="1059">
        <v>12</v>
      </c>
      <c r="LO38" s="1059">
        <v>9</v>
      </c>
      <c r="LP38" s="1059">
        <v>2</v>
      </c>
      <c r="LQ38" s="1059">
        <v>3</v>
      </c>
      <c r="LR38" s="1060">
        <v>0.88590604026845643</v>
      </c>
      <c r="LS38" s="1072">
        <v>0.11409395973154357</v>
      </c>
      <c r="LT38" s="1059">
        <v>753</v>
      </c>
      <c r="LU38" s="1059">
        <v>697</v>
      </c>
      <c r="LV38" s="1059">
        <v>685</v>
      </c>
      <c r="LW38" s="1059">
        <v>12</v>
      </c>
      <c r="LX38" s="1059">
        <v>1</v>
      </c>
      <c r="LY38" s="1059">
        <v>1</v>
      </c>
      <c r="LZ38" s="1059">
        <v>10</v>
      </c>
      <c r="MA38" s="1059">
        <v>24</v>
      </c>
      <c r="MB38" s="1059">
        <v>13</v>
      </c>
      <c r="MC38" s="1059">
        <v>11</v>
      </c>
      <c r="MD38" s="1059">
        <v>8</v>
      </c>
      <c r="ME38" s="1060">
        <v>0.90969455511288178</v>
      </c>
      <c r="MF38" s="1072">
        <v>9.0305444887118225E-2</v>
      </c>
      <c r="MG38" s="1059">
        <v>183</v>
      </c>
      <c r="MH38" s="1059">
        <v>167</v>
      </c>
      <c r="MI38" s="1059">
        <v>164</v>
      </c>
      <c r="MJ38" s="1059">
        <v>3</v>
      </c>
      <c r="MK38" s="1059">
        <v>0</v>
      </c>
      <c r="ML38" s="1059">
        <v>0</v>
      </c>
      <c r="MM38" s="1059">
        <v>3</v>
      </c>
      <c r="MN38" s="1059">
        <v>9</v>
      </c>
      <c r="MO38" s="1059">
        <v>5</v>
      </c>
      <c r="MP38" s="1059">
        <v>1</v>
      </c>
      <c r="MQ38" s="1059">
        <v>1</v>
      </c>
      <c r="MR38" s="1060">
        <v>0.89617486338797814</v>
      </c>
      <c r="MS38" s="1072">
        <v>0.10382513661202186</v>
      </c>
      <c r="MT38" s="1059">
        <v>343</v>
      </c>
      <c r="MU38" s="1059">
        <v>320</v>
      </c>
      <c r="MV38" s="1059">
        <v>312</v>
      </c>
      <c r="MW38" s="1059">
        <v>8</v>
      </c>
      <c r="MX38" s="1059">
        <v>0</v>
      </c>
      <c r="MY38" s="1059">
        <v>1</v>
      </c>
      <c r="MZ38" s="1059">
        <v>7</v>
      </c>
      <c r="NA38" s="1059">
        <v>13</v>
      </c>
      <c r="NB38" s="1059">
        <v>5</v>
      </c>
      <c r="NC38" s="1059">
        <v>2</v>
      </c>
      <c r="ND38" s="1059">
        <v>3</v>
      </c>
      <c r="NE38" s="1060">
        <v>0.90962099125364426</v>
      </c>
      <c r="NF38" s="1072">
        <v>9.0379008746355738E-2</v>
      </c>
      <c r="NG38" s="1059">
        <v>296</v>
      </c>
      <c r="NH38" s="1059">
        <v>278</v>
      </c>
      <c r="NI38" s="1059">
        <v>273</v>
      </c>
      <c r="NJ38" s="1059">
        <v>5</v>
      </c>
      <c r="NK38" s="1059">
        <v>0</v>
      </c>
      <c r="NL38" s="1059">
        <v>1</v>
      </c>
      <c r="NM38" s="1059">
        <v>4</v>
      </c>
      <c r="NN38" s="1059">
        <v>5</v>
      </c>
      <c r="NO38" s="1059">
        <v>10</v>
      </c>
      <c r="NP38" s="1059">
        <v>2</v>
      </c>
      <c r="NQ38" s="1059">
        <v>1</v>
      </c>
      <c r="NR38" s="1060">
        <v>0.92229729729729726</v>
      </c>
      <c r="NS38" s="1072">
        <v>7.7702702702702742E-2</v>
      </c>
      <c r="NT38" s="1059">
        <v>711</v>
      </c>
      <c r="NU38" s="1059">
        <v>675</v>
      </c>
      <c r="NV38" s="1059">
        <v>649</v>
      </c>
      <c r="NW38" s="1059">
        <v>26</v>
      </c>
      <c r="NX38" s="1059">
        <v>2</v>
      </c>
      <c r="NY38" s="1059">
        <v>4</v>
      </c>
      <c r="NZ38" s="1059">
        <v>20</v>
      </c>
      <c r="OA38" s="1059">
        <v>11</v>
      </c>
      <c r="OB38" s="1059">
        <v>16</v>
      </c>
      <c r="OC38" s="1059">
        <v>4</v>
      </c>
      <c r="OD38" s="1059">
        <v>5</v>
      </c>
      <c r="OE38" s="1060">
        <v>0.91279887482419131</v>
      </c>
      <c r="OF38" s="1072">
        <v>8.7201125175808691E-2</v>
      </c>
      <c r="OG38" s="1059">
        <v>3835</v>
      </c>
      <c r="OH38" s="1059">
        <v>3541</v>
      </c>
      <c r="OI38" s="1059">
        <v>3455</v>
      </c>
      <c r="OJ38" s="1059">
        <v>86</v>
      </c>
      <c r="OK38" s="1059">
        <v>6</v>
      </c>
      <c r="OL38" s="1059">
        <v>9</v>
      </c>
      <c r="OM38" s="1059">
        <v>71</v>
      </c>
      <c r="ON38" s="1059">
        <v>118</v>
      </c>
      <c r="OO38" s="1059">
        <v>97</v>
      </c>
      <c r="OP38" s="1059">
        <v>34</v>
      </c>
      <c r="OQ38" s="1059">
        <v>45</v>
      </c>
      <c r="OR38" s="1060">
        <v>0.90091264667535853</v>
      </c>
      <c r="OS38" s="1072">
        <v>9.9087353324641469E-2</v>
      </c>
      <c r="OT38" s="1059">
        <v>13278</v>
      </c>
      <c r="OU38" s="1059">
        <v>20.378009263443289</v>
      </c>
      <c r="OV38" s="1060">
        <v>0</v>
      </c>
      <c r="OW38" s="1072">
        <v>0.33333333333333331</v>
      </c>
      <c r="OX38" s="1059">
        <v>2465</v>
      </c>
      <c r="OY38" s="1060">
        <v>0.2066531440162272</v>
      </c>
      <c r="OZ38" s="1059">
        <v>509.40000000000003</v>
      </c>
      <c r="PA38" s="1060">
        <v>0</v>
      </c>
      <c r="PB38" s="1072">
        <v>0.22222222222222221</v>
      </c>
      <c r="PC38" s="1059">
        <v>625</v>
      </c>
      <c r="PD38" s="1059">
        <v>80</v>
      </c>
      <c r="PE38" s="1126">
        <v>70</v>
      </c>
      <c r="PF38" s="1059">
        <v>605</v>
      </c>
      <c r="PG38" s="1059">
        <v>95</v>
      </c>
      <c r="PH38" s="1126">
        <v>40</v>
      </c>
      <c r="PI38" s="1059">
        <v>585</v>
      </c>
      <c r="PJ38" s="1059">
        <v>100</v>
      </c>
      <c r="PK38" s="1126">
        <v>45</v>
      </c>
      <c r="PL38" s="1059">
        <v>560</v>
      </c>
      <c r="PM38" s="1059">
        <v>100</v>
      </c>
      <c r="PN38" s="1126">
        <v>30</v>
      </c>
      <c r="PO38" s="1059">
        <v>530</v>
      </c>
      <c r="PP38" s="1059">
        <v>115</v>
      </c>
      <c r="PQ38" s="1126">
        <v>40</v>
      </c>
      <c r="PR38" s="1059">
        <v>480</v>
      </c>
      <c r="PS38" s="1059">
        <v>120</v>
      </c>
      <c r="PT38" s="1126">
        <v>20</v>
      </c>
      <c r="PU38" s="1059" t="s">
        <v>770</v>
      </c>
      <c r="PV38" s="1059" t="s">
        <v>770</v>
      </c>
      <c r="PW38" s="1059" t="s">
        <v>770</v>
      </c>
      <c r="PX38" s="1059" t="s">
        <v>770</v>
      </c>
      <c r="PY38" s="1059" t="s">
        <v>770</v>
      </c>
      <c r="PZ38" s="1059" t="s">
        <v>770</v>
      </c>
      <c r="QA38" s="1059" t="s">
        <v>770</v>
      </c>
      <c r="QB38" s="1126" t="s">
        <v>770</v>
      </c>
      <c r="QC38" s="1059">
        <v>143</v>
      </c>
      <c r="QD38" s="1059">
        <v>195</v>
      </c>
      <c r="QE38" s="1059" t="s">
        <v>770</v>
      </c>
      <c r="QF38" s="1059">
        <v>115</v>
      </c>
      <c r="QG38" s="1059">
        <v>138</v>
      </c>
      <c r="QH38" s="1059">
        <v>106</v>
      </c>
      <c r="QI38" s="1059">
        <v>127</v>
      </c>
      <c r="QJ38" s="1059">
        <v>106</v>
      </c>
      <c r="QK38" s="1126">
        <v>103</v>
      </c>
      <c r="QL38" s="1059">
        <v>165</v>
      </c>
      <c r="QM38" s="1059">
        <v>174</v>
      </c>
      <c r="QN38" s="1059">
        <v>176</v>
      </c>
      <c r="QO38" s="1059">
        <v>176</v>
      </c>
      <c r="QP38" s="1059">
        <v>185</v>
      </c>
      <c r="QQ38" s="1059">
        <v>204</v>
      </c>
      <c r="QR38" s="1059">
        <v>173</v>
      </c>
      <c r="QS38" s="1059">
        <v>172</v>
      </c>
      <c r="QT38" s="1059">
        <v>178</v>
      </c>
      <c r="QU38" s="1059">
        <v>157</v>
      </c>
      <c r="QV38" s="1059">
        <v>146</v>
      </c>
      <c r="QW38" s="1059">
        <v>141</v>
      </c>
      <c r="QX38" s="1059">
        <v>153</v>
      </c>
      <c r="QY38" s="1059">
        <v>162</v>
      </c>
      <c r="QZ38" s="1059">
        <v>134</v>
      </c>
      <c r="RA38" s="1059">
        <v>128</v>
      </c>
      <c r="RB38" s="1059">
        <v>144</v>
      </c>
      <c r="RC38" s="1059">
        <v>140</v>
      </c>
      <c r="RD38" s="1059">
        <v>143</v>
      </c>
      <c r="RE38" s="1059">
        <v>121</v>
      </c>
      <c r="RF38" s="1059">
        <v>134</v>
      </c>
      <c r="RG38" s="1059">
        <v>115</v>
      </c>
      <c r="RH38" s="1059">
        <v>129</v>
      </c>
      <c r="RI38" s="1059">
        <v>143</v>
      </c>
      <c r="RJ38" s="1126">
        <v>146</v>
      </c>
      <c r="RK38" s="1059">
        <v>177</v>
      </c>
      <c r="RL38" s="1059">
        <v>162</v>
      </c>
      <c r="RM38" s="1059">
        <v>176</v>
      </c>
      <c r="RN38" s="1059">
        <v>184</v>
      </c>
      <c r="RO38" s="1059">
        <v>183</v>
      </c>
      <c r="RP38" s="1059">
        <v>175</v>
      </c>
      <c r="RQ38" s="1059">
        <v>174</v>
      </c>
      <c r="RR38" s="1059">
        <v>182</v>
      </c>
      <c r="RS38" s="1059">
        <v>151</v>
      </c>
      <c r="RT38" s="1059">
        <v>154</v>
      </c>
      <c r="RU38" s="1059">
        <v>136</v>
      </c>
      <c r="RV38" s="1059">
        <v>154</v>
      </c>
      <c r="RW38" s="1059">
        <v>168</v>
      </c>
      <c r="RX38" s="1059">
        <v>139</v>
      </c>
      <c r="RY38" s="1059">
        <v>129</v>
      </c>
      <c r="RZ38" s="1059">
        <v>148</v>
      </c>
      <c r="SA38" s="1059">
        <v>148</v>
      </c>
      <c r="SB38" s="1059">
        <v>150</v>
      </c>
      <c r="SC38" s="1059">
        <v>134</v>
      </c>
      <c r="SD38" s="1059">
        <v>152</v>
      </c>
      <c r="SE38" s="1059">
        <v>104</v>
      </c>
      <c r="SF38" s="1059">
        <v>128</v>
      </c>
      <c r="SG38" s="1059">
        <v>135</v>
      </c>
      <c r="SH38" s="1059">
        <v>146</v>
      </c>
      <c r="SI38" s="1126">
        <v>153</v>
      </c>
      <c r="SJ38" s="1059">
        <v>163</v>
      </c>
      <c r="SK38" s="1059">
        <v>169</v>
      </c>
      <c r="SL38" s="1059">
        <v>176</v>
      </c>
      <c r="SM38" s="1059">
        <v>182</v>
      </c>
      <c r="SN38" s="1059">
        <v>168</v>
      </c>
      <c r="SO38" s="1059">
        <v>166</v>
      </c>
      <c r="SP38" s="1059">
        <v>176</v>
      </c>
      <c r="SQ38" s="1059">
        <v>157</v>
      </c>
      <c r="SR38" s="1059">
        <v>154</v>
      </c>
      <c r="SS38" s="1059">
        <v>139</v>
      </c>
      <c r="ST38" s="1059">
        <v>152</v>
      </c>
      <c r="SU38" s="1059">
        <v>169</v>
      </c>
      <c r="SV38" s="1059">
        <v>138</v>
      </c>
      <c r="SW38" s="1059">
        <v>136</v>
      </c>
      <c r="SX38" s="1059">
        <v>149</v>
      </c>
      <c r="SY38" s="1059">
        <v>144</v>
      </c>
      <c r="SZ38" s="1059">
        <v>158</v>
      </c>
      <c r="TA38" s="1059">
        <v>155</v>
      </c>
      <c r="TB38" s="1059">
        <v>184</v>
      </c>
      <c r="TC38" s="1059">
        <v>125</v>
      </c>
      <c r="TD38" s="1059">
        <v>140</v>
      </c>
      <c r="TE38" s="1059">
        <v>129</v>
      </c>
      <c r="TF38" s="1059">
        <v>148</v>
      </c>
      <c r="TG38" s="1059">
        <v>147</v>
      </c>
      <c r="TH38" s="1126">
        <v>140</v>
      </c>
      <c r="TI38" s="1059">
        <v>67</v>
      </c>
      <c r="TJ38" s="1059">
        <v>68</v>
      </c>
      <c r="TK38" s="1059">
        <v>135</v>
      </c>
      <c r="TL38" s="1060">
        <v>0.50370370370370365</v>
      </c>
      <c r="TM38" s="1060">
        <v>0.42043501688207352</v>
      </c>
      <c r="TN38" s="1060">
        <v>0.5867674427326115</v>
      </c>
      <c r="TO38" s="1126" t="s">
        <v>2154</v>
      </c>
      <c r="TP38" s="1059">
        <v>54</v>
      </c>
      <c r="TQ38" s="1059">
        <v>68</v>
      </c>
      <c r="TR38" s="1059">
        <v>122</v>
      </c>
      <c r="TS38" s="1060">
        <v>0.55737704918032782</v>
      </c>
      <c r="TT38" s="1060">
        <v>0.46882625948307327</v>
      </c>
      <c r="TU38" s="1060">
        <v>0.64242483480015478</v>
      </c>
      <c r="TV38" s="1126" t="s">
        <v>2154</v>
      </c>
      <c r="TW38" s="1059">
        <v>52</v>
      </c>
      <c r="TX38" s="1059">
        <v>88</v>
      </c>
      <c r="TY38" s="1059">
        <v>140</v>
      </c>
      <c r="TZ38" s="1060">
        <v>0.62857142857142856</v>
      </c>
      <c r="UA38" s="1060">
        <v>0.54610062960614103</v>
      </c>
      <c r="UB38" s="1060">
        <v>0.7041749188702956</v>
      </c>
      <c r="UC38" s="1126" t="s">
        <v>2154</v>
      </c>
      <c r="UD38" s="1059">
        <v>55</v>
      </c>
      <c r="UE38" s="1059">
        <v>104</v>
      </c>
      <c r="UF38" s="1059">
        <v>159</v>
      </c>
      <c r="UG38" s="1060">
        <v>0.65408805031446537</v>
      </c>
      <c r="UH38" s="1060">
        <v>0.57730493067761202</v>
      </c>
      <c r="UI38" s="1060">
        <v>0.72360124122025971</v>
      </c>
      <c r="UJ38" s="1126" t="s">
        <v>2154</v>
      </c>
      <c r="UK38" s="1059">
        <v>45</v>
      </c>
      <c r="UL38" s="1059">
        <v>103</v>
      </c>
      <c r="UM38" s="1059">
        <v>148</v>
      </c>
      <c r="UN38" s="1060">
        <v>0.69594594594594594</v>
      </c>
      <c r="UO38" s="1060">
        <v>0.6176538029488694</v>
      </c>
      <c r="UP38" s="1060">
        <v>0.76432355982456646</v>
      </c>
      <c r="UQ38" s="1126" t="s">
        <v>2154</v>
      </c>
      <c r="UR38" s="1059">
        <v>2004</v>
      </c>
      <c r="US38" s="1059">
        <v>1951</v>
      </c>
      <c r="UT38" s="1059">
        <v>53</v>
      </c>
      <c r="UU38" s="1059">
        <v>51</v>
      </c>
      <c r="UV38" s="1060">
        <v>0.96226415094339623</v>
      </c>
      <c r="UW38" s="1059">
        <v>2</v>
      </c>
      <c r="UX38" s="1072">
        <v>3.7735849056603772E-2</v>
      </c>
      <c r="UY38" s="1059">
        <v>1549</v>
      </c>
      <c r="UZ38" s="1059">
        <v>917</v>
      </c>
      <c r="VA38" s="1059">
        <v>322</v>
      </c>
      <c r="VB38" s="1059">
        <v>310</v>
      </c>
      <c r="VC38" s="1060">
        <v>0.59199483537766295</v>
      </c>
      <c r="VD38" s="1060">
        <v>0.20787604906391219</v>
      </c>
      <c r="VE38" s="1072">
        <v>0.2001291155584248</v>
      </c>
      <c r="VF38" s="1059">
        <v>3894</v>
      </c>
      <c r="VG38" s="1059">
        <v>256</v>
      </c>
      <c r="VH38" s="1059">
        <v>276</v>
      </c>
      <c r="VI38" s="1059">
        <v>106</v>
      </c>
      <c r="VJ38" s="1059">
        <v>2857</v>
      </c>
      <c r="VK38" s="1059">
        <v>211</v>
      </c>
      <c r="VL38" s="1059">
        <v>1665</v>
      </c>
      <c r="VM38" s="1072">
        <v>0.12672672672672672</v>
      </c>
      <c r="VN38" s="1059">
        <v>843</v>
      </c>
      <c r="VO38" s="1059">
        <v>1</v>
      </c>
      <c r="VP38" s="1059">
        <v>307</v>
      </c>
      <c r="VQ38" s="1059">
        <v>384</v>
      </c>
      <c r="VR38" s="1059">
        <v>135</v>
      </c>
      <c r="VS38" s="1126">
        <v>1670</v>
      </c>
      <c r="VT38" s="1059">
        <v>640</v>
      </c>
      <c r="VU38" s="1059">
        <v>492</v>
      </c>
      <c r="VV38" s="1059">
        <v>147</v>
      </c>
      <c r="VW38" s="1059">
        <v>1</v>
      </c>
      <c r="VX38" s="1059">
        <v>148</v>
      </c>
      <c r="VY38" s="1060">
        <v>0.22968749999999999</v>
      </c>
      <c r="VZ38" s="1072">
        <v>0.23125000000000001</v>
      </c>
      <c r="WA38" s="1059">
        <v>140</v>
      </c>
      <c r="WB38" s="1059">
        <v>130</v>
      </c>
      <c r="WC38" s="1059">
        <v>115</v>
      </c>
      <c r="WD38" s="1059">
        <v>115</v>
      </c>
      <c r="WE38" s="1059">
        <v>105</v>
      </c>
      <c r="WF38" s="1059">
        <v>85</v>
      </c>
      <c r="WG38" s="1126">
        <v>75</v>
      </c>
      <c r="WH38" s="1059">
        <v>384</v>
      </c>
      <c r="WI38" s="1059">
        <v>151</v>
      </c>
      <c r="WJ38" s="1060">
        <v>0.39322916666666669</v>
      </c>
      <c r="WK38" s="1126">
        <v>34</v>
      </c>
      <c r="WL38" s="1059" t="s">
        <v>770</v>
      </c>
      <c r="WM38" s="1060" t="s">
        <v>770</v>
      </c>
      <c r="WN38" s="1060" t="s">
        <v>770</v>
      </c>
      <c r="WO38" s="1072" t="s">
        <v>770</v>
      </c>
      <c r="WP38" s="1059" t="s">
        <v>770</v>
      </c>
      <c r="WQ38" s="1060" t="s">
        <v>770</v>
      </c>
      <c r="WR38" s="1060" t="s">
        <v>770</v>
      </c>
      <c r="WS38" s="1072" t="s">
        <v>770</v>
      </c>
      <c r="WT38" s="1059" t="s">
        <v>770</v>
      </c>
      <c r="WU38" s="1060" t="s">
        <v>770</v>
      </c>
      <c r="WV38" s="1060" t="s">
        <v>770</v>
      </c>
      <c r="WW38" s="1072" t="s">
        <v>770</v>
      </c>
      <c r="WX38" s="1059" t="s">
        <v>770</v>
      </c>
      <c r="WY38" s="1060" t="s">
        <v>770</v>
      </c>
      <c r="WZ38" s="1060" t="s">
        <v>770</v>
      </c>
      <c r="XA38" s="1072" t="s">
        <v>770</v>
      </c>
      <c r="XB38" s="1059">
        <v>300</v>
      </c>
      <c r="XC38" s="1059">
        <v>5636</v>
      </c>
      <c r="XD38" s="1072">
        <v>5.3229240596167494E-2</v>
      </c>
      <c r="XE38" s="1059">
        <v>175</v>
      </c>
      <c r="XF38" s="1059">
        <v>745</v>
      </c>
      <c r="XG38" s="1060">
        <v>0.2348993288590604</v>
      </c>
      <c r="XH38" s="1060">
        <v>0.20586521665752222</v>
      </c>
      <c r="XI38" s="1060">
        <v>0.2666533046566395</v>
      </c>
      <c r="XJ38" s="1059">
        <v>205</v>
      </c>
      <c r="XK38" s="1059">
        <v>765</v>
      </c>
      <c r="XL38" s="1060">
        <v>0.26797385620915032</v>
      </c>
      <c r="XM38" s="1060">
        <v>0.23780486242152346</v>
      </c>
      <c r="XN38" s="1060">
        <v>0.30046145252912287</v>
      </c>
      <c r="XO38" s="1059">
        <v>185</v>
      </c>
      <c r="XP38" s="1059">
        <v>780</v>
      </c>
      <c r="XQ38" s="1060">
        <v>0.23717948717948717</v>
      </c>
      <c r="XR38" s="1060">
        <v>0.20866248588366965</v>
      </c>
      <c r="XS38" s="1060">
        <v>0.26827255578042708</v>
      </c>
      <c r="XT38" s="1059">
        <v>190</v>
      </c>
      <c r="XU38" s="1059">
        <v>795</v>
      </c>
      <c r="XV38" s="1060">
        <v>0.2389937106918239</v>
      </c>
      <c r="XW38" s="1060">
        <v>0.21064854714886769</v>
      </c>
      <c r="XX38" s="1060">
        <v>0.26984912179704285</v>
      </c>
      <c r="XY38" s="1059">
        <v>200</v>
      </c>
      <c r="XZ38" s="1059">
        <v>835</v>
      </c>
      <c r="YA38" s="1060">
        <v>0.23952095808383234</v>
      </c>
      <c r="YB38" s="1060">
        <v>0.21180744220700884</v>
      </c>
      <c r="YC38" s="1060">
        <v>0.26962019179244151</v>
      </c>
      <c r="YD38" s="1059">
        <v>165</v>
      </c>
      <c r="YE38" s="1059">
        <v>830</v>
      </c>
      <c r="YF38" s="1060">
        <v>0.19879518072289157</v>
      </c>
      <c r="YG38" s="1060">
        <v>0.17305903891802601</v>
      </c>
      <c r="YH38" s="1060">
        <v>0.22730658849134708</v>
      </c>
      <c r="YI38" s="1059" t="s">
        <v>770</v>
      </c>
      <c r="YJ38" s="1059" t="s">
        <v>770</v>
      </c>
      <c r="YK38" s="1060" t="s">
        <v>770</v>
      </c>
      <c r="YL38" s="1060" t="s">
        <v>770</v>
      </c>
      <c r="YM38" s="1072" t="s">
        <v>770</v>
      </c>
      <c r="YN38" s="1059">
        <v>215</v>
      </c>
      <c r="YO38" s="1059">
        <v>210</v>
      </c>
      <c r="YP38" s="1059">
        <v>215</v>
      </c>
      <c r="YQ38" s="1059">
        <v>185</v>
      </c>
      <c r="YR38" s="1059">
        <v>180</v>
      </c>
      <c r="YS38" s="1059">
        <v>165</v>
      </c>
      <c r="YT38" s="1126">
        <v>155</v>
      </c>
      <c r="YU38" s="1059">
        <v>4</v>
      </c>
      <c r="YV38" s="1059">
        <v>29</v>
      </c>
      <c r="YW38" s="1060">
        <v>0.13793103448275862</v>
      </c>
      <c r="YX38" s="1060">
        <v>5.4974399641119644E-2</v>
      </c>
      <c r="YY38" s="1060">
        <v>0.30558993720352018</v>
      </c>
      <c r="YZ38" s="1059">
        <v>3</v>
      </c>
      <c r="ZA38" s="1059">
        <v>29</v>
      </c>
      <c r="ZB38" s="1060">
        <v>0.10344827586206896</v>
      </c>
      <c r="ZC38" s="1060">
        <v>3.5814891350677058E-2</v>
      </c>
      <c r="ZD38" s="1060">
        <v>0.26385081090773799</v>
      </c>
      <c r="ZE38" s="1059">
        <v>5</v>
      </c>
      <c r="ZF38" s="1059">
        <v>29</v>
      </c>
      <c r="ZG38" s="1060">
        <v>0.17241379310344829</v>
      </c>
      <c r="ZH38" s="1060">
        <v>7.5978572528912269E-2</v>
      </c>
      <c r="ZI38" s="1060">
        <v>0.34548439890195237</v>
      </c>
      <c r="ZJ38" s="1059">
        <v>8</v>
      </c>
      <c r="ZK38" s="1059">
        <v>29</v>
      </c>
      <c r="ZL38" s="1060">
        <v>0.27586206896551724</v>
      </c>
      <c r="ZM38" s="1060">
        <v>0.14698755102087954</v>
      </c>
      <c r="ZN38" s="1072">
        <v>0.45717132416865935</v>
      </c>
      <c r="ZO38" s="1059">
        <v>133</v>
      </c>
      <c r="ZP38" s="1059">
        <v>34</v>
      </c>
      <c r="ZQ38" s="1059">
        <v>99</v>
      </c>
      <c r="ZR38" s="1060">
        <v>0.74436090225563911</v>
      </c>
      <c r="ZS38" s="1059">
        <v>31</v>
      </c>
      <c r="ZT38" s="1059">
        <v>19</v>
      </c>
      <c r="ZU38" s="1059">
        <v>50</v>
      </c>
      <c r="ZV38" s="1060">
        <v>0.31313131313131315</v>
      </c>
      <c r="ZW38" s="1060">
        <v>0.23020787273174334</v>
      </c>
      <c r="ZX38" s="1060">
        <v>0.41001504490976792</v>
      </c>
      <c r="ZY38" s="1060">
        <v>0.50505050505050508</v>
      </c>
      <c r="ZZ38" s="1060">
        <v>0.40823170284258531</v>
      </c>
      <c r="AAA38" s="1072">
        <v>0.60149200208602249</v>
      </c>
      <c r="AAB38" s="1059">
        <v>110</v>
      </c>
      <c r="AAC38" s="1059">
        <v>80</v>
      </c>
      <c r="AAD38" s="1059">
        <v>190</v>
      </c>
      <c r="AAE38" s="1060">
        <v>0.42105263157894735</v>
      </c>
      <c r="AAF38" s="1059">
        <v>35</v>
      </c>
      <c r="AAG38" s="1060">
        <v>0.4375</v>
      </c>
      <c r="AAH38" s="1060">
        <v>0.33413860916143817</v>
      </c>
      <c r="AAI38" s="1060">
        <v>0.54658865703050274</v>
      </c>
      <c r="AAJ38" s="1059">
        <v>12</v>
      </c>
      <c r="AAK38" s="1059">
        <v>47</v>
      </c>
      <c r="AAL38" s="1060">
        <v>0.58750000000000002</v>
      </c>
      <c r="AAM38" s="1060">
        <v>0.47804040345890159</v>
      </c>
      <c r="AAN38" s="1072">
        <v>0.68894142387238111</v>
      </c>
      <c r="AAO38" s="1059">
        <v>102</v>
      </c>
      <c r="AAP38" s="1059">
        <v>37</v>
      </c>
      <c r="AAQ38" s="1060">
        <v>0.36274509803921567</v>
      </c>
      <c r="AAR38" s="1060">
        <v>0.27599510544732719</v>
      </c>
      <c r="AAS38" s="1060">
        <v>0.45945827631836861</v>
      </c>
      <c r="AAT38" s="1059">
        <v>14</v>
      </c>
      <c r="AAU38" s="1059">
        <v>51</v>
      </c>
      <c r="AAV38" s="1060">
        <v>0.5</v>
      </c>
      <c r="AAW38" s="1060">
        <v>0.40474447240912581</v>
      </c>
      <c r="AAX38" s="1072">
        <v>0.59525552759087419</v>
      </c>
      <c r="AAY38" s="1059">
        <v>138</v>
      </c>
      <c r="AAZ38" s="1059">
        <v>123</v>
      </c>
      <c r="ABA38" s="1059">
        <v>15</v>
      </c>
      <c r="ABB38" s="1060">
        <v>0.89130434782608692</v>
      </c>
      <c r="ABC38" s="1059">
        <v>51</v>
      </c>
      <c r="ABD38" s="1060">
        <v>0.41463414634146339</v>
      </c>
      <c r="ABE38" s="1060">
        <v>0.33144442818690284</v>
      </c>
      <c r="ABF38" s="1060">
        <v>0.50299456206717441</v>
      </c>
      <c r="ABG38" s="1059">
        <v>20</v>
      </c>
      <c r="ABH38" s="1059">
        <v>71</v>
      </c>
      <c r="ABI38" s="1060">
        <v>0.57723577235772361</v>
      </c>
      <c r="ABJ38" s="1060">
        <v>0.48889556611337576</v>
      </c>
      <c r="ABK38" s="1072">
        <v>0.66089772841864958</v>
      </c>
      <c r="ABL38" s="1059">
        <v>3894</v>
      </c>
      <c r="ABM38" s="1059">
        <v>2229</v>
      </c>
      <c r="ABN38" s="1059">
        <v>1665</v>
      </c>
      <c r="ABO38" s="1059">
        <v>256</v>
      </c>
      <c r="ABP38" s="1059">
        <v>175</v>
      </c>
      <c r="ABQ38" s="1059">
        <v>352</v>
      </c>
      <c r="ABR38" s="1059">
        <v>276</v>
      </c>
      <c r="ABS38" s="1059">
        <v>257</v>
      </c>
      <c r="ABT38" s="1059">
        <v>138</v>
      </c>
      <c r="ABU38" s="1059">
        <v>106</v>
      </c>
      <c r="ABV38" s="1059">
        <v>89</v>
      </c>
      <c r="ABW38" s="1126">
        <v>16</v>
      </c>
      <c r="ABX38" s="1059">
        <v>155</v>
      </c>
      <c r="ABY38" s="1059">
        <v>165</v>
      </c>
      <c r="ABZ38" s="1059">
        <v>90</v>
      </c>
      <c r="ACA38" s="1059">
        <v>35</v>
      </c>
      <c r="ACB38" s="1059">
        <v>400</v>
      </c>
      <c r="ACC38" s="1059">
        <v>440</v>
      </c>
      <c r="ACD38" s="1059">
        <v>240</v>
      </c>
      <c r="ACE38" s="1059">
        <v>165</v>
      </c>
      <c r="ACF38" s="1059">
        <v>150</v>
      </c>
      <c r="ACG38" s="1059">
        <v>90</v>
      </c>
      <c r="ACH38" s="1059">
        <v>50</v>
      </c>
      <c r="ACI38" s="1059">
        <v>410</v>
      </c>
      <c r="ACJ38" s="1059">
        <v>450</v>
      </c>
      <c r="ACK38" s="1059">
        <v>240</v>
      </c>
      <c r="ACL38" s="1059">
        <v>180</v>
      </c>
      <c r="ACM38" s="1059">
        <v>170</v>
      </c>
      <c r="ACN38" s="1059">
        <v>105</v>
      </c>
      <c r="ACO38" s="1059">
        <v>45</v>
      </c>
      <c r="ACP38" s="1059">
        <v>440</v>
      </c>
      <c r="ACQ38" s="1059">
        <v>480</v>
      </c>
      <c r="ACR38" s="1059">
        <v>275</v>
      </c>
      <c r="ACS38" s="1059">
        <v>185</v>
      </c>
      <c r="ACT38" s="1059">
        <v>170</v>
      </c>
      <c r="ACU38" s="1059">
        <v>115</v>
      </c>
      <c r="ACV38" s="1059">
        <v>35</v>
      </c>
      <c r="ACW38" s="1059">
        <v>465</v>
      </c>
      <c r="ACX38" s="1059">
        <v>515</v>
      </c>
      <c r="ACY38" s="1059">
        <v>275</v>
      </c>
      <c r="ACZ38" s="1059">
        <v>215</v>
      </c>
      <c r="ADA38" s="1059">
        <v>175</v>
      </c>
      <c r="ADB38" s="1059">
        <v>120</v>
      </c>
      <c r="ADC38" s="1059">
        <v>50</v>
      </c>
      <c r="ADD38" s="1059">
        <v>495</v>
      </c>
      <c r="ADE38" s="1059">
        <v>550</v>
      </c>
      <c r="ADF38" s="1059">
        <v>310</v>
      </c>
      <c r="ADG38" s="1059">
        <v>210</v>
      </c>
      <c r="ADH38" s="1059">
        <v>180</v>
      </c>
      <c r="ADI38" s="1059">
        <v>115</v>
      </c>
      <c r="ADJ38" s="1059">
        <v>60</v>
      </c>
      <c r="ADK38" s="1059">
        <v>495</v>
      </c>
      <c r="ADL38" s="1059">
        <v>550</v>
      </c>
      <c r="ADM38" s="1126">
        <v>320</v>
      </c>
      <c r="ADN38" s="1059">
        <v>135</v>
      </c>
      <c r="ADO38" s="1059">
        <v>129</v>
      </c>
      <c r="ADP38" s="1060">
        <v>0.9555555555555556</v>
      </c>
      <c r="ADQ38" s="1059">
        <v>129</v>
      </c>
      <c r="ADR38" s="1060">
        <v>0.9555555555555556</v>
      </c>
      <c r="ADS38" s="1059">
        <v>120</v>
      </c>
      <c r="ADT38" s="1059">
        <v>114</v>
      </c>
      <c r="ADU38" s="1060">
        <v>0.95</v>
      </c>
      <c r="ADV38" s="1059">
        <v>113</v>
      </c>
      <c r="ADW38" s="1060">
        <v>0.94166666666666665</v>
      </c>
      <c r="ADX38" s="1059">
        <v>113</v>
      </c>
      <c r="ADY38" s="1060">
        <v>0.94166666666666665</v>
      </c>
      <c r="ADZ38" s="1059">
        <v>111</v>
      </c>
      <c r="AEA38" s="1060">
        <v>0.92500000000000004</v>
      </c>
      <c r="AEB38" s="1059">
        <v>134</v>
      </c>
      <c r="AEC38" s="1059">
        <v>129</v>
      </c>
      <c r="AED38" s="1060">
        <v>0.96268656716417911</v>
      </c>
      <c r="AEE38" s="1059">
        <v>117</v>
      </c>
      <c r="AEF38" s="1060">
        <v>0.87313432835820892</v>
      </c>
      <c r="AEG38" s="1059">
        <v>129</v>
      </c>
      <c r="AEH38" s="1060">
        <v>0.96268656716417911</v>
      </c>
      <c r="AEI38" s="1059">
        <v>129</v>
      </c>
      <c r="AEJ38" s="1060">
        <v>0.96268656716417911</v>
      </c>
      <c r="AEK38" s="1059">
        <v>126</v>
      </c>
      <c r="AEL38" s="1060">
        <v>0.94029850746268662</v>
      </c>
      <c r="AEM38" s="1059">
        <v>121</v>
      </c>
      <c r="AEN38" s="1060">
        <v>0.90298507462686572</v>
      </c>
      <c r="AEO38" s="1059">
        <v>115.99999999999999</v>
      </c>
      <c r="AEP38" s="1072">
        <v>0.86567164179104472</v>
      </c>
      <c r="AEQ38" s="1158">
        <v>113</v>
      </c>
      <c r="AER38" s="1042">
        <v>107</v>
      </c>
      <c r="AES38" s="1144">
        <v>0.94690265486725667</v>
      </c>
      <c r="AET38" s="64">
        <v>40</v>
      </c>
      <c r="AEU38" s="1144">
        <v>0.35398230088495575</v>
      </c>
      <c r="AEV38" s="1042">
        <v>105</v>
      </c>
      <c r="AEW38" s="1144">
        <v>0.92920353982300885</v>
      </c>
      <c r="AEX38" s="1042">
        <v>126</v>
      </c>
      <c r="AEY38" s="1042">
        <v>119</v>
      </c>
      <c r="AEZ38" s="1144">
        <v>0.94444444444444442</v>
      </c>
      <c r="AFA38" s="65">
        <v>116</v>
      </c>
      <c r="AFB38" s="1144">
        <v>0.92063492063492058</v>
      </c>
      <c r="AFC38" s="65">
        <v>93</v>
      </c>
      <c r="AFD38" s="1144">
        <v>0.73809523809523814</v>
      </c>
      <c r="AFE38" s="1042">
        <v>116</v>
      </c>
      <c r="AFF38" s="1144">
        <v>0.92063492063492058</v>
      </c>
      <c r="AFG38" s="1042">
        <v>92</v>
      </c>
      <c r="AFH38" s="1144">
        <v>0.73015873015873012</v>
      </c>
      <c r="AFI38" s="1042">
        <v>135</v>
      </c>
      <c r="AFJ38" s="1042">
        <v>127</v>
      </c>
      <c r="AFK38" s="1144">
        <v>0.94074074074074077</v>
      </c>
      <c r="AFL38" s="65">
        <v>119</v>
      </c>
      <c r="AFM38" s="1144">
        <v>0.88148148148148153</v>
      </c>
      <c r="AFN38" s="65">
        <v>127</v>
      </c>
      <c r="AFO38" s="1144">
        <v>0.94074074074074077</v>
      </c>
      <c r="AFP38" s="65">
        <v>126</v>
      </c>
      <c r="AFQ38" s="1144">
        <v>0.93333333333333335</v>
      </c>
      <c r="AFR38" s="65">
        <v>106</v>
      </c>
      <c r="AFS38" s="1144">
        <v>0.78518518518518521</v>
      </c>
      <c r="AFT38" s="65">
        <v>117</v>
      </c>
      <c r="AFU38" s="1144">
        <v>0.8666666666666667</v>
      </c>
      <c r="AFV38" s="1042">
        <v>116</v>
      </c>
      <c r="AFW38" s="1144">
        <v>0.85925925925925928</v>
      </c>
      <c r="AFX38" s="1042">
        <v>123</v>
      </c>
      <c r="AFY38" s="1144">
        <v>0.91111111111111109</v>
      </c>
      <c r="AFZ38" s="1042">
        <v>105</v>
      </c>
      <c r="AGA38" s="1144">
        <v>0.77777777777777779</v>
      </c>
      <c r="AGB38" s="1042">
        <v>89</v>
      </c>
      <c r="AGC38" s="802">
        <v>0.65925925925925921</v>
      </c>
      <c r="AGD38" s="1042">
        <v>111</v>
      </c>
      <c r="AGE38" s="1039">
        <v>108</v>
      </c>
      <c r="AGF38" s="1145">
        <v>0.97297297297297303</v>
      </c>
      <c r="AGG38" s="1039">
        <v>1</v>
      </c>
      <c r="AGH38" s="1145">
        <v>9.0090090090090089E-3</v>
      </c>
      <c r="AGI38" s="1039">
        <v>107</v>
      </c>
      <c r="AGJ38" s="1145">
        <v>0.963963963963964</v>
      </c>
      <c r="AGK38" s="1039">
        <v>139</v>
      </c>
      <c r="AGL38" s="1039">
        <v>131</v>
      </c>
      <c r="AGM38" s="1145">
        <v>0.94244604316546765</v>
      </c>
      <c r="AGN38" s="1039">
        <v>124</v>
      </c>
      <c r="AGO38" s="1145">
        <v>0.8920863309352518</v>
      </c>
      <c r="AGP38" s="1039">
        <v>127</v>
      </c>
      <c r="AGQ38" s="1145">
        <v>0.91366906474820142</v>
      </c>
      <c r="AGR38" s="1039">
        <v>125</v>
      </c>
      <c r="AGS38" s="1145">
        <v>0.89928057553956831</v>
      </c>
      <c r="AGT38" s="1039">
        <v>124</v>
      </c>
      <c r="AGU38" s="1145">
        <v>0.8920863309352518</v>
      </c>
      <c r="AGV38" s="1039">
        <v>114</v>
      </c>
      <c r="AGW38" s="1039">
        <v>112</v>
      </c>
      <c r="AGX38" s="1145">
        <v>0.98245614035087714</v>
      </c>
      <c r="AGY38" s="1039">
        <v>108</v>
      </c>
      <c r="AGZ38" s="1145">
        <v>0.94736842105263153</v>
      </c>
      <c r="AHA38" s="1039">
        <v>112</v>
      </c>
      <c r="AHB38" s="1145">
        <v>0.98245614035087714</v>
      </c>
      <c r="AHC38" s="1039">
        <v>112</v>
      </c>
      <c r="AHD38" s="1145">
        <v>0.98245614035087714</v>
      </c>
      <c r="AHE38" s="1039">
        <v>111</v>
      </c>
      <c r="AHF38" s="1145">
        <v>0.97368421052631582</v>
      </c>
      <c r="AHG38" s="1039">
        <v>106</v>
      </c>
      <c r="AHH38" s="1145">
        <v>0.92982456140350878</v>
      </c>
      <c r="AHI38" s="1039">
        <v>111</v>
      </c>
      <c r="AHJ38" s="1145">
        <v>0.97368421052631582</v>
      </c>
      <c r="AHK38" s="1039">
        <v>109</v>
      </c>
      <c r="AHL38" s="1145">
        <v>0.95614035087719296</v>
      </c>
      <c r="AHM38" s="1039">
        <v>112</v>
      </c>
      <c r="AHN38" s="1145">
        <v>0.98245614035087714</v>
      </c>
      <c r="AHO38" s="1039">
        <v>111</v>
      </c>
      <c r="AHP38" s="749">
        <v>0.97368421052631582</v>
      </c>
    </row>
    <row r="39" spans="1:900" x14ac:dyDescent="0.2">
      <c r="A39" s="1979"/>
      <c r="B39" s="8" t="s">
        <v>636</v>
      </c>
      <c r="C39" s="1015" t="s">
        <v>637</v>
      </c>
      <c r="D39" s="3" t="s">
        <v>638</v>
      </c>
      <c r="E39" s="1" t="s">
        <v>1525</v>
      </c>
      <c r="F39" s="1" t="s">
        <v>1526</v>
      </c>
      <c r="G39" s="1" t="s">
        <v>770</v>
      </c>
      <c r="H39" s="1" t="s">
        <v>770</v>
      </c>
      <c r="I39" s="1" t="s">
        <v>1527</v>
      </c>
      <c r="J39" s="1" t="s">
        <v>638</v>
      </c>
      <c r="K39" s="1" t="s">
        <v>734</v>
      </c>
      <c r="L39" s="1" t="s">
        <v>737</v>
      </c>
      <c r="M39" s="1" t="s">
        <v>611</v>
      </c>
      <c r="N39" s="1" t="s">
        <v>628</v>
      </c>
      <c r="O39" s="1" t="s">
        <v>1528</v>
      </c>
      <c r="P39" s="1" t="s">
        <v>1529</v>
      </c>
      <c r="Q39" s="1">
        <v>517682</v>
      </c>
      <c r="R39" s="1">
        <v>105206</v>
      </c>
      <c r="S39" s="1" t="s">
        <v>770</v>
      </c>
      <c r="T39" s="1" t="s">
        <v>770</v>
      </c>
      <c r="U39" s="913" t="s">
        <v>770</v>
      </c>
      <c r="V39" s="1125">
        <v>445</v>
      </c>
      <c r="W39" s="1059">
        <v>520</v>
      </c>
      <c r="X39" s="1059">
        <v>2680</v>
      </c>
      <c r="Y39" s="1059">
        <v>3130</v>
      </c>
      <c r="Z39" s="1098">
        <v>0.16604477611940299</v>
      </c>
      <c r="AA39" s="1098">
        <v>0.15243625248124043</v>
      </c>
      <c r="AB39" s="1098">
        <v>0.18060929902963629</v>
      </c>
      <c r="AC39" s="1098">
        <v>0.16613418530351437</v>
      </c>
      <c r="AD39" s="1098">
        <v>0.15350573006279675</v>
      </c>
      <c r="AE39" s="1072">
        <v>0.17958114511483436</v>
      </c>
      <c r="AF39" s="1059">
        <v>375</v>
      </c>
      <c r="AG39" s="1059">
        <v>435</v>
      </c>
      <c r="AH39" s="1059">
        <v>2600</v>
      </c>
      <c r="AI39" s="1059">
        <v>3080</v>
      </c>
      <c r="AJ39" s="1098">
        <v>0.14423076923076922</v>
      </c>
      <c r="AK39" s="1098">
        <v>0.13125120321138795</v>
      </c>
      <c r="AL39" s="1098">
        <v>0.15826007108951226</v>
      </c>
      <c r="AM39" s="1098">
        <v>0.14123376623376624</v>
      </c>
      <c r="AN39" s="1098">
        <v>0.12938093864372774</v>
      </c>
      <c r="AO39" s="1072">
        <v>0.15398040482652439</v>
      </c>
      <c r="AP39" s="1059">
        <v>380</v>
      </c>
      <c r="AQ39" s="1059">
        <v>440</v>
      </c>
      <c r="AR39" s="1059">
        <v>2665</v>
      </c>
      <c r="AS39" s="1059">
        <v>3120</v>
      </c>
      <c r="AT39" s="1098">
        <v>0.14258911819887429</v>
      </c>
      <c r="AU39" s="1098">
        <v>0.12982807082692113</v>
      </c>
      <c r="AV39" s="1098">
        <v>0.1563790608466927</v>
      </c>
      <c r="AW39" s="1098">
        <v>0.14102564102564102</v>
      </c>
      <c r="AX39" s="1098">
        <v>0.12925396022915345</v>
      </c>
      <c r="AY39" s="1072">
        <v>0.15368019967355814</v>
      </c>
      <c r="AZ39" s="1059">
        <v>465</v>
      </c>
      <c r="BA39" s="1059">
        <v>535</v>
      </c>
      <c r="BB39" s="1059">
        <v>2610</v>
      </c>
      <c r="BC39" s="1059">
        <v>3080</v>
      </c>
      <c r="BD39" s="1098">
        <v>0.17816091954022989</v>
      </c>
      <c r="BE39" s="1098">
        <v>0.16395703404107975</v>
      </c>
      <c r="BF39" s="1098">
        <v>0.19331079322875863</v>
      </c>
      <c r="BG39" s="1098">
        <v>0.17370129870129869</v>
      </c>
      <c r="BH39" s="1098">
        <v>0.16073032988795732</v>
      </c>
      <c r="BI39" s="1072">
        <v>0.18748519064381039</v>
      </c>
      <c r="BJ39" s="1059">
        <v>906</v>
      </c>
      <c r="BK39" s="1059">
        <v>936</v>
      </c>
      <c r="BL39" s="1059">
        <v>805</v>
      </c>
      <c r="BM39" s="1059">
        <v>800</v>
      </c>
      <c r="BN39" s="1059">
        <v>736</v>
      </c>
      <c r="BO39" s="1059">
        <v>3447</v>
      </c>
      <c r="BP39" s="1059">
        <v>4183</v>
      </c>
      <c r="BQ39" s="1126">
        <v>16426</v>
      </c>
      <c r="BR39" s="1059">
        <v>938</v>
      </c>
      <c r="BS39" s="1059">
        <v>901</v>
      </c>
      <c r="BT39" s="1059">
        <v>777</v>
      </c>
      <c r="BU39" s="1059">
        <v>852</v>
      </c>
      <c r="BV39" s="1059">
        <v>763</v>
      </c>
      <c r="BW39" s="1059">
        <v>3468</v>
      </c>
      <c r="BX39" s="1059">
        <v>4231</v>
      </c>
      <c r="BY39" s="1126">
        <v>16399</v>
      </c>
      <c r="BZ39" s="1059">
        <v>972</v>
      </c>
      <c r="CA39" s="1059">
        <v>836</v>
      </c>
      <c r="CB39" s="1059">
        <v>756</v>
      </c>
      <c r="CC39" s="1059">
        <v>870</v>
      </c>
      <c r="CD39" s="1059">
        <v>736</v>
      </c>
      <c r="CE39" s="1059">
        <v>3434</v>
      </c>
      <c r="CF39" s="1059">
        <v>4170</v>
      </c>
      <c r="CG39" s="1126">
        <v>16238</v>
      </c>
      <c r="CH39" s="1059">
        <v>888</v>
      </c>
      <c r="CI39" s="1059">
        <v>778</v>
      </c>
      <c r="CJ39" s="1059">
        <v>771</v>
      </c>
      <c r="CK39" s="1059">
        <v>866</v>
      </c>
      <c r="CL39" s="1059">
        <v>733</v>
      </c>
      <c r="CM39" s="1059">
        <v>3303</v>
      </c>
      <c r="CN39" s="1059">
        <v>4036</v>
      </c>
      <c r="CO39" s="1126">
        <v>16034</v>
      </c>
      <c r="CP39" s="1059">
        <v>898</v>
      </c>
      <c r="CQ39" s="1059">
        <v>794</v>
      </c>
      <c r="CR39" s="1059">
        <v>798</v>
      </c>
      <c r="CS39" s="1059">
        <v>855</v>
      </c>
      <c r="CT39" s="1059">
        <v>773</v>
      </c>
      <c r="CU39" s="1059">
        <v>3345</v>
      </c>
      <c r="CV39" s="1059">
        <v>4118</v>
      </c>
      <c r="CW39" s="1126">
        <v>16026</v>
      </c>
      <c r="CX39" s="1059">
        <v>876</v>
      </c>
      <c r="CY39" s="1059">
        <v>765</v>
      </c>
      <c r="CZ39" s="1059">
        <v>810</v>
      </c>
      <c r="DA39" s="1059">
        <v>844</v>
      </c>
      <c r="DB39" s="1059">
        <v>763</v>
      </c>
      <c r="DC39" s="1059">
        <v>3295</v>
      </c>
      <c r="DD39" s="1059">
        <v>4058</v>
      </c>
      <c r="DE39" s="1126">
        <v>15874</v>
      </c>
      <c r="DF39" s="1059">
        <v>875</v>
      </c>
      <c r="DG39" s="1059">
        <v>771</v>
      </c>
      <c r="DH39" s="1059">
        <v>851</v>
      </c>
      <c r="DI39" s="1059">
        <v>859</v>
      </c>
      <c r="DJ39" s="1059">
        <v>749</v>
      </c>
      <c r="DK39" s="1059">
        <v>3356</v>
      </c>
      <c r="DL39" s="1059">
        <v>4105</v>
      </c>
      <c r="DM39" s="1126">
        <v>15831</v>
      </c>
      <c r="DN39" s="1059">
        <v>832</v>
      </c>
      <c r="DO39" s="1059">
        <v>756</v>
      </c>
      <c r="DP39" s="1059">
        <v>881</v>
      </c>
      <c r="DQ39" s="1059">
        <v>860</v>
      </c>
      <c r="DR39" s="1059">
        <v>754</v>
      </c>
      <c r="DS39" s="1059">
        <v>3329</v>
      </c>
      <c r="DT39" s="1059">
        <v>4083</v>
      </c>
      <c r="DU39" s="1126">
        <v>15786</v>
      </c>
      <c r="DV39" s="1059">
        <v>794</v>
      </c>
      <c r="DW39" s="1059">
        <v>792</v>
      </c>
      <c r="DX39" s="1059">
        <v>912</v>
      </c>
      <c r="DY39" s="1059">
        <v>850</v>
      </c>
      <c r="DZ39" s="1059">
        <v>767</v>
      </c>
      <c r="EA39" s="1059">
        <v>3348</v>
      </c>
      <c r="EB39" s="1059">
        <v>4115</v>
      </c>
      <c r="EC39" s="1126">
        <v>15825</v>
      </c>
      <c r="ED39" s="1059">
        <v>807</v>
      </c>
      <c r="EE39" s="1059">
        <v>829</v>
      </c>
      <c r="EF39" s="1059">
        <v>920</v>
      </c>
      <c r="EG39" s="1059">
        <v>920</v>
      </c>
      <c r="EH39" s="1059">
        <v>706</v>
      </c>
      <c r="EI39" s="1059">
        <v>3476</v>
      </c>
      <c r="EJ39" s="1059">
        <v>4182</v>
      </c>
      <c r="EK39" s="1126">
        <v>15868</v>
      </c>
      <c r="EL39" s="1059">
        <v>781</v>
      </c>
      <c r="EM39" s="1059">
        <v>865</v>
      </c>
      <c r="EN39" s="1059">
        <v>940</v>
      </c>
      <c r="EO39" s="1059">
        <v>889</v>
      </c>
      <c r="EP39" s="1059">
        <v>722</v>
      </c>
      <c r="EQ39" s="1059">
        <v>3475</v>
      </c>
      <c r="ER39" s="1059">
        <v>4197</v>
      </c>
      <c r="ES39" s="1126">
        <v>15878</v>
      </c>
      <c r="ET39" s="1059" t="s">
        <v>770</v>
      </c>
      <c r="EU39" s="1059" t="s">
        <v>770</v>
      </c>
      <c r="EV39" s="1059">
        <v>15</v>
      </c>
      <c r="EW39" s="1059">
        <v>18</v>
      </c>
      <c r="EX39" s="1059">
        <v>33</v>
      </c>
      <c r="EY39" s="1059">
        <v>125</v>
      </c>
      <c r="EZ39" s="1098">
        <v>0.26400000000000001</v>
      </c>
      <c r="FA39" s="1098">
        <v>0.19459847344951553</v>
      </c>
      <c r="FB39" s="1098">
        <v>0.34747439238081457</v>
      </c>
      <c r="FC39" s="64" t="s">
        <v>2154</v>
      </c>
      <c r="FD39" s="1098">
        <v>0.14399999999999999</v>
      </c>
      <c r="FE39" s="1098">
        <v>9.3068950253000604E-2</v>
      </c>
      <c r="FF39" s="1098">
        <v>0.21615961006732778</v>
      </c>
      <c r="FG39" s="1126" t="s">
        <v>2154</v>
      </c>
      <c r="FH39" s="1059" t="s">
        <v>770</v>
      </c>
      <c r="FI39" s="1059" t="s">
        <v>770</v>
      </c>
      <c r="FJ39" s="1059">
        <v>26</v>
      </c>
      <c r="FK39" s="1059">
        <v>27</v>
      </c>
      <c r="FL39" s="1059">
        <v>53</v>
      </c>
      <c r="FM39" s="1059">
        <v>127</v>
      </c>
      <c r="FN39" s="1098">
        <v>0.41732283464566927</v>
      </c>
      <c r="FO39" s="1098">
        <v>0.33522142361498536</v>
      </c>
      <c r="FP39" s="1098">
        <v>0.50427899017374722</v>
      </c>
      <c r="FQ39" s="1059" t="s">
        <v>2154</v>
      </c>
      <c r="FR39" s="1098">
        <v>0.2125984251968504</v>
      </c>
      <c r="FS39" s="1098">
        <v>0.15042471749493563</v>
      </c>
      <c r="FT39" s="1098">
        <v>0.29164814948494405</v>
      </c>
      <c r="FU39" s="1126" t="s">
        <v>2154</v>
      </c>
      <c r="FV39" s="1059" t="s">
        <v>770</v>
      </c>
      <c r="FW39" s="1059" t="s">
        <v>770</v>
      </c>
      <c r="FX39" s="1059">
        <v>24</v>
      </c>
      <c r="FY39" s="1059">
        <v>23</v>
      </c>
      <c r="FZ39" s="1059">
        <v>47</v>
      </c>
      <c r="GA39" s="1059">
        <v>138</v>
      </c>
      <c r="GB39" s="1098">
        <v>0.34057971014492755</v>
      </c>
      <c r="GC39" s="1098">
        <v>0.26678817175902569</v>
      </c>
      <c r="GD39" s="1098">
        <v>0.42300633285318595</v>
      </c>
      <c r="GE39" s="1059" t="s">
        <v>2154</v>
      </c>
      <c r="GF39" s="1098">
        <v>0.16666666666666666</v>
      </c>
      <c r="GG39" s="1098">
        <v>0.11370238105954379</v>
      </c>
      <c r="GH39" s="1098">
        <v>0.23768612858417149</v>
      </c>
      <c r="GI39" s="1126" t="s">
        <v>2154</v>
      </c>
      <c r="GJ39" s="1059" t="s">
        <v>770</v>
      </c>
      <c r="GK39" s="1059" t="s">
        <v>770</v>
      </c>
      <c r="GL39" s="1059">
        <v>14</v>
      </c>
      <c r="GM39" s="1059">
        <v>29</v>
      </c>
      <c r="GN39" s="1059">
        <v>43</v>
      </c>
      <c r="GO39" s="1059">
        <v>130</v>
      </c>
      <c r="GP39" s="1098">
        <v>0.33076923076923076</v>
      </c>
      <c r="GQ39" s="1098">
        <v>0.25577031604387762</v>
      </c>
      <c r="GR39" s="1098">
        <v>0.4154825200526992</v>
      </c>
      <c r="GS39" s="1059" t="s">
        <v>2154</v>
      </c>
      <c r="GT39" s="1098">
        <v>0.22307692307692309</v>
      </c>
      <c r="GU39" s="1098">
        <v>0.1600493909503575</v>
      </c>
      <c r="GV39" s="1098">
        <v>0.3020007044804045</v>
      </c>
      <c r="GW39" s="1126" t="s">
        <v>2154</v>
      </c>
      <c r="GX39" s="1059" t="s">
        <v>770</v>
      </c>
      <c r="GY39" s="1059" t="s">
        <v>770</v>
      </c>
      <c r="GZ39" s="1059">
        <v>22</v>
      </c>
      <c r="HA39" s="1059">
        <v>14</v>
      </c>
      <c r="HB39" s="1059">
        <v>36</v>
      </c>
      <c r="HC39" s="1059">
        <v>170</v>
      </c>
      <c r="HD39" s="1098">
        <v>0.21176470588235294</v>
      </c>
      <c r="HE39" s="1098">
        <v>0.15706771471168085</v>
      </c>
      <c r="HF39" s="1098">
        <v>0.27920024653983816</v>
      </c>
      <c r="HG39" s="1059" t="s">
        <v>2154</v>
      </c>
      <c r="HH39" s="1098">
        <v>8.2352941176470587E-2</v>
      </c>
      <c r="HI39" s="1098">
        <v>4.9687964749433572E-2</v>
      </c>
      <c r="HJ39" s="1098">
        <v>0.13347581583950213</v>
      </c>
      <c r="HK39" s="1126" t="s">
        <v>2154</v>
      </c>
      <c r="HL39" s="1059" t="s">
        <v>770</v>
      </c>
      <c r="HM39" s="1059" t="s">
        <v>770</v>
      </c>
      <c r="HN39" s="1059">
        <v>33</v>
      </c>
      <c r="HO39" s="1059">
        <v>16</v>
      </c>
      <c r="HP39" s="1059">
        <v>49</v>
      </c>
      <c r="HQ39" s="1059">
        <v>168</v>
      </c>
      <c r="HR39" s="1098">
        <v>0.29166666666666669</v>
      </c>
      <c r="HS39" s="1098">
        <v>0.22820559428970266</v>
      </c>
      <c r="HT39" s="1098">
        <v>0.36444218418940905</v>
      </c>
      <c r="HU39" s="1059" t="s">
        <v>3499</v>
      </c>
      <c r="HV39" s="1098">
        <v>9.5238095238095233E-2</v>
      </c>
      <c r="HW39" s="1098">
        <v>5.9474309403575225E-2</v>
      </c>
      <c r="HX39" s="1098">
        <v>0.14909851735584173</v>
      </c>
      <c r="HY39" s="1126" t="s">
        <v>2154</v>
      </c>
      <c r="HZ39" s="1059" t="s">
        <v>770</v>
      </c>
      <c r="IA39" s="1059" t="s">
        <v>770</v>
      </c>
      <c r="IB39" s="1059">
        <v>22</v>
      </c>
      <c r="IC39" s="1059">
        <v>22</v>
      </c>
      <c r="ID39" s="1059">
        <v>44</v>
      </c>
      <c r="IE39" s="1059">
        <v>181</v>
      </c>
      <c r="IF39" s="1098">
        <v>0.24309392265193369</v>
      </c>
      <c r="IG39" s="1098">
        <v>0.18636485320491775</v>
      </c>
      <c r="IH39" s="1098">
        <v>0.31050126874981721</v>
      </c>
      <c r="II39" s="1059" t="s">
        <v>2154</v>
      </c>
      <c r="IJ39" s="1098">
        <v>0.12154696132596685</v>
      </c>
      <c r="IK39" s="1098">
        <v>8.1653667211610298E-2</v>
      </c>
      <c r="IL39" s="1098">
        <v>0.17717061996902073</v>
      </c>
      <c r="IM39" s="1126" t="s">
        <v>2154</v>
      </c>
      <c r="IN39" s="1059" t="s">
        <v>770</v>
      </c>
      <c r="IO39" s="1059" t="s">
        <v>770</v>
      </c>
      <c r="IP39" s="1059">
        <v>7</v>
      </c>
      <c r="IQ39" s="1059">
        <v>12</v>
      </c>
      <c r="IR39" s="1059">
        <v>19</v>
      </c>
      <c r="IS39" s="1059">
        <v>89</v>
      </c>
      <c r="IT39" s="1098">
        <v>0.21348314606741572</v>
      </c>
      <c r="IU39" s="1098">
        <v>0.14114796502178609</v>
      </c>
      <c r="IV39" s="1098">
        <v>0.309528482248426</v>
      </c>
      <c r="IW39" s="1059" t="s">
        <v>2154</v>
      </c>
      <c r="IX39" s="1098">
        <v>0.1348314606741573</v>
      </c>
      <c r="IY39" s="1098">
        <v>7.8842712007378024E-2</v>
      </c>
      <c r="IZ39" s="1098">
        <v>0.2210390345134805</v>
      </c>
      <c r="JA39" s="1126" t="s">
        <v>2154</v>
      </c>
      <c r="JB39" s="1059">
        <v>15736</v>
      </c>
      <c r="JC39" s="1059">
        <v>871</v>
      </c>
      <c r="JD39" s="1059">
        <v>759</v>
      </c>
      <c r="JE39" s="1059">
        <v>814</v>
      </c>
      <c r="JF39" s="1059">
        <v>834</v>
      </c>
      <c r="JG39" s="1126">
        <v>774</v>
      </c>
      <c r="JH39" s="1059">
        <v>3298</v>
      </c>
      <c r="JI39" s="1059">
        <v>19</v>
      </c>
      <c r="JJ39" s="1059">
        <v>36</v>
      </c>
      <c r="JK39" s="1059">
        <v>58</v>
      </c>
      <c r="JL39" s="1059">
        <v>54</v>
      </c>
      <c r="JM39" s="1126">
        <v>49</v>
      </c>
      <c r="JN39" s="1060">
        <v>0.20958312150482969</v>
      </c>
      <c r="JO39" s="1060">
        <v>2.1814006888633754E-2</v>
      </c>
      <c r="JP39" s="1060">
        <v>4.7430830039525688E-2</v>
      </c>
      <c r="JQ39" s="1060">
        <v>7.125307125307126E-2</v>
      </c>
      <c r="JR39" s="1060">
        <v>6.4748201438848921E-2</v>
      </c>
      <c r="JS39" s="1072">
        <v>6.3307493540051676E-2</v>
      </c>
      <c r="JT39" s="1059">
        <v>15852</v>
      </c>
      <c r="JU39" s="1059">
        <v>15350</v>
      </c>
      <c r="JV39" s="1059">
        <v>14919</v>
      </c>
      <c r="JW39" s="1059">
        <v>431</v>
      </c>
      <c r="JX39" s="1059">
        <v>107</v>
      </c>
      <c r="JY39" s="1059">
        <v>46</v>
      </c>
      <c r="JZ39" s="1059">
        <v>278</v>
      </c>
      <c r="KA39" s="1059">
        <v>199</v>
      </c>
      <c r="KB39" s="1059">
        <v>172</v>
      </c>
      <c r="KC39" s="1059">
        <v>82</v>
      </c>
      <c r="KD39" s="1059">
        <v>49</v>
      </c>
      <c r="KE39" s="1060">
        <v>0.94114307342922032</v>
      </c>
      <c r="KF39" s="1072">
        <v>5.8856926570779677E-2</v>
      </c>
      <c r="KG39" s="1059">
        <v>871</v>
      </c>
      <c r="KH39" s="1059">
        <v>817</v>
      </c>
      <c r="KI39" s="1059">
        <v>790</v>
      </c>
      <c r="KJ39" s="1059">
        <v>27</v>
      </c>
      <c r="KK39" s="1059">
        <v>2</v>
      </c>
      <c r="KL39" s="1059">
        <v>5</v>
      </c>
      <c r="KM39" s="1059">
        <v>20</v>
      </c>
      <c r="KN39" s="1059">
        <v>34</v>
      </c>
      <c r="KO39" s="1059">
        <v>14</v>
      </c>
      <c r="KP39" s="1059">
        <v>2</v>
      </c>
      <c r="KQ39" s="1059">
        <v>4</v>
      </c>
      <c r="KR39" s="1060">
        <v>0.90700344431687718</v>
      </c>
      <c r="KS39" s="1072">
        <v>9.2996555683122817E-2</v>
      </c>
      <c r="KT39" s="1059">
        <v>461</v>
      </c>
      <c r="KU39" s="1059">
        <v>424</v>
      </c>
      <c r="KV39" s="1059">
        <v>416</v>
      </c>
      <c r="KW39" s="1059">
        <v>8</v>
      </c>
      <c r="KX39" s="1059">
        <v>3</v>
      </c>
      <c r="KY39" s="1059">
        <v>3</v>
      </c>
      <c r="KZ39" s="1059">
        <v>2</v>
      </c>
      <c r="LA39" s="1059">
        <v>25</v>
      </c>
      <c r="LB39" s="1059">
        <v>6</v>
      </c>
      <c r="LC39" s="1059">
        <v>4</v>
      </c>
      <c r="LD39" s="1059">
        <v>2</v>
      </c>
      <c r="LE39" s="1060">
        <v>0.90238611713665939</v>
      </c>
      <c r="LF39" s="1072">
        <v>9.7613882863340606E-2</v>
      </c>
      <c r="LG39" s="1059">
        <v>298</v>
      </c>
      <c r="LH39" s="1059">
        <v>281</v>
      </c>
      <c r="LI39" s="1059">
        <v>272</v>
      </c>
      <c r="LJ39" s="1059">
        <v>9</v>
      </c>
      <c r="LK39" s="1059">
        <v>2</v>
      </c>
      <c r="LL39" s="1059">
        <v>1</v>
      </c>
      <c r="LM39" s="1059">
        <v>6</v>
      </c>
      <c r="LN39" s="1059">
        <v>14</v>
      </c>
      <c r="LO39" s="1059">
        <v>1</v>
      </c>
      <c r="LP39" s="1059">
        <v>2</v>
      </c>
      <c r="LQ39" s="1059">
        <v>0</v>
      </c>
      <c r="LR39" s="1060">
        <v>0.91275167785234901</v>
      </c>
      <c r="LS39" s="1072">
        <v>8.7248322147650992E-2</v>
      </c>
      <c r="LT39" s="1059">
        <v>814</v>
      </c>
      <c r="LU39" s="1059">
        <v>780</v>
      </c>
      <c r="LV39" s="1059">
        <v>763</v>
      </c>
      <c r="LW39" s="1059">
        <v>17</v>
      </c>
      <c r="LX39" s="1059">
        <v>4</v>
      </c>
      <c r="LY39" s="1059">
        <v>4</v>
      </c>
      <c r="LZ39" s="1059">
        <v>9</v>
      </c>
      <c r="MA39" s="1059">
        <v>24</v>
      </c>
      <c r="MB39" s="1059">
        <v>7</v>
      </c>
      <c r="MC39" s="1059">
        <v>3</v>
      </c>
      <c r="MD39" s="1059">
        <v>0</v>
      </c>
      <c r="ME39" s="1060">
        <v>0.9373464373464373</v>
      </c>
      <c r="MF39" s="1072">
        <v>6.26535626535627E-2</v>
      </c>
      <c r="MG39" s="1059">
        <v>188</v>
      </c>
      <c r="MH39" s="1059">
        <v>182</v>
      </c>
      <c r="MI39" s="1059">
        <v>176</v>
      </c>
      <c r="MJ39" s="1059">
        <v>6</v>
      </c>
      <c r="MK39" s="1059">
        <v>0</v>
      </c>
      <c r="ML39" s="1059">
        <v>4</v>
      </c>
      <c r="MM39" s="1059">
        <v>2</v>
      </c>
      <c r="MN39" s="1059">
        <v>2</v>
      </c>
      <c r="MO39" s="1059">
        <v>2</v>
      </c>
      <c r="MP39" s="1059">
        <v>2</v>
      </c>
      <c r="MQ39" s="1059">
        <v>0</v>
      </c>
      <c r="MR39" s="1060">
        <v>0.93617021276595747</v>
      </c>
      <c r="MS39" s="1072">
        <v>6.3829787234042534E-2</v>
      </c>
      <c r="MT39" s="1059">
        <v>362</v>
      </c>
      <c r="MU39" s="1059">
        <v>351</v>
      </c>
      <c r="MV39" s="1059">
        <v>347</v>
      </c>
      <c r="MW39" s="1059">
        <v>4</v>
      </c>
      <c r="MX39" s="1059">
        <v>0</v>
      </c>
      <c r="MY39" s="1059">
        <v>2</v>
      </c>
      <c r="MZ39" s="1059">
        <v>2</v>
      </c>
      <c r="NA39" s="1059">
        <v>4</v>
      </c>
      <c r="NB39" s="1059">
        <v>5</v>
      </c>
      <c r="NC39" s="1059">
        <v>1</v>
      </c>
      <c r="ND39" s="1059">
        <v>1</v>
      </c>
      <c r="NE39" s="1060">
        <v>0.95856353591160226</v>
      </c>
      <c r="NF39" s="1072">
        <v>4.143646408839774E-2</v>
      </c>
      <c r="NG39" s="1059">
        <v>285</v>
      </c>
      <c r="NH39" s="1059">
        <v>270</v>
      </c>
      <c r="NI39" s="1059">
        <v>265</v>
      </c>
      <c r="NJ39" s="1059">
        <v>5</v>
      </c>
      <c r="NK39" s="1059">
        <v>0</v>
      </c>
      <c r="NL39" s="1059">
        <v>3</v>
      </c>
      <c r="NM39" s="1059">
        <v>2</v>
      </c>
      <c r="NN39" s="1059">
        <v>7</v>
      </c>
      <c r="NO39" s="1059">
        <v>5</v>
      </c>
      <c r="NP39" s="1059">
        <v>2</v>
      </c>
      <c r="NQ39" s="1059">
        <v>1</v>
      </c>
      <c r="NR39" s="1060">
        <v>0.92982456140350878</v>
      </c>
      <c r="NS39" s="1072">
        <v>7.0175438596491224E-2</v>
      </c>
      <c r="NT39" s="1059">
        <v>774</v>
      </c>
      <c r="NU39" s="1059">
        <v>745</v>
      </c>
      <c r="NV39" s="1059">
        <v>716</v>
      </c>
      <c r="NW39" s="1059">
        <v>29</v>
      </c>
      <c r="NX39" s="1059">
        <v>2</v>
      </c>
      <c r="NY39" s="1059">
        <v>6</v>
      </c>
      <c r="NZ39" s="1059">
        <v>21</v>
      </c>
      <c r="OA39" s="1059">
        <v>12</v>
      </c>
      <c r="OB39" s="1059">
        <v>8</v>
      </c>
      <c r="OC39" s="1059">
        <v>4</v>
      </c>
      <c r="OD39" s="1059">
        <v>5</v>
      </c>
      <c r="OE39" s="1060">
        <v>0.92506459948320419</v>
      </c>
      <c r="OF39" s="1072">
        <v>7.4935400516795814E-2</v>
      </c>
      <c r="OG39" s="1059">
        <v>4053</v>
      </c>
      <c r="OH39" s="1059">
        <v>3850</v>
      </c>
      <c r="OI39" s="1059">
        <v>3745</v>
      </c>
      <c r="OJ39" s="1059">
        <v>105</v>
      </c>
      <c r="OK39" s="1059">
        <v>13</v>
      </c>
      <c r="OL39" s="1059">
        <v>28</v>
      </c>
      <c r="OM39" s="1059">
        <v>64</v>
      </c>
      <c r="ON39" s="1059">
        <v>122</v>
      </c>
      <c r="OO39" s="1059">
        <v>48</v>
      </c>
      <c r="OP39" s="1059">
        <v>20</v>
      </c>
      <c r="OQ39" s="1059">
        <v>13</v>
      </c>
      <c r="OR39" s="1060">
        <v>0.92400690846286704</v>
      </c>
      <c r="OS39" s="1072">
        <v>7.5993091537132962E-2</v>
      </c>
      <c r="OT39" s="1059">
        <v>16026</v>
      </c>
      <c r="OU39" s="1059">
        <v>19.386169287407963</v>
      </c>
      <c r="OV39" s="1060">
        <v>0</v>
      </c>
      <c r="OW39" s="1072">
        <v>0.18181818181818182</v>
      </c>
      <c r="OX39" s="1059">
        <v>2675</v>
      </c>
      <c r="OY39" s="1060">
        <v>0.1620732710280374</v>
      </c>
      <c r="OZ39" s="1059">
        <v>433.54600000000005</v>
      </c>
      <c r="PA39" s="1060">
        <v>0</v>
      </c>
      <c r="PB39" s="1072">
        <v>0.18181818181818182</v>
      </c>
      <c r="PC39" s="1059">
        <v>885</v>
      </c>
      <c r="PD39" s="1059">
        <v>150</v>
      </c>
      <c r="PE39" s="1126">
        <v>70</v>
      </c>
      <c r="PF39" s="1059">
        <v>870</v>
      </c>
      <c r="PG39" s="1059">
        <v>145</v>
      </c>
      <c r="PH39" s="1126">
        <v>75</v>
      </c>
      <c r="PI39" s="1059">
        <v>805</v>
      </c>
      <c r="PJ39" s="1059">
        <v>140</v>
      </c>
      <c r="PK39" s="1126">
        <v>55</v>
      </c>
      <c r="PL39" s="1059">
        <v>785</v>
      </c>
      <c r="PM39" s="1059">
        <v>140</v>
      </c>
      <c r="PN39" s="1126">
        <v>45</v>
      </c>
      <c r="PO39" s="1059">
        <v>745</v>
      </c>
      <c r="PP39" s="1059">
        <v>155</v>
      </c>
      <c r="PQ39" s="1126">
        <v>45</v>
      </c>
      <c r="PR39" s="1059">
        <v>720</v>
      </c>
      <c r="PS39" s="1059">
        <v>160</v>
      </c>
      <c r="PT39" s="1126">
        <v>55</v>
      </c>
      <c r="PU39" s="1059" t="s">
        <v>770</v>
      </c>
      <c r="PV39" s="1059" t="s">
        <v>770</v>
      </c>
      <c r="PW39" s="1059" t="s">
        <v>770</v>
      </c>
      <c r="PX39" s="1059" t="s">
        <v>770</v>
      </c>
      <c r="PY39" s="1059" t="s">
        <v>770</v>
      </c>
      <c r="PZ39" s="1059" t="s">
        <v>770</v>
      </c>
      <c r="QA39" s="1059" t="s">
        <v>770</v>
      </c>
      <c r="QB39" s="1126" t="s">
        <v>770</v>
      </c>
      <c r="QC39" s="1059">
        <v>173</v>
      </c>
      <c r="QD39" s="1059">
        <v>143</v>
      </c>
      <c r="QE39" s="1059" t="s">
        <v>770</v>
      </c>
      <c r="QF39" s="1059">
        <v>172</v>
      </c>
      <c r="QG39" s="1059">
        <v>182</v>
      </c>
      <c r="QH39" s="1059">
        <v>160</v>
      </c>
      <c r="QI39" s="1059">
        <v>177</v>
      </c>
      <c r="QJ39" s="1059">
        <v>171</v>
      </c>
      <c r="QK39" s="1126">
        <v>169</v>
      </c>
      <c r="QL39" s="1059">
        <v>161</v>
      </c>
      <c r="QM39" s="1059">
        <v>170</v>
      </c>
      <c r="QN39" s="1059">
        <v>188</v>
      </c>
      <c r="QO39" s="1059">
        <v>188</v>
      </c>
      <c r="QP39" s="1059">
        <v>199</v>
      </c>
      <c r="QQ39" s="1059">
        <v>187</v>
      </c>
      <c r="QR39" s="1059">
        <v>217</v>
      </c>
      <c r="QS39" s="1059">
        <v>177</v>
      </c>
      <c r="QT39" s="1059">
        <v>183</v>
      </c>
      <c r="QU39" s="1059">
        <v>172</v>
      </c>
      <c r="QV39" s="1059">
        <v>165</v>
      </c>
      <c r="QW39" s="1059">
        <v>174</v>
      </c>
      <c r="QX39" s="1059">
        <v>155</v>
      </c>
      <c r="QY39" s="1059">
        <v>156</v>
      </c>
      <c r="QZ39" s="1059">
        <v>155</v>
      </c>
      <c r="RA39" s="1059">
        <v>143</v>
      </c>
      <c r="RB39" s="1059">
        <v>177</v>
      </c>
      <c r="RC39" s="1059">
        <v>169</v>
      </c>
      <c r="RD39" s="1059">
        <v>161</v>
      </c>
      <c r="RE39" s="1059">
        <v>150</v>
      </c>
      <c r="RF39" s="1059">
        <v>138</v>
      </c>
      <c r="RG39" s="1059">
        <v>159</v>
      </c>
      <c r="RH39" s="1059">
        <v>153</v>
      </c>
      <c r="RI39" s="1059">
        <v>141</v>
      </c>
      <c r="RJ39" s="1126">
        <v>145</v>
      </c>
      <c r="RK39" s="1059">
        <v>163</v>
      </c>
      <c r="RL39" s="1059">
        <v>196</v>
      </c>
      <c r="RM39" s="1059">
        <v>196</v>
      </c>
      <c r="RN39" s="1059">
        <v>199</v>
      </c>
      <c r="RO39" s="1059">
        <v>184</v>
      </c>
      <c r="RP39" s="1059">
        <v>211</v>
      </c>
      <c r="RQ39" s="1059">
        <v>175</v>
      </c>
      <c r="RR39" s="1059">
        <v>186</v>
      </c>
      <c r="RS39" s="1059">
        <v>169</v>
      </c>
      <c r="RT39" s="1059">
        <v>160</v>
      </c>
      <c r="RU39" s="1059">
        <v>173</v>
      </c>
      <c r="RV39" s="1059">
        <v>155</v>
      </c>
      <c r="RW39" s="1059">
        <v>155</v>
      </c>
      <c r="RX39" s="1059">
        <v>149</v>
      </c>
      <c r="RY39" s="1059">
        <v>145</v>
      </c>
      <c r="RZ39" s="1059">
        <v>178</v>
      </c>
      <c r="SA39" s="1059">
        <v>181</v>
      </c>
      <c r="SB39" s="1059">
        <v>167</v>
      </c>
      <c r="SC39" s="1059">
        <v>172</v>
      </c>
      <c r="SD39" s="1059">
        <v>154</v>
      </c>
      <c r="SE39" s="1059">
        <v>157</v>
      </c>
      <c r="SF39" s="1059">
        <v>151</v>
      </c>
      <c r="SG39" s="1059">
        <v>133</v>
      </c>
      <c r="SH39" s="1059">
        <v>148</v>
      </c>
      <c r="SI39" s="1126">
        <v>174</v>
      </c>
      <c r="SJ39" s="1059">
        <v>200</v>
      </c>
      <c r="SK39" s="1059">
        <v>195</v>
      </c>
      <c r="SL39" s="1059">
        <v>191</v>
      </c>
      <c r="SM39" s="1059">
        <v>179</v>
      </c>
      <c r="SN39" s="1059">
        <v>207</v>
      </c>
      <c r="SO39" s="1059">
        <v>173</v>
      </c>
      <c r="SP39" s="1059">
        <v>166</v>
      </c>
      <c r="SQ39" s="1059">
        <v>167</v>
      </c>
      <c r="SR39" s="1059">
        <v>154</v>
      </c>
      <c r="SS39" s="1059">
        <v>176</v>
      </c>
      <c r="ST39" s="1059">
        <v>145</v>
      </c>
      <c r="SU39" s="1059">
        <v>155</v>
      </c>
      <c r="SV39" s="1059">
        <v>142</v>
      </c>
      <c r="SW39" s="1059">
        <v>139</v>
      </c>
      <c r="SX39" s="1059">
        <v>175</v>
      </c>
      <c r="SY39" s="1059">
        <v>180</v>
      </c>
      <c r="SZ39" s="1059">
        <v>173</v>
      </c>
      <c r="TA39" s="1059">
        <v>182</v>
      </c>
      <c r="TB39" s="1059">
        <v>178</v>
      </c>
      <c r="TC39" s="1059">
        <v>157</v>
      </c>
      <c r="TD39" s="1059">
        <v>146</v>
      </c>
      <c r="TE39" s="1059">
        <v>124</v>
      </c>
      <c r="TF39" s="1059">
        <v>153</v>
      </c>
      <c r="TG39" s="1059">
        <v>164</v>
      </c>
      <c r="TH39" s="1126">
        <v>149</v>
      </c>
      <c r="TI39" s="1059">
        <v>88</v>
      </c>
      <c r="TJ39" s="1059">
        <v>88</v>
      </c>
      <c r="TK39" s="1059">
        <v>176</v>
      </c>
      <c r="TL39" s="1060">
        <v>0.5</v>
      </c>
      <c r="TM39" s="1060">
        <v>0.42692426588174481</v>
      </c>
      <c r="TN39" s="1060">
        <v>0.57307573411825519</v>
      </c>
      <c r="TO39" s="1126" t="s">
        <v>2154</v>
      </c>
      <c r="TP39" s="1059">
        <v>72</v>
      </c>
      <c r="TQ39" s="1059">
        <v>94</v>
      </c>
      <c r="TR39" s="1059">
        <v>166</v>
      </c>
      <c r="TS39" s="1060">
        <v>0.5662650602409639</v>
      </c>
      <c r="TT39" s="1060">
        <v>0.49021826324741552</v>
      </c>
      <c r="TU39" s="1060">
        <v>0.63931430290432689</v>
      </c>
      <c r="TV39" s="1126" t="s">
        <v>2154</v>
      </c>
      <c r="TW39" s="1059">
        <v>73</v>
      </c>
      <c r="TX39" s="1059">
        <v>128</v>
      </c>
      <c r="TY39" s="1059">
        <v>201</v>
      </c>
      <c r="TZ39" s="1060">
        <v>0.63681592039800994</v>
      </c>
      <c r="UA39" s="1060">
        <v>0.56834205764017742</v>
      </c>
      <c r="UB39" s="1060">
        <v>0.70015827582085155</v>
      </c>
      <c r="UC39" s="1126" t="s">
        <v>2154</v>
      </c>
      <c r="UD39" s="1059">
        <v>67</v>
      </c>
      <c r="UE39" s="1059">
        <v>118</v>
      </c>
      <c r="UF39" s="1059">
        <v>185</v>
      </c>
      <c r="UG39" s="1060">
        <v>0.63783783783783787</v>
      </c>
      <c r="UH39" s="1060">
        <v>0.56642680107721521</v>
      </c>
      <c r="UI39" s="1060">
        <v>0.70364101304841464</v>
      </c>
      <c r="UJ39" s="1126" t="s">
        <v>2154</v>
      </c>
      <c r="UK39" s="1059">
        <v>64</v>
      </c>
      <c r="UL39" s="1059">
        <v>126</v>
      </c>
      <c r="UM39" s="1059">
        <v>190</v>
      </c>
      <c r="UN39" s="1060">
        <v>0.66315789473684206</v>
      </c>
      <c r="UO39" s="1060">
        <v>0.5933115618850725</v>
      </c>
      <c r="UP39" s="1060">
        <v>0.72653745481754539</v>
      </c>
      <c r="UQ39" s="1126" t="s">
        <v>2154</v>
      </c>
      <c r="UR39" s="1059">
        <v>2109</v>
      </c>
      <c r="US39" s="1059">
        <v>2086</v>
      </c>
      <c r="UT39" s="1059">
        <v>23</v>
      </c>
      <c r="UU39" s="1059">
        <v>19</v>
      </c>
      <c r="UV39" s="1060">
        <v>0.82608695652173914</v>
      </c>
      <c r="UW39" s="1059">
        <v>4</v>
      </c>
      <c r="UX39" s="1072">
        <v>0.17391304347826086</v>
      </c>
      <c r="UY39" s="1059">
        <v>1630</v>
      </c>
      <c r="UZ39" s="1059">
        <v>1014</v>
      </c>
      <c r="VA39" s="1059">
        <v>326</v>
      </c>
      <c r="VB39" s="1059">
        <v>290</v>
      </c>
      <c r="VC39" s="1060">
        <v>0.62208588957055211</v>
      </c>
      <c r="VD39" s="1060">
        <v>0.2</v>
      </c>
      <c r="VE39" s="1072">
        <v>0.17791411042944785</v>
      </c>
      <c r="VF39" s="1059">
        <v>4772</v>
      </c>
      <c r="VG39" s="1059">
        <v>273</v>
      </c>
      <c r="VH39" s="1059">
        <v>263</v>
      </c>
      <c r="VI39" s="1059">
        <v>144</v>
      </c>
      <c r="VJ39" s="1059">
        <v>2988</v>
      </c>
      <c r="VK39" s="1059">
        <v>243</v>
      </c>
      <c r="VL39" s="1059">
        <v>1701</v>
      </c>
      <c r="VM39" s="1072">
        <v>0.14285714285714285</v>
      </c>
      <c r="VN39" s="1059">
        <v>881</v>
      </c>
      <c r="VO39" s="1059">
        <v>2</v>
      </c>
      <c r="VP39" s="1059">
        <v>268</v>
      </c>
      <c r="VQ39" s="1059">
        <v>414</v>
      </c>
      <c r="VR39" s="1059">
        <v>150</v>
      </c>
      <c r="VS39" s="1126">
        <v>1715</v>
      </c>
      <c r="VT39" s="1059">
        <v>684</v>
      </c>
      <c r="VU39" s="1059">
        <v>550</v>
      </c>
      <c r="VV39" s="1059">
        <v>132</v>
      </c>
      <c r="VW39" s="1059">
        <v>2</v>
      </c>
      <c r="VX39" s="1059">
        <v>134</v>
      </c>
      <c r="VY39" s="1060">
        <v>0.19298245614035087</v>
      </c>
      <c r="VZ39" s="1072">
        <v>0.195906432748538</v>
      </c>
      <c r="WA39" s="1059">
        <v>145</v>
      </c>
      <c r="WB39" s="1059">
        <v>135</v>
      </c>
      <c r="WC39" s="1059">
        <v>120</v>
      </c>
      <c r="WD39" s="1059">
        <v>85</v>
      </c>
      <c r="WE39" s="1059">
        <v>95</v>
      </c>
      <c r="WF39" s="1059">
        <v>70</v>
      </c>
      <c r="WG39" s="1126">
        <v>75</v>
      </c>
      <c r="WH39" s="1059">
        <v>414</v>
      </c>
      <c r="WI39" s="1059">
        <v>173</v>
      </c>
      <c r="WJ39" s="1060">
        <v>0.41787439613526572</v>
      </c>
      <c r="WK39" s="1126">
        <v>48</v>
      </c>
      <c r="WL39" s="1059" t="s">
        <v>770</v>
      </c>
      <c r="WM39" s="1060" t="s">
        <v>770</v>
      </c>
      <c r="WN39" s="1060" t="s">
        <v>770</v>
      </c>
      <c r="WO39" s="1072" t="s">
        <v>770</v>
      </c>
      <c r="WP39" s="1059" t="s">
        <v>770</v>
      </c>
      <c r="WQ39" s="1060" t="s">
        <v>770</v>
      </c>
      <c r="WR39" s="1060" t="s">
        <v>770</v>
      </c>
      <c r="WS39" s="1072" t="s">
        <v>770</v>
      </c>
      <c r="WT39" s="1059" t="s">
        <v>770</v>
      </c>
      <c r="WU39" s="1060" t="s">
        <v>770</v>
      </c>
      <c r="WV39" s="1060" t="s">
        <v>770</v>
      </c>
      <c r="WW39" s="1072" t="s">
        <v>770</v>
      </c>
      <c r="WX39" s="1059" t="s">
        <v>770</v>
      </c>
      <c r="WY39" s="1060" t="s">
        <v>770</v>
      </c>
      <c r="WZ39" s="1060" t="s">
        <v>770</v>
      </c>
      <c r="XA39" s="1072" t="s">
        <v>770</v>
      </c>
      <c r="XB39" s="1059">
        <v>348</v>
      </c>
      <c r="XC39" s="1059">
        <v>7084</v>
      </c>
      <c r="XD39" s="1072">
        <v>4.912478825522304E-2</v>
      </c>
      <c r="XE39" s="1059">
        <v>175</v>
      </c>
      <c r="XF39" s="1059">
        <v>790</v>
      </c>
      <c r="XG39" s="1060">
        <v>0.22151898734177214</v>
      </c>
      <c r="XH39" s="1060">
        <v>0.19394761394872334</v>
      </c>
      <c r="XI39" s="1060">
        <v>0.2517855420725682</v>
      </c>
      <c r="XJ39" s="1059">
        <v>160</v>
      </c>
      <c r="XK39" s="1059">
        <v>815</v>
      </c>
      <c r="XL39" s="1060">
        <v>0.19631901840490798</v>
      </c>
      <c r="XM39" s="1060">
        <v>0.1705000030064921</v>
      </c>
      <c r="XN39" s="1060">
        <v>0.2249873716644176</v>
      </c>
      <c r="XO39" s="1059">
        <v>165</v>
      </c>
      <c r="XP39" s="1059">
        <v>855</v>
      </c>
      <c r="XQ39" s="1060">
        <v>0.19298245614035087</v>
      </c>
      <c r="XR39" s="1060">
        <v>0.16792679855171319</v>
      </c>
      <c r="XS39" s="1060">
        <v>0.22078459327967762</v>
      </c>
      <c r="XT39" s="1059">
        <v>165</v>
      </c>
      <c r="XU39" s="1059">
        <v>855</v>
      </c>
      <c r="XV39" s="1060">
        <v>0.19298245614035087</v>
      </c>
      <c r="XW39" s="1060">
        <v>0.16792679855171319</v>
      </c>
      <c r="XX39" s="1060">
        <v>0.22078459327967762</v>
      </c>
      <c r="XY39" s="1059">
        <v>135</v>
      </c>
      <c r="XZ39" s="1059">
        <v>910</v>
      </c>
      <c r="YA39" s="1060">
        <v>0.14835164835164835</v>
      </c>
      <c r="YB39" s="1060">
        <v>0.1267368394230711</v>
      </c>
      <c r="YC39" s="1060">
        <v>0.17292286213400707</v>
      </c>
      <c r="YD39" s="1059">
        <v>135</v>
      </c>
      <c r="YE39" s="1059">
        <v>870</v>
      </c>
      <c r="YF39" s="1060">
        <v>0.15517241379310345</v>
      </c>
      <c r="YG39" s="1060">
        <v>0.13263430269892904</v>
      </c>
      <c r="YH39" s="1060">
        <v>0.18074228988144703</v>
      </c>
      <c r="YI39" s="1059" t="s">
        <v>770</v>
      </c>
      <c r="YJ39" s="1059" t="s">
        <v>770</v>
      </c>
      <c r="YK39" s="1060" t="s">
        <v>770</v>
      </c>
      <c r="YL39" s="1060" t="s">
        <v>770</v>
      </c>
      <c r="YM39" s="1072" t="s">
        <v>770</v>
      </c>
      <c r="YN39" s="1059">
        <v>190</v>
      </c>
      <c r="YO39" s="1059">
        <v>160</v>
      </c>
      <c r="YP39" s="1059">
        <v>155</v>
      </c>
      <c r="YQ39" s="1059">
        <v>160</v>
      </c>
      <c r="YR39" s="1059">
        <v>140</v>
      </c>
      <c r="YS39" s="1059">
        <v>125</v>
      </c>
      <c r="YT39" s="1126">
        <v>100</v>
      </c>
      <c r="YU39" s="1059">
        <v>11</v>
      </c>
      <c r="YV39" s="1059">
        <v>36</v>
      </c>
      <c r="YW39" s="1060">
        <v>0.30555555555555558</v>
      </c>
      <c r="YX39" s="1060">
        <v>0.18004451594829921</v>
      </c>
      <c r="YY39" s="1060">
        <v>0.46856272850510333</v>
      </c>
      <c r="YZ39" s="1059">
        <v>7</v>
      </c>
      <c r="ZA39" s="1059">
        <v>36</v>
      </c>
      <c r="ZB39" s="1060">
        <v>0.19444444444444445</v>
      </c>
      <c r="ZC39" s="1060">
        <v>9.7530954189287283E-2</v>
      </c>
      <c r="ZD39" s="1060">
        <v>0.35028042995177378</v>
      </c>
      <c r="ZE39" s="1059">
        <v>8</v>
      </c>
      <c r="ZF39" s="1059">
        <v>36</v>
      </c>
      <c r="ZG39" s="1060">
        <v>0.22222222222222221</v>
      </c>
      <c r="ZH39" s="1060">
        <v>0.11716331975796461</v>
      </c>
      <c r="ZI39" s="1060">
        <v>0.38084702946118182</v>
      </c>
      <c r="ZJ39" s="1059">
        <v>8</v>
      </c>
      <c r="ZK39" s="1059">
        <v>36</v>
      </c>
      <c r="ZL39" s="1060">
        <v>0.22222222222222221</v>
      </c>
      <c r="ZM39" s="1060">
        <v>0.11716331975796461</v>
      </c>
      <c r="ZN39" s="1072">
        <v>0.38084702946118182</v>
      </c>
      <c r="ZO39" s="1059">
        <v>166</v>
      </c>
      <c r="ZP39" s="1059">
        <v>35</v>
      </c>
      <c r="ZQ39" s="1059">
        <v>131</v>
      </c>
      <c r="ZR39" s="1060">
        <v>0.78915662650602414</v>
      </c>
      <c r="ZS39" s="1059">
        <v>42</v>
      </c>
      <c r="ZT39" s="1059">
        <v>23</v>
      </c>
      <c r="ZU39" s="1059">
        <v>65</v>
      </c>
      <c r="ZV39" s="1060">
        <v>0.32061068702290074</v>
      </c>
      <c r="ZW39" s="1060">
        <v>0.24678132298638883</v>
      </c>
      <c r="ZX39" s="1060">
        <v>0.40466119023576191</v>
      </c>
      <c r="ZY39" s="1060">
        <v>0.49618320610687022</v>
      </c>
      <c r="ZZ39" s="1060">
        <v>0.41190134044226084</v>
      </c>
      <c r="AAA39" s="1072">
        <v>0.58068254281778486</v>
      </c>
      <c r="AAB39" s="1059">
        <v>85</v>
      </c>
      <c r="AAC39" s="1059">
        <v>62</v>
      </c>
      <c r="AAD39" s="1059">
        <v>147</v>
      </c>
      <c r="AAE39" s="1060">
        <v>0.42176870748299322</v>
      </c>
      <c r="AAF39" s="1059">
        <v>20</v>
      </c>
      <c r="AAG39" s="1060">
        <v>0.32258064516129031</v>
      </c>
      <c r="AAH39" s="1060">
        <v>0.21954490651283889</v>
      </c>
      <c r="AAI39" s="1060">
        <v>0.446319119071519</v>
      </c>
      <c r="AAJ39" s="1059">
        <v>10</v>
      </c>
      <c r="AAK39" s="1059">
        <v>30</v>
      </c>
      <c r="AAL39" s="1060">
        <v>0.4838709677419355</v>
      </c>
      <c r="AAM39" s="1060">
        <v>0.36409859838245739</v>
      </c>
      <c r="AAN39" s="1072">
        <v>0.60552540394339316</v>
      </c>
      <c r="AAO39" s="1059">
        <v>125</v>
      </c>
      <c r="AAP39" s="1059">
        <v>32</v>
      </c>
      <c r="AAQ39" s="1060">
        <v>0.25600000000000001</v>
      </c>
      <c r="AAR39" s="1060">
        <v>0.18756706920350183</v>
      </c>
      <c r="AAS39" s="1060">
        <v>0.33898284292616149</v>
      </c>
      <c r="AAT39" s="1059">
        <v>17</v>
      </c>
      <c r="AAU39" s="1059">
        <v>49</v>
      </c>
      <c r="AAV39" s="1060">
        <v>0.39200000000000002</v>
      </c>
      <c r="AAW39" s="1060">
        <v>0.31086100564156294</v>
      </c>
      <c r="AAX39" s="1072">
        <v>0.47957911939943559</v>
      </c>
      <c r="AAY39" s="1059">
        <v>191</v>
      </c>
      <c r="AAZ39" s="1059">
        <v>179</v>
      </c>
      <c r="ABA39" s="1059">
        <v>12</v>
      </c>
      <c r="ABB39" s="1060">
        <v>0.93717277486910999</v>
      </c>
      <c r="ABC39" s="1059">
        <v>63</v>
      </c>
      <c r="ABD39" s="1060">
        <v>0.35195530726256985</v>
      </c>
      <c r="ABE39" s="1060">
        <v>0.28577180292744092</v>
      </c>
      <c r="ABF39" s="1060">
        <v>0.42435958444037075</v>
      </c>
      <c r="ABG39" s="1059">
        <v>14</v>
      </c>
      <c r="ABH39" s="1059">
        <v>77</v>
      </c>
      <c r="ABI39" s="1060">
        <v>0.43016759776536312</v>
      </c>
      <c r="ABJ39" s="1060">
        <v>0.35985633810560297</v>
      </c>
      <c r="ABK39" s="1072">
        <v>0.50341318423770443</v>
      </c>
      <c r="ABL39" s="1059">
        <v>4772</v>
      </c>
      <c r="ABM39" s="1059">
        <v>3071</v>
      </c>
      <c r="ABN39" s="1059">
        <v>1701</v>
      </c>
      <c r="ABO39" s="1059">
        <v>273</v>
      </c>
      <c r="ABP39" s="1059">
        <v>179</v>
      </c>
      <c r="ABQ39" s="1059">
        <v>339</v>
      </c>
      <c r="ABR39" s="1059">
        <v>263</v>
      </c>
      <c r="ABS39" s="1059">
        <v>266</v>
      </c>
      <c r="ABT39" s="1059">
        <v>138</v>
      </c>
      <c r="ABU39" s="1059">
        <v>144</v>
      </c>
      <c r="ABV39" s="1059">
        <v>85</v>
      </c>
      <c r="ABW39" s="1126">
        <v>14</v>
      </c>
      <c r="ABX39" s="1059">
        <v>100</v>
      </c>
      <c r="ABY39" s="1059">
        <v>145</v>
      </c>
      <c r="ABZ39" s="1059">
        <v>110</v>
      </c>
      <c r="ACA39" s="1059">
        <v>60</v>
      </c>
      <c r="ACB39" s="1059">
        <v>360</v>
      </c>
      <c r="ACC39" s="1059">
        <v>420</v>
      </c>
      <c r="ACD39" s="1059">
        <v>210</v>
      </c>
      <c r="ACE39" s="1059">
        <v>125</v>
      </c>
      <c r="ACF39" s="1059">
        <v>155</v>
      </c>
      <c r="ACG39" s="1059">
        <v>115</v>
      </c>
      <c r="ACH39" s="1059">
        <v>60</v>
      </c>
      <c r="ACI39" s="1059">
        <v>375</v>
      </c>
      <c r="ACJ39" s="1059">
        <v>410</v>
      </c>
      <c r="ACK39" s="1059">
        <v>225</v>
      </c>
      <c r="ACL39" s="1059">
        <v>140</v>
      </c>
      <c r="ACM39" s="1059">
        <v>140</v>
      </c>
      <c r="ACN39" s="1059">
        <v>105</v>
      </c>
      <c r="ACO39" s="1059">
        <v>45</v>
      </c>
      <c r="ACP39" s="1059">
        <v>375</v>
      </c>
      <c r="ACQ39" s="1059">
        <v>420</v>
      </c>
      <c r="ACR39" s="1059">
        <v>240</v>
      </c>
      <c r="ACS39" s="1059">
        <v>160</v>
      </c>
      <c r="ACT39" s="1059">
        <v>160</v>
      </c>
      <c r="ACU39" s="1059">
        <v>110</v>
      </c>
      <c r="ACV39" s="1059">
        <v>60</v>
      </c>
      <c r="ACW39" s="1059">
        <v>425</v>
      </c>
      <c r="ACX39" s="1059">
        <v>485</v>
      </c>
      <c r="ACY39" s="1059">
        <v>275</v>
      </c>
      <c r="ACZ39" s="1059">
        <v>155</v>
      </c>
      <c r="ADA39" s="1059">
        <v>170</v>
      </c>
      <c r="ADB39" s="1059">
        <v>145</v>
      </c>
      <c r="ADC39" s="1059">
        <v>80</v>
      </c>
      <c r="ADD39" s="1059">
        <v>435</v>
      </c>
      <c r="ADE39" s="1059">
        <v>535</v>
      </c>
      <c r="ADF39" s="1059">
        <v>280</v>
      </c>
      <c r="ADG39" s="1059">
        <v>160</v>
      </c>
      <c r="ADH39" s="1059">
        <v>155</v>
      </c>
      <c r="ADI39" s="1059">
        <v>150</v>
      </c>
      <c r="ADJ39" s="1059">
        <v>60</v>
      </c>
      <c r="ADK39" s="1059">
        <v>450</v>
      </c>
      <c r="ADL39" s="1059">
        <v>500</v>
      </c>
      <c r="ADM39" s="1126">
        <v>270</v>
      </c>
      <c r="ADN39" s="1059">
        <v>155</v>
      </c>
      <c r="ADO39" s="1059">
        <v>149</v>
      </c>
      <c r="ADP39" s="1060">
        <v>0.96129032258064517</v>
      </c>
      <c r="ADQ39" s="1059">
        <v>148</v>
      </c>
      <c r="ADR39" s="1060">
        <v>0.95483870967741935</v>
      </c>
      <c r="ADS39" s="1059">
        <v>161</v>
      </c>
      <c r="ADT39" s="1059">
        <v>156</v>
      </c>
      <c r="ADU39" s="1060">
        <v>0.96894409937888204</v>
      </c>
      <c r="ADV39" s="1059">
        <v>155</v>
      </c>
      <c r="ADW39" s="1060">
        <v>0.96273291925465843</v>
      </c>
      <c r="ADX39" s="1059">
        <v>154</v>
      </c>
      <c r="ADY39" s="1060">
        <v>0.95652173913043481</v>
      </c>
      <c r="ADZ39" s="1059">
        <v>155</v>
      </c>
      <c r="AEA39" s="1060">
        <v>0.96273291925465843</v>
      </c>
      <c r="AEB39" s="1059">
        <v>196</v>
      </c>
      <c r="AEC39" s="1059">
        <v>193</v>
      </c>
      <c r="AED39" s="1060">
        <v>0.98469387755102045</v>
      </c>
      <c r="AEE39" s="1059">
        <v>174</v>
      </c>
      <c r="AEF39" s="1060">
        <v>0.88775510204081631</v>
      </c>
      <c r="AEG39" s="1059">
        <v>193</v>
      </c>
      <c r="AEH39" s="1060">
        <v>0.98469387755102045</v>
      </c>
      <c r="AEI39" s="1059">
        <v>193</v>
      </c>
      <c r="AEJ39" s="1060">
        <v>0.98469387755102045</v>
      </c>
      <c r="AEK39" s="1059">
        <v>187</v>
      </c>
      <c r="AEL39" s="1060">
        <v>0.95408163265306123</v>
      </c>
      <c r="AEM39" s="1059">
        <v>191</v>
      </c>
      <c r="AEN39" s="1060">
        <v>0.97448979591836737</v>
      </c>
      <c r="AEO39" s="1059">
        <v>172</v>
      </c>
      <c r="AEP39" s="1072">
        <v>0.87755102040816324</v>
      </c>
      <c r="AEQ39" s="1158">
        <v>165</v>
      </c>
      <c r="AER39" s="1042">
        <v>158</v>
      </c>
      <c r="AES39" s="1144">
        <v>0.95757575757575752</v>
      </c>
      <c r="AET39" s="64">
        <v>35</v>
      </c>
      <c r="AEU39" s="1144">
        <v>0.21212121212121213</v>
      </c>
      <c r="AEV39" s="1042">
        <v>161</v>
      </c>
      <c r="AEW39" s="1144">
        <v>0.97575757575757571</v>
      </c>
      <c r="AEX39" s="1042">
        <v>184</v>
      </c>
      <c r="AEY39" s="1042">
        <v>177</v>
      </c>
      <c r="AEZ39" s="1144">
        <v>0.96195652173913049</v>
      </c>
      <c r="AFA39" s="65">
        <v>171</v>
      </c>
      <c r="AFB39" s="1144">
        <v>0.92934782608695654</v>
      </c>
      <c r="AFC39" s="65">
        <v>131</v>
      </c>
      <c r="AFD39" s="1144">
        <v>0.71195652173913049</v>
      </c>
      <c r="AFE39" s="1042">
        <v>172</v>
      </c>
      <c r="AFF39" s="1144">
        <v>0.93478260869565222</v>
      </c>
      <c r="AFG39" s="1042">
        <v>126</v>
      </c>
      <c r="AFH39" s="1144">
        <v>0.68478260869565222</v>
      </c>
      <c r="AFI39" s="1042">
        <v>152</v>
      </c>
      <c r="AFJ39" s="1042">
        <v>147</v>
      </c>
      <c r="AFK39" s="1144">
        <v>0.96710526315789469</v>
      </c>
      <c r="AFL39" s="65">
        <v>139</v>
      </c>
      <c r="AFM39" s="1144">
        <v>0.91447368421052633</v>
      </c>
      <c r="AFN39" s="65">
        <v>147</v>
      </c>
      <c r="AFO39" s="1144">
        <v>0.96710526315789469</v>
      </c>
      <c r="AFP39" s="65">
        <v>147</v>
      </c>
      <c r="AFQ39" s="1144">
        <v>0.96710526315789469</v>
      </c>
      <c r="AFR39" s="65">
        <v>114</v>
      </c>
      <c r="AFS39" s="1144">
        <v>0.75</v>
      </c>
      <c r="AFT39" s="65">
        <v>144</v>
      </c>
      <c r="AFU39" s="1144">
        <v>0.94736842105263153</v>
      </c>
      <c r="AFV39" s="1042">
        <v>145</v>
      </c>
      <c r="AFW39" s="1144">
        <v>0.95394736842105265</v>
      </c>
      <c r="AFX39" s="1042">
        <v>141</v>
      </c>
      <c r="AFY39" s="1144">
        <v>0.92763157894736847</v>
      </c>
      <c r="AFZ39" s="1042">
        <v>113</v>
      </c>
      <c r="AGA39" s="1144">
        <v>0.74342105263157898</v>
      </c>
      <c r="AGB39" s="1042">
        <v>105</v>
      </c>
      <c r="AGC39" s="802">
        <v>0.69078947368421051</v>
      </c>
      <c r="AGD39" s="1042">
        <v>190</v>
      </c>
      <c r="AGE39" s="1039">
        <v>181</v>
      </c>
      <c r="AGF39" s="1145">
        <v>0.95263157894736838</v>
      </c>
      <c r="AGG39" s="1039">
        <v>0</v>
      </c>
      <c r="AGH39" s="1145">
        <v>0</v>
      </c>
      <c r="AGI39" s="1039">
        <v>181</v>
      </c>
      <c r="AGJ39" s="1145">
        <v>0.95263157894736838</v>
      </c>
      <c r="AGK39" s="1039">
        <v>138</v>
      </c>
      <c r="AGL39" s="1039">
        <v>135</v>
      </c>
      <c r="AGM39" s="1145">
        <v>0.97826086956521741</v>
      </c>
      <c r="AGN39" s="1039">
        <v>128</v>
      </c>
      <c r="AGO39" s="1145">
        <v>0.92753623188405798</v>
      </c>
      <c r="AGP39" s="1039">
        <v>132</v>
      </c>
      <c r="AGQ39" s="1145">
        <v>0.95652173913043481</v>
      </c>
      <c r="AGR39" s="1039">
        <v>126</v>
      </c>
      <c r="AGS39" s="1145">
        <v>0.91304347826086951</v>
      </c>
      <c r="AGT39" s="1039">
        <v>127</v>
      </c>
      <c r="AGU39" s="1145">
        <v>0.92028985507246375</v>
      </c>
      <c r="AGV39" s="1039">
        <v>185</v>
      </c>
      <c r="AGW39" s="1039">
        <v>180</v>
      </c>
      <c r="AGX39" s="1145">
        <v>0.97297297297297303</v>
      </c>
      <c r="AGY39" s="1039">
        <v>175</v>
      </c>
      <c r="AGZ39" s="1145">
        <v>0.94594594594594594</v>
      </c>
      <c r="AHA39" s="1039">
        <v>180</v>
      </c>
      <c r="AHB39" s="1145">
        <v>0.97297297297297303</v>
      </c>
      <c r="AHC39" s="1039">
        <v>180</v>
      </c>
      <c r="AHD39" s="1145">
        <v>0.97297297297297303</v>
      </c>
      <c r="AHE39" s="1039">
        <v>179</v>
      </c>
      <c r="AHF39" s="1145">
        <v>0.96756756756756757</v>
      </c>
      <c r="AHG39" s="1039">
        <v>169</v>
      </c>
      <c r="AHH39" s="1145">
        <v>0.91351351351351351</v>
      </c>
      <c r="AHI39" s="1039">
        <v>175</v>
      </c>
      <c r="AHJ39" s="1145">
        <v>0.94594594594594594</v>
      </c>
      <c r="AHK39" s="1039">
        <v>176</v>
      </c>
      <c r="AHL39" s="1145">
        <v>0.9513513513513514</v>
      </c>
      <c r="AHM39" s="1039">
        <v>180</v>
      </c>
      <c r="AHN39" s="1145">
        <v>0.97297297297297303</v>
      </c>
      <c r="AHO39" s="1039">
        <v>166</v>
      </c>
      <c r="AHP39" s="749">
        <v>0.89729729729729735</v>
      </c>
    </row>
    <row r="40" spans="1:900" ht="14.25" x14ac:dyDescent="0.2">
      <c r="A40" s="1979"/>
      <c r="B40" s="8" t="s">
        <v>611</v>
      </c>
      <c r="C40" s="1015" t="s">
        <v>639</v>
      </c>
      <c r="D40" s="3" t="s">
        <v>638</v>
      </c>
      <c r="E40" s="1" t="s">
        <v>1582</v>
      </c>
      <c r="F40" s="1" t="s">
        <v>1583</v>
      </c>
      <c r="G40" s="1" t="s">
        <v>770</v>
      </c>
      <c r="H40" s="1" t="s">
        <v>770</v>
      </c>
      <c r="I40" s="1" t="s">
        <v>1584</v>
      </c>
      <c r="J40" s="1" t="s">
        <v>638</v>
      </c>
      <c r="K40" s="1" t="s">
        <v>734</v>
      </c>
      <c r="L40" s="1" t="s">
        <v>737</v>
      </c>
      <c r="M40" s="1" t="s">
        <v>1709</v>
      </c>
      <c r="N40" s="1" t="s">
        <v>628</v>
      </c>
      <c r="O40" s="1" t="s">
        <v>1585</v>
      </c>
      <c r="P40" s="1" t="s">
        <v>1529</v>
      </c>
      <c r="Q40" s="1">
        <v>518254</v>
      </c>
      <c r="R40" s="1">
        <v>104496</v>
      </c>
      <c r="S40" s="1">
        <v>21735</v>
      </c>
      <c r="T40" s="1">
        <v>80191</v>
      </c>
      <c r="U40" s="2062" t="s">
        <v>3682</v>
      </c>
      <c r="V40" s="1125">
        <v>415</v>
      </c>
      <c r="W40" s="1059">
        <v>475</v>
      </c>
      <c r="X40" s="1059">
        <v>2785</v>
      </c>
      <c r="Y40" s="1059">
        <v>3185</v>
      </c>
      <c r="Z40" s="1098">
        <v>0.1490125673249551</v>
      </c>
      <c r="AA40" s="1098">
        <v>0.13627091221028148</v>
      </c>
      <c r="AB40" s="1098">
        <v>0.16272114995351653</v>
      </c>
      <c r="AC40" s="1098">
        <v>0.14913657770800628</v>
      </c>
      <c r="AD40" s="1098">
        <v>0.13718817752818363</v>
      </c>
      <c r="AE40" s="1072">
        <v>0.16193031774296299</v>
      </c>
      <c r="AF40" s="1059">
        <v>395</v>
      </c>
      <c r="AG40" s="1059">
        <v>450</v>
      </c>
      <c r="AH40" s="1059">
        <v>2735</v>
      </c>
      <c r="AI40" s="1059">
        <v>3155</v>
      </c>
      <c r="AJ40" s="1098">
        <v>0.14442413162705667</v>
      </c>
      <c r="AK40" s="1098">
        <v>0.13174862823636216</v>
      </c>
      <c r="AL40" s="1098">
        <v>0.15809708600315825</v>
      </c>
      <c r="AM40" s="1098">
        <v>0.14263074484944532</v>
      </c>
      <c r="AN40" s="1098">
        <v>0.13086279847743121</v>
      </c>
      <c r="AO40" s="1072">
        <v>0.15526788285094723</v>
      </c>
      <c r="AP40" s="1059">
        <v>410</v>
      </c>
      <c r="AQ40" s="1059">
        <v>465</v>
      </c>
      <c r="AR40" s="1059">
        <v>2670</v>
      </c>
      <c r="AS40" s="1059">
        <v>3120</v>
      </c>
      <c r="AT40" s="1098">
        <v>0.15355805243445692</v>
      </c>
      <c r="AU40" s="1098">
        <v>0.14038154432249947</v>
      </c>
      <c r="AV40" s="1098">
        <v>0.16773001408831664</v>
      </c>
      <c r="AW40" s="1098">
        <v>0.14903846153846154</v>
      </c>
      <c r="AX40" s="1098">
        <v>0.13697416447435573</v>
      </c>
      <c r="AY40" s="1072">
        <v>0.1619659293590989</v>
      </c>
      <c r="AZ40" s="1059">
        <v>410</v>
      </c>
      <c r="BA40" s="1059">
        <v>475</v>
      </c>
      <c r="BB40" s="1059">
        <v>2650</v>
      </c>
      <c r="BC40" s="1059">
        <v>3080</v>
      </c>
      <c r="BD40" s="1098">
        <v>0.15471698113207547</v>
      </c>
      <c r="BE40" s="1098">
        <v>0.1414489030200258</v>
      </c>
      <c r="BF40" s="1098">
        <v>0.16898465964908341</v>
      </c>
      <c r="BG40" s="1098">
        <v>0.15422077922077923</v>
      </c>
      <c r="BH40" s="1098">
        <v>0.14189740690998828</v>
      </c>
      <c r="BI40" s="1072">
        <v>0.16740560738487009</v>
      </c>
      <c r="BJ40" s="1059">
        <v>950</v>
      </c>
      <c r="BK40" s="1059">
        <v>932</v>
      </c>
      <c r="BL40" s="1059">
        <v>825</v>
      </c>
      <c r="BM40" s="1059">
        <v>929</v>
      </c>
      <c r="BN40" s="1059">
        <v>734</v>
      </c>
      <c r="BO40" s="1059">
        <v>3636</v>
      </c>
      <c r="BP40" s="1059">
        <v>4370</v>
      </c>
      <c r="BQ40" s="1126">
        <v>16529</v>
      </c>
      <c r="BR40" s="1059">
        <v>974</v>
      </c>
      <c r="BS40" s="1059">
        <v>927</v>
      </c>
      <c r="BT40" s="1059">
        <v>776</v>
      </c>
      <c r="BU40" s="1059">
        <v>970</v>
      </c>
      <c r="BV40" s="1059">
        <v>756</v>
      </c>
      <c r="BW40" s="1059">
        <v>3647</v>
      </c>
      <c r="BX40" s="1059">
        <v>4403</v>
      </c>
      <c r="BY40" s="1126">
        <v>16556</v>
      </c>
      <c r="BZ40" s="1059">
        <v>1006</v>
      </c>
      <c r="CA40" s="1059">
        <v>883</v>
      </c>
      <c r="CB40" s="1059">
        <v>802</v>
      </c>
      <c r="CC40" s="1059">
        <v>930</v>
      </c>
      <c r="CD40" s="1059">
        <v>781</v>
      </c>
      <c r="CE40" s="1059">
        <v>3621</v>
      </c>
      <c r="CF40" s="1059">
        <v>4402</v>
      </c>
      <c r="CG40" s="1126">
        <v>16582</v>
      </c>
      <c r="CH40" s="1059">
        <v>1015</v>
      </c>
      <c r="CI40" s="1059">
        <v>870</v>
      </c>
      <c r="CJ40" s="1059">
        <v>807</v>
      </c>
      <c r="CK40" s="1059">
        <v>940</v>
      </c>
      <c r="CL40" s="1059">
        <v>764</v>
      </c>
      <c r="CM40" s="1059">
        <v>3632</v>
      </c>
      <c r="CN40" s="1059">
        <v>4396</v>
      </c>
      <c r="CO40" s="1126">
        <v>16414</v>
      </c>
      <c r="CP40" s="1059">
        <v>974</v>
      </c>
      <c r="CQ40" s="1059">
        <v>843</v>
      </c>
      <c r="CR40" s="1059">
        <v>777</v>
      </c>
      <c r="CS40" s="1059">
        <v>993</v>
      </c>
      <c r="CT40" s="1059">
        <v>786</v>
      </c>
      <c r="CU40" s="1059">
        <v>3587</v>
      </c>
      <c r="CV40" s="1059">
        <v>4373</v>
      </c>
      <c r="CW40" s="1126">
        <v>16299</v>
      </c>
      <c r="CX40" s="1059">
        <v>932</v>
      </c>
      <c r="CY40" s="1059">
        <v>797</v>
      </c>
      <c r="CZ40" s="1059">
        <v>771</v>
      </c>
      <c r="DA40" s="1059">
        <v>1011</v>
      </c>
      <c r="DB40" s="1059">
        <v>773</v>
      </c>
      <c r="DC40" s="1059">
        <v>3511</v>
      </c>
      <c r="DD40" s="1059">
        <v>4284</v>
      </c>
      <c r="DE40" s="1126">
        <v>16132</v>
      </c>
      <c r="DF40" s="1059">
        <v>908</v>
      </c>
      <c r="DG40" s="1059">
        <v>744</v>
      </c>
      <c r="DH40" s="1059">
        <v>793</v>
      </c>
      <c r="DI40" s="1059">
        <v>1014</v>
      </c>
      <c r="DJ40" s="1059">
        <v>798</v>
      </c>
      <c r="DK40" s="1059">
        <v>3459</v>
      </c>
      <c r="DL40" s="1059">
        <v>4257</v>
      </c>
      <c r="DM40" s="1126">
        <v>16067</v>
      </c>
      <c r="DN40" s="1059">
        <v>854</v>
      </c>
      <c r="DO40" s="1059">
        <v>756</v>
      </c>
      <c r="DP40" s="1059">
        <v>796</v>
      </c>
      <c r="DQ40" s="1059">
        <v>1048</v>
      </c>
      <c r="DR40" s="1059">
        <v>805</v>
      </c>
      <c r="DS40" s="1059">
        <v>3454</v>
      </c>
      <c r="DT40" s="1059">
        <v>4259</v>
      </c>
      <c r="DU40" s="1126">
        <v>15966</v>
      </c>
      <c r="DV40" s="1059">
        <v>781</v>
      </c>
      <c r="DW40" s="1059">
        <v>759</v>
      </c>
      <c r="DX40" s="1059">
        <v>787</v>
      </c>
      <c r="DY40" s="1059">
        <v>1082</v>
      </c>
      <c r="DZ40" s="1059">
        <v>803</v>
      </c>
      <c r="EA40" s="1059">
        <v>3409</v>
      </c>
      <c r="EB40" s="1059">
        <v>4212</v>
      </c>
      <c r="EC40" s="1126">
        <v>15874</v>
      </c>
      <c r="ED40" s="1059">
        <v>780</v>
      </c>
      <c r="EE40" s="1059">
        <v>734</v>
      </c>
      <c r="EF40" s="1059">
        <v>797</v>
      </c>
      <c r="EG40" s="1059">
        <v>1087</v>
      </c>
      <c r="EH40" s="1059">
        <v>802</v>
      </c>
      <c r="EI40" s="1059">
        <v>3398</v>
      </c>
      <c r="EJ40" s="1059">
        <v>4200</v>
      </c>
      <c r="EK40" s="1126">
        <v>15698</v>
      </c>
      <c r="EL40" s="1059">
        <v>748</v>
      </c>
      <c r="EM40" s="1059">
        <v>728</v>
      </c>
      <c r="EN40" s="1059">
        <v>807</v>
      </c>
      <c r="EO40" s="1059">
        <v>1082</v>
      </c>
      <c r="EP40" s="1059">
        <v>773</v>
      </c>
      <c r="EQ40" s="1059">
        <v>3365</v>
      </c>
      <c r="ER40" s="1059">
        <v>4138</v>
      </c>
      <c r="ES40" s="1126">
        <v>15493</v>
      </c>
      <c r="ET40" s="1059" t="s">
        <v>770</v>
      </c>
      <c r="EU40" s="1059" t="s">
        <v>770</v>
      </c>
      <c r="EV40" s="1059">
        <v>25</v>
      </c>
      <c r="EW40" s="1059">
        <v>23</v>
      </c>
      <c r="EX40" s="1059">
        <v>48</v>
      </c>
      <c r="EY40" s="1059">
        <v>148</v>
      </c>
      <c r="EZ40" s="1098">
        <v>0.32432432432432434</v>
      </c>
      <c r="FA40" s="1098">
        <v>0.2541781645659496</v>
      </c>
      <c r="FB40" s="1098">
        <v>0.40335937225786656</v>
      </c>
      <c r="FC40" s="64" t="s">
        <v>2154</v>
      </c>
      <c r="FD40" s="1098">
        <v>0.1554054054054054</v>
      </c>
      <c r="FE40" s="1098">
        <v>0.10584273338850733</v>
      </c>
      <c r="FF40" s="1098">
        <v>0.22240397345820892</v>
      </c>
      <c r="FG40" s="1126" t="s">
        <v>2154</v>
      </c>
      <c r="FH40" s="1059" t="s">
        <v>770</v>
      </c>
      <c r="FI40" s="1059" t="s">
        <v>770</v>
      </c>
      <c r="FJ40" s="1059">
        <v>13</v>
      </c>
      <c r="FK40" s="1059">
        <v>29</v>
      </c>
      <c r="FL40" s="1059">
        <v>42</v>
      </c>
      <c r="FM40" s="1059">
        <v>143</v>
      </c>
      <c r="FN40" s="1098">
        <v>0.2937062937062937</v>
      </c>
      <c r="FO40" s="1098">
        <v>0.22523863267653749</v>
      </c>
      <c r="FP40" s="1098">
        <v>0.37296748381237588</v>
      </c>
      <c r="FQ40" s="1059" t="s">
        <v>2154</v>
      </c>
      <c r="FR40" s="1098">
        <v>0.20279720279720279</v>
      </c>
      <c r="FS40" s="1098">
        <v>0.14507528812157641</v>
      </c>
      <c r="FT40" s="1098">
        <v>0.27606911698956993</v>
      </c>
      <c r="FU40" s="1126" t="s">
        <v>2154</v>
      </c>
      <c r="FV40" s="1059" t="s">
        <v>770</v>
      </c>
      <c r="FW40" s="1059" t="s">
        <v>770</v>
      </c>
      <c r="FX40" s="1059">
        <v>21</v>
      </c>
      <c r="FY40" s="1059">
        <v>13</v>
      </c>
      <c r="FZ40" s="1059">
        <v>34</v>
      </c>
      <c r="GA40" s="1059">
        <v>113</v>
      </c>
      <c r="GB40" s="1098">
        <v>0.30088495575221241</v>
      </c>
      <c r="GC40" s="1098">
        <v>0.22401224708191042</v>
      </c>
      <c r="GD40" s="1098">
        <v>0.39085048696647756</v>
      </c>
      <c r="GE40" s="1059" t="s">
        <v>2154</v>
      </c>
      <c r="GF40" s="1098">
        <v>0.11504424778761062</v>
      </c>
      <c r="GG40" s="1098">
        <v>6.8477207745362853E-2</v>
      </c>
      <c r="GH40" s="1098">
        <v>0.18692407808152051</v>
      </c>
      <c r="GI40" s="1126" t="s">
        <v>3498</v>
      </c>
      <c r="GJ40" s="1059" t="s">
        <v>770</v>
      </c>
      <c r="GK40" s="1059" t="s">
        <v>770</v>
      </c>
      <c r="GL40" s="1059">
        <v>22</v>
      </c>
      <c r="GM40" s="1059">
        <v>13</v>
      </c>
      <c r="GN40" s="1059">
        <v>35</v>
      </c>
      <c r="GO40" s="1059">
        <v>131</v>
      </c>
      <c r="GP40" s="1098">
        <v>0.26717557251908397</v>
      </c>
      <c r="GQ40" s="1098">
        <v>0.1988292539959764</v>
      </c>
      <c r="GR40" s="1098">
        <v>0.34878762486681497</v>
      </c>
      <c r="GS40" s="1059" t="s">
        <v>2154</v>
      </c>
      <c r="GT40" s="1098">
        <v>9.9236641221374045E-2</v>
      </c>
      <c r="GU40" s="1098">
        <v>5.8914886907542825E-2</v>
      </c>
      <c r="GV40" s="1098">
        <v>0.16239285539726195</v>
      </c>
      <c r="GW40" s="1126" t="s">
        <v>3498</v>
      </c>
      <c r="GX40" s="1059" t="s">
        <v>770</v>
      </c>
      <c r="GY40" s="1059" t="s">
        <v>770</v>
      </c>
      <c r="GZ40" s="1059">
        <v>20</v>
      </c>
      <c r="HA40" s="1059">
        <v>18</v>
      </c>
      <c r="HB40" s="1059">
        <v>38</v>
      </c>
      <c r="HC40" s="1059">
        <v>168</v>
      </c>
      <c r="HD40" s="1098">
        <v>0.22619047619047619</v>
      </c>
      <c r="HE40" s="1098">
        <v>0.16946104906120718</v>
      </c>
      <c r="HF40" s="1098">
        <v>0.29516174551133961</v>
      </c>
      <c r="HG40" s="1059" t="s">
        <v>2154</v>
      </c>
      <c r="HH40" s="1098">
        <v>0.10714285714285714</v>
      </c>
      <c r="HI40" s="1098">
        <v>6.8854383845240438E-2</v>
      </c>
      <c r="HJ40" s="1098">
        <v>0.16299571271537014</v>
      </c>
      <c r="HK40" s="1126" t="s">
        <v>2154</v>
      </c>
      <c r="HL40" s="1059" t="s">
        <v>770</v>
      </c>
      <c r="HM40" s="1059" t="s">
        <v>770</v>
      </c>
      <c r="HN40" s="1059">
        <v>17</v>
      </c>
      <c r="HO40" s="1059">
        <v>11</v>
      </c>
      <c r="HP40" s="1059">
        <v>28</v>
      </c>
      <c r="HQ40" s="1059">
        <v>165</v>
      </c>
      <c r="HR40" s="1098">
        <v>0.16969696969696971</v>
      </c>
      <c r="HS40" s="1098">
        <v>0.12009620652489017</v>
      </c>
      <c r="HT40" s="1098">
        <v>0.23432775568598138</v>
      </c>
      <c r="HU40" s="1059" t="s">
        <v>2154</v>
      </c>
      <c r="HV40" s="1098">
        <v>6.6666666666666666E-2</v>
      </c>
      <c r="HW40" s="1098">
        <v>3.7630121590457914E-2</v>
      </c>
      <c r="HX40" s="1098">
        <v>0.11542149855774973</v>
      </c>
      <c r="HY40" s="1126" t="s">
        <v>2154</v>
      </c>
      <c r="HZ40" s="1059" t="s">
        <v>770</v>
      </c>
      <c r="IA40" s="1059" t="s">
        <v>770</v>
      </c>
      <c r="IB40" s="1059">
        <v>16</v>
      </c>
      <c r="IC40" s="1059">
        <v>12</v>
      </c>
      <c r="ID40" s="1059">
        <v>28</v>
      </c>
      <c r="IE40" s="1059">
        <v>164</v>
      </c>
      <c r="IF40" s="1098">
        <v>0.17073170731707318</v>
      </c>
      <c r="IG40" s="1098">
        <v>0.12084613155908198</v>
      </c>
      <c r="IH40" s="1098">
        <v>0.23568948986102883</v>
      </c>
      <c r="II40" s="1059" t="s">
        <v>2154</v>
      </c>
      <c r="IJ40" s="1098">
        <v>7.3170731707317069E-2</v>
      </c>
      <c r="IK40" s="1098">
        <v>4.2349297801366557E-2</v>
      </c>
      <c r="IL40" s="1098">
        <v>0.12353021144692526</v>
      </c>
      <c r="IM40" s="1126" t="s">
        <v>2154</v>
      </c>
      <c r="IN40" s="1059" t="s">
        <v>770</v>
      </c>
      <c r="IO40" s="1059" t="s">
        <v>770</v>
      </c>
      <c r="IP40" s="1059">
        <v>9</v>
      </c>
      <c r="IQ40" s="1059">
        <v>8</v>
      </c>
      <c r="IR40" s="1059">
        <v>17</v>
      </c>
      <c r="IS40" s="1059">
        <v>98</v>
      </c>
      <c r="IT40" s="1098">
        <v>0.17346938775510204</v>
      </c>
      <c r="IU40" s="1098">
        <v>0.11122131829641894</v>
      </c>
      <c r="IV40" s="1098">
        <v>0.26035092015039285</v>
      </c>
      <c r="IW40" s="1059" t="s">
        <v>2154</v>
      </c>
      <c r="IX40" s="1098">
        <v>8.1632653061224483E-2</v>
      </c>
      <c r="IY40" s="1098">
        <v>4.1944058967642014E-2</v>
      </c>
      <c r="IZ40" s="1098">
        <v>0.1528828715423356</v>
      </c>
      <c r="JA40" s="1126" t="s">
        <v>2154</v>
      </c>
      <c r="JB40" s="1059">
        <v>15691</v>
      </c>
      <c r="JC40" s="1059">
        <v>912</v>
      </c>
      <c r="JD40" s="1059">
        <v>778</v>
      </c>
      <c r="JE40" s="1059">
        <v>736</v>
      </c>
      <c r="JF40" s="1059">
        <v>778</v>
      </c>
      <c r="JG40" s="1126">
        <v>783</v>
      </c>
      <c r="JH40" s="1059">
        <v>3054</v>
      </c>
      <c r="JI40" s="1059">
        <v>14</v>
      </c>
      <c r="JJ40" s="1059">
        <v>40</v>
      </c>
      <c r="JK40" s="1059">
        <v>47</v>
      </c>
      <c r="JL40" s="1059">
        <v>48</v>
      </c>
      <c r="JM40" s="1126">
        <v>45</v>
      </c>
      <c r="JN40" s="1060">
        <v>0.19463386654770251</v>
      </c>
      <c r="JO40" s="1060">
        <v>1.5350877192982455E-2</v>
      </c>
      <c r="JP40" s="1060">
        <v>5.1413881748071981E-2</v>
      </c>
      <c r="JQ40" s="1060">
        <v>6.3858695652173919E-2</v>
      </c>
      <c r="JR40" s="1060">
        <v>6.1696658097686374E-2</v>
      </c>
      <c r="JS40" s="1072">
        <v>5.7471264367816091E-2</v>
      </c>
      <c r="JT40" s="1059">
        <v>16043</v>
      </c>
      <c r="JU40" s="1059">
        <v>15431</v>
      </c>
      <c r="JV40" s="1059">
        <v>14887</v>
      </c>
      <c r="JW40" s="1059">
        <v>544</v>
      </c>
      <c r="JX40" s="1059">
        <v>118</v>
      </c>
      <c r="JY40" s="1059">
        <v>46</v>
      </c>
      <c r="JZ40" s="1059">
        <v>380</v>
      </c>
      <c r="KA40" s="1059">
        <v>189</v>
      </c>
      <c r="KB40" s="1059">
        <v>285</v>
      </c>
      <c r="KC40" s="1059">
        <v>92</v>
      </c>
      <c r="KD40" s="1059">
        <v>46</v>
      </c>
      <c r="KE40" s="1060">
        <v>0.92794365143676372</v>
      </c>
      <c r="KF40" s="1072">
        <v>7.2056348563236283E-2</v>
      </c>
      <c r="KG40" s="1059">
        <v>914</v>
      </c>
      <c r="KH40" s="1059">
        <v>843</v>
      </c>
      <c r="KI40" s="1059">
        <v>809</v>
      </c>
      <c r="KJ40" s="1059">
        <v>34</v>
      </c>
      <c r="KK40" s="1059">
        <v>0</v>
      </c>
      <c r="KL40" s="1059">
        <v>4</v>
      </c>
      <c r="KM40" s="1059">
        <v>30</v>
      </c>
      <c r="KN40" s="1059">
        <v>43</v>
      </c>
      <c r="KO40" s="1059">
        <v>17</v>
      </c>
      <c r="KP40" s="1059">
        <v>5</v>
      </c>
      <c r="KQ40" s="1059">
        <v>6</v>
      </c>
      <c r="KR40" s="1060">
        <v>0.88512035010940915</v>
      </c>
      <c r="KS40" s="1072">
        <v>0.11487964989059085</v>
      </c>
      <c r="KT40" s="1059">
        <v>475</v>
      </c>
      <c r="KU40" s="1059">
        <v>436</v>
      </c>
      <c r="KV40" s="1059">
        <v>424</v>
      </c>
      <c r="KW40" s="1059">
        <v>12</v>
      </c>
      <c r="KX40" s="1059">
        <v>0</v>
      </c>
      <c r="KY40" s="1059">
        <v>4</v>
      </c>
      <c r="KZ40" s="1059">
        <v>8</v>
      </c>
      <c r="LA40" s="1059">
        <v>17</v>
      </c>
      <c r="LB40" s="1059">
        <v>14</v>
      </c>
      <c r="LC40" s="1059">
        <v>4</v>
      </c>
      <c r="LD40" s="1059">
        <v>4</v>
      </c>
      <c r="LE40" s="1060">
        <v>0.89263157894736844</v>
      </c>
      <c r="LF40" s="1072">
        <v>0.10736842105263156</v>
      </c>
      <c r="LG40" s="1059">
        <v>303</v>
      </c>
      <c r="LH40" s="1059">
        <v>288</v>
      </c>
      <c r="LI40" s="1059">
        <v>287</v>
      </c>
      <c r="LJ40" s="1059">
        <v>1</v>
      </c>
      <c r="LK40" s="1059">
        <v>0</v>
      </c>
      <c r="LL40" s="1059">
        <v>0</v>
      </c>
      <c r="LM40" s="1059">
        <v>1</v>
      </c>
      <c r="LN40" s="1059">
        <v>8</v>
      </c>
      <c r="LO40" s="1059">
        <v>4</v>
      </c>
      <c r="LP40" s="1059">
        <v>1</v>
      </c>
      <c r="LQ40" s="1059">
        <v>2</v>
      </c>
      <c r="LR40" s="1060">
        <v>0.94719471947194722</v>
      </c>
      <c r="LS40" s="1072">
        <v>5.2805280528052778E-2</v>
      </c>
      <c r="LT40" s="1059">
        <v>787</v>
      </c>
      <c r="LU40" s="1059">
        <v>746</v>
      </c>
      <c r="LV40" s="1059">
        <v>722</v>
      </c>
      <c r="LW40" s="1059">
        <v>24</v>
      </c>
      <c r="LX40" s="1059">
        <v>1</v>
      </c>
      <c r="LY40" s="1059">
        <v>7</v>
      </c>
      <c r="LZ40" s="1059">
        <v>16</v>
      </c>
      <c r="MA40" s="1059">
        <v>16</v>
      </c>
      <c r="MB40" s="1059">
        <v>20</v>
      </c>
      <c r="MC40" s="1059">
        <v>5</v>
      </c>
      <c r="MD40" s="1059">
        <v>0</v>
      </c>
      <c r="ME40" s="1060">
        <v>0.91740787801778911</v>
      </c>
      <c r="MF40" s="1072">
        <v>8.2592121982210887E-2</v>
      </c>
      <c r="MG40" s="1059">
        <v>209</v>
      </c>
      <c r="MH40" s="1059">
        <v>191</v>
      </c>
      <c r="MI40" s="1059">
        <v>180</v>
      </c>
      <c r="MJ40" s="1059">
        <v>11</v>
      </c>
      <c r="MK40" s="1059">
        <v>0</v>
      </c>
      <c r="ML40" s="1059">
        <v>2</v>
      </c>
      <c r="MM40" s="1059">
        <v>9</v>
      </c>
      <c r="MN40" s="1059">
        <v>2</v>
      </c>
      <c r="MO40" s="1059">
        <v>14</v>
      </c>
      <c r="MP40" s="1059">
        <v>2</v>
      </c>
      <c r="MQ40" s="1059">
        <v>0</v>
      </c>
      <c r="MR40" s="1060">
        <v>0.86124401913875603</v>
      </c>
      <c r="MS40" s="1072">
        <v>0.13875598086124397</v>
      </c>
      <c r="MT40" s="1059">
        <v>431</v>
      </c>
      <c r="MU40" s="1059">
        <v>392</v>
      </c>
      <c r="MV40" s="1059">
        <v>366</v>
      </c>
      <c r="MW40" s="1059">
        <v>26</v>
      </c>
      <c r="MX40" s="1059">
        <v>1</v>
      </c>
      <c r="MY40" s="1059">
        <v>1</v>
      </c>
      <c r="MZ40" s="1059">
        <v>24</v>
      </c>
      <c r="NA40" s="1059">
        <v>6</v>
      </c>
      <c r="NB40" s="1059">
        <v>25</v>
      </c>
      <c r="NC40" s="1059">
        <v>8</v>
      </c>
      <c r="ND40" s="1059">
        <v>0</v>
      </c>
      <c r="NE40" s="1060">
        <v>0.84918793503480283</v>
      </c>
      <c r="NF40" s="1072">
        <v>0.15081206496519717</v>
      </c>
      <c r="NG40" s="1059">
        <v>354</v>
      </c>
      <c r="NH40" s="1059">
        <v>318</v>
      </c>
      <c r="NI40" s="1059">
        <v>300</v>
      </c>
      <c r="NJ40" s="1059">
        <v>18</v>
      </c>
      <c r="NK40" s="1059">
        <v>1</v>
      </c>
      <c r="NL40" s="1059">
        <v>1</v>
      </c>
      <c r="NM40" s="1059">
        <v>16</v>
      </c>
      <c r="NN40" s="1059">
        <v>6</v>
      </c>
      <c r="NO40" s="1059">
        <v>24</v>
      </c>
      <c r="NP40" s="1059">
        <v>4</v>
      </c>
      <c r="NQ40" s="1059">
        <v>2</v>
      </c>
      <c r="NR40" s="1060">
        <v>0.84745762711864403</v>
      </c>
      <c r="NS40" s="1072">
        <v>0.15254237288135597</v>
      </c>
      <c r="NT40" s="1059">
        <v>785</v>
      </c>
      <c r="NU40" s="1059">
        <v>750</v>
      </c>
      <c r="NV40" s="1059">
        <v>738</v>
      </c>
      <c r="NW40" s="1059">
        <v>12</v>
      </c>
      <c r="NX40" s="1059">
        <v>2</v>
      </c>
      <c r="NY40" s="1059">
        <v>3</v>
      </c>
      <c r="NZ40" s="1059">
        <v>7</v>
      </c>
      <c r="OA40" s="1059">
        <v>17</v>
      </c>
      <c r="OB40" s="1059">
        <v>13</v>
      </c>
      <c r="OC40" s="1059">
        <v>3</v>
      </c>
      <c r="OD40" s="1059">
        <v>2</v>
      </c>
      <c r="OE40" s="1060">
        <v>0.94012738853503186</v>
      </c>
      <c r="OF40" s="1072">
        <v>5.987261146496814E-2</v>
      </c>
      <c r="OG40" s="1059">
        <v>4258</v>
      </c>
      <c r="OH40" s="1059">
        <v>3964</v>
      </c>
      <c r="OI40" s="1059">
        <v>3826</v>
      </c>
      <c r="OJ40" s="1059">
        <v>138</v>
      </c>
      <c r="OK40" s="1059">
        <v>5</v>
      </c>
      <c r="OL40" s="1059">
        <v>22</v>
      </c>
      <c r="OM40" s="1059">
        <v>111</v>
      </c>
      <c r="ON40" s="1059">
        <v>115</v>
      </c>
      <c r="OO40" s="1059">
        <v>131</v>
      </c>
      <c r="OP40" s="1059">
        <v>32</v>
      </c>
      <c r="OQ40" s="1059">
        <v>16</v>
      </c>
      <c r="OR40" s="1060">
        <v>0.89854391733208083</v>
      </c>
      <c r="OS40" s="1072">
        <v>0.10145608266791917</v>
      </c>
      <c r="OT40" s="1059">
        <v>16299</v>
      </c>
      <c r="OU40" s="1059">
        <v>16.848106202834533</v>
      </c>
      <c r="OV40" s="1060">
        <v>0</v>
      </c>
      <c r="OW40" s="1072">
        <v>0.2</v>
      </c>
      <c r="OX40" s="1059">
        <v>2795</v>
      </c>
      <c r="OY40" s="1060">
        <v>0.16093416815742395</v>
      </c>
      <c r="OZ40" s="1059">
        <v>449.81099999999992</v>
      </c>
      <c r="PA40" s="1060">
        <v>0</v>
      </c>
      <c r="PB40" s="1072">
        <v>0.3</v>
      </c>
      <c r="PC40" s="1059">
        <v>670</v>
      </c>
      <c r="PD40" s="1059">
        <v>105</v>
      </c>
      <c r="PE40" s="1126">
        <v>50</v>
      </c>
      <c r="PF40" s="1059">
        <v>655</v>
      </c>
      <c r="PG40" s="1059">
        <v>110</v>
      </c>
      <c r="PH40" s="1126">
        <v>50</v>
      </c>
      <c r="PI40" s="1059">
        <v>605</v>
      </c>
      <c r="PJ40" s="1059">
        <v>90</v>
      </c>
      <c r="PK40" s="1126">
        <v>25</v>
      </c>
      <c r="PL40" s="1059">
        <v>590</v>
      </c>
      <c r="PM40" s="1059">
        <v>100</v>
      </c>
      <c r="PN40" s="1126">
        <v>30</v>
      </c>
      <c r="PO40" s="1059">
        <v>545</v>
      </c>
      <c r="PP40" s="1059">
        <v>75</v>
      </c>
      <c r="PQ40" s="1126">
        <v>35</v>
      </c>
      <c r="PR40" s="1059">
        <v>535</v>
      </c>
      <c r="PS40" s="1059">
        <v>105</v>
      </c>
      <c r="PT40" s="1126">
        <v>30</v>
      </c>
      <c r="PU40" s="1059" t="s">
        <v>770</v>
      </c>
      <c r="PV40" s="1059" t="s">
        <v>770</v>
      </c>
      <c r="PW40" s="1059" t="s">
        <v>770</v>
      </c>
      <c r="PX40" s="1059" t="s">
        <v>770</v>
      </c>
      <c r="PY40" s="1059" t="s">
        <v>770</v>
      </c>
      <c r="PZ40" s="1059" t="s">
        <v>770</v>
      </c>
      <c r="QA40" s="1059" t="s">
        <v>770</v>
      </c>
      <c r="QB40" s="1126" t="s">
        <v>770</v>
      </c>
      <c r="QC40" s="1059">
        <v>170</v>
      </c>
      <c r="QD40" s="1059">
        <v>186</v>
      </c>
      <c r="QE40" s="1059" t="s">
        <v>770</v>
      </c>
      <c r="QF40" s="1059">
        <v>209</v>
      </c>
      <c r="QG40" s="1059">
        <v>204</v>
      </c>
      <c r="QH40" s="1059">
        <v>197</v>
      </c>
      <c r="QI40" s="1059">
        <v>187</v>
      </c>
      <c r="QJ40" s="1059">
        <v>189</v>
      </c>
      <c r="QK40" s="1126">
        <v>160</v>
      </c>
      <c r="QL40" s="1059">
        <v>162</v>
      </c>
      <c r="QM40" s="1059">
        <v>190</v>
      </c>
      <c r="QN40" s="1059">
        <v>186</v>
      </c>
      <c r="QO40" s="1059">
        <v>204</v>
      </c>
      <c r="QP40" s="1059">
        <v>208</v>
      </c>
      <c r="QQ40" s="1059">
        <v>187</v>
      </c>
      <c r="QR40" s="1059">
        <v>199</v>
      </c>
      <c r="QS40" s="1059">
        <v>189</v>
      </c>
      <c r="QT40" s="1059">
        <v>188</v>
      </c>
      <c r="QU40" s="1059">
        <v>169</v>
      </c>
      <c r="QV40" s="1059">
        <v>181</v>
      </c>
      <c r="QW40" s="1059">
        <v>154</v>
      </c>
      <c r="QX40" s="1059">
        <v>139</v>
      </c>
      <c r="QY40" s="1059">
        <v>164</v>
      </c>
      <c r="QZ40" s="1059">
        <v>187</v>
      </c>
      <c r="RA40" s="1059">
        <v>156</v>
      </c>
      <c r="RB40" s="1059">
        <v>199</v>
      </c>
      <c r="RC40" s="1059">
        <v>211</v>
      </c>
      <c r="RD40" s="1059">
        <v>183</v>
      </c>
      <c r="RE40" s="1059">
        <v>180</v>
      </c>
      <c r="RF40" s="1059">
        <v>157</v>
      </c>
      <c r="RG40" s="1059">
        <v>122</v>
      </c>
      <c r="RH40" s="1059">
        <v>151</v>
      </c>
      <c r="RI40" s="1059">
        <v>148</v>
      </c>
      <c r="RJ40" s="1126">
        <v>156</v>
      </c>
      <c r="RK40" s="1059">
        <v>189</v>
      </c>
      <c r="RL40" s="1059">
        <v>182</v>
      </c>
      <c r="RM40" s="1059">
        <v>201</v>
      </c>
      <c r="RN40" s="1059">
        <v>215</v>
      </c>
      <c r="RO40" s="1059">
        <v>187</v>
      </c>
      <c r="RP40" s="1059">
        <v>204</v>
      </c>
      <c r="RQ40" s="1059">
        <v>196</v>
      </c>
      <c r="RR40" s="1059">
        <v>179</v>
      </c>
      <c r="RS40" s="1059">
        <v>166</v>
      </c>
      <c r="RT40" s="1059">
        <v>182</v>
      </c>
      <c r="RU40" s="1059">
        <v>158</v>
      </c>
      <c r="RV40" s="1059">
        <v>139</v>
      </c>
      <c r="RW40" s="1059">
        <v>160</v>
      </c>
      <c r="RX40" s="1059">
        <v>160</v>
      </c>
      <c r="RY40" s="1059">
        <v>159</v>
      </c>
      <c r="RZ40" s="1059">
        <v>199</v>
      </c>
      <c r="SA40" s="1059">
        <v>200</v>
      </c>
      <c r="SB40" s="1059">
        <v>196</v>
      </c>
      <c r="SC40" s="1059">
        <v>202</v>
      </c>
      <c r="SD40" s="1059">
        <v>173</v>
      </c>
      <c r="SE40" s="1059">
        <v>130</v>
      </c>
      <c r="SF40" s="1059">
        <v>144</v>
      </c>
      <c r="SG40" s="1059">
        <v>153</v>
      </c>
      <c r="SH40" s="1059">
        <v>166</v>
      </c>
      <c r="SI40" s="1126">
        <v>163</v>
      </c>
      <c r="SJ40" s="1059">
        <v>186</v>
      </c>
      <c r="SK40" s="1059">
        <v>207</v>
      </c>
      <c r="SL40" s="1059">
        <v>210</v>
      </c>
      <c r="SM40" s="1059">
        <v>200</v>
      </c>
      <c r="SN40" s="1059">
        <v>203</v>
      </c>
      <c r="SO40" s="1059">
        <v>189</v>
      </c>
      <c r="SP40" s="1059">
        <v>186</v>
      </c>
      <c r="SQ40" s="1059">
        <v>170</v>
      </c>
      <c r="SR40" s="1059">
        <v>187</v>
      </c>
      <c r="SS40" s="1059">
        <v>151</v>
      </c>
      <c r="ST40" s="1059">
        <v>155</v>
      </c>
      <c r="SU40" s="1059">
        <v>163</v>
      </c>
      <c r="SV40" s="1059">
        <v>152</v>
      </c>
      <c r="SW40" s="1059">
        <v>130</v>
      </c>
      <c r="SX40" s="1059">
        <v>202</v>
      </c>
      <c r="SY40" s="1059">
        <v>193</v>
      </c>
      <c r="SZ40" s="1059">
        <v>182</v>
      </c>
      <c r="TA40" s="1059">
        <v>202</v>
      </c>
      <c r="TB40" s="1059">
        <v>209</v>
      </c>
      <c r="TC40" s="1059">
        <v>144</v>
      </c>
      <c r="TD40" s="1059">
        <v>153</v>
      </c>
      <c r="TE40" s="1059">
        <v>139</v>
      </c>
      <c r="TF40" s="1059">
        <v>159</v>
      </c>
      <c r="TG40" s="1059">
        <v>159</v>
      </c>
      <c r="TH40" s="1126">
        <v>171</v>
      </c>
      <c r="TI40" s="1059">
        <v>92</v>
      </c>
      <c r="TJ40" s="1059">
        <v>89</v>
      </c>
      <c r="TK40" s="1059">
        <v>181</v>
      </c>
      <c r="TL40" s="1060">
        <v>0.49171270718232046</v>
      </c>
      <c r="TM40" s="1060">
        <v>0.41981403179381788</v>
      </c>
      <c r="TN40" s="1060">
        <v>0.56395584310794777</v>
      </c>
      <c r="TO40" s="1126" t="s">
        <v>2154</v>
      </c>
      <c r="TP40" s="1059">
        <v>85</v>
      </c>
      <c r="TQ40" s="1059">
        <v>95</v>
      </c>
      <c r="TR40" s="1059">
        <v>180</v>
      </c>
      <c r="TS40" s="1060">
        <v>0.52777777777777779</v>
      </c>
      <c r="TT40" s="1060">
        <v>0.45503026121863427</v>
      </c>
      <c r="TU40" s="1060">
        <v>0.59936443334127609</v>
      </c>
      <c r="TV40" s="1126" t="s">
        <v>3498</v>
      </c>
      <c r="TW40" s="1059">
        <v>53</v>
      </c>
      <c r="TX40" s="1059">
        <v>125</v>
      </c>
      <c r="TY40" s="1059">
        <v>178</v>
      </c>
      <c r="TZ40" s="1060">
        <v>0.702247191011236</v>
      </c>
      <c r="UA40" s="1060">
        <v>0.63137528656154596</v>
      </c>
      <c r="UB40" s="1060">
        <v>0.76457402261659935</v>
      </c>
      <c r="UC40" s="1126" t="s">
        <v>2154</v>
      </c>
      <c r="UD40" s="1059">
        <v>47</v>
      </c>
      <c r="UE40" s="1059">
        <v>135</v>
      </c>
      <c r="UF40" s="1059">
        <v>182</v>
      </c>
      <c r="UG40" s="1060">
        <v>0.74175824175824179</v>
      </c>
      <c r="UH40" s="1060">
        <v>0.67363811632729875</v>
      </c>
      <c r="UI40" s="1060">
        <v>0.79988378001610683</v>
      </c>
      <c r="UJ40" s="1126" t="s">
        <v>2154</v>
      </c>
      <c r="UK40" s="1059">
        <v>46</v>
      </c>
      <c r="UL40" s="1059">
        <v>142</v>
      </c>
      <c r="UM40" s="1059">
        <v>188</v>
      </c>
      <c r="UN40" s="1060">
        <v>0.75531914893617025</v>
      </c>
      <c r="UO40" s="1060">
        <v>0.68915874809338629</v>
      </c>
      <c r="UP40" s="1060">
        <v>0.81125446076219798</v>
      </c>
      <c r="UQ40" s="1126" t="s">
        <v>2154</v>
      </c>
      <c r="UR40" s="1059">
        <v>2124</v>
      </c>
      <c r="US40" s="1059">
        <v>2065</v>
      </c>
      <c r="UT40" s="1059">
        <v>59</v>
      </c>
      <c r="UU40" s="1059">
        <v>51</v>
      </c>
      <c r="UV40" s="1060">
        <v>0.86440677966101698</v>
      </c>
      <c r="UW40" s="1059">
        <v>8</v>
      </c>
      <c r="UX40" s="1072">
        <v>0.13559322033898305</v>
      </c>
      <c r="UY40" s="1059">
        <v>1690</v>
      </c>
      <c r="UZ40" s="1059">
        <v>1062</v>
      </c>
      <c r="VA40" s="1059">
        <v>196</v>
      </c>
      <c r="VB40" s="1059">
        <v>432</v>
      </c>
      <c r="VC40" s="1060">
        <v>0.62840236686390527</v>
      </c>
      <c r="VD40" s="1060">
        <v>0.11597633136094675</v>
      </c>
      <c r="VE40" s="1072">
        <v>0.25562130177514791</v>
      </c>
      <c r="VF40" s="1059">
        <v>4676</v>
      </c>
      <c r="VG40" s="1059">
        <v>335</v>
      </c>
      <c r="VH40" s="1059">
        <v>273</v>
      </c>
      <c r="VI40" s="1059">
        <v>113</v>
      </c>
      <c r="VJ40" s="1059">
        <v>2954</v>
      </c>
      <c r="VK40" s="1059">
        <v>205</v>
      </c>
      <c r="VL40" s="1059">
        <v>1730</v>
      </c>
      <c r="VM40" s="1072">
        <v>0.11849710982658959</v>
      </c>
      <c r="VN40" s="1059">
        <v>918</v>
      </c>
      <c r="VO40" s="1059">
        <v>0</v>
      </c>
      <c r="VP40" s="1059">
        <v>310</v>
      </c>
      <c r="VQ40" s="1059">
        <v>394</v>
      </c>
      <c r="VR40" s="1059">
        <v>124</v>
      </c>
      <c r="VS40" s="1126">
        <v>1746</v>
      </c>
      <c r="VT40" s="1059">
        <v>730</v>
      </c>
      <c r="VU40" s="1059">
        <v>592</v>
      </c>
      <c r="VV40" s="1059">
        <v>132</v>
      </c>
      <c r="VW40" s="1059">
        <v>6</v>
      </c>
      <c r="VX40" s="1059">
        <v>138</v>
      </c>
      <c r="VY40" s="1060">
        <v>0.18082191780821918</v>
      </c>
      <c r="VZ40" s="1072">
        <v>0.18904109589041096</v>
      </c>
      <c r="WA40" s="1059">
        <v>125</v>
      </c>
      <c r="WB40" s="1059">
        <v>140</v>
      </c>
      <c r="WC40" s="1059">
        <v>135</v>
      </c>
      <c r="WD40" s="1059">
        <v>115</v>
      </c>
      <c r="WE40" s="1059">
        <v>110</v>
      </c>
      <c r="WF40" s="1059">
        <v>100</v>
      </c>
      <c r="WG40" s="1126">
        <v>75</v>
      </c>
      <c r="WH40" s="1059">
        <v>394</v>
      </c>
      <c r="WI40" s="1059">
        <v>153</v>
      </c>
      <c r="WJ40" s="1060">
        <v>0.3883248730964467</v>
      </c>
      <c r="WK40" s="1126">
        <v>44</v>
      </c>
      <c r="WL40" s="1059" t="s">
        <v>770</v>
      </c>
      <c r="WM40" s="1060" t="s">
        <v>770</v>
      </c>
      <c r="WN40" s="1060" t="s">
        <v>770</v>
      </c>
      <c r="WO40" s="1072" t="s">
        <v>770</v>
      </c>
      <c r="WP40" s="1059" t="s">
        <v>770</v>
      </c>
      <c r="WQ40" s="1060" t="s">
        <v>770</v>
      </c>
      <c r="WR40" s="1060" t="s">
        <v>770</v>
      </c>
      <c r="WS40" s="1072" t="s">
        <v>770</v>
      </c>
      <c r="WT40" s="1059" t="s">
        <v>770</v>
      </c>
      <c r="WU40" s="1060" t="s">
        <v>770</v>
      </c>
      <c r="WV40" s="1060" t="s">
        <v>770</v>
      </c>
      <c r="WW40" s="1072" t="s">
        <v>770</v>
      </c>
      <c r="WX40" s="1059" t="s">
        <v>770</v>
      </c>
      <c r="WY40" s="1060" t="s">
        <v>770</v>
      </c>
      <c r="WZ40" s="1060" t="s">
        <v>770</v>
      </c>
      <c r="XA40" s="1072" t="s">
        <v>770</v>
      </c>
      <c r="XB40" s="1059">
        <v>301</v>
      </c>
      <c r="XC40" s="1059">
        <v>7207</v>
      </c>
      <c r="XD40" s="1072">
        <v>4.1764950742333842E-2</v>
      </c>
      <c r="XE40" s="1059">
        <v>145</v>
      </c>
      <c r="XF40" s="1059">
        <v>810</v>
      </c>
      <c r="XG40" s="1060">
        <v>0.17901234567901234</v>
      </c>
      <c r="XH40" s="1060">
        <v>0.15414559991681143</v>
      </c>
      <c r="XI40" s="1060">
        <v>0.20690931518482067</v>
      </c>
      <c r="XJ40" s="1059">
        <v>185</v>
      </c>
      <c r="XK40" s="1059">
        <v>880</v>
      </c>
      <c r="XL40" s="1060">
        <v>0.21022727272727273</v>
      </c>
      <c r="XM40" s="1060">
        <v>0.18459408746913131</v>
      </c>
      <c r="XN40" s="1060">
        <v>0.23837934864859639</v>
      </c>
      <c r="XO40" s="1059">
        <v>170</v>
      </c>
      <c r="XP40" s="1059">
        <v>915</v>
      </c>
      <c r="XQ40" s="1060">
        <v>0.18579234972677597</v>
      </c>
      <c r="XR40" s="1060">
        <v>0.16192335337123959</v>
      </c>
      <c r="XS40" s="1060">
        <v>0.21228860182504039</v>
      </c>
      <c r="XT40" s="1059">
        <v>175</v>
      </c>
      <c r="XU40" s="1059">
        <v>940</v>
      </c>
      <c r="XV40" s="1060">
        <v>0.18617021276595744</v>
      </c>
      <c r="XW40" s="1060">
        <v>0.16258217937073158</v>
      </c>
      <c r="XX40" s="1060">
        <v>0.21231283664478656</v>
      </c>
      <c r="XY40" s="1059">
        <v>175</v>
      </c>
      <c r="XZ40" s="1059">
        <v>960</v>
      </c>
      <c r="YA40" s="1060">
        <v>0.18229166666666666</v>
      </c>
      <c r="YB40" s="1060">
        <v>0.1591509849105448</v>
      </c>
      <c r="YC40" s="1060">
        <v>0.20796484682970426</v>
      </c>
      <c r="YD40" s="1059">
        <v>170</v>
      </c>
      <c r="YE40" s="1059">
        <v>945</v>
      </c>
      <c r="YF40" s="1060">
        <v>0.17989417989417988</v>
      </c>
      <c r="YG40" s="1060">
        <v>0.156716178360186</v>
      </c>
      <c r="YH40" s="1060">
        <v>0.20566412830142569</v>
      </c>
      <c r="YI40" s="1059" t="s">
        <v>770</v>
      </c>
      <c r="YJ40" s="1059" t="s">
        <v>770</v>
      </c>
      <c r="YK40" s="1060" t="s">
        <v>770</v>
      </c>
      <c r="YL40" s="1060" t="s">
        <v>770</v>
      </c>
      <c r="YM40" s="1072" t="s">
        <v>770</v>
      </c>
      <c r="YN40" s="1059">
        <v>195</v>
      </c>
      <c r="YO40" s="1059">
        <v>185</v>
      </c>
      <c r="YP40" s="1059">
        <v>205</v>
      </c>
      <c r="YQ40" s="1059">
        <v>175</v>
      </c>
      <c r="YR40" s="1059">
        <v>160</v>
      </c>
      <c r="YS40" s="1059">
        <v>150</v>
      </c>
      <c r="YT40" s="1126">
        <v>120</v>
      </c>
      <c r="YU40" s="1059">
        <v>2</v>
      </c>
      <c r="YV40" s="1059">
        <v>43</v>
      </c>
      <c r="YW40" s="1060">
        <v>4.6511627906976744E-2</v>
      </c>
      <c r="YX40" s="1060">
        <v>1.2849260094380229E-2</v>
      </c>
      <c r="YY40" s="1060">
        <v>0.15455498004063964</v>
      </c>
      <c r="YZ40" s="1059">
        <v>1</v>
      </c>
      <c r="ZA40" s="1059">
        <v>44</v>
      </c>
      <c r="ZB40" s="1060">
        <v>2.2727272727272728E-2</v>
      </c>
      <c r="ZC40" s="1060">
        <v>4.0232520600532251E-3</v>
      </c>
      <c r="ZD40" s="1060">
        <v>0.11807709698213284</v>
      </c>
      <c r="ZE40" s="1059">
        <v>2</v>
      </c>
      <c r="ZF40" s="1059">
        <v>43</v>
      </c>
      <c r="ZG40" s="1060">
        <v>4.6511627906976744E-2</v>
      </c>
      <c r="ZH40" s="1060">
        <v>1.2849260094380229E-2</v>
      </c>
      <c r="ZI40" s="1060">
        <v>0.15455498004063964</v>
      </c>
      <c r="ZJ40" s="1059">
        <v>4</v>
      </c>
      <c r="ZK40" s="1059">
        <v>43</v>
      </c>
      <c r="ZL40" s="1060">
        <v>9.3023255813953487E-2</v>
      </c>
      <c r="ZM40" s="1060">
        <v>3.6771640631712767E-2</v>
      </c>
      <c r="ZN40" s="1072">
        <v>0.21602703641253584</v>
      </c>
      <c r="ZO40" s="1059">
        <v>164</v>
      </c>
      <c r="ZP40" s="1059">
        <v>49</v>
      </c>
      <c r="ZQ40" s="1059">
        <v>115</v>
      </c>
      <c r="ZR40" s="1060">
        <v>0.70121951219512191</v>
      </c>
      <c r="ZS40" s="1059">
        <v>56</v>
      </c>
      <c r="ZT40" s="1059">
        <v>8</v>
      </c>
      <c r="ZU40" s="1059">
        <v>64</v>
      </c>
      <c r="ZV40" s="1060">
        <v>0.48695652173913045</v>
      </c>
      <c r="ZW40" s="1060">
        <v>0.3975130419744452</v>
      </c>
      <c r="ZX40" s="1060">
        <v>0.57724324232423252</v>
      </c>
      <c r="ZY40" s="1060">
        <v>0.55652173913043479</v>
      </c>
      <c r="ZZ40" s="1060">
        <v>0.46535755026879766</v>
      </c>
      <c r="AAA40" s="1072">
        <v>0.64403188443693216</v>
      </c>
      <c r="AAB40" s="1059">
        <v>117</v>
      </c>
      <c r="AAC40" s="1059">
        <v>79</v>
      </c>
      <c r="AAD40" s="1059">
        <v>196</v>
      </c>
      <c r="AAE40" s="1060">
        <v>0.40306122448979592</v>
      </c>
      <c r="AAF40" s="1059">
        <v>31</v>
      </c>
      <c r="AAG40" s="1060">
        <v>0.39240506329113922</v>
      </c>
      <c r="AAH40" s="1060">
        <v>0.29212865057536735</v>
      </c>
      <c r="AAI40" s="1060">
        <v>0.50266009117294519</v>
      </c>
      <c r="AAJ40" s="1059">
        <v>11</v>
      </c>
      <c r="AAK40" s="1059">
        <v>42</v>
      </c>
      <c r="AAL40" s="1060">
        <v>0.53164556962025311</v>
      </c>
      <c r="AAM40" s="1060">
        <v>0.42271409399274451</v>
      </c>
      <c r="AAN40" s="1072">
        <v>0.63764215843422245</v>
      </c>
      <c r="AAO40" s="1059">
        <v>143</v>
      </c>
      <c r="AAP40" s="1059">
        <v>54</v>
      </c>
      <c r="AAQ40" s="1060">
        <v>0.3776223776223776</v>
      </c>
      <c r="AAR40" s="1060">
        <v>0.30234704948670682</v>
      </c>
      <c r="AAS40" s="1060">
        <v>0.45930064673552995</v>
      </c>
      <c r="AAT40" s="1059">
        <v>17</v>
      </c>
      <c r="AAU40" s="1059">
        <v>71</v>
      </c>
      <c r="AAV40" s="1060">
        <v>0.49650349650349651</v>
      </c>
      <c r="AAW40" s="1060">
        <v>0.41572571832759092</v>
      </c>
      <c r="AAX40" s="1072">
        <v>0.57746421585018726</v>
      </c>
      <c r="AAY40" s="1059">
        <v>199</v>
      </c>
      <c r="AAZ40" s="1059">
        <v>185</v>
      </c>
      <c r="ABA40" s="1059">
        <v>14</v>
      </c>
      <c r="ABB40" s="1060">
        <v>0.92964824120603018</v>
      </c>
      <c r="ABC40" s="1059">
        <v>73</v>
      </c>
      <c r="ABD40" s="1060">
        <v>0.39459459459459462</v>
      </c>
      <c r="ABE40" s="1060">
        <v>0.3269953197194459</v>
      </c>
      <c r="ABF40" s="1060">
        <v>0.4664822341844842</v>
      </c>
      <c r="ABG40" s="1059">
        <v>20</v>
      </c>
      <c r="ABH40" s="1059">
        <v>93</v>
      </c>
      <c r="ABI40" s="1060">
        <v>0.50270270270270268</v>
      </c>
      <c r="ABJ40" s="1060">
        <v>0.43133562686719673</v>
      </c>
      <c r="ABK40" s="1072">
        <v>0.57395982046859995</v>
      </c>
      <c r="ABL40" s="1059">
        <v>4676</v>
      </c>
      <c r="ABM40" s="1059">
        <v>2946</v>
      </c>
      <c r="ABN40" s="1059">
        <v>1730</v>
      </c>
      <c r="ABO40" s="1059">
        <v>335</v>
      </c>
      <c r="ABP40" s="1059">
        <v>171</v>
      </c>
      <c r="ABQ40" s="1059">
        <v>316</v>
      </c>
      <c r="ABR40" s="1059">
        <v>273</v>
      </c>
      <c r="ABS40" s="1059">
        <v>300</v>
      </c>
      <c r="ABT40" s="1059">
        <v>130</v>
      </c>
      <c r="ABU40" s="1059">
        <v>113</v>
      </c>
      <c r="ABV40" s="1059">
        <v>80</v>
      </c>
      <c r="ABW40" s="1126">
        <v>12</v>
      </c>
      <c r="ABX40" s="1059">
        <v>120</v>
      </c>
      <c r="ABY40" s="1059">
        <v>115</v>
      </c>
      <c r="ABZ40" s="1059">
        <v>65</v>
      </c>
      <c r="ACA40" s="1059">
        <v>60</v>
      </c>
      <c r="ACB40" s="1059">
        <v>295</v>
      </c>
      <c r="ACC40" s="1059">
        <v>350</v>
      </c>
      <c r="ACD40" s="1059">
        <v>205</v>
      </c>
      <c r="ACE40" s="1059">
        <v>150</v>
      </c>
      <c r="ACF40" s="1059">
        <v>120</v>
      </c>
      <c r="ACG40" s="1059">
        <v>65</v>
      </c>
      <c r="ACH40" s="1059">
        <v>35</v>
      </c>
      <c r="ACI40" s="1059">
        <v>340</v>
      </c>
      <c r="ACJ40" s="1059">
        <v>380</v>
      </c>
      <c r="ACK40" s="1059">
        <v>210</v>
      </c>
      <c r="ACL40" s="1059">
        <v>160</v>
      </c>
      <c r="ACM40" s="1059">
        <v>120</v>
      </c>
      <c r="ACN40" s="1059">
        <v>75</v>
      </c>
      <c r="ACO40" s="1059">
        <v>40</v>
      </c>
      <c r="ACP40" s="1059">
        <v>355</v>
      </c>
      <c r="ACQ40" s="1059">
        <v>410</v>
      </c>
      <c r="ACR40" s="1059">
        <v>235</v>
      </c>
      <c r="ACS40" s="1059">
        <v>175</v>
      </c>
      <c r="ACT40" s="1059">
        <v>135</v>
      </c>
      <c r="ACU40" s="1059">
        <v>100</v>
      </c>
      <c r="ACV40" s="1059">
        <v>40</v>
      </c>
      <c r="ACW40" s="1059">
        <v>420</v>
      </c>
      <c r="ACX40" s="1059">
        <v>465</v>
      </c>
      <c r="ACY40" s="1059">
        <v>265</v>
      </c>
      <c r="ACZ40" s="1059">
        <v>205</v>
      </c>
      <c r="ADA40" s="1059">
        <v>145</v>
      </c>
      <c r="ADB40" s="1059">
        <v>85</v>
      </c>
      <c r="ADC40" s="1059">
        <v>45</v>
      </c>
      <c r="ADD40" s="1059">
        <v>440</v>
      </c>
      <c r="ADE40" s="1059">
        <v>480</v>
      </c>
      <c r="ADF40" s="1059">
        <v>260</v>
      </c>
      <c r="ADG40" s="1059">
        <v>185</v>
      </c>
      <c r="ADH40" s="1059">
        <v>135</v>
      </c>
      <c r="ADI40" s="1059">
        <v>130</v>
      </c>
      <c r="ADJ40" s="1059">
        <v>75</v>
      </c>
      <c r="ADK40" s="1059">
        <v>425</v>
      </c>
      <c r="ADL40" s="1059">
        <v>485</v>
      </c>
      <c r="ADM40" s="1126">
        <v>285</v>
      </c>
      <c r="ADN40" s="1059">
        <v>114</v>
      </c>
      <c r="ADO40" s="1059">
        <v>112</v>
      </c>
      <c r="ADP40" s="1060">
        <v>0.98245614035087714</v>
      </c>
      <c r="ADQ40" s="1059">
        <v>112</v>
      </c>
      <c r="ADR40" s="1060">
        <v>0.98245614035087714</v>
      </c>
      <c r="ADS40" s="1059">
        <v>109</v>
      </c>
      <c r="ADT40" s="1059">
        <v>107</v>
      </c>
      <c r="ADU40" s="1060">
        <v>0.98165137614678899</v>
      </c>
      <c r="ADV40" s="1059">
        <v>89</v>
      </c>
      <c r="ADW40" s="1060">
        <v>0.8165137614678899</v>
      </c>
      <c r="ADX40" s="1059">
        <v>84</v>
      </c>
      <c r="ADY40" s="1060">
        <v>0.77064220183486243</v>
      </c>
      <c r="ADZ40" s="1059">
        <v>85</v>
      </c>
      <c r="AEA40" s="1060">
        <v>0.77981651376146788</v>
      </c>
      <c r="AEB40" s="1059">
        <v>113</v>
      </c>
      <c r="AEC40" s="1059">
        <v>109</v>
      </c>
      <c r="AED40" s="1060">
        <v>0.96460176991150437</v>
      </c>
      <c r="AEE40" s="1059">
        <v>99</v>
      </c>
      <c r="AEF40" s="1060">
        <v>0.87610619469026552</v>
      </c>
      <c r="AEG40" s="1059">
        <v>109</v>
      </c>
      <c r="AEH40" s="1060">
        <v>0.96460176991150437</v>
      </c>
      <c r="AEI40" s="1059">
        <v>109</v>
      </c>
      <c r="AEJ40" s="1060">
        <v>0.96460176991150437</v>
      </c>
      <c r="AEK40" s="1059">
        <v>103</v>
      </c>
      <c r="AEL40" s="1060">
        <v>0.91150442477876104</v>
      </c>
      <c r="AEM40" s="1059">
        <v>105</v>
      </c>
      <c r="AEN40" s="1060">
        <v>0.92920353982300885</v>
      </c>
      <c r="AEO40" s="1059">
        <v>98</v>
      </c>
      <c r="AEP40" s="1072">
        <v>0.86725663716814161</v>
      </c>
      <c r="AEQ40" s="1158">
        <v>119</v>
      </c>
      <c r="AER40" s="1042">
        <v>116</v>
      </c>
      <c r="AES40" s="1144">
        <v>0.97478991596638653</v>
      </c>
      <c r="AET40" s="64">
        <v>24</v>
      </c>
      <c r="AEU40" s="1144">
        <v>0.20168067226890757</v>
      </c>
      <c r="AEV40" s="1042">
        <v>116</v>
      </c>
      <c r="AEW40" s="1144">
        <v>0.97478991596638653</v>
      </c>
      <c r="AEX40" s="1042">
        <v>136</v>
      </c>
      <c r="AEY40" s="1042">
        <v>128</v>
      </c>
      <c r="AEZ40" s="1144">
        <v>0.94117647058823528</v>
      </c>
      <c r="AFA40" s="65">
        <v>119</v>
      </c>
      <c r="AFB40" s="1144">
        <v>0.875</v>
      </c>
      <c r="AFC40" s="65">
        <v>97</v>
      </c>
      <c r="AFD40" s="1144">
        <v>0.71323529411764708</v>
      </c>
      <c r="AFE40" s="1042">
        <v>120</v>
      </c>
      <c r="AFF40" s="1144">
        <v>0.88235294117647056</v>
      </c>
      <c r="AFG40" s="1042">
        <v>93</v>
      </c>
      <c r="AFH40" s="1144">
        <v>0.68382352941176472</v>
      </c>
      <c r="AFI40" s="1042">
        <v>140</v>
      </c>
      <c r="AFJ40" s="1042">
        <v>135</v>
      </c>
      <c r="AFK40" s="1144">
        <v>0.9642857142857143</v>
      </c>
      <c r="AFL40" s="65">
        <v>131</v>
      </c>
      <c r="AFM40" s="1144">
        <v>0.93571428571428572</v>
      </c>
      <c r="AFN40" s="65">
        <v>135</v>
      </c>
      <c r="AFO40" s="1144">
        <v>0.9642857142857143</v>
      </c>
      <c r="AFP40" s="65">
        <v>135</v>
      </c>
      <c r="AFQ40" s="1144">
        <v>0.9642857142857143</v>
      </c>
      <c r="AFR40" s="65">
        <v>111</v>
      </c>
      <c r="AFS40" s="1144">
        <v>0.79285714285714282</v>
      </c>
      <c r="AFT40" s="65">
        <v>133</v>
      </c>
      <c r="AFU40" s="1144">
        <v>0.95</v>
      </c>
      <c r="AFV40" s="1042">
        <v>135</v>
      </c>
      <c r="AFW40" s="1144">
        <v>0.9642857142857143</v>
      </c>
      <c r="AFX40" s="1042">
        <v>130</v>
      </c>
      <c r="AFY40" s="1144">
        <v>0.9285714285714286</v>
      </c>
      <c r="AFZ40" s="1042">
        <v>111</v>
      </c>
      <c r="AGA40" s="1144">
        <v>0.79285714285714282</v>
      </c>
      <c r="AGB40" s="1042">
        <v>107</v>
      </c>
      <c r="AGC40" s="802">
        <v>0.76428571428571423</v>
      </c>
      <c r="AGD40" s="1042">
        <v>134</v>
      </c>
      <c r="AGE40" s="1039">
        <v>130</v>
      </c>
      <c r="AGF40" s="1145">
        <v>0.97014925373134331</v>
      </c>
      <c r="AGG40" s="1039">
        <v>0</v>
      </c>
      <c r="AGH40" s="1145">
        <v>0</v>
      </c>
      <c r="AGI40" s="1039">
        <v>130</v>
      </c>
      <c r="AGJ40" s="1145">
        <v>0.97014925373134331</v>
      </c>
      <c r="AGK40" s="1039">
        <v>168</v>
      </c>
      <c r="AGL40" s="1039">
        <v>166</v>
      </c>
      <c r="AGM40" s="1145">
        <v>0.98809523809523814</v>
      </c>
      <c r="AGN40" s="1039">
        <v>165</v>
      </c>
      <c r="AGO40" s="1145">
        <v>0.9821428571428571</v>
      </c>
      <c r="AGP40" s="1039">
        <v>167</v>
      </c>
      <c r="AGQ40" s="1145">
        <v>0.99404761904761907</v>
      </c>
      <c r="AGR40" s="1039">
        <v>166</v>
      </c>
      <c r="AGS40" s="1145">
        <v>0.98809523809523814</v>
      </c>
      <c r="AGT40" s="1039">
        <v>164</v>
      </c>
      <c r="AGU40" s="1145">
        <v>0.97619047619047616</v>
      </c>
      <c r="AGV40" s="1039">
        <v>143</v>
      </c>
      <c r="AGW40" s="1039">
        <v>137</v>
      </c>
      <c r="AGX40" s="1145">
        <v>0.95804195804195802</v>
      </c>
      <c r="AGY40" s="1039">
        <v>133</v>
      </c>
      <c r="AGZ40" s="1145">
        <v>0.93006993006993011</v>
      </c>
      <c r="AHA40" s="1039">
        <v>137</v>
      </c>
      <c r="AHB40" s="1145">
        <v>0.95804195804195802</v>
      </c>
      <c r="AHC40" s="1039">
        <v>137</v>
      </c>
      <c r="AHD40" s="1145">
        <v>0.95804195804195802</v>
      </c>
      <c r="AHE40" s="1039">
        <v>138</v>
      </c>
      <c r="AHF40" s="1145">
        <v>0.965034965034965</v>
      </c>
      <c r="AHG40" s="1039">
        <v>122</v>
      </c>
      <c r="AHH40" s="1145">
        <v>0.85314685314685312</v>
      </c>
      <c r="AHI40" s="1039">
        <v>136</v>
      </c>
      <c r="AHJ40" s="1145">
        <v>0.95104895104895104</v>
      </c>
      <c r="AHK40" s="1039">
        <v>133</v>
      </c>
      <c r="AHL40" s="1145">
        <v>0.93006993006993011</v>
      </c>
      <c r="AHM40" s="1039">
        <v>139</v>
      </c>
      <c r="AHN40" s="1145">
        <v>0.97202797202797198</v>
      </c>
      <c r="AHO40" s="1039">
        <v>131</v>
      </c>
      <c r="AHP40" s="749">
        <v>0.91608391608391604</v>
      </c>
    </row>
    <row r="41" spans="1:900" ht="14.25" x14ac:dyDescent="0.2">
      <c r="A41" s="1979"/>
      <c r="B41" s="8" t="s">
        <v>573</v>
      </c>
      <c r="C41" s="1015" t="s">
        <v>640</v>
      </c>
      <c r="D41" s="3" t="s">
        <v>641</v>
      </c>
      <c r="E41" s="1" t="s">
        <v>1504</v>
      </c>
      <c r="F41" s="1" t="s">
        <v>1505</v>
      </c>
      <c r="G41" s="1" t="s">
        <v>770</v>
      </c>
      <c r="H41" s="1" t="s">
        <v>770</v>
      </c>
      <c r="I41" s="1" t="s">
        <v>1506</v>
      </c>
      <c r="J41" s="1" t="s">
        <v>641</v>
      </c>
      <c r="K41" s="1" t="s">
        <v>735</v>
      </c>
      <c r="L41" s="1" t="s">
        <v>737</v>
      </c>
      <c r="M41" s="1" t="s">
        <v>1708</v>
      </c>
      <c r="N41" s="1" t="s">
        <v>628</v>
      </c>
      <c r="O41" s="1" t="s">
        <v>1507</v>
      </c>
      <c r="P41" s="1" t="s">
        <v>1508</v>
      </c>
      <c r="Q41" s="1">
        <v>506734</v>
      </c>
      <c r="R41" s="1">
        <v>104386</v>
      </c>
      <c r="S41" s="1">
        <v>20092</v>
      </c>
      <c r="T41" s="1">
        <v>80206</v>
      </c>
      <c r="U41" s="2062" t="s">
        <v>3682</v>
      </c>
      <c r="V41" s="1125">
        <v>440</v>
      </c>
      <c r="W41" s="1059">
        <v>505</v>
      </c>
      <c r="X41" s="1059">
        <v>3510</v>
      </c>
      <c r="Y41" s="1059">
        <v>4185</v>
      </c>
      <c r="Z41" s="1098">
        <v>0.12535612535612536</v>
      </c>
      <c r="AA41" s="1098">
        <v>0.11480977323319451</v>
      </c>
      <c r="AB41" s="1098">
        <v>0.13672162599997595</v>
      </c>
      <c r="AC41" s="1098">
        <v>0.12066905615292713</v>
      </c>
      <c r="AD41" s="1098">
        <v>0.11114629274066935</v>
      </c>
      <c r="AE41" s="1072">
        <v>0.13088756525741446</v>
      </c>
      <c r="AF41" s="1059">
        <v>380</v>
      </c>
      <c r="AG41" s="1059">
        <v>415</v>
      </c>
      <c r="AH41" s="1059">
        <v>3600</v>
      </c>
      <c r="AI41" s="1059">
        <v>4235</v>
      </c>
      <c r="AJ41" s="1098">
        <v>0.10555555555555556</v>
      </c>
      <c r="AK41" s="1098">
        <v>9.5935316817263819E-2</v>
      </c>
      <c r="AL41" s="1098">
        <v>0.11601669815030091</v>
      </c>
      <c r="AM41" s="1098">
        <v>9.7992916174734351E-2</v>
      </c>
      <c r="AN41" s="1098">
        <v>8.939974605183465E-2</v>
      </c>
      <c r="AO41" s="1072">
        <v>0.10731472579648983</v>
      </c>
      <c r="AP41" s="1059">
        <v>425</v>
      </c>
      <c r="AQ41" s="1059">
        <v>490</v>
      </c>
      <c r="AR41" s="1059">
        <v>3630</v>
      </c>
      <c r="AS41" s="1059">
        <v>4245</v>
      </c>
      <c r="AT41" s="1098">
        <v>0.11707988980716254</v>
      </c>
      <c r="AU41" s="1098">
        <v>0.10702322717819882</v>
      </c>
      <c r="AV41" s="1098">
        <v>0.12794614848019736</v>
      </c>
      <c r="AW41" s="1098">
        <v>0.11542991755005889</v>
      </c>
      <c r="AX41" s="1098">
        <v>0.10616321163714508</v>
      </c>
      <c r="AY41" s="1072">
        <v>0.12539201779562564</v>
      </c>
      <c r="AZ41" s="1059">
        <v>440</v>
      </c>
      <c r="BA41" s="1059">
        <v>520</v>
      </c>
      <c r="BB41" s="1059">
        <v>3590</v>
      </c>
      <c r="BC41" s="1059">
        <v>4210</v>
      </c>
      <c r="BD41" s="1098">
        <v>0.12256267409470752</v>
      </c>
      <c r="BE41" s="1098">
        <v>0.11223702289115581</v>
      </c>
      <c r="BF41" s="1098">
        <v>0.13369521116758407</v>
      </c>
      <c r="BG41" s="1098">
        <v>0.12351543942992874</v>
      </c>
      <c r="BH41" s="1098">
        <v>0.11391832408613621</v>
      </c>
      <c r="BI41" s="1072">
        <v>0.1337989830364788</v>
      </c>
      <c r="BJ41" s="1059">
        <v>1073</v>
      </c>
      <c r="BK41" s="1059">
        <v>1218</v>
      </c>
      <c r="BL41" s="1059">
        <v>1157</v>
      </c>
      <c r="BM41" s="1059">
        <v>1044</v>
      </c>
      <c r="BN41" s="1059">
        <v>835</v>
      </c>
      <c r="BO41" s="1059">
        <v>4492</v>
      </c>
      <c r="BP41" s="1059">
        <v>5327</v>
      </c>
      <c r="BQ41" s="1126">
        <v>20953</v>
      </c>
      <c r="BR41" s="1059">
        <v>1095</v>
      </c>
      <c r="BS41" s="1059">
        <v>1211</v>
      </c>
      <c r="BT41" s="1059">
        <v>1169</v>
      </c>
      <c r="BU41" s="1059">
        <v>1101</v>
      </c>
      <c r="BV41" s="1059">
        <v>864</v>
      </c>
      <c r="BW41" s="1059">
        <v>4576</v>
      </c>
      <c r="BX41" s="1059">
        <v>5440</v>
      </c>
      <c r="BY41" s="1126">
        <v>21109</v>
      </c>
      <c r="BZ41" s="1059">
        <v>1134</v>
      </c>
      <c r="CA41" s="1059">
        <v>1148</v>
      </c>
      <c r="CB41" s="1059">
        <v>1156</v>
      </c>
      <c r="CC41" s="1059">
        <v>1116</v>
      </c>
      <c r="CD41" s="1059">
        <v>897</v>
      </c>
      <c r="CE41" s="1059">
        <v>4554</v>
      </c>
      <c r="CF41" s="1059">
        <v>5451</v>
      </c>
      <c r="CG41" s="1126">
        <v>20987</v>
      </c>
      <c r="CH41" s="1059">
        <v>1120</v>
      </c>
      <c r="CI41" s="1059">
        <v>1122</v>
      </c>
      <c r="CJ41" s="1059">
        <v>1155</v>
      </c>
      <c r="CK41" s="1059">
        <v>1158</v>
      </c>
      <c r="CL41" s="1059">
        <v>898</v>
      </c>
      <c r="CM41" s="1059">
        <v>4555</v>
      </c>
      <c r="CN41" s="1059">
        <v>5453</v>
      </c>
      <c r="CO41" s="1126">
        <v>20752</v>
      </c>
      <c r="CP41" s="1059">
        <v>1114</v>
      </c>
      <c r="CQ41" s="1059">
        <v>1130</v>
      </c>
      <c r="CR41" s="1059">
        <v>1211</v>
      </c>
      <c r="CS41" s="1059">
        <v>1126</v>
      </c>
      <c r="CT41" s="1059">
        <v>868</v>
      </c>
      <c r="CU41" s="1059">
        <v>4581</v>
      </c>
      <c r="CV41" s="1059">
        <v>5449</v>
      </c>
      <c r="CW41" s="1126">
        <v>20626</v>
      </c>
      <c r="CX41" s="1059">
        <v>1076</v>
      </c>
      <c r="CY41" s="1059">
        <v>1125</v>
      </c>
      <c r="CZ41" s="1059">
        <v>1183</v>
      </c>
      <c r="DA41" s="1059">
        <v>1103</v>
      </c>
      <c r="DB41" s="1059">
        <v>831</v>
      </c>
      <c r="DC41" s="1059">
        <v>4487</v>
      </c>
      <c r="DD41" s="1059">
        <v>5318</v>
      </c>
      <c r="DE41" s="1126">
        <v>20393</v>
      </c>
      <c r="DF41" s="1059">
        <v>1085</v>
      </c>
      <c r="DG41" s="1059">
        <v>1145</v>
      </c>
      <c r="DH41" s="1059">
        <v>1223</v>
      </c>
      <c r="DI41" s="1059">
        <v>1063</v>
      </c>
      <c r="DJ41" s="1059">
        <v>840</v>
      </c>
      <c r="DK41" s="1059">
        <v>4516</v>
      </c>
      <c r="DL41" s="1059">
        <v>5356</v>
      </c>
      <c r="DM41" s="1126">
        <v>20419</v>
      </c>
      <c r="DN41" s="1059">
        <v>1082</v>
      </c>
      <c r="DO41" s="1059">
        <v>1152</v>
      </c>
      <c r="DP41" s="1059">
        <v>1192</v>
      </c>
      <c r="DQ41" s="1059">
        <v>1099</v>
      </c>
      <c r="DR41" s="1059">
        <v>812</v>
      </c>
      <c r="DS41" s="1059">
        <v>4525</v>
      </c>
      <c r="DT41" s="1059">
        <v>5337</v>
      </c>
      <c r="DU41" s="1126">
        <v>20265</v>
      </c>
      <c r="DV41" s="1059">
        <v>1104</v>
      </c>
      <c r="DW41" s="1059">
        <v>1198</v>
      </c>
      <c r="DX41" s="1059">
        <v>1210</v>
      </c>
      <c r="DY41" s="1059">
        <v>1091</v>
      </c>
      <c r="DZ41" s="1059">
        <v>810</v>
      </c>
      <c r="EA41" s="1059">
        <v>4603</v>
      </c>
      <c r="EB41" s="1059">
        <v>5413</v>
      </c>
      <c r="EC41" s="1126">
        <v>20346</v>
      </c>
      <c r="ED41" s="1059">
        <v>1100</v>
      </c>
      <c r="EE41" s="1059">
        <v>1219</v>
      </c>
      <c r="EF41" s="1059">
        <v>1188</v>
      </c>
      <c r="EG41" s="1059">
        <v>1119</v>
      </c>
      <c r="EH41" s="1059">
        <v>751</v>
      </c>
      <c r="EI41" s="1059">
        <v>4626</v>
      </c>
      <c r="EJ41" s="1059">
        <v>5377</v>
      </c>
      <c r="EK41" s="1126">
        <v>20258</v>
      </c>
      <c r="EL41" s="1059">
        <v>1138</v>
      </c>
      <c r="EM41" s="1059">
        <v>1189</v>
      </c>
      <c r="EN41" s="1059">
        <v>1168</v>
      </c>
      <c r="EO41" s="1059">
        <v>1103</v>
      </c>
      <c r="EP41" s="1059">
        <v>731</v>
      </c>
      <c r="EQ41" s="1059">
        <v>4598</v>
      </c>
      <c r="ER41" s="1059">
        <v>5329</v>
      </c>
      <c r="ES41" s="1126">
        <v>20030</v>
      </c>
      <c r="ET41" s="1059" t="s">
        <v>770</v>
      </c>
      <c r="EU41" s="1059" t="s">
        <v>770</v>
      </c>
      <c r="EV41" s="1059">
        <v>22</v>
      </c>
      <c r="EW41" s="1059">
        <v>35</v>
      </c>
      <c r="EX41" s="1059">
        <v>57</v>
      </c>
      <c r="EY41" s="1059">
        <v>181</v>
      </c>
      <c r="EZ41" s="1098">
        <v>0.31491712707182318</v>
      </c>
      <c r="FA41" s="1098">
        <v>0.25169280725741949</v>
      </c>
      <c r="FB41" s="1098">
        <v>0.38583439888201321</v>
      </c>
      <c r="FC41" s="64" t="s">
        <v>2154</v>
      </c>
      <c r="FD41" s="1098">
        <v>0.19337016574585636</v>
      </c>
      <c r="FE41" s="1098">
        <v>0.14245204613332682</v>
      </c>
      <c r="FF41" s="1098">
        <v>0.25703332523200201</v>
      </c>
      <c r="FG41" s="1126" t="s">
        <v>2154</v>
      </c>
      <c r="FH41" s="1059" t="s">
        <v>770</v>
      </c>
      <c r="FI41" s="1059" t="s">
        <v>770</v>
      </c>
      <c r="FJ41" s="1059">
        <v>35</v>
      </c>
      <c r="FK41" s="1059">
        <v>41</v>
      </c>
      <c r="FL41" s="1059">
        <v>76</v>
      </c>
      <c r="FM41" s="1059">
        <v>194</v>
      </c>
      <c r="FN41" s="1098">
        <v>0.39175257731958762</v>
      </c>
      <c r="FO41" s="1098">
        <v>0.325802111501793</v>
      </c>
      <c r="FP41" s="1098">
        <v>0.46190669205052487</v>
      </c>
      <c r="FQ41" s="1059" t="s">
        <v>2154</v>
      </c>
      <c r="FR41" s="1098">
        <v>0.21134020618556701</v>
      </c>
      <c r="FS41" s="1098">
        <v>0.15978101887049417</v>
      </c>
      <c r="FT41" s="1098">
        <v>0.2741091239356867</v>
      </c>
      <c r="FU41" s="1126" t="s">
        <v>2154</v>
      </c>
      <c r="FV41" s="1059" t="s">
        <v>770</v>
      </c>
      <c r="FW41" s="1059" t="s">
        <v>770</v>
      </c>
      <c r="FX41" s="1059">
        <v>27</v>
      </c>
      <c r="FY41" s="1059">
        <v>29</v>
      </c>
      <c r="FZ41" s="1059">
        <v>56</v>
      </c>
      <c r="GA41" s="1059">
        <v>201</v>
      </c>
      <c r="GB41" s="1098">
        <v>0.27860696517412936</v>
      </c>
      <c r="GC41" s="1098">
        <v>0.22122527234327785</v>
      </c>
      <c r="GD41" s="1098">
        <v>0.34429236987432987</v>
      </c>
      <c r="GE41" s="1059" t="s">
        <v>2154</v>
      </c>
      <c r="GF41" s="1098">
        <v>0.14427860696517414</v>
      </c>
      <c r="GG41" s="1098">
        <v>0.10237148107322137</v>
      </c>
      <c r="GH41" s="1098">
        <v>0.19952765192810337</v>
      </c>
      <c r="GI41" s="1126" t="s">
        <v>2154</v>
      </c>
      <c r="GJ41" s="1059" t="s">
        <v>770</v>
      </c>
      <c r="GK41" s="1059" t="s">
        <v>770</v>
      </c>
      <c r="GL41" s="1059">
        <v>29</v>
      </c>
      <c r="GM41" s="1059">
        <v>40</v>
      </c>
      <c r="GN41" s="1059">
        <v>69</v>
      </c>
      <c r="GO41" s="1059">
        <v>199</v>
      </c>
      <c r="GP41" s="1098">
        <v>0.34673366834170855</v>
      </c>
      <c r="GQ41" s="1098">
        <v>0.2840762629649039</v>
      </c>
      <c r="GR41" s="1098">
        <v>0.41519626073587368</v>
      </c>
      <c r="GS41" s="1059" t="s">
        <v>2154</v>
      </c>
      <c r="GT41" s="1098">
        <v>0.20100502512562815</v>
      </c>
      <c r="GU41" s="1098">
        <v>0.15122757178553944</v>
      </c>
      <c r="GV41" s="1098">
        <v>0.26210735149958397</v>
      </c>
      <c r="GW41" s="1126" t="s">
        <v>2154</v>
      </c>
      <c r="GX41" s="1059" t="s">
        <v>770</v>
      </c>
      <c r="GY41" s="1059" t="s">
        <v>770</v>
      </c>
      <c r="GZ41" s="1059">
        <v>21</v>
      </c>
      <c r="HA41" s="1059">
        <v>14</v>
      </c>
      <c r="HB41" s="1059">
        <v>35</v>
      </c>
      <c r="HC41" s="1059">
        <v>211</v>
      </c>
      <c r="HD41" s="1098">
        <v>0.16587677725118483</v>
      </c>
      <c r="HE41" s="1098">
        <v>0.12175455084065778</v>
      </c>
      <c r="HF41" s="1098">
        <v>0.22194754104618764</v>
      </c>
      <c r="HG41" s="1059" t="s">
        <v>3498</v>
      </c>
      <c r="HH41" s="1098">
        <v>6.6350710900473939E-2</v>
      </c>
      <c r="HI41" s="1098">
        <v>3.9931687333409037E-2</v>
      </c>
      <c r="HJ41" s="1098">
        <v>0.1082774106473903</v>
      </c>
      <c r="HK41" s="1126" t="s">
        <v>2154</v>
      </c>
      <c r="HL41" s="1059" t="s">
        <v>770</v>
      </c>
      <c r="HM41" s="1059" t="s">
        <v>770</v>
      </c>
      <c r="HN41" s="1059">
        <v>30</v>
      </c>
      <c r="HO41" s="1059">
        <v>19</v>
      </c>
      <c r="HP41" s="1059">
        <v>49</v>
      </c>
      <c r="HQ41" s="1059">
        <v>220</v>
      </c>
      <c r="HR41" s="1098">
        <v>0.22272727272727272</v>
      </c>
      <c r="HS41" s="1098">
        <v>0.17277151386965528</v>
      </c>
      <c r="HT41" s="1098">
        <v>0.28219987238401084</v>
      </c>
      <c r="HU41" s="1059" t="s">
        <v>2154</v>
      </c>
      <c r="HV41" s="1098">
        <v>8.6363636363636365E-2</v>
      </c>
      <c r="HW41" s="1098">
        <v>5.5985347506190129E-2</v>
      </c>
      <c r="HX41" s="1098">
        <v>0.13093917952796749</v>
      </c>
      <c r="HY41" s="1126" t="s">
        <v>2154</v>
      </c>
      <c r="HZ41" s="1059" t="s">
        <v>770</v>
      </c>
      <c r="IA41" s="1059" t="s">
        <v>770</v>
      </c>
      <c r="IB41" s="1059">
        <v>25</v>
      </c>
      <c r="IC41" s="1059">
        <v>24</v>
      </c>
      <c r="ID41" s="1059">
        <v>49</v>
      </c>
      <c r="IE41" s="1059">
        <v>210</v>
      </c>
      <c r="IF41" s="1098">
        <v>0.23333333333333334</v>
      </c>
      <c r="IG41" s="1098">
        <v>0.18123335100028015</v>
      </c>
      <c r="IH41" s="1098">
        <v>0.29501414273800425</v>
      </c>
      <c r="II41" s="1059" t="s">
        <v>2154</v>
      </c>
      <c r="IJ41" s="1098">
        <v>0.11428571428571428</v>
      </c>
      <c r="IK41" s="1098">
        <v>7.8012705464691537E-2</v>
      </c>
      <c r="IL41" s="1098">
        <v>0.16441670512104123</v>
      </c>
      <c r="IM41" s="1126" t="s">
        <v>2154</v>
      </c>
      <c r="IN41" s="1059" t="s">
        <v>770</v>
      </c>
      <c r="IO41" s="1059" t="s">
        <v>770</v>
      </c>
      <c r="IP41" s="1059">
        <v>11</v>
      </c>
      <c r="IQ41" s="1059">
        <v>13</v>
      </c>
      <c r="IR41" s="1059">
        <v>24</v>
      </c>
      <c r="IS41" s="1059">
        <v>133</v>
      </c>
      <c r="IT41" s="1098">
        <v>0.18045112781954886</v>
      </c>
      <c r="IU41" s="1098">
        <v>0.12436743936627852</v>
      </c>
      <c r="IV41" s="1098">
        <v>0.25447578013361688</v>
      </c>
      <c r="IW41" s="1059" t="s">
        <v>2154</v>
      </c>
      <c r="IX41" s="1098">
        <v>9.7744360902255634E-2</v>
      </c>
      <c r="IY41" s="1098">
        <v>5.8014803824288141E-2</v>
      </c>
      <c r="IZ41" s="1098">
        <v>0.16005842542852136</v>
      </c>
      <c r="JA41" s="1126" t="s">
        <v>2154</v>
      </c>
      <c r="JB41" s="1059">
        <v>20135</v>
      </c>
      <c r="JC41" s="1059">
        <v>1071</v>
      </c>
      <c r="JD41" s="1059">
        <v>1125</v>
      </c>
      <c r="JE41" s="1059">
        <v>1174</v>
      </c>
      <c r="JF41" s="1059">
        <v>1083</v>
      </c>
      <c r="JG41" s="1126">
        <v>832</v>
      </c>
      <c r="JH41" s="1059">
        <v>3669</v>
      </c>
      <c r="JI41" s="1059">
        <v>24</v>
      </c>
      <c r="JJ41" s="1059">
        <v>39</v>
      </c>
      <c r="JK41" s="1059">
        <v>61</v>
      </c>
      <c r="JL41" s="1059">
        <v>56</v>
      </c>
      <c r="JM41" s="1126">
        <v>52</v>
      </c>
      <c r="JN41" s="1060">
        <v>0.18222001489942885</v>
      </c>
      <c r="JO41" s="1060">
        <v>2.2408963585434174E-2</v>
      </c>
      <c r="JP41" s="1060">
        <v>3.4666666666666665E-2</v>
      </c>
      <c r="JQ41" s="1060">
        <v>5.1959114139693355E-2</v>
      </c>
      <c r="JR41" s="1060">
        <v>5.1708217913204062E-2</v>
      </c>
      <c r="JS41" s="1072">
        <v>6.25E-2</v>
      </c>
      <c r="JT41" s="1059">
        <v>20311</v>
      </c>
      <c r="JU41" s="1059">
        <v>19852</v>
      </c>
      <c r="JV41" s="1059">
        <v>19230</v>
      </c>
      <c r="JW41" s="1059">
        <v>622</v>
      </c>
      <c r="JX41" s="1059">
        <v>120</v>
      </c>
      <c r="JY41" s="1059">
        <v>20</v>
      </c>
      <c r="JZ41" s="1059">
        <v>482</v>
      </c>
      <c r="KA41" s="1059">
        <v>207</v>
      </c>
      <c r="KB41" s="1059">
        <v>179</v>
      </c>
      <c r="KC41" s="1059">
        <v>41</v>
      </c>
      <c r="KD41" s="1059">
        <v>32</v>
      </c>
      <c r="KE41" s="1060">
        <v>0.94677760819260504</v>
      </c>
      <c r="KF41" s="1072">
        <v>5.3222391807394964E-2</v>
      </c>
      <c r="KG41" s="1059">
        <v>1071</v>
      </c>
      <c r="KH41" s="1059">
        <v>1024</v>
      </c>
      <c r="KI41" s="1059">
        <v>997</v>
      </c>
      <c r="KJ41" s="1059">
        <v>27</v>
      </c>
      <c r="KK41" s="1059">
        <v>3</v>
      </c>
      <c r="KL41" s="1059">
        <v>1</v>
      </c>
      <c r="KM41" s="1059">
        <v>23</v>
      </c>
      <c r="KN41" s="1059">
        <v>38</v>
      </c>
      <c r="KO41" s="1059">
        <v>8</v>
      </c>
      <c r="KP41" s="1059">
        <v>1</v>
      </c>
      <c r="KQ41" s="1059">
        <v>0</v>
      </c>
      <c r="KR41" s="1060">
        <v>0.93090569561157799</v>
      </c>
      <c r="KS41" s="1072">
        <v>6.9094304388422012E-2</v>
      </c>
      <c r="KT41" s="1059">
        <v>651</v>
      </c>
      <c r="KU41" s="1059">
        <v>632</v>
      </c>
      <c r="KV41" s="1059">
        <v>621</v>
      </c>
      <c r="KW41" s="1059">
        <v>11</v>
      </c>
      <c r="KX41" s="1059">
        <v>1</v>
      </c>
      <c r="KY41" s="1059">
        <v>1</v>
      </c>
      <c r="KZ41" s="1059">
        <v>9</v>
      </c>
      <c r="LA41" s="1059">
        <v>13</v>
      </c>
      <c r="LB41" s="1059">
        <v>5</v>
      </c>
      <c r="LC41" s="1059">
        <v>1</v>
      </c>
      <c r="LD41" s="1059">
        <v>0</v>
      </c>
      <c r="LE41" s="1060">
        <v>0.95391705069124422</v>
      </c>
      <c r="LF41" s="1072">
        <v>4.6082949308755783E-2</v>
      </c>
      <c r="LG41" s="1059">
        <v>474</v>
      </c>
      <c r="LH41" s="1059">
        <v>457</v>
      </c>
      <c r="LI41" s="1059">
        <v>454</v>
      </c>
      <c r="LJ41" s="1059">
        <v>3</v>
      </c>
      <c r="LK41" s="1059">
        <v>0</v>
      </c>
      <c r="LL41" s="1059">
        <v>0</v>
      </c>
      <c r="LM41" s="1059">
        <v>3</v>
      </c>
      <c r="LN41" s="1059">
        <v>10</v>
      </c>
      <c r="LO41" s="1059">
        <v>3</v>
      </c>
      <c r="LP41" s="1059">
        <v>1</v>
      </c>
      <c r="LQ41" s="1059">
        <v>3</v>
      </c>
      <c r="LR41" s="1060">
        <v>0.95780590717299574</v>
      </c>
      <c r="LS41" s="1072">
        <v>4.2194092827004259E-2</v>
      </c>
      <c r="LT41" s="1059">
        <v>1174</v>
      </c>
      <c r="LU41" s="1059">
        <v>1142</v>
      </c>
      <c r="LV41" s="1059">
        <v>1114</v>
      </c>
      <c r="LW41" s="1059">
        <v>28</v>
      </c>
      <c r="LX41" s="1059">
        <v>2</v>
      </c>
      <c r="LY41" s="1059">
        <v>0</v>
      </c>
      <c r="LZ41" s="1059">
        <v>26</v>
      </c>
      <c r="MA41" s="1059">
        <v>22</v>
      </c>
      <c r="MB41" s="1059">
        <v>6</v>
      </c>
      <c r="MC41" s="1059">
        <v>2</v>
      </c>
      <c r="MD41" s="1059">
        <v>2</v>
      </c>
      <c r="ME41" s="1060">
        <v>0.94889267461669502</v>
      </c>
      <c r="MF41" s="1072">
        <v>5.110732538330498E-2</v>
      </c>
      <c r="MG41" s="1059">
        <v>261</v>
      </c>
      <c r="MH41" s="1059">
        <v>254</v>
      </c>
      <c r="MI41" s="1059">
        <v>252</v>
      </c>
      <c r="MJ41" s="1059">
        <v>2</v>
      </c>
      <c r="MK41" s="1059">
        <v>0</v>
      </c>
      <c r="ML41" s="1059">
        <v>0</v>
      </c>
      <c r="MM41" s="1059">
        <v>2</v>
      </c>
      <c r="MN41" s="1059">
        <v>3</v>
      </c>
      <c r="MO41" s="1059">
        <v>2</v>
      </c>
      <c r="MP41" s="1059">
        <v>1</v>
      </c>
      <c r="MQ41" s="1059">
        <v>1</v>
      </c>
      <c r="MR41" s="1060">
        <v>0.96551724137931039</v>
      </c>
      <c r="MS41" s="1072">
        <v>3.4482758620689613E-2</v>
      </c>
      <c r="MT41" s="1059">
        <v>435</v>
      </c>
      <c r="MU41" s="1059">
        <v>420</v>
      </c>
      <c r="MV41" s="1059">
        <v>400</v>
      </c>
      <c r="MW41" s="1059">
        <v>20</v>
      </c>
      <c r="MX41" s="1059">
        <v>5</v>
      </c>
      <c r="MY41" s="1059">
        <v>2</v>
      </c>
      <c r="MZ41" s="1059">
        <v>13</v>
      </c>
      <c r="NA41" s="1059">
        <v>8</v>
      </c>
      <c r="NB41" s="1059">
        <v>3</v>
      </c>
      <c r="NC41" s="1059">
        <v>2</v>
      </c>
      <c r="ND41" s="1059">
        <v>2</v>
      </c>
      <c r="NE41" s="1060">
        <v>0.91954022988505746</v>
      </c>
      <c r="NF41" s="1072">
        <v>8.0459770114942541E-2</v>
      </c>
      <c r="NG41" s="1059">
        <v>387</v>
      </c>
      <c r="NH41" s="1059">
        <v>375</v>
      </c>
      <c r="NI41" s="1059">
        <v>366</v>
      </c>
      <c r="NJ41" s="1059">
        <v>9</v>
      </c>
      <c r="NK41" s="1059">
        <v>0</v>
      </c>
      <c r="NL41" s="1059">
        <v>0</v>
      </c>
      <c r="NM41" s="1059">
        <v>9</v>
      </c>
      <c r="NN41" s="1059">
        <v>9</v>
      </c>
      <c r="NO41" s="1059">
        <v>2</v>
      </c>
      <c r="NP41" s="1059">
        <v>0</v>
      </c>
      <c r="NQ41" s="1059">
        <v>1</v>
      </c>
      <c r="NR41" s="1060">
        <v>0.94573643410852715</v>
      </c>
      <c r="NS41" s="1072">
        <v>5.4263565891472854E-2</v>
      </c>
      <c r="NT41" s="1059">
        <v>834</v>
      </c>
      <c r="NU41" s="1059">
        <v>806</v>
      </c>
      <c r="NV41" s="1059">
        <v>770</v>
      </c>
      <c r="NW41" s="1059">
        <v>36</v>
      </c>
      <c r="NX41" s="1059">
        <v>1</v>
      </c>
      <c r="NY41" s="1059">
        <v>3</v>
      </c>
      <c r="NZ41" s="1059">
        <v>32</v>
      </c>
      <c r="OA41" s="1059">
        <v>12</v>
      </c>
      <c r="OB41" s="1059">
        <v>16</v>
      </c>
      <c r="OC41" s="1059">
        <v>0</v>
      </c>
      <c r="OD41" s="1059">
        <v>0</v>
      </c>
      <c r="OE41" s="1060">
        <v>0.9232613908872902</v>
      </c>
      <c r="OF41" s="1072">
        <v>7.6738609112709799E-2</v>
      </c>
      <c r="OG41" s="1059">
        <v>5287</v>
      </c>
      <c r="OH41" s="1059">
        <v>5110</v>
      </c>
      <c r="OI41" s="1059">
        <v>4974</v>
      </c>
      <c r="OJ41" s="1059">
        <v>136</v>
      </c>
      <c r="OK41" s="1059">
        <v>12</v>
      </c>
      <c r="OL41" s="1059">
        <v>7</v>
      </c>
      <c r="OM41" s="1059">
        <v>117</v>
      </c>
      <c r="ON41" s="1059">
        <v>115</v>
      </c>
      <c r="OO41" s="1059">
        <v>45</v>
      </c>
      <c r="OP41" s="1059">
        <v>8</v>
      </c>
      <c r="OQ41" s="1059">
        <v>9</v>
      </c>
      <c r="OR41" s="1060">
        <v>0.94079818422545869</v>
      </c>
      <c r="OS41" s="1072">
        <v>5.9201815774541311E-2</v>
      </c>
      <c r="OT41" s="1059">
        <v>20626</v>
      </c>
      <c r="OU41" s="1059">
        <v>13.08696068069427</v>
      </c>
      <c r="OV41" s="1060">
        <v>0</v>
      </c>
      <c r="OW41" s="1072">
        <v>8.3333333333333329E-2</v>
      </c>
      <c r="OX41" s="1059">
        <v>3683</v>
      </c>
      <c r="OY41" s="1060">
        <v>0.12052620146619603</v>
      </c>
      <c r="OZ41" s="1059">
        <v>443.89799999999997</v>
      </c>
      <c r="PA41" s="1060">
        <v>0</v>
      </c>
      <c r="PB41" s="1072">
        <v>0</v>
      </c>
      <c r="PC41" s="1059">
        <v>740</v>
      </c>
      <c r="PD41" s="1059">
        <v>100</v>
      </c>
      <c r="PE41" s="1126">
        <v>55</v>
      </c>
      <c r="PF41" s="1059">
        <v>715</v>
      </c>
      <c r="PG41" s="1059">
        <v>100</v>
      </c>
      <c r="PH41" s="1126">
        <v>55</v>
      </c>
      <c r="PI41" s="1059">
        <v>695</v>
      </c>
      <c r="PJ41" s="1059">
        <v>110</v>
      </c>
      <c r="PK41" s="1126">
        <v>70</v>
      </c>
      <c r="PL41" s="1059">
        <v>630</v>
      </c>
      <c r="PM41" s="1059">
        <v>75</v>
      </c>
      <c r="PN41" s="1126">
        <v>55</v>
      </c>
      <c r="PO41" s="1059">
        <v>645</v>
      </c>
      <c r="PP41" s="1059">
        <v>95</v>
      </c>
      <c r="PQ41" s="1126">
        <v>35</v>
      </c>
      <c r="PR41" s="1059">
        <v>590</v>
      </c>
      <c r="PS41" s="1059">
        <v>105</v>
      </c>
      <c r="PT41" s="1126">
        <v>35</v>
      </c>
      <c r="PU41" s="1059" t="s">
        <v>770</v>
      </c>
      <c r="PV41" s="1059" t="s">
        <v>770</v>
      </c>
      <c r="PW41" s="1059" t="s">
        <v>770</v>
      </c>
      <c r="PX41" s="1059" t="s">
        <v>770</v>
      </c>
      <c r="PY41" s="1059" t="s">
        <v>770</v>
      </c>
      <c r="PZ41" s="1059" t="s">
        <v>770</v>
      </c>
      <c r="QA41" s="1059" t="s">
        <v>770</v>
      </c>
      <c r="QB41" s="1126" t="s">
        <v>770</v>
      </c>
      <c r="QC41" s="1059">
        <v>185</v>
      </c>
      <c r="QD41" s="1059">
        <v>193</v>
      </c>
      <c r="QE41" s="1059" t="s">
        <v>770</v>
      </c>
      <c r="QF41" s="1059">
        <v>181</v>
      </c>
      <c r="QG41" s="1059">
        <v>206</v>
      </c>
      <c r="QH41" s="1059">
        <v>218</v>
      </c>
      <c r="QI41" s="1059">
        <v>189</v>
      </c>
      <c r="QJ41" s="1059">
        <v>197</v>
      </c>
      <c r="QK41" s="1126">
        <v>205</v>
      </c>
      <c r="QL41" s="1059">
        <v>203</v>
      </c>
      <c r="QM41" s="1059">
        <v>199</v>
      </c>
      <c r="QN41" s="1059">
        <v>212</v>
      </c>
      <c r="QO41" s="1059">
        <v>216</v>
      </c>
      <c r="QP41" s="1059">
        <v>243</v>
      </c>
      <c r="QQ41" s="1059">
        <v>239</v>
      </c>
      <c r="QR41" s="1059">
        <v>250</v>
      </c>
      <c r="QS41" s="1059">
        <v>273</v>
      </c>
      <c r="QT41" s="1059">
        <v>213</v>
      </c>
      <c r="QU41" s="1059">
        <v>243</v>
      </c>
      <c r="QV41" s="1059">
        <v>228</v>
      </c>
      <c r="QW41" s="1059">
        <v>222</v>
      </c>
      <c r="QX41" s="1059">
        <v>238</v>
      </c>
      <c r="QY41" s="1059">
        <v>236</v>
      </c>
      <c r="QZ41" s="1059">
        <v>233</v>
      </c>
      <c r="RA41" s="1059">
        <v>223</v>
      </c>
      <c r="RB41" s="1059">
        <v>204</v>
      </c>
      <c r="RC41" s="1059">
        <v>207</v>
      </c>
      <c r="RD41" s="1059">
        <v>230</v>
      </c>
      <c r="RE41" s="1059">
        <v>180</v>
      </c>
      <c r="RF41" s="1059">
        <v>186</v>
      </c>
      <c r="RG41" s="1059">
        <v>152</v>
      </c>
      <c r="RH41" s="1059">
        <v>166</v>
      </c>
      <c r="RI41" s="1059">
        <v>182</v>
      </c>
      <c r="RJ41" s="1126">
        <v>149</v>
      </c>
      <c r="RK41" s="1059">
        <v>199</v>
      </c>
      <c r="RL41" s="1059">
        <v>202</v>
      </c>
      <c r="RM41" s="1059">
        <v>211</v>
      </c>
      <c r="RN41" s="1059">
        <v>244</v>
      </c>
      <c r="RO41" s="1059">
        <v>239</v>
      </c>
      <c r="RP41" s="1059">
        <v>252</v>
      </c>
      <c r="RQ41" s="1059">
        <v>270</v>
      </c>
      <c r="RR41" s="1059">
        <v>222</v>
      </c>
      <c r="RS41" s="1059">
        <v>241</v>
      </c>
      <c r="RT41" s="1059">
        <v>226</v>
      </c>
      <c r="RU41" s="1059">
        <v>222</v>
      </c>
      <c r="RV41" s="1059">
        <v>234</v>
      </c>
      <c r="RW41" s="1059">
        <v>239</v>
      </c>
      <c r="RX41" s="1059">
        <v>243</v>
      </c>
      <c r="RY41" s="1059">
        <v>231</v>
      </c>
      <c r="RZ41" s="1059">
        <v>215</v>
      </c>
      <c r="SA41" s="1059">
        <v>214</v>
      </c>
      <c r="SB41" s="1059">
        <v>249</v>
      </c>
      <c r="SC41" s="1059">
        <v>220</v>
      </c>
      <c r="SD41" s="1059">
        <v>203</v>
      </c>
      <c r="SE41" s="1059">
        <v>167</v>
      </c>
      <c r="SF41" s="1059">
        <v>174</v>
      </c>
      <c r="SG41" s="1059">
        <v>189</v>
      </c>
      <c r="SH41" s="1059">
        <v>161</v>
      </c>
      <c r="SI41" s="1126">
        <v>173</v>
      </c>
      <c r="SJ41" s="1059">
        <v>194</v>
      </c>
      <c r="SK41" s="1059">
        <v>215</v>
      </c>
      <c r="SL41" s="1059">
        <v>243</v>
      </c>
      <c r="SM41" s="1059">
        <v>241</v>
      </c>
      <c r="SN41" s="1059">
        <v>241</v>
      </c>
      <c r="SO41" s="1059">
        <v>260</v>
      </c>
      <c r="SP41" s="1059">
        <v>211</v>
      </c>
      <c r="SQ41" s="1059">
        <v>232</v>
      </c>
      <c r="SR41" s="1059">
        <v>224</v>
      </c>
      <c r="SS41" s="1059">
        <v>221</v>
      </c>
      <c r="ST41" s="1059">
        <v>230</v>
      </c>
      <c r="SU41" s="1059">
        <v>233</v>
      </c>
      <c r="SV41" s="1059">
        <v>233</v>
      </c>
      <c r="SW41" s="1059">
        <v>238</v>
      </c>
      <c r="SX41" s="1059">
        <v>222</v>
      </c>
      <c r="SY41" s="1059">
        <v>219</v>
      </c>
      <c r="SZ41" s="1059">
        <v>249</v>
      </c>
      <c r="TA41" s="1059">
        <v>220</v>
      </c>
      <c r="TB41" s="1059">
        <v>246</v>
      </c>
      <c r="TC41" s="1059">
        <v>182</v>
      </c>
      <c r="TD41" s="1059">
        <v>173</v>
      </c>
      <c r="TE41" s="1059">
        <v>186</v>
      </c>
      <c r="TF41" s="1059">
        <v>165</v>
      </c>
      <c r="TG41" s="1059">
        <v>178</v>
      </c>
      <c r="TH41" s="1126">
        <v>195</v>
      </c>
      <c r="TI41" s="1059">
        <v>89</v>
      </c>
      <c r="TJ41" s="1059">
        <v>109</v>
      </c>
      <c r="TK41" s="1059">
        <v>198</v>
      </c>
      <c r="TL41" s="1060">
        <v>0.5505050505050505</v>
      </c>
      <c r="TM41" s="1060">
        <v>0.48091153393562375</v>
      </c>
      <c r="TN41" s="1060">
        <v>0.61817613673845218</v>
      </c>
      <c r="TO41" s="1126" t="s">
        <v>2154</v>
      </c>
      <c r="TP41" s="1059">
        <v>97</v>
      </c>
      <c r="TQ41" s="1059">
        <v>146</v>
      </c>
      <c r="TR41" s="1059">
        <v>243</v>
      </c>
      <c r="TS41" s="1060">
        <v>0.60082304526748975</v>
      </c>
      <c r="TT41" s="1060">
        <v>0.53814033812873929</v>
      </c>
      <c r="TU41" s="1060">
        <v>0.66036764442047113</v>
      </c>
      <c r="TV41" s="1126" t="s">
        <v>2154</v>
      </c>
      <c r="TW41" s="1059">
        <v>99</v>
      </c>
      <c r="TX41" s="1059">
        <v>139</v>
      </c>
      <c r="TY41" s="1059">
        <v>238</v>
      </c>
      <c r="TZ41" s="1060">
        <v>0.58403361344537819</v>
      </c>
      <c r="UA41" s="1060">
        <v>0.52056456630430259</v>
      </c>
      <c r="UB41" s="1060">
        <v>0.64483304664036944</v>
      </c>
      <c r="UC41" s="1126" t="s">
        <v>3498</v>
      </c>
      <c r="UD41" s="1059">
        <v>73</v>
      </c>
      <c r="UE41" s="1059">
        <v>167</v>
      </c>
      <c r="UF41" s="1059">
        <v>240</v>
      </c>
      <c r="UG41" s="1060">
        <v>0.6958333333333333</v>
      </c>
      <c r="UH41" s="1060">
        <v>0.63492238051853123</v>
      </c>
      <c r="UI41" s="1060">
        <v>0.75057400083769166</v>
      </c>
      <c r="UJ41" s="1126" t="s">
        <v>2154</v>
      </c>
      <c r="UK41" s="1059">
        <v>64</v>
      </c>
      <c r="UL41" s="1059">
        <v>171</v>
      </c>
      <c r="UM41" s="1059">
        <v>235</v>
      </c>
      <c r="UN41" s="1060">
        <v>0.72765957446808516</v>
      </c>
      <c r="UO41" s="1060">
        <v>0.66742291521037878</v>
      </c>
      <c r="UP41" s="1060">
        <v>0.7805730086477497</v>
      </c>
      <c r="UQ41" s="1126" t="s">
        <v>2154</v>
      </c>
      <c r="UR41" s="1059">
        <v>2989</v>
      </c>
      <c r="US41" s="1059">
        <v>2966</v>
      </c>
      <c r="UT41" s="1059">
        <v>23</v>
      </c>
      <c r="UU41" s="1059">
        <v>17</v>
      </c>
      <c r="UV41" s="1060">
        <v>0.73913043478260865</v>
      </c>
      <c r="UW41" s="1059">
        <v>6</v>
      </c>
      <c r="UX41" s="1072">
        <v>0.2608695652173913</v>
      </c>
      <c r="UY41" s="1059">
        <v>2196</v>
      </c>
      <c r="UZ41" s="1059">
        <v>1493</v>
      </c>
      <c r="VA41" s="1059">
        <v>205</v>
      </c>
      <c r="VB41" s="1059">
        <v>498</v>
      </c>
      <c r="VC41" s="1060">
        <v>0.67987249544626593</v>
      </c>
      <c r="VD41" s="1060">
        <v>9.3351548269581058E-2</v>
      </c>
      <c r="VE41" s="1072">
        <v>0.22677595628415301</v>
      </c>
      <c r="VF41" s="1059">
        <v>6210</v>
      </c>
      <c r="VG41" s="1059">
        <v>328</v>
      </c>
      <c r="VH41" s="1059">
        <v>360</v>
      </c>
      <c r="VI41" s="1059">
        <v>144</v>
      </c>
      <c r="VJ41" s="1059">
        <v>4125</v>
      </c>
      <c r="VK41" s="1059">
        <v>311</v>
      </c>
      <c r="VL41" s="1059">
        <v>2358</v>
      </c>
      <c r="VM41" s="1072">
        <v>0.13189143341815099</v>
      </c>
      <c r="VN41" s="1059">
        <v>1388</v>
      </c>
      <c r="VO41" s="1059">
        <v>1</v>
      </c>
      <c r="VP41" s="1059">
        <v>313</v>
      </c>
      <c r="VQ41" s="1059">
        <v>511</v>
      </c>
      <c r="VR41" s="1059">
        <v>162</v>
      </c>
      <c r="VS41" s="1126">
        <v>2375</v>
      </c>
      <c r="VT41" s="1059">
        <v>840</v>
      </c>
      <c r="VU41" s="1059">
        <v>706</v>
      </c>
      <c r="VV41" s="1059">
        <v>132</v>
      </c>
      <c r="VW41" s="1059">
        <v>2</v>
      </c>
      <c r="VX41" s="1059">
        <v>134</v>
      </c>
      <c r="VY41" s="1060">
        <v>0.15714285714285714</v>
      </c>
      <c r="VZ41" s="1072">
        <v>0.15952380952380951</v>
      </c>
      <c r="WA41" s="1059">
        <v>125</v>
      </c>
      <c r="WB41" s="1059">
        <v>100</v>
      </c>
      <c r="WC41" s="1059">
        <v>80</v>
      </c>
      <c r="WD41" s="1059">
        <v>85</v>
      </c>
      <c r="WE41" s="1059">
        <v>80</v>
      </c>
      <c r="WF41" s="1059">
        <v>80</v>
      </c>
      <c r="WG41" s="1126">
        <v>65</v>
      </c>
      <c r="WH41" s="1059">
        <v>511</v>
      </c>
      <c r="WI41" s="1059">
        <v>151</v>
      </c>
      <c r="WJ41" s="1060">
        <v>0.29549902152641877</v>
      </c>
      <c r="WK41" s="1126">
        <v>51</v>
      </c>
      <c r="WL41" s="1059" t="s">
        <v>770</v>
      </c>
      <c r="WM41" s="1060" t="s">
        <v>770</v>
      </c>
      <c r="WN41" s="1060" t="s">
        <v>770</v>
      </c>
      <c r="WO41" s="1072" t="s">
        <v>770</v>
      </c>
      <c r="WP41" s="1059" t="s">
        <v>770</v>
      </c>
      <c r="WQ41" s="1060" t="s">
        <v>770</v>
      </c>
      <c r="WR41" s="1060" t="s">
        <v>770</v>
      </c>
      <c r="WS41" s="1072" t="s">
        <v>770</v>
      </c>
      <c r="WT41" s="1059" t="s">
        <v>770</v>
      </c>
      <c r="WU41" s="1060" t="s">
        <v>770</v>
      </c>
      <c r="WV41" s="1060" t="s">
        <v>770</v>
      </c>
      <c r="WW41" s="1072" t="s">
        <v>770</v>
      </c>
      <c r="WX41" s="1059" t="s">
        <v>770</v>
      </c>
      <c r="WY41" s="1060" t="s">
        <v>770</v>
      </c>
      <c r="WZ41" s="1060" t="s">
        <v>770</v>
      </c>
      <c r="XA41" s="1072" t="s">
        <v>770</v>
      </c>
      <c r="XB41" s="1059">
        <v>256</v>
      </c>
      <c r="XC41" s="1059">
        <v>8885</v>
      </c>
      <c r="XD41" s="1072">
        <v>2.8812605514912774E-2</v>
      </c>
      <c r="XE41" s="1059">
        <v>135</v>
      </c>
      <c r="XF41" s="1059">
        <v>1070</v>
      </c>
      <c r="XG41" s="1060">
        <v>0.12616822429906541</v>
      </c>
      <c r="XH41" s="1060">
        <v>0.10760112280759118</v>
      </c>
      <c r="XI41" s="1060">
        <v>0.14740994663037801</v>
      </c>
      <c r="XJ41" s="1059">
        <v>135</v>
      </c>
      <c r="XK41" s="1059">
        <v>1050</v>
      </c>
      <c r="XL41" s="1060">
        <v>0.12857142857142856</v>
      </c>
      <c r="XM41" s="1060">
        <v>0.10967088059498351</v>
      </c>
      <c r="XN41" s="1060">
        <v>0.15017983653958211</v>
      </c>
      <c r="XO41" s="1059">
        <v>135</v>
      </c>
      <c r="XP41" s="1059">
        <v>1045</v>
      </c>
      <c r="XQ41" s="1060">
        <v>0.12918660287081341</v>
      </c>
      <c r="XR41" s="1060">
        <v>0.11020082611186642</v>
      </c>
      <c r="XS41" s="1060">
        <v>0.15088864219404752</v>
      </c>
      <c r="XT41" s="1059">
        <v>135</v>
      </c>
      <c r="XU41" s="1059">
        <v>1040</v>
      </c>
      <c r="XV41" s="1060">
        <v>0.12980769230769232</v>
      </c>
      <c r="XW41" s="1060">
        <v>0.11073591990263804</v>
      </c>
      <c r="XX41" s="1060">
        <v>0.15160416680945077</v>
      </c>
      <c r="XY41" s="1059">
        <v>145</v>
      </c>
      <c r="XZ41" s="1059">
        <v>1055</v>
      </c>
      <c r="YA41" s="1060">
        <v>0.13744075829383887</v>
      </c>
      <c r="YB41" s="1060">
        <v>0.11797558667731989</v>
      </c>
      <c r="YC41" s="1060">
        <v>0.15953664744691431</v>
      </c>
      <c r="YD41" s="1059">
        <v>140</v>
      </c>
      <c r="YE41" s="1059">
        <v>1045</v>
      </c>
      <c r="YF41" s="1060">
        <v>0.13397129186602871</v>
      </c>
      <c r="YG41" s="1060">
        <v>0.1146542144837526</v>
      </c>
      <c r="YH41" s="1060">
        <v>0.15596958326337534</v>
      </c>
      <c r="YI41" s="1059" t="s">
        <v>770</v>
      </c>
      <c r="YJ41" s="1059" t="s">
        <v>770</v>
      </c>
      <c r="YK41" s="1060" t="s">
        <v>770</v>
      </c>
      <c r="YL41" s="1060" t="s">
        <v>770</v>
      </c>
      <c r="YM41" s="1072" t="s">
        <v>770</v>
      </c>
      <c r="YN41" s="1059">
        <v>155</v>
      </c>
      <c r="YO41" s="1059">
        <v>125</v>
      </c>
      <c r="YP41" s="1059">
        <v>145</v>
      </c>
      <c r="YQ41" s="1059">
        <v>160</v>
      </c>
      <c r="YR41" s="1059">
        <v>125</v>
      </c>
      <c r="YS41" s="1059">
        <v>120</v>
      </c>
      <c r="YT41" s="1126">
        <v>110</v>
      </c>
      <c r="YU41" s="1059">
        <v>8</v>
      </c>
      <c r="YV41" s="1059">
        <v>95</v>
      </c>
      <c r="YW41" s="1060">
        <v>8.4210526315789472E-2</v>
      </c>
      <c r="YX41" s="1060">
        <v>4.3288115384294487E-2</v>
      </c>
      <c r="YY41" s="1060">
        <v>0.15745213124326721</v>
      </c>
      <c r="YZ41" s="1059">
        <v>8</v>
      </c>
      <c r="ZA41" s="1059">
        <v>95</v>
      </c>
      <c r="ZB41" s="1060">
        <v>8.4210526315789472E-2</v>
      </c>
      <c r="ZC41" s="1060">
        <v>4.3288115384294487E-2</v>
      </c>
      <c r="ZD41" s="1060">
        <v>0.15745213124326721</v>
      </c>
      <c r="ZE41" s="1059">
        <v>9</v>
      </c>
      <c r="ZF41" s="1059">
        <v>95</v>
      </c>
      <c r="ZG41" s="1060">
        <v>9.4736842105263161E-2</v>
      </c>
      <c r="ZH41" s="1060">
        <v>5.0644234027675337E-2</v>
      </c>
      <c r="ZI41" s="1060">
        <v>0.17033043673589746</v>
      </c>
      <c r="ZJ41" s="1059">
        <v>14</v>
      </c>
      <c r="ZK41" s="1059">
        <v>95</v>
      </c>
      <c r="ZL41" s="1060">
        <v>0.14736842105263157</v>
      </c>
      <c r="ZM41" s="1060">
        <v>8.9860806536167778E-2</v>
      </c>
      <c r="ZN41" s="1072">
        <v>0.23228598490746047</v>
      </c>
      <c r="ZO41" s="1059">
        <v>181</v>
      </c>
      <c r="ZP41" s="1059">
        <v>10</v>
      </c>
      <c r="ZQ41" s="1059">
        <v>171</v>
      </c>
      <c r="ZR41" s="1060">
        <v>0.94475138121546964</v>
      </c>
      <c r="ZS41" s="1059">
        <v>61</v>
      </c>
      <c r="ZT41" s="1059">
        <v>17</v>
      </c>
      <c r="ZU41" s="1059">
        <v>78</v>
      </c>
      <c r="ZV41" s="1060">
        <v>0.35672514619883039</v>
      </c>
      <c r="ZW41" s="1060">
        <v>0.28879796461931945</v>
      </c>
      <c r="ZX41" s="1060">
        <v>0.43094813947689969</v>
      </c>
      <c r="ZY41" s="1060">
        <v>0.45614035087719296</v>
      </c>
      <c r="ZZ41" s="1060">
        <v>0.38327014158930262</v>
      </c>
      <c r="AAA41" s="1072">
        <v>0.53093784946056044</v>
      </c>
      <c r="AAB41" s="1059">
        <v>15</v>
      </c>
      <c r="AAC41" s="1059">
        <v>175</v>
      </c>
      <c r="AAD41" s="1059">
        <v>190</v>
      </c>
      <c r="AAE41" s="1060">
        <v>0.92105263157894735</v>
      </c>
      <c r="AAF41" s="1059">
        <v>76</v>
      </c>
      <c r="AAG41" s="1060">
        <v>0.43428571428571427</v>
      </c>
      <c r="AAH41" s="1060">
        <v>0.36303942685498819</v>
      </c>
      <c r="AAI41" s="1060">
        <v>0.50835504648656671</v>
      </c>
      <c r="AAJ41" s="1059">
        <v>22</v>
      </c>
      <c r="AAK41" s="1059">
        <v>98</v>
      </c>
      <c r="AAL41" s="1060">
        <v>0.56000000000000005</v>
      </c>
      <c r="AAM41" s="1060">
        <v>0.4859495791016446</v>
      </c>
      <c r="AAN41" s="1072">
        <v>0.63147285828215316</v>
      </c>
      <c r="AAO41" s="1059">
        <v>173</v>
      </c>
      <c r="AAP41" s="1059">
        <v>68</v>
      </c>
      <c r="AAQ41" s="1060">
        <v>0.39306358381502893</v>
      </c>
      <c r="AAR41" s="1060">
        <v>0.32336122871843459</v>
      </c>
      <c r="AAS41" s="1060">
        <v>0.46741181598079728</v>
      </c>
      <c r="AAT41" s="1059">
        <v>22</v>
      </c>
      <c r="AAU41" s="1059">
        <v>90</v>
      </c>
      <c r="AAV41" s="1060">
        <v>0.52023121387283233</v>
      </c>
      <c r="AAW41" s="1060">
        <v>0.44615780913585223</v>
      </c>
      <c r="AAX41" s="1072">
        <v>0.59342566889402282</v>
      </c>
      <c r="AAY41" s="1059">
        <v>197</v>
      </c>
      <c r="AAZ41" s="1059">
        <v>193</v>
      </c>
      <c r="ABA41" s="1059">
        <v>4</v>
      </c>
      <c r="ABB41" s="1060">
        <v>0.97969543147208127</v>
      </c>
      <c r="ABC41" s="1059">
        <v>88</v>
      </c>
      <c r="ABD41" s="1060">
        <v>0.45595854922279794</v>
      </c>
      <c r="ABE41" s="1060">
        <v>0.3872352860086416</v>
      </c>
      <c r="ABF41" s="1060">
        <v>0.5264007940029094</v>
      </c>
      <c r="ABG41" s="1059">
        <v>15</v>
      </c>
      <c r="ABH41" s="1059">
        <v>103</v>
      </c>
      <c r="ABI41" s="1060">
        <v>0.53367875647668395</v>
      </c>
      <c r="ABJ41" s="1060">
        <v>0.46332809513219092</v>
      </c>
      <c r="ABK41" s="1072">
        <v>0.60271490250603477</v>
      </c>
      <c r="ABL41" s="1059">
        <v>6210</v>
      </c>
      <c r="ABM41" s="1059">
        <v>3852</v>
      </c>
      <c r="ABN41" s="1059">
        <v>2358</v>
      </c>
      <c r="ABO41" s="1059">
        <v>328</v>
      </c>
      <c r="ABP41" s="1059">
        <v>232</v>
      </c>
      <c r="ABQ41" s="1059">
        <v>478</v>
      </c>
      <c r="ABR41" s="1059">
        <v>360</v>
      </c>
      <c r="ABS41" s="1059">
        <v>439</v>
      </c>
      <c r="ABT41" s="1059">
        <v>210</v>
      </c>
      <c r="ABU41" s="1059">
        <v>144</v>
      </c>
      <c r="ABV41" s="1059">
        <v>147</v>
      </c>
      <c r="ABW41" s="1126">
        <v>20</v>
      </c>
      <c r="ABX41" s="1059">
        <v>110</v>
      </c>
      <c r="ABY41" s="1059">
        <v>110</v>
      </c>
      <c r="ABZ41" s="1059">
        <v>75</v>
      </c>
      <c r="ACA41" s="1059">
        <v>40</v>
      </c>
      <c r="ACB41" s="1059">
        <v>315</v>
      </c>
      <c r="ACC41" s="1059">
        <v>355</v>
      </c>
      <c r="ACD41" s="1059">
        <v>190</v>
      </c>
      <c r="ACE41" s="1059">
        <v>120</v>
      </c>
      <c r="ACF41" s="1059">
        <v>130</v>
      </c>
      <c r="ACG41" s="1059">
        <v>75</v>
      </c>
      <c r="ACH41" s="1059">
        <v>60</v>
      </c>
      <c r="ACI41" s="1059">
        <v>315</v>
      </c>
      <c r="ACJ41" s="1059">
        <v>370</v>
      </c>
      <c r="ACK41" s="1059">
        <v>200</v>
      </c>
      <c r="ACL41" s="1059">
        <v>125</v>
      </c>
      <c r="ACM41" s="1059">
        <v>105</v>
      </c>
      <c r="ACN41" s="1059">
        <v>105</v>
      </c>
      <c r="ACO41" s="1059">
        <v>45</v>
      </c>
      <c r="ACP41" s="1059">
        <v>350</v>
      </c>
      <c r="ACQ41" s="1059">
        <v>395</v>
      </c>
      <c r="ACR41" s="1059">
        <v>215</v>
      </c>
      <c r="ACS41" s="1059">
        <v>160</v>
      </c>
      <c r="ACT41" s="1059">
        <v>120</v>
      </c>
      <c r="ACU41" s="1059">
        <v>125</v>
      </c>
      <c r="ACV41" s="1059">
        <v>55</v>
      </c>
      <c r="ACW41" s="1059">
        <v>390</v>
      </c>
      <c r="ACX41" s="1059">
        <v>450</v>
      </c>
      <c r="ACY41" s="1059">
        <v>235</v>
      </c>
      <c r="ACZ41" s="1059">
        <v>145</v>
      </c>
      <c r="ADA41" s="1059">
        <v>125</v>
      </c>
      <c r="ADB41" s="1059">
        <v>130</v>
      </c>
      <c r="ADC41" s="1059">
        <v>50</v>
      </c>
      <c r="ADD41" s="1059">
        <v>390</v>
      </c>
      <c r="ADE41" s="1059">
        <v>450</v>
      </c>
      <c r="ADF41" s="1059">
        <v>250</v>
      </c>
      <c r="ADG41" s="1059">
        <v>125</v>
      </c>
      <c r="ADH41" s="1059">
        <v>170</v>
      </c>
      <c r="ADI41" s="1059">
        <v>130</v>
      </c>
      <c r="ADJ41" s="1059">
        <v>85</v>
      </c>
      <c r="ADK41" s="1059">
        <v>445</v>
      </c>
      <c r="ADL41" s="1059">
        <v>515</v>
      </c>
      <c r="ADM41" s="1126">
        <v>305</v>
      </c>
      <c r="ADN41" s="1059">
        <v>174</v>
      </c>
      <c r="ADO41" s="1059">
        <v>163</v>
      </c>
      <c r="ADP41" s="1060">
        <v>0.93678160919540232</v>
      </c>
      <c r="ADQ41" s="1059">
        <v>163</v>
      </c>
      <c r="ADR41" s="1060">
        <v>0.93678160919540232</v>
      </c>
      <c r="ADS41" s="1059">
        <v>178</v>
      </c>
      <c r="ADT41" s="1059">
        <v>167</v>
      </c>
      <c r="ADU41" s="1060">
        <v>0.9382022471910112</v>
      </c>
      <c r="ADV41" s="1059">
        <v>164</v>
      </c>
      <c r="ADW41" s="1060">
        <v>0.9213483146067416</v>
      </c>
      <c r="ADX41" s="1059">
        <v>162</v>
      </c>
      <c r="ADY41" s="1060">
        <v>0.9101123595505618</v>
      </c>
      <c r="ADZ41" s="1059">
        <v>162</v>
      </c>
      <c r="AEA41" s="1060">
        <v>0.9101123595505618</v>
      </c>
      <c r="AEB41" s="1059">
        <v>225</v>
      </c>
      <c r="AEC41" s="1059">
        <v>220</v>
      </c>
      <c r="AED41" s="1060">
        <v>0.97777777777777775</v>
      </c>
      <c r="AEE41" s="1059">
        <v>197</v>
      </c>
      <c r="AEF41" s="1060">
        <v>0.87555555555555553</v>
      </c>
      <c r="AEG41" s="1059">
        <v>220</v>
      </c>
      <c r="AEH41" s="1060">
        <v>0.97777777777777775</v>
      </c>
      <c r="AEI41" s="1059">
        <v>220</v>
      </c>
      <c r="AEJ41" s="1060">
        <v>0.97777777777777775</v>
      </c>
      <c r="AEK41" s="1059">
        <v>212</v>
      </c>
      <c r="AEL41" s="1060">
        <v>0.94222222222222218</v>
      </c>
      <c r="AEM41" s="1059">
        <v>210</v>
      </c>
      <c r="AEN41" s="1060">
        <v>0.93333333333333335</v>
      </c>
      <c r="AEO41" s="1059">
        <v>195</v>
      </c>
      <c r="AEP41" s="1072">
        <v>0.8666666666666667</v>
      </c>
      <c r="AEQ41" s="1158">
        <v>161</v>
      </c>
      <c r="AER41" s="1042">
        <v>147</v>
      </c>
      <c r="AES41" s="1144">
        <v>0.91304347826086951</v>
      </c>
      <c r="AET41" s="64">
        <v>37</v>
      </c>
      <c r="AEU41" s="1144">
        <v>0.22981366459627328</v>
      </c>
      <c r="AEV41" s="1042">
        <v>147</v>
      </c>
      <c r="AEW41" s="1144">
        <v>0.91304347826086951</v>
      </c>
      <c r="AEX41" s="1042">
        <v>162</v>
      </c>
      <c r="AEY41" s="1042">
        <v>149</v>
      </c>
      <c r="AEZ41" s="1144">
        <v>0.91975308641975306</v>
      </c>
      <c r="AFA41" s="65">
        <v>144</v>
      </c>
      <c r="AFB41" s="1144">
        <v>0.88888888888888884</v>
      </c>
      <c r="AFC41" s="65">
        <v>106</v>
      </c>
      <c r="AFD41" s="1144">
        <v>0.65432098765432101</v>
      </c>
      <c r="AFE41" s="1042">
        <v>143</v>
      </c>
      <c r="AFF41" s="1144">
        <v>0.88271604938271608</v>
      </c>
      <c r="AFG41" s="1042">
        <v>101</v>
      </c>
      <c r="AFH41" s="1144">
        <v>0.62345679012345678</v>
      </c>
      <c r="AFI41" s="1042">
        <v>206</v>
      </c>
      <c r="AFJ41" s="1042">
        <v>202</v>
      </c>
      <c r="AFK41" s="1144">
        <v>0.98058252427184467</v>
      </c>
      <c r="AFL41" s="65">
        <v>182</v>
      </c>
      <c r="AFM41" s="1144">
        <v>0.88349514563106801</v>
      </c>
      <c r="AFN41" s="65">
        <v>202</v>
      </c>
      <c r="AFO41" s="1144">
        <v>0.98058252427184467</v>
      </c>
      <c r="AFP41" s="65">
        <v>202</v>
      </c>
      <c r="AFQ41" s="1144">
        <v>0.98058252427184467</v>
      </c>
      <c r="AFR41" s="65">
        <v>160</v>
      </c>
      <c r="AFS41" s="1144">
        <v>0.77669902912621358</v>
      </c>
      <c r="AFT41" s="65">
        <v>188</v>
      </c>
      <c r="AFU41" s="1144">
        <v>0.91262135922330101</v>
      </c>
      <c r="AFV41" s="1042">
        <v>192</v>
      </c>
      <c r="AFW41" s="1144">
        <v>0.93203883495145634</v>
      </c>
      <c r="AFX41" s="1042">
        <v>188</v>
      </c>
      <c r="AFY41" s="1144">
        <v>0.91262135922330101</v>
      </c>
      <c r="AFZ41" s="1042">
        <v>160</v>
      </c>
      <c r="AGA41" s="1144">
        <v>0.77669902912621358</v>
      </c>
      <c r="AGB41" s="1042">
        <v>148</v>
      </c>
      <c r="AGC41" s="802">
        <v>0.71844660194174759</v>
      </c>
      <c r="AGD41" s="1042">
        <v>156</v>
      </c>
      <c r="AGE41" s="1039">
        <v>141</v>
      </c>
      <c r="AGF41" s="1145">
        <v>0.90384615384615385</v>
      </c>
      <c r="AGG41" s="1039">
        <v>4</v>
      </c>
      <c r="AGH41" s="1145">
        <v>2.564102564102564E-2</v>
      </c>
      <c r="AGI41" s="1039">
        <v>144</v>
      </c>
      <c r="AGJ41" s="1145">
        <v>0.92307692307692313</v>
      </c>
      <c r="AGK41" s="1039">
        <v>178</v>
      </c>
      <c r="AGL41" s="1039">
        <v>172</v>
      </c>
      <c r="AGM41" s="1145">
        <v>0.9662921348314607</v>
      </c>
      <c r="AGN41" s="1039">
        <v>169</v>
      </c>
      <c r="AGO41" s="1145">
        <v>0.949438202247191</v>
      </c>
      <c r="AGP41" s="1039">
        <v>168</v>
      </c>
      <c r="AGQ41" s="1145">
        <v>0.9438202247191011</v>
      </c>
      <c r="AGR41" s="1039">
        <v>171</v>
      </c>
      <c r="AGS41" s="1145">
        <v>0.9606741573033708</v>
      </c>
      <c r="AGT41" s="1039">
        <v>171</v>
      </c>
      <c r="AGU41" s="1145">
        <v>0.9606741573033708</v>
      </c>
      <c r="AGV41" s="1039">
        <v>177</v>
      </c>
      <c r="AGW41" s="1039">
        <v>174</v>
      </c>
      <c r="AGX41" s="1145">
        <v>0.98305084745762716</v>
      </c>
      <c r="AGY41" s="1039">
        <v>158</v>
      </c>
      <c r="AGZ41" s="1145">
        <v>0.89265536723163841</v>
      </c>
      <c r="AHA41" s="1039">
        <v>174</v>
      </c>
      <c r="AHB41" s="1145">
        <v>0.98305084745762716</v>
      </c>
      <c r="AHC41" s="1039">
        <v>174</v>
      </c>
      <c r="AHD41" s="1145">
        <v>0.98305084745762716</v>
      </c>
      <c r="AHE41" s="1039">
        <v>175</v>
      </c>
      <c r="AHF41" s="1145">
        <v>0.98870056497175141</v>
      </c>
      <c r="AHG41" s="1039">
        <v>162</v>
      </c>
      <c r="AHH41" s="1145">
        <v>0.9152542372881356</v>
      </c>
      <c r="AHI41" s="1039">
        <v>164</v>
      </c>
      <c r="AHJ41" s="1145">
        <v>0.92655367231638419</v>
      </c>
      <c r="AHK41" s="1039">
        <v>157</v>
      </c>
      <c r="AHL41" s="1145">
        <v>0.88700564971751417</v>
      </c>
      <c r="AHM41" s="1039">
        <v>175</v>
      </c>
      <c r="AHN41" s="1145">
        <v>0.98870056497175141</v>
      </c>
      <c r="AHO41" s="1039">
        <v>164</v>
      </c>
      <c r="AHP41" s="749">
        <v>0.92655367231638419</v>
      </c>
    </row>
    <row r="42" spans="1:900" ht="14.25" x14ac:dyDescent="0.2">
      <c r="A42" s="1979"/>
      <c r="B42" s="8" t="s">
        <v>642</v>
      </c>
      <c r="C42" s="1015" t="s">
        <v>643</v>
      </c>
      <c r="D42" s="3" t="s">
        <v>641</v>
      </c>
      <c r="E42" s="1" t="s">
        <v>1552</v>
      </c>
      <c r="F42" s="1" t="s">
        <v>1553</v>
      </c>
      <c r="G42" s="1" t="s">
        <v>770</v>
      </c>
      <c r="H42" s="1" t="s">
        <v>770</v>
      </c>
      <c r="I42" s="1" t="s">
        <v>1554</v>
      </c>
      <c r="J42" s="1" t="s">
        <v>641</v>
      </c>
      <c r="K42" s="1" t="s">
        <v>735</v>
      </c>
      <c r="L42" s="1" t="s">
        <v>737</v>
      </c>
      <c r="M42" s="62" t="s">
        <v>1708</v>
      </c>
      <c r="N42" s="62" t="s">
        <v>628</v>
      </c>
      <c r="O42" s="1" t="s">
        <v>1555</v>
      </c>
      <c r="P42" s="1" t="s">
        <v>767</v>
      </c>
      <c r="Q42" s="1">
        <v>507031</v>
      </c>
      <c r="R42" s="1">
        <v>102448</v>
      </c>
      <c r="S42" s="1">
        <v>21034</v>
      </c>
      <c r="T42" s="1">
        <v>80206</v>
      </c>
      <c r="U42" s="2062" t="s">
        <v>3682</v>
      </c>
      <c r="V42" s="1125">
        <v>265</v>
      </c>
      <c r="W42" s="1059">
        <v>315</v>
      </c>
      <c r="X42" s="1059">
        <v>2655</v>
      </c>
      <c r="Y42" s="1059">
        <v>3245</v>
      </c>
      <c r="Z42" s="1098">
        <v>9.9811676082862524E-2</v>
      </c>
      <c r="AA42" s="1098">
        <v>8.8981647270920505E-2</v>
      </c>
      <c r="AB42" s="1098">
        <v>0.11179807844370515</v>
      </c>
      <c r="AC42" s="1098">
        <v>9.7072419106317406E-2</v>
      </c>
      <c r="AD42" s="1098">
        <v>8.7357457513980274E-2</v>
      </c>
      <c r="AE42" s="1072">
        <v>0.10774023095579625</v>
      </c>
      <c r="AF42" s="1059">
        <v>235</v>
      </c>
      <c r="AG42" s="1059">
        <v>285</v>
      </c>
      <c r="AH42" s="1059">
        <v>2715</v>
      </c>
      <c r="AI42" s="1059">
        <v>3295</v>
      </c>
      <c r="AJ42" s="1098">
        <v>8.6556169429097607E-2</v>
      </c>
      <c r="AK42" s="1098">
        <v>7.6554898168282495E-2</v>
      </c>
      <c r="AL42" s="1098">
        <v>9.7725752615314243E-2</v>
      </c>
      <c r="AM42" s="1098">
        <v>8.6494688922610016E-2</v>
      </c>
      <c r="AN42" s="1098">
        <v>7.7371945345624818E-2</v>
      </c>
      <c r="AO42" s="1072">
        <v>9.6580475825242013E-2</v>
      </c>
      <c r="AP42" s="1059">
        <v>290</v>
      </c>
      <c r="AQ42" s="1059">
        <v>320</v>
      </c>
      <c r="AR42" s="1059">
        <v>2800</v>
      </c>
      <c r="AS42" s="1059">
        <v>3340</v>
      </c>
      <c r="AT42" s="1098">
        <v>0.10357142857142858</v>
      </c>
      <c r="AU42" s="1098">
        <v>9.2823049021064988E-2</v>
      </c>
      <c r="AV42" s="1098">
        <v>0.11540607783771965</v>
      </c>
      <c r="AW42" s="1098">
        <v>9.580838323353294E-2</v>
      </c>
      <c r="AX42" s="1098">
        <v>8.6285905825876988E-2</v>
      </c>
      <c r="AY42" s="1072">
        <v>0.10625954429476482</v>
      </c>
      <c r="AZ42" s="1059">
        <v>305</v>
      </c>
      <c r="BA42" s="1059">
        <v>360</v>
      </c>
      <c r="BB42" s="1059">
        <v>2820</v>
      </c>
      <c r="BC42" s="1059">
        <v>3405</v>
      </c>
      <c r="BD42" s="1098">
        <v>0.10815602836879433</v>
      </c>
      <c r="BE42" s="1098">
        <v>9.7221614029806419E-2</v>
      </c>
      <c r="BF42" s="1098">
        <v>0.12015654539315546</v>
      </c>
      <c r="BG42" s="1098">
        <v>0.10572687224669604</v>
      </c>
      <c r="BH42" s="1098">
        <v>9.58394198572107E-2</v>
      </c>
      <c r="BI42" s="1072">
        <v>0.11650294559592209</v>
      </c>
      <c r="BJ42" s="1059">
        <v>689</v>
      </c>
      <c r="BK42" s="1059">
        <v>822</v>
      </c>
      <c r="BL42" s="1059">
        <v>881</v>
      </c>
      <c r="BM42" s="1059">
        <v>941</v>
      </c>
      <c r="BN42" s="1059">
        <v>722</v>
      </c>
      <c r="BO42" s="1059">
        <v>3333</v>
      </c>
      <c r="BP42" s="1059">
        <v>4055</v>
      </c>
      <c r="BQ42" s="1126">
        <v>22729</v>
      </c>
      <c r="BR42" s="1059">
        <v>706</v>
      </c>
      <c r="BS42" s="1059">
        <v>827</v>
      </c>
      <c r="BT42" s="1059">
        <v>902</v>
      </c>
      <c r="BU42" s="1059">
        <v>956</v>
      </c>
      <c r="BV42" s="1059">
        <v>779</v>
      </c>
      <c r="BW42" s="1059">
        <v>3391</v>
      </c>
      <c r="BX42" s="1059">
        <v>4170</v>
      </c>
      <c r="BY42" s="1126">
        <v>22850</v>
      </c>
      <c r="BZ42" s="1059">
        <v>722</v>
      </c>
      <c r="CA42" s="1059">
        <v>839</v>
      </c>
      <c r="CB42" s="1059">
        <v>913</v>
      </c>
      <c r="CC42" s="1059">
        <v>984</v>
      </c>
      <c r="CD42" s="1059">
        <v>741</v>
      </c>
      <c r="CE42" s="1059">
        <v>3458</v>
      </c>
      <c r="CF42" s="1059">
        <v>4199</v>
      </c>
      <c r="CG42" s="1126">
        <v>22914</v>
      </c>
      <c r="CH42" s="1059">
        <v>743</v>
      </c>
      <c r="CI42" s="1059">
        <v>817</v>
      </c>
      <c r="CJ42" s="1059">
        <v>944</v>
      </c>
      <c r="CK42" s="1059">
        <v>966</v>
      </c>
      <c r="CL42" s="1059">
        <v>747</v>
      </c>
      <c r="CM42" s="1059">
        <v>3470</v>
      </c>
      <c r="CN42" s="1059">
        <v>4217</v>
      </c>
      <c r="CO42" s="1126">
        <v>22939</v>
      </c>
      <c r="CP42" s="1059">
        <v>771</v>
      </c>
      <c r="CQ42" s="1059">
        <v>824</v>
      </c>
      <c r="CR42" s="1059">
        <v>948</v>
      </c>
      <c r="CS42" s="1059">
        <v>966</v>
      </c>
      <c r="CT42" s="1059">
        <v>742</v>
      </c>
      <c r="CU42" s="1059">
        <v>3509</v>
      </c>
      <c r="CV42" s="1059">
        <v>4251</v>
      </c>
      <c r="CW42" s="1126">
        <v>22883</v>
      </c>
      <c r="CX42" s="1059">
        <v>761</v>
      </c>
      <c r="CY42" s="1059">
        <v>825</v>
      </c>
      <c r="CZ42" s="1059">
        <v>985</v>
      </c>
      <c r="DA42" s="1059">
        <v>973</v>
      </c>
      <c r="DB42" s="1059">
        <v>756</v>
      </c>
      <c r="DC42" s="1059">
        <v>3544</v>
      </c>
      <c r="DD42" s="1059">
        <v>4300</v>
      </c>
      <c r="DE42" s="1126">
        <v>22910</v>
      </c>
      <c r="DF42" s="1059">
        <v>775</v>
      </c>
      <c r="DG42" s="1059">
        <v>822</v>
      </c>
      <c r="DH42" s="1059">
        <v>970</v>
      </c>
      <c r="DI42" s="1059">
        <v>1019</v>
      </c>
      <c r="DJ42" s="1059">
        <v>750</v>
      </c>
      <c r="DK42" s="1059">
        <v>3586</v>
      </c>
      <c r="DL42" s="1059">
        <v>4336</v>
      </c>
      <c r="DM42" s="1126">
        <v>22872</v>
      </c>
      <c r="DN42" s="1059">
        <v>809</v>
      </c>
      <c r="DO42" s="1059">
        <v>839</v>
      </c>
      <c r="DP42" s="1059">
        <v>992</v>
      </c>
      <c r="DQ42" s="1059">
        <v>1006</v>
      </c>
      <c r="DR42" s="1059">
        <v>728</v>
      </c>
      <c r="DS42" s="1059">
        <v>3646</v>
      </c>
      <c r="DT42" s="1059">
        <v>4374</v>
      </c>
      <c r="DU42" s="1126">
        <v>22920</v>
      </c>
      <c r="DV42" s="1059">
        <v>819</v>
      </c>
      <c r="DW42" s="1059">
        <v>877</v>
      </c>
      <c r="DX42" s="1059">
        <v>1008</v>
      </c>
      <c r="DY42" s="1059">
        <v>996</v>
      </c>
      <c r="DZ42" s="1059">
        <v>710</v>
      </c>
      <c r="EA42" s="1059">
        <v>3700</v>
      </c>
      <c r="EB42" s="1059">
        <v>4410</v>
      </c>
      <c r="EC42" s="1126">
        <v>22812</v>
      </c>
      <c r="ED42" s="1059">
        <v>830</v>
      </c>
      <c r="EE42" s="1059">
        <v>896</v>
      </c>
      <c r="EF42" s="1059">
        <v>1025</v>
      </c>
      <c r="EG42" s="1059">
        <v>1019</v>
      </c>
      <c r="EH42" s="1059">
        <v>708</v>
      </c>
      <c r="EI42" s="1059">
        <v>3770</v>
      </c>
      <c r="EJ42" s="1059">
        <v>4478</v>
      </c>
      <c r="EK42" s="1126">
        <v>22871</v>
      </c>
      <c r="EL42" s="1059">
        <v>832</v>
      </c>
      <c r="EM42" s="1059">
        <v>926</v>
      </c>
      <c r="EN42" s="1059">
        <v>1029</v>
      </c>
      <c r="EO42" s="1059">
        <v>1019</v>
      </c>
      <c r="EP42" s="1059">
        <v>706</v>
      </c>
      <c r="EQ42" s="1059">
        <v>3806</v>
      </c>
      <c r="ER42" s="1059">
        <v>4512</v>
      </c>
      <c r="ES42" s="1126">
        <v>22769</v>
      </c>
      <c r="ET42" s="1059" t="s">
        <v>770</v>
      </c>
      <c r="EU42" s="1059" t="s">
        <v>770</v>
      </c>
      <c r="EV42" s="1059">
        <v>32</v>
      </c>
      <c r="EW42" s="1059">
        <v>22</v>
      </c>
      <c r="EX42" s="1059">
        <v>54</v>
      </c>
      <c r="EY42" s="1059">
        <v>172</v>
      </c>
      <c r="EZ42" s="1098">
        <v>0.31395348837209303</v>
      </c>
      <c r="FA42" s="1098">
        <v>0.2493018834324911</v>
      </c>
      <c r="FB42" s="1098">
        <v>0.38673389317431628</v>
      </c>
      <c r="FC42" s="64" t="s">
        <v>2154</v>
      </c>
      <c r="FD42" s="1098">
        <v>0.12790697674418605</v>
      </c>
      <c r="FE42" s="1098">
        <v>8.6006334489379763E-2</v>
      </c>
      <c r="FF42" s="1098">
        <v>0.18606521872423495</v>
      </c>
      <c r="FG42" s="1126" t="s">
        <v>3498</v>
      </c>
      <c r="FH42" s="1059" t="s">
        <v>770</v>
      </c>
      <c r="FI42" s="1059" t="s">
        <v>770</v>
      </c>
      <c r="FJ42" s="1059">
        <v>28</v>
      </c>
      <c r="FK42" s="1059">
        <v>20</v>
      </c>
      <c r="FL42" s="1059">
        <v>48</v>
      </c>
      <c r="FM42" s="1059">
        <v>137</v>
      </c>
      <c r="FN42" s="1098">
        <v>0.35036496350364965</v>
      </c>
      <c r="FO42" s="1098">
        <v>0.27554940331047595</v>
      </c>
      <c r="FP42" s="1098">
        <v>0.43334313200331059</v>
      </c>
      <c r="FQ42" s="1059" t="s">
        <v>2154</v>
      </c>
      <c r="FR42" s="1098">
        <v>0.145985401459854</v>
      </c>
      <c r="FS42" s="1098">
        <v>9.6533512465386953E-2</v>
      </c>
      <c r="FT42" s="1098">
        <v>0.21474882717942512</v>
      </c>
      <c r="FU42" s="1126" t="s">
        <v>2154</v>
      </c>
      <c r="FV42" s="1059" t="s">
        <v>770</v>
      </c>
      <c r="FW42" s="1059" t="s">
        <v>770</v>
      </c>
      <c r="FX42" s="1059">
        <v>20</v>
      </c>
      <c r="FY42" s="1059">
        <v>17</v>
      </c>
      <c r="FZ42" s="1059">
        <v>37</v>
      </c>
      <c r="GA42" s="1059">
        <v>159</v>
      </c>
      <c r="GB42" s="1098">
        <v>0.23270440251572327</v>
      </c>
      <c r="GC42" s="1098">
        <v>0.17380367777011496</v>
      </c>
      <c r="GD42" s="1098">
        <v>0.30421622812133192</v>
      </c>
      <c r="GE42" s="1059" t="s">
        <v>3498</v>
      </c>
      <c r="GF42" s="1098">
        <v>0.1069182389937107</v>
      </c>
      <c r="GG42" s="1098">
        <v>6.7832706565668269E-2</v>
      </c>
      <c r="GH42" s="1098">
        <v>0.1645495079805771</v>
      </c>
      <c r="GI42" s="1126" t="s">
        <v>3498</v>
      </c>
      <c r="GJ42" s="1059" t="s">
        <v>770</v>
      </c>
      <c r="GK42" s="1059" t="s">
        <v>770</v>
      </c>
      <c r="GL42" s="1059">
        <v>23</v>
      </c>
      <c r="GM42" s="1059">
        <v>27</v>
      </c>
      <c r="GN42" s="1059">
        <v>50</v>
      </c>
      <c r="GO42" s="1059">
        <v>151</v>
      </c>
      <c r="GP42" s="1098">
        <v>0.33112582781456956</v>
      </c>
      <c r="GQ42" s="1098">
        <v>0.26107067058414507</v>
      </c>
      <c r="GR42" s="1098">
        <v>0.40956017732682798</v>
      </c>
      <c r="GS42" s="1059" t="s">
        <v>2154</v>
      </c>
      <c r="GT42" s="1098">
        <v>0.17880794701986755</v>
      </c>
      <c r="GU42" s="1098">
        <v>0.12589668209549973</v>
      </c>
      <c r="GV42" s="1098">
        <v>0.24765610706850788</v>
      </c>
      <c r="GW42" s="1126" t="s">
        <v>2154</v>
      </c>
      <c r="GX42" s="1059" t="s">
        <v>770</v>
      </c>
      <c r="GY42" s="1059" t="s">
        <v>770</v>
      </c>
      <c r="GZ42" s="1059">
        <v>24</v>
      </c>
      <c r="HA42" s="1059">
        <v>16</v>
      </c>
      <c r="HB42" s="1059">
        <v>40</v>
      </c>
      <c r="HC42" s="1059">
        <v>153</v>
      </c>
      <c r="HD42" s="1098">
        <v>0.26143790849673204</v>
      </c>
      <c r="HE42" s="1098">
        <v>0.19826370736208895</v>
      </c>
      <c r="HF42" s="1098">
        <v>0.3362981326711908</v>
      </c>
      <c r="HG42" s="1059" t="s">
        <v>2154</v>
      </c>
      <c r="HH42" s="1098">
        <v>0.10457516339869281</v>
      </c>
      <c r="HI42" s="1098">
        <v>6.5400471177685243E-2</v>
      </c>
      <c r="HJ42" s="1098">
        <v>0.16311983901446334</v>
      </c>
      <c r="HK42" s="1126" t="s">
        <v>2154</v>
      </c>
      <c r="HL42" s="1059" t="s">
        <v>770</v>
      </c>
      <c r="HM42" s="1059" t="s">
        <v>770</v>
      </c>
      <c r="HN42" s="1059">
        <v>21</v>
      </c>
      <c r="HO42" s="1059">
        <v>11</v>
      </c>
      <c r="HP42" s="1059">
        <v>32</v>
      </c>
      <c r="HQ42" s="1059">
        <v>141</v>
      </c>
      <c r="HR42" s="1098">
        <v>0.22695035460992907</v>
      </c>
      <c r="HS42" s="1098">
        <v>0.16559523090668993</v>
      </c>
      <c r="HT42" s="1098">
        <v>0.30278902435463118</v>
      </c>
      <c r="HU42" s="1059" t="s">
        <v>2154</v>
      </c>
      <c r="HV42" s="1098">
        <v>7.8014184397163122E-2</v>
      </c>
      <c r="HW42" s="1098">
        <v>4.411812731402491E-2</v>
      </c>
      <c r="HX42" s="1098">
        <v>0.13429390354438039</v>
      </c>
      <c r="HY42" s="1126" t="s">
        <v>2154</v>
      </c>
      <c r="HZ42" s="1059" t="s">
        <v>770</v>
      </c>
      <c r="IA42" s="1059" t="s">
        <v>770</v>
      </c>
      <c r="IB42" s="1059">
        <v>13</v>
      </c>
      <c r="IC42" s="1059">
        <v>7</v>
      </c>
      <c r="ID42" s="1059">
        <v>20</v>
      </c>
      <c r="IE42" s="1059">
        <v>123</v>
      </c>
      <c r="IF42" s="1098">
        <v>0.16260162601626016</v>
      </c>
      <c r="IG42" s="1098">
        <v>0.10779560823065448</v>
      </c>
      <c r="IH42" s="1098">
        <v>0.23784421039260317</v>
      </c>
      <c r="II42" s="1059" t="s">
        <v>2154</v>
      </c>
      <c r="IJ42" s="1098">
        <v>5.6910569105691054E-2</v>
      </c>
      <c r="IK42" s="1098">
        <v>2.7837979583125644E-2</v>
      </c>
      <c r="IL42" s="1098">
        <v>0.11282154125946574</v>
      </c>
      <c r="IM42" s="1126" t="s">
        <v>2154</v>
      </c>
      <c r="IN42" s="1059" t="s">
        <v>770</v>
      </c>
      <c r="IO42" s="1059" t="s">
        <v>770</v>
      </c>
      <c r="IP42" s="1059">
        <v>17</v>
      </c>
      <c r="IQ42" s="1059">
        <v>6</v>
      </c>
      <c r="IR42" s="1059">
        <v>23</v>
      </c>
      <c r="IS42" s="1059">
        <v>106</v>
      </c>
      <c r="IT42" s="1098">
        <v>0.21698113207547171</v>
      </c>
      <c r="IU42" s="1098">
        <v>0.14916259587167907</v>
      </c>
      <c r="IV42" s="1098">
        <v>0.30459556935858817</v>
      </c>
      <c r="IW42" s="1059" t="s">
        <v>2154</v>
      </c>
      <c r="IX42" s="1098">
        <v>5.6603773584905662E-2</v>
      </c>
      <c r="IY42" s="1098">
        <v>2.6197619617926087E-2</v>
      </c>
      <c r="IZ42" s="1098">
        <v>0.11802350590949265</v>
      </c>
      <c r="JA42" s="1126" t="s">
        <v>2154</v>
      </c>
      <c r="JB42" s="1059">
        <v>22549</v>
      </c>
      <c r="JC42" s="1059">
        <v>765</v>
      </c>
      <c r="JD42" s="1059">
        <v>822</v>
      </c>
      <c r="JE42" s="1059">
        <v>989</v>
      </c>
      <c r="JF42" s="1059">
        <v>964</v>
      </c>
      <c r="JG42" s="1126">
        <v>766</v>
      </c>
      <c r="JH42" s="1059">
        <v>5318</v>
      </c>
      <c r="JI42" s="1059">
        <v>18</v>
      </c>
      <c r="JJ42" s="1059">
        <v>24</v>
      </c>
      <c r="JK42" s="1059">
        <v>43</v>
      </c>
      <c r="JL42" s="1059">
        <v>65</v>
      </c>
      <c r="JM42" s="1126">
        <v>41</v>
      </c>
      <c r="JN42" s="1060">
        <v>0.23584194421038626</v>
      </c>
      <c r="JO42" s="1060">
        <v>2.3529411764705882E-2</v>
      </c>
      <c r="JP42" s="1060">
        <v>2.9197080291970802E-2</v>
      </c>
      <c r="JQ42" s="1060">
        <v>4.3478260869565216E-2</v>
      </c>
      <c r="JR42" s="1060">
        <v>6.7427385892116179E-2</v>
      </c>
      <c r="JS42" s="1072">
        <v>5.3524804177545689E-2</v>
      </c>
      <c r="JT42" s="1059">
        <v>22891</v>
      </c>
      <c r="JU42" s="1059">
        <v>22483</v>
      </c>
      <c r="JV42" s="1059">
        <v>21795</v>
      </c>
      <c r="JW42" s="1059">
        <v>688</v>
      </c>
      <c r="JX42" s="1059">
        <v>145</v>
      </c>
      <c r="JY42" s="1059">
        <v>19</v>
      </c>
      <c r="JZ42" s="1059">
        <v>524</v>
      </c>
      <c r="KA42" s="1059">
        <v>172</v>
      </c>
      <c r="KB42" s="1059">
        <v>176</v>
      </c>
      <c r="KC42" s="1059">
        <v>40</v>
      </c>
      <c r="KD42" s="1059">
        <v>20</v>
      </c>
      <c r="KE42" s="1060">
        <v>0.95212092088593769</v>
      </c>
      <c r="KF42" s="1072">
        <v>4.7879079114062306E-2</v>
      </c>
      <c r="KG42" s="1059">
        <v>766</v>
      </c>
      <c r="KH42" s="1059">
        <v>739</v>
      </c>
      <c r="KI42" s="1059">
        <v>704</v>
      </c>
      <c r="KJ42" s="1059">
        <v>35</v>
      </c>
      <c r="KK42" s="1059">
        <v>0</v>
      </c>
      <c r="KL42" s="1059">
        <v>3</v>
      </c>
      <c r="KM42" s="1059">
        <v>32</v>
      </c>
      <c r="KN42" s="1059">
        <v>18</v>
      </c>
      <c r="KO42" s="1059">
        <v>6</v>
      </c>
      <c r="KP42" s="1059">
        <v>3</v>
      </c>
      <c r="KQ42" s="1059">
        <v>0</v>
      </c>
      <c r="KR42" s="1060">
        <v>0.91906005221932119</v>
      </c>
      <c r="KS42" s="1072">
        <v>8.0939947780678811E-2</v>
      </c>
      <c r="KT42" s="1059">
        <v>471</v>
      </c>
      <c r="KU42" s="1059">
        <v>451</v>
      </c>
      <c r="KV42" s="1059">
        <v>439</v>
      </c>
      <c r="KW42" s="1059">
        <v>12</v>
      </c>
      <c r="KX42" s="1059">
        <v>0</v>
      </c>
      <c r="KY42" s="1059">
        <v>0</v>
      </c>
      <c r="KZ42" s="1059">
        <v>12</v>
      </c>
      <c r="LA42" s="1059">
        <v>16</v>
      </c>
      <c r="LB42" s="1059">
        <v>4</v>
      </c>
      <c r="LC42" s="1059">
        <v>0</v>
      </c>
      <c r="LD42" s="1059">
        <v>0</v>
      </c>
      <c r="LE42" s="1060">
        <v>0.93205944798301488</v>
      </c>
      <c r="LF42" s="1072">
        <v>6.7940552016985123E-2</v>
      </c>
      <c r="LG42" s="1059">
        <v>351</v>
      </c>
      <c r="LH42" s="1059">
        <v>335</v>
      </c>
      <c r="LI42" s="1059">
        <v>326</v>
      </c>
      <c r="LJ42" s="1059">
        <v>9</v>
      </c>
      <c r="LK42" s="1059">
        <v>0</v>
      </c>
      <c r="LL42" s="1059">
        <v>0</v>
      </c>
      <c r="LM42" s="1059">
        <v>9</v>
      </c>
      <c r="LN42" s="1059">
        <v>13</v>
      </c>
      <c r="LO42" s="1059">
        <v>3</v>
      </c>
      <c r="LP42" s="1059">
        <v>0</v>
      </c>
      <c r="LQ42" s="1059">
        <v>0</v>
      </c>
      <c r="LR42" s="1060">
        <v>0.92877492877492873</v>
      </c>
      <c r="LS42" s="1072">
        <v>7.1225071225071268E-2</v>
      </c>
      <c r="LT42" s="1059">
        <v>989</v>
      </c>
      <c r="LU42" s="1059">
        <v>951</v>
      </c>
      <c r="LV42" s="1059">
        <v>934</v>
      </c>
      <c r="LW42" s="1059">
        <v>17</v>
      </c>
      <c r="LX42" s="1059">
        <v>2</v>
      </c>
      <c r="LY42" s="1059">
        <v>2</v>
      </c>
      <c r="LZ42" s="1059">
        <v>13</v>
      </c>
      <c r="MA42" s="1059">
        <v>29</v>
      </c>
      <c r="MB42" s="1059">
        <v>9</v>
      </c>
      <c r="MC42" s="1059">
        <v>0</v>
      </c>
      <c r="MD42" s="1059">
        <v>0</v>
      </c>
      <c r="ME42" s="1060">
        <v>0.9443882709807887</v>
      </c>
      <c r="MF42" s="1072">
        <v>5.5611729019211298E-2</v>
      </c>
      <c r="MG42" s="1059">
        <v>196</v>
      </c>
      <c r="MH42" s="1059">
        <v>192</v>
      </c>
      <c r="MI42" s="1059">
        <v>188</v>
      </c>
      <c r="MJ42" s="1059">
        <v>4</v>
      </c>
      <c r="MK42" s="1059">
        <v>0</v>
      </c>
      <c r="ML42" s="1059">
        <v>1</v>
      </c>
      <c r="MM42" s="1059">
        <v>3</v>
      </c>
      <c r="MN42" s="1059">
        <v>2</v>
      </c>
      <c r="MO42" s="1059">
        <v>1</v>
      </c>
      <c r="MP42" s="1059">
        <v>1</v>
      </c>
      <c r="MQ42" s="1059">
        <v>0</v>
      </c>
      <c r="MR42" s="1060">
        <v>0.95918367346938771</v>
      </c>
      <c r="MS42" s="1072">
        <v>4.081632653061229E-2</v>
      </c>
      <c r="MT42" s="1059">
        <v>414</v>
      </c>
      <c r="MU42" s="1059">
        <v>400</v>
      </c>
      <c r="MV42" s="1059">
        <v>391</v>
      </c>
      <c r="MW42" s="1059">
        <v>9</v>
      </c>
      <c r="MX42" s="1059">
        <v>1</v>
      </c>
      <c r="MY42" s="1059">
        <v>0</v>
      </c>
      <c r="MZ42" s="1059">
        <v>8</v>
      </c>
      <c r="NA42" s="1059">
        <v>7</v>
      </c>
      <c r="NB42" s="1059">
        <v>7</v>
      </c>
      <c r="NC42" s="1059">
        <v>0</v>
      </c>
      <c r="ND42" s="1059">
        <v>0</v>
      </c>
      <c r="NE42" s="1060">
        <v>0.94444444444444442</v>
      </c>
      <c r="NF42" s="1072">
        <v>5.555555555555558E-2</v>
      </c>
      <c r="NG42" s="1059">
        <v>355</v>
      </c>
      <c r="NH42" s="1059">
        <v>342</v>
      </c>
      <c r="NI42" s="1059">
        <v>338</v>
      </c>
      <c r="NJ42" s="1059">
        <v>4</v>
      </c>
      <c r="NK42" s="1059">
        <v>0</v>
      </c>
      <c r="NL42" s="1059">
        <v>0</v>
      </c>
      <c r="NM42" s="1059">
        <v>4</v>
      </c>
      <c r="NN42" s="1059">
        <v>7</v>
      </c>
      <c r="NO42" s="1059">
        <v>5</v>
      </c>
      <c r="NP42" s="1059">
        <v>1</v>
      </c>
      <c r="NQ42" s="1059">
        <v>0</v>
      </c>
      <c r="NR42" s="1060">
        <v>0.95211267605633798</v>
      </c>
      <c r="NS42" s="1072">
        <v>4.7887323943662019E-2</v>
      </c>
      <c r="NT42" s="1059">
        <v>766</v>
      </c>
      <c r="NU42" s="1059">
        <v>748</v>
      </c>
      <c r="NV42" s="1059">
        <v>729</v>
      </c>
      <c r="NW42" s="1059">
        <v>19</v>
      </c>
      <c r="NX42" s="1059">
        <v>0</v>
      </c>
      <c r="NY42" s="1059">
        <v>1</v>
      </c>
      <c r="NZ42" s="1059">
        <v>18</v>
      </c>
      <c r="OA42" s="1059">
        <v>7</v>
      </c>
      <c r="OB42" s="1059">
        <v>8</v>
      </c>
      <c r="OC42" s="1059">
        <v>2</v>
      </c>
      <c r="OD42" s="1059">
        <v>1</v>
      </c>
      <c r="OE42" s="1060">
        <v>0.95169712793733685</v>
      </c>
      <c r="OF42" s="1072">
        <v>4.8302872062663149E-2</v>
      </c>
      <c r="OG42" s="1059">
        <v>4308</v>
      </c>
      <c r="OH42" s="1059">
        <v>4158</v>
      </c>
      <c r="OI42" s="1059">
        <v>4049</v>
      </c>
      <c r="OJ42" s="1059">
        <v>109</v>
      </c>
      <c r="OK42" s="1059">
        <v>3</v>
      </c>
      <c r="OL42" s="1059">
        <v>7</v>
      </c>
      <c r="OM42" s="1059">
        <v>99</v>
      </c>
      <c r="ON42" s="1059">
        <v>99</v>
      </c>
      <c r="OO42" s="1059">
        <v>43</v>
      </c>
      <c r="OP42" s="1059">
        <v>7</v>
      </c>
      <c r="OQ42" s="1059">
        <v>1</v>
      </c>
      <c r="OR42" s="1060">
        <v>0.93987929433611883</v>
      </c>
      <c r="OS42" s="1072">
        <v>6.0120705663881169E-2</v>
      </c>
      <c r="OT42" s="1059">
        <v>22883</v>
      </c>
      <c r="OU42" s="1059">
        <v>10.80729266267535</v>
      </c>
      <c r="OV42" s="1060">
        <v>0</v>
      </c>
      <c r="OW42" s="1072">
        <v>0</v>
      </c>
      <c r="OX42" s="1059">
        <v>2750</v>
      </c>
      <c r="OY42" s="1060">
        <v>0.10854545454545453</v>
      </c>
      <c r="OZ42" s="1059">
        <v>298.49999999999994</v>
      </c>
      <c r="PA42" s="1060">
        <v>0</v>
      </c>
      <c r="PB42" s="1072">
        <v>0</v>
      </c>
      <c r="PC42" s="1059">
        <v>855</v>
      </c>
      <c r="PD42" s="1059">
        <v>95</v>
      </c>
      <c r="PE42" s="1126">
        <v>50</v>
      </c>
      <c r="PF42" s="1059">
        <v>830</v>
      </c>
      <c r="PG42" s="1059">
        <v>85</v>
      </c>
      <c r="PH42" s="1126">
        <v>45</v>
      </c>
      <c r="PI42" s="1059">
        <v>785</v>
      </c>
      <c r="PJ42" s="1059">
        <v>105</v>
      </c>
      <c r="PK42" s="1126">
        <v>50</v>
      </c>
      <c r="PL42" s="1059">
        <v>770</v>
      </c>
      <c r="PM42" s="1059">
        <v>95</v>
      </c>
      <c r="PN42" s="1126">
        <v>35</v>
      </c>
      <c r="PO42" s="1059">
        <v>720</v>
      </c>
      <c r="PP42" s="1059">
        <v>95</v>
      </c>
      <c r="PQ42" s="1126">
        <v>35</v>
      </c>
      <c r="PR42" s="1059">
        <v>685</v>
      </c>
      <c r="PS42" s="1059">
        <v>105</v>
      </c>
      <c r="PT42" s="1126">
        <v>25</v>
      </c>
      <c r="PU42" s="1059" t="s">
        <v>770</v>
      </c>
      <c r="PV42" s="1059" t="s">
        <v>770</v>
      </c>
      <c r="PW42" s="1059" t="s">
        <v>770</v>
      </c>
      <c r="PX42" s="1059" t="s">
        <v>770</v>
      </c>
      <c r="PY42" s="1059" t="s">
        <v>770</v>
      </c>
      <c r="PZ42" s="1059" t="s">
        <v>770</v>
      </c>
      <c r="QA42" s="1059" t="s">
        <v>770</v>
      </c>
      <c r="QB42" s="1126" t="s">
        <v>770</v>
      </c>
      <c r="QC42" s="1059">
        <v>134</v>
      </c>
      <c r="QD42" s="1059">
        <v>131</v>
      </c>
      <c r="QE42" s="1059" t="s">
        <v>770</v>
      </c>
      <c r="QF42" s="1059">
        <v>128</v>
      </c>
      <c r="QG42" s="1059">
        <v>132</v>
      </c>
      <c r="QH42" s="1059">
        <v>172</v>
      </c>
      <c r="QI42" s="1059">
        <v>152</v>
      </c>
      <c r="QJ42" s="1059">
        <v>135</v>
      </c>
      <c r="QK42" s="1126">
        <v>148</v>
      </c>
      <c r="QL42" s="1059">
        <v>122</v>
      </c>
      <c r="QM42" s="1059">
        <v>130</v>
      </c>
      <c r="QN42" s="1059">
        <v>141</v>
      </c>
      <c r="QO42" s="1059">
        <v>118</v>
      </c>
      <c r="QP42" s="1059">
        <v>178</v>
      </c>
      <c r="QQ42" s="1059">
        <v>162</v>
      </c>
      <c r="QR42" s="1059">
        <v>153</v>
      </c>
      <c r="QS42" s="1059">
        <v>157</v>
      </c>
      <c r="QT42" s="1059">
        <v>180</v>
      </c>
      <c r="QU42" s="1059">
        <v>170</v>
      </c>
      <c r="QV42" s="1059">
        <v>181</v>
      </c>
      <c r="QW42" s="1059">
        <v>173</v>
      </c>
      <c r="QX42" s="1059">
        <v>171</v>
      </c>
      <c r="QY42" s="1059">
        <v>166</v>
      </c>
      <c r="QZ42" s="1059">
        <v>190</v>
      </c>
      <c r="RA42" s="1059">
        <v>191</v>
      </c>
      <c r="RB42" s="1059">
        <v>178</v>
      </c>
      <c r="RC42" s="1059">
        <v>194</v>
      </c>
      <c r="RD42" s="1059">
        <v>190</v>
      </c>
      <c r="RE42" s="1059">
        <v>188</v>
      </c>
      <c r="RF42" s="1059">
        <v>134</v>
      </c>
      <c r="RG42" s="1059">
        <v>156</v>
      </c>
      <c r="RH42" s="1059">
        <v>137</v>
      </c>
      <c r="RI42" s="1059">
        <v>140</v>
      </c>
      <c r="RJ42" s="1126">
        <v>155</v>
      </c>
      <c r="RK42" s="1059">
        <v>120</v>
      </c>
      <c r="RL42" s="1059">
        <v>140</v>
      </c>
      <c r="RM42" s="1059">
        <v>115</v>
      </c>
      <c r="RN42" s="1059">
        <v>177</v>
      </c>
      <c r="RO42" s="1059">
        <v>154</v>
      </c>
      <c r="RP42" s="1059">
        <v>146</v>
      </c>
      <c r="RQ42" s="1059">
        <v>158</v>
      </c>
      <c r="RR42" s="1059">
        <v>178</v>
      </c>
      <c r="RS42" s="1059">
        <v>171</v>
      </c>
      <c r="RT42" s="1059">
        <v>174</v>
      </c>
      <c r="RU42" s="1059">
        <v>173</v>
      </c>
      <c r="RV42" s="1059">
        <v>174</v>
      </c>
      <c r="RW42" s="1059">
        <v>171</v>
      </c>
      <c r="RX42" s="1059">
        <v>194</v>
      </c>
      <c r="RY42" s="1059">
        <v>190</v>
      </c>
      <c r="RZ42" s="1059">
        <v>187</v>
      </c>
      <c r="SA42" s="1059">
        <v>206</v>
      </c>
      <c r="SB42" s="1059">
        <v>196</v>
      </c>
      <c r="SC42" s="1059">
        <v>209</v>
      </c>
      <c r="SD42" s="1059">
        <v>158</v>
      </c>
      <c r="SE42" s="1059">
        <v>166</v>
      </c>
      <c r="SF42" s="1059">
        <v>132</v>
      </c>
      <c r="SG42" s="1059">
        <v>147</v>
      </c>
      <c r="SH42" s="1059">
        <v>165</v>
      </c>
      <c r="SI42" s="1126">
        <v>169</v>
      </c>
      <c r="SJ42" s="1059">
        <v>135</v>
      </c>
      <c r="SK42" s="1059">
        <v>106</v>
      </c>
      <c r="SL42" s="1059">
        <v>165</v>
      </c>
      <c r="SM42" s="1059">
        <v>168</v>
      </c>
      <c r="SN42" s="1059">
        <v>148</v>
      </c>
      <c r="SO42" s="1059">
        <v>163</v>
      </c>
      <c r="SP42" s="1059">
        <v>166</v>
      </c>
      <c r="SQ42" s="1059">
        <v>178</v>
      </c>
      <c r="SR42" s="1059">
        <v>173</v>
      </c>
      <c r="SS42" s="1059">
        <v>159</v>
      </c>
      <c r="ST42" s="1059">
        <v>168</v>
      </c>
      <c r="SU42" s="1059">
        <v>181</v>
      </c>
      <c r="SV42" s="1059">
        <v>184</v>
      </c>
      <c r="SW42" s="1059">
        <v>188</v>
      </c>
      <c r="SX42" s="1059">
        <v>192</v>
      </c>
      <c r="SY42" s="1059">
        <v>196</v>
      </c>
      <c r="SZ42" s="1059">
        <v>200</v>
      </c>
      <c r="TA42" s="1059">
        <v>219</v>
      </c>
      <c r="TB42" s="1059">
        <v>182</v>
      </c>
      <c r="TC42" s="1059">
        <v>187</v>
      </c>
      <c r="TD42" s="1059">
        <v>135</v>
      </c>
      <c r="TE42" s="1059">
        <v>141</v>
      </c>
      <c r="TF42" s="1059">
        <v>157</v>
      </c>
      <c r="TG42" s="1059">
        <v>168</v>
      </c>
      <c r="TH42" s="1126">
        <v>140</v>
      </c>
      <c r="TI42" s="1059">
        <v>81</v>
      </c>
      <c r="TJ42" s="1059">
        <v>94</v>
      </c>
      <c r="TK42" s="1059">
        <v>175</v>
      </c>
      <c r="TL42" s="1060">
        <v>0.53714285714285714</v>
      </c>
      <c r="TM42" s="1060">
        <v>0.46326340478742495</v>
      </c>
      <c r="TN42" s="1060">
        <v>0.60942667549778318</v>
      </c>
      <c r="TO42" s="1126" t="s">
        <v>2154</v>
      </c>
      <c r="TP42" s="1059">
        <v>60</v>
      </c>
      <c r="TQ42" s="1059">
        <v>119</v>
      </c>
      <c r="TR42" s="1059">
        <v>179</v>
      </c>
      <c r="TS42" s="1060">
        <v>0.66480446927374304</v>
      </c>
      <c r="TT42" s="1060">
        <v>0.59283066868543688</v>
      </c>
      <c r="TU42" s="1060">
        <v>0.72985325858435768</v>
      </c>
      <c r="TV42" s="1126" t="s">
        <v>2154</v>
      </c>
      <c r="TW42" s="1059">
        <v>49</v>
      </c>
      <c r="TX42" s="1059">
        <v>96</v>
      </c>
      <c r="TY42" s="1059">
        <v>145</v>
      </c>
      <c r="TZ42" s="1060">
        <v>0.66206896551724137</v>
      </c>
      <c r="UA42" s="1060">
        <v>0.58178189615045184</v>
      </c>
      <c r="UB42" s="1060">
        <v>0.7339903380939049</v>
      </c>
      <c r="UC42" s="1126" t="s">
        <v>2154</v>
      </c>
      <c r="UD42" s="1059">
        <v>52</v>
      </c>
      <c r="UE42" s="1059">
        <v>117</v>
      </c>
      <c r="UF42" s="1059">
        <v>169</v>
      </c>
      <c r="UG42" s="1060">
        <v>0.69230769230769229</v>
      </c>
      <c r="UH42" s="1060">
        <v>0.61909406418176249</v>
      </c>
      <c r="UI42" s="1060">
        <v>0.75697311578477</v>
      </c>
      <c r="UJ42" s="1126" t="s">
        <v>2154</v>
      </c>
      <c r="UK42" s="1059">
        <v>43</v>
      </c>
      <c r="UL42" s="1059">
        <v>130</v>
      </c>
      <c r="UM42" s="1059">
        <v>173</v>
      </c>
      <c r="UN42" s="1060">
        <v>0.75144508670520227</v>
      </c>
      <c r="UO42" s="1060">
        <v>0.68205274218977874</v>
      </c>
      <c r="UP42" s="1060">
        <v>0.80991334189581121</v>
      </c>
      <c r="UQ42" s="1126" t="s">
        <v>2154</v>
      </c>
      <c r="UR42" s="1059">
        <v>2330</v>
      </c>
      <c r="US42" s="1059">
        <v>2304</v>
      </c>
      <c r="UT42" s="1059">
        <v>26</v>
      </c>
      <c r="UU42" s="1059">
        <v>22</v>
      </c>
      <c r="UV42" s="1060">
        <v>0.84615384615384615</v>
      </c>
      <c r="UW42" s="1059">
        <v>4</v>
      </c>
      <c r="UX42" s="1072">
        <v>0.15384615384615385</v>
      </c>
      <c r="UY42" s="1059">
        <v>1587</v>
      </c>
      <c r="UZ42" s="1059">
        <v>1136</v>
      </c>
      <c r="VA42" s="1059">
        <v>110</v>
      </c>
      <c r="VB42" s="1059">
        <v>341</v>
      </c>
      <c r="VC42" s="1060">
        <v>0.71581600504095777</v>
      </c>
      <c r="VD42" s="1060">
        <v>6.9313169502205424E-2</v>
      </c>
      <c r="VE42" s="1072">
        <v>0.21487082545683681</v>
      </c>
      <c r="VF42" s="1059">
        <v>7106</v>
      </c>
      <c r="VG42" s="1059">
        <v>259</v>
      </c>
      <c r="VH42" s="1059">
        <v>266</v>
      </c>
      <c r="VI42" s="1059">
        <v>94</v>
      </c>
      <c r="VJ42" s="1059">
        <v>3248</v>
      </c>
      <c r="VK42" s="1059">
        <v>241</v>
      </c>
      <c r="VL42" s="1059">
        <v>1867</v>
      </c>
      <c r="VM42" s="1072">
        <v>0.12908409212640601</v>
      </c>
      <c r="VN42" s="1059">
        <v>1152</v>
      </c>
      <c r="VO42" s="1059">
        <v>0</v>
      </c>
      <c r="VP42" s="1059">
        <v>237</v>
      </c>
      <c r="VQ42" s="1059">
        <v>354</v>
      </c>
      <c r="VR42" s="1059">
        <v>127</v>
      </c>
      <c r="VS42" s="1126">
        <v>1870</v>
      </c>
      <c r="VT42" s="1059">
        <v>622</v>
      </c>
      <c r="VU42" s="1059">
        <v>526</v>
      </c>
      <c r="VV42" s="1059">
        <v>96</v>
      </c>
      <c r="VW42" s="1059">
        <v>0</v>
      </c>
      <c r="VX42" s="1059">
        <v>96</v>
      </c>
      <c r="VY42" s="1060">
        <v>0.15434083601286175</v>
      </c>
      <c r="VZ42" s="1072">
        <v>0.15434083601286175</v>
      </c>
      <c r="WA42" s="1059">
        <v>70</v>
      </c>
      <c r="WB42" s="1059">
        <v>75</v>
      </c>
      <c r="WC42" s="1059">
        <v>65</v>
      </c>
      <c r="WD42" s="1059">
        <v>60</v>
      </c>
      <c r="WE42" s="1059">
        <v>60</v>
      </c>
      <c r="WF42" s="1059">
        <v>45</v>
      </c>
      <c r="WG42" s="1126">
        <v>45</v>
      </c>
      <c r="WH42" s="1059">
        <v>354</v>
      </c>
      <c r="WI42" s="1059">
        <v>93</v>
      </c>
      <c r="WJ42" s="1060">
        <v>0.26271186440677968</v>
      </c>
      <c r="WK42" s="1126">
        <v>38</v>
      </c>
      <c r="WL42" s="1059" t="s">
        <v>770</v>
      </c>
      <c r="WM42" s="1060" t="s">
        <v>770</v>
      </c>
      <c r="WN42" s="1060" t="s">
        <v>770</v>
      </c>
      <c r="WO42" s="1072" t="s">
        <v>770</v>
      </c>
      <c r="WP42" s="1059" t="s">
        <v>770</v>
      </c>
      <c r="WQ42" s="1060" t="s">
        <v>770</v>
      </c>
      <c r="WR42" s="1060" t="s">
        <v>770</v>
      </c>
      <c r="WS42" s="1072" t="s">
        <v>770</v>
      </c>
      <c r="WT42" s="1059" t="s">
        <v>770</v>
      </c>
      <c r="WU42" s="1060" t="s">
        <v>770</v>
      </c>
      <c r="WV42" s="1060" t="s">
        <v>770</v>
      </c>
      <c r="WW42" s="1072" t="s">
        <v>770</v>
      </c>
      <c r="WX42" s="1059" t="s">
        <v>770</v>
      </c>
      <c r="WY42" s="1060" t="s">
        <v>770</v>
      </c>
      <c r="WZ42" s="1060" t="s">
        <v>770</v>
      </c>
      <c r="XA42" s="1072" t="s">
        <v>770</v>
      </c>
      <c r="XB42" s="1059">
        <v>276</v>
      </c>
      <c r="XC42" s="1059">
        <v>10999</v>
      </c>
      <c r="XD42" s="1072">
        <v>2.5093190290026365E-2</v>
      </c>
      <c r="XE42" s="1059">
        <v>95</v>
      </c>
      <c r="XF42" s="1059">
        <v>760</v>
      </c>
      <c r="XG42" s="1060">
        <v>0.125</v>
      </c>
      <c r="XH42" s="1060">
        <v>0.10335683743692103</v>
      </c>
      <c r="XI42" s="1060">
        <v>0.15041501087302636</v>
      </c>
      <c r="XJ42" s="1059">
        <v>80</v>
      </c>
      <c r="XK42" s="1059">
        <v>760</v>
      </c>
      <c r="XL42" s="1060">
        <v>0.10526315789473684</v>
      </c>
      <c r="XM42" s="1060">
        <v>8.5394308918285977E-2</v>
      </c>
      <c r="XN42" s="1060">
        <v>0.12910237351323761</v>
      </c>
      <c r="XO42" s="1059">
        <v>85</v>
      </c>
      <c r="XP42" s="1059">
        <v>735</v>
      </c>
      <c r="XQ42" s="1060">
        <v>0.11564625850340136</v>
      </c>
      <c r="XR42" s="1060">
        <v>9.4498627305263427E-2</v>
      </c>
      <c r="XS42" s="1060">
        <v>0.14079063095884661</v>
      </c>
      <c r="XT42" s="1059">
        <v>90</v>
      </c>
      <c r="XU42" s="1059">
        <v>755</v>
      </c>
      <c r="XV42" s="1060">
        <v>0.11920529801324503</v>
      </c>
      <c r="XW42" s="1060">
        <v>9.7997927299833323E-2</v>
      </c>
      <c r="XX42" s="1060">
        <v>0.14426803838211533</v>
      </c>
      <c r="XY42" s="1059">
        <v>105</v>
      </c>
      <c r="XZ42" s="1059">
        <v>780</v>
      </c>
      <c r="YA42" s="1060">
        <v>0.13461538461538461</v>
      </c>
      <c r="YB42" s="1060">
        <v>0.11244522212681582</v>
      </c>
      <c r="YC42" s="1060">
        <v>0.16036690896717234</v>
      </c>
      <c r="YD42" s="1059">
        <v>80</v>
      </c>
      <c r="YE42" s="1059">
        <v>695</v>
      </c>
      <c r="YF42" s="1060">
        <v>0.11510791366906475</v>
      </c>
      <c r="YG42" s="1060">
        <v>9.3466952286323512E-2</v>
      </c>
      <c r="YH42" s="1060">
        <v>0.14098029859255129</v>
      </c>
      <c r="YI42" s="1059" t="s">
        <v>770</v>
      </c>
      <c r="YJ42" s="1059" t="s">
        <v>770</v>
      </c>
      <c r="YK42" s="1060" t="s">
        <v>770</v>
      </c>
      <c r="YL42" s="1060" t="s">
        <v>770</v>
      </c>
      <c r="YM42" s="1072" t="s">
        <v>770</v>
      </c>
      <c r="YN42" s="1059">
        <v>100</v>
      </c>
      <c r="YO42" s="1059">
        <v>105</v>
      </c>
      <c r="YP42" s="1059">
        <v>105</v>
      </c>
      <c r="YQ42" s="1059">
        <v>75</v>
      </c>
      <c r="YR42" s="1059">
        <v>80</v>
      </c>
      <c r="YS42" s="1059">
        <v>75</v>
      </c>
      <c r="YT42" s="1126">
        <v>55</v>
      </c>
      <c r="YU42" s="1059">
        <v>3</v>
      </c>
      <c r="YV42" s="1059">
        <v>65</v>
      </c>
      <c r="YW42" s="1060">
        <v>4.6153846153846156E-2</v>
      </c>
      <c r="YX42" s="1060">
        <v>1.5819840413512573E-2</v>
      </c>
      <c r="YY42" s="1060">
        <v>0.12713847263338826</v>
      </c>
      <c r="YZ42" s="1059">
        <v>1</v>
      </c>
      <c r="ZA42" s="1059">
        <v>65</v>
      </c>
      <c r="ZB42" s="1060">
        <v>1.5384615384615385E-2</v>
      </c>
      <c r="ZC42" s="1060">
        <v>2.7209446020234661E-3</v>
      </c>
      <c r="ZD42" s="1060">
        <v>8.2132847295514705E-2</v>
      </c>
      <c r="ZE42" s="1059">
        <v>1</v>
      </c>
      <c r="ZF42" s="1059">
        <v>64</v>
      </c>
      <c r="ZG42" s="1060">
        <v>1.5625E-2</v>
      </c>
      <c r="ZH42" s="1060">
        <v>2.7635419233375115E-3</v>
      </c>
      <c r="ZI42" s="1060">
        <v>8.3341016000942625E-2</v>
      </c>
      <c r="ZJ42" s="1059">
        <v>7</v>
      </c>
      <c r="ZK42" s="1059">
        <v>65</v>
      </c>
      <c r="ZL42" s="1060">
        <v>0.1076923076923077</v>
      </c>
      <c r="ZM42" s="1060">
        <v>5.3154219531127742E-2</v>
      </c>
      <c r="ZN42" s="1072">
        <v>0.20601313581449837</v>
      </c>
      <c r="ZO42" s="1059">
        <v>129</v>
      </c>
      <c r="ZP42" s="1059">
        <v>9</v>
      </c>
      <c r="ZQ42" s="1059">
        <v>120</v>
      </c>
      <c r="ZR42" s="1060">
        <v>0.93023255813953487</v>
      </c>
      <c r="ZS42" s="1059">
        <v>39</v>
      </c>
      <c r="ZT42" s="1059">
        <v>20</v>
      </c>
      <c r="ZU42" s="1059">
        <v>59</v>
      </c>
      <c r="ZV42" s="1060">
        <v>0.32500000000000001</v>
      </c>
      <c r="ZW42" s="1060">
        <v>0.24775854910601952</v>
      </c>
      <c r="ZX42" s="1060">
        <v>0.41309815914052672</v>
      </c>
      <c r="ZY42" s="1060">
        <v>0.49166666666666664</v>
      </c>
      <c r="ZZ42" s="1060">
        <v>0.4038757172769723</v>
      </c>
      <c r="AAA42" s="1072">
        <v>0.5799746021633394</v>
      </c>
      <c r="AAB42" s="1059">
        <v>14</v>
      </c>
      <c r="AAC42" s="1059">
        <v>131</v>
      </c>
      <c r="AAD42" s="1059">
        <v>145</v>
      </c>
      <c r="AAE42" s="1060">
        <v>0.90344827586206899</v>
      </c>
      <c r="AAF42" s="1059">
        <v>52</v>
      </c>
      <c r="AAG42" s="1060">
        <v>0.39694656488549618</v>
      </c>
      <c r="AAH42" s="1060">
        <v>0.31724922446318915</v>
      </c>
      <c r="AAI42" s="1060">
        <v>0.48251562355804639</v>
      </c>
      <c r="AAJ42" s="1059">
        <v>19</v>
      </c>
      <c r="AAK42" s="1059">
        <v>71</v>
      </c>
      <c r="AAL42" s="1060">
        <v>0.5419847328244275</v>
      </c>
      <c r="AAM42" s="1060">
        <v>0.4566851947633323</v>
      </c>
      <c r="AAN42" s="1072">
        <v>0.62489208937616436</v>
      </c>
      <c r="AAO42" s="1059">
        <v>112</v>
      </c>
      <c r="AAP42" s="1059">
        <v>45</v>
      </c>
      <c r="AAQ42" s="1060">
        <v>0.4017857142857143</v>
      </c>
      <c r="AAR42" s="1060">
        <v>0.3157058067186338</v>
      </c>
      <c r="AAS42" s="1060">
        <v>0.49437945788380161</v>
      </c>
      <c r="AAT42" s="1059">
        <v>10</v>
      </c>
      <c r="AAU42" s="1059">
        <v>55</v>
      </c>
      <c r="AAV42" s="1060">
        <v>0.49107142857142855</v>
      </c>
      <c r="AAW42" s="1060">
        <v>0.40033026234428093</v>
      </c>
      <c r="AAX42" s="1072">
        <v>0.58240476171048594</v>
      </c>
      <c r="AAY42" s="1059">
        <v>132</v>
      </c>
      <c r="AAZ42" s="1059">
        <v>125</v>
      </c>
      <c r="ABA42" s="1059">
        <v>7</v>
      </c>
      <c r="ABB42" s="1060">
        <v>0.94696969696969702</v>
      </c>
      <c r="ABC42" s="1059">
        <v>42</v>
      </c>
      <c r="ABD42" s="1060">
        <v>0.33600000000000002</v>
      </c>
      <c r="ABE42" s="1060">
        <v>0.25918389243694628</v>
      </c>
      <c r="ABF42" s="1060">
        <v>0.42259555669938481</v>
      </c>
      <c r="ABG42" s="1059">
        <v>15</v>
      </c>
      <c r="ABH42" s="1059">
        <v>57</v>
      </c>
      <c r="ABI42" s="1060">
        <v>0.45600000000000002</v>
      </c>
      <c r="ABJ42" s="1060">
        <v>0.37130114051099083</v>
      </c>
      <c r="ABK42" s="1072">
        <v>0.54332261413534189</v>
      </c>
      <c r="ABL42" s="1059">
        <v>7106</v>
      </c>
      <c r="ABM42" s="1059">
        <v>5239</v>
      </c>
      <c r="ABN42" s="1059">
        <v>1867</v>
      </c>
      <c r="ABO42" s="1059">
        <v>259</v>
      </c>
      <c r="ABP42" s="1059">
        <v>182</v>
      </c>
      <c r="ABQ42" s="1059">
        <v>379</v>
      </c>
      <c r="ABR42" s="1059">
        <v>266</v>
      </c>
      <c r="ABS42" s="1059">
        <v>341</v>
      </c>
      <c r="ABT42" s="1059">
        <v>199</v>
      </c>
      <c r="ABU42" s="1059">
        <v>94</v>
      </c>
      <c r="ABV42" s="1059">
        <v>124</v>
      </c>
      <c r="ABW42" s="1126">
        <v>23</v>
      </c>
      <c r="ABX42" s="1059">
        <v>55</v>
      </c>
      <c r="ABY42" s="1059">
        <v>50</v>
      </c>
      <c r="ABZ42" s="1059">
        <v>80</v>
      </c>
      <c r="ACA42" s="1059">
        <v>15</v>
      </c>
      <c r="ACB42" s="1059">
        <v>170</v>
      </c>
      <c r="ACC42" s="1059">
        <v>210</v>
      </c>
      <c r="ACD42" s="1059">
        <v>130</v>
      </c>
      <c r="ACE42" s="1059">
        <v>75</v>
      </c>
      <c r="ACF42" s="1059">
        <v>75</v>
      </c>
      <c r="ACG42" s="1059">
        <v>70</v>
      </c>
      <c r="ACH42" s="1059">
        <v>20</v>
      </c>
      <c r="ACI42" s="1059">
        <v>205</v>
      </c>
      <c r="ACJ42" s="1059">
        <v>260</v>
      </c>
      <c r="ACK42" s="1059">
        <v>140</v>
      </c>
      <c r="ACL42" s="1059">
        <v>80</v>
      </c>
      <c r="ACM42" s="1059">
        <v>75</v>
      </c>
      <c r="ACN42" s="1059">
        <v>70</v>
      </c>
      <c r="ACO42" s="1059">
        <v>35</v>
      </c>
      <c r="ACP42" s="1059">
        <v>200</v>
      </c>
      <c r="ACQ42" s="1059">
        <v>265</v>
      </c>
      <c r="ACR42" s="1059">
        <v>150</v>
      </c>
      <c r="ACS42" s="1059">
        <v>75</v>
      </c>
      <c r="ACT42" s="1059">
        <v>100</v>
      </c>
      <c r="ACU42" s="1059">
        <v>75</v>
      </c>
      <c r="ACV42" s="1059">
        <v>45</v>
      </c>
      <c r="ACW42" s="1059">
        <v>250</v>
      </c>
      <c r="ACX42" s="1059">
        <v>270</v>
      </c>
      <c r="ACY42" s="1059">
        <v>170</v>
      </c>
      <c r="ACZ42" s="1059">
        <v>105</v>
      </c>
      <c r="ADA42" s="1059">
        <v>100</v>
      </c>
      <c r="ADB42" s="1059">
        <v>85</v>
      </c>
      <c r="ADC42" s="1059">
        <v>45</v>
      </c>
      <c r="ADD42" s="1059">
        <v>280</v>
      </c>
      <c r="ADE42" s="1059">
        <v>330</v>
      </c>
      <c r="ADF42" s="1059">
        <v>200</v>
      </c>
      <c r="ADG42" s="1059">
        <v>105</v>
      </c>
      <c r="ADH42" s="1059">
        <v>95</v>
      </c>
      <c r="ADI42" s="1059">
        <v>95</v>
      </c>
      <c r="ADJ42" s="1059">
        <v>35</v>
      </c>
      <c r="ADK42" s="1059">
        <v>280</v>
      </c>
      <c r="ADL42" s="1059">
        <v>325</v>
      </c>
      <c r="ADM42" s="1126">
        <v>160</v>
      </c>
      <c r="ADN42" s="1059">
        <v>250</v>
      </c>
      <c r="ADO42" s="1059">
        <v>244</v>
      </c>
      <c r="ADP42" s="1060">
        <v>0.97599999999999998</v>
      </c>
      <c r="ADQ42" s="1059">
        <v>244</v>
      </c>
      <c r="ADR42" s="1060">
        <v>0.97599999999999998</v>
      </c>
      <c r="ADS42" s="1059">
        <v>269</v>
      </c>
      <c r="ADT42" s="1059">
        <v>259</v>
      </c>
      <c r="ADU42" s="1060">
        <v>0.96282527881040891</v>
      </c>
      <c r="ADV42" s="1059">
        <v>250</v>
      </c>
      <c r="ADW42" s="1060">
        <v>0.92936802973977695</v>
      </c>
      <c r="ADX42" s="1059">
        <v>253</v>
      </c>
      <c r="ADY42" s="1060">
        <v>0.94052044609665431</v>
      </c>
      <c r="ADZ42" s="1059">
        <v>253</v>
      </c>
      <c r="AEA42" s="1060">
        <v>0.94052044609665431</v>
      </c>
      <c r="AEB42" s="1059">
        <v>278</v>
      </c>
      <c r="AEC42" s="1059">
        <v>274</v>
      </c>
      <c r="AED42" s="1060">
        <v>0.98561151079136688</v>
      </c>
      <c r="AEE42" s="1059">
        <v>262</v>
      </c>
      <c r="AEF42" s="1060">
        <v>0.94244604316546765</v>
      </c>
      <c r="AEG42" s="1059">
        <v>274</v>
      </c>
      <c r="AEH42" s="1060">
        <v>0.98561151079136688</v>
      </c>
      <c r="AEI42" s="1059">
        <v>273</v>
      </c>
      <c r="AEJ42" s="1060">
        <v>0.98201438848920863</v>
      </c>
      <c r="AEK42" s="1059">
        <v>260</v>
      </c>
      <c r="AEL42" s="1060">
        <v>0.93525179856115104</v>
      </c>
      <c r="AEM42" s="1059">
        <v>258</v>
      </c>
      <c r="AEN42" s="1060">
        <v>0.92805755395683454</v>
      </c>
      <c r="AEO42" s="1059">
        <v>262</v>
      </c>
      <c r="AEP42" s="1072">
        <v>0.94244604316546765</v>
      </c>
      <c r="AEQ42" s="1158">
        <v>231</v>
      </c>
      <c r="AER42" s="1042">
        <v>226</v>
      </c>
      <c r="AES42" s="1144">
        <v>0.97835497835497831</v>
      </c>
      <c r="AET42" s="64">
        <v>57</v>
      </c>
      <c r="AEU42" s="1144">
        <v>0.24675324675324675</v>
      </c>
      <c r="AEV42" s="1042">
        <v>226</v>
      </c>
      <c r="AEW42" s="1144">
        <v>0.97835497835497831</v>
      </c>
      <c r="AEX42" s="1042">
        <v>195</v>
      </c>
      <c r="AEY42" s="1042">
        <v>188</v>
      </c>
      <c r="AEZ42" s="1144">
        <v>0.96410256410256412</v>
      </c>
      <c r="AFA42" s="65">
        <v>186</v>
      </c>
      <c r="AFB42" s="1144">
        <v>0.9538461538461539</v>
      </c>
      <c r="AFC42" s="65">
        <v>144</v>
      </c>
      <c r="AFD42" s="1144">
        <v>0.7384615384615385</v>
      </c>
      <c r="AFE42" s="1042">
        <v>188</v>
      </c>
      <c r="AFF42" s="1144">
        <v>0.96410256410256412</v>
      </c>
      <c r="AFG42" s="1042">
        <v>143</v>
      </c>
      <c r="AFH42" s="1144">
        <v>0.73333333333333328</v>
      </c>
      <c r="AFI42" s="1042">
        <v>214</v>
      </c>
      <c r="AFJ42" s="1042">
        <v>211</v>
      </c>
      <c r="AFK42" s="1144">
        <v>0.98598130841121501</v>
      </c>
      <c r="AFL42" s="65">
        <v>196</v>
      </c>
      <c r="AFM42" s="1144">
        <v>0.91588785046728971</v>
      </c>
      <c r="AFN42" s="65">
        <v>211</v>
      </c>
      <c r="AFO42" s="1144">
        <v>0.98598130841121501</v>
      </c>
      <c r="AFP42" s="65">
        <v>211</v>
      </c>
      <c r="AFQ42" s="1144">
        <v>0.98598130841121501</v>
      </c>
      <c r="AFR42" s="65">
        <v>154</v>
      </c>
      <c r="AFS42" s="1144">
        <v>0.71962616822429903</v>
      </c>
      <c r="AFT42" s="65">
        <v>198</v>
      </c>
      <c r="AFU42" s="1144">
        <v>0.92523364485981308</v>
      </c>
      <c r="AFV42" s="1042">
        <v>202</v>
      </c>
      <c r="AFW42" s="1144">
        <v>0.94392523364485981</v>
      </c>
      <c r="AFX42" s="1042">
        <v>199</v>
      </c>
      <c r="AFY42" s="1144">
        <v>0.92990654205607481</v>
      </c>
      <c r="AFZ42" s="1042">
        <v>155</v>
      </c>
      <c r="AGA42" s="1144">
        <v>0.72429906542056077</v>
      </c>
      <c r="AGB42" s="1042">
        <v>140</v>
      </c>
      <c r="AGC42" s="802">
        <v>0.65420560747663548</v>
      </c>
      <c r="AGD42" s="1042">
        <v>200</v>
      </c>
      <c r="AGE42" s="1039">
        <v>193</v>
      </c>
      <c r="AGF42" s="1145">
        <v>0.96499999999999997</v>
      </c>
      <c r="AGG42" s="1039">
        <v>0</v>
      </c>
      <c r="AGH42" s="1145">
        <v>0</v>
      </c>
      <c r="AGI42" s="1039">
        <v>193</v>
      </c>
      <c r="AGJ42" s="1145">
        <v>0.96499999999999997</v>
      </c>
      <c r="AGK42" s="1039">
        <v>201</v>
      </c>
      <c r="AGL42" s="1039">
        <v>199</v>
      </c>
      <c r="AGM42" s="1145">
        <v>0.99004975124378114</v>
      </c>
      <c r="AGN42" s="1039">
        <v>196</v>
      </c>
      <c r="AGO42" s="1145">
        <v>0.97512437810945274</v>
      </c>
      <c r="AGP42" s="1039">
        <v>200</v>
      </c>
      <c r="AGQ42" s="1145">
        <v>0.99502487562189057</v>
      </c>
      <c r="AGR42" s="1039">
        <v>196</v>
      </c>
      <c r="AGS42" s="1145">
        <v>0.97512437810945274</v>
      </c>
      <c r="AGT42" s="1039">
        <v>196</v>
      </c>
      <c r="AGU42" s="1145">
        <v>0.97512437810945274</v>
      </c>
      <c r="AGV42" s="1039">
        <v>204</v>
      </c>
      <c r="AGW42" s="1039">
        <v>200</v>
      </c>
      <c r="AGX42" s="1145">
        <v>0.98039215686274506</v>
      </c>
      <c r="AGY42" s="1039">
        <v>194</v>
      </c>
      <c r="AGZ42" s="1145">
        <v>0.9509803921568627</v>
      </c>
      <c r="AHA42" s="1039">
        <v>200</v>
      </c>
      <c r="AHB42" s="1145">
        <v>0.98039215686274506</v>
      </c>
      <c r="AHC42" s="1039">
        <v>200</v>
      </c>
      <c r="AHD42" s="1145">
        <v>0.98039215686274506</v>
      </c>
      <c r="AHE42" s="1039">
        <v>200</v>
      </c>
      <c r="AHF42" s="1145">
        <v>0.98039215686274506</v>
      </c>
      <c r="AHG42" s="1039">
        <v>189</v>
      </c>
      <c r="AHH42" s="1145">
        <v>0.92647058823529416</v>
      </c>
      <c r="AHI42" s="1039">
        <v>201</v>
      </c>
      <c r="AHJ42" s="1145">
        <v>0.98529411764705888</v>
      </c>
      <c r="AHK42" s="1039">
        <v>195</v>
      </c>
      <c r="AHL42" s="1145">
        <v>0.95588235294117652</v>
      </c>
      <c r="AHM42" s="1039">
        <v>201</v>
      </c>
      <c r="AHN42" s="1145">
        <v>0.98529411764705888</v>
      </c>
      <c r="AHO42" s="1039">
        <v>201</v>
      </c>
      <c r="AHP42" s="749">
        <v>0.98529411764705888</v>
      </c>
    </row>
    <row r="43" spans="1:900" ht="14.25" x14ac:dyDescent="0.2">
      <c r="A43" s="1979"/>
      <c r="B43" s="8" t="s">
        <v>613</v>
      </c>
      <c r="C43" s="1015" t="s">
        <v>644</v>
      </c>
      <c r="D43" s="3" t="s">
        <v>641</v>
      </c>
      <c r="E43" s="1" t="s">
        <v>1594</v>
      </c>
      <c r="F43" s="1" t="s">
        <v>1595</v>
      </c>
      <c r="G43" s="1" t="s">
        <v>770</v>
      </c>
      <c r="H43" s="1" t="s">
        <v>770</v>
      </c>
      <c r="I43" s="1" t="s">
        <v>1596</v>
      </c>
      <c r="J43" s="1" t="s">
        <v>641</v>
      </c>
      <c r="K43" s="1" t="s">
        <v>735</v>
      </c>
      <c r="L43" s="1" t="s">
        <v>737</v>
      </c>
      <c r="M43" s="1" t="s">
        <v>613</v>
      </c>
      <c r="N43" s="1" t="s">
        <v>628</v>
      </c>
      <c r="O43" s="1" t="s">
        <v>1597</v>
      </c>
      <c r="P43" s="1" t="s">
        <v>1524</v>
      </c>
      <c r="Q43" s="1">
        <v>502458</v>
      </c>
      <c r="R43" s="1">
        <v>102632</v>
      </c>
      <c r="S43" s="1">
        <v>21834</v>
      </c>
      <c r="T43" s="1">
        <v>80206</v>
      </c>
      <c r="U43" s="2062" t="s">
        <v>3682</v>
      </c>
      <c r="V43" s="1125">
        <v>915</v>
      </c>
      <c r="W43" s="1059">
        <v>1025</v>
      </c>
      <c r="X43" s="1059">
        <v>4050</v>
      </c>
      <c r="Y43" s="1059">
        <v>4675</v>
      </c>
      <c r="Z43" s="1098">
        <v>0.22592592592592592</v>
      </c>
      <c r="AA43" s="1098">
        <v>0.21330974771815014</v>
      </c>
      <c r="AB43" s="1098">
        <v>0.23906153454560619</v>
      </c>
      <c r="AC43" s="1098">
        <v>0.21925133689839571</v>
      </c>
      <c r="AD43" s="1098">
        <v>0.20762448629718522</v>
      </c>
      <c r="AE43" s="1072">
        <v>0.23133919240338924</v>
      </c>
      <c r="AF43" s="1059">
        <v>975</v>
      </c>
      <c r="AG43" s="1059">
        <v>1085</v>
      </c>
      <c r="AH43" s="1059">
        <v>4020</v>
      </c>
      <c r="AI43" s="1059">
        <v>4665</v>
      </c>
      <c r="AJ43" s="1098">
        <v>0.24253731343283583</v>
      </c>
      <c r="AK43" s="1098">
        <v>0.22953748469975613</v>
      </c>
      <c r="AL43" s="1098">
        <v>0.25602872828750334</v>
      </c>
      <c r="AM43" s="1098">
        <v>0.23258306538049303</v>
      </c>
      <c r="AN43" s="1098">
        <v>0.22068261198470621</v>
      </c>
      <c r="AO43" s="1072">
        <v>0.24492357276027468</v>
      </c>
      <c r="AP43" s="1059">
        <v>1010</v>
      </c>
      <c r="AQ43" s="1059">
        <v>1105</v>
      </c>
      <c r="AR43" s="1059">
        <v>3945</v>
      </c>
      <c r="AS43" s="1059">
        <v>4555</v>
      </c>
      <c r="AT43" s="1098">
        <v>0.25602027883396705</v>
      </c>
      <c r="AU43" s="1098">
        <v>0.24264327172522651</v>
      </c>
      <c r="AV43" s="1098">
        <v>0.26987197608244473</v>
      </c>
      <c r="AW43" s="1098">
        <v>0.24259055982436883</v>
      </c>
      <c r="AX43" s="1098">
        <v>0.23036262861244078</v>
      </c>
      <c r="AY43" s="1072">
        <v>0.25525229763976159</v>
      </c>
      <c r="AZ43" s="1059">
        <v>1070</v>
      </c>
      <c r="BA43" s="1059">
        <v>1195</v>
      </c>
      <c r="BB43" s="1059">
        <v>3825</v>
      </c>
      <c r="BC43" s="1059">
        <v>4425</v>
      </c>
      <c r="BD43" s="1098">
        <v>0.27973856209150327</v>
      </c>
      <c r="BE43" s="1098">
        <v>0.26573992570708804</v>
      </c>
      <c r="BF43" s="1098">
        <v>0.29417917302754854</v>
      </c>
      <c r="BG43" s="1098">
        <v>0.27005649717514124</v>
      </c>
      <c r="BH43" s="1098">
        <v>0.25717842151402631</v>
      </c>
      <c r="BI43" s="1072">
        <v>0.2833334665448709</v>
      </c>
      <c r="BJ43" s="1059">
        <v>1492</v>
      </c>
      <c r="BK43" s="1059">
        <v>1313</v>
      </c>
      <c r="BL43" s="1059">
        <v>1103</v>
      </c>
      <c r="BM43" s="1059">
        <v>1117</v>
      </c>
      <c r="BN43" s="1059">
        <v>1171</v>
      </c>
      <c r="BO43" s="1059">
        <v>5025</v>
      </c>
      <c r="BP43" s="1059">
        <v>6196</v>
      </c>
      <c r="BQ43" s="1126">
        <v>21378</v>
      </c>
      <c r="BR43" s="1059">
        <v>1451</v>
      </c>
      <c r="BS43" s="1059">
        <v>1277</v>
      </c>
      <c r="BT43" s="1059">
        <v>1076</v>
      </c>
      <c r="BU43" s="1059">
        <v>1126</v>
      </c>
      <c r="BV43" s="1059">
        <v>1244</v>
      </c>
      <c r="BW43" s="1059">
        <v>4930</v>
      </c>
      <c r="BX43" s="1059">
        <v>6174</v>
      </c>
      <c r="BY43" s="1126">
        <v>21076</v>
      </c>
      <c r="BZ43" s="1059">
        <v>1446</v>
      </c>
      <c r="CA43" s="1059">
        <v>1249</v>
      </c>
      <c r="CB43" s="1059">
        <v>1071</v>
      </c>
      <c r="CC43" s="1059">
        <v>1127</v>
      </c>
      <c r="CD43" s="1059">
        <v>1221</v>
      </c>
      <c r="CE43" s="1059">
        <v>4893</v>
      </c>
      <c r="CF43" s="1059">
        <v>6114</v>
      </c>
      <c r="CG43" s="1126">
        <v>20867</v>
      </c>
      <c r="CH43" s="1059">
        <v>1429</v>
      </c>
      <c r="CI43" s="1059">
        <v>1192</v>
      </c>
      <c r="CJ43" s="1059">
        <v>1037</v>
      </c>
      <c r="CK43" s="1059">
        <v>1120</v>
      </c>
      <c r="CL43" s="1059">
        <v>1271</v>
      </c>
      <c r="CM43" s="1059">
        <v>4778</v>
      </c>
      <c r="CN43" s="1059">
        <v>6049</v>
      </c>
      <c r="CO43" s="1126">
        <v>20491</v>
      </c>
      <c r="CP43" s="1059">
        <v>1408</v>
      </c>
      <c r="CQ43" s="1059">
        <v>1130</v>
      </c>
      <c r="CR43" s="1059">
        <v>1054</v>
      </c>
      <c r="CS43" s="1059">
        <v>1158</v>
      </c>
      <c r="CT43" s="1059">
        <v>1275</v>
      </c>
      <c r="CU43" s="1059">
        <v>4750</v>
      </c>
      <c r="CV43" s="1059">
        <v>6025</v>
      </c>
      <c r="CW43" s="1126">
        <v>20236</v>
      </c>
      <c r="CX43" s="1059">
        <v>1321</v>
      </c>
      <c r="CY43" s="1059">
        <v>1069</v>
      </c>
      <c r="CZ43" s="1059">
        <v>1076</v>
      </c>
      <c r="DA43" s="1059">
        <v>1169</v>
      </c>
      <c r="DB43" s="1059">
        <v>1244</v>
      </c>
      <c r="DC43" s="1059">
        <v>4635</v>
      </c>
      <c r="DD43" s="1059">
        <v>5879</v>
      </c>
      <c r="DE43" s="1126">
        <v>19928</v>
      </c>
      <c r="DF43" s="1059">
        <v>1226</v>
      </c>
      <c r="DG43" s="1059">
        <v>1050</v>
      </c>
      <c r="DH43" s="1059">
        <v>1113</v>
      </c>
      <c r="DI43" s="1059">
        <v>1216</v>
      </c>
      <c r="DJ43" s="1059">
        <v>1191</v>
      </c>
      <c r="DK43" s="1059">
        <v>4605</v>
      </c>
      <c r="DL43" s="1059">
        <v>5796</v>
      </c>
      <c r="DM43" s="1126">
        <v>19645</v>
      </c>
      <c r="DN43" s="1059">
        <v>1164</v>
      </c>
      <c r="DO43" s="1059">
        <v>986</v>
      </c>
      <c r="DP43" s="1059">
        <v>1151</v>
      </c>
      <c r="DQ43" s="1059">
        <v>1214</v>
      </c>
      <c r="DR43" s="1059">
        <v>1204</v>
      </c>
      <c r="DS43" s="1059">
        <v>4515</v>
      </c>
      <c r="DT43" s="1059">
        <v>5719</v>
      </c>
      <c r="DU43" s="1126">
        <v>19396</v>
      </c>
      <c r="DV43" s="1059">
        <v>1066</v>
      </c>
      <c r="DW43" s="1059">
        <v>954</v>
      </c>
      <c r="DX43" s="1059">
        <v>1153</v>
      </c>
      <c r="DY43" s="1059">
        <v>1245</v>
      </c>
      <c r="DZ43" s="1059">
        <v>1140</v>
      </c>
      <c r="EA43" s="1059">
        <v>4418</v>
      </c>
      <c r="EB43" s="1059">
        <v>5558</v>
      </c>
      <c r="EC43" s="1126">
        <v>19110</v>
      </c>
      <c r="ED43" s="1059">
        <v>1026</v>
      </c>
      <c r="EE43" s="1059">
        <v>999</v>
      </c>
      <c r="EF43" s="1059">
        <v>1157</v>
      </c>
      <c r="EG43" s="1059">
        <v>1288</v>
      </c>
      <c r="EH43" s="1059">
        <v>1081</v>
      </c>
      <c r="EI43" s="1059">
        <v>4470</v>
      </c>
      <c r="EJ43" s="1059">
        <v>5551</v>
      </c>
      <c r="EK43" s="1126">
        <v>18879</v>
      </c>
      <c r="EL43" s="1059">
        <v>998</v>
      </c>
      <c r="EM43" s="1059">
        <v>1026</v>
      </c>
      <c r="EN43" s="1059">
        <v>1202</v>
      </c>
      <c r="EO43" s="1059">
        <v>1230</v>
      </c>
      <c r="EP43" s="1059">
        <v>1010</v>
      </c>
      <c r="EQ43" s="1059">
        <v>4456</v>
      </c>
      <c r="ER43" s="1059">
        <v>5466</v>
      </c>
      <c r="ES43" s="1126">
        <v>18740</v>
      </c>
      <c r="ET43" s="1059" t="s">
        <v>770</v>
      </c>
      <c r="EU43" s="1059" t="s">
        <v>770</v>
      </c>
      <c r="EV43" s="1059">
        <v>28</v>
      </c>
      <c r="EW43" s="1059">
        <v>66</v>
      </c>
      <c r="EX43" s="1059">
        <v>94</v>
      </c>
      <c r="EY43" s="1059">
        <v>236</v>
      </c>
      <c r="EZ43" s="1098">
        <v>0.39830508474576271</v>
      </c>
      <c r="FA43" s="1098">
        <v>0.33795667778929561</v>
      </c>
      <c r="FB43" s="1098">
        <v>0.4619111172282252</v>
      </c>
      <c r="FC43" s="64" t="s">
        <v>2154</v>
      </c>
      <c r="FD43" s="1098">
        <v>0.27966101694915252</v>
      </c>
      <c r="FE43" s="1098">
        <v>0.22627770346336493</v>
      </c>
      <c r="FF43" s="1098">
        <v>0.34010251907459682</v>
      </c>
      <c r="FG43" s="1126" t="s">
        <v>3499</v>
      </c>
      <c r="FH43" s="1059" t="s">
        <v>770</v>
      </c>
      <c r="FI43" s="1059" t="s">
        <v>770</v>
      </c>
      <c r="FJ43" s="1059">
        <v>29</v>
      </c>
      <c r="FK43" s="1059">
        <v>33</v>
      </c>
      <c r="FL43" s="1059">
        <v>62</v>
      </c>
      <c r="FM43" s="1059">
        <v>200</v>
      </c>
      <c r="FN43" s="1098">
        <v>0.31</v>
      </c>
      <c r="FO43" s="1098">
        <v>0.24998944836078094</v>
      </c>
      <c r="FP43" s="1098">
        <v>0.37717177566258037</v>
      </c>
      <c r="FQ43" s="1059" t="s">
        <v>2154</v>
      </c>
      <c r="FR43" s="1098">
        <v>0.16500000000000001</v>
      </c>
      <c r="FS43" s="1098">
        <v>0.11996855328217311</v>
      </c>
      <c r="FT43" s="1098">
        <v>0.22265781539059551</v>
      </c>
      <c r="FU43" s="1126" t="s">
        <v>2154</v>
      </c>
      <c r="FV43" s="1059" t="s">
        <v>770</v>
      </c>
      <c r="FW43" s="1059" t="s">
        <v>770</v>
      </c>
      <c r="FX43" s="1059">
        <v>33</v>
      </c>
      <c r="FY43" s="1059">
        <v>39</v>
      </c>
      <c r="FZ43" s="1059">
        <v>72</v>
      </c>
      <c r="GA43" s="1059">
        <v>211</v>
      </c>
      <c r="GB43" s="1098">
        <v>0.34123222748815168</v>
      </c>
      <c r="GC43" s="1098">
        <v>0.28060885493219018</v>
      </c>
      <c r="GD43" s="1098">
        <v>0.40753327383673632</v>
      </c>
      <c r="GE43" s="1059" t="s">
        <v>2154</v>
      </c>
      <c r="GF43" s="1098">
        <v>0.18483412322274881</v>
      </c>
      <c r="GG43" s="1098">
        <v>0.13826013360781603</v>
      </c>
      <c r="GH43" s="1098">
        <v>0.24267871902303814</v>
      </c>
      <c r="GI43" s="1126" t="s">
        <v>2154</v>
      </c>
      <c r="GJ43" s="1059" t="s">
        <v>770</v>
      </c>
      <c r="GK43" s="1059" t="s">
        <v>770</v>
      </c>
      <c r="GL43" s="1059">
        <v>21</v>
      </c>
      <c r="GM43" s="1059">
        <v>46</v>
      </c>
      <c r="GN43" s="1059">
        <v>67</v>
      </c>
      <c r="GO43" s="1059">
        <v>177</v>
      </c>
      <c r="GP43" s="1098">
        <v>0.37853107344632769</v>
      </c>
      <c r="GQ43" s="1098">
        <v>0.31037399946881006</v>
      </c>
      <c r="GR43" s="1098">
        <v>0.45184866628265974</v>
      </c>
      <c r="GS43" s="1059" t="s">
        <v>2154</v>
      </c>
      <c r="GT43" s="1098">
        <v>0.25988700564971751</v>
      </c>
      <c r="GU43" s="1098">
        <v>0.20086381173797546</v>
      </c>
      <c r="GV43" s="1098">
        <v>0.32911122521260439</v>
      </c>
      <c r="GW43" s="1126" t="s">
        <v>3499</v>
      </c>
      <c r="GX43" s="1059" t="s">
        <v>770</v>
      </c>
      <c r="GY43" s="1059" t="s">
        <v>770</v>
      </c>
      <c r="GZ43" s="1059">
        <v>38</v>
      </c>
      <c r="HA43" s="1059">
        <v>32</v>
      </c>
      <c r="HB43" s="1059">
        <v>70</v>
      </c>
      <c r="HC43" s="1059">
        <v>288</v>
      </c>
      <c r="HD43" s="1098">
        <v>0.24305555555555555</v>
      </c>
      <c r="HE43" s="1098">
        <v>0.19711090499842063</v>
      </c>
      <c r="HF43" s="1098">
        <v>0.2957644369833009</v>
      </c>
      <c r="HG43" s="1059" t="s">
        <v>2154</v>
      </c>
      <c r="HH43" s="1098">
        <v>0.1111111111111111</v>
      </c>
      <c r="HI43" s="1098">
        <v>7.9812475356357993E-2</v>
      </c>
      <c r="HJ43" s="1098">
        <v>0.15264750169705843</v>
      </c>
      <c r="HK43" s="1126" t="s">
        <v>2154</v>
      </c>
      <c r="HL43" s="1059" t="s">
        <v>770</v>
      </c>
      <c r="HM43" s="1059" t="s">
        <v>770</v>
      </c>
      <c r="HN43" s="1059">
        <v>30</v>
      </c>
      <c r="HO43" s="1059">
        <v>25</v>
      </c>
      <c r="HP43" s="1059">
        <v>55</v>
      </c>
      <c r="HQ43" s="1059">
        <v>239</v>
      </c>
      <c r="HR43" s="1098">
        <v>0.23012552301255229</v>
      </c>
      <c r="HS43" s="1098">
        <v>0.1812833567990115</v>
      </c>
      <c r="HT43" s="1098">
        <v>0.28750586631610242</v>
      </c>
      <c r="HU43" s="1059" t="s">
        <v>2154</v>
      </c>
      <c r="HV43" s="1098">
        <v>0.10460251046025104</v>
      </c>
      <c r="HW43" s="1098">
        <v>7.1860777665584366E-2</v>
      </c>
      <c r="HX43" s="1098">
        <v>0.14985366550307089</v>
      </c>
      <c r="HY43" s="1126" t="s">
        <v>2154</v>
      </c>
      <c r="HZ43" s="1059" t="s">
        <v>770</v>
      </c>
      <c r="IA43" s="1059" t="s">
        <v>770</v>
      </c>
      <c r="IB43" s="1059">
        <v>32</v>
      </c>
      <c r="IC43" s="1059">
        <v>27</v>
      </c>
      <c r="ID43" s="1059">
        <v>59</v>
      </c>
      <c r="IE43" s="1059">
        <v>226</v>
      </c>
      <c r="IF43" s="1098">
        <v>0.26106194690265488</v>
      </c>
      <c r="IG43" s="1098">
        <v>0.20813331058563966</v>
      </c>
      <c r="IH43" s="1098">
        <v>0.3219775730028</v>
      </c>
      <c r="II43" s="1059" t="s">
        <v>2154</v>
      </c>
      <c r="IJ43" s="1098">
        <v>0.11946902654867257</v>
      </c>
      <c r="IK43" s="1098">
        <v>8.3418570013079674E-2</v>
      </c>
      <c r="IL43" s="1098">
        <v>0.16823950384999084</v>
      </c>
      <c r="IM43" s="1126" t="s">
        <v>2154</v>
      </c>
      <c r="IN43" s="1059" t="s">
        <v>770</v>
      </c>
      <c r="IO43" s="1059" t="s">
        <v>770</v>
      </c>
      <c r="IP43" s="1059">
        <v>21</v>
      </c>
      <c r="IQ43" s="1059">
        <v>20</v>
      </c>
      <c r="IR43" s="1059">
        <v>41</v>
      </c>
      <c r="IS43" s="1059">
        <v>152</v>
      </c>
      <c r="IT43" s="1098">
        <v>0.26973684210526316</v>
      </c>
      <c r="IU43" s="1098">
        <v>0.20550066565776104</v>
      </c>
      <c r="IV43" s="1098">
        <v>0.34532489430738522</v>
      </c>
      <c r="IW43" s="1059" t="s">
        <v>2154</v>
      </c>
      <c r="IX43" s="1098">
        <v>0.13157894736842105</v>
      </c>
      <c r="IY43" s="1098">
        <v>8.6817115241413903E-2</v>
      </c>
      <c r="IZ43" s="1098">
        <v>0.19450378070282009</v>
      </c>
      <c r="JA43" s="1126" t="s">
        <v>2154</v>
      </c>
      <c r="JB43" s="1059">
        <v>19466</v>
      </c>
      <c r="JC43" s="1059">
        <v>1280</v>
      </c>
      <c r="JD43" s="1059">
        <v>1065</v>
      </c>
      <c r="JE43" s="1059">
        <v>1079</v>
      </c>
      <c r="JF43" s="1059">
        <v>1189</v>
      </c>
      <c r="JG43" s="1126">
        <v>1213</v>
      </c>
      <c r="JH43" s="1059">
        <v>3800</v>
      </c>
      <c r="JI43" s="1059">
        <v>17</v>
      </c>
      <c r="JJ43" s="1059">
        <v>51</v>
      </c>
      <c r="JK43" s="1059">
        <v>81</v>
      </c>
      <c r="JL43" s="1059">
        <v>71</v>
      </c>
      <c r="JM43" s="1126">
        <v>77</v>
      </c>
      <c r="JN43" s="1060">
        <v>0.1952121648001644</v>
      </c>
      <c r="JO43" s="1060">
        <v>1.328125E-2</v>
      </c>
      <c r="JP43" s="1060">
        <v>4.788732394366197E-2</v>
      </c>
      <c r="JQ43" s="1060">
        <v>7.506950880444857E-2</v>
      </c>
      <c r="JR43" s="1060">
        <v>5.9714045416316232E-2</v>
      </c>
      <c r="JS43" s="1072">
        <v>6.3478977741137671E-2</v>
      </c>
      <c r="JT43" s="1059">
        <v>19864</v>
      </c>
      <c r="JU43" s="1059">
        <v>18891</v>
      </c>
      <c r="JV43" s="1059">
        <v>17442</v>
      </c>
      <c r="JW43" s="1059">
        <v>1449</v>
      </c>
      <c r="JX43" s="1059">
        <v>143</v>
      </c>
      <c r="JY43" s="1059">
        <v>16</v>
      </c>
      <c r="JZ43" s="1059">
        <v>1290</v>
      </c>
      <c r="KA43" s="1059">
        <v>296</v>
      </c>
      <c r="KB43" s="1059">
        <v>511</v>
      </c>
      <c r="KC43" s="1059">
        <v>97</v>
      </c>
      <c r="KD43" s="1059">
        <v>69</v>
      </c>
      <c r="KE43" s="1060">
        <v>0.87807088199758354</v>
      </c>
      <c r="KF43" s="1072">
        <v>0.12192911800241646</v>
      </c>
      <c r="KG43" s="1059">
        <v>1280</v>
      </c>
      <c r="KH43" s="1059">
        <v>1165</v>
      </c>
      <c r="KI43" s="1059">
        <v>1068</v>
      </c>
      <c r="KJ43" s="1059">
        <v>97</v>
      </c>
      <c r="KK43" s="1059">
        <v>1</v>
      </c>
      <c r="KL43" s="1059">
        <v>0</v>
      </c>
      <c r="KM43" s="1059">
        <v>96</v>
      </c>
      <c r="KN43" s="1059">
        <v>59</v>
      </c>
      <c r="KO43" s="1059">
        <v>44</v>
      </c>
      <c r="KP43" s="1059">
        <v>6</v>
      </c>
      <c r="KQ43" s="1059">
        <v>6</v>
      </c>
      <c r="KR43" s="1060">
        <v>0.83437499999999998</v>
      </c>
      <c r="KS43" s="1072">
        <v>0.16562500000000002</v>
      </c>
      <c r="KT43" s="1059">
        <v>679</v>
      </c>
      <c r="KU43" s="1059">
        <v>630</v>
      </c>
      <c r="KV43" s="1059">
        <v>585</v>
      </c>
      <c r="KW43" s="1059">
        <v>45</v>
      </c>
      <c r="KX43" s="1059">
        <v>0</v>
      </c>
      <c r="KY43" s="1059">
        <v>1</v>
      </c>
      <c r="KZ43" s="1059">
        <v>44</v>
      </c>
      <c r="LA43" s="1059">
        <v>24</v>
      </c>
      <c r="LB43" s="1059">
        <v>21</v>
      </c>
      <c r="LC43" s="1059">
        <v>3</v>
      </c>
      <c r="LD43" s="1059">
        <v>1</v>
      </c>
      <c r="LE43" s="1060">
        <v>0.8615611192930781</v>
      </c>
      <c r="LF43" s="1072">
        <v>0.1384388807069219</v>
      </c>
      <c r="LG43" s="1059">
        <v>386</v>
      </c>
      <c r="LH43" s="1059">
        <v>355</v>
      </c>
      <c r="LI43" s="1059">
        <v>330</v>
      </c>
      <c r="LJ43" s="1059">
        <v>25</v>
      </c>
      <c r="LK43" s="1059">
        <v>1</v>
      </c>
      <c r="LL43" s="1059">
        <v>0</v>
      </c>
      <c r="LM43" s="1059">
        <v>24</v>
      </c>
      <c r="LN43" s="1059">
        <v>12</v>
      </c>
      <c r="LO43" s="1059">
        <v>16</v>
      </c>
      <c r="LP43" s="1059">
        <v>3</v>
      </c>
      <c r="LQ43" s="1059">
        <v>0</v>
      </c>
      <c r="LR43" s="1060">
        <v>0.85492227979274615</v>
      </c>
      <c r="LS43" s="1072">
        <v>0.14507772020725385</v>
      </c>
      <c r="LT43" s="1059">
        <v>1082</v>
      </c>
      <c r="LU43" s="1059">
        <v>1013</v>
      </c>
      <c r="LV43" s="1059">
        <v>950</v>
      </c>
      <c r="LW43" s="1059">
        <v>63</v>
      </c>
      <c r="LX43" s="1059">
        <v>2</v>
      </c>
      <c r="LY43" s="1059">
        <v>2</v>
      </c>
      <c r="LZ43" s="1059">
        <v>59</v>
      </c>
      <c r="MA43" s="1059">
        <v>23</v>
      </c>
      <c r="MB43" s="1059">
        <v>36</v>
      </c>
      <c r="MC43" s="1059">
        <v>4</v>
      </c>
      <c r="MD43" s="1059">
        <v>6</v>
      </c>
      <c r="ME43" s="1060">
        <v>0.87800369685767099</v>
      </c>
      <c r="MF43" s="1072">
        <v>0.12199630314232901</v>
      </c>
      <c r="MG43" s="1059">
        <v>231</v>
      </c>
      <c r="MH43" s="1059">
        <v>222</v>
      </c>
      <c r="MI43" s="1059">
        <v>206</v>
      </c>
      <c r="MJ43" s="1059">
        <v>16</v>
      </c>
      <c r="MK43" s="1059">
        <v>2</v>
      </c>
      <c r="ML43" s="1059">
        <v>0</v>
      </c>
      <c r="MM43" s="1059">
        <v>14</v>
      </c>
      <c r="MN43" s="1059">
        <v>6</v>
      </c>
      <c r="MO43" s="1059">
        <v>3</v>
      </c>
      <c r="MP43" s="1059">
        <v>0</v>
      </c>
      <c r="MQ43" s="1059">
        <v>0</v>
      </c>
      <c r="MR43" s="1060">
        <v>0.89177489177489178</v>
      </c>
      <c r="MS43" s="1072">
        <v>0.10822510822510822</v>
      </c>
      <c r="MT43" s="1059">
        <v>445</v>
      </c>
      <c r="MU43" s="1059">
        <v>409</v>
      </c>
      <c r="MV43" s="1059">
        <v>377</v>
      </c>
      <c r="MW43" s="1059">
        <v>32</v>
      </c>
      <c r="MX43" s="1059">
        <v>1</v>
      </c>
      <c r="MY43" s="1059">
        <v>2</v>
      </c>
      <c r="MZ43" s="1059">
        <v>29</v>
      </c>
      <c r="NA43" s="1059">
        <v>16</v>
      </c>
      <c r="NB43" s="1059">
        <v>18</v>
      </c>
      <c r="NC43" s="1059">
        <v>0</v>
      </c>
      <c r="ND43" s="1059">
        <v>2</v>
      </c>
      <c r="NE43" s="1060">
        <v>0.84719101123595508</v>
      </c>
      <c r="NF43" s="1072">
        <v>0.15280898876404492</v>
      </c>
      <c r="NG43" s="1059">
        <v>516</v>
      </c>
      <c r="NH43" s="1059">
        <v>486</v>
      </c>
      <c r="NI43" s="1059">
        <v>461</v>
      </c>
      <c r="NJ43" s="1059">
        <v>25</v>
      </c>
      <c r="NK43" s="1059">
        <v>0</v>
      </c>
      <c r="NL43" s="1059">
        <v>0</v>
      </c>
      <c r="NM43" s="1059">
        <v>25</v>
      </c>
      <c r="NN43" s="1059">
        <v>5</v>
      </c>
      <c r="NO43" s="1059">
        <v>20</v>
      </c>
      <c r="NP43" s="1059">
        <v>5</v>
      </c>
      <c r="NQ43" s="1059">
        <v>0</v>
      </c>
      <c r="NR43" s="1060">
        <v>0.89341085271317833</v>
      </c>
      <c r="NS43" s="1072">
        <v>0.10658914728682167</v>
      </c>
      <c r="NT43" s="1059">
        <v>1229</v>
      </c>
      <c r="NU43" s="1059">
        <v>1182</v>
      </c>
      <c r="NV43" s="1059">
        <v>1071</v>
      </c>
      <c r="NW43" s="1059">
        <v>111</v>
      </c>
      <c r="NX43" s="1059">
        <v>2</v>
      </c>
      <c r="NY43" s="1059">
        <v>4</v>
      </c>
      <c r="NZ43" s="1059">
        <v>105</v>
      </c>
      <c r="OA43" s="1059">
        <v>18</v>
      </c>
      <c r="OB43" s="1059">
        <v>17</v>
      </c>
      <c r="OC43" s="1059">
        <v>5</v>
      </c>
      <c r="OD43" s="1059">
        <v>7</v>
      </c>
      <c r="OE43" s="1060">
        <v>0.87144019528071603</v>
      </c>
      <c r="OF43" s="1072">
        <v>0.12855980471928397</v>
      </c>
      <c r="OG43" s="1059">
        <v>5848</v>
      </c>
      <c r="OH43" s="1059">
        <v>5462</v>
      </c>
      <c r="OI43" s="1059">
        <v>5048</v>
      </c>
      <c r="OJ43" s="1059">
        <v>414</v>
      </c>
      <c r="OK43" s="1059">
        <v>9</v>
      </c>
      <c r="OL43" s="1059">
        <v>9</v>
      </c>
      <c r="OM43" s="1059">
        <v>396</v>
      </c>
      <c r="ON43" s="1059">
        <v>163</v>
      </c>
      <c r="OO43" s="1059">
        <v>175</v>
      </c>
      <c r="OP43" s="1059">
        <v>26</v>
      </c>
      <c r="OQ43" s="1059">
        <v>22</v>
      </c>
      <c r="OR43" s="1060">
        <v>0.86320109439124482</v>
      </c>
      <c r="OS43" s="1072">
        <v>0.13679890560875518</v>
      </c>
      <c r="OT43" s="1059">
        <v>20236</v>
      </c>
      <c r="OU43" s="1059">
        <v>31.316595374579961</v>
      </c>
      <c r="OV43" s="1060">
        <v>0.25</v>
      </c>
      <c r="OW43" s="1072">
        <v>0.58333333333333337</v>
      </c>
      <c r="OX43" s="1059">
        <v>3819</v>
      </c>
      <c r="OY43" s="1060">
        <v>0.2784550929562713</v>
      </c>
      <c r="OZ43" s="1059">
        <v>1063.42</v>
      </c>
      <c r="PA43" s="1060">
        <v>0.16666666666666666</v>
      </c>
      <c r="PB43" s="1072">
        <v>0.58333333333333337</v>
      </c>
      <c r="PC43" s="1059">
        <v>1110</v>
      </c>
      <c r="PD43" s="1059">
        <v>135</v>
      </c>
      <c r="PE43" s="1126">
        <v>95</v>
      </c>
      <c r="PF43" s="1059">
        <v>1090</v>
      </c>
      <c r="PG43" s="1059">
        <v>145</v>
      </c>
      <c r="PH43" s="1126">
        <v>80</v>
      </c>
      <c r="PI43" s="1059">
        <v>1040</v>
      </c>
      <c r="PJ43" s="1059">
        <v>150</v>
      </c>
      <c r="PK43" s="1126">
        <v>70</v>
      </c>
      <c r="PL43" s="1059">
        <v>995</v>
      </c>
      <c r="PM43" s="1059">
        <v>165</v>
      </c>
      <c r="PN43" s="1126">
        <v>70</v>
      </c>
      <c r="PO43" s="1059">
        <v>955</v>
      </c>
      <c r="PP43" s="1059">
        <v>180</v>
      </c>
      <c r="PQ43" s="1126">
        <v>40</v>
      </c>
      <c r="PR43" s="1059">
        <v>900</v>
      </c>
      <c r="PS43" s="1059">
        <v>175</v>
      </c>
      <c r="PT43" s="1126">
        <v>50</v>
      </c>
      <c r="PU43" s="1059" t="s">
        <v>770</v>
      </c>
      <c r="PV43" s="1059" t="s">
        <v>770</v>
      </c>
      <c r="PW43" s="1059" t="s">
        <v>770</v>
      </c>
      <c r="PX43" s="1059" t="s">
        <v>770</v>
      </c>
      <c r="PY43" s="1059" t="s">
        <v>770</v>
      </c>
      <c r="PZ43" s="1059" t="s">
        <v>770</v>
      </c>
      <c r="QA43" s="1059" t="s">
        <v>770</v>
      </c>
      <c r="QB43" s="1126" t="s">
        <v>770</v>
      </c>
      <c r="QC43" s="1059">
        <v>325</v>
      </c>
      <c r="QD43" s="1059">
        <v>240</v>
      </c>
      <c r="QE43" s="1059" t="s">
        <v>770</v>
      </c>
      <c r="QF43" s="1059">
        <v>285</v>
      </c>
      <c r="QG43" s="1059">
        <v>321</v>
      </c>
      <c r="QH43" s="1059">
        <v>294</v>
      </c>
      <c r="QI43" s="1059">
        <v>269</v>
      </c>
      <c r="QJ43" s="1059">
        <v>274</v>
      </c>
      <c r="QK43" s="1126">
        <v>239</v>
      </c>
      <c r="QL43" s="1059">
        <v>300</v>
      </c>
      <c r="QM43" s="1059">
        <v>285</v>
      </c>
      <c r="QN43" s="1059">
        <v>251</v>
      </c>
      <c r="QO43" s="1059">
        <v>310</v>
      </c>
      <c r="QP43" s="1059">
        <v>346</v>
      </c>
      <c r="QQ43" s="1059">
        <v>262</v>
      </c>
      <c r="QR43" s="1059">
        <v>275</v>
      </c>
      <c r="QS43" s="1059">
        <v>251</v>
      </c>
      <c r="QT43" s="1059">
        <v>277</v>
      </c>
      <c r="QU43" s="1059">
        <v>248</v>
      </c>
      <c r="QV43" s="1059">
        <v>245</v>
      </c>
      <c r="QW43" s="1059">
        <v>225</v>
      </c>
      <c r="QX43" s="1059">
        <v>208</v>
      </c>
      <c r="QY43" s="1059">
        <v>218</v>
      </c>
      <c r="QZ43" s="1059">
        <v>207</v>
      </c>
      <c r="RA43" s="1059">
        <v>243</v>
      </c>
      <c r="RB43" s="1059">
        <v>216</v>
      </c>
      <c r="RC43" s="1059">
        <v>218</v>
      </c>
      <c r="RD43" s="1059">
        <v>240</v>
      </c>
      <c r="RE43" s="1059">
        <v>200</v>
      </c>
      <c r="RF43" s="1059">
        <v>218</v>
      </c>
      <c r="RG43" s="1059">
        <v>247</v>
      </c>
      <c r="RH43" s="1059">
        <v>227</v>
      </c>
      <c r="RI43" s="1059">
        <v>243</v>
      </c>
      <c r="RJ43" s="1126">
        <v>236</v>
      </c>
      <c r="RK43" s="1059">
        <v>276</v>
      </c>
      <c r="RL43" s="1059">
        <v>260</v>
      </c>
      <c r="RM43" s="1059">
        <v>309</v>
      </c>
      <c r="RN43" s="1059">
        <v>347</v>
      </c>
      <c r="RO43" s="1059">
        <v>259</v>
      </c>
      <c r="RP43" s="1059">
        <v>268</v>
      </c>
      <c r="RQ43" s="1059">
        <v>245</v>
      </c>
      <c r="RR43" s="1059">
        <v>271</v>
      </c>
      <c r="RS43" s="1059">
        <v>244</v>
      </c>
      <c r="RT43" s="1059">
        <v>249</v>
      </c>
      <c r="RU43" s="1059">
        <v>219</v>
      </c>
      <c r="RV43" s="1059">
        <v>215</v>
      </c>
      <c r="RW43" s="1059">
        <v>208</v>
      </c>
      <c r="RX43" s="1059">
        <v>199</v>
      </c>
      <c r="RY43" s="1059">
        <v>235</v>
      </c>
      <c r="RZ43" s="1059">
        <v>217</v>
      </c>
      <c r="SA43" s="1059">
        <v>208</v>
      </c>
      <c r="SB43" s="1059">
        <v>241</v>
      </c>
      <c r="SC43" s="1059">
        <v>236</v>
      </c>
      <c r="SD43" s="1059">
        <v>224</v>
      </c>
      <c r="SE43" s="1059">
        <v>238</v>
      </c>
      <c r="SF43" s="1059">
        <v>226</v>
      </c>
      <c r="SG43" s="1059">
        <v>248</v>
      </c>
      <c r="SH43" s="1059">
        <v>252</v>
      </c>
      <c r="SI43" s="1126">
        <v>280</v>
      </c>
      <c r="SJ43" s="1059">
        <v>251</v>
      </c>
      <c r="SK43" s="1059">
        <v>292</v>
      </c>
      <c r="SL43" s="1059">
        <v>363</v>
      </c>
      <c r="SM43" s="1059">
        <v>263</v>
      </c>
      <c r="SN43" s="1059">
        <v>277</v>
      </c>
      <c r="SO43" s="1059">
        <v>253</v>
      </c>
      <c r="SP43" s="1059">
        <v>277</v>
      </c>
      <c r="SQ43" s="1059">
        <v>240</v>
      </c>
      <c r="SR43" s="1059">
        <v>255</v>
      </c>
      <c r="SS43" s="1059">
        <v>224</v>
      </c>
      <c r="ST43" s="1059">
        <v>218</v>
      </c>
      <c r="SU43" s="1059">
        <v>203</v>
      </c>
      <c r="SV43" s="1059">
        <v>203</v>
      </c>
      <c r="SW43" s="1059">
        <v>236</v>
      </c>
      <c r="SX43" s="1059">
        <v>211</v>
      </c>
      <c r="SY43" s="1059">
        <v>212</v>
      </c>
      <c r="SZ43" s="1059">
        <v>231</v>
      </c>
      <c r="TA43" s="1059">
        <v>231</v>
      </c>
      <c r="TB43" s="1059">
        <v>239</v>
      </c>
      <c r="TC43" s="1059">
        <v>214</v>
      </c>
      <c r="TD43" s="1059">
        <v>215</v>
      </c>
      <c r="TE43" s="1059">
        <v>238</v>
      </c>
      <c r="TF43" s="1059">
        <v>247</v>
      </c>
      <c r="TG43" s="1059">
        <v>277</v>
      </c>
      <c r="TH43" s="1126">
        <v>244</v>
      </c>
      <c r="TI43" s="1059">
        <v>118</v>
      </c>
      <c r="TJ43" s="1059">
        <v>132</v>
      </c>
      <c r="TK43" s="1059">
        <v>250</v>
      </c>
      <c r="TL43" s="1060">
        <v>0.52800000000000002</v>
      </c>
      <c r="TM43" s="1060">
        <v>0.46616258903849139</v>
      </c>
      <c r="TN43" s="1060">
        <v>0.58898994618976375</v>
      </c>
      <c r="TO43" s="1126" t="s">
        <v>2154</v>
      </c>
      <c r="TP43" s="1059">
        <v>116</v>
      </c>
      <c r="TQ43" s="1059">
        <v>137</v>
      </c>
      <c r="TR43" s="1059">
        <v>253</v>
      </c>
      <c r="TS43" s="1060">
        <v>0.54150197628458496</v>
      </c>
      <c r="TT43" s="1060">
        <v>0.47994063804216835</v>
      </c>
      <c r="TU43" s="1060">
        <v>0.6018218628267451</v>
      </c>
      <c r="TV43" s="1126" t="s">
        <v>3498</v>
      </c>
      <c r="TW43" s="1059">
        <v>115</v>
      </c>
      <c r="TX43" s="1059">
        <v>149</v>
      </c>
      <c r="TY43" s="1059">
        <v>264</v>
      </c>
      <c r="TZ43" s="1060">
        <v>0.56439393939393945</v>
      </c>
      <c r="UA43" s="1060">
        <v>0.50408222735245156</v>
      </c>
      <c r="UB43" s="1060">
        <v>0.62285853883700248</v>
      </c>
      <c r="UC43" s="1126" t="s">
        <v>3498</v>
      </c>
      <c r="UD43" s="1059">
        <v>113</v>
      </c>
      <c r="UE43" s="1059">
        <v>161</v>
      </c>
      <c r="UF43" s="1059">
        <v>274</v>
      </c>
      <c r="UG43" s="1060">
        <v>0.58759124087591241</v>
      </c>
      <c r="UH43" s="1060">
        <v>0.52848451226539706</v>
      </c>
      <c r="UI43" s="1060">
        <v>0.64427588211108422</v>
      </c>
      <c r="UJ43" s="1126" t="s">
        <v>3498</v>
      </c>
      <c r="UK43" s="1059">
        <v>105</v>
      </c>
      <c r="UL43" s="1059">
        <v>220</v>
      </c>
      <c r="UM43" s="1059">
        <v>325</v>
      </c>
      <c r="UN43" s="1060">
        <v>0.67692307692307696</v>
      </c>
      <c r="UO43" s="1060">
        <v>0.62426914894425989</v>
      </c>
      <c r="UP43" s="1060">
        <v>0.72544344633620783</v>
      </c>
      <c r="UQ43" s="1126" t="s">
        <v>2154</v>
      </c>
      <c r="UR43" s="1059">
        <v>2884</v>
      </c>
      <c r="US43" s="1059">
        <v>2719</v>
      </c>
      <c r="UT43" s="1059">
        <v>165</v>
      </c>
      <c r="UU43" s="1059">
        <v>134</v>
      </c>
      <c r="UV43" s="1060">
        <v>0.81212121212121213</v>
      </c>
      <c r="UW43" s="1059">
        <v>31</v>
      </c>
      <c r="UX43" s="1072">
        <v>0.18787878787878787</v>
      </c>
      <c r="UY43" s="1059">
        <v>2345</v>
      </c>
      <c r="UZ43" s="1059">
        <v>977</v>
      </c>
      <c r="VA43" s="1059">
        <v>539</v>
      </c>
      <c r="VB43" s="1059">
        <v>829</v>
      </c>
      <c r="VC43" s="1060">
        <v>0.4166311300639659</v>
      </c>
      <c r="VD43" s="1060">
        <v>0.2298507462686567</v>
      </c>
      <c r="VE43" s="1072">
        <v>0.35351812366737739</v>
      </c>
      <c r="VF43" s="1059">
        <v>5509</v>
      </c>
      <c r="VG43" s="1059">
        <v>464</v>
      </c>
      <c r="VH43" s="1059">
        <v>346</v>
      </c>
      <c r="VI43" s="1059">
        <v>223</v>
      </c>
      <c r="VJ43" s="1059">
        <v>4123</v>
      </c>
      <c r="VK43" s="1059">
        <v>375</v>
      </c>
      <c r="VL43" s="1059">
        <v>2358</v>
      </c>
      <c r="VM43" s="1072">
        <v>0.15903307888040713</v>
      </c>
      <c r="VN43" s="1059">
        <v>1004</v>
      </c>
      <c r="VO43" s="1059">
        <v>2</v>
      </c>
      <c r="VP43" s="1059">
        <v>421</v>
      </c>
      <c r="VQ43" s="1059">
        <v>698</v>
      </c>
      <c r="VR43" s="1059">
        <v>245</v>
      </c>
      <c r="VS43" s="1126">
        <v>2370</v>
      </c>
      <c r="VT43" s="1059">
        <v>1047</v>
      </c>
      <c r="VU43" s="1059">
        <v>766</v>
      </c>
      <c r="VV43" s="1059">
        <v>277</v>
      </c>
      <c r="VW43" s="1059">
        <v>3</v>
      </c>
      <c r="VX43" s="1059">
        <v>280</v>
      </c>
      <c r="VY43" s="1060">
        <v>0.26456542502387775</v>
      </c>
      <c r="VZ43" s="1072">
        <v>0.26743075453677173</v>
      </c>
      <c r="WA43" s="1059">
        <v>275</v>
      </c>
      <c r="WB43" s="1059">
        <v>270</v>
      </c>
      <c r="WC43" s="1059">
        <v>235</v>
      </c>
      <c r="WD43" s="1059">
        <v>225</v>
      </c>
      <c r="WE43" s="1059">
        <v>185</v>
      </c>
      <c r="WF43" s="1059">
        <v>205</v>
      </c>
      <c r="WG43" s="1126">
        <v>190</v>
      </c>
      <c r="WH43" s="1059">
        <v>697</v>
      </c>
      <c r="WI43" s="1059">
        <v>280</v>
      </c>
      <c r="WJ43" s="1060">
        <v>0.40172166427546629</v>
      </c>
      <c r="WK43" s="1126">
        <v>56</v>
      </c>
      <c r="WL43" s="1059" t="s">
        <v>770</v>
      </c>
      <c r="WM43" s="1060" t="s">
        <v>770</v>
      </c>
      <c r="WN43" s="1060" t="s">
        <v>770</v>
      </c>
      <c r="WO43" s="1072" t="s">
        <v>770</v>
      </c>
      <c r="WP43" s="1059" t="s">
        <v>770</v>
      </c>
      <c r="WQ43" s="1060" t="s">
        <v>770</v>
      </c>
      <c r="WR43" s="1060" t="s">
        <v>770</v>
      </c>
      <c r="WS43" s="1072" t="s">
        <v>770</v>
      </c>
      <c r="WT43" s="1059" t="s">
        <v>770</v>
      </c>
      <c r="WU43" s="1060" t="s">
        <v>770</v>
      </c>
      <c r="WV43" s="1060" t="s">
        <v>770</v>
      </c>
      <c r="WW43" s="1072" t="s">
        <v>770</v>
      </c>
      <c r="WX43" s="1059" t="s">
        <v>770</v>
      </c>
      <c r="WY43" s="1060" t="s">
        <v>770</v>
      </c>
      <c r="WZ43" s="1060" t="s">
        <v>770</v>
      </c>
      <c r="XA43" s="1072" t="s">
        <v>770</v>
      </c>
      <c r="XB43" s="1059">
        <v>653</v>
      </c>
      <c r="XC43" s="1059">
        <v>8833</v>
      </c>
      <c r="XD43" s="1072">
        <v>7.3927318012000448E-2</v>
      </c>
      <c r="XE43" s="1059">
        <v>340</v>
      </c>
      <c r="XF43" s="1059">
        <v>1150</v>
      </c>
      <c r="XG43" s="1060">
        <v>0.29565217391304349</v>
      </c>
      <c r="XH43" s="1060">
        <v>0.26999321425261014</v>
      </c>
      <c r="XI43" s="1060">
        <v>0.32267179495899123</v>
      </c>
      <c r="XJ43" s="1059">
        <v>395</v>
      </c>
      <c r="XK43" s="1059">
        <v>1210</v>
      </c>
      <c r="XL43" s="1060">
        <v>0.32644628099173556</v>
      </c>
      <c r="XM43" s="1060">
        <v>0.30061076487427069</v>
      </c>
      <c r="XN43" s="1060">
        <v>0.35338029223787448</v>
      </c>
      <c r="XO43" s="1059">
        <v>395</v>
      </c>
      <c r="XP43" s="1059">
        <v>1285</v>
      </c>
      <c r="XQ43" s="1060">
        <v>0.30739299610894943</v>
      </c>
      <c r="XR43" s="1060">
        <v>0.28276991603411777</v>
      </c>
      <c r="XS43" s="1060">
        <v>0.33316422651516747</v>
      </c>
      <c r="XT43" s="1059">
        <v>415</v>
      </c>
      <c r="XU43" s="1059">
        <v>1305</v>
      </c>
      <c r="XV43" s="1060">
        <v>0.31800766283524906</v>
      </c>
      <c r="XW43" s="1060">
        <v>0.29330639848982759</v>
      </c>
      <c r="XX43" s="1060">
        <v>0.34377722474137007</v>
      </c>
      <c r="XY43" s="1059">
        <v>380</v>
      </c>
      <c r="XZ43" s="1059">
        <v>1370</v>
      </c>
      <c r="YA43" s="1060">
        <v>0.27737226277372262</v>
      </c>
      <c r="YB43" s="1060">
        <v>0.25431274451357455</v>
      </c>
      <c r="YC43" s="1060">
        <v>0.30167677954430028</v>
      </c>
      <c r="YD43" s="1059">
        <v>370</v>
      </c>
      <c r="YE43" s="1059">
        <v>1385</v>
      </c>
      <c r="YF43" s="1060">
        <v>0.26714801444043323</v>
      </c>
      <c r="YG43" s="1060">
        <v>0.24451265112423481</v>
      </c>
      <c r="YH43" s="1060">
        <v>0.29107148923712201</v>
      </c>
      <c r="YI43" s="1059" t="s">
        <v>770</v>
      </c>
      <c r="YJ43" s="1059" t="s">
        <v>770</v>
      </c>
      <c r="YK43" s="1060" t="s">
        <v>770</v>
      </c>
      <c r="YL43" s="1060" t="s">
        <v>770</v>
      </c>
      <c r="YM43" s="1072" t="s">
        <v>770</v>
      </c>
      <c r="YN43" s="1059">
        <v>380</v>
      </c>
      <c r="YO43" s="1059">
        <v>445</v>
      </c>
      <c r="YP43" s="1059">
        <v>420</v>
      </c>
      <c r="YQ43" s="1059">
        <v>390</v>
      </c>
      <c r="YR43" s="1059">
        <v>345</v>
      </c>
      <c r="YS43" s="1059">
        <v>310</v>
      </c>
      <c r="YT43" s="1126">
        <v>300</v>
      </c>
      <c r="YU43" s="1059">
        <v>37</v>
      </c>
      <c r="YV43" s="1059">
        <v>140</v>
      </c>
      <c r="YW43" s="1060">
        <v>0.26428571428571429</v>
      </c>
      <c r="YX43" s="1060">
        <v>0.19824577409710042</v>
      </c>
      <c r="YY43" s="1060">
        <v>0.34291572036276569</v>
      </c>
      <c r="YZ43" s="1059">
        <v>29</v>
      </c>
      <c r="ZA43" s="1059">
        <v>139</v>
      </c>
      <c r="ZB43" s="1060">
        <v>0.20863309352517986</v>
      </c>
      <c r="ZC43" s="1060">
        <v>0.14937487730698981</v>
      </c>
      <c r="ZD43" s="1060">
        <v>0.28356286591728236</v>
      </c>
      <c r="ZE43" s="1059">
        <v>34</v>
      </c>
      <c r="ZF43" s="1059">
        <v>139</v>
      </c>
      <c r="ZG43" s="1060">
        <v>0.2446043165467626</v>
      </c>
      <c r="ZH43" s="1060">
        <v>0.18064682425908693</v>
      </c>
      <c r="ZI43" s="1060">
        <v>0.32229860498688007</v>
      </c>
      <c r="ZJ43" s="1059">
        <v>45</v>
      </c>
      <c r="ZK43" s="1059">
        <v>139</v>
      </c>
      <c r="ZL43" s="1060">
        <v>0.32374100719424459</v>
      </c>
      <c r="ZM43" s="1060">
        <v>0.25160292771019682</v>
      </c>
      <c r="ZN43" s="1072">
        <v>0.40535941078349874</v>
      </c>
      <c r="ZO43" s="1059">
        <v>323</v>
      </c>
      <c r="ZP43" s="1059">
        <v>14</v>
      </c>
      <c r="ZQ43" s="1059">
        <v>309</v>
      </c>
      <c r="ZR43" s="1060">
        <v>0.95665634674922606</v>
      </c>
      <c r="ZS43" s="1059">
        <v>92</v>
      </c>
      <c r="ZT43" s="1059">
        <v>30</v>
      </c>
      <c r="ZU43" s="1059">
        <v>122</v>
      </c>
      <c r="ZV43" s="1060">
        <v>0.29773462783171523</v>
      </c>
      <c r="ZW43" s="1060">
        <v>0.24948742203324817</v>
      </c>
      <c r="ZX43" s="1060">
        <v>0.35094916820895478</v>
      </c>
      <c r="ZY43" s="1060">
        <v>0.39482200647249188</v>
      </c>
      <c r="ZZ43" s="1060">
        <v>0.34193194237000468</v>
      </c>
      <c r="AAA43" s="1072">
        <v>0.45029508455594086</v>
      </c>
      <c r="AAB43" s="1059">
        <v>28</v>
      </c>
      <c r="AAC43" s="1059">
        <v>234</v>
      </c>
      <c r="AAD43" s="1059">
        <v>262</v>
      </c>
      <c r="AAE43" s="1060">
        <v>0.89312977099236646</v>
      </c>
      <c r="AAF43" s="1059">
        <v>71</v>
      </c>
      <c r="AAG43" s="1060">
        <v>0.3034188034188034</v>
      </c>
      <c r="AAH43" s="1060">
        <v>0.24808093745949228</v>
      </c>
      <c r="AAI43" s="1060">
        <v>0.36510676977973339</v>
      </c>
      <c r="AAJ43" s="1059">
        <v>29</v>
      </c>
      <c r="AAK43" s="1059">
        <v>100</v>
      </c>
      <c r="AAL43" s="1060">
        <v>0.42735042735042733</v>
      </c>
      <c r="AAM43" s="1060">
        <v>0.36564324393893594</v>
      </c>
      <c r="AAN43" s="1072">
        <v>0.49140438699729966</v>
      </c>
      <c r="AAO43" s="1059">
        <v>259</v>
      </c>
      <c r="AAP43" s="1059">
        <v>81</v>
      </c>
      <c r="AAQ43" s="1060">
        <v>0.31274131274131273</v>
      </c>
      <c r="AAR43" s="1060">
        <v>0.25936414284982529</v>
      </c>
      <c r="AAS43" s="1060">
        <v>0.37159209809018673</v>
      </c>
      <c r="AAT43" s="1059">
        <v>23</v>
      </c>
      <c r="AAU43" s="1059">
        <v>104</v>
      </c>
      <c r="AAV43" s="1060">
        <v>0.40154440154440152</v>
      </c>
      <c r="AAW43" s="1060">
        <v>0.34370283708818516</v>
      </c>
      <c r="AAX43" s="1072">
        <v>0.46226384629264589</v>
      </c>
      <c r="AAY43" s="1059">
        <v>282</v>
      </c>
      <c r="AAZ43" s="1059">
        <v>268</v>
      </c>
      <c r="ABA43" s="1059">
        <v>14</v>
      </c>
      <c r="ABB43" s="1060">
        <v>0.95035460992907805</v>
      </c>
      <c r="ABC43" s="1059">
        <v>87</v>
      </c>
      <c r="ABD43" s="1060">
        <v>0.32462686567164178</v>
      </c>
      <c r="ABE43" s="1060">
        <v>0.27138853346166353</v>
      </c>
      <c r="ABF43" s="1060">
        <v>0.38282168006576556</v>
      </c>
      <c r="ABG43" s="1059">
        <v>28</v>
      </c>
      <c r="ABH43" s="1059">
        <v>115</v>
      </c>
      <c r="ABI43" s="1060">
        <v>0.42910447761194032</v>
      </c>
      <c r="ABJ43" s="1060">
        <v>0.37126084979302243</v>
      </c>
      <c r="ABK43" s="1072">
        <v>0.48895178971806591</v>
      </c>
      <c r="ABL43" s="1059">
        <v>5509</v>
      </c>
      <c r="ABM43" s="1059">
        <v>3151</v>
      </c>
      <c r="ABN43" s="1059">
        <v>2358</v>
      </c>
      <c r="ABO43" s="1059">
        <v>464</v>
      </c>
      <c r="ABP43" s="1059">
        <v>268</v>
      </c>
      <c r="ABQ43" s="1059">
        <v>437</v>
      </c>
      <c r="ABR43" s="1059">
        <v>346</v>
      </c>
      <c r="ABS43" s="1059">
        <v>290</v>
      </c>
      <c r="ABT43" s="1059">
        <v>178</v>
      </c>
      <c r="ABU43" s="1059">
        <v>223</v>
      </c>
      <c r="ABV43" s="1059">
        <v>137</v>
      </c>
      <c r="ABW43" s="1126">
        <v>15</v>
      </c>
      <c r="ABX43" s="1059">
        <v>300</v>
      </c>
      <c r="ABY43" s="1059">
        <v>285</v>
      </c>
      <c r="ABZ43" s="1059">
        <v>175</v>
      </c>
      <c r="ACA43" s="1059">
        <v>85</v>
      </c>
      <c r="ACB43" s="1059">
        <v>755</v>
      </c>
      <c r="ACC43" s="1059">
        <v>840</v>
      </c>
      <c r="ACD43" s="1059">
        <v>450</v>
      </c>
      <c r="ACE43" s="1059">
        <v>310</v>
      </c>
      <c r="ACF43" s="1059">
        <v>290</v>
      </c>
      <c r="ACG43" s="1059">
        <v>185</v>
      </c>
      <c r="ACH43" s="1059">
        <v>90</v>
      </c>
      <c r="ACI43" s="1059">
        <v>795</v>
      </c>
      <c r="ACJ43" s="1059">
        <v>885</v>
      </c>
      <c r="ACK43" s="1059">
        <v>465</v>
      </c>
      <c r="ACL43" s="1059">
        <v>345</v>
      </c>
      <c r="ACM43" s="1059">
        <v>315</v>
      </c>
      <c r="ACN43" s="1059">
        <v>195</v>
      </c>
      <c r="ACO43" s="1059">
        <v>100</v>
      </c>
      <c r="ACP43" s="1059">
        <v>860</v>
      </c>
      <c r="ACQ43" s="1059">
        <v>945</v>
      </c>
      <c r="ACR43" s="1059">
        <v>495</v>
      </c>
      <c r="ACS43" s="1059">
        <v>390</v>
      </c>
      <c r="ACT43" s="1059">
        <v>365</v>
      </c>
      <c r="ACU43" s="1059">
        <v>245</v>
      </c>
      <c r="ACV43" s="1059">
        <v>90</v>
      </c>
      <c r="ACW43" s="1059">
        <v>1010</v>
      </c>
      <c r="ACX43" s="1059">
        <v>1100</v>
      </c>
      <c r="ACY43" s="1059">
        <v>565</v>
      </c>
      <c r="ACZ43" s="1059">
        <v>420</v>
      </c>
      <c r="ADA43" s="1059">
        <v>370</v>
      </c>
      <c r="ADB43" s="1059">
        <v>270</v>
      </c>
      <c r="ADC43" s="1059">
        <v>110</v>
      </c>
      <c r="ADD43" s="1059">
        <v>1070</v>
      </c>
      <c r="ADE43" s="1059">
        <v>1165</v>
      </c>
      <c r="ADF43" s="1059">
        <v>590</v>
      </c>
      <c r="ADG43" s="1059">
        <v>445</v>
      </c>
      <c r="ADH43" s="1059">
        <v>385</v>
      </c>
      <c r="ADI43" s="1059">
        <v>290</v>
      </c>
      <c r="ADJ43" s="1059">
        <v>130</v>
      </c>
      <c r="ADK43" s="1059">
        <v>1105</v>
      </c>
      <c r="ADL43" s="1059">
        <v>1210</v>
      </c>
      <c r="ADM43" s="1126">
        <v>605</v>
      </c>
      <c r="ADN43" s="1059">
        <v>203</v>
      </c>
      <c r="ADO43" s="1059">
        <v>187</v>
      </c>
      <c r="ADP43" s="1060">
        <v>0.9211822660098522</v>
      </c>
      <c r="ADQ43" s="1059">
        <v>188</v>
      </c>
      <c r="ADR43" s="1060">
        <v>0.92610837438423643</v>
      </c>
      <c r="ADS43" s="1059">
        <v>195</v>
      </c>
      <c r="ADT43" s="1059">
        <v>190</v>
      </c>
      <c r="ADU43" s="1060">
        <v>0.97435897435897434</v>
      </c>
      <c r="ADV43" s="1059">
        <v>180</v>
      </c>
      <c r="ADW43" s="1060">
        <v>0.92307692307692313</v>
      </c>
      <c r="ADX43" s="1059">
        <v>181</v>
      </c>
      <c r="ADY43" s="1060">
        <v>0.92820512820512824</v>
      </c>
      <c r="ADZ43" s="1059">
        <v>181</v>
      </c>
      <c r="AEA43" s="1060">
        <v>0.92820512820512824</v>
      </c>
      <c r="AEB43" s="1059">
        <v>212</v>
      </c>
      <c r="AEC43" s="1059">
        <v>197</v>
      </c>
      <c r="AED43" s="1060">
        <v>0.92924528301886788</v>
      </c>
      <c r="AEE43" s="1059">
        <v>181</v>
      </c>
      <c r="AEF43" s="1060">
        <v>0.85377358490566035</v>
      </c>
      <c r="AEG43" s="1059">
        <v>197</v>
      </c>
      <c r="AEH43" s="1060">
        <v>0.92924528301886788</v>
      </c>
      <c r="AEI43" s="1059">
        <v>196</v>
      </c>
      <c r="AEJ43" s="1060">
        <v>0.92452830188679247</v>
      </c>
      <c r="AEK43" s="1059">
        <v>185</v>
      </c>
      <c r="AEL43" s="1060">
        <v>0.87264150943396224</v>
      </c>
      <c r="AEM43" s="1059">
        <v>195</v>
      </c>
      <c r="AEN43" s="1060">
        <v>0.91981132075471694</v>
      </c>
      <c r="AEO43" s="1059">
        <v>181</v>
      </c>
      <c r="AEP43" s="1072">
        <v>0.85377358490566035</v>
      </c>
      <c r="AEQ43" s="1158">
        <v>212</v>
      </c>
      <c r="AER43" s="1042">
        <v>200</v>
      </c>
      <c r="AES43" s="1144">
        <v>0.94339622641509435</v>
      </c>
      <c r="AET43" s="64">
        <v>46</v>
      </c>
      <c r="AEU43" s="1144">
        <v>0.21698113207547171</v>
      </c>
      <c r="AEV43" s="1042">
        <v>200</v>
      </c>
      <c r="AEW43" s="1144">
        <v>0.94339622641509435</v>
      </c>
      <c r="AEX43" s="1042">
        <v>230</v>
      </c>
      <c r="AEY43" s="1042">
        <v>222</v>
      </c>
      <c r="AEZ43" s="1144">
        <v>0.9652173913043478</v>
      </c>
      <c r="AFA43" s="65">
        <v>213</v>
      </c>
      <c r="AFB43" s="1144">
        <v>0.92608695652173911</v>
      </c>
      <c r="AFC43" s="65">
        <v>172</v>
      </c>
      <c r="AFD43" s="1144">
        <v>0.74782608695652175</v>
      </c>
      <c r="AFE43" s="1042">
        <v>214</v>
      </c>
      <c r="AFF43" s="1144">
        <v>0.93043478260869561</v>
      </c>
      <c r="AFG43" s="1042">
        <v>169</v>
      </c>
      <c r="AFH43" s="1144">
        <v>0.73478260869565215</v>
      </c>
      <c r="AFI43" s="1042">
        <v>225</v>
      </c>
      <c r="AFJ43" s="1042">
        <v>216</v>
      </c>
      <c r="AFK43" s="1144">
        <v>0.96</v>
      </c>
      <c r="AFL43" s="65">
        <v>183</v>
      </c>
      <c r="AFM43" s="1144">
        <v>0.81333333333333335</v>
      </c>
      <c r="AFN43" s="65">
        <v>216</v>
      </c>
      <c r="AFO43" s="1144">
        <v>0.96</v>
      </c>
      <c r="AFP43" s="65">
        <v>216</v>
      </c>
      <c r="AFQ43" s="1144">
        <v>0.96</v>
      </c>
      <c r="AFR43" s="65">
        <v>159</v>
      </c>
      <c r="AFS43" s="1144">
        <v>0.70666666666666667</v>
      </c>
      <c r="AFT43" s="65">
        <v>208</v>
      </c>
      <c r="AFU43" s="1144">
        <v>0.9244444444444444</v>
      </c>
      <c r="AFV43" s="1042">
        <v>213</v>
      </c>
      <c r="AFW43" s="1144">
        <v>0.94666666666666666</v>
      </c>
      <c r="AFX43" s="1042">
        <v>193</v>
      </c>
      <c r="AFY43" s="1144">
        <v>0.85777777777777775</v>
      </c>
      <c r="AFZ43" s="1042">
        <v>159</v>
      </c>
      <c r="AGA43" s="1144">
        <v>0.70666666666666667</v>
      </c>
      <c r="AGB43" s="1042">
        <v>154</v>
      </c>
      <c r="AGC43" s="802">
        <v>0.68444444444444441</v>
      </c>
      <c r="AGD43" s="1042">
        <v>240</v>
      </c>
      <c r="AGE43" s="1039">
        <v>228</v>
      </c>
      <c r="AGF43" s="1145">
        <v>0.95</v>
      </c>
      <c r="AGG43" s="1039">
        <v>0</v>
      </c>
      <c r="AGH43" s="1145">
        <v>0</v>
      </c>
      <c r="AGI43" s="1039">
        <v>226</v>
      </c>
      <c r="AGJ43" s="1145">
        <v>0.94166666666666665</v>
      </c>
      <c r="AGK43" s="1039">
        <v>269</v>
      </c>
      <c r="AGL43" s="1039">
        <v>259</v>
      </c>
      <c r="AGM43" s="1145">
        <v>0.96282527881040891</v>
      </c>
      <c r="AGN43" s="1039">
        <v>252</v>
      </c>
      <c r="AGO43" s="1145">
        <v>0.93680297397769519</v>
      </c>
      <c r="AGP43" s="1039">
        <v>256</v>
      </c>
      <c r="AGQ43" s="1145">
        <v>0.95167286245353155</v>
      </c>
      <c r="AGR43" s="1039">
        <v>254</v>
      </c>
      <c r="AGS43" s="1145">
        <v>0.94423791821561343</v>
      </c>
      <c r="AGT43" s="1039">
        <v>254</v>
      </c>
      <c r="AGU43" s="1145">
        <v>0.94423791821561343</v>
      </c>
      <c r="AGV43" s="1039">
        <v>265</v>
      </c>
      <c r="AGW43" s="1039">
        <v>251</v>
      </c>
      <c r="AGX43" s="1145">
        <v>0.94716981132075473</v>
      </c>
      <c r="AGY43" s="1039">
        <v>231</v>
      </c>
      <c r="AGZ43" s="1145">
        <v>0.8716981132075472</v>
      </c>
      <c r="AHA43" s="1039">
        <v>251</v>
      </c>
      <c r="AHB43" s="1145">
        <v>0.94716981132075473</v>
      </c>
      <c r="AHC43" s="1039">
        <v>248</v>
      </c>
      <c r="AHD43" s="1145">
        <v>0.9358490566037736</v>
      </c>
      <c r="AHE43" s="1039">
        <v>248</v>
      </c>
      <c r="AHF43" s="1145">
        <v>0.9358490566037736</v>
      </c>
      <c r="AHG43" s="1039">
        <v>244</v>
      </c>
      <c r="AHH43" s="1145">
        <v>0.92075471698113209</v>
      </c>
      <c r="AHI43" s="1039">
        <v>246</v>
      </c>
      <c r="AHJ43" s="1145">
        <v>0.92830188679245285</v>
      </c>
      <c r="AHK43" s="1039">
        <v>235</v>
      </c>
      <c r="AHL43" s="1145">
        <v>0.8867924528301887</v>
      </c>
      <c r="AHM43" s="1039">
        <v>249</v>
      </c>
      <c r="AHN43" s="1145">
        <v>0.93962264150943398</v>
      </c>
      <c r="AHO43" s="1039">
        <v>236</v>
      </c>
      <c r="AHP43" s="749">
        <v>0.89056603773584908</v>
      </c>
    </row>
    <row r="44" spans="1:900" ht="14.25" x14ac:dyDescent="0.2">
      <c r="A44" s="1979"/>
      <c r="B44" s="8" t="s">
        <v>645</v>
      </c>
      <c r="C44" s="1015" t="s">
        <v>646</v>
      </c>
      <c r="D44" s="3" t="s">
        <v>647</v>
      </c>
      <c r="E44" s="1" t="s">
        <v>1674</v>
      </c>
      <c r="F44" s="1" t="s">
        <v>1675</v>
      </c>
      <c r="G44" s="1" t="s">
        <v>770</v>
      </c>
      <c r="H44" s="1" t="s">
        <v>770</v>
      </c>
      <c r="I44" s="1" t="s">
        <v>1676</v>
      </c>
      <c r="J44" s="1" t="s">
        <v>647</v>
      </c>
      <c r="K44" s="1" t="s">
        <v>735</v>
      </c>
      <c r="L44" s="1" t="s">
        <v>737</v>
      </c>
      <c r="M44" s="1" t="s">
        <v>1710</v>
      </c>
      <c r="N44" s="1" t="s">
        <v>628</v>
      </c>
      <c r="O44" s="1" t="s">
        <v>1677</v>
      </c>
      <c r="P44" s="1" t="s">
        <v>1524</v>
      </c>
      <c r="Q44" s="1">
        <v>497818</v>
      </c>
      <c r="R44" s="1">
        <v>103291</v>
      </c>
      <c r="S44" s="1">
        <v>23273</v>
      </c>
      <c r="T44" s="1">
        <v>80374</v>
      </c>
      <c r="U44" s="2063" t="s">
        <v>3682</v>
      </c>
      <c r="V44" s="1125">
        <v>405</v>
      </c>
      <c r="W44" s="1059">
        <v>460</v>
      </c>
      <c r="X44" s="1059">
        <v>3535</v>
      </c>
      <c r="Y44" s="1059">
        <v>4215</v>
      </c>
      <c r="Z44" s="1098">
        <v>0.11456859971711457</v>
      </c>
      <c r="AA44" s="1098">
        <v>0.10448497348984108</v>
      </c>
      <c r="AB44" s="1098">
        <v>0.12548900762540893</v>
      </c>
      <c r="AC44" s="1098">
        <v>0.10913404507710557</v>
      </c>
      <c r="AD44" s="1098">
        <v>0.10007434147928002</v>
      </c>
      <c r="AE44" s="1072">
        <v>0.11890555331841128</v>
      </c>
      <c r="AF44" s="1059">
        <v>385</v>
      </c>
      <c r="AG44" s="1059">
        <v>435</v>
      </c>
      <c r="AH44" s="1059">
        <v>3625</v>
      </c>
      <c r="AI44" s="1059">
        <v>4275</v>
      </c>
      <c r="AJ44" s="1098">
        <v>0.10620689655172413</v>
      </c>
      <c r="AK44" s="1098">
        <v>9.6590685388730599E-2</v>
      </c>
      <c r="AL44" s="1098">
        <v>0.11665683936595465</v>
      </c>
      <c r="AM44" s="1098">
        <v>0.10175438596491228</v>
      </c>
      <c r="AN44" s="1098">
        <v>9.3046310847981595E-2</v>
      </c>
      <c r="AO44" s="1072">
        <v>0.11117753507631598</v>
      </c>
      <c r="AP44" s="1059">
        <v>365</v>
      </c>
      <c r="AQ44" s="1059">
        <v>405</v>
      </c>
      <c r="AR44" s="1059">
        <v>3670</v>
      </c>
      <c r="AS44" s="1059">
        <v>4355</v>
      </c>
      <c r="AT44" s="1098">
        <v>9.9455040871934602E-2</v>
      </c>
      <c r="AU44" s="1098">
        <v>9.0187506674457796E-2</v>
      </c>
      <c r="AV44" s="1098">
        <v>0.10956021435437989</v>
      </c>
      <c r="AW44" s="1098">
        <v>9.2996555683122845E-2</v>
      </c>
      <c r="AX44" s="1098">
        <v>8.4725940989938603E-2</v>
      </c>
      <c r="AY44" s="1072">
        <v>0.10198455685892853</v>
      </c>
      <c r="AZ44" s="1059">
        <v>420</v>
      </c>
      <c r="BA44" s="1059">
        <v>485</v>
      </c>
      <c r="BB44" s="1059">
        <v>3650</v>
      </c>
      <c r="BC44" s="1059">
        <v>4335</v>
      </c>
      <c r="BD44" s="1098">
        <v>0.11506849315068493</v>
      </c>
      <c r="BE44" s="1098">
        <v>0.10511847318053255</v>
      </c>
      <c r="BF44" s="1098">
        <v>0.12582790704173646</v>
      </c>
      <c r="BG44" s="1098">
        <v>0.1118800461361015</v>
      </c>
      <c r="BH44" s="1098">
        <v>0.102838018685144</v>
      </c>
      <c r="BI44" s="1072">
        <v>0.12160932931391982</v>
      </c>
      <c r="BJ44" s="1059">
        <v>1048</v>
      </c>
      <c r="BK44" s="1059">
        <v>1217</v>
      </c>
      <c r="BL44" s="1059">
        <v>1257</v>
      </c>
      <c r="BM44" s="1059">
        <v>1153</v>
      </c>
      <c r="BN44" s="1059">
        <v>846</v>
      </c>
      <c r="BO44" s="1059">
        <v>4675</v>
      </c>
      <c r="BP44" s="1059">
        <v>5521</v>
      </c>
      <c r="BQ44" s="1126">
        <v>22236</v>
      </c>
      <c r="BR44" s="1059">
        <v>999</v>
      </c>
      <c r="BS44" s="1059">
        <v>1199</v>
      </c>
      <c r="BT44" s="1059">
        <v>1245</v>
      </c>
      <c r="BU44" s="1059">
        <v>1137</v>
      </c>
      <c r="BV44" s="1059">
        <v>864</v>
      </c>
      <c r="BW44" s="1059">
        <v>4580</v>
      </c>
      <c r="BX44" s="1059">
        <v>5444</v>
      </c>
      <c r="BY44" s="1126">
        <v>22021</v>
      </c>
      <c r="BZ44" s="1059">
        <v>956</v>
      </c>
      <c r="CA44" s="1059">
        <v>1189</v>
      </c>
      <c r="CB44" s="1059">
        <v>1227</v>
      </c>
      <c r="CC44" s="1059">
        <v>1177</v>
      </c>
      <c r="CD44" s="1059">
        <v>890</v>
      </c>
      <c r="CE44" s="1059">
        <v>4549</v>
      </c>
      <c r="CF44" s="1059">
        <v>5439</v>
      </c>
      <c r="CG44" s="1126">
        <v>21914</v>
      </c>
      <c r="CH44" s="1059">
        <v>1029</v>
      </c>
      <c r="CI44" s="1059">
        <v>1185</v>
      </c>
      <c r="CJ44" s="1059">
        <v>1218</v>
      </c>
      <c r="CK44" s="1059">
        <v>1174</v>
      </c>
      <c r="CL44" s="1059">
        <v>884</v>
      </c>
      <c r="CM44" s="1059">
        <v>4606</v>
      </c>
      <c r="CN44" s="1059">
        <v>5490</v>
      </c>
      <c r="CO44" s="1126">
        <v>22014</v>
      </c>
      <c r="CP44" s="1059">
        <v>1032</v>
      </c>
      <c r="CQ44" s="1059">
        <v>1189</v>
      </c>
      <c r="CR44" s="1059">
        <v>1250</v>
      </c>
      <c r="CS44" s="1059">
        <v>1169</v>
      </c>
      <c r="CT44" s="1059">
        <v>882</v>
      </c>
      <c r="CU44" s="1059">
        <v>4640</v>
      </c>
      <c r="CV44" s="1059">
        <v>5522</v>
      </c>
      <c r="CW44" s="1126">
        <v>21952</v>
      </c>
      <c r="CX44" s="1059">
        <v>1020</v>
      </c>
      <c r="CY44" s="1059">
        <v>1158</v>
      </c>
      <c r="CZ44" s="1059">
        <v>1222</v>
      </c>
      <c r="DA44" s="1059">
        <v>1212</v>
      </c>
      <c r="DB44" s="1059">
        <v>908</v>
      </c>
      <c r="DC44" s="1059">
        <v>4612</v>
      </c>
      <c r="DD44" s="1059">
        <v>5520</v>
      </c>
      <c r="DE44" s="1126">
        <v>21774</v>
      </c>
      <c r="DF44" s="1059">
        <v>1018</v>
      </c>
      <c r="DG44" s="1059">
        <v>1153</v>
      </c>
      <c r="DH44" s="1059">
        <v>1219</v>
      </c>
      <c r="DI44" s="1059">
        <v>1199</v>
      </c>
      <c r="DJ44" s="1059">
        <v>838</v>
      </c>
      <c r="DK44" s="1059">
        <v>4589</v>
      </c>
      <c r="DL44" s="1059">
        <v>5427</v>
      </c>
      <c r="DM44" s="1126">
        <v>21738</v>
      </c>
      <c r="DN44" s="1059">
        <v>1034</v>
      </c>
      <c r="DO44" s="1059">
        <v>1151</v>
      </c>
      <c r="DP44" s="1059">
        <v>1230</v>
      </c>
      <c r="DQ44" s="1059">
        <v>1228</v>
      </c>
      <c r="DR44" s="1059">
        <v>825</v>
      </c>
      <c r="DS44" s="1059">
        <v>4643</v>
      </c>
      <c r="DT44" s="1059">
        <v>5468</v>
      </c>
      <c r="DU44" s="1126">
        <v>21695</v>
      </c>
      <c r="DV44" s="1059">
        <v>1037</v>
      </c>
      <c r="DW44" s="1059">
        <v>1173</v>
      </c>
      <c r="DX44" s="1059">
        <v>1236</v>
      </c>
      <c r="DY44" s="1059">
        <v>1215</v>
      </c>
      <c r="DZ44" s="1059">
        <v>818</v>
      </c>
      <c r="EA44" s="1059">
        <v>4661</v>
      </c>
      <c r="EB44" s="1059">
        <v>5479</v>
      </c>
      <c r="EC44" s="1126">
        <v>21718</v>
      </c>
      <c r="ED44" s="1059">
        <v>1038</v>
      </c>
      <c r="EE44" s="1059">
        <v>1201</v>
      </c>
      <c r="EF44" s="1059">
        <v>1217</v>
      </c>
      <c r="EG44" s="1059">
        <v>1226</v>
      </c>
      <c r="EH44" s="1059">
        <v>800</v>
      </c>
      <c r="EI44" s="1059">
        <v>4682</v>
      </c>
      <c r="EJ44" s="1059">
        <v>5482</v>
      </c>
      <c r="EK44" s="1126">
        <v>21503</v>
      </c>
      <c r="EL44" s="1059">
        <v>1059</v>
      </c>
      <c r="EM44" s="1059">
        <v>1183</v>
      </c>
      <c r="EN44" s="1059">
        <v>1232</v>
      </c>
      <c r="EO44" s="1059">
        <v>1241</v>
      </c>
      <c r="EP44" s="1059">
        <v>720</v>
      </c>
      <c r="EQ44" s="1059">
        <v>4715</v>
      </c>
      <c r="ER44" s="1059">
        <v>5435</v>
      </c>
      <c r="ES44" s="1126">
        <v>21339</v>
      </c>
      <c r="ET44" s="1059" t="s">
        <v>770</v>
      </c>
      <c r="EU44" s="1059" t="s">
        <v>770</v>
      </c>
      <c r="EV44" s="1059">
        <v>26</v>
      </c>
      <c r="EW44" s="1059">
        <v>19</v>
      </c>
      <c r="EX44" s="1059">
        <v>45</v>
      </c>
      <c r="EY44" s="1059">
        <v>172</v>
      </c>
      <c r="EZ44" s="1098">
        <v>0.26162790697674421</v>
      </c>
      <c r="FA44" s="1098">
        <v>0.20166387682506268</v>
      </c>
      <c r="FB44" s="1098">
        <v>0.33200696195240925</v>
      </c>
      <c r="FC44" s="64" t="s">
        <v>3498</v>
      </c>
      <c r="FD44" s="1098">
        <v>0.11046511627906977</v>
      </c>
      <c r="FE44" s="1098">
        <v>7.186788161306884E-2</v>
      </c>
      <c r="FF44" s="1098">
        <v>0.16608202565743405</v>
      </c>
      <c r="FG44" s="1126" t="s">
        <v>3498</v>
      </c>
      <c r="FH44" s="1059" t="s">
        <v>770</v>
      </c>
      <c r="FI44" s="1059" t="s">
        <v>770</v>
      </c>
      <c r="FJ44" s="1059">
        <v>30</v>
      </c>
      <c r="FK44" s="1059">
        <v>38</v>
      </c>
      <c r="FL44" s="1059">
        <v>68</v>
      </c>
      <c r="FM44" s="1059">
        <v>175</v>
      </c>
      <c r="FN44" s="1098">
        <v>0.38857142857142857</v>
      </c>
      <c r="FO44" s="1098">
        <v>0.31948794693667132</v>
      </c>
      <c r="FP44" s="1098">
        <v>0.46244181220770431</v>
      </c>
      <c r="FQ44" s="1059" t="s">
        <v>2154</v>
      </c>
      <c r="FR44" s="1098">
        <v>0.21714285714285714</v>
      </c>
      <c r="FS44" s="1098">
        <v>0.16248728307291163</v>
      </c>
      <c r="FT44" s="1098">
        <v>0.28394979783204183</v>
      </c>
      <c r="FU44" s="1126" t="s">
        <v>2154</v>
      </c>
      <c r="FV44" s="1059" t="s">
        <v>770</v>
      </c>
      <c r="FW44" s="1059" t="s">
        <v>770</v>
      </c>
      <c r="FX44" s="1059">
        <v>30</v>
      </c>
      <c r="FY44" s="1059">
        <v>33</v>
      </c>
      <c r="FZ44" s="1059">
        <v>63</v>
      </c>
      <c r="GA44" s="1059">
        <v>208</v>
      </c>
      <c r="GB44" s="1098">
        <v>0.30288461538461536</v>
      </c>
      <c r="GC44" s="1098">
        <v>0.24447826962608338</v>
      </c>
      <c r="GD44" s="1098">
        <v>0.36843980384032876</v>
      </c>
      <c r="GE44" s="1059" t="s">
        <v>2154</v>
      </c>
      <c r="GF44" s="1098">
        <v>0.15865384615384615</v>
      </c>
      <c r="GG44" s="1098">
        <v>0.11525695893346342</v>
      </c>
      <c r="GH44" s="1098">
        <v>0.21443043658154298</v>
      </c>
      <c r="GI44" s="1126" t="s">
        <v>2154</v>
      </c>
      <c r="GJ44" s="1059" t="s">
        <v>770</v>
      </c>
      <c r="GK44" s="1059" t="s">
        <v>770</v>
      </c>
      <c r="GL44" s="1059">
        <v>27</v>
      </c>
      <c r="GM44" s="1059">
        <v>23</v>
      </c>
      <c r="GN44" s="1059">
        <v>50</v>
      </c>
      <c r="GO44" s="1059">
        <v>202</v>
      </c>
      <c r="GP44" s="1098">
        <v>0.24752475247524752</v>
      </c>
      <c r="GQ44" s="1098">
        <v>0.19309129117601539</v>
      </c>
      <c r="GR44" s="1098">
        <v>0.31138171156902006</v>
      </c>
      <c r="GS44" s="1059" t="s">
        <v>3498</v>
      </c>
      <c r="GT44" s="1098">
        <v>0.11386138613861387</v>
      </c>
      <c r="GU44" s="1098">
        <v>7.7080194865233778E-2</v>
      </c>
      <c r="GV44" s="1098">
        <v>0.16505498580364392</v>
      </c>
      <c r="GW44" s="1126" t="s">
        <v>3498</v>
      </c>
      <c r="GX44" s="1059" t="s">
        <v>770</v>
      </c>
      <c r="GY44" s="1059" t="s">
        <v>770</v>
      </c>
      <c r="GZ44" s="1059">
        <v>21</v>
      </c>
      <c r="HA44" s="1059">
        <v>22</v>
      </c>
      <c r="HB44" s="1059">
        <v>43</v>
      </c>
      <c r="HC44" s="1059">
        <v>186</v>
      </c>
      <c r="HD44" s="1098">
        <v>0.23118279569892472</v>
      </c>
      <c r="HE44" s="1098">
        <v>0.17640507161349844</v>
      </c>
      <c r="HF44" s="1098">
        <v>0.2968395999076453</v>
      </c>
      <c r="HG44" s="1059" t="s">
        <v>2154</v>
      </c>
      <c r="HH44" s="1098">
        <v>0.11827956989247312</v>
      </c>
      <c r="HI44" s="1098">
        <v>7.9420779664078317E-2</v>
      </c>
      <c r="HJ44" s="1098">
        <v>0.17258665389594577</v>
      </c>
      <c r="HK44" s="1126" t="s">
        <v>2154</v>
      </c>
      <c r="HL44" s="1059" t="s">
        <v>770</v>
      </c>
      <c r="HM44" s="1059" t="s">
        <v>770</v>
      </c>
      <c r="HN44" s="1059">
        <v>20</v>
      </c>
      <c r="HO44" s="1059">
        <v>17</v>
      </c>
      <c r="HP44" s="1059">
        <v>37</v>
      </c>
      <c r="HQ44" s="1059">
        <v>187</v>
      </c>
      <c r="HR44" s="1098">
        <v>0.19786096256684493</v>
      </c>
      <c r="HS44" s="1098">
        <v>0.14709459616753073</v>
      </c>
      <c r="HT44" s="1098">
        <v>0.26079087746967505</v>
      </c>
      <c r="HU44" s="1059" t="s">
        <v>2154</v>
      </c>
      <c r="HV44" s="1098">
        <v>9.0909090909090912E-2</v>
      </c>
      <c r="HW44" s="1098">
        <v>5.7534002367966477E-2</v>
      </c>
      <c r="HX44" s="1098">
        <v>0.14075340883993159</v>
      </c>
      <c r="HY44" s="1126" t="s">
        <v>2154</v>
      </c>
      <c r="HZ44" s="1059" t="s">
        <v>770</v>
      </c>
      <c r="IA44" s="1059" t="s">
        <v>770</v>
      </c>
      <c r="IB44" s="1059">
        <v>22</v>
      </c>
      <c r="IC44" s="1059">
        <v>13</v>
      </c>
      <c r="ID44" s="1059">
        <v>35</v>
      </c>
      <c r="IE44" s="1059">
        <v>156</v>
      </c>
      <c r="IF44" s="1098">
        <v>0.22435897435897437</v>
      </c>
      <c r="IG44" s="1098">
        <v>0.16597464536165649</v>
      </c>
      <c r="IH44" s="1098">
        <v>0.29599222709743123</v>
      </c>
      <c r="II44" s="1059" t="s">
        <v>2154</v>
      </c>
      <c r="IJ44" s="1098">
        <v>8.3333333333333329E-2</v>
      </c>
      <c r="IK44" s="1098">
        <v>4.9345650854239156E-2</v>
      </c>
      <c r="IL44" s="1098">
        <v>0.13734845867693993</v>
      </c>
      <c r="IM44" s="1126" t="s">
        <v>2154</v>
      </c>
      <c r="IN44" s="1059" t="s">
        <v>770</v>
      </c>
      <c r="IO44" s="1059" t="s">
        <v>770</v>
      </c>
      <c r="IP44" s="1059">
        <v>29</v>
      </c>
      <c r="IQ44" s="1059">
        <v>13</v>
      </c>
      <c r="IR44" s="1059">
        <v>42</v>
      </c>
      <c r="IS44" s="1059">
        <v>140</v>
      </c>
      <c r="IT44" s="1098">
        <v>0.3</v>
      </c>
      <c r="IU44" s="1098">
        <v>0.23026240868244727</v>
      </c>
      <c r="IV44" s="1098">
        <v>0.38042007146531792</v>
      </c>
      <c r="IW44" s="1059" t="s">
        <v>3499</v>
      </c>
      <c r="IX44" s="1098">
        <v>9.285714285714286E-2</v>
      </c>
      <c r="IY44" s="1098">
        <v>5.5070172649584123E-2</v>
      </c>
      <c r="IZ44" s="1098">
        <v>0.15239059050836642</v>
      </c>
      <c r="JA44" s="1126" t="s">
        <v>2154</v>
      </c>
      <c r="JB44" s="1059">
        <v>20919</v>
      </c>
      <c r="JC44" s="1059">
        <v>1028</v>
      </c>
      <c r="JD44" s="1059">
        <v>1158</v>
      </c>
      <c r="JE44" s="1059">
        <v>1214</v>
      </c>
      <c r="JF44" s="1059">
        <v>1169</v>
      </c>
      <c r="JG44" s="1126">
        <v>829</v>
      </c>
      <c r="JH44" s="1059">
        <v>3480</v>
      </c>
      <c r="JI44" s="1059">
        <v>19</v>
      </c>
      <c r="JJ44" s="1059">
        <v>31</v>
      </c>
      <c r="JK44" s="1059">
        <v>51</v>
      </c>
      <c r="JL44" s="1059">
        <v>62</v>
      </c>
      <c r="JM44" s="1126">
        <v>43</v>
      </c>
      <c r="JN44" s="1060">
        <v>0.16635594435680481</v>
      </c>
      <c r="JO44" s="1060">
        <v>1.8482490272373541E-2</v>
      </c>
      <c r="JP44" s="1060">
        <v>2.6770293609671848E-2</v>
      </c>
      <c r="JQ44" s="1060">
        <v>4.2009884678747944E-2</v>
      </c>
      <c r="JR44" s="1060">
        <v>5.303678357570573E-2</v>
      </c>
      <c r="JS44" s="1072">
        <v>5.1869722557297951E-2</v>
      </c>
      <c r="JT44" s="1059">
        <v>21740</v>
      </c>
      <c r="JU44" s="1059">
        <v>21093</v>
      </c>
      <c r="JV44" s="1059">
        <v>20388</v>
      </c>
      <c r="JW44" s="1059">
        <v>705</v>
      </c>
      <c r="JX44" s="1059">
        <v>115</v>
      </c>
      <c r="JY44" s="1059">
        <v>32</v>
      </c>
      <c r="JZ44" s="1059">
        <v>558</v>
      </c>
      <c r="KA44" s="1059">
        <v>201</v>
      </c>
      <c r="KB44" s="1059">
        <v>292</v>
      </c>
      <c r="KC44" s="1059">
        <v>123</v>
      </c>
      <c r="KD44" s="1059">
        <v>31</v>
      </c>
      <c r="KE44" s="1060">
        <v>0.93781048758049679</v>
      </c>
      <c r="KF44" s="1072">
        <v>6.2189512419503212E-2</v>
      </c>
      <c r="KG44" s="1059">
        <v>1028</v>
      </c>
      <c r="KH44" s="1059">
        <v>988</v>
      </c>
      <c r="KI44" s="1059">
        <v>962</v>
      </c>
      <c r="KJ44" s="1059">
        <v>26</v>
      </c>
      <c r="KK44" s="1059">
        <v>0</v>
      </c>
      <c r="KL44" s="1059">
        <v>0</v>
      </c>
      <c r="KM44" s="1059">
        <v>26</v>
      </c>
      <c r="KN44" s="1059">
        <v>25</v>
      </c>
      <c r="KO44" s="1059">
        <v>15</v>
      </c>
      <c r="KP44" s="1059">
        <v>0</v>
      </c>
      <c r="KQ44" s="1059">
        <v>0</v>
      </c>
      <c r="KR44" s="1060">
        <v>0.93579766536964981</v>
      </c>
      <c r="KS44" s="1072">
        <v>6.4202334630350189E-2</v>
      </c>
      <c r="KT44" s="1059">
        <v>671</v>
      </c>
      <c r="KU44" s="1059">
        <v>653</v>
      </c>
      <c r="KV44" s="1059">
        <v>638</v>
      </c>
      <c r="KW44" s="1059">
        <v>15</v>
      </c>
      <c r="KX44" s="1059">
        <v>0</v>
      </c>
      <c r="KY44" s="1059">
        <v>1</v>
      </c>
      <c r="KZ44" s="1059">
        <v>14</v>
      </c>
      <c r="LA44" s="1059">
        <v>12</v>
      </c>
      <c r="LB44" s="1059">
        <v>5</v>
      </c>
      <c r="LC44" s="1059">
        <v>1</v>
      </c>
      <c r="LD44" s="1059">
        <v>0</v>
      </c>
      <c r="LE44" s="1060">
        <v>0.95081967213114749</v>
      </c>
      <c r="LF44" s="1072">
        <v>4.9180327868852514E-2</v>
      </c>
      <c r="LG44" s="1059">
        <v>487</v>
      </c>
      <c r="LH44" s="1059">
        <v>470</v>
      </c>
      <c r="LI44" s="1059">
        <v>462</v>
      </c>
      <c r="LJ44" s="1059">
        <v>8</v>
      </c>
      <c r="LK44" s="1059">
        <v>1</v>
      </c>
      <c r="LL44" s="1059">
        <v>0</v>
      </c>
      <c r="LM44" s="1059">
        <v>7</v>
      </c>
      <c r="LN44" s="1059">
        <v>12</v>
      </c>
      <c r="LO44" s="1059">
        <v>4</v>
      </c>
      <c r="LP44" s="1059">
        <v>0</v>
      </c>
      <c r="LQ44" s="1059">
        <v>1</v>
      </c>
      <c r="LR44" s="1060">
        <v>0.94866529774127306</v>
      </c>
      <c r="LS44" s="1072">
        <v>5.1334702258726939E-2</v>
      </c>
      <c r="LT44" s="1059">
        <v>1237</v>
      </c>
      <c r="LU44" s="1059">
        <v>1181</v>
      </c>
      <c r="LV44" s="1059">
        <v>1155</v>
      </c>
      <c r="LW44" s="1059">
        <v>26</v>
      </c>
      <c r="LX44" s="1059">
        <v>2</v>
      </c>
      <c r="LY44" s="1059">
        <v>4</v>
      </c>
      <c r="LZ44" s="1059">
        <v>20</v>
      </c>
      <c r="MA44" s="1059">
        <v>21</v>
      </c>
      <c r="MB44" s="1059">
        <v>25</v>
      </c>
      <c r="MC44" s="1059">
        <v>7</v>
      </c>
      <c r="MD44" s="1059">
        <v>3</v>
      </c>
      <c r="ME44" s="1060">
        <v>0.9337105901374293</v>
      </c>
      <c r="MF44" s="1072">
        <v>6.6289409862570703E-2</v>
      </c>
      <c r="MG44" s="1059">
        <v>245</v>
      </c>
      <c r="MH44" s="1059">
        <v>237</v>
      </c>
      <c r="MI44" s="1059">
        <v>233</v>
      </c>
      <c r="MJ44" s="1059">
        <v>4</v>
      </c>
      <c r="MK44" s="1059">
        <v>0</v>
      </c>
      <c r="ML44" s="1059">
        <v>0</v>
      </c>
      <c r="MM44" s="1059">
        <v>4</v>
      </c>
      <c r="MN44" s="1059">
        <v>2</v>
      </c>
      <c r="MO44" s="1059">
        <v>3</v>
      </c>
      <c r="MP44" s="1059">
        <v>3</v>
      </c>
      <c r="MQ44" s="1059">
        <v>0</v>
      </c>
      <c r="MR44" s="1060">
        <v>0.95102040816326527</v>
      </c>
      <c r="MS44" s="1072">
        <v>4.8979591836734726E-2</v>
      </c>
      <c r="MT44" s="1059">
        <v>512</v>
      </c>
      <c r="MU44" s="1059">
        <v>490</v>
      </c>
      <c r="MV44" s="1059">
        <v>484</v>
      </c>
      <c r="MW44" s="1059">
        <v>6</v>
      </c>
      <c r="MX44" s="1059">
        <v>1</v>
      </c>
      <c r="MY44" s="1059">
        <v>0</v>
      </c>
      <c r="MZ44" s="1059">
        <v>5</v>
      </c>
      <c r="NA44" s="1059">
        <v>10</v>
      </c>
      <c r="NB44" s="1059">
        <v>10</v>
      </c>
      <c r="NC44" s="1059">
        <v>1</v>
      </c>
      <c r="ND44" s="1059">
        <v>1</v>
      </c>
      <c r="NE44" s="1060">
        <v>0.9453125</v>
      </c>
      <c r="NF44" s="1072">
        <v>5.46875E-2</v>
      </c>
      <c r="NG44" s="1059">
        <v>430</v>
      </c>
      <c r="NH44" s="1059">
        <v>418</v>
      </c>
      <c r="NI44" s="1059">
        <v>411</v>
      </c>
      <c r="NJ44" s="1059">
        <v>7</v>
      </c>
      <c r="NK44" s="1059">
        <v>0</v>
      </c>
      <c r="NL44" s="1059">
        <v>1</v>
      </c>
      <c r="NM44" s="1059">
        <v>6</v>
      </c>
      <c r="NN44" s="1059">
        <v>6</v>
      </c>
      <c r="NO44" s="1059">
        <v>4</v>
      </c>
      <c r="NP44" s="1059">
        <v>2</v>
      </c>
      <c r="NQ44" s="1059">
        <v>0</v>
      </c>
      <c r="NR44" s="1060">
        <v>0.95581395348837206</v>
      </c>
      <c r="NS44" s="1072">
        <v>4.4186046511627941E-2</v>
      </c>
      <c r="NT44" s="1059">
        <v>894</v>
      </c>
      <c r="NU44" s="1059">
        <v>848</v>
      </c>
      <c r="NV44" s="1059">
        <v>820</v>
      </c>
      <c r="NW44" s="1059">
        <v>28</v>
      </c>
      <c r="NX44" s="1059">
        <v>1</v>
      </c>
      <c r="NY44" s="1059">
        <v>3</v>
      </c>
      <c r="NZ44" s="1059">
        <v>24</v>
      </c>
      <c r="OA44" s="1059">
        <v>11</v>
      </c>
      <c r="OB44" s="1059">
        <v>22</v>
      </c>
      <c r="OC44" s="1059">
        <v>12</v>
      </c>
      <c r="OD44" s="1059">
        <v>1</v>
      </c>
      <c r="OE44" s="1060">
        <v>0.91722595078299773</v>
      </c>
      <c r="OF44" s="1072">
        <v>8.2774049217002266E-2</v>
      </c>
      <c r="OG44" s="1059">
        <v>5504</v>
      </c>
      <c r="OH44" s="1059">
        <v>5285</v>
      </c>
      <c r="OI44" s="1059">
        <v>5165</v>
      </c>
      <c r="OJ44" s="1059">
        <v>120</v>
      </c>
      <c r="OK44" s="1059">
        <v>5</v>
      </c>
      <c r="OL44" s="1059">
        <v>9</v>
      </c>
      <c r="OM44" s="1059">
        <v>106</v>
      </c>
      <c r="ON44" s="1059">
        <v>99</v>
      </c>
      <c r="OO44" s="1059">
        <v>88</v>
      </c>
      <c r="OP44" s="1059">
        <v>26</v>
      </c>
      <c r="OQ44" s="1059">
        <v>6</v>
      </c>
      <c r="OR44" s="1060">
        <v>0.93840843023255816</v>
      </c>
      <c r="OS44" s="1072">
        <v>6.1591569767441845E-2</v>
      </c>
      <c r="OT44" s="1059">
        <v>21445</v>
      </c>
      <c r="OU44" s="1059">
        <v>12.915313359757517</v>
      </c>
      <c r="OV44" s="1060">
        <v>0</v>
      </c>
      <c r="OW44" s="1072">
        <v>0</v>
      </c>
      <c r="OX44" s="1059">
        <v>3690</v>
      </c>
      <c r="OY44" s="1060">
        <v>0.10671029810298105</v>
      </c>
      <c r="OZ44" s="1059">
        <v>393.76100000000008</v>
      </c>
      <c r="PA44" s="1060">
        <v>0</v>
      </c>
      <c r="PB44" s="1072">
        <v>0</v>
      </c>
      <c r="PC44" s="1059">
        <v>755</v>
      </c>
      <c r="PD44" s="1059">
        <v>95</v>
      </c>
      <c r="PE44" s="1126">
        <v>60</v>
      </c>
      <c r="PF44" s="1059">
        <v>735</v>
      </c>
      <c r="PG44" s="1059">
        <v>95</v>
      </c>
      <c r="PH44" s="1126">
        <v>70</v>
      </c>
      <c r="PI44" s="1059">
        <v>690</v>
      </c>
      <c r="PJ44" s="1059">
        <v>120</v>
      </c>
      <c r="PK44" s="1126">
        <v>45</v>
      </c>
      <c r="PL44" s="1059">
        <v>660</v>
      </c>
      <c r="PM44" s="1059">
        <v>115</v>
      </c>
      <c r="PN44" s="1126">
        <v>35</v>
      </c>
      <c r="PO44" s="1059">
        <v>640</v>
      </c>
      <c r="PP44" s="1059">
        <v>105</v>
      </c>
      <c r="PQ44" s="1126">
        <v>45</v>
      </c>
      <c r="PR44" s="1059">
        <v>605</v>
      </c>
      <c r="PS44" s="1059">
        <v>95</v>
      </c>
      <c r="PT44" s="1126">
        <v>45</v>
      </c>
      <c r="PU44" s="1059" t="s">
        <v>770</v>
      </c>
      <c r="PV44" s="1059" t="s">
        <v>770</v>
      </c>
      <c r="PW44" s="1059" t="s">
        <v>770</v>
      </c>
      <c r="PX44" s="1059" t="s">
        <v>770</v>
      </c>
      <c r="PY44" s="1059" t="s">
        <v>770</v>
      </c>
      <c r="PZ44" s="1059" t="s">
        <v>770</v>
      </c>
      <c r="QA44" s="1059" t="s">
        <v>770</v>
      </c>
      <c r="QB44" s="1126" t="s">
        <v>770</v>
      </c>
      <c r="QC44" s="1059">
        <v>201</v>
      </c>
      <c r="QD44" s="1059">
        <v>206</v>
      </c>
      <c r="QE44" s="1059" t="s">
        <v>770</v>
      </c>
      <c r="QF44" s="1059">
        <v>164</v>
      </c>
      <c r="QG44" s="1059">
        <v>212</v>
      </c>
      <c r="QH44" s="1059">
        <v>176</v>
      </c>
      <c r="QI44" s="1059">
        <v>192</v>
      </c>
      <c r="QJ44" s="1059">
        <v>184</v>
      </c>
      <c r="QK44" s="1126">
        <v>219</v>
      </c>
      <c r="QL44" s="1059">
        <v>213</v>
      </c>
      <c r="QM44" s="1059">
        <v>215</v>
      </c>
      <c r="QN44" s="1059">
        <v>187</v>
      </c>
      <c r="QO44" s="1059">
        <v>212</v>
      </c>
      <c r="QP44" s="1059">
        <v>221</v>
      </c>
      <c r="QQ44" s="1059">
        <v>227</v>
      </c>
      <c r="QR44" s="1059">
        <v>239</v>
      </c>
      <c r="QS44" s="1059">
        <v>262</v>
      </c>
      <c r="QT44" s="1059">
        <v>239</v>
      </c>
      <c r="QU44" s="1059">
        <v>250</v>
      </c>
      <c r="QV44" s="1059">
        <v>245</v>
      </c>
      <c r="QW44" s="1059">
        <v>253</v>
      </c>
      <c r="QX44" s="1059">
        <v>248</v>
      </c>
      <c r="QY44" s="1059">
        <v>261</v>
      </c>
      <c r="QZ44" s="1059">
        <v>250</v>
      </c>
      <c r="RA44" s="1059">
        <v>234</v>
      </c>
      <c r="RB44" s="1059">
        <v>224</v>
      </c>
      <c r="RC44" s="1059">
        <v>259</v>
      </c>
      <c r="RD44" s="1059">
        <v>247</v>
      </c>
      <c r="RE44" s="1059">
        <v>189</v>
      </c>
      <c r="RF44" s="1059">
        <v>145</v>
      </c>
      <c r="RG44" s="1059">
        <v>166</v>
      </c>
      <c r="RH44" s="1059">
        <v>184</v>
      </c>
      <c r="RI44" s="1059">
        <v>169</v>
      </c>
      <c r="RJ44" s="1126">
        <v>182</v>
      </c>
      <c r="RK44" s="1059">
        <v>204</v>
      </c>
      <c r="RL44" s="1059">
        <v>174</v>
      </c>
      <c r="RM44" s="1059">
        <v>191</v>
      </c>
      <c r="RN44" s="1059">
        <v>211</v>
      </c>
      <c r="RO44" s="1059">
        <v>219</v>
      </c>
      <c r="RP44" s="1059">
        <v>228</v>
      </c>
      <c r="RQ44" s="1059">
        <v>252</v>
      </c>
      <c r="RR44" s="1059">
        <v>234</v>
      </c>
      <c r="RS44" s="1059">
        <v>256</v>
      </c>
      <c r="RT44" s="1059">
        <v>229</v>
      </c>
      <c r="RU44" s="1059">
        <v>247</v>
      </c>
      <c r="RV44" s="1059">
        <v>260</v>
      </c>
      <c r="RW44" s="1059">
        <v>251</v>
      </c>
      <c r="RX44" s="1059">
        <v>256</v>
      </c>
      <c r="RY44" s="1059">
        <v>231</v>
      </c>
      <c r="RZ44" s="1059">
        <v>223</v>
      </c>
      <c r="SA44" s="1059">
        <v>249</v>
      </c>
      <c r="SB44" s="1059">
        <v>254</v>
      </c>
      <c r="SC44" s="1059">
        <v>219</v>
      </c>
      <c r="SD44" s="1059">
        <v>192</v>
      </c>
      <c r="SE44" s="1059">
        <v>169</v>
      </c>
      <c r="SF44" s="1059">
        <v>169</v>
      </c>
      <c r="SG44" s="1059">
        <v>171</v>
      </c>
      <c r="SH44" s="1059">
        <v>168</v>
      </c>
      <c r="SI44" s="1126">
        <v>187</v>
      </c>
      <c r="SJ44" s="1059">
        <v>167</v>
      </c>
      <c r="SK44" s="1059">
        <v>178</v>
      </c>
      <c r="SL44" s="1059">
        <v>196</v>
      </c>
      <c r="SM44" s="1059">
        <v>206</v>
      </c>
      <c r="SN44" s="1059">
        <v>209</v>
      </c>
      <c r="SO44" s="1059">
        <v>252</v>
      </c>
      <c r="SP44" s="1059">
        <v>227</v>
      </c>
      <c r="SQ44" s="1059">
        <v>250</v>
      </c>
      <c r="SR44" s="1059">
        <v>222</v>
      </c>
      <c r="SS44" s="1059">
        <v>238</v>
      </c>
      <c r="ST44" s="1059">
        <v>255</v>
      </c>
      <c r="SU44" s="1059">
        <v>250</v>
      </c>
      <c r="SV44" s="1059">
        <v>256</v>
      </c>
      <c r="SW44" s="1059">
        <v>238</v>
      </c>
      <c r="SX44" s="1059">
        <v>228</v>
      </c>
      <c r="SY44" s="1059">
        <v>259</v>
      </c>
      <c r="SZ44" s="1059">
        <v>262</v>
      </c>
      <c r="TA44" s="1059">
        <v>223</v>
      </c>
      <c r="TB44" s="1059">
        <v>226</v>
      </c>
      <c r="TC44" s="1059">
        <v>207</v>
      </c>
      <c r="TD44" s="1059">
        <v>175</v>
      </c>
      <c r="TE44" s="1059">
        <v>166</v>
      </c>
      <c r="TF44" s="1059">
        <v>177</v>
      </c>
      <c r="TG44" s="1059">
        <v>188</v>
      </c>
      <c r="TH44" s="1126">
        <v>184</v>
      </c>
      <c r="TI44" s="1059">
        <v>112</v>
      </c>
      <c r="TJ44" s="1059">
        <v>129</v>
      </c>
      <c r="TK44" s="1059">
        <v>241</v>
      </c>
      <c r="TL44" s="1060">
        <v>0.53526970954356845</v>
      </c>
      <c r="TM44" s="1060">
        <v>0.47224088134498171</v>
      </c>
      <c r="TN44" s="1060">
        <v>0.59719180412373907</v>
      </c>
      <c r="TO44" s="1126" t="s">
        <v>2154</v>
      </c>
      <c r="TP44" s="1059">
        <v>72</v>
      </c>
      <c r="TQ44" s="1059">
        <v>137</v>
      </c>
      <c r="TR44" s="1059">
        <v>209</v>
      </c>
      <c r="TS44" s="1060">
        <v>0.65550239234449759</v>
      </c>
      <c r="TT44" s="1060">
        <v>0.58879307370670031</v>
      </c>
      <c r="TU44" s="1060">
        <v>0.71659855610146839</v>
      </c>
      <c r="TV44" s="1126" t="s">
        <v>2154</v>
      </c>
      <c r="TW44" s="1059">
        <v>64</v>
      </c>
      <c r="TX44" s="1059">
        <v>142</v>
      </c>
      <c r="TY44" s="1059">
        <v>206</v>
      </c>
      <c r="TZ44" s="1060">
        <v>0.68932038834951459</v>
      </c>
      <c r="UA44" s="1060">
        <v>0.62314505044842838</v>
      </c>
      <c r="UB44" s="1060">
        <v>0.74856414581030351</v>
      </c>
      <c r="UC44" s="1126" t="s">
        <v>2154</v>
      </c>
      <c r="UD44" s="1059">
        <v>74</v>
      </c>
      <c r="UE44" s="1059">
        <v>144</v>
      </c>
      <c r="UF44" s="1059">
        <v>218</v>
      </c>
      <c r="UG44" s="1060">
        <v>0.66055045871559637</v>
      </c>
      <c r="UH44" s="1060">
        <v>0.59539696318486757</v>
      </c>
      <c r="UI44" s="1060">
        <v>0.72014369532017009</v>
      </c>
      <c r="UJ44" s="1126" t="s">
        <v>2154</v>
      </c>
      <c r="UK44" s="1059">
        <v>66</v>
      </c>
      <c r="UL44" s="1059">
        <v>167</v>
      </c>
      <c r="UM44" s="1059">
        <v>233</v>
      </c>
      <c r="UN44" s="1060">
        <v>0.71673819742489275</v>
      </c>
      <c r="UO44" s="1060">
        <v>0.65573087202152147</v>
      </c>
      <c r="UP44" s="1060">
        <v>0.77071473637368859</v>
      </c>
      <c r="UQ44" s="1126" t="s">
        <v>2154</v>
      </c>
      <c r="UR44" s="1059">
        <v>3058</v>
      </c>
      <c r="US44" s="1059">
        <v>3021</v>
      </c>
      <c r="UT44" s="1059">
        <v>37</v>
      </c>
      <c r="UU44" s="1059">
        <v>36</v>
      </c>
      <c r="UV44" s="1060">
        <v>0.97297297297297303</v>
      </c>
      <c r="UW44" s="1059">
        <v>1</v>
      </c>
      <c r="UX44" s="1072">
        <v>2.7027027027027029E-2</v>
      </c>
      <c r="UY44" s="1059">
        <v>2186</v>
      </c>
      <c r="UZ44" s="1059">
        <v>1514</v>
      </c>
      <c r="VA44" s="1059">
        <v>269</v>
      </c>
      <c r="VB44" s="1059">
        <v>403</v>
      </c>
      <c r="VC44" s="1060">
        <v>0.69258920402561752</v>
      </c>
      <c r="VD44" s="1060">
        <v>0.12305580969807868</v>
      </c>
      <c r="VE44" s="1072">
        <v>0.18435498627630376</v>
      </c>
      <c r="VF44" s="1059">
        <v>6385</v>
      </c>
      <c r="VG44" s="1059">
        <v>269</v>
      </c>
      <c r="VH44" s="1059">
        <v>371</v>
      </c>
      <c r="VI44" s="1059">
        <v>159</v>
      </c>
      <c r="VJ44" s="1059">
        <v>4219</v>
      </c>
      <c r="VK44" s="1059">
        <v>341</v>
      </c>
      <c r="VL44" s="1059">
        <v>2354</v>
      </c>
      <c r="VM44" s="1072">
        <v>0.14485981308411214</v>
      </c>
      <c r="VN44" s="1059">
        <v>1475</v>
      </c>
      <c r="VO44" s="1059">
        <v>2</v>
      </c>
      <c r="VP44" s="1059">
        <v>285</v>
      </c>
      <c r="VQ44" s="1059">
        <v>418</v>
      </c>
      <c r="VR44" s="1059">
        <v>190</v>
      </c>
      <c r="VS44" s="1126">
        <v>2370</v>
      </c>
      <c r="VT44" s="1059">
        <v>807</v>
      </c>
      <c r="VU44" s="1059">
        <v>694</v>
      </c>
      <c r="VV44" s="1059">
        <v>110</v>
      </c>
      <c r="VW44" s="1059">
        <v>3</v>
      </c>
      <c r="VX44" s="1059">
        <v>113</v>
      </c>
      <c r="VY44" s="1060">
        <v>0.13630731102850063</v>
      </c>
      <c r="VZ44" s="1072">
        <v>0.14002478314745972</v>
      </c>
      <c r="WA44" s="1059">
        <v>95</v>
      </c>
      <c r="WB44" s="1059">
        <v>90</v>
      </c>
      <c r="WC44" s="1059">
        <v>70</v>
      </c>
      <c r="WD44" s="1059">
        <v>70</v>
      </c>
      <c r="WE44" s="1059">
        <v>65</v>
      </c>
      <c r="WF44" s="1059">
        <v>60</v>
      </c>
      <c r="WG44" s="1126">
        <v>70</v>
      </c>
      <c r="WH44" s="1059">
        <v>416</v>
      </c>
      <c r="WI44" s="1059">
        <v>126</v>
      </c>
      <c r="WJ44" s="1060">
        <v>0.30288461538461536</v>
      </c>
      <c r="WK44" s="1126">
        <v>43</v>
      </c>
      <c r="WL44" s="1059" t="s">
        <v>770</v>
      </c>
      <c r="WM44" s="1060" t="s">
        <v>770</v>
      </c>
      <c r="WN44" s="1060" t="s">
        <v>770</v>
      </c>
      <c r="WO44" s="1072" t="s">
        <v>770</v>
      </c>
      <c r="WP44" s="1059" t="s">
        <v>770</v>
      </c>
      <c r="WQ44" s="1060" t="s">
        <v>770</v>
      </c>
      <c r="WR44" s="1060" t="s">
        <v>770</v>
      </c>
      <c r="WS44" s="1072" t="s">
        <v>770</v>
      </c>
      <c r="WT44" s="1059" t="s">
        <v>770</v>
      </c>
      <c r="WU44" s="1060" t="s">
        <v>770</v>
      </c>
      <c r="WV44" s="1060" t="s">
        <v>770</v>
      </c>
      <c r="WW44" s="1072" t="s">
        <v>770</v>
      </c>
      <c r="WX44" s="1059" t="s">
        <v>770</v>
      </c>
      <c r="WY44" s="1060" t="s">
        <v>770</v>
      </c>
      <c r="WZ44" s="1060" t="s">
        <v>770</v>
      </c>
      <c r="XA44" s="1072" t="s">
        <v>770</v>
      </c>
      <c r="XB44" s="1059">
        <v>251</v>
      </c>
      <c r="XC44" s="1059">
        <v>9057</v>
      </c>
      <c r="XD44" s="1072">
        <v>2.7713370873357623E-2</v>
      </c>
      <c r="XE44" s="1059">
        <v>130</v>
      </c>
      <c r="XF44" s="1059">
        <v>1060</v>
      </c>
      <c r="XG44" s="1060">
        <v>0.12264150943396226</v>
      </c>
      <c r="XH44" s="1060">
        <v>0.10424570855848289</v>
      </c>
      <c r="XI44" s="1060">
        <v>0.14376254176217274</v>
      </c>
      <c r="XJ44" s="1059">
        <v>130</v>
      </c>
      <c r="XK44" s="1059">
        <v>1030</v>
      </c>
      <c r="XL44" s="1060">
        <v>0.12621359223300971</v>
      </c>
      <c r="XM44" s="1060">
        <v>0.10731179473345716</v>
      </c>
      <c r="XN44" s="1060">
        <v>0.14789315624776858</v>
      </c>
      <c r="XO44" s="1059">
        <v>130</v>
      </c>
      <c r="XP44" s="1059">
        <v>1025</v>
      </c>
      <c r="XQ44" s="1060">
        <v>0.12682926829268293</v>
      </c>
      <c r="XR44" s="1060">
        <v>0.10784043661952747</v>
      </c>
      <c r="XS44" s="1060">
        <v>0.14860476838136888</v>
      </c>
      <c r="XT44" s="1059">
        <v>150</v>
      </c>
      <c r="XU44" s="1059">
        <v>1005</v>
      </c>
      <c r="XV44" s="1060">
        <v>0.14925373134328357</v>
      </c>
      <c r="XW44" s="1060">
        <v>0.12856009226592366</v>
      </c>
      <c r="XX44" s="1060">
        <v>0.17261850835966502</v>
      </c>
      <c r="XY44" s="1059">
        <v>130</v>
      </c>
      <c r="XZ44" s="1059">
        <v>1035</v>
      </c>
      <c r="YA44" s="1060">
        <v>0.12560386473429952</v>
      </c>
      <c r="YB44" s="1060">
        <v>0.106788312210768</v>
      </c>
      <c r="YC44" s="1060">
        <v>0.14718832356983544</v>
      </c>
      <c r="YD44" s="1059">
        <v>125</v>
      </c>
      <c r="YE44" s="1059">
        <v>905</v>
      </c>
      <c r="YF44" s="1060">
        <v>0.13812154696132597</v>
      </c>
      <c r="YG44" s="1060">
        <v>0.11716756149671541</v>
      </c>
      <c r="YH44" s="1060">
        <v>0.16213468242828874</v>
      </c>
      <c r="YI44" s="1059" t="s">
        <v>770</v>
      </c>
      <c r="YJ44" s="1059" t="s">
        <v>770</v>
      </c>
      <c r="YK44" s="1060" t="s">
        <v>770</v>
      </c>
      <c r="YL44" s="1060" t="s">
        <v>770</v>
      </c>
      <c r="YM44" s="1072" t="s">
        <v>770</v>
      </c>
      <c r="YN44" s="1059">
        <v>110</v>
      </c>
      <c r="YO44" s="1059">
        <v>135</v>
      </c>
      <c r="YP44" s="1059">
        <v>155</v>
      </c>
      <c r="YQ44" s="1059">
        <v>140</v>
      </c>
      <c r="YR44" s="1059">
        <v>100</v>
      </c>
      <c r="YS44" s="1059">
        <v>100</v>
      </c>
      <c r="YT44" s="1126">
        <v>135</v>
      </c>
      <c r="YU44" s="1059">
        <v>8</v>
      </c>
      <c r="YV44" s="1059">
        <v>91</v>
      </c>
      <c r="YW44" s="1060">
        <v>8.7912087912087919E-2</v>
      </c>
      <c r="YX44" s="1060">
        <v>4.5220207808304075E-2</v>
      </c>
      <c r="YY44" s="1060">
        <v>0.16398638883637737</v>
      </c>
      <c r="YZ44" s="1059">
        <v>5</v>
      </c>
      <c r="ZA44" s="1059">
        <v>91</v>
      </c>
      <c r="ZB44" s="1060">
        <v>5.4945054945054944E-2</v>
      </c>
      <c r="ZC44" s="1060">
        <v>2.3695099703426772E-2</v>
      </c>
      <c r="ZD44" s="1060">
        <v>0.12224802467282922</v>
      </c>
      <c r="ZE44" s="1059">
        <v>7</v>
      </c>
      <c r="ZF44" s="1059">
        <v>90</v>
      </c>
      <c r="ZG44" s="1060">
        <v>7.7777777777777779E-2</v>
      </c>
      <c r="ZH44" s="1060">
        <v>3.8184815317288991E-2</v>
      </c>
      <c r="ZI44" s="1060">
        <v>0.15193860182592026</v>
      </c>
      <c r="ZJ44" s="1059">
        <v>16</v>
      </c>
      <c r="ZK44" s="1059">
        <v>90</v>
      </c>
      <c r="ZL44" s="1060">
        <v>0.17777777777777778</v>
      </c>
      <c r="ZM44" s="1060">
        <v>0.1124973715833035</v>
      </c>
      <c r="ZN44" s="1072">
        <v>0.26943892044704038</v>
      </c>
      <c r="ZO44" s="1059">
        <v>203</v>
      </c>
      <c r="ZP44" s="1059">
        <v>15</v>
      </c>
      <c r="ZQ44" s="1059">
        <v>188</v>
      </c>
      <c r="ZR44" s="1060">
        <v>0.92610837438423643</v>
      </c>
      <c r="ZS44" s="1059">
        <v>71</v>
      </c>
      <c r="ZT44" s="1059">
        <v>27</v>
      </c>
      <c r="ZU44" s="1059">
        <v>98</v>
      </c>
      <c r="ZV44" s="1060">
        <v>0.37765957446808512</v>
      </c>
      <c r="ZW44" s="1060">
        <v>0.31146292468734743</v>
      </c>
      <c r="ZX44" s="1060">
        <v>0.4487557460693517</v>
      </c>
      <c r="ZY44" s="1060">
        <v>0.52127659574468088</v>
      </c>
      <c r="ZZ44" s="1060">
        <v>0.45016002848741776</v>
      </c>
      <c r="AAA44" s="1072">
        <v>0.59154107225054764</v>
      </c>
      <c r="AAB44" s="1059">
        <v>27</v>
      </c>
      <c r="AAC44" s="1059">
        <v>192</v>
      </c>
      <c r="AAD44" s="1059">
        <v>219</v>
      </c>
      <c r="AAE44" s="1060">
        <v>0.87671232876712324</v>
      </c>
      <c r="AAF44" s="1059">
        <v>80</v>
      </c>
      <c r="AAG44" s="1060">
        <v>0.41666666666666669</v>
      </c>
      <c r="AAH44" s="1060">
        <v>0.34923432270749649</v>
      </c>
      <c r="AAI44" s="1060">
        <v>0.48736820163696254</v>
      </c>
      <c r="AAJ44" s="1059">
        <v>35</v>
      </c>
      <c r="AAK44" s="1059">
        <v>115</v>
      </c>
      <c r="AAL44" s="1060">
        <v>0.59895833333333337</v>
      </c>
      <c r="AAM44" s="1060">
        <v>0.52834798540367167</v>
      </c>
      <c r="AAN44" s="1072">
        <v>0.6656865169372832</v>
      </c>
      <c r="AAO44" s="1059">
        <v>182</v>
      </c>
      <c r="AAP44" s="1059">
        <v>74</v>
      </c>
      <c r="AAQ44" s="1060">
        <v>0.40659340659340659</v>
      </c>
      <c r="AAR44" s="1060">
        <v>0.33787690835078121</v>
      </c>
      <c r="AAS44" s="1060">
        <v>0.47917144988017574</v>
      </c>
      <c r="AAT44" s="1059">
        <v>31</v>
      </c>
      <c r="AAU44" s="1059">
        <v>105</v>
      </c>
      <c r="AAV44" s="1060">
        <v>0.57692307692307687</v>
      </c>
      <c r="AAW44" s="1060">
        <v>0.50428464587921862</v>
      </c>
      <c r="AAX44" s="1072">
        <v>0.64638141204822863</v>
      </c>
      <c r="AAY44" s="1059">
        <v>207</v>
      </c>
      <c r="AAZ44" s="1059">
        <v>193</v>
      </c>
      <c r="ABA44" s="1059">
        <v>14</v>
      </c>
      <c r="ABB44" s="1060">
        <v>0.93236714975845414</v>
      </c>
      <c r="ABC44" s="1059">
        <v>85</v>
      </c>
      <c r="ABD44" s="1060">
        <v>0.44041450777202074</v>
      </c>
      <c r="ABE44" s="1060">
        <v>0.3722164231732934</v>
      </c>
      <c r="ABF44" s="1060">
        <v>0.51093827331292274</v>
      </c>
      <c r="ABG44" s="1059">
        <v>25</v>
      </c>
      <c r="ABH44" s="1059">
        <v>110</v>
      </c>
      <c r="ABI44" s="1060">
        <v>0.56994818652849744</v>
      </c>
      <c r="ABJ44" s="1060">
        <v>0.49940758869255336</v>
      </c>
      <c r="ABK44" s="1072">
        <v>0.63775863717145387</v>
      </c>
      <c r="ABL44" s="1059">
        <v>6385</v>
      </c>
      <c r="ABM44" s="1059">
        <v>4031</v>
      </c>
      <c r="ABN44" s="1059">
        <v>2354</v>
      </c>
      <c r="ABO44" s="1059">
        <v>269</v>
      </c>
      <c r="ABP44" s="1059">
        <v>224</v>
      </c>
      <c r="ABQ44" s="1059">
        <v>490</v>
      </c>
      <c r="ABR44" s="1059">
        <v>371</v>
      </c>
      <c r="ABS44" s="1059">
        <v>432</v>
      </c>
      <c r="ABT44" s="1059">
        <v>227</v>
      </c>
      <c r="ABU44" s="1059">
        <v>159</v>
      </c>
      <c r="ABV44" s="1059">
        <v>146</v>
      </c>
      <c r="ABW44" s="1126">
        <v>36</v>
      </c>
      <c r="ABX44" s="1059">
        <v>135</v>
      </c>
      <c r="ABY44" s="1059">
        <v>110</v>
      </c>
      <c r="ABZ44" s="1059">
        <v>80</v>
      </c>
      <c r="ACA44" s="1059">
        <v>55</v>
      </c>
      <c r="ACB44" s="1059">
        <v>340</v>
      </c>
      <c r="ACC44" s="1059">
        <v>390</v>
      </c>
      <c r="ACD44" s="1059">
        <v>190</v>
      </c>
      <c r="ACE44" s="1059">
        <v>100</v>
      </c>
      <c r="ACF44" s="1059">
        <v>105</v>
      </c>
      <c r="ACG44" s="1059">
        <v>75</v>
      </c>
      <c r="ACH44" s="1059">
        <v>35</v>
      </c>
      <c r="ACI44" s="1059">
        <v>285</v>
      </c>
      <c r="ACJ44" s="1059">
        <v>325</v>
      </c>
      <c r="ACK44" s="1059">
        <v>175</v>
      </c>
      <c r="ACL44" s="1059">
        <v>100</v>
      </c>
      <c r="ACM44" s="1059">
        <v>110</v>
      </c>
      <c r="ACN44" s="1059">
        <v>95</v>
      </c>
      <c r="ACO44" s="1059">
        <v>50</v>
      </c>
      <c r="ACP44" s="1059">
        <v>295</v>
      </c>
      <c r="ACQ44" s="1059">
        <v>335</v>
      </c>
      <c r="ACR44" s="1059">
        <v>175</v>
      </c>
      <c r="ACS44" s="1059">
        <v>140</v>
      </c>
      <c r="ACT44" s="1059">
        <v>125</v>
      </c>
      <c r="ACU44" s="1059">
        <v>105</v>
      </c>
      <c r="ACV44" s="1059">
        <v>45</v>
      </c>
      <c r="ACW44" s="1059">
        <v>360</v>
      </c>
      <c r="ACX44" s="1059">
        <v>390</v>
      </c>
      <c r="ACY44" s="1059">
        <v>210</v>
      </c>
      <c r="ACZ44" s="1059">
        <v>155</v>
      </c>
      <c r="ADA44" s="1059">
        <v>115</v>
      </c>
      <c r="ADB44" s="1059">
        <v>105</v>
      </c>
      <c r="ADC44" s="1059">
        <v>55</v>
      </c>
      <c r="ADD44" s="1059">
        <v>370</v>
      </c>
      <c r="ADE44" s="1059">
        <v>420</v>
      </c>
      <c r="ADF44" s="1059">
        <v>225</v>
      </c>
      <c r="ADG44" s="1059">
        <v>135</v>
      </c>
      <c r="ADH44" s="1059">
        <v>130</v>
      </c>
      <c r="ADI44" s="1059">
        <v>110</v>
      </c>
      <c r="ADJ44" s="1059">
        <v>40</v>
      </c>
      <c r="ADK44" s="1059">
        <v>390</v>
      </c>
      <c r="ADL44" s="1059">
        <v>435</v>
      </c>
      <c r="ADM44" s="1126">
        <v>230</v>
      </c>
      <c r="ADN44" s="1059">
        <v>260</v>
      </c>
      <c r="ADO44" s="1059">
        <v>226</v>
      </c>
      <c r="ADP44" s="1060">
        <v>0.86923076923076925</v>
      </c>
      <c r="ADQ44" s="1059">
        <v>235</v>
      </c>
      <c r="ADR44" s="1060">
        <v>0.90384615384615385</v>
      </c>
      <c r="ADS44" s="1059">
        <v>215</v>
      </c>
      <c r="ADT44" s="1059">
        <v>186</v>
      </c>
      <c r="ADU44" s="1060">
        <v>0.8651162790697674</v>
      </c>
      <c r="ADV44" s="1059">
        <v>183</v>
      </c>
      <c r="ADW44" s="1060">
        <v>0.85116279069767442</v>
      </c>
      <c r="ADX44" s="1059">
        <v>185</v>
      </c>
      <c r="ADY44" s="1060">
        <v>0.86046511627906974</v>
      </c>
      <c r="ADZ44" s="1059">
        <v>186</v>
      </c>
      <c r="AEA44" s="1060">
        <v>0.8651162790697674</v>
      </c>
      <c r="AEB44" s="1059">
        <v>249</v>
      </c>
      <c r="AEC44" s="1059">
        <v>239</v>
      </c>
      <c r="AED44" s="1060">
        <v>0.95983935742971882</v>
      </c>
      <c r="AEE44" s="1059">
        <v>209</v>
      </c>
      <c r="AEF44" s="1060">
        <v>0.8393574297188755</v>
      </c>
      <c r="AEG44" s="1059">
        <v>239</v>
      </c>
      <c r="AEH44" s="1060">
        <v>0.95983935742971882</v>
      </c>
      <c r="AEI44" s="1059">
        <v>239</v>
      </c>
      <c r="AEJ44" s="1060">
        <v>0.95983935742971882</v>
      </c>
      <c r="AEK44" s="1059">
        <v>208</v>
      </c>
      <c r="AEL44" s="1060">
        <v>0.83534136546184734</v>
      </c>
      <c r="AEM44" s="1059">
        <v>202</v>
      </c>
      <c r="AEN44" s="1060">
        <v>0.8112449799196787</v>
      </c>
      <c r="AEO44" s="1059">
        <v>203</v>
      </c>
      <c r="AEP44" s="1072">
        <v>0.81526104417670686</v>
      </c>
      <c r="AEQ44" s="1158">
        <v>204</v>
      </c>
      <c r="AER44" s="1042">
        <v>165</v>
      </c>
      <c r="AES44" s="1144">
        <v>0.80882352941176472</v>
      </c>
      <c r="AET44" s="64">
        <v>51</v>
      </c>
      <c r="AEU44" s="1144">
        <v>0.25</v>
      </c>
      <c r="AEV44" s="1042">
        <v>175</v>
      </c>
      <c r="AEW44" s="1144">
        <v>0.85784313725490191</v>
      </c>
      <c r="AEX44" s="1042">
        <v>215</v>
      </c>
      <c r="AEY44" s="1042">
        <v>195</v>
      </c>
      <c r="AEZ44" s="1144">
        <v>0.90697674418604646</v>
      </c>
      <c r="AFA44" s="65">
        <v>172</v>
      </c>
      <c r="AFB44" s="1144">
        <v>0.8</v>
      </c>
      <c r="AFC44" s="65">
        <v>157</v>
      </c>
      <c r="AFD44" s="1144">
        <v>0.73023255813953492</v>
      </c>
      <c r="AFE44" s="1042">
        <v>172</v>
      </c>
      <c r="AFF44" s="1144">
        <v>0.8</v>
      </c>
      <c r="AFG44" s="1042">
        <v>133</v>
      </c>
      <c r="AFH44" s="1144">
        <v>0.61860465116279073</v>
      </c>
      <c r="AFI44" s="1042">
        <v>254</v>
      </c>
      <c r="AFJ44" s="1042">
        <v>246</v>
      </c>
      <c r="AFK44" s="1144">
        <v>0.96850393700787396</v>
      </c>
      <c r="AFL44" s="65">
        <v>219</v>
      </c>
      <c r="AFM44" s="1144">
        <v>0.86220472440944884</v>
      </c>
      <c r="AFN44" s="65">
        <v>246</v>
      </c>
      <c r="AFO44" s="1144">
        <v>0.96850393700787396</v>
      </c>
      <c r="AFP44" s="65">
        <v>246</v>
      </c>
      <c r="AFQ44" s="1144">
        <v>0.96850393700787396</v>
      </c>
      <c r="AFR44" s="65">
        <v>189</v>
      </c>
      <c r="AFS44" s="1144">
        <v>0.74409448818897639</v>
      </c>
      <c r="AFT44" s="65">
        <v>208</v>
      </c>
      <c r="AFU44" s="1144">
        <v>0.81889763779527558</v>
      </c>
      <c r="AFV44" s="1042">
        <v>208</v>
      </c>
      <c r="AFW44" s="1144">
        <v>0.81889763779527558</v>
      </c>
      <c r="AFX44" s="1042">
        <v>230</v>
      </c>
      <c r="AFY44" s="1144">
        <v>0.90551181102362199</v>
      </c>
      <c r="AFZ44" s="1042">
        <v>189</v>
      </c>
      <c r="AGA44" s="1144">
        <v>0.74409448818897639</v>
      </c>
      <c r="AGB44" s="1042">
        <v>148</v>
      </c>
      <c r="AGC44" s="802">
        <v>0.58267716535433067</v>
      </c>
      <c r="AGD44" s="1042">
        <v>205</v>
      </c>
      <c r="AGE44" s="1039">
        <v>189</v>
      </c>
      <c r="AGF44" s="1145">
        <v>0.92195121951219516</v>
      </c>
      <c r="AGG44" s="1039">
        <v>0</v>
      </c>
      <c r="AGH44" s="1145">
        <v>0</v>
      </c>
      <c r="AGI44" s="1039">
        <v>192</v>
      </c>
      <c r="AGJ44" s="1145">
        <v>0.93658536585365859</v>
      </c>
      <c r="AGK44" s="1039">
        <v>225</v>
      </c>
      <c r="AGL44" s="1039">
        <v>220</v>
      </c>
      <c r="AGM44" s="1145">
        <v>0.97777777777777775</v>
      </c>
      <c r="AGN44" s="1039">
        <v>181</v>
      </c>
      <c r="AGO44" s="1145">
        <v>0.80444444444444441</v>
      </c>
      <c r="AGP44" s="1039">
        <v>222</v>
      </c>
      <c r="AGQ44" s="1145">
        <v>0.98666666666666669</v>
      </c>
      <c r="AGR44" s="1039">
        <v>185</v>
      </c>
      <c r="AGS44" s="1145">
        <v>0.82222222222222219</v>
      </c>
      <c r="AGT44" s="1039">
        <v>181</v>
      </c>
      <c r="AGU44" s="1145">
        <v>0.80444444444444441</v>
      </c>
      <c r="AGV44" s="1039">
        <v>230</v>
      </c>
      <c r="AGW44" s="1039">
        <v>221</v>
      </c>
      <c r="AGX44" s="1145">
        <v>0.96086956521739131</v>
      </c>
      <c r="AGY44" s="1039">
        <v>210</v>
      </c>
      <c r="AGZ44" s="1145">
        <v>0.91304347826086951</v>
      </c>
      <c r="AHA44" s="1039">
        <v>221</v>
      </c>
      <c r="AHB44" s="1145">
        <v>0.96086956521739131</v>
      </c>
      <c r="AHC44" s="1039">
        <v>221</v>
      </c>
      <c r="AHD44" s="1145">
        <v>0.96086956521739131</v>
      </c>
      <c r="AHE44" s="1039">
        <v>223</v>
      </c>
      <c r="AHF44" s="1145">
        <v>0.9695652173913043</v>
      </c>
      <c r="AHG44" s="1039">
        <v>187</v>
      </c>
      <c r="AHH44" s="1145">
        <v>0.81304347826086953</v>
      </c>
      <c r="AHI44" s="1039">
        <v>211</v>
      </c>
      <c r="AHJ44" s="1145">
        <v>0.91739130434782612</v>
      </c>
      <c r="AHK44" s="1039">
        <v>208</v>
      </c>
      <c r="AHL44" s="1145">
        <v>0.90434782608695652</v>
      </c>
      <c r="AHM44" s="1039">
        <v>223</v>
      </c>
      <c r="AHN44" s="1145">
        <v>0.9695652173913043</v>
      </c>
      <c r="AHO44" s="1039">
        <v>204</v>
      </c>
      <c r="AHP44" s="749">
        <v>0.88695652173913042</v>
      </c>
    </row>
    <row r="45" spans="1:900" ht="14.25" x14ac:dyDescent="0.2">
      <c r="A45" s="1979"/>
      <c r="B45" s="8" t="s">
        <v>648</v>
      </c>
      <c r="C45" s="1015" t="s">
        <v>649</v>
      </c>
      <c r="D45" s="3" t="s">
        <v>647</v>
      </c>
      <c r="E45" s="1" t="s">
        <v>1682</v>
      </c>
      <c r="F45" s="1" t="s">
        <v>1683</v>
      </c>
      <c r="G45" s="1" t="s">
        <v>770</v>
      </c>
      <c r="H45" s="1" t="s">
        <v>770</v>
      </c>
      <c r="I45" s="1" t="s">
        <v>1684</v>
      </c>
      <c r="J45" s="1" t="s">
        <v>647</v>
      </c>
      <c r="K45" s="1" t="s">
        <v>735</v>
      </c>
      <c r="L45" s="1" t="s">
        <v>737</v>
      </c>
      <c r="M45" s="1" t="s">
        <v>584</v>
      </c>
      <c r="N45" s="1" t="s">
        <v>627</v>
      </c>
      <c r="O45" s="1" t="s">
        <v>1685</v>
      </c>
      <c r="P45" s="1" t="s">
        <v>1524</v>
      </c>
      <c r="Q45" s="1">
        <v>493070</v>
      </c>
      <c r="R45" s="1">
        <v>100629</v>
      </c>
      <c r="S45" s="1">
        <v>23269</v>
      </c>
      <c r="T45" s="1">
        <v>80374</v>
      </c>
      <c r="U45" s="2063" t="s">
        <v>3682</v>
      </c>
      <c r="V45" s="1125">
        <v>565</v>
      </c>
      <c r="W45" s="1059">
        <v>660</v>
      </c>
      <c r="X45" s="1059">
        <v>2840</v>
      </c>
      <c r="Y45" s="1059">
        <v>3325</v>
      </c>
      <c r="Z45" s="1098">
        <v>0.198943661971831</v>
      </c>
      <c r="AA45" s="1098">
        <v>0.18467260384394157</v>
      </c>
      <c r="AB45" s="1098">
        <v>0.21402805343210923</v>
      </c>
      <c r="AC45" s="1098">
        <v>0.19849624060150375</v>
      </c>
      <c r="AD45" s="1098">
        <v>0.18528998298241434</v>
      </c>
      <c r="AE45" s="1072">
        <v>0.21239836450941552</v>
      </c>
      <c r="AF45" s="1059">
        <v>505</v>
      </c>
      <c r="AG45" s="1059">
        <v>560</v>
      </c>
      <c r="AH45" s="1059">
        <v>2850</v>
      </c>
      <c r="AI45" s="1059">
        <v>3315</v>
      </c>
      <c r="AJ45" s="1098">
        <v>0.17719298245614035</v>
      </c>
      <c r="AK45" s="1098">
        <v>0.16361182006117697</v>
      </c>
      <c r="AL45" s="1098">
        <v>0.1916431839219975</v>
      </c>
      <c r="AM45" s="1098">
        <v>0.1689291101055807</v>
      </c>
      <c r="AN45" s="1098">
        <v>0.15655902392755469</v>
      </c>
      <c r="AO45" s="1072">
        <v>0.18206560540922476</v>
      </c>
      <c r="AP45" s="1059">
        <v>515</v>
      </c>
      <c r="AQ45" s="1059">
        <v>570</v>
      </c>
      <c r="AR45" s="1059">
        <v>2730</v>
      </c>
      <c r="AS45" s="1059">
        <v>3195</v>
      </c>
      <c r="AT45" s="1098">
        <v>0.18864468864468864</v>
      </c>
      <c r="AU45" s="1098">
        <v>0.17441042238490742</v>
      </c>
      <c r="AV45" s="1098">
        <v>0.20375395707646246</v>
      </c>
      <c r="AW45" s="1098">
        <v>0.17840375586854459</v>
      </c>
      <c r="AX45" s="1098">
        <v>0.1655170256519464</v>
      </c>
      <c r="AY45" s="1072">
        <v>0.19206288993486423</v>
      </c>
      <c r="AZ45" s="1059">
        <v>535</v>
      </c>
      <c r="BA45" s="1059">
        <v>600</v>
      </c>
      <c r="BB45" s="1059">
        <v>2655</v>
      </c>
      <c r="BC45" s="1059">
        <v>3100</v>
      </c>
      <c r="BD45" s="1098">
        <v>0.20150659133709981</v>
      </c>
      <c r="BE45" s="1098">
        <v>0.18668483121975069</v>
      </c>
      <c r="BF45" s="1098">
        <v>0.2171908700779818</v>
      </c>
      <c r="BG45" s="1098">
        <v>0.19354838709677419</v>
      </c>
      <c r="BH45" s="1098">
        <v>0.1800235333055373</v>
      </c>
      <c r="BI45" s="1072">
        <v>0.2078317984800282</v>
      </c>
      <c r="BJ45" s="1059">
        <v>1003</v>
      </c>
      <c r="BK45" s="1059">
        <v>951</v>
      </c>
      <c r="BL45" s="1059">
        <v>744</v>
      </c>
      <c r="BM45" s="1059">
        <v>825</v>
      </c>
      <c r="BN45" s="1059">
        <v>875</v>
      </c>
      <c r="BO45" s="1059">
        <v>3523</v>
      </c>
      <c r="BP45" s="1059">
        <v>4398</v>
      </c>
      <c r="BQ45" s="1126">
        <v>15053</v>
      </c>
      <c r="BR45" s="1059">
        <v>1025</v>
      </c>
      <c r="BS45" s="1059">
        <v>894</v>
      </c>
      <c r="BT45" s="1059">
        <v>735</v>
      </c>
      <c r="BU45" s="1059">
        <v>837</v>
      </c>
      <c r="BV45" s="1059">
        <v>871</v>
      </c>
      <c r="BW45" s="1059">
        <v>3491</v>
      </c>
      <c r="BX45" s="1059">
        <v>4362</v>
      </c>
      <c r="BY45" s="1126">
        <v>14829</v>
      </c>
      <c r="BZ45" s="1059">
        <v>1032</v>
      </c>
      <c r="CA45" s="1059">
        <v>843</v>
      </c>
      <c r="CB45" s="1059">
        <v>730</v>
      </c>
      <c r="CC45" s="1059">
        <v>827</v>
      </c>
      <c r="CD45" s="1059">
        <v>886</v>
      </c>
      <c r="CE45" s="1059">
        <v>3432</v>
      </c>
      <c r="CF45" s="1059">
        <v>4318</v>
      </c>
      <c r="CG45" s="1126">
        <v>14475</v>
      </c>
      <c r="CH45" s="1059">
        <v>1055</v>
      </c>
      <c r="CI45" s="1059">
        <v>798</v>
      </c>
      <c r="CJ45" s="1059">
        <v>765</v>
      </c>
      <c r="CK45" s="1059">
        <v>829</v>
      </c>
      <c r="CL45" s="1059">
        <v>917</v>
      </c>
      <c r="CM45" s="1059">
        <v>3447</v>
      </c>
      <c r="CN45" s="1059">
        <v>4364</v>
      </c>
      <c r="CO45" s="1126">
        <v>14271</v>
      </c>
      <c r="CP45" s="1059">
        <v>961</v>
      </c>
      <c r="CQ45" s="1059">
        <v>764</v>
      </c>
      <c r="CR45" s="1059">
        <v>743</v>
      </c>
      <c r="CS45" s="1059">
        <v>834</v>
      </c>
      <c r="CT45" s="1059">
        <v>902</v>
      </c>
      <c r="CU45" s="1059">
        <v>3302</v>
      </c>
      <c r="CV45" s="1059">
        <v>4204</v>
      </c>
      <c r="CW45" s="1126">
        <v>13844</v>
      </c>
      <c r="CX45" s="1059">
        <v>901</v>
      </c>
      <c r="CY45" s="1059">
        <v>717</v>
      </c>
      <c r="CZ45" s="1059">
        <v>765</v>
      </c>
      <c r="DA45" s="1059">
        <v>789</v>
      </c>
      <c r="DB45" s="1059">
        <v>905</v>
      </c>
      <c r="DC45" s="1059">
        <v>3172</v>
      </c>
      <c r="DD45" s="1059">
        <v>4077</v>
      </c>
      <c r="DE45" s="1126">
        <v>13380</v>
      </c>
      <c r="DF45" s="1059">
        <v>871</v>
      </c>
      <c r="DG45" s="1059">
        <v>674</v>
      </c>
      <c r="DH45" s="1059">
        <v>781</v>
      </c>
      <c r="DI45" s="1059">
        <v>850</v>
      </c>
      <c r="DJ45" s="1059">
        <v>875</v>
      </c>
      <c r="DK45" s="1059">
        <v>3176</v>
      </c>
      <c r="DL45" s="1059">
        <v>4051</v>
      </c>
      <c r="DM45" s="1126">
        <v>13292</v>
      </c>
      <c r="DN45" s="1059">
        <v>853</v>
      </c>
      <c r="DO45" s="1059">
        <v>706</v>
      </c>
      <c r="DP45" s="1059">
        <v>791</v>
      </c>
      <c r="DQ45" s="1059">
        <v>856</v>
      </c>
      <c r="DR45" s="1059">
        <v>851</v>
      </c>
      <c r="DS45" s="1059">
        <v>3206</v>
      </c>
      <c r="DT45" s="1059">
        <v>4057</v>
      </c>
      <c r="DU45" s="1126">
        <v>13214</v>
      </c>
      <c r="DV45" s="1059">
        <v>807</v>
      </c>
      <c r="DW45" s="1059">
        <v>721</v>
      </c>
      <c r="DX45" s="1059">
        <v>831</v>
      </c>
      <c r="DY45" s="1059">
        <v>876</v>
      </c>
      <c r="DZ45" s="1059">
        <v>891</v>
      </c>
      <c r="EA45" s="1059">
        <v>3235</v>
      </c>
      <c r="EB45" s="1059">
        <v>4126</v>
      </c>
      <c r="EC45" s="1126">
        <v>13254</v>
      </c>
      <c r="ED45" s="1059">
        <v>779</v>
      </c>
      <c r="EE45" s="1059">
        <v>771</v>
      </c>
      <c r="EF45" s="1059">
        <v>833</v>
      </c>
      <c r="EG45" s="1059">
        <v>898</v>
      </c>
      <c r="EH45" s="1059">
        <v>865</v>
      </c>
      <c r="EI45" s="1059">
        <v>3281</v>
      </c>
      <c r="EJ45" s="1059">
        <v>4146</v>
      </c>
      <c r="EK45" s="1126">
        <v>13272</v>
      </c>
      <c r="EL45" s="1059">
        <v>772</v>
      </c>
      <c r="EM45" s="1059">
        <v>838</v>
      </c>
      <c r="EN45" s="1059">
        <v>822</v>
      </c>
      <c r="EO45" s="1059">
        <v>895</v>
      </c>
      <c r="EP45" s="1059">
        <v>830</v>
      </c>
      <c r="EQ45" s="1059">
        <v>3327</v>
      </c>
      <c r="ER45" s="1059">
        <v>4157</v>
      </c>
      <c r="ES45" s="1126">
        <v>13285</v>
      </c>
      <c r="ET45" s="1059" t="s">
        <v>770</v>
      </c>
      <c r="EU45" s="1059" t="s">
        <v>770</v>
      </c>
      <c r="EV45" s="1059">
        <v>20</v>
      </c>
      <c r="EW45" s="1059">
        <v>30</v>
      </c>
      <c r="EX45" s="1059">
        <v>50</v>
      </c>
      <c r="EY45" s="1059">
        <v>142</v>
      </c>
      <c r="EZ45" s="1098">
        <v>0.352112676056338</v>
      </c>
      <c r="FA45" s="1098">
        <v>0.27839299608628043</v>
      </c>
      <c r="FB45" s="1098">
        <v>0.43362304969644033</v>
      </c>
      <c r="FC45" s="64" t="s">
        <v>2154</v>
      </c>
      <c r="FD45" s="1098">
        <v>0.21126760563380281</v>
      </c>
      <c r="FE45" s="1098">
        <v>0.1521872588671313</v>
      </c>
      <c r="FF45" s="1098">
        <v>0.28555835432770432</v>
      </c>
      <c r="FG45" s="1126" t="s">
        <v>2154</v>
      </c>
      <c r="FH45" s="1059" t="s">
        <v>770</v>
      </c>
      <c r="FI45" s="1059" t="s">
        <v>770</v>
      </c>
      <c r="FJ45" s="1059">
        <v>24</v>
      </c>
      <c r="FK45" s="1059">
        <v>30</v>
      </c>
      <c r="FL45" s="1059">
        <v>54</v>
      </c>
      <c r="FM45" s="1059">
        <v>146</v>
      </c>
      <c r="FN45" s="1098">
        <v>0.36986301369863012</v>
      </c>
      <c r="FO45" s="1098">
        <v>0.29582903041622871</v>
      </c>
      <c r="FP45" s="1098">
        <v>0.45056959450991929</v>
      </c>
      <c r="FQ45" s="1059" t="s">
        <v>2154</v>
      </c>
      <c r="FR45" s="1098">
        <v>0.20547945205479451</v>
      </c>
      <c r="FS45" s="1098">
        <v>0.14789617331996002</v>
      </c>
      <c r="FT45" s="1098">
        <v>0.27816387256553277</v>
      </c>
      <c r="FU45" s="1126" t="s">
        <v>2154</v>
      </c>
      <c r="FV45" s="1059" t="s">
        <v>770</v>
      </c>
      <c r="FW45" s="1059" t="s">
        <v>770</v>
      </c>
      <c r="FX45" s="1059">
        <v>24</v>
      </c>
      <c r="FY45" s="1059">
        <v>36</v>
      </c>
      <c r="FZ45" s="1059">
        <v>60</v>
      </c>
      <c r="GA45" s="1059">
        <v>128</v>
      </c>
      <c r="GB45" s="1098">
        <v>0.46875</v>
      </c>
      <c r="GC45" s="1098">
        <v>0.38447476772703953</v>
      </c>
      <c r="GD45" s="1098">
        <v>0.55484629204005476</v>
      </c>
      <c r="GE45" s="1059" t="s">
        <v>3499</v>
      </c>
      <c r="GF45" s="1098">
        <v>0.28125</v>
      </c>
      <c r="GG45" s="1098">
        <v>0.21061322708681729</v>
      </c>
      <c r="GH45" s="1098">
        <v>0.36463419128284263</v>
      </c>
      <c r="GI45" s="1126" t="s">
        <v>3499</v>
      </c>
      <c r="GJ45" s="1059" t="s">
        <v>770</v>
      </c>
      <c r="GK45" s="1059" t="s">
        <v>770</v>
      </c>
      <c r="GL45" s="1059">
        <v>23</v>
      </c>
      <c r="GM45" s="1059">
        <v>40</v>
      </c>
      <c r="GN45" s="1059">
        <v>63</v>
      </c>
      <c r="GO45" s="1059">
        <v>155</v>
      </c>
      <c r="GP45" s="1098">
        <v>0.40645161290322579</v>
      </c>
      <c r="GQ45" s="1098">
        <v>0.33229717077824161</v>
      </c>
      <c r="GR45" s="1098">
        <v>0.48513084697412473</v>
      </c>
      <c r="GS45" s="1059" t="s">
        <v>2154</v>
      </c>
      <c r="GT45" s="1098">
        <v>0.25806451612903225</v>
      </c>
      <c r="GU45" s="1098">
        <v>0.19561676753450549</v>
      </c>
      <c r="GV45" s="1098">
        <v>0.33221431285954545</v>
      </c>
      <c r="GW45" s="1126" t="s">
        <v>3499</v>
      </c>
      <c r="GX45" s="1059" t="s">
        <v>770</v>
      </c>
      <c r="GY45" s="1059" t="s">
        <v>770</v>
      </c>
      <c r="GZ45" s="1059">
        <v>20</v>
      </c>
      <c r="HA45" s="1059">
        <v>24</v>
      </c>
      <c r="HB45" s="1059">
        <v>44</v>
      </c>
      <c r="HC45" s="1059">
        <v>181</v>
      </c>
      <c r="HD45" s="1098">
        <v>0.24309392265193369</v>
      </c>
      <c r="HE45" s="1098">
        <v>0.18636485320491775</v>
      </c>
      <c r="HF45" s="1098">
        <v>0.31050126874981721</v>
      </c>
      <c r="HG45" s="1059" t="s">
        <v>2154</v>
      </c>
      <c r="HH45" s="1098">
        <v>0.13259668508287292</v>
      </c>
      <c r="HI45" s="1098">
        <v>9.0748985439260757E-2</v>
      </c>
      <c r="HJ45" s="1098">
        <v>0.18971546853901608</v>
      </c>
      <c r="HK45" s="1126" t="s">
        <v>2154</v>
      </c>
      <c r="HL45" s="1059" t="s">
        <v>770</v>
      </c>
      <c r="HM45" s="1059" t="s">
        <v>770</v>
      </c>
      <c r="HN45" s="1059">
        <v>27</v>
      </c>
      <c r="HO45" s="1059">
        <v>13</v>
      </c>
      <c r="HP45" s="1059">
        <v>40</v>
      </c>
      <c r="HQ45" s="1059">
        <v>166</v>
      </c>
      <c r="HR45" s="1098">
        <v>0.24096385542168675</v>
      </c>
      <c r="HS45" s="1098">
        <v>0.18223828498314795</v>
      </c>
      <c r="HT45" s="1098">
        <v>0.31140713824185889</v>
      </c>
      <c r="HU45" s="1059" t="s">
        <v>2154</v>
      </c>
      <c r="HV45" s="1098">
        <v>7.8313253012048195E-2</v>
      </c>
      <c r="HW45" s="1098">
        <v>4.6335453531704554E-2</v>
      </c>
      <c r="HX45" s="1098">
        <v>0.12936639822993448</v>
      </c>
      <c r="HY45" s="1126" t="s">
        <v>2154</v>
      </c>
      <c r="HZ45" s="1059" t="s">
        <v>770</v>
      </c>
      <c r="IA45" s="1059" t="s">
        <v>770</v>
      </c>
      <c r="IB45" s="1059">
        <v>29</v>
      </c>
      <c r="IC45" s="1059">
        <v>13</v>
      </c>
      <c r="ID45" s="1059">
        <v>42</v>
      </c>
      <c r="IE45" s="1059">
        <v>165</v>
      </c>
      <c r="IF45" s="1098">
        <v>0.25454545454545452</v>
      </c>
      <c r="IG45" s="1098">
        <v>0.1941875944106701</v>
      </c>
      <c r="IH45" s="1098">
        <v>0.32607241420474825</v>
      </c>
      <c r="II45" s="1059" t="s">
        <v>2154</v>
      </c>
      <c r="IJ45" s="1098">
        <v>7.8787878787878782E-2</v>
      </c>
      <c r="IK45" s="1098">
        <v>4.6619841145313409E-2</v>
      </c>
      <c r="IL45" s="1098">
        <v>0.13012264277497235</v>
      </c>
      <c r="IM45" s="1126" t="s">
        <v>2154</v>
      </c>
      <c r="IN45" s="1059" t="s">
        <v>770</v>
      </c>
      <c r="IO45" s="1059" t="s">
        <v>770</v>
      </c>
      <c r="IP45" s="1059">
        <v>29</v>
      </c>
      <c r="IQ45" s="1059">
        <v>10</v>
      </c>
      <c r="IR45" s="1059">
        <v>39</v>
      </c>
      <c r="IS45" s="1059">
        <v>141</v>
      </c>
      <c r="IT45" s="1098">
        <v>0.27659574468085107</v>
      </c>
      <c r="IU45" s="1098">
        <v>0.20943272375668229</v>
      </c>
      <c r="IV45" s="1098">
        <v>0.35560893963894408</v>
      </c>
      <c r="IW45" s="1059" t="s">
        <v>2154</v>
      </c>
      <c r="IX45" s="1098">
        <v>7.0921985815602842E-2</v>
      </c>
      <c r="IY45" s="1098">
        <v>3.897663408844456E-2</v>
      </c>
      <c r="IZ45" s="1098">
        <v>0.12562719560791713</v>
      </c>
      <c r="JA45" s="1126" t="s">
        <v>2154</v>
      </c>
      <c r="JB45" s="1059">
        <v>13253</v>
      </c>
      <c r="JC45" s="1059">
        <v>872</v>
      </c>
      <c r="JD45" s="1059">
        <v>719</v>
      </c>
      <c r="JE45" s="1059">
        <v>759</v>
      </c>
      <c r="JF45" s="1059">
        <v>807</v>
      </c>
      <c r="JG45" s="1126">
        <v>906</v>
      </c>
      <c r="JH45" s="1059">
        <v>2424</v>
      </c>
      <c r="JI45" s="1059">
        <v>17</v>
      </c>
      <c r="JJ45" s="1059">
        <v>37</v>
      </c>
      <c r="JK45" s="1059">
        <v>39</v>
      </c>
      <c r="JL45" s="1059">
        <v>55</v>
      </c>
      <c r="JM45" s="1126">
        <v>59</v>
      </c>
      <c r="JN45" s="1060">
        <v>0.1829019844563495</v>
      </c>
      <c r="JO45" s="1060">
        <v>1.9495412844036698E-2</v>
      </c>
      <c r="JP45" s="1060">
        <v>5.1460361613351879E-2</v>
      </c>
      <c r="JQ45" s="1060">
        <v>5.1383399209486168E-2</v>
      </c>
      <c r="JR45" s="1060">
        <v>6.8153655514250316E-2</v>
      </c>
      <c r="JS45" s="1072">
        <v>6.5121412803532008E-2</v>
      </c>
      <c r="JT45" s="1059">
        <v>13330</v>
      </c>
      <c r="JU45" s="1059">
        <v>12813</v>
      </c>
      <c r="JV45" s="1059">
        <v>11703</v>
      </c>
      <c r="JW45" s="1059">
        <v>1110</v>
      </c>
      <c r="JX45" s="1059">
        <v>53</v>
      </c>
      <c r="JY45" s="1059">
        <v>23</v>
      </c>
      <c r="JZ45" s="1059">
        <v>1034</v>
      </c>
      <c r="KA45" s="1059">
        <v>147</v>
      </c>
      <c r="KB45" s="1059">
        <v>285</v>
      </c>
      <c r="KC45" s="1059">
        <v>55</v>
      </c>
      <c r="KD45" s="1059">
        <v>30</v>
      </c>
      <c r="KE45" s="1060">
        <v>0.87794448612153042</v>
      </c>
      <c r="KF45" s="1072">
        <v>0.12205551387846958</v>
      </c>
      <c r="KG45" s="1059">
        <v>872</v>
      </c>
      <c r="KH45" s="1059">
        <v>813</v>
      </c>
      <c r="KI45" s="1059">
        <v>712</v>
      </c>
      <c r="KJ45" s="1059">
        <v>101</v>
      </c>
      <c r="KK45" s="1059">
        <v>1</v>
      </c>
      <c r="KL45" s="1059">
        <v>2</v>
      </c>
      <c r="KM45" s="1059">
        <v>98</v>
      </c>
      <c r="KN45" s="1059">
        <v>25</v>
      </c>
      <c r="KO45" s="1059">
        <v>25</v>
      </c>
      <c r="KP45" s="1059">
        <v>5</v>
      </c>
      <c r="KQ45" s="1059">
        <v>4</v>
      </c>
      <c r="KR45" s="1060">
        <v>0.8165137614678899</v>
      </c>
      <c r="KS45" s="1072">
        <v>0.1834862385321101</v>
      </c>
      <c r="KT45" s="1059">
        <v>428</v>
      </c>
      <c r="KU45" s="1059">
        <v>397</v>
      </c>
      <c r="KV45" s="1059">
        <v>366</v>
      </c>
      <c r="KW45" s="1059">
        <v>31</v>
      </c>
      <c r="KX45" s="1059">
        <v>2</v>
      </c>
      <c r="KY45" s="1059">
        <v>1</v>
      </c>
      <c r="KZ45" s="1059">
        <v>28</v>
      </c>
      <c r="LA45" s="1059">
        <v>14</v>
      </c>
      <c r="LB45" s="1059">
        <v>14</v>
      </c>
      <c r="LC45" s="1059">
        <v>2</v>
      </c>
      <c r="LD45" s="1059">
        <v>1</v>
      </c>
      <c r="LE45" s="1060">
        <v>0.85514018691588789</v>
      </c>
      <c r="LF45" s="1072">
        <v>0.14485981308411211</v>
      </c>
      <c r="LG45" s="1059">
        <v>291</v>
      </c>
      <c r="LH45" s="1059">
        <v>267</v>
      </c>
      <c r="LI45" s="1059">
        <v>250</v>
      </c>
      <c r="LJ45" s="1059">
        <v>17</v>
      </c>
      <c r="LK45" s="1059">
        <v>0</v>
      </c>
      <c r="LL45" s="1059">
        <v>1</v>
      </c>
      <c r="LM45" s="1059">
        <v>16</v>
      </c>
      <c r="LN45" s="1059">
        <v>6</v>
      </c>
      <c r="LO45" s="1059">
        <v>15</v>
      </c>
      <c r="LP45" s="1059">
        <v>2</v>
      </c>
      <c r="LQ45" s="1059">
        <v>1</v>
      </c>
      <c r="LR45" s="1060">
        <v>0.85910652920962194</v>
      </c>
      <c r="LS45" s="1072">
        <v>0.14089347079037806</v>
      </c>
      <c r="LT45" s="1059">
        <v>759</v>
      </c>
      <c r="LU45" s="1059">
        <v>717</v>
      </c>
      <c r="LV45" s="1059">
        <v>680</v>
      </c>
      <c r="LW45" s="1059">
        <v>37</v>
      </c>
      <c r="LX45" s="1059">
        <v>2</v>
      </c>
      <c r="LY45" s="1059">
        <v>4</v>
      </c>
      <c r="LZ45" s="1059">
        <v>31</v>
      </c>
      <c r="MA45" s="1059">
        <v>13</v>
      </c>
      <c r="MB45" s="1059">
        <v>26</v>
      </c>
      <c r="MC45" s="1059">
        <v>1</v>
      </c>
      <c r="MD45" s="1059">
        <v>2</v>
      </c>
      <c r="ME45" s="1060">
        <v>0.89591567852437415</v>
      </c>
      <c r="MF45" s="1072">
        <v>0.10408432147562585</v>
      </c>
      <c r="MG45" s="1059">
        <v>165</v>
      </c>
      <c r="MH45" s="1059">
        <v>158</v>
      </c>
      <c r="MI45" s="1059">
        <v>152</v>
      </c>
      <c r="MJ45" s="1059">
        <v>6</v>
      </c>
      <c r="MK45" s="1059">
        <v>2</v>
      </c>
      <c r="ML45" s="1059">
        <v>0</v>
      </c>
      <c r="MM45" s="1059">
        <v>4</v>
      </c>
      <c r="MN45" s="1059">
        <v>2</v>
      </c>
      <c r="MO45" s="1059">
        <v>5</v>
      </c>
      <c r="MP45" s="1059">
        <v>0</v>
      </c>
      <c r="MQ45" s="1059">
        <v>0</v>
      </c>
      <c r="MR45" s="1060">
        <v>0.92121212121212126</v>
      </c>
      <c r="MS45" s="1072">
        <v>7.878787878787874E-2</v>
      </c>
      <c r="MT45" s="1059">
        <v>321</v>
      </c>
      <c r="MU45" s="1059">
        <v>311</v>
      </c>
      <c r="MV45" s="1059">
        <v>301</v>
      </c>
      <c r="MW45" s="1059">
        <v>10</v>
      </c>
      <c r="MX45" s="1059">
        <v>0</v>
      </c>
      <c r="MY45" s="1059">
        <v>1</v>
      </c>
      <c r="MZ45" s="1059">
        <v>9</v>
      </c>
      <c r="NA45" s="1059">
        <v>4</v>
      </c>
      <c r="NB45" s="1059">
        <v>4</v>
      </c>
      <c r="NC45" s="1059">
        <v>2</v>
      </c>
      <c r="ND45" s="1059">
        <v>0</v>
      </c>
      <c r="NE45" s="1060">
        <v>0.93769470404984423</v>
      </c>
      <c r="NF45" s="1072">
        <v>6.230529595015577E-2</v>
      </c>
      <c r="NG45" s="1059">
        <v>321</v>
      </c>
      <c r="NH45" s="1059">
        <v>309</v>
      </c>
      <c r="NI45" s="1059">
        <v>286</v>
      </c>
      <c r="NJ45" s="1059">
        <v>23</v>
      </c>
      <c r="NK45" s="1059">
        <v>0</v>
      </c>
      <c r="NL45" s="1059">
        <v>1</v>
      </c>
      <c r="NM45" s="1059">
        <v>22</v>
      </c>
      <c r="NN45" s="1059">
        <v>5</v>
      </c>
      <c r="NO45" s="1059">
        <v>7</v>
      </c>
      <c r="NP45" s="1059">
        <v>0</v>
      </c>
      <c r="NQ45" s="1059">
        <v>0</v>
      </c>
      <c r="NR45" s="1060">
        <v>0.8909657320872274</v>
      </c>
      <c r="NS45" s="1072">
        <v>0.1090342679127726</v>
      </c>
      <c r="NT45" s="1059">
        <v>908</v>
      </c>
      <c r="NU45" s="1059">
        <v>874</v>
      </c>
      <c r="NV45" s="1059">
        <v>763</v>
      </c>
      <c r="NW45" s="1059">
        <v>111</v>
      </c>
      <c r="NX45" s="1059">
        <v>0</v>
      </c>
      <c r="NY45" s="1059">
        <v>2</v>
      </c>
      <c r="NZ45" s="1059">
        <v>109</v>
      </c>
      <c r="OA45" s="1059">
        <v>10</v>
      </c>
      <c r="OB45" s="1059">
        <v>20</v>
      </c>
      <c r="OC45" s="1059">
        <v>3</v>
      </c>
      <c r="OD45" s="1059">
        <v>1</v>
      </c>
      <c r="OE45" s="1060">
        <v>0.8403083700440529</v>
      </c>
      <c r="OF45" s="1072">
        <v>0.1596916299559471</v>
      </c>
      <c r="OG45" s="1059">
        <v>4065</v>
      </c>
      <c r="OH45" s="1059">
        <v>3846</v>
      </c>
      <c r="OI45" s="1059">
        <v>3510</v>
      </c>
      <c r="OJ45" s="1059">
        <v>336</v>
      </c>
      <c r="OK45" s="1059">
        <v>7</v>
      </c>
      <c r="OL45" s="1059">
        <v>12</v>
      </c>
      <c r="OM45" s="1059">
        <v>317</v>
      </c>
      <c r="ON45" s="1059">
        <v>79</v>
      </c>
      <c r="OO45" s="1059">
        <v>116</v>
      </c>
      <c r="OP45" s="1059">
        <v>15</v>
      </c>
      <c r="OQ45" s="1059">
        <v>9</v>
      </c>
      <c r="OR45" s="1060">
        <v>0.86346863468634683</v>
      </c>
      <c r="OS45" s="1072">
        <v>0.13653136531365317</v>
      </c>
      <c r="OT45" s="1059">
        <v>13844</v>
      </c>
      <c r="OU45" s="1059">
        <v>23.466044206876624</v>
      </c>
      <c r="OV45" s="1060">
        <v>0.1111111111111111</v>
      </c>
      <c r="OW45" s="1072">
        <v>0.33333333333333331</v>
      </c>
      <c r="OX45" s="1059">
        <v>2651</v>
      </c>
      <c r="OY45" s="1060">
        <v>0.21744926442851759</v>
      </c>
      <c r="OZ45" s="1059">
        <v>576.45800000000008</v>
      </c>
      <c r="PA45" s="1060">
        <v>0.1111111111111111</v>
      </c>
      <c r="PB45" s="1072">
        <v>0.22222222222222221</v>
      </c>
      <c r="PC45" s="1059">
        <v>640</v>
      </c>
      <c r="PD45" s="1059">
        <v>75</v>
      </c>
      <c r="PE45" s="1126">
        <v>45</v>
      </c>
      <c r="PF45" s="1059">
        <v>625</v>
      </c>
      <c r="PG45" s="1059">
        <v>85</v>
      </c>
      <c r="PH45" s="1126">
        <v>65</v>
      </c>
      <c r="PI45" s="1059">
        <v>570</v>
      </c>
      <c r="PJ45" s="1059">
        <v>95</v>
      </c>
      <c r="PK45" s="1126">
        <v>35</v>
      </c>
      <c r="PL45" s="1059">
        <v>540</v>
      </c>
      <c r="PM45" s="1059">
        <v>80</v>
      </c>
      <c r="PN45" s="1126">
        <v>30</v>
      </c>
      <c r="PO45" s="1059">
        <v>510</v>
      </c>
      <c r="PP45" s="1059">
        <v>80</v>
      </c>
      <c r="PQ45" s="1126">
        <v>35</v>
      </c>
      <c r="PR45" s="1059">
        <v>495</v>
      </c>
      <c r="PS45" s="1059">
        <v>75</v>
      </c>
      <c r="PT45" s="1126">
        <v>30</v>
      </c>
      <c r="PU45" s="1059" t="s">
        <v>770</v>
      </c>
      <c r="PV45" s="1059" t="s">
        <v>770</v>
      </c>
      <c r="PW45" s="1059" t="s">
        <v>770</v>
      </c>
      <c r="PX45" s="1059" t="s">
        <v>770</v>
      </c>
      <c r="PY45" s="1059" t="s">
        <v>770</v>
      </c>
      <c r="PZ45" s="1059" t="s">
        <v>770</v>
      </c>
      <c r="QA45" s="1059" t="s">
        <v>770</v>
      </c>
      <c r="QB45" s="1126" t="s">
        <v>770</v>
      </c>
      <c r="QC45" s="1059">
        <v>200</v>
      </c>
      <c r="QD45" s="1059">
        <v>183</v>
      </c>
      <c r="QE45" s="1059" t="s">
        <v>770</v>
      </c>
      <c r="QF45" s="1059">
        <v>219</v>
      </c>
      <c r="QG45" s="1059">
        <v>208</v>
      </c>
      <c r="QH45" s="1059">
        <v>185</v>
      </c>
      <c r="QI45" s="1059">
        <v>204</v>
      </c>
      <c r="QJ45" s="1059">
        <v>177</v>
      </c>
      <c r="QK45" s="1126">
        <v>192</v>
      </c>
      <c r="QL45" s="1059">
        <v>193</v>
      </c>
      <c r="QM45" s="1059">
        <v>214</v>
      </c>
      <c r="QN45" s="1059">
        <v>188</v>
      </c>
      <c r="QO45" s="1059">
        <v>202</v>
      </c>
      <c r="QP45" s="1059">
        <v>206</v>
      </c>
      <c r="QQ45" s="1059">
        <v>188</v>
      </c>
      <c r="QR45" s="1059">
        <v>203</v>
      </c>
      <c r="QS45" s="1059">
        <v>203</v>
      </c>
      <c r="QT45" s="1059">
        <v>184</v>
      </c>
      <c r="QU45" s="1059">
        <v>173</v>
      </c>
      <c r="QV45" s="1059">
        <v>153</v>
      </c>
      <c r="QW45" s="1059">
        <v>147</v>
      </c>
      <c r="QX45" s="1059">
        <v>137</v>
      </c>
      <c r="QY45" s="1059">
        <v>165</v>
      </c>
      <c r="QZ45" s="1059">
        <v>142</v>
      </c>
      <c r="RA45" s="1059">
        <v>144</v>
      </c>
      <c r="RB45" s="1059">
        <v>175</v>
      </c>
      <c r="RC45" s="1059">
        <v>182</v>
      </c>
      <c r="RD45" s="1059">
        <v>167</v>
      </c>
      <c r="RE45" s="1059">
        <v>157</v>
      </c>
      <c r="RF45" s="1059">
        <v>181</v>
      </c>
      <c r="RG45" s="1059">
        <v>164</v>
      </c>
      <c r="RH45" s="1059">
        <v>188</v>
      </c>
      <c r="RI45" s="1059">
        <v>170</v>
      </c>
      <c r="RJ45" s="1126">
        <v>172</v>
      </c>
      <c r="RK45" s="1059">
        <v>227</v>
      </c>
      <c r="RL45" s="1059">
        <v>193</v>
      </c>
      <c r="RM45" s="1059">
        <v>220</v>
      </c>
      <c r="RN45" s="1059">
        <v>196</v>
      </c>
      <c r="RO45" s="1059">
        <v>189</v>
      </c>
      <c r="RP45" s="1059">
        <v>199</v>
      </c>
      <c r="RQ45" s="1059">
        <v>206</v>
      </c>
      <c r="RR45" s="1059">
        <v>176</v>
      </c>
      <c r="RS45" s="1059">
        <v>166</v>
      </c>
      <c r="RT45" s="1059">
        <v>147</v>
      </c>
      <c r="RU45" s="1059">
        <v>149</v>
      </c>
      <c r="RV45" s="1059">
        <v>134</v>
      </c>
      <c r="RW45" s="1059">
        <v>169</v>
      </c>
      <c r="RX45" s="1059">
        <v>143</v>
      </c>
      <c r="RY45" s="1059">
        <v>140</v>
      </c>
      <c r="RZ45" s="1059">
        <v>169</v>
      </c>
      <c r="SA45" s="1059">
        <v>180</v>
      </c>
      <c r="SB45" s="1059">
        <v>167</v>
      </c>
      <c r="SC45" s="1059">
        <v>167</v>
      </c>
      <c r="SD45" s="1059">
        <v>154</v>
      </c>
      <c r="SE45" s="1059">
        <v>159</v>
      </c>
      <c r="SF45" s="1059">
        <v>184</v>
      </c>
      <c r="SG45" s="1059">
        <v>171</v>
      </c>
      <c r="SH45" s="1059">
        <v>161</v>
      </c>
      <c r="SI45" s="1126">
        <v>196</v>
      </c>
      <c r="SJ45" s="1059">
        <v>193</v>
      </c>
      <c r="SK45" s="1059">
        <v>223</v>
      </c>
      <c r="SL45" s="1059">
        <v>210</v>
      </c>
      <c r="SM45" s="1059">
        <v>211</v>
      </c>
      <c r="SN45" s="1059">
        <v>195</v>
      </c>
      <c r="SO45" s="1059">
        <v>197</v>
      </c>
      <c r="SP45" s="1059">
        <v>181</v>
      </c>
      <c r="SQ45" s="1059">
        <v>157</v>
      </c>
      <c r="SR45" s="1059">
        <v>145</v>
      </c>
      <c r="SS45" s="1059">
        <v>163</v>
      </c>
      <c r="ST45" s="1059">
        <v>141</v>
      </c>
      <c r="SU45" s="1059">
        <v>164</v>
      </c>
      <c r="SV45" s="1059">
        <v>130</v>
      </c>
      <c r="SW45" s="1059">
        <v>135</v>
      </c>
      <c r="SX45" s="1059">
        <v>160</v>
      </c>
      <c r="SY45" s="1059">
        <v>174</v>
      </c>
      <c r="SZ45" s="1059">
        <v>170</v>
      </c>
      <c r="TA45" s="1059">
        <v>181</v>
      </c>
      <c r="TB45" s="1059">
        <v>161</v>
      </c>
      <c r="TC45" s="1059">
        <v>141</v>
      </c>
      <c r="TD45" s="1059">
        <v>172</v>
      </c>
      <c r="TE45" s="1059">
        <v>165</v>
      </c>
      <c r="TF45" s="1059">
        <v>160</v>
      </c>
      <c r="TG45" s="1059">
        <v>191</v>
      </c>
      <c r="TH45" s="1126">
        <v>198</v>
      </c>
      <c r="TI45" s="1059">
        <v>108</v>
      </c>
      <c r="TJ45" s="1059">
        <v>66</v>
      </c>
      <c r="TK45" s="1059">
        <v>174</v>
      </c>
      <c r="TL45" s="1060">
        <v>0.37931034482758619</v>
      </c>
      <c r="TM45" s="1060">
        <v>0.31055707756930351</v>
      </c>
      <c r="TN45" s="1060">
        <v>0.45327751826391083</v>
      </c>
      <c r="TO45" s="1126" t="s">
        <v>3498</v>
      </c>
      <c r="TP45" s="1059">
        <v>111</v>
      </c>
      <c r="TQ45" s="1059">
        <v>88</v>
      </c>
      <c r="TR45" s="1059">
        <v>199</v>
      </c>
      <c r="TS45" s="1060">
        <v>0.44221105527638194</v>
      </c>
      <c r="TT45" s="1060">
        <v>0.37494971073800898</v>
      </c>
      <c r="TU45" s="1060">
        <v>0.5116612408213006</v>
      </c>
      <c r="TV45" s="1126" t="s">
        <v>3498</v>
      </c>
      <c r="TW45" s="1059">
        <v>90</v>
      </c>
      <c r="TX45" s="1059">
        <v>93</v>
      </c>
      <c r="TY45" s="1059">
        <v>183</v>
      </c>
      <c r="TZ45" s="1060">
        <v>0.50819672131147542</v>
      </c>
      <c r="UA45" s="1060">
        <v>0.43634385437363488</v>
      </c>
      <c r="UB45" s="1060">
        <v>0.57971253920697297</v>
      </c>
      <c r="UC45" s="1126" t="s">
        <v>3498</v>
      </c>
      <c r="UD45" s="1059">
        <v>73</v>
      </c>
      <c r="UE45" s="1059">
        <v>117</v>
      </c>
      <c r="UF45" s="1059">
        <v>190</v>
      </c>
      <c r="UG45" s="1060">
        <v>0.61578947368421055</v>
      </c>
      <c r="UH45" s="1060">
        <v>0.54498240320636537</v>
      </c>
      <c r="UI45" s="1060">
        <v>0.68200722155033111</v>
      </c>
      <c r="UJ45" s="1126" t="s">
        <v>3498</v>
      </c>
      <c r="UK45" s="1059">
        <v>69</v>
      </c>
      <c r="UL45" s="1059">
        <v>133</v>
      </c>
      <c r="UM45" s="1059">
        <v>202</v>
      </c>
      <c r="UN45" s="1060">
        <v>0.65841584158415845</v>
      </c>
      <c r="UO45" s="1060">
        <v>0.59060610564760885</v>
      </c>
      <c r="UP45" s="1060">
        <v>0.72031279459080022</v>
      </c>
      <c r="UQ45" s="1126" t="s">
        <v>2154</v>
      </c>
      <c r="UR45" s="1059">
        <v>1967</v>
      </c>
      <c r="US45" s="1059">
        <v>1849</v>
      </c>
      <c r="UT45" s="1059">
        <v>118</v>
      </c>
      <c r="UU45" s="1059">
        <v>101</v>
      </c>
      <c r="UV45" s="1060">
        <v>0.85593220338983056</v>
      </c>
      <c r="UW45" s="1059">
        <v>17</v>
      </c>
      <c r="UX45" s="1072">
        <v>0.1440677966101695</v>
      </c>
      <c r="UY45" s="1059">
        <v>1591</v>
      </c>
      <c r="UZ45" s="1059">
        <v>883</v>
      </c>
      <c r="VA45" s="1059">
        <v>275</v>
      </c>
      <c r="VB45" s="1059">
        <v>433</v>
      </c>
      <c r="VC45" s="1060">
        <v>0.55499685732243875</v>
      </c>
      <c r="VD45" s="1060">
        <v>0.17284726587052168</v>
      </c>
      <c r="VE45" s="1072">
        <v>0.27215587680703962</v>
      </c>
      <c r="VF45" s="1059">
        <v>3821</v>
      </c>
      <c r="VG45" s="1059">
        <v>278</v>
      </c>
      <c r="VH45" s="1059">
        <v>265</v>
      </c>
      <c r="VI45" s="1059">
        <v>130</v>
      </c>
      <c r="VJ45" s="1059">
        <v>2858</v>
      </c>
      <c r="VK45" s="1059">
        <v>231</v>
      </c>
      <c r="VL45" s="1059">
        <v>1626</v>
      </c>
      <c r="VM45" s="1072">
        <v>0.14206642066420663</v>
      </c>
      <c r="VN45" s="1059">
        <v>778</v>
      </c>
      <c r="VO45" s="1059">
        <v>1</v>
      </c>
      <c r="VP45" s="1059">
        <v>284</v>
      </c>
      <c r="VQ45" s="1059">
        <v>410</v>
      </c>
      <c r="VR45" s="1059">
        <v>156</v>
      </c>
      <c r="VS45" s="1126">
        <v>1629</v>
      </c>
      <c r="VT45" s="1059">
        <v>681</v>
      </c>
      <c r="VU45" s="1059">
        <v>544</v>
      </c>
      <c r="VV45" s="1059">
        <v>132</v>
      </c>
      <c r="VW45" s="1059">
        <v>5</v>
      </c>
      <c r="VX45" s="1059">
        <v>137</v>
      </c>
      <c r="VY45" s="1060">
        <v>0.19383259911894274</v>
      </c>
      <c r="VZ45" s="1072">
        <v>0.2011747430249633</v>
      </c>
      <c r="WA45" s="1059">
        <v>145</v>
      </c>
      <c r="WB45" s="1059">
        <v>140</v>
      </c>
      <c r="WC45" s="1059">
        <v>135</v>
      </c>
      <c r="WD45" s="1059">
        <v>145</v>
      </c>
      <c r="WE45" s="1059">
        <v>125</v>
      </c>
      <c r="WF45" s="1059">
        <v>105</v>
      </c>
      <c r="WG45" s="1126">
        <v>100</v>
      </c>
      <c r="WH45" s="1059">
        <v>409</v>
      </c>
      <c r="WI45" s="1059">
        <v>162</v>
      </c>
      <c r="WJ45" s="1060">
        <v>0.39608801955990219</v>
      </c>
      <c r="WK45" s="1126">
        <v>34</v>
      </c>
      <c r="WL45" s="1059" t="s">
        <v>770</v>
      </c>
      <c r="WM45" s="1060" t="s">
        <v>770</v>
      </c>
      <c r="WN45" s="1060" t="s">
        <v>770</v>
      </c>
      <c r="WO45" s="1072" t="s">
        <v>770</v>
      </c>
      <c r="WP45" s="1059" t="s">
        <v>770</v>
      </c>
      <c r="WQ45" s="1060" t="s">
        <v>770</v>
      </c>
      <c r="WR45" s="1060" t="s">
        <v>770</v>
      </c>
      <c r="WS45" s="1072" t="s">
        <v>770</v>
      </c>
      <c r="WT45" s="1059" t="s">
        <v>770</v>
      </c>
      <c r="WU45" s="1060" t="s">
        <v>770</v>
      </c>
      <c r="WV45" s="1060" t="s">
        <v>770</v>
      </c>
      <c r="WW45" s="1072" t="s">
        <v>770</v>
      </c>
      <c r="WX45" s="1059" t="s">
        <v>770</v>
      </c>
      <c r="WY45" s="1060" t="s">
        <v>770</v>
      </c>
      <c r="WZ45" s="1060" t="s">
        <v>770</v>
      </c>
      <c r="XA45" s="1072" t="s">
        <v>770</v>
      </c>
      <c r="XB45" s="1059">
        <v>382</v>
      </c>
      <c r="XC45" s="1059">
        <v>5643</v>
      </c>
      <c r="XD45" s="1072">
        <v>6.7694488747120321E-2</v>
      </c>
      <c r="XE45" s="1059">
        <v>170</v>
      </c>
      <c r="XF45" s="1059">
        <v>790</v>
      </c>
      <c r="XG45" s="1060">
        <v>0.21518987341772153</v>
      </c>
      <c r="XH45" s="1060">
        <v>0.18794750390615361</v>
      </c>
      <c r="XI45" s="1060">
        <v>0.24518867838834907</v>
      </c>
      <c r="XJ45" s="1059">
        <v>195</v>
      </c>
      <c r="XK45" s="1059">
        <v>820</v>
      </c>
      <c r="XL45" s="1060">
        <v>0.23780487804878048</v>
      </c>
      <c r="XM45" s="1060">
        <v>0.20993010848671034</v>
      </c>
      <c r="XN45" s="1060">
        <v>0.2681248068175851</v>
      </c>
      <c r="XO45" s="1059">
        <v>180</v>
      </c>
      <c r="XP45" s="1059">
        <v>855</v>
      </c>
      <c r="XQ45" s="1060">
        <v>0.21052631578947367</v>
      </c>
      <c r="XR45" s="1060">
        <v>0.1845248500851728</v>
      </c>
      <c r="XS45" s="1060">
        <v>0.23911731935585281</v>
      </c>
      <c r="XT45" s="1059">
        <v>200</v>
      </c>
      <c r="XU45" s="1059">
        <v>930</v>
      </c>
      <c r="XV45" s="1060">
        <v>0.21505376344086022</v>
      </c>
      <c r="XW45" s="1060">
        <v>0.1898483850630254</v>
      </c>
      <c r="XX45" s="1060">
        <v>0.24260345674177852</v>
      </c>
      <c r="XY45" s="1059">
        <v>220</v>
      </c>
      <c r="XZ45" s="1059">
        <v>970</v>
      </c>
      <c r="YA45" s="1060">
        <v>0.22680412371134021</v>
      </c>
      <c r="YB45" s="1060">
        <v>0.20155859834786732</v>
      </c>
      <c r="YC45" s="1060">
        <v>0.25420497055808045</v>
      </c>
      <c r="YD45" s="1059">
        <v>210</v>
      </c>
      <c r="YE45" s="1059">
        <v>1055</v>
      </c>
      <c r="YF45" s="1060">
        <v>0.1990521327014218</v>
      </c>
      <c r="YG45" s="1060">
        <v>0.17606902481455933</v>
      </c>
      <c r="YH45" s="1060">
        <v>0.22421890808594883</v>
      </c>
      <c r="YI45" s="1059" t="s">
        <v>770</v>
      </c>
      <c r="YJ45" s="1059" t="s">
        <v>770</v>
      </c>
      <c r="YK45" s="1060" t="s">
        <v>770</v>
      </c>
      <c r="YL45" s="1060" t="s">
        <v>770</v>
      </c>
      <c r="YM45" s="1072" t="s">
        <v>770</v>
      </c>
      <c r="YN45" s="1059">
        <v>185</v>
      </c>
      <c r="YO45" s="1059">
        <v>170</v>
      </c>
      <c r="YP45" s="1059">
        <v>190</v>
      </c>
      <c r="YQ45" s="1059">
        <v>220</v>
      </c>
      <c r="YR45" s="1059">
        <v>180</v>
      </c>
      <c r="YS45" s="1059">
        <v>165</v>
      </c>
      <c r="YT45" s="1126">
        <v>155</v>
      </c>
      <c r="YU45" s="1059">
        <v>13</v>
      </c>
      <c r="YV45" s="1059">
        <v>104</v>
      </c>
      <c r="YW45" s="1060">
        <v>0.125</v>
      </c>
      <c r="YX45" s="1060">
        <v>7.4526025237809129E-2</v>
      </c>
      <c r="YY45" s="1060">
        <v>0.20218999054152978</v>
      </c>
      <c r="YZ45" s="1059">
        <v>8</v>
      </c>
      <c r="ZA45" s="1059">
        <v>105</v>
      </c>
      <c r="ZB45" s="1060">
        <v>7.6190476190476197E-2</v>
      </c>
      <c r="ZC45" s="1060">
        <v>3.9110652430768944E-2</v>
      </c>
      <c r="ZD45" s="1060">
        <v>0.14318623182342893</v>
      </c>
      <c r="ZE45" s="1059">
        <v>10</v>
      </c>
      <c r="ZF45" s="1059">
        <v>104</v>
      </c>
      <c r="ZG45" s="1060">
        <v>9.6153846153846159E-2</v>
      </c>
      <c r="ZH45" s="1060">
        <v>5.3069968681280236E-2</v>
      </c>
      <c r="ZI45" s="1060">
        <v>0.1680088175426232</v>
      </c>
      <c r="ZJ45" s="1059">
        <v>26</v>
      </c>
      <c r="ZK45" s="1059">
        <v>104</v>
      </c>
      <c r="ZL45" s="1060">
        <v>0.25</v>
      </c>
      <c r="ZM45" s="1060">
        <v>0.17669640355383198</v>
      </c>
      <c r="ZN45" s="1072">
        <v>0.34111427363239394</v>
      </c>
      <c r="ZO45" s="1059">
        <v>189</v>
      </c>
      <c r="ZP45" s="1059">
        <v>20</v>
      </c>
      <c r="ZQ45" s="1059">
        <v>169</v>
      </c>
      <c r="ZR45" s="1060">
        <v>0.89417989417989419</v>
      </c>
      <c r="ZS45" s="1059">
        <v>59</v>
      </c>
      <c r="ZT45" s="1059">
        <v>18</v>
      </c>
      <c r="ZU45" s="1059">
        <v>77</v>
      </c>
      <c r="ZV45" s="1060">
        <v>0.34911242603550297</v>
      </c>
      <c r="ZW45" s="1060">
        <v>0.28132121484284722</v>
      </c>
      <c r="ZX45" s="1060">
        <v>0.42361069010648877</v>
      </c>
      <c r="ZY45" s="1060">
        <v>0.45562130177514792</v>
      </c>
      <c r="ZZ45" s="1060">
        <v>0.38235445960088721</v>
      </c>
      <c r="AAA45" s="1072">
        <v>0.53086080656068224</v>
      </c>
      <c r="AAB45" s="1059">
        <v>21</v>
      </c>
      <c r="AAC45" s="1059">
        <v>169</v>
      </c>
      <c r="AAD45" s="1059">
        <v>190</v>
      </c>
      <c r="AAE45" s="1060">
        <v>0.88947368421052631</v>
      </c>
      <c r="AAF45" s="1059">
        <v>61</v>
      </c>
      <c r="AAG45" s="1060">
        <v>0.36094674556213019</v>
      </c>
      <c r="AAH45" s="1060">
        <v>0.29237038561229722</v>
      </c>
      <c r="AAI45" s="1060">
        <v>0.43570411502728695</v>
      </c>
      <c r="AAJ45" s="1059">
        <v>28</v>
      </c>
      <c r="AAK45" s="1059">
        <v>89</v>
      </c>
      <c r="AAL45" s="1060">
        <v>0.52662721893491127</v>
      </c>
      <c r="AAM45" s="1060">
        <v>0.45159802839319757</v>
      </c>
      <c r="AAN45" s="1072">
        <v>0.60047281190986079</v>
      </c>
      <c r="AAO45" s="1059">
        <v>209</v>
      </c>
      <c r="AAP45" s="1059">
        <v>64</v>
      </c>
      <c r="AAQ45" s="1060">
        <v>0.30622009569377989</v>
      </c>
      <c r="AAR45" s="1060">
        <v>0.24769644721436151</v>
      </c>
      <c r="AAS45" s="1060">
        <v>0.37173859871699755</v>
      </c>
      <c r="AAT45" s="1059">
        <v>31</v>
      </c>
      <c r="AAU45" s="1059">
        <v>95</v>
      </c>
      <c r="AAV45" s="1060">
        <v>0.45454545454545453</v>
      </c>
      <c r="AAW45" s="1060">
        <v>0.38846669222114139</v>
      </c>
      <c r="AAX45" s="1072">
        <v>0.52226498521954778</v>
      </c>
      <c r="AAY45" s="1059">
        <v>200</v>
      </c>
      <c r="AAZ45" s="1059">
        <v>193</v>
      </c>
      <c r="ABA45" s="1059">
        <v>7</v>
      </c>
      <c r="ABB45" s="1060">
        <v>0.96499999999999997</v>
      </c>
      <c r="ABC45" s="1059">
        <v>79</v>
      </c>
      <c r="ABD45" s="1060">
        <v>0.40932642487046633</v>
      </c>
      <c r="ABE45" s="1060">
        <v>0.34238239315135455</v>
      </c>
      <c r="ABF45" s="1060">
        <v>0.47980953628419171</v>
      </c>
      <c r="ABG45" s="1059">
        <v>14</v>
      </c>
      <c r="ABH45" s="1059">
        <v>93</v>
      </c>
      <c r="ABI45" s="1060">
        <v>0.48186528497409326</v>
      </c>
      <c r="ABJ45" s="1060">
        <v>0.41241531496309519</v>
      </c>
      <c r="ABK45" s="1072">
        <v>0.55202307092401404</v>
      </c>
      <c r="ABL45" s="1059">
        <v>3821</v>
      </c>
      <c r="ABM45" s="1059">
        <v>2195</v>
      </c>
      <c r="ABN45" s="1059">
        <v>1626</v>
      </c>
      <c r="ABO45" s="1059">
        <v>278</v>
      </c>
      <c r="ABP45" s="1059">
        <v>178</v>
      </c>
      <c r="ABQ45" s="1059">
        <v>298</v>
      </c>
      <c r="ABR45" s="1059">
        <v>265</v>
      </c>
      <c r="ABS45" s="1059">
        <v>242</v>
      </c>
      <c r="ABT45" s="1059">
        <v>134</v>
      </c>
      <c r="ABU45" s="1059">
        <v>130</v>
      </c>
      <c r="ABV45" s="1059">
        <v>86</v>
      </c>
      <c r="ABW45" s="1126">
        <v>15</v>
      </c>
      <c r="ABX45" s="1059">
        <v>155</v>
      </c>
      <c r="ABY45" s="1059">
        <v>140</v>
      </c>
      <c r="ABZ45" s="1059">
        <v>95</v>
      </c>
      <c r="ACA45" s="1059">
        <v>45</v>
      </c>
      <c r="ACB45" s="1059">
        <v>380</v>
      </c>
      <c r="ACC45" s="1059">
        <v>425</v>
      </c>
      <c r="ACD45" s="1059">
        <v>245</v>
      </c>
      <c r="ACE45" s="1059">
        <v>165</v>
      </c>
      <c r="ACF45" s="1059">
        <v>125</v>
      </c>
      <c r="ACG45" s="1059">
        <v>115</v>
      </c>
      <c r="ACH45" s="1059">
        <v>50</v>
      </c>
      <c r="ACI45" s="1059">
        <v>410</v>
      </c>
      <c r="ACJ45" s="1059">
        <v>465</v>
      </c>
      <c r="ACK45" s="1059">
        <v>260</v>
      </c>
      <c r="ACL45" s="1059">
        <v>180</v>
      </c>
      <c r="ACM45" s="1059">
        <v>155</v>
      </c>
      <c r="ACN45" s="1059">
        <v>115</v>
      </c>
      <c r="ACO45" s="1059">
        <v>55</v>
      </c>
      <c r="ACP45" s="1059">
        <v>445</v>
      </c>
      <c r="ACQ45" s="1059">
        <v>505</v>
      </c>
      <c r="ACR45" s="1059">
        <v>300</v>
      </c>
      <c r="ACS45" s="1059">
        <v>220</v>
      </c>
      <c r="ACT45" s="1059">
        <v>170</v>
      </c>
      <c r="ACU45" s="1059">
        <v>115</v>
      </c>
      <c r="ACV45" s="1059">
        <v>55</v>
      </c>
      <c r="ACW45" s="1059">
        <v>515</v>
      </c>
      <c r="ACX45" s="1059">
        <v>555</v>
      </c>
      <c r="ACY45" s="1059">
        <v>315</v>
      </c>
      <c r="ACZ45" s="1059">
        <v>190</v>
      </c>
      <c r="ADA45" s="1059">
        <v>190</v>
      </c>
      <c r="ADB45" s="1059">
        <v>130</v>
      </c>
      <c r="ADC45" s="1059">
        <v>65</v>
      </c>
      <c r="ADD45" s="1059">
        <v>505</v>
      </c>
      <c r="ADE45" s="1059">
        <v>565</v>
      </c>
      <c r="ADF45" s="1059">
        <v>315</v>
      </c>
      <c r="ADG45" s="1059">
        <v>170</v>
      </c>
      <c r="ADH45" s="1059">
        <v>175</v>
      </c>
      <c r="ADI45" s="1059">
        <v>130</v>
      </c>
      <c r="ADJ45" s="1059">
        <v>85</v>
      </c>
      <c r="ADK45" s="1059">
        <v>470</v>
      </c>
      <c r="ADL45" s="1059">
        <v>540</v>
      </c>
      <c r="ADM45" s="1126">
        <v>285</v>
      </c>
      <c r="ADN45" s="1059">
        <v>145</v>
      </c>
      <c r="ADO45" s="1059">
        <v>141</v>
      </c>
      <c r="ADP45" s="1060">
        <v>0.97241379310344822</v>
      </c>
      <c r="ADQ45" s="1059">
        <v>140</v>
      </c>
      <c r="ADR45" s="1060">
        <v>0.96551724137931039</v>
      </c>
      <c r="ADS45" s="1059">
        <v>145</v>
      </c>
      <c r="ADT45" s="1059">
        <v>138</v>
      </c>
      <c r="ADU45" s="1060">
        <v>0.9517241379310345</v>
      </c>
      <c r="ADV45" s="1059">
        <v>135</v>
      </c>
      <c r="ADW45" s="1060">
        <v>0.93103448275862066</v>
      </c>
      <c r="ADX45" s="1059">
        <v>137</v>
      </c>
      <c r="ADY45" s="1060">
        <v>0.94482758620689655</v>
      </c>
      <c r="ADZ45" s="1059">
        <v>136</v>
      </c>
      <c r="AEA45" s="1060">
        <v>0.93793103448275861</v>
      </c>
      <c r="AEB45" s="1059">
        <v>142</v>
      </c>
      <c r="AEC45" s="1059">
        <v>140</v>
      </c>
      <c r="AED45" s="1060">
        <v>0.9859154929577465</v>
      </c>
      <c r="AEE45" s="1059">
        <v>136</v>
      </c>
      <c r="AEF45" s="1060">
        <v>0.95774647887323938</v>
      </c>
      <c r="AEG45" s="1059">
        <v>140</v>
      </c>
      <c r="AEH45" s="1060">
        <v>0.9859154929577465</v>
      </c>
      <c r="AEI45" s="1059">
        <v>140</v>
      </c>
      <c r="AEJ45" s="1060">
        <v>0.9859154929577465</v>
      </c>
      <c r="AEK45" s="1059">
        <v>136</v>
      </c>
      <c r="AEL45" s="1060">
        <v>0.95774647887323938</v>
      </c>
      <c r="AEM45" s="1059">
        <v>137</v>
      </c>
      <c r="AEN45" s="1060">
        <v>0.96478873239436624</v>
      </c>
      <c r="AEO45" s="1059">
        <v>134</v>
      </c>
      <c r="AEP45" s="1072">
        <v>0.94366197183098588</v>
      </c>
      <c r="AEQ45" s="1158">
        <v>154</v>
      </c>
      <c r="AER45" s="1042">
        <v>139</v>
      </c>
      <c r="AES45" s="1144">
        <v>0.90259740259740262</v>
      </c>
      <c r="AET45" s="64">
        <v>33</v>
      </c>
      <c r="AEU45" s="1144">
        <v>0.21428571428571427</v>
      </c>
      <c r="AEV45" s="1042">
        <v>140</v>
      </c>
      <c r="AEW45" s="1144">
        <v>0.90909090909090906</v>
      </c>
      <c r="AEX45" s="1042">
        <v>139</v>
      </c>
      <c r="AEY45" s="1042">
        <v>135</v>
      </c>
      <c r="AEZ45" s="1144">
        <v>0.97122302158273377</v>
      </c>
      <c r="AFA45" s="65">
        <v>129</v>
      </c>
      <c r="AFB45" s="1144">
        <v>0.92805755395683454</v>
      </c>
      <c r="AFC45" s="65">
        <v>107</v>
      </c>
      <c r="AFD45" s="1144">
        <v>0.76978417266187049</v>
      </c>
      <c r="AFE45" s="1042">
        <v>129</v>
      </c>
      <c r="AFF45" s="1144">
        <v>0.92805755395683454</v>
      </c>
      <c r="AFG45" s="1042">
        <v>104</v>
      </c>
      <c r="AFH45" s="1144">
        <v>0.74820143884892087</v>
      </c>
      <c r="AFI45" s="1042">
        <v>144</v>
      </c>
      <c r="AFJ45" s="1042">
        <v>140</v>
      </c>
      <c r="AFK45" s="1144">
        <v>0.97222222222222221</v>
      </c>
      <c r="AFL45" s="65">
        <v>133</v>
      </c>
      <c r="AFM45" s="1144">
        <v>0.92361111111111116</v>
      </c>
      <c r="AFN45" s="65">
        <v>140</v>
      </c>
      <c r="AFO45" s="1144">
        <v>0.97222222222222221</v>
      </c>
      <c r="AFP45" s="65">
        <v>140</v>
      </c>
      <c r="AFQ45" s="1144">
        <v>0.97222222222222221</v>
      </c>
      <c r="AFR45" s="65">
        <v>107</v>
      </c>
      <c r="AFS45" s="1144">
        <v>0.74305555555555558</v>
      </c>
      <c r="AFT45" s="65">
        <v>137</v>
      </c>
      <c r="AFU45" s="1144">
        <v>0.95138888888888884</v>
      </c>
      <c r="AFV45" s="1042">
        <v>142</v>
      </c>
      <c r="AFW45" s="1144">
        <v>0.98611111111111116</v>
      </c>
      <c r="AFX45" s="1042">
        <v>134</v>
      </c>
      <c r="AFY45" s="1144">
        <v>0.93055555555555558</v>
      </c>
      <c r="AFZ45" s="1042">
        <v>107</v>
      </c>
      <c r="AGA45" s="1144">
        <v>0.74305555555555558</v>
      </c>
      <c r="AGB45" s="1042">
        <v>107</v>
      </c>
      <c r="AGC45" s="802">
        <v>0.74305555555555558</v>
      </c>
      <c r="AGD45" s="1042">
        <v>139</v>
      </c>
      <c r="AGE45" s="1039">
        <v>136</v>
      </c>
      <c r="AGF45" s="1145">
        <v>0.97841726618705038</v>
      </c>
      <c r="AGG45" s="1039">
        <v>2</v>
      </c>
      <c r="AGH45" s="1145">
        <v>1.4388489208633094E-2</v>
      </c>
      <c r="AGI45" s="1039">
        <v>135</v>
      </c>
      <c r="AGJ45" s="1145">
        <v>0.97122302158273377</v>
      </c>
      <c r="AGK45" s="1039">
        <v>174</v>
      </c>
      <c r="AGL45" s="1039">
        <v>169</v>
      </c>
      <c r="AGM45" s="1145">
        <v>0.97126436781609193</v>
      </c>
      <c r="AGN45" s="1039">
        <v>166</v>
      </c>
      <c r="AGO45" s="1145">
        <v>0.95402298850574707</v>
      </c>
      <c r="AGP45" s="1039">
        <v>170</v>
      </c>
      <c r="AGQ45" s="1145">
        <v>0.97701149425287359</v>
      </c>
      <c r="AGR45" s="1039">
        <v>165</v>
      </c>
      <c r="AGS45" s="1145">
        <v>0.94827586206896552</v>
      </c>
      <c r="AGT45" s="1039">
        <v>166</v>
      </c>
      <c r="AGU45" s="1145">
        <v>0.95402298850574707</v>
      </c>
      <c r="AGV45" s="1039">
        <v>149</v>
      </c>
      <c r="AGW45" s="1039">
        <v>145</v>
      </c>
      <c r="AGX45" s="1145">
        <v>0.97315436241610742</v>
      </c>
      <c r="AGY45" s="1039">
        <v>143</v>
      </c>
      <c r="AGZ45" s="1145">
        <v>0.95973154362416102</v>
      </c>
      <c r="AHA45" s="1039">
        <v>145</v>
      </c>
      <c r="AHB45" s="1145">
        <v>0.97315436241610742</v>
      </c>
      <c r="AHC45" s="1039">
        <v>145</v>
      </c>
      <c r="AHD45" s="1145">
        <v>0.97315436241610742</v>
      </c>
      <c r="AHE45" s="1039">
        <v>142</v>
      </c>
      <c r="AHF45" s="1145">
        <v>0.95302013422818788</v>
      </c>
      <c r="AHG45" s="1039">
        <v>142</v>
      </c>
      <c r="AHH45" s="1145">
        <v>0.95302013422818788</v>
      </c>
      <c r="AHI45" s="1039">
        <v>142</v>
      </c>
      <c r="AHJ45" s="1145">
        <v>0.95302013422818788</v>
      </c>
      <c r="AHK45" s="1039">
        <v>140</v>
      </c>
      <c r="AHL45" s="1145">
        <v>0.93959731543624159</v>
      </c>
      <c r="AHM45" s="1039">
        <v>142</v>
      </c>
      <c r="AHN45" s="1145">
        <v>0.95302013422818788</v>
      </c>
      <c r="AHO45" s="1039">
        <v>140</v>
      </c>
      <c r="AHP45" s="749">
        <v>0.93959731543624159</v>
      </c>
    </row>
    <row r="46" spans="1:900" ht="14.25" x14ac:dyDescent="0.2">
      <c r="A46" s="1979"/>
      <c r="B46" s="8" t="s">
        <v>650</v>
      </c>
      <c r="C46" s="1015" t="s">
        <v>651</v>
      </c>
      <c r="D46" s="3" t="s">
        <v>652</v>
      </c>
      <c r="E46" s="1" t="s">
        <v>1520</v>
      </c>
      <c r="F46" s="1" t="s">
        <v>1521</v>
      </c>
      <c r="G46" s="1" t="s">
        <v>770</v>
      </c>
      <c r="H46" s="1" t="s">
        <v>770</v>
      </c>
      <c r="I46" s="1" t="s">
        <v>1522</v>
      </c>
      <c r="J46" s="1" t="s">
        <v>652</v>
      </c>
      <c r="K46" s="1" t="s">
        <v>735</v>
      </c>
      <c r="L46" s="1" t="s">
        <v>737</v>
      </c>
      <c r="M46" s="62" t="s">
        <v>584</v>
      </c>
      <c r="N46" s="62" t="s">
        <v>627</v>
      </c>
      <c r="O46" s="1" t="s">
        <v>1523</v>
      </c>
      <c r="P46" s="1" t="s">
        <v>1524</v>
      </c>
      <c r="Q46" s="1">
        <v>493023</v>
      </c>
      <c r="R46" s="1">
        <v>99535</v>
      </c>
      <c r="S46" s="1">
        <v>20357</v>
      </c>
      <c r="T46" s="1" t="s">
        <v>770</v>
      </c>
      <c r="U46" s="2062" t="s">
        <v>1509</v>
      </c>
      <c r="V46" s="1125">
        <v>680</v>
      </c>
      <c r="W46" s="1059">
        <v>770</v>
      </c>
      <c r="X46" s="1059">
        <v>4595</v>
      </c>
      <c r="Y46" s="1059">
        <v>5365</v>
      </c>
      <c r="Z46" s="1098">
        <v>0.14798694232861806</v>
      </c>
      <c r="AA46" s="1098">
        <v>0.13801414033759452</v>
      </c>
      <c r="AB46" s="1098">
        <v>0.15854782446004201</v>
      </c>
      <c r="AC46" s="1098">
        <v>0.1435228331780056</v>
      </c>
      <c r="AD46" s="1098">
        <v>0.13439608346851883</v>
      </c>
      <c r="AE46" s="1072">
        <v>0.15315970871905868</v>
      </c>
      <c r="AF46" s="1059">
        <v>645</v>
      </c>
      <c r="AG46" s="1059">
        <v>725</v>
      </c>
      <c r="AH46" s="1059">
        <v>4515</v>
      </c>
      <c r="AI46" s="1059">
        <v>5320</v>
      </c>
      <c r="AJ46" s="1098">
        <v>0.14285714285714285</v>
      </c>
      <c r="AK46" s="1098">
        <v>0.1329536033446112</v>
      </c>
      <c r="AL46" s="1098">
        <v>0.1533678953428764</v>
      </c>
      <c r="AM46" s="1098">
        <v>0.1362781954887218</v>
      </c>
      <c r="AN46" s="1098">
        <v>0.12732104995116639</v>
      </c>
      <c r="AO46" s="1072">
        <v>0.14576023356675796</v>
      </c>
      <c r="AP46" s="1059">
        <v>650</v>
      </c>
      <c r="AQ46" s="1059">
        <v>725</v>
      </c>
      <c r="AR46" s="1059">
        <v>4470</v>
      </c>
      <c r="AS46" s="1059">
        <v>5260</v>
      </c>
      <c r="AT46" s="1098">
        <v>0.14541387024608501</v>
      </c>
      <c r="AU46" s="1098">
        <v>0.13538412721401472</v>
      </c>
      <c r="AV46" s="1098">
        <v>0.1560525432227573</v>
      </c>
      <c r="AW46" s="1098">
        <v>0.13783269961977188</v>
      </c>
      <c r="AX46" s="1098">
        <v>0.12878070351172932</v>
      </c>
      <c r="AY46" s="1072">
        <v>0.14741330236670974</v>
      </c>
      <c r="AZ46" s="1059">
        <v>780</v>
      </c>
      <c r="BA46" s="1059">
        <v>895</v>
      </c>
      <c r="BB46" s="1059">
        <v>4460</v>
      </c>
      <c r="BC46" s="1059">
        <v>5280</v>
      </c>
      <c r="BD46" s="1098">
        <v>0.17488789237668162</v>
      </c>
      <c r="BE46" s="1098">
        <v>0.16402044653920198</v>
      </c>
      <c r="BF46" s="1098">
        <v>0.18631490323682851</v>
      </c>
      <c r="BG46" s="1098">
        <v>0.16950757575757575</v>
      </c>
      <c r="BH46" s="1098">
        <v>0.15962837377545622</v>
      </c>
      <c r="BI46" s="1072">
        <v>0.17986732699469204</v>
      </c>
      <c r="BJ46" s="1059">
        <v>1709</v>
      </c>
      <c r="BK46" s="1059">
        <v>1551</v>
      </c>
      <c r="BL46" s="1059">
        <v>1262</v>
      </c>
      <c r="BM46" s="1059">
        <v>1288</v>
      </c>
      <c r="BN46" s="1059">
        <v>1650</v>
      </c>
      <c r="BO46" s="1059">
        <v>5810</v>
      </c>
      <c r="BP46" s="1059">
        <v>7460</v>
      </c>
      <c r="BQ46" s="1126">
        <v>33571</v>
      </c>
      <c r="BR46" s="1059">
        <v>1656</v>
      </c>
      <c r="BS46" s="1059">
        <v>1501</v>
      </c>
      <c r="BT46" s="1059">
        <v>1229</v>
      </c>
      <c r="BU46" s="1059">
        <v>1304</v>
      </c>
      <c r="BV46" s="1059">
        <v>1708</v>
      </c>
      <c r="BW46" s="1059">
        <v>5690</v>
      </c>
      <c r="BX46" s="1059">
        <v>7398</v>
      </c>
      <c r="BY46" s="1126">
        <v>33082</v>
      </c>
      <c r="BZ46" s="1059">
        <v>1627</v>
      </c>
      <c r="CA46" s="1059">
        <v>1444</v>
      </c>
      <c r="CB46" s="1059">
        <v>1189</v>
      </c>
      <c r="CC46" s="1059">
        <v>1354</v>
      </c>
      <c r="CD46" s="1059">
        <v>1696</v>
      </c>
      <c r="CE46" s="1059">
        <v>5614</v>
      </c>
      <c r="CF46" s="1059">
        <v>7310</v>
      </c>
      <c r="CG46" s="1126">
        <v>32745</v>
      </c>
      <c r="CH46" s="1059">
        <v>1642</v>
      </c>
      <c r="CI46" s="1059">
        <v>1353</v>
      </c>
      <c r="CJ46" s="1059">
        <v>1166</v>
      </c>
      <c r="CK46" s="1059">
        <v>1440</v>
      </c>
      <c r="CL46" s="1059">
        <v>1683</v>
      </c>
      <c r="CM46" s="1059">
        <v>5601</v>
      </c>
      <c r="CN46" s="1059">
        <v>7284</v>
      </c>
      <c r="CO46" s="1126">
        <v>32230</v>
      </c>
      <c r="CP46" s="1059">
        <v>1621</v>
      </c>
      <c r="CQ46" s="1059">
        <v>1273</v>
      </c>
      <c r="CR46" s="1059">
        <v>1191</v>
      </c>
      <c r="CS46" s="1059">
        <v>1453</v>
      </c>
      <c r="CT46" s="1059">
        <v>1682</v>
      </c>
      <c r="CU46" s="1059">
        <v>5538</v>
      </c>
      <c r="CV46" s="1059">
        <v>7220</v>
      </c>
      <c r="CW46" s="1126">
        <v>32006</v>
      </c>
      <c r="CX46" s="1059">
        <v>1606</v>
      </c>
      <c r="CY46" s="1059">
        <v>1229</v>
      </c>
      <c r="CZ46" s="1059">
        <v>1244</v>
      </c>
      <c r="DA46" s="1059">
        <v>1465</v>
      </c>
      <c r="DB46" s="1059">
        <v>1669</v>
      </c>
      <c r="DC46" s="1059">
        <v>5544</v>
      </c>
      <c r="DD46" s="1059">
        <v>7213</v>
      </c>
      <c r="DE46" s="1126">
        <v>31832</v>
      </c>
      <c r="DF46" s="1059">
        <v>1522</v>
      </c>
      <c r="DG46" s="1059">
        <v>1261</v>
      </c>
      <c r="DH46" s="1059">
        <v>1280</v>
      </c>
      <c r="DI46" s="1059">
        <v>1475</v>
      </c>
      <c r="DJ46" s="1059">
        <v>1701</v>
      </c>
      <c r="DK46" s="1059">
        <v>5538</v>
      </c>
      <c r="DL46" s="1059">
        <v>7239</v>
      </c>
      <c r="DM46" s="1126">
        <v>31784</v>
      </c>
      <c r="DN46" s="1059">
        <v>1486</v>
      </c>
      <c r="DO46" s="1059">
        <v>1234</v>
      </c>
      <c r="DP46" s="1059">
        <v>1333</v>
      </c>
      <c r="DQ46" s="1059">
        <v>1495</v>
      </c>
      <c r="DR46" s="1059">
        <v>1706</v>
      </c>
      <c r="DS46" s="1059">
        <v>5548</v>
      </c>
      <c r="DT46" s="1059">
        <v>7254</v>
      </c>
      <c r="DU46" s="1126">
        <v>31614</v>
      </c>
      <c r="DV46" s="1059">
        <v>1369</v>
      </c>
      <c r="DW46" s="1059">
        <v>1222</v>
      </c>
      <c r="DX46" s="1059">
        <v>1350</v>
      </c>
      <c r="DY46" s="1059">
        <v>1518</v>
      </c>
      <c r="DZ46" s="1059">
        <v>1631</v>
      </c>
      <c r="EA46" s="1059">
        <v>5459</v>
      </c>
      <c r="EB46" s="1059">
        <v>7090</v>
      </c>
      <c r="EC46" s="1126">
        <v>31454</v>
      </c>
      <c r="ED46" s="1059">
        <v>1319</v>
      </c>
      <c r="EE46" s="1059">
        <v>1237</v>
      </c>
      <c r="EF46" s="1059">
        <v>1403</v>
      </c>
      <c r="EG46" s="1059">
        <v>1502</v>
      </c>
      <c r="EH46" s="1059">
        <v>1638</v>
      </c>
      <c r="EI46" s="1059">
        <v>5461</v>
      </c>
      <c r="EJ46" s="1059">
        <v>7099</v>
      </c>
      <c r="EK46" s="1126">
        <v>31291</v>
      </c>
      <c r="EL46" s="1059">
        <v>1249</v>
      </c>
      <c r="EM46" s="1059">
        <v>1271</v>
      </c>
      <c r="EN46" s="1059">
        <v>1418</v>
      </c>
      <c r="EO46" s="1059">
        <v>1509</v>
      </c>
      <c r="EP46" s="1059">
        <v>1526</v>
      </c>
      <c r="EQ46" s="1059">
        <v>5447</v>
      </c>
      <c r="ER46" s="1059">
        <v>6973</v>
      </c>
      <c r="ES46" s="1126">
        <v>30926</v>
      </c>
      <c r="ET46" s="1059" t="s">
        <v>770</v>
      </c>
      <c r="EU46" s="1059" t="s">
        <v>770</v>
      </c>
      <c r="EV46" s="1059">
        <v>28</v>
      </c>
      <c r="EW46" s="1059">
        <v>50</v>
      </c>
      <c r="EX46" s="1059">
        <v>78</v>
      </c>
      <c r="EY46" s="1059">
        <v>231</v>
      </c>
      <c r="EZ46" s="1098">
        <v>0.33766233766233766</v>
      </c>
      <c r="FA46" s="1098">
        <v>0.2797753668850495</v>
      </c>
      <c r="FB46" s="1098">
        <v>0.40086023989141872</v>
      </c>
      <c r="FC46" s="64" t="s">
        <v>2154</v>
      </c>
      <c r="FD46" s="1098">
        <v>0.21645021645021645</v>
      </c>
      <c r="FE46" s="1098">
        <v>0.16821342810086881</v>
      </c>
      <c r="FF46" s="1098">
        <v>0.27396343173536236</v>
      </c>
      <c r="FG46" s="1126" t="s">
        <v>2154</v>
      </c>
      <c r="FH46" s="1059" t="s">
        <v>770</v>
      </c>
      <c r="FI46" s="1059" t="s">
        <v>770</v>
      </c>
      <c r="FJ46" s="1059">
        <v>32</v>
      </c>
      <c r="FK46" s="1059">
        <v>50</v>
      </c>
      <c r="FL46" s="1059">
        <v>82</v>
      </c>
      <c r="FM46" s="1059">
        <v>254</v>
      </c>
      <c r="FN46" s="1098">
        <v>0.32283464566929132</v>
      </c>
      <c r="FO46" s="1098">
        <v>0.26834297522904615</v>
      </c>
      <c r="FP46" s="1098">
        <v>0.38260532295527716</v>
      </c>
      <c r="FQ46" s="1059" t="s">
        <v>2154</v>
      </c>
      <c r="FR46" s="1098">
        <v>0.19685039370078741</v>
      </c>
      <c r="FS46" s="1098">
        <v>0.15262407277380141</v>
      </c>
      <c r="FT46" s="1098">
        <v>0.25010968189715188</v>
      </c>
      <c r="FU46" s="1126" t="s">
        <v>2154</v>
      </c>
      <c r="FV46" s="1059" t="s">
        <v>770</v>
      </c>
      <c r="FW46" s="1059" t="s">
        <v>770</v>
      </c>
      <c r="FX46" s="1059">
        <v>42</v>
      </c>
      <c r="FY46" s="1059">
        <v>34</v>
      </c>
      <c r="FZ46" s="1059">
        <v>76</v>
      </c>
      <c r="GA46" s="1059">
        <v>222</v>
      </c>
      <c r="GB46" s="1098">
        <v>0.34234234234234234</v>
      </c>
      <c r="GC46" s="1098">
        <v>0.28308221588214477</v>
      </c>
      <c r="GD46" s="1098">
        <v>0.40696583656345953</v>
      </c>
      <c r="GE46" s="1059" t="s">
        <v>2154</v>
      </c>
      <c r="GF46" s="1098">
        <v>0.15315315315315314</v>
      </c>
      <c r="GG46" s="1098">
        <v>0.11171474369469199</v>
      </c>
      <c r="GH46" s="1098">
        <v>0.2063909716856375</v>
      </c>
      <c r="GI46" s="1126" t="s">
        <v>2154</v>
      </c>
      <c r="GJ46" s="1059" t="s">
        <v>770</v>
      </c>
      <c r="GK46" s="1059" t="s">
        <v>770</v>
      </c>
      <c r="GL46" s="1059">
        <v>28</v>
      </c>
      <c r="GM46" s="1059">
        <v>38</v>
      </c>
      <c r="GN46" s="1059">
        <v>66</v>
      </c>
      <c r="GO46" s="1059">
        <v>221</v>
      </c>
      <c r="GP46" s="1098">
        <v>0.29864253393665158</v>
      </c>
      <c r="GQ46" s="1098">
        <v>0.24216268112709544</v>
      </c>
      <c r="GR46" s="1098">
        <v>0.36200284747777167</v>
      </c>
      <c r="GS46" s="1059" t="s">
        <v>2154</v>
      </c>
      <c r="GT46" s="1098">
        <v>0.17194570135746606</v>
      </c>
      <c r="GU46" s="1098">
        <v>0.12791177353920713</v>
      </c>
      <c r="GV46" s="1098">
        <v>0.22718936856984603</v>
      </c>
      <c r="GW46" s="1126" t="s">
        <v>2154</v>
      </c>
      <c r="GX46" s="1059" t="s">
        <v>770</v>
      </c>
      <c r="GY46" s="1059" t="s">
        <v>770</v>
      </c>
      <c r="GZ46" s="1059">
        <v>38</v>
      </c>
      <c r="HA46" s="1059">
        <v>21</v>
      </c>
      <c r="HB46" s="1059">
        <v>59</v>
      </c>
      <c r="HC46" s="1059">
        <v>276</v>
      </c>
      <c r="HD46" s="1098">
        <v>0.21376811594202899</v>
      </c>
      <c r="HE46" s="1098">
        <v>0.16950395352443734</v>
      </c>
      <c r="HF46" s="1098">
        <v>0.26589064216612807</v>
      </c>
      <c r="HG46" s="1059" t="s">
        <v>2154</v>
      </c>
      <c r="HH46" s="1098">
        <v>7.6086956521739135E-2</v>
      </c>
      <c r="HI46" s="1098">
        <v>5.0301401142002773E-2</v>
      </c>
      <c r="HJ46" s="1098">
        <v>0.11351084817187256</v>
      </c>
      <c r="HK46" s="1126" t="s">
        <v>2154</v>
      </c>
      <c r="HL46" s="1059" t="s">
        <v>770</v>
      </c>
      <c r="HM46" s="1059" t="s">
        <v>770</v>
      </c>
      <c r="HN46" s="1059">
        <v>45</v>
      </c>
      <c r="HO46" s="1059">
        <v>22</v>
      </c>
      <c r="HP46" s="1059">
        <v>67</v>
      </c>
      <c r="HQ46" s="1059">
        <v>279</v>
      </c>
      <c r="HR46" s="1098">
        <v>0.24014336917562723</v>
      </c>
      <c r="HS46" s="1098">
        <v>0.19376509727496327</v>
      </c>
      <c r="HT46" s="1098">
        <v>0.29358021410697954</v>
      </c>
      <c r="HU46" s="1059" t="s">
        <v>2154</v>
      </c>
      <c r="HV46" s="1098">
        <v>7.8853046594982074E-2</v>
      </c>
      <c r="HW46" s="1098">
        <v>5.2647624773561753E-2</v>
      </c>
      <c r="HX46" s="1098">
        <v>0.11649822470751792</v>
      </c>
      <c r="HY46" s="1126" t="s">
        <v>2154</v>
      </c>
      <c r="HZ46" s="1059" t="s">
        <v>770</v>
      </c>
      <c r="IA46" s="1059" t="s">
        <v>770</v>
      </c>
      <c r="IB46" s="1059">
        <v>40</v>
      </c>
      <c r="IC46" s="1059">
        <v>27</v>
      </c>
      <c r="ID46" s="1059">
        <v>67</v>
      </c>
      <c r="IE46" s="1059">
        <v>257</v>
      </c>
      <c r="IF46" s="1098">
        <v>0.26070038910505838</v>
      </c>
      <c r="IG46" s="1098">
        <v>0.21083102916230478</v>
      </c>
      <c r="IH46" s="1098">
        <v>0.31761816539402599</v>
      </c>
      <c r="II46" s="1059" t="s">
        <v>2154</v>
      </c>
      <c r="IJ46" s="1098">
        <v>0.10505836575875487</v>
      </c>
      <c r="IK46" s="1098">
        <v>7.32118175113744E-2</v>
      </c>
      <c r="IL46" s="1098">
        <v>0.14853766618728528</v>
      </c>
      <c r="IM46" s="1126" t="s">
        <v>2154</v>
      </c>
      <c r="IN46" s="1059" t="s">
        <v>770</v>
      </c>
      <c r="IO46" s="1059" t="s">
        <v>770</v>
      </c>
      <c r="IP46" s="1059">
        <v>31</v>
      </c>
      <c r="IQ46" s="1059">
        <v>23</v>
      </c>
      <c r="IR46" s="1059">
        <v>54</v>
      </c>
      <c r="IS46" s="1059">
        <v>242</v>
      </c>
      <c r="IT46" s="1098">
        <v>0.2231404958677686</v>
      </c>
      <c r="IU46" s="1098">
        <v>0.17524191025807953</v>
      </c>
      <c r="IV46" s="1098">
        <v>0.27969135997713468</v>
      </c>
      <c r="IW46" s="1059" t="s">
        <v>2154</v>
      </c>
      <c r="IX46" s="1098">
        <v>9.5041322314049589E-2</v>
      </c>
      <c r="IY46" s="1098">
        <v>6.4167115009072531E-2</v>
      </c>
      <c r="IZ46" s="1098">
        <v>0.13857110115586763</v>
      </c>
      <c r="JA46" s="1126" t="s">
        <v>2154</v>
      </c>
      <c r="JB46" s="1059">
        <v>30833</v>
      </c>
      <c r="JC46" s="1059">
        <v>1553</v>
      </c>
      <c r="JD46" s="1059">
        <v>1229</v>
      </c>
      <c r="JE46" s="1059">
        <v>1248</v>
      </c>
      <c r="JF46" s="1059">
        <v>1459</v>
      </c>
      <c r="JG46" s="1126">
        <v>1645</v>
      </c>
      <c r="JH46" s="1059">
        <v>6649</v>
      </c>
      <c r="JI46" s="1059">
        <v>33</v>
      </c>
      <c r="JJ46" s="1059">
        <v>54</v>
      </c>
      <c r="JK46" s="1059">
        <v>68</v>
      </c>
      <c r="JL46" s="1059">
        <v>82</v>
      </c>
      <c r="JM46" s="1126">
        <v>92</v>
      </c>
      <c r="JN46" s="1060">
        <v>0.21564557454675184</v>
      </c>
      <c r="JO46" s="1060">
        <v>2.1249195106245976E-2</v>
      </c>
      <c r="JP46" s="1060">
        <v>4.3938161106590726E-2</v>
      </c>
      <c r="JQ46" s="1060">
        <v>5.4487179487179488E-2</v>
      </c>
      <c r="JR46" s="1060">
        <v>5.6202878684030157E-2</v>
      </c>
      <c r="JS46" s="1072">
        <v>5.5927051671732522E-2</v>
      </c>
      <c r="JT46" s="1059">
        <v>31789</v>
      </c>
      <c r="JU46" s="1059">
        <v>30793</v>
      </c>
      <c r="JV46" s="1059">
        <v>28134</v>
      </c>
      <c r="JW46" s="1059">
        <v>2659</v>
      </c>
      <c r="JX46" s="1059">
        <v>204</v>
      </c>
      <c r="JY46" s="1059">
        <v>25</v>
      </c>
      <c r="JZ46" s="1059">
        <v>2430</v>
      </c>
      <c r="KA46" s="1059">
        <v>323</v>
      </c>
      <c r="KB46" s="1059">
        <v>513</v>
      </c>
      <c r="KC46" s="1059">
        <v>123</v>
      </c>
      <c r="KD46" s="1059">
        <v>37</v>
      </c>
      <c r="KE46" s="1060">
        <v>0.88502312120544846</v>
      </c>
      <c r="KF46" s="1072">
        <v>0.11497687879455154</v>
      </c>
      <c r="KG46" s="1059">
        <v>1556</v>
      </c>
      <c r="KH46" s="1059">
        <v>1458</v>
      </c>
      <c r="KI46" s="1059">
        <v>1277</v>
      </c>
      <c r="KJ46" s="1059">
        <v>181</v>
      </c>
      <c r="KK46" s="1059">
        <v>3</v>
      </c>
      <c r="KL46" s="1059">
        <v>1</v>
      </c>
      <c r="KM46" s="1059">
        <v>177</v>
      </c>
      <c r="KN46" s="1059">
        <v>54</v>
      </c>
      <c r="KO46" s="1059">
        <v>40</v>
      </c>
      <c r="KP46" s="1059">
        <v>2</v>
      </c>
      <c r="KQ46" s="1059">
        <v>2</v>
      </c>
      <c r="KR46" s="1060">
        <v>0.82069408740359895</v>
      </c>
      <c r="KS46" s="1072">
        <v>0.17930591259640105</v>
      </c>
      <c r="KT46" s="1059">
        <v>769</v>
      </c>
      <c r="KU46" s="1059">
        <v>736</v>
      </c>
      <c r="KV46" s="1059">
        <v>676</v>
      </c>
      <c r="KW46" s="1059">
        <v>60</v>
      </c>
      <c r="KX46" s="1059">
        <v>3</v>
      </c>
      <c r="KY46" s="1059">
        <v>0</v>
      </c>
      <c r="KZ46" s="1059">
        <v>57</v>
      </c>
      <c r="LA46" s="1059">
        <v>18</v>
      </c>
      <c r="LB46" s="1059">
        <v>15</v>
      </c>
      <c r="LC46" s="1059">
        <v>0</v>
      </c>
      <c r="LD46" s="1059">
        <v>0</v>
      </c>
      <c r="LE46" s="1060">
        <v>0.87906371911573467</v>
      </c>
      <c r="LF46" s="1072">
        <v>0.12093628088426533</v>
      </c>
      <c r="LG46" s="1059">
        <v>461</v>
      </c>
      <c r="LH46" s="1059">
        <v>444</v>
      </c>
      <c r="LI46" s="1059">
        <v>420</v>
      </c>
      <c r="LJ46" s="1059">
        <v>24</v>
      </c>
      <c r="LK46" s="1059">
        <v>0</v>
      </c>
      <c r="LL46" s="1059">
        <v>0</v>
      </c>
      <c r="LM46" s="1059">
        <v>24</v>
      </c>
      <c r="LN46" s="1059">
        <v>4</v>
      </c>
      <c r="LO46" s="1059">
        <v>10</v>
      </c>
      <c r="LP46" s="1059">
        <v>3</v>
      </c>
      <c r="LQ46" s="1059">
        <v>0</v>
      </c>
      <c r="LR46" s="1060">
        <v>0.91106290672451196</v>
      </c>
      <c r="LS46" s="1072">
        <v>8.8937093275488044E-2</v>
      </c>
      <c r="LT46" s="1059">
        <v>1248</v>
      </c>
      <c r="LU46" s="1059">
        <v>1187</v>
      </c>
      <c r="LV46" s="1059">
        <v>1125</v>
      </c>
      <c r="LW46" s="1059">
        <v>62</v>
      </c>
      <c r="LX46" s="1059">
        <v>3</v>
      </c>
      <c r="LY46" s="1059">
        <v>0</v>
      </c>
      <c r="LZ46" s="1059">
        <v>59</v>
      </c>
      <c r="MA46" s="1059">
        <v>34</v>
      </c>
      <c r="MB46" s="1059">
        <v>22</v>
      </c>
      <c r="MC46" s="1059">
        <v>5</v>
      </c>
      <c r="MD46" s="1059">
        <v>0</v>
      </c>
      <c r="ME46" s="1060">
        <v>0.90144230769230771</v>
      </c>
      <c r="MF46" s="1072">
        <v>9.8557692307692291E-2</v>
      </c>
      <c r="MG46" s="1059">
        <v>301</v>
      </c>
      <c r="MH46" s="1059">
        <v>293</v>
      </c>
      <c r="MI46" s="1059">
        <v>274</v>
      </c>
      <c r="MJ46" s="1059">
        <v>19</v>
      </c>
      <c r="MK46" s="1059">
        <v>2</v>
      </c>
      <c r="ML46" s="1059">
        <v>0</v>
      </c>
      <c r="MM46" s="1059">
        <v>17</v>
      </c>
      <c r="MN46" s="1059">
        <v>4</v>
      </c>
      <c r="MO46" s="1059">
        <v>4</v>
      </c>
      <c r="MP46" s="1059">
        <v>0</v>
      </c>
      <c r="MQ46" s="1059">
        <v>0</v>
      </c>
      <c r="MR46" s="1060">
        <v>0.9102990033222591</v>
      </c>
      <c r="MS46" s="1072">
        <v>8.9700996677740896E-2</v>
      </c>
      <c r="MT46" s="1059">
        <v>569</v>
      </c>
      <c r="MU46" s="1059">
        <v>534</v>
      </c>
      <c r="MV46" s="1059">
        <v>499</v>
      </c>
      <c r="MW46" s="1059">
        <v>35</v>
      </c>
      <c r="MX46" s="1059">
        <v>2</v>
      </c>
      <c r="MY46" s="1059">
        <v>3</v>
      </c>
      <c r="MZ46" s="1059">
        <v>30</v>
      </c>
      <c r="NA46" s="1059">
        <v>26</v>
      </c>
      <c r="NB46" s="1059">
        <v>8</v>
      </c>
      <c r="NC46" s="1059">
        <v>0</v>
      </c>
      <c r="ND46" s="1059">
        <v>1</v>
      </c>
      <c r="NE46" s="1060">
        <v>0.87697715289982425</v>
      </c>
      <c r="NF46" s="1072">
        <v>0.12302284710017575</v>
      </c>
      <c r="NG46" s="1059">
        <v>605</v>
      </c>
      <c r="NH46" s="1059">
        <v>572</v>
      </c>
      <c r="NI46" s="1059">
        <v>534</v>
      </c>
      <c r="NJ46" s="1059">
        <v>38</v>
      </c>
      <c r="NK46" s="1059">
        <v>3</v>
      </c>
      <c r="NL46" s="1059">
        <v>2</v>
      </c>
      <c r="NM46" s="1059">
        <v>33</v>
      </c>
      <c r="NN46" s="1059">
        <v>10</v>
      </c>
      <c r="NO46" s="1059">
        <v>14</v>
      </c>
      <c r="NP46" s="1059">
        <v>6</v>
      </c>
      <c r="NQ46" s="1059">
        <v>3</v>
      </c>
      <c r="NR46" s="1060">
        <v>0.88264462809917354</v>
      </c>
      <c r="NS46" s="1072">
        <v>0.11735537190082646</v>
      </c>
      <c r="NT46" s="1059">
        <v>1670</v>
      </c>
      <c r="NU46" s="1059">
        <v>1576</v>
      </c>
      <c r="NV46" s="1059">
        <v>1334</v>
      </c>
      <c r="NW46" s="1059">
        <v>242</v>
      </c>
      <c r="NX46" s="1059">
        <v>3</v>
      </c>
      <c r="NY46" s="1059">
        <v>4</v>
      </c>
      <c r="NZ46" s="1059">
        <v>235</v>
      </c>
      <c r="OA46" s="1059">
        <v>38</v>
      </c>
      <c r="OB46" s="1059">
        <v>45</v>
      </c>
      <c r="OC46" s="1059">
        <v>9</v>
      </c>
      <c r="OD46" s="1059">
        <v>2</v>
      </c>
      <c r="OE46" s="1060">
        <v>0.79880239520958085</v>
      </c>
      <c r="OF46" s="1072">
        <v>0.20119760479041915</v>
      </c>
      <c r="OG46" s="1059">
        <v>7179</v>
      </c>
      <c r="OH46" s="1059">
        <v>6800</v>
      </c>
      <c r="OI46" s="1059">
        <v>6139</v>
      </c>
      <c r="OJ46" s="1059">
        <v>661</v>
      </c>
      <c r="OK46" s="1059">
        <v>19</v>
      </c>
      <c r="OL46" s="1059">
        <v>10</v>
      </c>
      <c r="OM46" s="1059">
        <v>632</v>
      </c>
      <c r="ON46" s="1059">
        <v>188</v>
      </c>
      <c r="OO46" s="1059">
        <v>158</v>
      </c>
      <c r="OP46" s="1059">
        <v>25</v>
      </c>
      <c r="OQ46" s="1059">
        <v>8</v>
      </c>
      <c r="OR46" s="1060">
        <v>0.85513302688396708</v>
      </c>
      <c r="OS46" s="1072">
        <v>0.14486697311603292</v>
      </c>
      <c r="OT46" s="1059">
        <v>32006</v>
      </c>
      <c r="OU46" s="1059">
        <v>20.077291570330562</v>
      </c>
      <c r="OV46" s="1060">
        <v>0</v>
      </c>
      <c r="OW46" s="1072">
        <v>0.25</v>
      </c>
      <c r="OX46" s="1059">
        <v>4372</v>
      </c>
      <c r="OY46" s="1060">
        <v>0.16446294602012809</v>
      </c>
      <c r="OZ46" s="1059">
        <v>719.03200000000004</v>
      </c>
      <c r="PA46" s="1060">
        <v>0</v>
      </c>
      <c r="PB46" s="1072">
        <v>0.15</v>
      </c>
      <c r="PC46" s="1059">
        <v>1520</v>
      </c>
      <c r="PD46" s="1059">
        <v>140</v>
      </c>
      <c r="PE46" s="1126">
        <v>95</v>
      </c>
      <c r="PF46" s="1059">
        <v>1460</v>
      </c>
      <c r="PG46" s="1059">
        <v>115</v>
      </c>
      <c r="PH46" s="1126">
        <v>90</v>
      </c>
      <c r="PI46" s="1059">
        <v>1390</v>
      </c>
      <c r="PJ46" s="1059">
        <v>140</v>
      </c>
      <c r="PK46" s="1126">
        <v>85</v>
      </c>
      <c r="PL46" s="1059">
        <v>1315</v>
      </c>
      <c r="PM46" s="1059">
        <v>150</v>
      </c>
      <c r="PN46" s="1126">
        <v>60</v>
      </c>
      <c r="PO46" s="1059">
        <v>1260</v>
      </c>
      <c r="PP46" s="1059">
        <v>160</v>
      </c>
      <c r="PQ46" s="1126">
        <v>75</v>
      </c>
      <c r="PR46" s="1059">
        <v>1180</v>
      </c>
      <c r="PS46" s="1059">
        <v>130</v>
      </c>
      <c r="PT46" s="1126">
        <v>40</v>
      </c>
      <c r="PU46" s="1059" t="s">
        <v>770</v>
      </c>
      <c r="PV46" s="1059" t="s">
        <v>770</v>
      </c>
      <c r="PW46" s="1059" t="s">
        <v>770</v>
      </c>
      <c r="PX46" s="1059" t="s">
        <v>770</v>
      </c>
      <c r="PY46" s="1059" t="s">
        <v>770</v>
      </c>
      <c r="PZ46" s="1059" t="s">
        <v>770</v>
      </c>
      <c r="QA46" s="1059" t="s">
        <v>770</v>
      </c>
      <c r="QB46" s="1126" t="s">
        <v>770</v>
      </c>
      <c r="QC46" s="1059">
        <v>333</v>
      </c>
      <c r="QD46" s="1059">
        <v>301</v>
      </c>
      <c r="QE46" s="1059" t="s">
        <v>770</v>
      </c>
      <c r="QF46" s="1059">
        <v>338</v>
      </c>
      <c r="QG46" s="1059">
        <v>357</v>
      </c>
      <c r="QH46" s="1059">
        <v>342</v>
      </c>
      <c r="QI46" s="1059">
        <v>327</v>
      </c>
      <c r="QJ46" s="1059">
        <v>317</v>
      </c>
      <c r="QK46" s="1126">
        <v>319</v>
      </c>
      <c r="QL46" s="1059">
        <v>348</v>
      </c>
      <c r="QM46" s="1059">
        <v>312</v>
      </c>
      <c r="QN46" s="1059">
        <v>316</v>
      </c>
      <c r="QO46" s="1059">
        <v>395</v>
      </c>
      <c r="QP46" s="1059">
        <v>338</v>
      </c>
      <c r="QQ46" s="1059">
        <v>325</v>
      </c>
      <c r="QR46" s="1059">
        <v>309</v>
      </c>
      <c r="QS46" s="1059">
        <v>322</v>
      </c>
      <c r="QT46" s="1059">
        <v>313</v>
      </c>
      <c r="QU46" s="1059">
        <v>282</v>
      </c>
      <c r="QV46" s="1059">
        <v>269</v>
      </c>
      <c r="QW46" s="1059">
        <v>261</v>
      </c>
      <c r="QX46" s="1059">
        <v>260</v>
      </c>
      <c r="QY46" s="1059">
        <v>231</v>
      </c>
      <c r="QZ46" s="1059">
        <v>241</v>
      </c>
      <c r="RA46" s="1059">
        <v>250</v>
      </c>
      <c r="RB46" s="1059">
        <v>260</v>
      </c>
      <c r="RC46" s="1059">
        <v>259</v>
      </c>
      <c r="RD46" s="1059">
        <v>257</v>
      </c>
      <c r="RE46" s="1059">
        <v>262</v>
      </c>
      <c r="RF46" s="1059">
        <v>290</v>
      </c>
      <c r="RG46" s="1059">
        <v>324</v>
      </c>
      <c r="RH46" s="1059">
        <v>341</v>
      </c>
      <c r="RI46" s="1059">
        <v>350</v>
      </c>
      <c r="RJ46" s="1126">
        <v>345</v>
      </c>
      <c r="RK46" s="1059">
        <v>313</v>
      </c>
      <c r="RL46" s="1059">
        <v>314</v>
      </c>
      <c r="RM46" s="1059">
        <v>366</v>
      </c>
      <c r="RN46" s="1059">
        <v>328</v>
      </c>
      <c r="RO46" s="1059">
        <v>335</v>
      </c>
      <c r="RP46" s="1059">
        <v>305</v>
      </c>
      <c r="RQ46" s="1059">
        <v>316</v>
      </c>
      <c r="RR46" s="1059">
        <v>327</v>
      </c>
      <c r="RS46" s="1059">
        <v>282</v>
      </c>
      <c r="RT46" s="1059">
        <v>271</v>
      </c>
      <c r="RU46" s="1059">
        <v>264</v>
      </c>
      <c r="RV46" s="1059">
        <v>257</v>
      </c>
      <c r="RW46" s="1059">
        <v>230</v>
      </c>
      <c r="RX46" s="1059">
        <v>240</v>
      </c>
      <c r="RY46" s="1059">
        <v>238</v>
      </c>
      <c r="RZ46" s="1059">
        <v>242</v>
      </c>
      <c r="SA46" s="1059">
        <v>252</v>
      </c>
      <c r="SB46" s="1059">
        <v>258</v>
      </c>
      <c r="SC46" s="1059">
        <v>286</v>
      </c>
      <c r="SD46" s="1059">
        <v>266</v>
      </c>
      <c r="SE46" s="1059">
        <v>311</v>
      </c>
      <c r="SF46" s="1059">
        <v>321</v>
      </c>
      <c r="SG46" s="1059">
        <v>338</v>
      </c>
      <c r="SH46" s="1059">
        <v>343</v>
      </c>
      <c r="SI46" s="1126">
        <v>395</v>
      </c>
      <c r="SJ46" s="1059">
        <v>313</v>
      </c>
      <c r="SK46" s="1059">
        <v>350</v>
      </c>
      <c r="SL46" s="1059">
        <v>330</v>
      </c>
      <c r="SM46" s="1059">
        <v>323</v>
      </c>
      <c r="SN46" s="1059">
        <v>311</v>
      </c>
      <c r="SO46" s="1059">
        <v>315</v>
      </c>
      <c r="SP46" s="1059">
        <v>320</v>
      </c>
      <c r="SQ46" s="1059">
        <v>283</v>
      </c>
      <c r="SR46" s="1059">
        <v>260</v>
      </c>
      <c r="SS46" s="1059">
        <v>266</v>
      </c>
      <c r="ST46" s="1059">
        <v>257</v>
      </c>
      <c r="SU46" s="1059">
        <v>228</v>
      </c>
      <c r="SV46" s="1059">
        <v>234</v>
      </c>
      <c r="SW46" s="1059">
        <v>248</v>
      </c>
      <c r="SX46" s="1059">
        <v>222</v>
      </c>
      <c r="SY46" s="1059">
        <v>238</v>
      </c>
      <c r="SZ46" s="1059">
        <v>251</v>
      </c>
      <c r="TA46" s="1059">
        <v>290</v>
      </c>
      <c r="TB46" s="1059">
        <v>293</v>
      </c>
      <c r="TC46" s="1059">
        <v>282</v>
      </c>
      <c r="TD46" s="1059">
        <v>310</v>
      </c>
      <c r="TE46" s="1059">
        <v>314</v>
      </c>
      <c r="TF46" s="1059">
        <v>323</v>
      </c>
      <c r="TG46" s="1059">
        <v>399</v>
      </c>
      <c r="TH46" s="1126">
        <v>350</v>
      </c>
      <c r="TI46" s="1059">
        <v>210</v>
      </c>
      <c r="TJ46" s="1059">
        <v>104</v>
      </c>
      <c r="TK46" s="1059">
        <v>314</v>
      </c>
      <c r="TL46" s="1060">
        <v>0.33121019108280253</v>
      </c>
      <c r="TM46" s="1060">
        <v>0.28146844278901645</v>
      </c>
      <c r="TN46" s="1060">
        <v>0.38503195526069667</v>
      </c>
      <c r="TO46" s="1126" t="s">
        <v>3498</v>
      </c>
      <c r="TP46" s="1059">
        <v>145</v>
      </c>
      <c r="TQ46" s="1059">
        <v>163</v>
      </c>
      <c r="TR46" s="1059">
        <v>308</v>
      </c>
      <c r="TS46" s="1060">
        <v>0.52922077922077926</v>
      </c>
      <c r="TT46" s="1060">
        <v>0.47345984299613758</v>
      </c>
      <c r="TU46" s="1060">
        <v>0.58426179564700975</v>
      </c>
      <c r="TV46" s="1126" t="s">
        <v>3498</v>
      </c>
      <c r="TW46" s="1059">
        <v>133</v>
      </c>
      <c r="TX46" s="1059">
        <v>152</v>
      </c>
      <c r="TY46" s="1059">
        <v>285</v>
      </c>
      <c r="TZ46" s="1060">
        <v>0.53333333333333333</v>
      </c>
      <c r="UA46" s="1060">
        <v>0.47535476949246808</v>
      </c>
      <c r="UB46" s="1060">
        <v>0.59042526110831473</v>
      </c>
      <c r="UC46" s="1126" t="s">
        <v>3498</v>
      </c>
      <c r="UD46" s="1059">
        <v>118</v>
      </c>
      <c r="UE46" s="1059">
        <v>203</v>
      </c>
      <c r="UF46" s="1059">
        <v>321</v>
      </c>
      <c r="UG46" s="1060">
        <v>0.63239875389408096</v>
      </c>
      <c r="UH46" s="1060">
        <v>0.57837769003372075</v>
      </c>
      <c r="UI46" s="1060">
        <v>0.68328841720697564</v>
      </c>
      <c r="UJ46" s="1126" t="s">
        <v>3498</v>
      </c>
      <c r="UK46" s="1059">
        <v>104</v>
      </c>
      <c r="UL46" s="1059">
        <v>219</v>
      </c>
      <c r="UM46" s="1059">
        <v>323</v>
      </c>
      <c r="UN46" s="1060">
        <v>0.67801857585139313</v>
      </c>
      <c r="UO46" s="1060">
        <v>0.62522884954025371</v>
      </c>
      <c r="UP46" s="1060">
        <v>0.72662369822079775</v>
      </c>
      <c r="UQ46" s="1126" t="s">
        <v>2154</v>
      </c>
      <c r="UR46" s="1059">
        <v>3362</v>
      </c>
      <c r="US46" s="1059">
        <v>3150</v>
      </c>
      <c r="UT46" s="1059">
        <v>212</v>
      </c>
      <c r="UU46" s="1059">
        <v>153</v>
      </c>
      <c r="UV46" s="1060">
        <v>0.72169811320754718</v>
      </c>
      <c r="UW46" s="1059">
        <v>59</v>
      </c>
      <c r="UX46" s="1072">
        <v>0.27830188679245282</v>
      </c>
      <c r="UY46" s="1059">
        <v>2782</v>
      </c>
      <c r="UZ46" s="1059">
        <v>1503</v>
      </c>
      <c r="VA46" s="1059">
        <v>296</v>
      </c>
      <c r="VB46" s="1059">
        <v>983</v>
      </c>
      <c r="VC46" s="1060">
        <v>0.54025880661394676</v>
      </c>
      <c r="VD46" s="1060">
        <v>0.10639827462257369</v>
      </c>
      <c r="VE46" s="1072">
        <v>0.35334291876347951</v>
      </c>
      <c r="VF46" s="1059">
        <v>9247</v>
      </c>
      <c r="VG46" s="1059">
        <v>590</v>
      </c>
      <c r="VH46" s="1059">
        <v>458</v>
      </c>
      <c r="VI46" s="1059">
        <v>203</v>
      </c>
      <c r="VJ46" s="1059">
        <v>4972</v>
      </c>
      <c r="VK46" s="1059">
        <v>384</v>
      </c>
      <c r="VL46" s="1059">
        <v>2956</v>
      </c>
      <c r="VM46" s="1072">
        <v>0.12990527740189445</v>
      </c>
      <c r="VN46" s="1059">
        <v>1514</v>
      </c>
      <c r="VO46" s="1059">
        <v>2</v>
      </c>
      <c r="VP46" s="1059">
        <v>478</v>
      </c>
      <c r="VQ46" s="1059">
        <v>708</v>
      </c>
      <c r="VR46" s="1059">
        <v>277</v>
      </c>
      <c r="VS46" s="1126">
        <v>2979</v>
      </c>
      <c r="VT46" s="1059">
        <v>1263</v>
      </c>
      <c r="VU46" s="1059">
        <v>1001</v>
      </c>
      <c r="VV46" s="1059">
        <v>258</v>
      </c>
      <c r="VW46" s="1059">
        <v>4</v>
      </c>
      <c r="VX46" s="1059">
        <v>262</v>
      </c>
      <c r="VY46" s="1060">
        <v>0.20427553444180521</v>
      </c>
      <c r="VZ46" s="1072">
        <v>0.20744259699129058</v>
      </c>
      <c r="WA46" s="1059">
        <v>235</v>
      </c>
      <c r="WB46" s="1059">
        <v>210</v>
      </c>
      <c r="WC46" s="1059">
        <v>190</v>
      </c>
      <c r="WD46" s="1059">
        <v>185</v>
      </c>
      <c r="WE46" s="1059">
        <v>145</v>
      </c>
      <c r="WF46" s="1059">
        <v>150</v>
      </c>
      <c r="WG46" s="1126">
        <v>115</v>
      </c>
      <c r="WH46" s="1059">
        <v>702</v>
      </c>
      <c r="WI46" s="1059">
        <v>263</v>
      </c>
      <c r="WJ46" s="1060">
        <v>0.37464387464387466</v>
      </c>
      <c r="WK46" s="1126">
        <v>63</v>
      </c>
      <c r="WL46" s="1059" t="s">
        <v>770</v>
      </c>
      <c r="WM46" s="1060" t="s">
        <v>770</v>
      </c>
      <c r="WN46" s="1060" t="s">
        <v>770</v>
      </c>
      <c r="WO46" s="1072" t="s">
        <v>770</v>
      </c>
      <c r="WP46" s="1059" t="s">
        <v>770</v>
      </c>
      <c r="WQ46" s="1060" t="s">
        <v>770</v>
      </c>
      <c r="WR46" s="1060" t="s">
        <v>770</v>
      </c>
      <c r="WS46" s="1072" t="s">
        <v>770</v>
      </c>
      <c r="WT46" s="1059" t="s">
        <v>770</v>
      </c>
      <c r="WU46" s="1060" t="s">
        <v>770</v>
      </c>
      <c r="WV46" s="1060" t="s">
        <v>770</v>
      </c>
      <c r="WW46" s="1072" t="s">
        <v>770</v>
      </c>
      <c r="WX46" s="1059" t="s">
        <v>770</v>
      </c>
      <c r="WY46" s="1060" t="s">
        <v>770</v>
      </c>
      <c r="WZ46" s="1060" t="s">
        <v>770</v>
      </c>
      <c r="XA46" s="1072" t="s">
        <v>770</v>
      </c>
      <c r="XB46" s="1059">
        <v>766</v>
      </c>
      <c r="XC46" s="1059">
        <v>14681</v>
      </c>
      <c r="XD46" s="1072">
        <v>5.2176282269600166E-2</v>
      </c>
      <c r="XE46" s="1059">
        <v>275</v>
      </c>
      <c r="XF46" s="1059">
        <v>1365</v>
      </c>
      <c r="XG46" s="1060">
        <v>0.20146520146520147</v>
      </c>
      <c r="XH46" s="1060">
        <v>0.18103846676180083</v>
      </c>
      <c r="XI46" s="1060">
        <v>0.22356752705274099</v>
      </c>
      <c r="XJ46" s="1059">
        <v>285</v>
      </c>
      <c r="XK46" s="1059">
        <v>1465</v>
      </c>
      <c r="XL46" s="1060">
        <v>0.19453924914675769</v>
      </c>
      <c r="XM46" s="1060">
        <v>0.17507882437604008</v>
      </c>
      <c r="XN46" s="1060">
        <v>0.2155974159864977</v>
      </c>
      <c r="XO46" s="1059">
        <v>275</v>
      </c>
      <c r="XP46" s="1059">
        <v>1495</v>
      </c>
      <c r="XQ46" s="1060">
        <v>0.18394648829431437</v>
      </c>
      <c r="XR46" s="1060">
        <v>0.16512538640137919</v>
      </c>
      <c r="XS46" s="1060">
        <v>0.20438765019187269</v>
      </c>
      <c r="XT46" s="1059">
        <v>325</v>
      </c>
      <c r="XU46" s="1059">
        <v>1585</v>
      </c>
      <c r="XV46" s="1060">
        <v>0.20504731861198738</v>
      </c>
      <c r="XW46" s="1060">
        <v>0.18589558677679272</v>
      </c>
      <c r="XX46" s="1060">
        <v>0.22562530801783531</v>
      </c>
      <c r="XY46" s="1059">
        <v>285</v>
      </c>
      <c r="XZ46" s="1059">
        <v>1605</v>
      </c>
      <c r="YA46" s="1060">
        <v>0.17757009345794392</v>
      </c>
      <c r="YB46" s="1060">
        <v>0.15965059730348805</v>
      </c>
      <c r="YC46" s="1060">
        <v>0.19702933263897435</v>
      </c>
      <c r="YD46" s="1059">
        <v>275</v>
      </c>
      <c r="YE46" s="1059">
        <v>1580</v>
      </c>
      <c r="YF46" s="1060">
        <v>0.17405063291139242</v>
      </c>
      <c r="YG46" s="1060">
        <v>0.15615178049885065</v>
      </c>
      <c r="YH46" s="1060">
        <v>0.19353060452539078</v>
      </c>
      <c r="YI46" s="1059" t="s">
        <v>770</v>
      </c>
      <c r="YJ46" s="1059" t="s">
        <v>770</v>
      </c>
      <c r="YK46" s="1060" t="s">
        <v>770</v>
      </c>
      <c r="YL46" s="1060" t="s">
        <v>770</v>
      </c>
      <c r="YM46" s="1072" t="s">
        <v>770</v>
      </c>
      <c r="YN46" s="1059">
        <v>285</v>
      </c>
      <c r="YO46" s="1059">
        <v>275</v>
      </c>
      <c r="YP46" s="1059">
        <v>300</v>
      </c>
      <c r="YQ46" s="1059">
        <v>275</v>
      </c>
      <c r="YR46" s="1059">
        <v>280</v>
      </c>
      <c r="YS46" s="1059">
        <v>215</v>
      </c>
      <c r="YT46" s="1126">
        <v>205</v>
      </c>
      <c r="YU46" s="1059">
        <v>22</v>
      </c>
      <c r="YV46" s="1059">
        <v>157</v>
      </c>
      <c r="YW46" s="1060">
        <v>0.14012738853503184</v>
      </c>
      <c r="YX46" s="1060">
        <v>9.4393418131730189E-2</v>
      </c>
      <c r="YY46" s="1060">
        <v>0.20305140219925005</v>
      </c>
      <c r="YZ46" s="1059">
        <v>19</v>
      </c>
      <c r="ZA46" s="1059">
        <v>157</v>
      </c>
      <c r="ZB46" s="1060">
        <v>0.12101910828025478</v>
      </c>
      <c r="ZC46" s="1060">
        <v>7.8860151676654597E-2</v>
      </c>
      <c r="ZD46" s="1060">
        <v>0.18128085380464318</v>
      </c>
      <c r="ZE46" s="1059">
        <v>19</v>
      </c>
      <c r="ZF46" s="1059">
        <v>154</v>
      </c>
      <c r="ZG46" s="1060">
        <v>0.12337662337662338</v>
      </c>
      <c r="ZH46" s="1060">
        <v>8.0425217853813444E-2</v>
      </c>
      <c r="ZI46" s="1060">
        <v>0.1846601350902789</v>
      </c>
      <c r="ZJ46" s="1059">
        <v>36</v>
      </c>
      <c r="ZK46" s="1059">
        <v>154</v>
      </c>
      <c r="ZL46" s="1060">
        <v>0.23376623376623376</v>
      </c>
      <c r="ZM46" s="1060">
        <v>0.17390341055789038</v>
      </c>
      <c r="ZN46" s="1072">
        <v>0.30658795962672664</v>
      </c>
      <c r="ZO46" s="1059">
        <v>322</v>
      </c>
      <c r="ZP46" s="1059">
        <v>18</v>
      </c>
      <c r="ZQ46" s="1059">
        <v>304</v>
      </c>
      <c r="ZR46" s="1060">
        <v>0.94409937888198758</v>
      </c>
      <c r="ZS46" s="1059">
        <v>100</v>
      </c>
      <c r="ZT46" s="1059">
        <v>30</v>
      </c>
      <c r="ZU46" s="1059">
        <v>130</v>
      </c>
      <c r="ZV46" s="1060">
        <v>0.32894736842105265</v>
      </c>
      <c r="ZW46" s="1060">
        <v>0.27855460185664921</v>
      </c>
      <c r="ZX46" s="1060">
        <v>0.3836091612751516</v>
      </c>
      <c r="ZY46" s="1060">
        <v>0.42763157894736842</v>
      </c>
      <c r="ZZ46" s="1060">
        <v>0.373261363672165</v>
      </c>
      <c r="AAA46" s="1072">
        <v>0.48380792072975076</v>
      </c>
      <c r="AAB46" s="1059">
        <v>57</v>
      </c>
      <c r="AAC46" s="1059">
        <v>252</v>
      </c>
      <c r="AAD46" s="1059">
        <v>309</v>
      </c>
      <c r="AAE46" s="1060">
        <v>0.81553398058252424</v>
      </c>
      <c r="AAF46" s="1059">
        <v>83</v>
      </c>
      <c r="AAG46" s="1060">
        <v>0.32936507936507936</v>
      </c>
      <c r="AAH46" s="1060">
        <v>0.27428054228681298</v>
      </c>
      <c r="AAI46" s="1060">
        <v>0.38957378219828581</v>
      </c>
      <c r="AAJ46" s="1059">
        <v>30</v>
      </c>
      <c r="AAK46" s="1059">
        <v>113</v>
      </c>
      <c r="AAL46" s="1060">
        <v>0.44841269841269843</v>
      </c>
      <c r="AAM46" s="1060">
        <v>0.38824148065094732</v>
      </c>
      <c r="AAN46" s="1072">
        <v>0.51013308256547796</v>
      </c>
      <c r="AAO46" s="1059">
        <v>271</v>
      </c>
      <c r="AAP46" s="1059">
        <v>101</v>
      </c>
      <c r="AAQ46" s="1060">
        <v>0.37269372693726938</v>
      </c>
      <c r="AAR46" s="1060">
        <v>0.31728137175515225</v>
      </c>
      <c r="AAS46" s="1060">
        <v>0.43166480144568414</v>
      </c>
      <c r="AAT46" s="1059">
        <v>33</v>
      </c>
      <c r="AAU46" s="1059">
        <v>134</v>
      </c>
      <c r="AAV46" s="1060">
        <v>0.49446494464944651</v>
      </c>
      <c r="AAW46" s="1060">
        <v>0.43543370004843801</v>
      </c>
      <c r="AAX46" s="1072">
        <v>0.55365091617768525</v>
      </c>
      <c r="AAY46" s="1059">
        <v>340</v>
      </c>
      <c r="AAZ46" s="1059">
        <v>333</v>
      </c>
      <c r="ABA46" s="1059">
        <v>7</v>
      </c>
      <c r="ABB46" s="1060">
        <v>0.97941176470588232</v>
      </c>
      <c r="ABC46" s="1059">
        <v>123</v>
      </c>
      <c r="ABD46" s="1060">
        <v>0.36936936936936937</v>
      </c>
      <c r="ABE46" s="1060">
        <v>0.31929654801456786</v>
      </c>
      <c r="ABF46" s="1060">
        <v>0.42242170631020209</v>
      </c>
      <c r="ABG46" s="1059">
        <v>26</v>
      </c>
      <c r="ABH46" s="1059">
        <v>149</v>
      </c>
      <c r="ABI46" s="1060">
        <v>0.44744744744744747</v>
      </c>
      <c r="ABJ46" s="1060">
        <v>0.39494356281484716</v>
      </c>
      <c r="ABK46" s="1072">
        <v>0.50114998777557751</v>
      </c>
      <c r="ABL46" s="1059">
        <v>9247</v>
      </c>
      <c r="ABM46" s="1059">
        <v>6291</v>
      </c>
      <c r="ABN46" s="1059">
        <v>2956</v>
      </c>
      <c r="ABO46" s="1059">
        <v>590</v>
      </c>
      <c r="ABP46" s="1059">
        <v>328</v>
      </c>
      <c r="ABQ46" s="1059">
        <v>568</v>
      </c>
      <c r="ABR46" s="1059">
        <v>458</v>
      </c>
      <c r="ABS46" s="1059">
        <v>380</v>
      </c>
      <c r="ABT46" s="1059">
        <v>248</v>
      </c>
      <c r="ABU46" s="1059">
        <v>203</v>
      </c>
      <c r="ABV46" s="1059">
        <v>154</v>
      </c>
      <c r="ABW46" s="1126">
        <v>27</v>
      </c>
      <c r="ABX46" s="1059">
        <v>205</v>
      </c>
      <c r="ABY46" s="1059">
        <v>135</v>
      </c>
      <c r="ABZ46" s="1059">
        <v>110</v>
      </c>
      <c r="ACA46" s="1059">
        <v>65</v>
      </c>
      <c r="ACB46" s="1059">
        <v>455</v>
      </c>
      <c r="ACC46" s="1059">
        <v>530</v>
      </c>
      <c r="ACD46" s="1059">
        <v>290</v>
      </c>
      <c r="ACE46" s="1059">
        <v>215</v>
      </c>
      <c r="ACF46" s="1059">
        <v>160</v>
      </c>
      <c r="ACG46" s="1059">
        <v>110</v>
      </c>
      <c r="ACH46" s="1059">
        <v>50</v>
      </c>
      <c r="ACI46" s="1059">
        <v>485</v>
      </c>
      <c r="ACJ46" s="1059">
        <v>545</v>
      </c>
      <c r="ACK46" s="1059">
        <v>320</v>
      </c>
      <c r="ACL46" s="1059">
        <v>280</v>
      </c>
      <c r="ACM46" s="1059">
        <v>185</v>
      </c>
      <c r="ACN46" s="1059">
        <v>135</v>
      </c>
      <c r="ACO46" s="1059">
        <v>50</v>
      </c>
      <c r="ACP46" s="1059">
        <v>585</v>
      </c>
      <c r="ACQ46" s="1059">
        <v>655</v>
      </c>
      <c r="ACR46" s="1059">
        <v>390</v>
      </c>
      <c r="ACS46" s="1059">
        <v>275</v>
      </c>
      <c r="ACT46" s="1059">
        <v>205</v>
      </c>
      <c r="ACU46" s="1059">
        <v>175</v>
      </c>
      <c r="ACV46" s="1059">
        <v>90</v>
      </c>
      <c r="ACW46" s="1059">
        <v>670</v>
      </c>
      <c r="ACX46" s="1059">
        <v>725</v>
      </c>
      <c r="ACY46" s="1059">
        <v>440</v>
      </c>
      <c r="ACZ46" s="1059">
        <v>300</v>
      </c>
      <c r="ADA46" s="1059">
        <v>215</v>
      </c>
      <c r="ADB46" s="1059">
        <v>180</v>
      </c>
      <c r="ADC46" s="1059">
        <v>60</v>
      </c>
      <c r="ADD46" s="1059">
        <v>715</v>
      </c>
      <c r="ADE46" s="1059">
        <v>775</v>
      </c>
      <c r="ADF46" s="1059">
        <v>475</v>
      </c>
      <c r="ADG46" s="1059">
        <v>275</v>
      </c>
      <c r="ADH46" s="1059">
        <v>280</v>
      </c>
      <c r="ADI46" s="1059">
        <v>190</v>
      </c>
      <c r="ADJ46" s="1059">
        <v>95</v>
      </c>
      <c r="ADK46" s="1059">
        <v>725</v>
      </c>
      <c r="ADL46" s="1059">
        <v>815</v>
      </c>
      <c r="ADM46" s="1126">
        <v>470</v>
      </c>
      <c r="ADN46" s="1059">
        <v>415</v>
      </c>
      <c r="ADO46" s="1059">
        <v>397</v>
      </c>
      <c r="ADP46" s="1060">
        <v>0.95662650602409638</v>
      </c>
      <c r="ADQ46" s="1059">
        <v>397</v>
      </c>
      <c r="ADR46" s="1060">
        <v>0.95662650602409638</v>
      </c>
      <c r="ADS46" s="1059">
        <v>394</v>
      </c>
      <c r="ADT46" s="1059">
        <v>374</v>
      </c>
      <c r="ADU46" s="1060">
        <v>0.949238578680203</v>
      </c>
      <c r="ADV46" s="1059">
        <v>364</v>
      </c>
      <c r="ADW46" s="1060">
        <v>0.92385786802030456</v>
      </c>
      <c r="ADX46" s="1059">
        <v>364</v>
      </c>
      <c r="ADY46" s="1060">
        <v>0.92385786802030456</v>
      </c>
      <c r="ADZ46" s="1059">
        <v>365</v>
      </c>
      <c r="AEA46" s="1060">
        <v>0.92639593908629436</v>
      </c>
      <c r="AEB46" s="1059">
        <v>420</v>
      </c>
      <c r="AEC46" s="1059">
        <v>392</v>
      </c>
      <c r="AED46" s="1060">
        <v>0.93333333333333335</v>
      </c>
      <c r="AEE46" s="1059">
        <v>371</v>
      </c>
      <c r="AEF46" s="1060">
        <v>0.8833333333333333</v>
      </c>
      <c r="AEG46" s="1059">
        <v>392</v>
      </c>
      <c r="AEH46" s="1060">
        <v>0.93333333333333335</v>
      </c>
      <c r="AEI46" s="1059">
        <v>390</v>
      </c>
      <c r="AEJ46" s="1060">
        <v>0.9285714285714286</v>
      </c>
      <c r="AEK46" s="1059">
        <v>376</v>
      </c>
      <c r="AEL46" s="1060">
        <v>0.89523809523809528</v>
      </c>
      <c r="AEM46" s="1059">
        <v>386</v>
      </c>
      <c r="AEN46" s="1060">
        <v>0.919047619047619</v>
      </c>
      <c r="AEO46" s="1059">
        <v>368</v>
      </c>
      <c r="AEP46" s="1072">
        <v>0.87619047619047619</v>
      </c>
      <c r="AEQ46" s="1158">
        <v>410</v>
      </c>
      <c r="AER46" s="1042">
        <v>389</v>
      </c>
      <c r="AES46" s="1144">
        <v>0.948780487804878</v>
      </c>
      <c r="AET46" s="64">
        <v>81</v>
      </c>
      <c r="AEU46" s="1144">
        <v>0.19756097560975611</v>
      </c>
      <c r="AEV46" s="1042">
        <v>390</v>
      </c>
      <c r="AEW46" s="1144">
        <v>0.95121951219512191</v>
      </c>
      <c r="AEX46" s="1042">
        <v>408</v>
      </c>
      <c r="AEY46" s="1042">
        <v>395</v>
      </c>
      <c r="AEZ46" s="1144">
        <v>0.96813725490196079</v>
      </c>
      <c r="AFA46" s="65">
        <v>386</v>
      </c>
      <c r="AFB46" s="1144">
        <v>0.94607843137254899</v>
      </c>
      <c r="AFC46" s="65">
        <v>320</v>
      </c>
      <c r="AFD46" s="1144">
        <v>0.78431372549019607</v>
      </c>
      <c r="AFE46" s="1042">
        <v>387</v>
      </c>
      <c r="AFF46" s="1144">
        <v>0.94852941176470584</v>
      </c>
      <c r="AFG46" s="1042">
        <v>315</v>
      </c>
      <c r="AFH46" s="1144">
        <v>0.7720588235294118</v>
      </c>
      <c r="AFI46" s="1042">
        <v>415</v>
      </c>
      <c r="AFJ46" s="1042">
        <v>402</v>
      </c>
      <c r="AFK46" s="1144">
        <v>0.96867469879518076</v>
      </c>
      <c r="AFL46" s="65">
        <v>338</v>
      </c>
      <c r="AFM46" s="1144">
        <v>0.81445783132530125</v>
      </c>
      <c r="AFN46" s="65">
        <v>402</v>
      </c>
      <c r="AFO46" s="1144">
        <v>0.96867469879518076</v>
      </c>
      <c r="AFP46" s="65">
        <v>402</v>
      </c>
      <c r="AFQ46" s="1144">
        <v>0.96867469879518076</v>
      </c>
      <c r="AFR46" s="65">
        <v>300</v>
      </c>
      <c r="AFS46" s="1144">
        <v>0.72289156626506024</v>
      </c>
      <c r="AFT46" s="65">
        <v>380</v>
      </c>
      <c r="AFU46" s="1144">
        <v>0.91566265060240959</v>
      </c>
      <c r="AFV46" s="1042">
        <v>396</v>
      </c>
      <c r="AFW46" s="1144">
        <v>0.95421686746987955</v>
      </c>
      <c r="AFX46" s="1042">
        <v>380</v>
      </c>
      <c r="AFY46" s="1144">
        <v>0.91566265060240959</v>
      </c>
      <c r="AFZ46" s="1042">
        <v>296</v>
      </c>
      <c r="AGA46" s="1144">
        <v>0.7132530120481928</v>
      </c>
      <c r="AGB46" s="1042">
        <v>284</v>
      </c>
      <c r="AGC46" s="802">
        <v>0.68433734939759039</v>
      </c>
      <c r="AGD46" s="1042">
        <v>413</v>
      </c>
      <c r="AGE46" s="1039">
        <v>402</v>
      </c>
      <c r="AGF46" s="1145">
        <v>0.9733656174334141</v>
      </c>
      <c r="AGG46" s="1039">
        <v>1</v>
      </c>
      <c r="AGH46" s="1145">
        <v>2.4213075060532689E-3</v>
      </c>
      <c r="AGI46" s="1039">
        <v>402</v>
      </c>
      <c r="AGJ46" s="1145">
        <v>0.9733656174334141</v>
      </c>
      <c r="AGK46" s="1039">
        <v>445</v>
      </c>
      <c r="AGL46" s="1039">
        <v>434</v>
      </c>
      <c r="AGM46" s="1145">
        <v>0.97528089887640446</v>
      </c>
      <c r="AGN46" s="1039">
        <v>417</v>
      </c>
      <c r="AGO46" s="1145">
        <v>0.93707865168539328</v>
      </c>
      <c r="AGP46" s="1039">
        <v>434</v>
      </c>
      <c r="AGQ46" s="1145">
        <v>0.97528089887640446</v>
      </c>
      <c r="AGR46" s="1039">
        <v>417</v>
      </c>
      <c r="AGS46" s="1145">
        <v>0.93707865168539328</v>
      </c>
      <c r="AGT46" s="1039">
        <v>415</v>
      </c>
      <c r="AGU46" s="1145">
        <v>0.93258426966292129</v>
      </c>
      <c r="AGV46" s="1039">
        <v>419</v>
      </c>
      <c r="AGW46" s="1039">
        <v>397</v>
      </c>
      <c r="AGX46" s="1145">
        <v>0.94749403341288785</v>
      </c>
      <c r="AGY46" s="1039">
        <v>379</v>
      </c>
      <c r="AGZ46" s="1145">
        <v>0.90453460620525061</v>
      </c>
      <c r="AHA46" s="1039">
        <v>397</v>
      </c>
      <c r="AHB46" s="1145">
        <v>0.94749403341288785</v>
      </c>
      <c r="AHC46" s="1039">
        <v>397</v>
      </c>
      <c r="AHD46" s="1145">
        <v>0.94749403341288785</v>
      </c>
      <c r="AHE46" s="1039">
        <v>388</v>
      </c>
      <c r="AHF46" s="1145">
        <v>0.92601431980906923</v>
      </c>
      <c r="AHG46" s="1039">
        <v>349</v>
      </c>
      <c r="AHH46" s="1145">
        <v>0.83293556085918852</v>
      </c>
      <c r="AHI46" s="1039">
        <v>388</v>
      </c>
      <c r="AHJ46" s="1145">
        <v>0.92601431980906923</v>
      </c>
      <c r="AHK46" s="1039">
        <v>375</v>
      </c>
      <c r="AHL46" s="1145">
        <v>0.8949880668257757</v>
      </c>
      <c r="AHM46" s="1039">
        <v>387</v>
      </c>
      <c r="AHN46" s="1145">
        <v>0.92362768496420045</v>
      </c>
      <c r="AHO46" s="1039">
        <v>363</v>
      </c>
      <c r="AHP46" s="749">
        <v>0.86634844868735084</v>
      </c>
    </row>
    <row r="47" spans="1:900" ht="14.25" x14ac:dyDescent="0.2">
      <c r="A47" s="1979"/>
      <c r="B47" s="8" t="s">
        <v>653</v>
      </c>
      <c r="C47" s="1015" t="s">
        <v>654</v>
      </c>
      <c r="D47" s="3" t="s">
        <v>652</v>
      </c>
      <c r="E47" s="1" t="s">
        <v>1556</v>
      </c>
      <c r="F47" s="1" t="s">
        <v>1557</v>
      </c>
      <c r="G47" s="1" t="s">
        <v>770</v>
      </c>
      <c r="H47" s="1" t="s">
        <v>770</v>
      </c>
      <c r="I47" s="1" t="s">
        <v>1558</v>
      </c>
      <c r="J47" s="1" t="s">
        <v>652</v>
      </c>
      <c r="K47" s="1" t="s">
        <v>735</v>
      </c>
      <c r="L47" s="1" t="s">
        <v>737</v>
      </c>
      <c r="M47" s="62" t="s">
        <v>584</v>
      </c>
      <c r="N47" s="62" t="s">
        <v>627</v>
      </c>
      <c r="O47" s="1" t="s">
        <v>1559</v>
      </c>
      <c r="P47" s="1" t="s">
        <v>1524</v>
      </c>
      <c r="Q47" s="1">
        <v>496277</v>
      </c>
      <c r="R47" s="1">
        <v>100377</v>
      </c>
      <c r="S47" s="1">
        <v>21153</v>
      </c>
      <c r="T47" s="1">
        <v>80374</v>
      </c>
      <c r="U47" s="2062" t="s">
        <v>1509</v>
      </c>
      <c r="V47" s="1125">
        <v>475</v>
      </c>
      <c r="W47" s="1059">
        <v>545</v>
      </c>
      <c r="X47" s="1059">
        <v>3085</v>
      </c>
      <c r="Y47" s="1059">
        <v>3685</v>
      </c>
      <c r="Z47" s="1098">
        <v>0.1539708265802269</v>
      </c>
      <c r="AA47" s="1098">
        <v>0.14166583640606353</v>
      </c>
      <c r="AB47" s="1098">
        <v>0.16713649985397441</v>
      </c>
      <c r="AC47" s="1098">
        <v>0.14789687924016282</v>
      </c>
      <c r="AD47" s="1098">
        <v>0.13680179739249071</v>
      </c>
      <c r="AE47" s="1072">
        <v>0.1597253022488124</v>
      </c>
      <c r="AF47" s="1059">
        <v>415</v>
      </c>
      <c r="AG47" s="1059">
        <v>475</v>
      </c>
      <c r="AH47" s="1059">
        <v>3035</v>
      </c>
      <c r="AI47" s="1059">
        <v>3670</v>
      </c>
      <c r="AJ47" s="1098">
        <v>0.13673805601317957</v>
      </c>
      <c r="AK47" s="1098">
        <v>0.12497316746572164</v>
      </c>
      <c r="AL47" s="1098">
        <v>0.14942135759261727</v>
      </c>
      <c r="AM47" s="1098">
        <v>0.12942779291553133</v>
      </c>
      <c r="AN47" s="1098">
        <v>0.11895400248402112</v>
      </c>
      <c r="AO47" s="1072">
        <v>0.1406765421412981</v>
      </c>
      <c r="AP47" s="1059">
        <v>390</v>
      </c>
      <c r="AQ47" s="1059">
        <v>435</v>
      </c>
      <c r="AR47" s="1059">
        <v>2935</v>
      </c>
      <c r="AS47" s="1059">
        <v>3530</v>
      </c>
      <c r="AT47" s="1098">
        <v>0.13287904599659284</v>
      </c>
      <c r="AU47" s="1098">
        <v>0.12107718318331555</v>
      </c>
      <c r="AV47" s="1098">
        <v>0.14564066117948857</v>
      </c>
      <c r="AW47" s="1098">
        <v>0.12322946175637393</v>
      </c>
      <c r="AX47" s="1098">
        <v>0.11279390064684389</v>
      </c>
      <c r="AY47" s="1072">
        <v>0.13448415893885993</v>
      </c>
      <c r="AZ47" s="1059">
        <v>325</v>
      </c>
      <c r="BA47" s="1059">
        <v>380</v>
      </c>
      <c r="BB47" s="1059">
        <v>2785</v>
      </c>
      <c r="BC47" s="1059">
        <v>3375</v>
      </c>
      <c r="BD47" s="1098">
        <v>0.11669658886894076</v>
      </c>
      <c r="BE47" s="1098">
        <v>0.10529715661382079</v>
      </c>
      <c r="BF47" s="1098">
        <v>0.12915197521211719</v>
      </c>
      <c r="BG47" s="1098">
        <v>0.11259259259259259</v>
      </c>
      <c r="BH47" s="1098">
        <v>0.10236582498298494</v>
      </c>
      <c r="BI47" s="1072">
        <v>0.12370025954034607</v>
      </c>
      <c r="BJ47" s="1059">
        <v>1004</v>
      </c>
      <c r="BK47" s="1059">
        <v>1125</v>
      </c>
      <c r="BL47" s="1059">
        <v>1038</v>
      </c>
      <c r="BM47" s="1059">
        <v>1082</v>
      </c>
      <c r="BN47" s="1059">
        <v>1177</v>
      </c>
      <c r="BO47" s="1059">
        <v>4249</v>
      </c>
      <c r="BP47" s="1059">
        <v>5426</v>
      </c>
      <c r="BQ47" s="1126">
        <v>21077</v>
      </c>
      <c r="BR47" s="1059">
        <v>1021</v>
      </c>
      <c r="BS47" s="1059">
        <v>1081</v>
      </c>
      <c r="BT47" s="1059">
        <v>963</v>
      </c>
      <c r="BU47" s="1059">
        <v>1140</v>
      </c>
      <c r="BV47" s="1059">
        <v>1220</v>
      </c>
      <c r="BW47" s="1059">
        <v>4205</v>
      </c>
      <c r="BX47" s="1059">
        <v>5425</v>
      </c>
      <c r="BY47" s="1126">
        <v>20765</v>
      </c>
      <c r="BZ47" s="1059">
        <v>1019</v>
      </c>
      <c r="CA47" s="1059">
        <v>1022</v>
      </c>
      <c r="CB47" s="1059">
        <v>950</v>
      </c>
      <c r="CC47" s="1059">
        <v>1212</v>
      </c>
      <c r="CD47" s="1059">
        <v>1228</v>
      </c>
      <c r="CE47" s="1059">
        <v>4203</v>
      </c>
      <c r="CF47" s="1059">
        <v>5431</v>
      </c>
      <c r="CG47" s="1126">
        <v>20512</v>
      </c>
      <c r="CH47" s="1059">
        <v>968</v>
      </c>
      <c r="CI47" s="1059">
        <v>964</v>
      </c>
      <c r="CJ47" s="1059">
        <v>929</v>
      </c>
      <c r="CK47" s="1059">
        <v>1196</v>
      </c>
      <c r="CL47" s="1059">
        <v>1198</v>
      </c>
      <c r="CM47" s="1059">
        <v>4057</v>
      </c>
      <c r="CN47" s="1059">
        <v>5255</v>
      </c>
      <c r="CO47" s="1126">
        <v>20121</v>
      </c>
      <c r="CP47" s="1059">
        <v>907</v>
      </c>
      <c r="CQ47" s="1059">
        <v>888</v>
      </c>
      <c r="CR47" s="1059">
        <v>902</v>
      </c>
      <c r="CS47" s="1059">
        <v>1192</v>
      </c>
      <c r="CT47" s="1059">
        <v>1212</v>
      </c>
      <c r="CU47" s="1059">
        <v>3889</v>
      </c>
      <c r="CV47" s="1059">
        <v>5101</v>
      </c>
      <c r="CW47" s="1126">
        <v>19837</v>
      </c>
      <c r="CX47" s="1059">
        <v>814</v>
      </c>
      <c r="CY47" s="1059">
        <v>842</v>
      </c>
      <c r="CZ47" s="1059">
        <v>921</v>
      </c>
      <c r="DA47" s="1059">
        <v>1205</v>
      </c>
      <c r="DB47" s="1059">
        <v>1165</v>
      </c>
      <c r="DC47" s="1059">
        <v>3782</v>
      </c>
      <c r="DD47" s="1059">
        <v>4947</v>
      </c>
      <c r="DE47" s="1126">
        <v>19594</v>
      </c>
      <c r="DF47" s="1059">
        <v>839</v>
      </c>
      <c r="DG47" s="1059">
        <v>856</v>
      </c>
      <c r="DH47" s="1059">
        <v>935</v>
      </c>
      <c r="DI47" s="1059">
        <v>1237</v>
      </c>
      <c r="DJ47" s="1059">
        <v>1172</v>
      </c>
      <c r="DK47" s="1059">
        <v>3867</v>
      </c>
      <c r="DL47" s="1059">
        <v>5039</v>
      </c>
      <c r="DM47" s="1126">
        <v>19717</v>
      </c>
      <c r="DN47" s="1059">
        <v>796</v>
      </c>
      <c r="DO47" s="1059">
        <v>854</v>
      </c>
      <c r="DP47" s="1059">
        <v>1009</v>
      </c>
      <c r="DQ47" s="1059">
        <v>1281</v>
      </c>
      <c r="DR47" s="1059">
        <v>1143</v>
      </c>
      <c r="DS47" s="1059">
        <v>3940</v>
      </c>
      <c r="DT47" s="1059">
        <v>5083</v>
      </c>
      <c r="DU47" s="1126">
        <v>19787</v>
      </c>
      <c r="DV47" s="1059">
        <v>783</v>
      </c>
      <c r="DW47" s="1059">
        <v>873</v>
      </c>
      <c r="DX47" s="1059">
        <v>1036</v>
      </c>
      <c r="DY47" s="1059">
        <v>1246</v>
      </c>
      <c r="DZ47" s="1059">
        <v>1172</v>
      </c>
      <c r="EA47" s="1059">
        <v>3938</v>
      </c>
      <c r="EB47" s="1059">
        <v>5110</v>
      </c>
      <c r="EC47" s="1126">
        <v>19764</v>
      </c>
      <c r="ED47" s="1059">
        <v>780</v>
      </c>
      <c r="EE47" s="1059">
        <v>875</v>
      </c>
      <c r="EF47" s="1059">
        <v>1063</v>
      </c>
      <c r="EG47" s="1059">
        <v>1232</v>
      </c>
      <c r="EH47" s="1059">
        <v>1144</v>
      </c>
      <c r="EI47" s="1059">
        <v>3950</v>
      </c>
      <c r="EJ47" s="1059">
        <v>5094</v>
      </c>
      <c r="EK47" s="1126">
        <v>19651</v>
      </c>
      <c r="EL47" s="1059">
        <v>769</v>
      </c>
      <c r="EM47" s="1059">
        <v>929</v>
      </c>
      <c r="EN47" s="1059">
        <v>1041</v>
      </c>
      <c r="EO47" s="1059">
        <v>1271</v>
      </c>
      <c r="EP47" s="1059">
        <v>1149</v>
      </c>
      <c r="EQ47" s="1059">
        <v>4010</v>
      </c>
      <c r="ER47" s="1059">
        <v>5159</v>
      </c>
      <c r="ES47" s="1126">
        <v>19661</v>
      </c>
      <c r="ET47" s="1059" t="s">
        <v>770</v>
      </c>
      <c r="EU47" s="1059" t="s">
        <v>770</v>
      </c>
      <c r="EV47" s="1059">
        <v>20</v>
      </c>
      <c r="EW47" s="1059">
        <v>41</v>
      </c>
      <c r="EX47" s="1059">
        <v>61</v>
      </c>
      <c r="EY47" s="1059">
        <v>198</v>
      </c>
      <c r="EZ47" s="1098">
        <v>0.30808080808080807</v>
      </c>
      <c r="FA47" s="1098">
        <v>0.24793413675994141</v>
      </c>
      <c r="FB47" s="1098">
        <v>0.37553271467857002</v>
      </c>
      <c r="FC47" s="64" t="s">
        <v>2154</v>
      </c>
      <c r="FD47" s="1098">
        <v>0.20707070707070707</v>
      </c>
      <c r="FE47" s="1098">
        <v>0.15646745513880542</v>
      </c>
      <c r="FF47" s="1098">
        <v>0.26882405495155415</v>
      </c>
      <c r="FG47" s="1126" t="s">
        <v>2154</v>
      </c>
      <c r="FH47" s="1059" t="s">
        <v>770</v>
      </c>
      <c r="FI47" s="1059" t="s">
        <v>770</v>
      </c>
      <c r="FJ47" s="1059">
        <v>26</v>
      </c>
      <c r="FK47" s="1059">
        <v>29</v>
      </c>
      <c r="FL47" s="1059">
        <v>55</v>
      </c>
      <c r="FM47" s="1059">
        <v>163</v>
      </c>
      <c r="FN47" s="1098">
        <v>0.33742331288343558</v>
      </c>
      <c r="FO47" s="1098">
        <v>0.26932232884799701</v>
      </c>
      <c r="FP47" s="1098">
        <v>0.41301082518562043</v>
      </c>
      <c r="FQ47" s="1059" t="s">
        <v>2154</v>
      </c>
      <c r="FR47" s="1098">
        <v>0.17791411042944785</v>
      </c>
      <c r="FS47" s="1098">
        <v>0.12682710449718471</v>
      </c>
      <c r="FT47" s="1098">
        <v>0.24383291764488754</v>
      </c>
      <c r="FU47" s="1126" t="s">
        <v>2154</v>
      </c>
      <c r="FV47" s="1059" t="s">
        <v>770</v>
      </c>
      <c r="FW47" s="1059" t="s">
        <v>770</v>
      </c>
      <c r="FX47" s="1059">
        <v>18</v>
      </c>
      <c r="FY47" s="1059">
        <v>36</v>
      </c>
      <c r="FZ47" s="1059">
        <v>54</v>
      </c>
      <c r="GA47" s="1059">
        <v>167</v>
      </c>
      <c r="GB47" s="1098">
        <v>0.32335329341317365</v>
      </c>
      <c r="GC47" s="1098">
        <v>0.25707205175547987</v>
      </c>
      <c r="GD47" s="1098">
        <v>0.39757852072691047</v>
      </c>
      <c r="GE47" s="1059" t="s">
        <v>2154</v>
      </c>
      <c r="GF47" s="1098">
        <v>0.21556886227544911</v>
      </c>
      <c r="GG47" s="1098">
        <v>0.15997105257556704</v>
      </c>
      <c r="GH47" s="1098">
        <v>0.28395783531980723</v>
      </c>
      <c r="GI47" s="1126" t="s">
        <v>2154</v>
      </c>
      <c r="GJ47" s="1059" t="s">
        <v>770</v>
      </c>
      <c r="GK47" s="1059" t="s">
        <v>770</v>
      </c>
      <c r="GL47" s="1059">
        <v>23</v>
      </c>
      <c r="GM47" s="1059">
        <v>25</v>
      </c>
      <c r="GN47" s="1059">
        <v>48</v>
      </c>
      <c r="GO47" s="1059">
        <v>168</v>
      </c>
      <c r="GP47" s="1098">
        <v>0.2857142857142857</v>
      </c>
      <c r="GQ47" s="1098">
        <v>0.2227910276866272</v>
      </c>
      <c r="GR47" s="1098">
        <v>0.35821811589188768</v>
      </c>
      <c r="GS47" s="1059" t="s">
        <v>2154</v>
      </c>
      <c r="GT47" s="1098">
        <v>0.14880952380952381</v>
      </c>
      <c r="GU47" s="1098">
        <v>0.102871852858841</v>
      </c>
      <c r="GV47" s="1098">
        <v>0.21044868800594724</v>
      </c>
      <c r="GW47" s="1126" t="s">
        <v>2154</v>
      </c>
      <c r="GX47" s="1059" t="s">
        <v>770</v>
      </c>
      <c r="GY47" s="1059" t="s">
        <v>770</v>
      </c>
      <c r="GZ47" s="1059">
        <v>29</v>
      </c>
      <c r="HA47" s="1059">
        <v>16</v>
      </c>
      <c r="HB47" s="1059">
        <v>45</v>
      </c>
      <c r="HC47" s="1059">
        <v>195</v>
      </c>
      <c r="HD47" s="1098">
        <v>0.23076923076923078</v>
      </c>
      <c r="HE47" s="1098">
        <v>0.17717856265131265</v>
      </c>
      <c r="HF47" s="1098">
        <v>0.29476254750376796</v>
      </c>
      <c r="HG47" s="1059" t="s">
        <v>2154</v>
      </c>
      <c r="HH47" s="1098">
        <v>8.2051282051282051E-2</v>
      </c>
      <c r="HI47" s="1098">
        <v>5.1134730503645413E-2</v>
      </c>
      <c r="HJ47" s="1098">
        <v>0.12911670716567014</v>
      </c>
      <c r="HK47" s="1126" t="s">
        <v>2154</v>
      </c>
      <c r="HL47" s="1059" t="s">
        <v>770</v>
      </c>
      <c r="HM47" s="1059" t="s">
        <v>770</v>
      </c>
      <c r="HN47" s="1059">
        <v>33</v>
      </c>
      <c r="HO47" s="1059">
        <v>20</v>
      </c>
      <c r="HP47" s="1059">
        <v>53</v>
      </c>
      <c r="HQ47" s="1059">
        <v>201</v>
      </c>
      <c r="HR47" s="1098">
        <v>0.26368159203980102</v>
      </c>
      <c r="HS47" s="1098">
        <v>0.20760990579295718</v>
      </c>
      <c r="HT47" s="1098">
        <v>0.32861679095617463</v>
      </c>
      <c r="HU47" s="1059" t="s">
        <v>2154</v>
      </c>
      <c r="HV47" s="1098">
        <v>9.950248756218906E-2</v>
      </c>
      <c r="HW47" s="1098">
        <v>6.5338926232430261E-2</v>
      </c>
      <c r="HX47" s="1098">
        <v>0.14868737036346683</v>
      </c>
      <c r="HY47" s="1126" t="s">
        <v>2154</v>
      </c>
      <c r="HZ47" s="1059" t="s">
        <v>770</v>
      </c>
      <c r="IA47" s="1059" t="s">
        <v>770</v>
      </c>
      <c r="IB47" s="1059">
        <v>31</v>
      </c>
      <c r="IC47" s="1059">
        <v>23</v>
      </c>
      <c r="ID47" s="1059">
        <v>54</v>
      </c>
      <c r="IE47" s="1059">
        <v>181</v>
      </c>
      <c r="IF47" s="1098">
        <v>0.2983425414364641</v>
      </c>
      <c r="IG47" s="1098">
        <v>0.23644230276616768</v>
      </c>
      <c r="IH47" s="1098">
        <v>0.36862465317679632</v>
      </c>
      <c r="II47" s="1059" t="s">
        <v>3499</v>
      </c>
      <c r="IJ47" s="1098">
        <v>0.1270718232044199</v>
      </c>
      <c r="IK47" s="1098">
        <v>8.6187292341289315E-2</v>
      </c>
      <c r="IL47" s="1098">
        <v>0.18345707823816462</v>
      </c>
      <c r="IM47" s="1126" t="s">
        <v>2154</v>
      </c>
      <c r="IN47" s="1059" t="s">
        <v>770</v>
      </c>
      <c r="IO47" s="1059" t="s">
        <v>770</v>
      </c>
      <c r="IP47" s="1059">
        <v>17</v>
      </c>
      <c r="IQ47" s="1059">
        <v>19</v>
      </c>
      <c r="IR47" s="1059">
        <v>36</v>
      </c>
      <c r="IS47" s="1059">
        <v>133</v>
      </c>
      <c r="IT47" s="1098">
        <v>0.27067669172932329</v>
      </c>
      <c r="IU47" s="1098">
        <v>0.20239334914612542</v>
      </c>
      <c r="IV47" s="1098">
        <v>0.3518353142596819</v>
      </c>
      <c r="IW47" s="1059" t="s">
        <v>2154</v>
      </c>
      <c r="IX47" s="1098">
        <v>0.14285714285714285</v>
      </c>
      <c r="IY47" s="1098">
        <v>9.34023426858272E-2</v>
      </c>
      <c r="IZ47" s="1098">
        <v>0.21236360851993824</v>
      </c>
      <c r="JA47" s="1126" t="s">
        <v>2154</v>
      </c>
      <c r="JB47" s="1059">
        <v>18589</v>
      </c>
      <c r="JC47" s="1059">
        <v>813</v>
      </c>
      <c r="JD47" s="1059">
        <v>849</v>
      </c>
      <c r="JE47" s="1059">
        <v>927</v>
      </c>
      <c r="JF47" s="1059">
        <v>1005</v>
      </c>
      <c r="JG47" s="1126">
        <v>858</v>
      </c>
      <c r="JH47" s="1059">
        <v>3800</v>
      </c>
      <c r="JI47" s="1059">
        <v>22</v>
      </c>
      <c r="JJ47" s="1059">
        <v>27</v>
      </c>
      <c r="JK47" s="1059">
        <v>38</v>
      </c>
      <c r="JL47" s="1059">
        <v>39</v>
      </c>
      <c r="JM47" s="1126">
        <v>64</v>
      </c>
      <c r="JN47" s="1060">
        <v>0.20442196998224757</v>
      </c>
      <c r="JO47" s="1060">
        <v>2.7060270602706028E-2</v>
      </c>
      <c r="JP47" s="1060">
        <v>3.1802120141342753E-2</v>
      </c>
      <c r="JQ47" s="1060">
        <v>4.0992448759439054E-2</v>
      </c>
      <c r="JR47" s="1060">
        <v>3.880597014925373E-2</v>
      </c>
      <c r="JS47" s="1072">
        <v>7.4592074592074592E-2</v>
      </c>
      <c r="JT47" s="1059">
        <v>19593</v>
      </c>
      <c r="JU47" s="1059">
        <v>19193</v>
      </c>
      <c r="JV47" s="1059">
        <v>18332</v>
      </c>
      <c r="JW47" s="1059">
        <v>861</v>
      </c>
      <c r="JX47" s="1059">
        <v>109</v>
      </c>
      <c r="JY47" s="1059">
        <v>27</v>
      </c>
      <c r="JZ47" s="1059">
        <v>725</v>
      </c>
      <c r="KA47" s="1059">
        <v>156</v>
      </c>
      <c r="KB47" s="1059">
        <v>160</v>
      </c>
      <c r="KC47" s="1059">
        <v>59</v>
      </c>
      <c r="KD47" s="1059">
        <v>25</v>
      </c>
      <c r="KE47" s="1060">
        <v>0.93564027969172658</v>
      </c>
      <c r="KF47" s="1072">
        <v>6.4359720308273416E-2</v>
      </c>
      <c r="KG47" s="1059">
        <v>813</v>
      </c>
      <c r="KH47" s="1059">
        <v>778</v>
      </c>
      <c r="KI47" s="1059">
        <v>743</v>
      </c>
      <c r="KJ47" s="1059">
        <v>35</v>
      </c>
      <c r="KK47" s="1059">
        <v>0</v>
      </c>
      <c r="KL47" s="1059">
        <v>2</v>
      </c>
      <c r="KM47" s="1059">
        <v>33</v>
      </c>
      <c r="KN47" s="1059">
        <v>20</v>
      </c>
      <c r="KO47" s="1059">
        <v>11</v>
      </c>
      <c r="KP47" s="1059">
        <v>2</v>
      </c>
      <c r="KQ47" s="1059">
        <v>2</v>
      </c>
      <c r="KR47" s="1060">
        <v>0.91389913899138986</v>
      </c>
      <c r="KS47" s="1072">
        <v>8.6100861008610141E-2</v>
      </c>
      <c r="KT47" s="1059">
        <v>511</v>
      </c>
      <c r="KU47" s="1059">
        <v>492</v>
      </c>
      <c r="KV47" s="1059">
        <v>477</v>
      </c>
      <c r="KW47" s="1059">
        <v>15</v>
      </c>
      <c r="KX47" s="1059">
        <v>0</v>
      </c>
      <c r="KY47" s="1059">
        <v>2</v>
      </c>
      <c r="KZ47" s="1059">
        <v>13</v>
      </c>
      <c r="LA47" s="1059">
        <v>12</v>
      </c>
      <c r="LB47" s="1059">
        <v>5</v>
      </c>
      <c r="LC47" s="1059">
        <v>1</v>
      </c>
      <c r="LD47" s="1059">
        <v>1</v>
      </c>
      <c r="LE47" s="1060">
        <v>0.93346379647749511</v>
      </c>
      <c r="LF47" s="1072">
        <v>6.6536203522504889E-2</v>
      </c>
      <c r="LG47" s="1059">
        <v>338</v>
      </c>
      <c r="LH47" s="1059">
        <v>329</v>
      </c>
      <c r="LI47" s="1059">
        <v>320</v>
      </c>
      <c r="LJ47" s="1059">
        <v>9</v>
      </c>
      <c r="LK47" s="1059">
        <v>1</v>
      </c>
      <c r="LL47" s="1059">
        <v>3</v>
      </c>
      <c r="LM47" s="1059">
        <v>5</v>
      </c>
      <c r="LN47" s="1059">
        <v>5</v>
      </c>
      <c r="LO47" s="1059">
        <v>3</v>
      </c>
      <c r="LP47" s="1059">
        <v>1</v>
      </c>
      <c r="LQ47" s="1059">
        <v>0</v>
      </c>
      <c r="LR47" s="1060">
        <v>0.94674556213017746</v>
      </c>
      <c r="LS47" s="1072">
        <v>5.3254437869822535E-2</v>
      </c>
      <c r="LT47" s="1059">
        <v>927</v>
      </c>
      <c r="LU47" s="1059">
        <v>896</v>
      </c>
      <c r="LV47" s="1059">
        <v>873</v>
      </c>
      <c r="LW47" s="1059">
        <v>23</v>
      </c>
      <c r="LX47" s="1059">
        <v>1</v>
      </c>
      <c r="LY47" s="1059">
        <v>2</v>
      </c>
      <c r="LZ47" s="1059">
        <v>20</v>
      </c>
      <c r="MA47" s="1059">
        <v>22</v>
      </c>
      <c r="MB47" s="1059">
        <v>7</v>
      </c>
      <c r="MC47" s="1059">
        <v>0</v>
      </c>
      <c r="MD47" s="1059">
        <v>2</v>
      </c>
      <c r="ME47" s="1060">
        <v>0.94174757281553401</v>
      </c>
      <c r="MF47" s="1072">
        <v>5.8252427184465994E-2</v>
      </c>
      <c r="MG47" s="1059">
        <v>185</v>
      </c>
      <c r="MH47" s="1059">
        <v>181</v>
      </c>
      <c r="MI47" s="1059">
        <v>173</v>
      </c>
      <c r="MJ47" s="1059">
        <v>8</v>
      </c>
      <c r="MK47" s="1059">
        <v>0</v>
      </c>
      <c r="ML47" s="1059">
        <v>0</v>
      </c>
      <c r="MM47" s="1059">
        <v>8</v>
      </c>
      <c r="MN47" s="1059">
        <v>3</v>
      </c>
      <c r="MO47" s="1059">
        <v>0</v>
      </c>
      <c r="MP47" s="1059">
        <v>1</v>
      </c>
      <c r="MQ47" s="1059">
        <v>0</v>
      </c>
      <c r="MR47" s="1060">
        <v>0.93513513513513513</v>
      </c>
      <c r="MS47" s="1072">
        <v>6.4864864864864868E-2</v>
      </c>
      <c r="MT47" s="1059">
        <v>443</v>
      </c>
      <c r="MU47" s="1059">
        <v>428</v>
      </c>
      <c r="MV47" s="1059">
        <v>425</v>
      </c>
      <c r="MW47" s="1059">
        <v>3</v>
      </c>
      <c r="MX47" s="1059">
        <v>0</v>
      </c>
      <c r="MY47" s="1059">
        <v>1</v>
      </c>
      <c r="MZ47" s="1059">
        <v>2</v>
      </c>
      <c r="NA47" s="1059">
        <v>9</v>
      </c>
      <c r="NB47" s="1059">
        <v>3</v>
      </c>
      <c r="NC47" s="1059">
        <v>3</v>
      </c>
      <c r="ND47" s="1059">
        <v>0</v>
      </c>
      <c r="NE47" s="1060">
        <v>0.95936794582392781</v>
      </c>
      <c r="NF47" s="1072">
        <v>4.0632054176072185E-2</v>
      </c>
      <c r="NG47" s="1059">
        <v>594</v>
      </c>
      <c r="NH47" s="1059">
        <v>564</v>
      </c>
      <c r="NI47" s="1059">
        <v>552</v>
      </c>
      <c r="NJ47" s="1059">
        <v>12</v>
      </c>
      <c r="NK47" s="1059">
        <v>1</v>
      </c>
      <c r="NL47" s="1059">
        <v>2</v>
      </c>
      <c r="NM47" s="1059">
        <v>9</v>
      </c>
      <c r="NN47" s="1059">
        <v>10</v>
      </c>
      <c r="NO47" s="1059">
        <v>11</v>
      </c>
      <c r="NP47" s="1059">
        <v>7</v>
      </c>
      <c r="NQ47" s="1059">
        <v>2</v>
      </c>
      <c r="NR47" s="1060">
        <v>0.92929292929292928</v>
      </c>
      <c r="NS47" s="1072">
        <v>7.0707070707070718E-2</v>
      </c>
      <c r="NT47" s="1059">
        <v>1142</v>
      </c>
      <c r="NU47" s="1059">
        <v>1113</v>
      </c>
      <c r="NV47" s="1059">
        <v>1021</v>
      </c>
      <c r="NW47" s="1059">
        <v>92</v>
      </c>
      <c r="NX47" s="1059">
        <v>5</v>
      </c>
      <c r="NY47" s="1059">
        <v>4</v>
      </c>
      <c r="NZ47" s="1059">
        <v>83</v>
      </c>
      <c r="OA47" s="1059">
        <v>14</v>
      </c>
      <c r="OB47" s="1059">
        <v>10</v>
      </c>
      <c r="OC47" s="1059">
        <v>5</v>
      </c>
      <c r="OD47" s="1059">
        <v>0</v>
      </c>
      <c r="OE47" s="1060">
        <v>0.89404553415061294</v>
      </c>
      <c r="OF47" s="1072">
        <v>0.10595446584938706</v>
      </c>
      <c r="OG47" s="1059">
        <v>4953</v>
      </c>
      <c r="OH47" s="1059">
        <v>4781</v>
      </c>
      <c r="OI47" s="1059">
        <v>4584</v>
      </c>
      <c r="OJ47" s="1059">
        <v>197</v>
      </c>
      <c r="OK47" s="1059">
        <v>8</v>
      </c>
      <c r="OL47" s="1059">
        <v>16</v>
      </c>
      <c r="OM47" s="1059">
        <v>173</v>
      </c>
      <c r="ON47" s="1059">
        <v>95</v>
      </c>
      <c r="OO47" s="1059">
        <v>50</v>
      </c>
      <c r="OP47" s="1059">
        <v>20</v>
      </c>
      <c r="OQ47" s="1059">
        <v>7</v>
      </c>
      <c r="OR47" s="1060">
        <v>0.92549969715324043</v>
      </c>
      <c r="OS47" s="1072">
        <v>7.450030284675957E-2</v>
      </c>
      <c r="OT47" s="1059">
        <v>19837</v>
      </c>
      <c r="OU47" s="1059">
        <v>13.648177093310478</v>
      </c>
      <c r="OV47" s="1060">
        <v>0</v>
      </c>
      <c r="OW47" s="1072">
        <v>0</v>
      </c>
      <c r="OX47" s="1059">
        <v>2915</v>
      </c>
      <c r="OY47" s="1060">
        <v>0.12999451114922811</v>
      </c>
      <c r="OZ47" s="1059">
        <v>378.93399999999991</v>
      </c>
      <c r="PA47" s="1060">
        <v>0</v>
      </c>
      <c r="PB47" s="1072">
        <v>8.3333333333333329E-2</v>
      </c>
      <c r="PC47" s="1059">
        <v>730</v>
      </c>
      <c r="PD47" s="1059">
        <v>85</v>
      </c>
      <c r="PE47" s="1126">
        <v>40</v>
      </c>
      <c r="PF47" s="1059">
        <v>680</v>
      </c>
      <c r="PG47" s="1059">
        <v>75</v>
      </c>
      <c r="PH47" s="1126">
        <v>45</v>
      </c>
      <c r="PI47" s="1059">
        <v>670</v>
      </c>
      <c r="PJ47" s="1059">
        <v>110</v>
      </c>
      <c r="PK47" s="1126">
        <v>35</v>
      </c>
      <c r="PL47" s="1059">
        <v>630</v>
      </c>
      <c r="PM47" s="1059">
        <v>85</v>
      </c>
      <c r="PN47" s="1126">
        <v>35</v>
      </c>
      <c r="PO47" s="1059">
        <v>575</v>
      </c>
      <c r="PP47" s="1059">
        <v>90</v>
      </c>
      <c r="PQ47" s="1126">
        <v>25</v>
      </c>
      <c r="PR47" s="1059">
        <v>565</v>
      </c>
      <c r="PS47" s="1059">
        <v>105</v>
      </c>
      <c r="PT47" s="1126">
        <v>20</v>
      </c>
      <c r="PU47" s="1059" t="s">
        <v>770</v>
      </c>
      <c r="PV47" s="1059" t="s">
        <v>770</v>
      </c>
      <c r="PW47" s="1059" t="s">
        <v>770</v>
      </c>
      <c r="PX47" s="1059" t="s">
        <v>770</v>
      </c>
      <c r="PY47" s="1059" t="s">
        <v>770</v>
      </c>
      <c r="PZ47" s="1059" t="s">
        <v>770</v>
      </c>
      <c r="QA47" s="1059" t="s">
        <v>770</v>
      </c>
      <c r="QB47" s="1126" t="s">
        <v>770</v>
      </c>
      <c r="QC47" s="1059">
        <v>174</v>
      </c>
      <c r="QD47" s="1059">
        <v>183</v>
      </c>
      <c r="QE47" s="1059" t="s">
        <v>770</v>
      </c>
      <c r="QF47" s="1059">
        <v>155</v>
      </c>
      <c r="QG47" s="1059">
        <v>163</v>
      </c>
      <c r="QH47" s="1059">
        <v>172</v>
      </c>
      <c r="QI47" s="1059">
        <v>157</v>
      </c>
      <c r="QJ47" s="1059">
        <v>141</v>
      </c>
      <c r="QK47" s="1126">
        <v>175</v>
      </c>
      <c r="QL47" s="1059">
        <v>194</v>
      </c>
      <c r="QM47" s="1059">
        <v>202</v>
      </c>
      <c r="QN47" s="1059">
        <v>181</v>
      </c>
      <c r="QO47" s="1059">
        <v>212</v>
      </c>
      <c r="QP47" s="1059">
        <v>215</v>
      </c>
      <c r="QQ47" s="1059">
        <v>247</v>
      </c>
      <c r="QR47" s="1059">
        <v>221</v>
      </c>
      <c r="QS47" s="1059">
        <v>227</v>
      </c>
      <c r="QT47" s="1059">
        <v>217</v>
      </c>
      <c r="QU47" s="1059">
        <v>213</v>
      </c>
      <c r="QV47" s="1059">
        <v>235</v>
      </c>
      <c r="QW47" s="1059">
        <v>190</v>
      </c>
      <c r="QX47" s="1059">
        <v>215</v>
      </c>
      <c r="QY47" s="1059">
        <v>198</v>
      </c>
      <c r="QZ47" s="1059">
        <v>200</v>
      </c>
      <c r="RA47" s="1059">
        <v>187</v>
      </c>
      <c r="RB47" s="1059">
        <v>161</v>
      </c>
      <c r="RC47" s="1059">
        <v>212</v>
      </c>
      <c r="RD47" s="1059">
        <v>217</v>
      </c>
      <c r="RE47" s="1059">
        <v>305</v>
      </c>
      <c r="RF47" s="1059">
        <v>245</v>
      </c>
      <c r="RG47" s="1059">
        <v>269</v>
      </c>
      <c r="RH47" s="1059">
        <v>254</v>
      </c>
      <c r="RI47" s="1059">
        <v>215</v>
      </c>
      <c r="RJ47" s="1126">
        <v>194</v>
      </c>
      <c r="RK47" s="1059">
        <v>201</v>
      </c>
      <c r="RL47" s="1059">
        <v>171</v>
      </c>
      <c r="RM47" s="1059">
        <v>212</v>
      </c>
      <c r="RN47" s="1059">
        <v>208</v>
      </c>
      <c r="RO47" s="1059">
        <v>229</v>
      </c>
      <c r="RP47" s="1059">
        <v>231</v>
      </c>
      <c r="RQ47" s="1059">
        <v>211</v>
      </c>
      <c r="RR47" s="1059">
        <v>206</v>
      </c>
      <c r="RS47" s="1059">
        <v>205</v>
      </c>
      <c r="RT47" s="1059">
        <v>228</v>
      </c>
      <c r="RU47" s="1059">
        <v>188</v>
      </c>
      <c r="RV47" s="1059">
        <v>192</v>
      </c>
      <c r="RW47" s="1059">
        <v>196</v>
      </c>
      <c r="RX47" s="1059">
        <v>195</v>
      </c>
      <c r="RY47" s="1059">
        <v>192</v>
      </c>
      <c r="RZ47" s="1059">
        <v>166</v>
      </c>
      <c r="SA47" s="1059">
        <v>206</v>
      </c>
      <c r="SB47" s="1059">
        <v>200</v>
      </c>
      <c r="SC47" s="1059">
        <v>255</v>
      </c>
      <c r="SD47" s="1059">
        <v>313</v>
      </c>
      <c r="SE47" s="1059">
        <v>301</v>
      </c>
      <c r="SF47" s="1059">
        <v>279</v>
      </c>
      <c r="SG47" s="1059">
        <v>224</v>
      </c>
      <c r="SH47" s="1059">
        <v>197</v>
      </c>
      <c r="SI47" s="1126">
        <v>219</v>
      </c>
      <c r="SJ47" s="1059">
        <v>173</v>
      </c>
      <c r="SK47" s="1059">
        <v>197</v>
      </c>
      <c r="SL47" s="1059">
        <v>203</v>
      </c>
      <c r="SM47" s="1059">
        <v>224</v>
      </c>
      <c r="SN47" s="1059">
        <v>222</v>
      </c>
      <c r="SO47" s="1059">
        <v>208</v>
      </c>
      <c r="SP47" s="1059">
        <v>200</v>
      </c>
      <c r="SQ47" s="1059">
        <v>203</v>
      </c>
      <c r="SR47" s="1059">
        <v>230</v>
      </c>
      <c r="SS47" s="1059">
        <v>181</v>
      </c>
      <c r="ST47" s="1059">
        <v>189</v>
      </c>
      <c r="SU47" s="1059">
        <v>204</v>
      </c>
      <c r="SV47" s="1059">
        <v>204</v>
      </c>
      <c r="SW47" s="1059">
        <v>187</v>
      </c>
      <c r="SX47" s="1059">
        <v>166</v>
      </c>
      <c r="SY47" s="1059">
        <v>204</v>
      </c>
      <c r="SZ47" s="1059">
        <v>200</v>
      </c>
      <c r="TA47" s="1059">
        <v>233</v>
      </c>
      <c r="TB47" s="1059">
        <v>233</v>
      </c>
      <c r="TC47" s="1059">
        <v>342</v>
      </c>
      <c r="TD47" s="1059">
        <v>300</v>
      </c>
      <c r="TE47" s="1059">
        <v>254</v>
      </c>
      <c r="TF47" s="1059">
        <v>219</v>
      </c>
      <c r="TG47" s="1059">
        <v>224</v>
      </c>
      <c r="TH47" s="1126">
        <v>231</v>
      </c>
      <c r="TI47" s="1059">
        <v>109</v>
      </c>
      <c r="TJ47" s="1059">
        <v>81</v>
      </c>
      <c r="TK47" s="1059">
        <v>190</v>
      </c>
      <c r="TL47" s="1060">
        <v>0.4263157894736842</v>
      </c>
      <c r="TM47" s="1060">
        <v>0.35814185509394658</v>
      </c>
      <c r="TN47" s="1060">
        <v>0.49741020187906471</v>
      </c>
      <c r="TO47" s="1126" t="s">
        <v>3498</v>
      </c>
      <c r="TP47" s="1059">
        <v>99</v>
      </c>
      <c r="TQ47" s="1059">
        <v>99</v>
      </c>
      <c r="TR47" s="1059">
        <v>198</v>
      </c>
      <c r="TS47" s="1060">
        <v>0.5</v>
      </c>
      <c r="TT47" s="1060">
        <v>0.43102163323431003</v>
      </c>
      <c r="TU47" s="1060">
        <v>0.56897836676569002</v>
      </c>
      <c r="TV47" s="1126" t="s">
        <v>3498</v>
      </c>
      <c r="TW47" s="1059">
        <v>97</v>
      </c>
      <c r="TX47" s="1059">
        <v>111</v>
      </c>
      <c r="TY47" s="1059">
        <v>208</v>
      </c>
      <c r="TZ47" s="1060">
        <v>0.53365384615384615</v>
      </c>
      <c r="UA47" s="1060">
        <v>0.4658628747644023</v>
      </c>
      <c r="UB47" s="1060">
        <v>0.60022428342425904</v>
      </c>
      <c r="UC47" s="1126" t="s">
        <v>3498</v>
      </c>
      <c r="UD47" s="1059">
        <v>70</v>
      </c>
      <c r="UE47" s="1059">
        <v>165</v>
      </c>
      <c r="UF47" s="1059">
        <v>235</v>
      </c>
      <c r="UG47" s="1060">
        <v>0.7021276595744681</v>
      </c>
      <c r="UH47" s="1060">
        <v>0.64078720730418304</v>
      </c>
      <c r="UI47" s="1060">
        <v>0.75696618303714602</v>
      </c>
      <c r="UJ47" s="1126" t="s">
        <v>2154</v>
      </c>
      <c r="UK47" s="1059">
        <v>57</v>
      </c>
      <c r="UL47" s="1059">
        <v>153</v>
      </c>
      <c r="UM47" s="1059">
        <v>210</v>
      </c>
      <c r="UN47" s="1060">
        <v>0.72857142857142854</v>
      </c>
      <c r="UO47" s="1060">
        <v>0.66472138530594282</v>
      </c>
      <c r="UP47" s="1060">
        <v>0.78420933434695628</v>
      </c>
      <c r="UQ47" s="1126" t="s">
        <v>2154</v>
      </c>
      <c r="UR47" s="1059">
        <v>2287</v>
      </c>
      <c r="US47" s="1059">
        <v>2241</v>
      </c>
      <c r="UT47" s="1059">
        <v>46</v>
      </c>
      <c r="UU47" s="1059">
        <v>33</v>
      </c>
      <c r="UV47" s="1060">
        <v>0.71739130434782605</v>
      </c>
      <c r="UW47" s="1059">
        <v>13</v>
      </c>
      <c r="UX47" s="1072">
        <v>0.28260869565217389</v>
      </c>
      <c r="UY47" s="1059">
        <v>1662</v>
      </c>
      <c r="UZ47" s="1059">
        <v>1138</v>
      </c>
      <c r="VA47" s="1059">
        <v>106</v>
      </c>
      <c r="VB47" s="1059">
        <v>418</v>
      </c>
      <c r="VC47" s="1060">
        <v>0.68471720818291215</v>
      </c>
      <c r="VD47" s="1060">
        <v>6.3778580024067388E-2</v>
      </c>
      <c r="VE47" s="1072">
        <v>0.25150421179302046</v>
      </c>
      <c r="VF47" s="1059">
        <v>5618</v>
      </c>
      <c r="VG47" s="1059">
        <v>250</v>
      </c>
      <c r="VH47" s="1059">
        <v>266</v>
      </c>
      <c r="VI47" s="1059">
        <v>117</v>
      </c>
      <c r="VJ47" s="1059">
        <v>3273</v>
      </c>
      <c r="VK47" s="1059">
        <v>234</v>
      </c>
      <c r="VL47" s="1059">
        <v>1883</v>
      </c>
      <c r="VM47" s="1072">
        <v>0.12426978226234732</v>
      </c>
      <c r="VN47" s="1059">
        <v>1082</v>
      </c>
      <c r="VO47" s="1059">
        <v>0</v>
      </c>
      <c r="VP47" s="1059">
        <v>244</v>
      </c>
      <c r="VQ47" s="1059">
        <v>431</v>
      </c>
      <c r="VR47" s="1059">
        <v>139</v>
      </c>
      <c r="VS47" s="1126">
        <v>1896</v>
      </c>
      <c r="VT47" s="1059">
        <v>642</v>
      </c>
      <c r="VU47" s="1059">
        <v>533</v>
      </c>
      <c r="VV47" s="1059">
        <v>108</v>
      </c>
      <c r="VW47" s="1059">
        <v>1</v>
      </c>
      <c r="VX47" s="1059">
        <v>109</v>
      </c>
      <c r="VY47" s="1060">
        <v>0.16822429906542055</v>
      </c>
      <c r="VZ47" s="1072">
        <v>0.16978193146417445</v>
      </c>
      <c r="WA47" s="1059">
        <v>130</v>
      </c>
      <c r="WB47" s="1059">
        <v>110</v>
      </c>
      <c r="WC47" s="1059">
        <v>100</v>
      </c>
      <c r="WD47" s="1059">
        <v>100</v>
      </c>
      <c r="WE47" s="1059">
        <v>115</v>
      </c>
      <c r="WF47" s="1059">
        <v>80</v>
      </c>
      <c r="WG47" s="1126">
        <v>65</v>
      </c>
      <c r="WH47" s="1059">
        <v>430</v>
      </c>
      <c r="WI47" s="1059">
        <v>125</v>
      </c>
      <c r="WJ47" s="1060">
        <v>0.29069767441860467</v>
      </c>
      <c r="WK47" s="1126">
        <v>47</v>
      </c>
      <c r="WL47" s="1059" t="s">
        <v>770</v>
      </c>
      <c r="WM47" s="1060" t="s">
        <v>770</v>
      </c>
      <c r="WN47" s="1060" t="s">
        <v>770</v>
      </c>
      <c r="WO47" s="1072" t="s">
        <v>770</v>
      </c>
      <c r="WP47" s="1059" t="s">
        <v>770</v>
      </c>
      <c r="WQ47" s="1060" t="s">
        <v>770</v>
      </c>
      <c r="WR47" s="1060" t="s">
        <v>770</v>
      </c>
      <c r="WS47" s="1072" t="s">
        <v>770</v>
      </c>
      <c r="WT47" s="1059" t="s">
        <v>770</v>
      </c>
      <c r="WU47" s="1060" t="s">
        <v>770</v>
      </c>
      <c r="WV47" s="1060" t="s">
        <v>770</v>
      </c>
      <c r="WW47" s="1072" t="s">
        <v>770</v>
      </c>
      <c r="WX47" s="1059" t="s">
        <v>770</v>
      </c>
      <c r="WY47" s="1060" t="s">
        <v>770</v>
      </c>
      <c r="WZ47" s="1060" t="s">
        <v>770</v>
      </c>
      <c r="XA47" s="1072" t="s">
        <v>770</v>
      </c>
      <c r="XB47" s="1059">
        <v>294</v>
      </c>
      <c r="XC47" s="1059">
        <v>8608</v>
      </c>
      <c r="XD47" s="1072">
        <v>3.4154275092936802E-2</v>
      </c>
      <c r="XE47" s="1059">
        <v>110</v>
      </c>
      <c r="XF47" s="1059">
        <v>810</v>
      </c>
      <c r="XG47" s="1060">
        <v>0.13580246913580246</v>
      </c>
      <c r="XH47" s="1060">
        <v>0.11392252397260773</v>
      </c>
      <c r="XI47" s="1060">
        <v>0.16112055277732099</v>
      </c>
      <c r="XJ47" s="1059">
        <v>130</v>
      </c>
      <c r="XK47" s="1059">
        <v>815</v>
      </c>
      <c r="XL47" s="1060">
        <v>0.15950920245398773</v>
      </c>
      <c r="XM47" s="1060">
        <v>0.13597689445352973</v>
      </c>
      <c r="XN47" s="1060">
        <v>0.18623622260173264</v>
      </c>
      <c r="XO47" s="1059">
        <v>135</v>
      </c>
      <c r="XP47" s="1059">
        <v>825</v>
      </c>
      <c r="XQ47" s="1060">
        <v>0.16363636363636364</v>
      </c>
      <c r="XR47" s="1060">
        <v>0.1399616592818477</v>
      </c>
      <c r="XS47" s="1060">
        <v>0.19042897924910338</v>
      </c>
      <c r="XT47" s="1059">
        <v>135</v>
      </c>
      <c r="XU47" s="1059">
        <v>800</v>
      </c>
      <c r="XV47" s="1060">
        <v>0.16875000000000001</v>
      </c>
      <c r="XW47" s="1060">
        <v>0.144393548422696</v>
      </c>
      <c r="XX47" s="1060">
        <v>0.19627245706356436</v>
      </c>
      <c r="XY47" s="1059">
        <v>170</v>
      </c>
      <c r="XZ47" s="1059">
        <v>895</v>
      </c>
      <c r="YA47" s="1060">
        <v>0.18994413407821228</v>
      </c>
      <c r="YB47" s="1060">
        <v>0.16559155241766899</v>
      </c>
      <c r="YC47" s="1060">
        <v>0.21694694249312876</v>
      </c>
      <c r="YD47" s="1059">
        <v>190</v>
      </c>
      <c r="YE47" s="1059">
        <v>900</v>
      </c>
      <c r="YF47" s="1060">
        <v>0.21111111111111111</v>
      </c>
      <c r="YG47" s="1060">
        <v>0.18570548198479889</v>
      </c>
      <c r="YH47" s="1060">
        <v>0.23897238057034351</v>
      </c>
      <c r="YI47" s="1059" t="s">
        <v>770</v>
      </c>
      <c r="YJ47" s="1059" t="s">
        <v>770</v>
      </c>
      <c r="YK47" s="1060" t="s">
        <v>770</v>
      </c>
      <c r="YL47" s="1060" t="s">
        <v>770</v>
      </c>
      <c r="YM47" s="1072" t="s">
        <v>770</v>
      </c>
      <c r="YN47" s="1059">
        <v>130</v>
      </c>
      <c r="YO47" s="1059">
        <v>140</v>
      </c>
      <c r="YP47" s="1059">
        <v>150</v>
      </c>
      <c r="YQ47" s="1059">
        <v>170</v>
      </c>
      <c r="YR47" s="1059">
        <v>175</v>
      </c>
      <c r="YS47" s="1059">
        <v>145</v>
      </c>
      <c r="YT47" s="1126">
        <v>130</v>
      </c>
      <c r="YU47" s="1059">
        <v>16</v>
      </c>
      <c r="YV47" s="1059">
        <v>107</v>
      </c>
      <c r="YW47" s="1060">
        <v>0.14953271028037382</v>
      </c>
      <c r="YX47" s="1060">
        <v>9.4188312088123075E-2</v>
      </c>
      <c r="YY47" s="1060">
        <v>0.22916956502782221</v>
      </c>
      <c r="YZ47" s="1059">
        <v>12</v>
      </c>
      <c r="ZA47" s="1059">
        <v>107</v>
      </c>
      <c r="ZB47" s="1060">
        <v>0.11214953271028037</v>
      </c>
      <c r="ZC47" s="1060">
        <v>6.5328818815477516E-2</v>
      </c>
      <c r="ZD47" s="1060">
        <v>0.18585389852616863</v>
      </c>
      <c r="ZE47" s="1059">
        <v>11</v>
      </c>
      <c r="ZF47" s="1059">
        <v>105</v>
      </c>
      <c r="ZG47" s="1060">
        <v>0.10476190476190476</v>
      </c>
      <c r="ZH47" s="1060">
        <v>5.9510872563431121E-2</v>
      </c>
      <c r="ZI47" s="1060">
        <v>0.17791206443767477</v>
      </c>
      <c r="ZJ47" s="1059">
        <v>25</v>
      </c>
      <c r="ZK47" s="1059">
        <v>107</v>
      </c>
      <c r="ZL47" s="1060">
        <v>0.23364485981308411</v>
      </c>
      <c r="ZM47" s="1060">
        <v>0.16356165995161556</v>
      </c>
      <c r="ZN47" s="1072">
        <v>0.32219032665650282</v>
      </c>
      <c r="ZO47" s="1059">
        <v>166</v>
      </c>
      <c r="ZP47" s="1059">
        <v>11</v>
      </c>
      <c r="ZQ47" s="1059">
        <v>155</v>
      </c>
      <c r="ZR47" s="1060">
        <v>0.9337349397590361</v>
      </c>
      <c r="ZS47" s="1059">
        <v>59</v>
      </c>
      <c r="ZT47" s="1059">
        <v>13</v>
      </c>
      <c r="ZU47" s="1059">
        <v>72</v>
      </c>
      <c r="ZV47" s="1060">
        <v>0.38064516129032255</v>
      </c>
      <c r="ZW47" s="1060">
        <v>0.30796797314846935</v>
      </c>
      <c r="ZX47" s="1060">
        <v>0.45909535984592909</v>
      </c>
      <c r="ZY47" s="1060">
        <v>0.46451612903225808</v>
      </c>
      <c r="ZZ47" s="1060">
        <v>0.38780918311921336</v>
      </c>
      <c r="AAA47" s="1072">
        <v>0.54293937533858072</v>
      </c>
      <c r="AAB47" s="1059">
        <v>16</v>
      </c>
      <c r="AAC47" s="1059">
        <v>173</v>
      </c>
      <c r="AAD47" s="1059">
        <v>189</v>
      </c>
      <c r="AAE47" s="1060">
        <v>0.91534391534391535</v>
      </c>
      <c r="AAF47" s="1059">
        <v>52</v>
      </c>
      <c r="AAG47" s="1060">
        <v>0.30057803468208094</v>
      </c>
      <c r="AAH47" s="1060">
        <v>0.237193457590508</v>
      </c>
      <c r="AAI47" s="1060">
        <v>0.37262654468643791</v>
      </c>
      <c r="AAJ47" s="1059">
        <v>27</v>
      </c>
      <c r="AAK47" s="1059">
        <v>79</v>
      </c>
      <c r="AAL47" s="1060">
        <v>0.45664739884393063</v>
      </c>
      <c r="AAM47" s="1060">
        <v>0.38416764925346947</v>
      </c>
      <c r="AAN47" s="1072">
        <v>0.53101061211108402</v>
      </c>
      <c r="AAO47" s="1059">
        <v>182</v>
      </c>
      <c r="AAP47" s="1059">
        <v>56</v>
      </c>
      <c r="AAQ47" s="1060">
        <v>0.30769230769230771</v>
      </c>
      <c r="AAR47" s="1060">
        <v>0.24519178308986422</v>
      </c>
      <c r="AAS47" s="1060">
        <v>0.37814307209151771</v>
      </c>
      <c r="AAT47" s="1059">
        <v>24</v>
      </c>
      <c r="AAU47" s="1059">
        <v>80</v>
      </c>
      <c r="AAV47" s="1060">
        <v>0.43956043956043955</v>
      </c>
      <c r="AAW47" s="1060">
        <v>0.36943954423870295</v>
      </c>
      <c r="AAX47" s="1072">
        <v>0.51217998167544565</v>
      </c>
      <c r="AAY47" s="1059">
        <v>178</v>
      </c>
      <c r="AAZ47" s="1059">
        <v>172</v>
      </c>
      <c r="ABA47" s="1059">
        <v>6</v>
      </c>
      <c r="ABB47" s="1060">
        <v>0.9662921348314607</v>
      </c>
      <c r="ABC47" s="1059">
        <v>68</v>
      </c>
      <c r="ABD47" s="1060">
        <v>0.39534883720930231</v>
      </c>
      <c r="ABE47" s="1060">
        <v>0.32533355366866323</v>
      </c>
      <c r="ABF47" s="1060">
        <v>0.46993657067266592</v>
      </c>
      <c r="ABG47" s="1059">
        <v>13</v>
      </c>
      <c r="ABH47" s="1059">
        <v>81</v>
      </c>
      <c r="ABI47" s="1060">
        <v>0.47093023255813954</v>
      </c>
      <c r="ABJ47" s="1060">
        <v>0.39778535473034016</v>
      </c>
      <c r="ABK47" s="1072">
        <v>0.54534523536447355</v>
      </c>
      <c r="ABL47" s="1059">
        <v>5618</v>
      </c>
      <c r="ABM47" s="1059">
        <v>3735</v>
      </c>
      <c r="ABN47" s="1059">
        <v>1883</v>
      </c>
      <c r="ABO47" s="1059">
        <v>250</v>
      </c>
      <c r="ABP47" s="1059">
        <v>190</v>
      </c>
      <c r="ABQ47" s="1059">
        <v>408</v>
      </c>
      <c r="ABR47" s="1059">
        <v>266</v>
      </c>
      <c r="ABS47" s="1059">
        <v>333</v>
      </c>
      <c r="ABT47" s="1059">
        <v>202</v>
      </c>
      <c r="ABU47" s="1059">
        <v>117</v>
      </c>
      <c r="ABV47" s="1059">
        <v>99</v>
      </c>
      <c r="ABW47" s="1126">
        <v>18</v>
      </c>
      <c r="ABX47" s="1059">
        <v>130</v>
      </c>
      <c r="ABY47" s="1059">
        <v>115</v>
      </c>
      <c r="ABZ47" s="1059">
        <v>90</v>
      </c>
      <c r="ACA47" s="1059">
        <v>60</v>
      </c>
      <c r="ACB47" s="1059">
        <v>320</v>
      </c>
      <c r="ACC47" s="1059">
        <v>365</v>
      </c>
      <c r="ACD47" s="1059">
        <v>210</v>
      </c>
      <c r="ACE47" s="1059">
        <v>145</v>
      </c>
      <c r="ACF47" s="1059">
        <v>130</v>
      </c>
      <c r="ACG47" s="1059">
        <v>85</v>
      </c>
      <c r="ACH47" s="1059">
        <v>35</v>
      </c>
      <c r="ACI47" s="1059">
        <v>365</v>
      </c>
      <c r="ACJ47" s="1059">
        <v>400</v>
      </c>
      <c r="ACK47" s="1059">
        <v>225</v>
      </c>
      <c r="ACL47" s="1059">
        <v>175</v>
      </c>
      <c r="ACM47" s="1059">
        <v>140</v>
      </c>
      <c r="ACN47" s="1059">
        <v>70</v>
      </c>
      <c r="ACO47" s="1059">
        <v>50</v>
      </c>
      <c r="ACP47" s="1059">
        <v>375</v>
      </c>
      <c r="ACQ47" s="1059">
        <v>445</v>
      </c>
      <c r="ACR47" s="1059">
        <v>255</v>
      </c>
      <c r="ACS47" s="1059">
        <v>170</v>
      </c>
      <c r="ACT47" s="1059">
        <v>135</v>
      </c>
      <c r="ACU47" s="1059">
        <v>90</v>
      </c>
      <c r="ACV47" s="1059">
        <v>60</v>
      </c>
      <c r="ACW47" s="1059">
        <v>365</v>
      </c>
      <c r="ACX47" s="1059">
        <v>440</v>
      </c>
      <c r="ACY47" s="1059">
        <v>245</v>
      </c>
      <c r="ACZ47" s="1059">
        <v>150</v>
      </c>
      <c r="ADA47" s="1059">
        <v>130</v>
      </c>
      <c r="ADB47" s="1059">
        <v>80</v>
      </c>
      <c r="ADC47" s="1059">
        <v>50</v>
      </c>
      <c r="ADD47" s="1059">
        <v>365</v>
      </c>
      <c r="ADE47" s="1059">
        <v>415</v>
      </c>
      <c r="ADF47" s="1059">
        <v>250</v>
      </c>
      <c r="ADG47" s="1059">
        <v>140</v>
      </c>
      <c r="ADH47" s="1059">
        <v>110</v>
      </c>
      <c r="ADI47" s="1059">
        <v>100</v>
      </c>
      <c r="ADJ47" s="1059">
        <v>65</v>
      </c>
      <c r="ADK47" s="1059">
        <v>375</v>
      </c>
      <c r="ADL47" s="1059">
        <v>435</v>
      </c>
      <c r="ADM47" s="1126">
        <v>265</v>
      </c>
      <c r="ADN47" s="1059">
        <v>124</v>
      </c>
      <c r="ADO47" s="1059">
        <v>122</v>
      </c>
      <c r="ADP47" s="1060">
        <v>0.9838709677419355</v>
      </c>
      <c r="ADQ47" s="1059">
        <v>121</v>
      </c>
      <c r="ADR47" s="1060">
        <v>0.97580645161290325</v>
      </c>
      <c r="ADS47" s="1059">
        <v>154</v>
      </c>
      <c r="ADT47" s="1059">
        <v>150</v>
      </c>
      <c r="ADU47" s="1060">
        <v>0.97402597402597402</v>
      </c>
      <c r="ADV47" s="1059">
        <v>149</v>
      </c>
      <c r="ADW47" s="1060">
        <v>0.96753246753246758</v>
      </c>
      <c r="ADX47" s="1059">
        <v>151</v>
      </c>
      <c r="ADY47" s="1060">
        <v>0.98051948051948057</v>
      </c>
      <c r="ADZ47" s="1059">
        <v>150</v>
      </c>
      <c r="AEA47" s="1060">
        <v>0.97402597402597402</v>
      </c>
      <c r="AEB47" s="1059">
        <v>150</v>
      </c>
      <c r="AEC47" s="1059">
        <v>145</v>
      </c>
      <c r="AED47" s="1060">
        <v>0.96666666666666667</v>
      </c>
      <c r="AEE47" s="1059">
        <v>137</v>
      </c>
      <c r="AEF47" s="1060">
        <v>0.91333333333333333</v>
      </c>
      <c r="AEG47" s="1059">
        <v>145</v>
      </c>
      <c r="AEH47" s="1060">
        <v>0.96666666666666667</v>
      </c>
      <c r="AEI47" s="1059">
        <v>145</v>
      </c>
      <c r="AEJ47" s="1060">
        <v>0.96666666666666667</v>
      </c>
      <c r="AEK47" s="1059">
        <v>137</v>
      </c>
      <c r="AEL47" s="1060">
        <v>0.91333333333333333</v>
      </c>
      <c r="AEM47" s="1059">
        <v>138</v>
      </c>
      <c r="AEN47" s="1060">
        <v>0.92</v>
      </c>
      <c r="AEO47" s="1059">
        <v>135</v>
      </c>
      <c r="AEP47" s="1072">
        <v>0.9</v>
      </c>
      <c r="AEQ47" s="1158">
        <v>135</v>
      </c>
      <c r="AER47" s="1042">
        <v>117</v>
      </c>
      <c r="AES47" s="1144">
        <v>0.8666666666666667</v>
      </c>
      <c r="AET47" s="64">
        <v>24</v>
      </c>
      <c r="AEU47" s="1144">
        <v>0.17777777777777778</v>
      </c>
      <c r="AEV47" s="1042">
        <v>118</v>
      </c>
      <c r="AEW47" s="1144">
        <v>0.87407407407407411</v>
      </c>
      <c r="AEX47" s="1042">
        <v>112</v>
      </c>
      <c r="AEY47" s="1042">
        <v>106</v>
      </c>
      <c r="AEZ47" s="1144">
        <v>0.9464285714285714</v>
      </c>
      <c r="AFA47" s="65">
        <v>101</v>
      </c>
      <c r="AFB47" s="1144">
        <v>0.9017857142857143</v>
      </c>
      <c r="AFC47" s="65">
        <v>82</v>
      </c>
      <c r="AFD47" s="1144">
        <v>0.7321428571428571</v>
      </c>
      <c r="AFE47" s="1042">
        <v>101</v>
      </c>
      <c r="AFF47" s="1144">
        <v>0.9017857142857143</v>
      </c>
      <c r="AFG47" s="1042">
        <v>79</v>
      </c>
      <c r="AFH47" s="1144">
        <v>0.7053571428571429</v>
      </c>
      <c r="AFI47" s="1042">
        <v>153</v>
      </c>
      <c r="AFJ47" s="1042">
        <v>144</v>
      </c>
      <c r="AFK47" s="1144">
        <v>0.94117647058823528</v>
      </c>
      <c r="AFL47" s="65">
        <v>122.00000000000001</v>
      </c>
      <c r="AFM47" s="1144">
        <v>0.79738562091503273</v>
      </c>
      <c r="AFN47" s="65">
        <v>144</v>
      </c>
      <c r="AFO47" s="1144">
        <v>0.94117647058823528</v>
      </c>
      <c r="AFP47" s="65">
        <v>144</v>
      </c>
      <c r="AFQ47" s="1144">
        <v>0.94117647058823528</v>
      </c>
      <c r="AFR47" s="65">
        <v>102</v>
      </c>
      <c r="AFS47" s="1144">
        <v>0.66666666666666663</v>
      </c>
      <c r="AFT47" s="65">
        <v>146</v>
      </c>
      <c r="AFU47" s="1144">
        <v>0.95424836601307195</v>
      </c>
      <c r="AFV47" s="1042">
        <v>146</v>
      </c>
      <c r="AFW47" s="1144">
        <v>0.95424836601307195</v>
      </c>
      <c r="AFX47" s="1042">
        <v>140</v>
      </c>
      <c r="AFY47" s="1144">
        <v>0.91503267973856206</v>
      </c>
      <c r="AFZ47" s="1042">
        <v>101</v>
      </c>
      <c r="AGA47" s="1144">
        <v>0.66013071895424835</v>
      </c>
      <c r="AGB47" s="1042">
        <v>102</v>
      </c>
      <c r="AGC47" s="802">
        <v>0.66666666666666663</v>
      </c>
      <c r="AGD47" s="1042">
        <v>108</v>
      </c>
      <c r="AGE47" s="1039">
        <v>104</v>
      </c>
      <c r="AGF47" s="1145">
        <v>0.96296296296296291</v>
      </c>
      <c r="AGG47" s="1039">
        <v>0</v>
      </c>
      <c r="AGH47" s="1145">
        <v>0</v>
      </c>
      <c r="AGI47" s="1039">
        <v>103</v>
      </c>
      <c r="AGJ47" s="1145">
        <v>0.95370370370370372</v>
      </c>
      <c r="AGK47" s="1039">
        <v>105</v>
      </c>
      <c r="AGL47" s="1039">
        <v>103</v>
      </c>
      <c r="AGM47" s="1145">
        <v>0.98095238095238091</v>
      </c>
      <c r="AGN47" s="1039">
        <v>100</v>
      </c>
      <c r="AGO47" s="1145">
        <v>0.95238095238095233</v>
      </c>
      <c r="AGP47" s="1039">
        <v>102</v>
      </c>
      <c r="AGQ47" s="1145">
        <v>0.97142857142857142</v>
      </c>
      <c r="AGR47" s="1039">
        <v>98</v>
      </c>
      <c r="AGS47" s="1145">
        <v>0.93333333333333335</v>
      </c>
      <c r="AGT47" s="1039">
        <v>98</v>
      </c>
      <c r="AGU47" s="1145">
        <v>0.93333333333333335</v>
      </c>
      <c r="AGV47" s="1039">
        <v>143</v>
      </c>
      <c r="AGW47" s="1039">
        <v>137</v>
      </c>
      <c r="AGX47" s="1145">
        <v>0.95804195804195802</v>
      </c>
      <c r="AGY47" s="1039">
        <v>133</v>
      </c>
      <c r="AGZ47" s="1145">
        <v>0.93006993006993011</v>
      </c>
      <c r="AHA47" s="1039">
        <v>137</v>
      </c>
      <c r="AHB47" s="1145">
        <v>0.95804195804195802</v>
      </c>
      <c r="AHC47" s="1039">
        <v>137</v>
      </c>
      <c r="AHD47" s="1145">
        <v>0.95804195804195802</v>
      </c>
      <c r="AHE47" s="1039">
        <v>138</v>
      </c>
      <c r="AHF47" s="1145">
        <v>0.965034965034965</v>
      </c>
      <c r="AHG47" s="1039">
        <v>103</v>
      </c>
      <c r="AHH47" s="1145">
        <v>0.72027972027972031</v>
      </c>
      <c r="AHI47" s="1039">
        <v>136</v>
      </c>
      <c r="AHJ47" s="1145">
        <v>0.95104895104895104</v>
      </c>
      <c r="AHK47" s="1039">
        <v>133</v>
      </c>
      <c r="AHL47" s="1145">
        <v>0.93006993006993011</v>
      </c>
      <c r="AHM47" s="1039">
        <v>138</v>
      </c>
      <c r="AHN47" s="1145">
        <v>0.965034965034965</v>
      </c>
      <c r="AHO47" s="1039">
        <v>134</v>
      </c>
      <c r="AHP47" s="749">
        <v>0.93706293706293708</v>
      </c>
    </row>
    <row r="48" spans="1:900" ht="14.25" x14ac:dyDescent="0.2">
      <c r="A48" s="1979"/>
      <c r="B48" s="8" t="s">
        <v>655</v>
      </c>
      <c r="C48" s="1015" t="s">
        <v>656</v>
      </c>
      <c r="D48" s="3" t="s">
        <v>657</v>
      </c>
      <c r="E48" s="1" t="s">
        <v>1534</v>
      </c>
      <c r="F48" s="1" t="s">
        <v>1535</v>
      </c>
      <c r="G48" s="1" t="s">
        <v>1536</v>
      </c>
      <c r="H48" s="1" t="s">
        <v>1537</v>
      </c>
      <c r="I48" s="1" t="s">
        <v>1538</v>
      </c>
      <c r="J48" s="1" t="s">
        <v>657</v>
      </c>
      <c r="K48" s="1" t="s">
        <v>588</v>
      </c>
      <c r="L48" s="1" t="s">
        <v>737</v>
      </c>
      <c r="M48" s="1" t="s">
        <v>1711</v>
      </c>
      <c r="N48" s="1" t="s">
        <v>627</v>
      </c>
      <c r="O48" s="1" t="s">
        <v>1539</v>
      </c>
      <c r="P48" s="1" t="s">
        <v>588</v>
      </c>
      <c r="Q48" s="1">
        <v>487124</v>
      </c>
      <c r="R48" s="1">
        <v>105019</v>
      </c>
      <c r="S48" s="1">
        <v>20690</v>
      </c>
      <c r="T48" s="1" t="s">
        <v>770</v>
      </c>
      <c r="U48" s="2062" t="s">
        <v>1509</v>
      </c>
      <c r="V48" s="1125">
        <v>1075</v>
      </c>
      <c r="W48" s="1059">
        <v>1260</v>
      </c>
      <c r="X48" s="1059">
        <v>7115</v>
      </c>
      <c r="Y48" s="1059">
        <v>8435</v>
      </c>
      <c r="Z48" s="1098">
        <v>0.1510892480674631</v>
      </c>
      <c r="AA48" s="1098">
        <v>0.14295601146138379</v>
      </c>
      <c r="AB48" s="1098">
        <v>0.15959904209328538</v>
      </c>
      <c r="AC48" s="1098">
        <v>0.14937759336099585</v>
      </c>
      <c r="AD48" s="1098">
        <v>0.14193020049980329</v>
      </c>
      <c r="AE48" s="1072">
        <v>0.15714420102040189</v>
      </c>
      <c r="AF48" s="1059">
        <v>1015</v>
      </c>
      <c r="AG48" s="1059">
        <v>1145</v>
      </c>
      <c r="AH48" s="1059">
        <v>7105</v>
      </c>
      <c r="AI48" s="1059">
        <v>8485</v>
      </c>
      <c r="AJ48" s="1098">
        <v>0.14285714285714285</v>
      </c>
      <c r="AK48" s="1098">
        <v>0.13491343197243361</v>
      </c>
      <c r="AL48" s="1098">
        <v>0.15118683775535602</v>
      </c>
      <c r="AM48" s="1098">
        <v>0.13494401885680612</v>
      </c>
      <c r="AN48" s="1098">
        <v>0.12783920860359468</v>
      </c>
      <c r="AO48" s="1072">
        <v>0.14237922696833841</v>
      </c>
      <c r="AP48" s="1059">
        <v>1050</v>
      </c>
      <c r="AQ48" s="1059">
        <v>1195</v>
      </c>
      <c r="AR48" s="1059">
        <v>7215</v>
      </c>
      <c r="AS48" s="1059">
        <v>8570</v>
      </c>
      <c r="AT48" s="1098">
        <v>0.14553014553014554</v>
      </c>
      <c r="AU48" s="1098">
        <v>0.13758193159832166</v>
      </c>
      <c r="AV48" s="1098">
        <v>0.15385561704738418</v>
      </c>
      <c r="AW48" s="1098">
        <v>0.13943990665110853</v>
      </c>
      <c r="AX48" s="1098">
        <v>0.13226730175066187</v>
      </c>
      <c r="AY48" s="1072">
        <v>0.14693560517478993</v>
      </c>
      <c r="AZ48" s="1059">
        <v>1085</v>
      </c>
      <c r="BA48" s="1059">
        <v>1220</v>
      </c>
      <c r="BB48" s="1059">
        <v>7120</v>
      </c>
      <c r="BC48" s="1059">
        <v>8500</v>
      </c>
      <c r="BD48" s="1098">
        <v>0.1523876404494382</v>
      </c>
      <c r="BE48" s="1098">
        <v>0.1442272492035645</v>
      </c>
      <c r="BF48" s="1098">
        <v>0.16092292453157075</v>
      </c>
      <c r="BG48" s="1098">
        <v>0.14352941176470588</v>
      </c>
      <c r="BH48" s="1098">
        <v>0.13623679835526686</v>
      </c>
      <c r="BI48" s="1072">
        <v>0.1511440836443376</v>
      </c>
      <c r="BJ48" s="1059">
        <v>2497</v>
      </c>
      <c r="BK48" s="1059">
        <v>2450</v>
      </c>
      <c r="BL48" s="1059">
        <v>2201</v>
      </c>
      <c r="BM48" s="1059">
        <v>2993</v>
      </c>
      <c r="BN48" s="1059">
        <v>3987</v>
      </c>
      <c r="BO48" s="1059">
        <v>10141</v>
      </c>
      <c r="BP48" s="1059">
        <v>14128</v>
      </c>
      <c r="BQ48" s="1126">
        <v>47675</v>
      </c>
      <c r="BR48" s="1059">
        <v>2502</v>
      </c>
      <c r="BS48" s="1059">
        <v>2372</v>
      </c>
      <c r="BT48" s="1059">
        <v>2205</v>
      </c>
      <c r="BU48" s="1059">
        <v>2940</v>
      </c>
      <c r="BV48" s="1059">
        <v>3871</v>
      </c>
      <c r="BW48" s="1059">
        <v>10019</v>
      </c>
      <c r="BX48" s="1059">
        <v>13890</v>
      </c>
      <c r="BY48" s="1126">
        <v>46913</v>
      </c>
      <c r="BZ48" s="1059">
        <v>2475</v>
      </c>
      <c r="CA48" s="1059">
        <v>2286</v>
      </c>
      <c r="CB48" s="1059">
        <v>2216</v>
      </c>
      <c r="CC48" s="1059">
        <v>2881</v>
      </c>
      <c r="CD48" s="1059">
        <v>3840</v>
      </c>
      <c r="CE48" s="1059">
        <v>9858</v>
      </c>
      <c r="CF48" s="1059">
        <v>13698</v>
      </c>
      <c r="CG48" s="1126">
        <v>46241</v>
      </c>
      <c r="CH48" s="1059">
        <v>2418</v>
      </c>
      <c r="CI48" s="1059">
        <v>2216</v>
      </c>
      <c r="CJ48" s="1059">
        <v>2213</v>
      </c>
      <c r="CK48" s="1059">
        <v>2932</v>
      </c>
      <c r="CL48" s="1059">
        <v>3725</v>
      </c>
      <c r="CM48" s="1059">
        <v>9779</v>
      </c>
      <c r="CN48" s="1059">
        <v>13504</v>
      </c>
      <c r="CO48" s="1126">
        <v>45765</v>
      </c>
      <c r="CP48" s="1059">
        <v>2425</v>
      </c>
      <c r="CQ48" s="1059">
        <v>2158</v>
      </c>
      <c r="CR48" s="1059">
        <v>2258</v>
      </c>
      <c r="CS48" s="1059">
        <v>2851</v>
      </c>
      <c r="CT48" s="1059">
        <v>3611</v>
      </c>
      <c r="CU48" s="1059">
        <v>9692</v>
      </c>
      <c r="CV48" s="1059">
        <v>13303</v>
      </c>
      <c r="CW48" s="1126">
        <v>45235</v>
      </c>
      <c r="CX48" s="1059">
        <v>2297</v>
      </c>
      <c r="CY48" s="1059">
        <v>2108</v>
      </c>
      <c r="CZ48" s="1059">
        <v>2321</v>
      </c>
      <c r="DA48" s="1059">
        <v>2878</v>
      </c>
      <c r="DB48" s="1059">
        <v>3540</v>
      </c>
      <c r="DC48" s="1059">
        <v>9604</v>
      </c>
      <c r="DD48" s="1059">
        <v>13144</v>
      </c>
      <c r="DE48" s="1126">
        <v>44817</v>
      </c>
      <c r="DF48" s="1059">
        <v>2285</v>
      </c>
      <c r="DG48" s="1059">
        <v>2074</v>
      </c>
      <c r="DH48" s="1059">
        <v>2340</v>
      </c>
      <c r="DI48" s="1059">
        <v>3056</v>
      </c>
      <c r="DJ48" s="1059">
        <v>3152</v>
      </c>
      <c r="DK48" s="1059">
        <v>9755</v>
      </c>
      <c r="DL48" s="1059">
        <v>12907</v>
      </c>
      <c r="DM48" s="1126">
        <v>44218</v>
      </c>
      <c r="DN48" s="1059">
        <v>2236</v>
      </c>
      <c r="DO48" s="1059">
        <v>2086</v>
      </c>
      <c r="DP48" s="1059">
        <v>2341</v>
      </c>
      <c r="DQ48" s="1059">
        <v>3133</v>
      </c>
      <c r="DR48" s="1059">
        <v>3014</v>
      </c>
      <c r="DS48" s="1059">
        <v>9796</v>
      </c>
      <c r="DT48" s="1059">
        <v>12810</v>
      </c>
      <c r="DU48" s="1126">
        <v>43678</v>
      </c>
      <c r="DV48" s="1059">
        <v>2122</v>
      </c>
      <c r="DW48" s="1059">
        <v>2109</v>
      </c>
      <c r="DX48" s="1059">
        <v>2352</v>
      </c>
      <c r="DY48" s="1059">
        <v>3146</v>
      </c>
      <c r="DZ48" s="1059">
        <v>2947</v>
      </c>
      <c r="EA48" s="1059">
        <v>9729</v>
      </c>
      <c r="EB48" s="1059">
        <v>12676</v>
      </c>
      <c r="EC48" s="1126">
        <v>43228</v>
      </c>
      <c r="ED48" s="1059">
        <v>2075</v>
      </c>
      <c r="EE48" s="1059">
        <v>2137</v>
      </c>
      <c r="EF48" s="1059">
        <v>2360</v>
      </c>
      <c r="EG48" s="1059">
        <v>3088</v>
      </c>
      <c r="EH48" s="1059">
        <v>2839</v>
      </c>
      <c r="EI48" s="1059">
        <v>9660</v>
      </c>
      <c r="EJ48" s="1059">
        <v>12499</v>
      </c>
      <c r="EK48" s="1126">
        <v>42615</v>
      </c>
      <c r="EL48" s="1059">
        <v>2014</v>
      </c>
      <c r="EM48" s="1059">
        <v>2144</v>
      </c>
      <c r="EN48" s="1059">
        <v>2378</v>
      </c>
      <c r="EO48" s="1059">
        <v>2947</v>
      </c>
      <c r="EP48" s="1059">
        <v>2743</v>
      </c>
      <c r="EQ48" s="1059">
        <v>9483</v>
      </c>
      <c r="ER48" s="1059">
        <v>12226</v>
      </c>
      <c r="ES48" s="1126">
        <v>42175</v>
      </c>
      <c r="ET48" s="1059" t="s">
        <v>770</v>
      </c>
      <c r="EU48" s="1059" t="s">
        <v>770</v>
      </c>
      <c r="EV48" s="1059">
        <v>36</v>
      </c>
      <c r="EW48" s="1059">
        <v>46</v>
      </c>
      <c r="EX48" s="1059">
        <v>82</v>
      </c>
      <c r="EY48" s="1059">
        <v>314</v>
      </c>
      <c r="EZ48" s="1098">
        <v>0.26114649681528662</v>
      </c>
      <c r="FA48" s="1098">
        <v>0.21565632604582238</v>
      </c>
      <c r="FB48" s="1098">
        <v>0.31241027496792256</v>
      </c>
      <c r="FC48" s="64" t="s">
        <v>3498</v>
      </c>
      <c r="FD48" s="1098">
        <v>0.1464968152866242</v>
      </c>
      <c r="FE48" s="1098">
        <v>0.11166118289703097</v>
      </c>
      <c r="FF48" s="1098">
        <v>0.18987738660331152</v>
      </c>
      <c r="FG48" s="1126" t="s">
        <v>3498</v>
      </c>
      <c r="FH48" s="1059" t="s">
        <v>770</v>
      </c>
      <c r="FI48" s="1059" t="s">
        <v>770</v>
      </c>
      <c r="FJ48" s="1059">
        <v>47</v>
      </c>
      <c r="FK48" s="1059">
        <v>54</v>
      </c>
      <c r="FL48" s="1059">
        <v>101</v>
      </c>
      <c r="FM48" s="1059">
        <v>330</v>
      </c>
      <c r="FN48" s="1098">
        <v>0.30606060606060603</v>
      </c>
      <c r="FO48" s="1098">
        <v>0.25880599056632875</v>
      </c>
      <c r="FP48" s="1098">
        <v>0.35777847904339505</v>
      </c>
      <c r="FQ48" s="1059" t="s">
        <v>2154</v>
      </c>
      <c r="FR48" s="1098">
        <v>0.16363636363636364</v>
      </c>
      <c r="FS48" s="1098">
        <v>0.12763454290338996</v>
      </c>
      <c r="FT48" s="1098">
        <v>0.2073791465759747</v>
      </c>
      <c r="FU48" s="1126" t="s">
        <v>2154</v>
      </c>
      <c r="FV48" s="1059" t="s">
        <v>770</v>
      </c>
      <c r="FW48" s="1059" t="s">
        <v>770</v>
      </c>
      <c r="FX48" s="1059">
        <v>35</v>
      </c>
      <c r="FY48" s="1059">
        <v>46</v>
      </c>
      <c r="FZ48" s="1059">
        <v>81</v>
      </c>
      <c r="GA48" s="1059">
        <v>345</v>
      </c>
      <c r="GB48" s="1098">
        <v>0.23478260869565218</v>
      </c>
      <c r="GC48" s="1098">
        <v>0.19312796202664401</v>
      </c>
      <c r="GD48" s="1098">
        <v>0.28227842854786989</v>
      </c>
      <c r="GE48" s="1059" t="s">
        <v>3498</v>
      </c>
      <c r="GF48" s="1098">
        <v>0.13333333333333333</v>
      </c>
      <c r="GG48" s="1098">
        <v>0.10147112968434463</v>
      </c>
      <c r="GH48" s="1098">
        <v>0.17327103870555713</v>
      </c>
      <c r="GI48" s="1126" t="s">
        <v>3498</v>
      </c>
      <c r="GJ48" s="1059" t="s">
        <v>770</v>
      </c>
      <c r="GK48" s="1059" t="s">
        <v>770</v>
      </c>
      <c r="GL48" s="1059">
        <v>41</v>
      </c>
      <c r="GM48" s="1059">
        <v>53</v>
      </c>
      <c r="GN48" s="1059">
        <v>94</v>
      </c>
      <c r="GO48" s="1059">
        <v>330</v>
      </c>
      <c r="GP48" s="1098">
        <v>0.28484848484848485</v>
      </c>
      <c r="GQ48" s="1098">
        <v>0.23884549492097426</v>
      </c>
      <c r="GR48" s="1098">
        <v>0.33580290105231303</v>
      </c>
      <c r="GS48" s="1059" t="s">
        <v>2154</v>
      </c>
      <c r="GT48" s="1098">
        <v>0.16060606060606061</v>
      </c>
      <c r="GU48" s="1098">
        <v>0.12493226911303647</v>
      </c>
      <c r="GV48" s="1098">
        <v>0.20409055270398013</v>
      </c>
      <c r="GW48" s="1126" t="s">
        <v>2154</v>
      </c>
      <c r="GX48" s="1059" t="s">
        <v>770</v>
      </c>
      <c r="GY48" s="1059" t="s">
        <v>770</v>
      </c>
      <c r="GZ48" s="1059">
        <v>43</v>
      </c>
      <c r="HA48" s="1059">
        <v>29</v>
      </c>
      <c r="HB48" s="1059">
        <v>72</v>
      </c>
      <c r="HC48" s="1059">
        <v>402</v>
      </c>
      <c r="HD48" s="1098">
        <v>0.17910447761194029</v>
      </c>
      <c r="HE48" s="1098">
        <v>0.14471343691543054</v>
      </c>
      <c r="HF48" s="1098">
        <v>0.21957033845413401</v>
      </c>
      <c r="HG48" s="1059" t="s">
        <v>3498</v>
      </c>
      <c r="HH48" s="1098">
        <v>7.2139303482587069E-2</v>
      </c>
      <c r="HI48" s="1098">
        <v>5.0694647523747915E-2</v>
      </c>
      <c r="HJ48" s="1098">
        <v>0.10168371963567149</v>
      </c>
      <c r="HK48" s="1126" t="s">
        <v>2154</v>
      </c>
      <c r="HL48" s="1059" t="s">
        <v>770</v>
      </c>
      <c r="HM48" s="1059" t="s">
        <v>770</v>
      </c>
      <c r="HN48" s="1059">
        <v>36</v>
      </c>
      <c r="HO48" s="1059">
        <v>29</v>
      </c>
      <c r="HP48" s="1059">
        <v>65</v>
      </c>
      <c r="HQ48" s="1059">
        <v>343</v>
      </c>
      <c r="HR48" s="1098">
        <v>0.18950437317784258</v>
      </c>
      <c r="HS48" s="1098">
        <v>0.15155552247398923</v>
      </c>
      <c r="HT48" s="1098">
        <v>0.23433104159413695</v>
      </c>
      <c r="HU48" s="1059" t="s">
        <v>2154</v>
      </c>
      <c r="HV48" s="1098">
        <v>8.4548104956268216E-2</v>
      </c>
      <c r="HW48" s="1098">
        <v>5.951136576064639E-2</v>
      </c>
      <c r="HX48" s="1098">
        <v>0.11878755799248016</v>
      </c>
      <c r="HY48" s="1126" t="s">
        <v>2154</v>
      </c>
      <c r="HZ48" s="1059" t="s">
        <v>770</v>
      </c>
      <c r="IA48" s="1059" t="s">
        <v>770</v>
      </c>
      <c r="IB48" s="1059">
        <v>47</v>
      </c>
      <c r="IC48" s="1059">
        <v>22</v>
      </c>
      <c r="ID48" s="1059">
        <v>69</v>
      </c>
      <c r="IE48" s="1059">
        <v>326</v>
      </c>
      <c r="IF48" s="1098">
        <v>0.21165644171779141</v>
      </c>
      <c r="IG48" s="1098">
        <v>0.17080409538901498</v>
      </c>
      <c r="IH48" s="1098">
        <v>0.25922510508757185</v>
      </c>
      <c r="II48" s="1059" t="s">
        <v>2154</v>
      </c>
      <c r="IJ48" s="1098">
        <v>6.7484662576687116E-2</v>
      </c>
      <c r="IK48" s="1098">
        <v>4.4984906086232485E-2</v>
      </c>
      <c r="IL48" s="1098">
        <v>0.10005889462864771</v>
      </c>
      <c r="IM48" s="1126" t="s">
        <v>2154</v>
      </c>
      <c r="IN48" s="1059" t="s">
        <v>770</v>
      </c>
      <c r="IO48" s="1059" t="s">
        <v>770</v>
      </c>
      <c r="IP48" s="1059">
        <v>37</v>
      </c>
      <c r="IQ48" s="1059">
        <v>26</v>
      </c>
      <c r="IR48" s="1059">
        <v>63</v>
      </c>
      <c r="IS48" s="1059">
        <v>260</v>
      </c>
      <c r="IT48" s="1098">
        <v>0.24230769230769231</v>
      </c>
      <c r="IU48" s="1098">
        <v>0.19422175124370039</v>
      </c>
      <c r="IV48" s="1098">
        <v>0.29789749112652164</v>
      </c>
      <c r="IW48" s="1059" t="s">
        <v>2154</v>
      </c>
      <c r="IX48" s="1098">
        <v>0.1</v>
      </c>
      <c r="IY48" s="1098">
        <v>6.9159290185869832E-2</v>
      </c>
      <c r="IZ48" s="1098">
        <v>0.14248848901566882</v>
      </c>
      <c r="JA48" s="1126" t="s">
        <v>2154</v>
      </c>
      <c r="JB48" s="1059">
        <v>43679</v>
      </c>
      <c r="JC48" s="1059">
        <v>2276</v>
      </c>
      <c r="JD48" s="1059">
        <v>2069</v>
      </c>
      <c r="JE48" s="1059">
        <v>2217</v>
      </c>
      <c r="JF48" s="1059">
        <v>2634</v>
      </c>
      <c r="JG48" s="1126">
        <v>3297</v>
      </c>
      <c r="JH48" s="1059">
        <v>7188</v>
      </c>
      <c r="JI48" s="1059">
        <v>44</v>
      </c>
      <c r="JJ48" s="1059">
        <v>76</v>
      </c>
      <c r="JK48" s="1059">
        <v>116</v>
      </c>
      <c r="JL48" s="1059">
        <v>128</v>
      </c>
      <c r="JM48" s="1126">
        <v>174</v>
      </c>
      <c r="JN48" s="1060">
        <v>0.16456420705602234</v>
      </c>
      <c r="JO48" s="1060">
        <v>1.9332161687170474E-2</v>
      </c>
      <c r="JP48" s="1060">
        <v>3.6732721121314642E-2</v>
      </c>
      <c r="JQ48" s="1060">
        <v>5.2322958953540818E-2</v>
      </c>
      <c r="JR48" s="1060">
        <v>4.8595292331055431E-2</v>
      </c>
      <c r="JS48" s="1072">
        <v>5.2775250227479524E-2</v>
      </c>
      <c r="JT48" s="1059">
        <v>44737</v>
      </c>
      <c r="JU48" s="1059">
        <v>42706</v>
      </c>
      <c r="JV48" s="1059">
        <v>40645</v>
      </c>
      <c r="JW48" s="1059">
        <v>2061</v>
      </c>
      <c r="JX48" s="1059">
        <v>283</v>
      </c>
      <c r="JY48" s="1059">
        <v>136</v>
      </c>
      <c r="JZ48" s="1059">
        <v>1642</v>
      </c>
      <c r="KA48" s="1059">
        <v>533</v>
      </c>
      <c r="KB48" s="1059">
        <v>1085</v>
      </c>
      <c r="KC48" s="1059">
        <v>252</v>
      </c>
      <c r="KD48" s="1059">
        <v>161</v>
      </c>
      <c r="KE48" s="1060">
        <v>0.90853208753380865</v>
      </c>
      <c r="KF48" s="1072">
        <v>9.1467912466191348E-2</v>
      </c>
      <c r="KG48" s="1059">
        <v>2279</v>
      </c>
      <c r="KH48" s="1059">
        <v>2084</v>
      </c>
      <c r="KI48" s="1059">
        <v>1983</v>
      </c>
      <c r="KJ48" s="1059">
        <v>101</v>
      </c>
      <c r="KK48" s="1059">
        <v>4</v>
      </c>
      <c r="KL48" s="1059">
        <v>8</v>
      </c>
      <c r="KM48" s="1059">
        <v>89</v>
      </c>
      <c r="KN48" s="1059">
        <v>71</v>
      </c>
      <c r="KO48" s="1059">
        <v>94</v>
      </c>
      <c r="KP48" s="1059">
        <v>17</v>
      </c>
      <c r="KQ48" s="1059">
        <v>13</v>
      </c>
      <c r="KR48" s="1060">
        <v>0.87011847301448009</v>
      </c>
      <c r="KS48" s="1072">
        <v>0.12988152698551991</v>
      </c>
      <c r="KT48" s="1059">
        <v>1245</v>
      </c>
      <c r="KU48" s="1059">
        <v>1169</v>
      </c>
      <c r="KV48" s="1059">
        <v>1128</v>
      </c>
      <c r="KW48" s="1059">
        <v>41</v>
      </c>
      <c r="KX48" s="1059">
        <v>1</v>
      </c>
      <c r="KY48" s="1059">
        <v>7</v>
      </c>
      <c r="KZ48" s="1059">
        <v>33</v>
      </c>
      <c r="LA48" s="1059">
        <v>28</v>
      </c>
      <c r="LB48" s="1059">
        <v>33</v>
      </c>
      <c r="LC48" s="1059">
        <v>12</v>
      </c>
      <c r="LD48" s="1059">
        <v>3</v>
      </c>
      <c r="LE48" s="1060">
        <v>0.90602409638554215</v>
      </c>
      <c r="LF48" s="1072">
        <v>9.3975903614457845E-2</v>
      </c>
      <c r="LG48" s="1059">
        <v>848</v>
      </c>
      <c r="LH48" s="1059">
        <v>795</v>
      </c>
      <c r="LI48" s="1059">
        <v>771</v>
      </c>
      <c r="LJ48" s="1059">
        <v>24</v>
      </c>
      <c r="LK48" s="1059">
        <v>4</v>
      </c>
      <c r="LL48" s="1059">
        <v>5</v>
      </c>
      <c r="LM48" s="1059">
        <v>15</v>
      </c>
      <c r="LN48" s="1059">
        <v>26</v>
      </c>
      <c r="LO48" s="1059">
        <v>19</v>
      </c>
      <c r="LP48" s="1059">
        <v>4</v>
      </c>
      <c r="LQ48" s="1059">
        <v>4</v>
      </c>
      <c r="LR48" s="1060">
        <v>0.90919811320754718</v>
      </c>
      <c r="LS48" s="1072">
        <v>9.0801886792452824E-2</v>
      </c>
      <c r="LT48" s="1059">
        <v>2318</v>
      </c>
      <c r="LU48" s="1059">
        <v>2188</v>
      </c>
      <c r="LV48" s="1059">
        <v>2124</v>
      </c>
      <c r="LW48" s="1059">
        <v>64</v>
      </c>
      <c r="LX48" s="1059">
        <v>5</v>
      </c>
      <c r="LY48" s="1059">
        <v>17</v>
      </c>
      <c r="LZ48" s="1059">
        <v>42</v>
      </c>
      <c r="MA48" s="1059">
        <v>58</v>
      </c>
      <c r="MB48" s="1059">
        <v>49</v>
      </c>
      <c r="MC48" s="1059">
        <v>18</v>
      </c>
      <c r="MD48" s="1059">
        <v>5</v>
      </c>
      <c r="ME48" s="1060">
        <v>0.91630716134598789</v>
      </c>
      <c r="MF48" s="1072">
        <v>8.3692838654012114E-2</v>
      </c>
      <c r="MG48" s="1059">
        <v>491</v>
      </c>
      <c r="MH48" s="1059">
        <v>466</v>
      </c>
      <c r="MI48" s="1059">
        <v>455</v>
      </c>
      <c r="MJ48" s="1059">
        <v>11</v>
      </c>
      <c r="MK48" s="1059">
        <v>0</v>
      </c>
      <c r="ML48" s="1059">
        <v>3</v>
      </c>
      <c r="MM48" s="1059">
        <v>8</v>
      </c>
      <c r="MN48" s="1059">
        <v>14</v>
      </c>
      <c r="MO48" s="1059">
        <v>6</v>
      </c>
      <c r="MP48" s="1059">
        <v>4</v>
      </c>
      <c r="MQ48" s="1059">
        <v>1</v>
      </c>
      <c r="MR48" s="1060">
        <v>0.92668024439918528</v>
      </c>
      <c r="MS48" s="1072">
        <v>7.3319755600814718E-2</v>
      </c>
      <c r="MT48" s="1059">
        <v>972</v>
      </c>
      <c r="MU48" s="1059">
        <v>898</v>
      </c>
      <c r="MV48" s="1059">
        <v>877</v>
      </c>
      <c r="MW48" s="1059">
        <v>21</v>
      </c>
      <c r="MX48" s="1059">
        <v>1</v>
      </c>
      <c r="MY48" s="1059">
        <v>3</v>
      </c>
      <c r="MZ48" s="1059">
        <v>17</v>
      </c>
      <c r="NA48" s="1059">
        <v>21</v>
      </c>
      <c r="NB48" s="1059">
        <v>43</v>
      </c>
      <c r="NC48" s="1059">
        <v>6</v>
      </c>
      <c r="ND48" s="1059">
        <v>4</v>
      </c>
      <c r="NE48" s="1060">
        <v>0.90226337448559668</v>
      </c>
      <c r="NF48" s="1072">
        <v>9.7736625514403319E-2</v>
      </c>
      <c r="NG48" s="1059">
        <v>1568</v>
      </c>
      <c r="NH48" s="1059">
        <v>1456</v>
      </c>
      <c r="NI48" s="1059">
        <v>1400</v>
      </c>
      <c r="NJ48" s="1059">
        <v>56</v>
      </c>
      <c r="NK48" s="1059">
        <v>2</v>
      </c>
      <c r="NL48" s="1059">
        <v>0</v>
      </c>
      <c r="NM48" s="1059">
        <v>54</v>
      </c>
      <c r="NN48" s="1059">
        <v>29</v>
      </c>
      <c r="NO48" s="1059">
        <v>68</v>
      </c>
      <c r="NP48" s="1059">
        <v>11</v>
      </c>
      <c r="NQ48" s="1059">
        <v>4</v>
      </c>
      <c r="NR48" s="1060">
        <v>0.8928571428571429</v>
      </c>
      <c r="NS48" s="1072">
        <v>0.1071428571428571</v>
      </c>
      <c r="NT48" s="1059">
        <v>3449</v>
      </c>
      <c r="NU48" s="1059">
        <v>3254</v>
      </c>
      <c r="NV48" s="1059">
        <v>3054</v>
      </c>
      <c r="NW48" s="1059">
        <v>200</v>
      </c>
      <c r="NX48" s="1059">
        <v>22</v>
      </c>
      <c r="NY48" s="1059">
        <v>4</v>
      </c>
      <c r="NZ48" s="1059">
        <v>174</v>
      </c>
      <c r="OA48" s="1059">
        <v>83</v>
      </c>
      <c r="OB48" s="1059">
        <v>65</v>
      </c>
      <c r="OC48" s="1059">
        <v>27</v>
      </c>
      <c r="OD48" s="1059">
        <v>20</v>
      </c>
      <c r="OE48" s="1060">
        <v>0.88547405044940564</v>
      </c>
      <c r="OF48" s="1072">
        <v>0.11452594955059436</v>
      </c>
      <c r="OG48" s="1059">
        <v>13170</v>
      </c>
      <c r="OH48" s="1059">
        <v>12310</v>
      </c>
      <c r="OI48" s="1059">
        <v>11792</v>
      </c>
      <c r="OJ48" s="1059">
        <v>518</v>
      </c>
      <c r="OK48" s="1059">
        <v>39</v>
      </c>
      <c r="OL48" s="1059">
        <v>47</v>
      </c>
      <c r="OM48" s="1059">
        <v>432</v>
      </c>
      <c r="ON48" s="1059">
        <v>330</v>
      </c>
      <c r="OO48" s="1059">
        <v>377</v>
      </c>
      <c r="OP48" s="1059">
        <v>99</v>
      </c>
      <c r="OQ48" s="1059">
        <v>54</v>
      </c>
      <c r="OR48" s="1060">
        <v>0.89536826119969626</v>
      </c>
      <c r="OS48" s="1072">
        <v>0.10463173880030374</v>
      </c>
      <c r="OT48" s="1059">
        <v>45235</v>
      </c>
      <c r="OU48" s="1059">
        <v>14.099673637669945</v>
      </c>
      <c r="OV48" s="1060">
        <v>0</v>
      </c>
      <c r="OW48" s="1072">
        <v>0.15384615384615385</v>
      </c>
      <c r="OX48" s="1059">
        <v>7334</v>
      </c>
      <c r="OY48" s="1060">
        <v>0.15307008453776927</v>
      </c>
      <c r="OZ48" s="1059">
        <v>1122.6159999999998</v>
      </c>
      <c r="PA48" s="1060">
        <v>3.8461538461538464E-2</v>
      </c>
      <c r="PB48" s="1072">
        <v>0.19230769230769232</v>
      </c>
      <c r="PC48" s="1059">
        <v>1570</v>
      </c>
      <c r="PD48" s="1059">
        <v>215</v>
      </c>
      <c r="PE48" s="1126">
        <v>155</v>
      </c>
      <c r="PF48" s="1059">
        <v>1495</v>
      </c>
      <c r="PG48" s="1059">
        <v>205</v>
      </c>
      <c r="PH48" s="1126">
        <v>110</v>
      </c>
      <c r="PI48" s="1059">
        <v>1445</v>
      </c>
      <c r="PJ48" s="1059">
        <v>230</v>
      </c>
      <c r="PK48" s="1126">
        <v>105</v>
      </c>
      <c r="PL48" s="1059">
        <v>1375</v>
      </c>
      <c r="PM48" s="1059">
        <v>240</v>
      </c>
      <c r="PN48" s="1126">
        <v>110</v>
      </c>
      <c r="PO48" s="1059">
        <v>1320</v>
      </c>
      <c r="PP48" s="1059">
        <v>240</v>
      </c>
      <c r="PQ48" s="1126">
        <v>80</v>
      </c>
      <c r="PR48" s="1059">
        <v>1235</v>
      </c>
      <c r="PS48" s="1059">
        <v>240</v>
      </c>
      <c r="PT48" s="1126">
        <v>75</v>
      </c>
      <c r="PU48" s="1059" t="s">
        <v>770</v>
      </c>
      <c r="PV48" s="1059" t="s">
        <v>770</v>
      </c>
      <c r="PW48" s="1059" t="s">
        <v>770</v>
      </c>
      <c r="PX48" s="1059" t="s">
        <v>770</v>
      </c>
      <c r="PY48" s="1059" t="s">
        <v>770</v>
      </c>
      <c r="PZ48" s="1059" t="s">
        <v>770</v>
      </c>
      <c r="QA48" s="1059" t="s">
        <v>770</v>
      </c>
      <c r="QB48" s="1126" t="s">
        <v>770</v>
      </c>
      <c r="QC48" s="1059">
        <v>422</v>
      </c>
      <c r="QD48" s="1059">
        <v>427</v>
      </c>
      <c r="QE48" s="1059" t="s">
        <v>770</v>
      </c>
      <c r="QF48" s="1059">
        <v>430</v>
      </c>
      <c r="QG48" s="1059">
        <v>480</v>
      </c>
      <c r="QH48" s="1059">
        <v>510</v>
      </c>
      <c r="QI48" s="1059">
        <v>459</v>
      </c>
      <c r="QJ48" s="1059">
        <v>505</v>
      </c>
      <c r="QK48" s="1126">
        <v>458</v>
      </c>
      <c r="QL48" s="1059">
        <v>446</v>
      </c>
      <c r="QM48" s="1059">
        <v>501</v>
      </c>
      <c r="QN48" s="1059">
        <v>486</v>
      </c>
      <c r="QO48" s="1059">
        <v>499</v>
      </c>
      <c r="QP48" s="1059">
        <v>565</v>
      </c>
      <c r="QQ48" s="1059">
        <v>529</v>
      </c>
      <c r="QR48" s="1059">
        <v>462</v>
      </c>
      <c r="QS48" s="1059">
        <v>493</v>
      </c>
      <c r="QT48" s="1059">
        <v>493</v>
      </c>
      <c r="QU48" s="1059">
        <v>473</v>
      </c>
      <c r="QV48" s="1059">
        <v>451</v>
      </c>
      <c r="QW48" s="1059">
        <v>423</v>
      </c>
      <c r="QX48" s="1059">
        <v>448</v>
      </c>
      <c r="QY48" s="1059">
        <v>470</v>
      </c>
      <c r="QZ48" s="1059">
        <v>409</v>
      </c>
      <c r="RA48" s="1059">
        <v>459</v>
      </c>
      <c r="RB48" s="1059">
        <v>457</v>
      </c>
      <c r="RC48" s="1059">
        <v>515</v>
      </c>
      <c r="RD48" s="1059">
        <v>647</v>
      </c>
      <c r="RE48" s="1059">
        <v>915</v>
      </c>
      <c r="RF48" s="1059">
        <v>1004</v>
      </c>
      <c r="RG48" s="1059">
        <v>842</v>
      </c>
      <c r="RH48" s="1059">
        <v>803</v>
      </c>
      <c r="RI48" s="1059">
        <v>695</v>
      </c>
      <c r="RJ48" s="1126">
        <v>643</v>
      </c>
      <c r="RK48" s="1059">
        <v>480</v>
      </c>
      <c r="RL48" s="1059">
        <v>470</v>
      </c>
      <c r="RM48" s="1059">
        <v>488</v>
      </c>
      <c r="RN48" s="1059">
        <v>552</v>
      </c>
      <c r="RO48" s="1059">
        <v>512</v>
      </c>
      <c r="RP48" s="1059">
        <v>465</v>
      </c>
      <c r="RQ48" s="1059">
        <v>507</v>
      </c>
      <c r="RR48" s="1059">
        <v>486</v>
      </c>
      <c r="RS48" s="1059">
        <v>471</v>
      </c>
      <c r="RT48" s="1059">
        <v>443</v>
      </c>
      <c r="RU48" s="1059">
        <v>420</v>
      </c>
      <c r="RV48" s="1059">
        <v>445</v>
      </c>
      <c r="RW48" s="1059">
        <v>470</v>
      </c>
      <c r="RX48" s="1059">
        <v>429</v>
      </c>
      <c r="RY48" s="1059">
        <v>441</v>
      </c>
      <c r="RZ48" s="1059">
        <v>441</v>
      </c>
      <c r="SA48" s="1059">
        <v>474</v>
      </c>
      <c r="SB48" s="1059">
        <v>531</v>
      </c>
      <c r="SC48" s="1059">
        <v>645</v>
      </c>
      <c r="SD48" s="1059">
        <v>849</v>
      </c>
      <c r="SE48" s="1059">
        <v>929</v>
      </c>
      <c r="SF48" s="1059">
        <v>930</v>
      </c>
      <c r="SG48" s="1059">
        <v>742</v>
      </c>
      <c r="SH48" s="1059">
        <v>656</v>
      </c>
      <c r="SI48" s="1126">
        <v>614</v>
      </c>
      <c r="SJ48" s="1059">
        <v>469</v>
      </c>
      <c r="SK48" s="1059">
        <v>501</v>
      </c>
      <c r="SL48" s="1059">
        <v>535</v>
      </c>
      <c r="SM48" s="1059">
        <v>504</v>
      </c>
      <c r="SN48" s="1059">
        <v>466</v>
      </c>
      <c r="SO48" s="1059">
        <v>501</v>
      </c>
      <c r="SP48" s="1059">
        <v>480</v>
      </c>
      <c r="SQ48" s="1059">
        <v>456</v>
      </c>
      <c r="SR48" s="1059">
        <v>447</v>
      </c>
      <c r="SS48" s="1059">
        <v>402</v>
      </c>
      <c r="ST48" s="1059">
        <v>447</v>
      </c>
      <c r="SU48" s="1059">
        <v>452</v>
      </c>
      <c r="SV48" s="1059">
        <v>424</v>
      </c>
      <c r="SW48" s="1059">
        <v>455</v>
      </c>
      <c r="SX48" s="1059">
        <v>438</v>
      </c>
      <c r="SY48" s="1059">
        <v>456</v>
      </c>
      <c r="SZ48" s="1059">
        <v>492</v>
      </c>
      <c r="TA48" s="1059">
        <v>538</v>
      </c>
      <c r="TB48" s="1059">
        <v>583</v>
      </c>
      <c r="TC48" s="1059">
        <v>812</v>
      </c>
      <c r="TD48" s="1059">
        <v>1016</v>
      </c>
      <c r="TE48" s="1059">
        <v>846</v>
      </c>
      <c r="TF48" s="1059">
        <v>719</v>
      </c>
      <c r="TG48" s="1059">
        <v>648</v>
      </c>
      <c r="TH48" s="1126">
        <v>611</v>
      </c>
      <c r="TI48" s="1059">
        <v>233</v>
      </c>
      <c r="TJ48" s="1059">
        <v>224</v>
      </c>
      <c r="TK48" s="1059">
        <v>457</v>
      </c>
      <c r="TL48" s="1060">
        <v>0.49015317286652077</v>
      </c>
      <c r="TM48" s="1060">
        <v>0.44459387098320657</v>
      </c>
      <c r="TN48" s="1060">
        <v>0.53587663611259329</v>
      </c>
      <c r="TO48" s="1126" t="s">
        <v>2154</v>
      </c>
      <c r="TP48" s="1059">
        <v>220</v>
      </c>
      <c r="TQ48" s="1059">
        <v>240</v>
      </c>
      <c r="TR48" s="1059">
        <v>460</v>
      </c>
      <c r="TS48" s="1060">
        <v>0.52173913043478259</v>
      </c>
      <c r="TT48" s="1060">
        <v>0.47609946596788244</v>
      </c>
      <c r="TU48" s="1060">
        <v>0.5670187150822753</v>
      </c>
      <c r="TV48" s="1126" t="s">
        <v>3498</v>
      </c>
      <c r="TW48" s="1059">
        <v>174</v>
      </c>
      <c r="TX48" s="1059">
        <v>270</v>
      </c>
      <c r="TY48" s="1059">
        <v>444</v>
      </c>
      <c r="TZ48" s="1060">
        <v>0.60810810810810811</v>
      </c>
      <c r="UA48" s="1060">
        <v>0.56195867851906922</v>
      </c>
      <c r="UB48" s="1060">
        <v>0.65240289544685581</v>
      </c>
      <c r="UC48" s="1126" t="s">
        <v>3498</v>
      </c>
      <c r="UD48" s="1059">
        <v>149</v>
      </c>
      <c r="UE48" s="1059">
        <v>345</v>
      </c>
      <c r="UF48" s="1059">
        <v>494</v>
      </c>
      <c r="UG48" s="1060">
        <v>0.69838056680161942</v>
      </c>
      <c r="UH48" s="1060">
        <v>0.65650468747238255</v>
      </c>
      <c r="UI48" s="1060">
        <v>0.73719494627104309</v>
      </c>
      <c r="UJ48" s="1126" t="s">
        <v>2154</v>
      </c>
      <c r="UK48" s="1059">
        <v>166</v>
      </c>
      <c r="UL48" s="1059">
        <v>331</v>
      </c>
      <c r="UM48" s="1059">
        <v>497</v>
      </c>
      <c r="UN48" s="1060">
        <v>0.66599597585513082</v>
      </c>
      <c r="UO48" s="1060">
        <v>0.62339750365998781</v>
      </c>
      <c r="UP48" s="1060">
        <v>0.70604806657798147</v>
      </c>
      <c r="UQ48" s="1126" t="s">
        <v>2154</v>
      </c>
      <c r="UR48" s="1059">
        <v>5759</v>
      </c>
      <c r="US48" s="1059">
        <v>5641</v>
      </c>
      <c r="UT48" s="1059">
        <v>118</v>
      </c>
      <c r="UU48" s="1059">
        <v>98</v>
      </c>
      <c r="UV48" s="1060">
        <v>0.83050847457627119</v>
      </c>
      <c r="UW48" s="1059">
        <v>20</v>
      </c>
      <c r="UX48" s="1072">
        <v>0.16949152542372881</v>
      </c>
      <c r="UY48" s="1059">
        <v>4345</v>
      </c>
      <c r="UZ48" s="1059">
        <v>2118</v>
      </c>
      <c r="VA48" s="1059">
        <v>1281</v>
      </c>
      <c r="VB48" s="1059">
        <v>946</v>
      </c>
      <c r="VC48" s="1060">
        <v>0.48745684695051783</v>
      </c>
      <c r="VD48" s="1060">
        <v>0.2948216340621404</v>
      </c>
      <c r="VE48" s="1072">
        <v>0.21772151898734177</v>
      </c>
      <c r="VF48" s="1059">
        <v>12293</v>
      </c>
      <c r="VG48" s="1059">
        <v>731</v>
      </c>
      <c r="VH48" s="1059">
        <v>698</v>
      </c>
      <c r="VI48" s="1059">
        <v>351</v>
      </c>
      <c r="VJ48" s="1059">
        <v>8125</v>
      </c>
      <c r="VK48" s="1059">
        <v>685</v>
      </c>
      <c r="VL48" s="1059">
        <v>4595</v>
      </c>
      <c r="VM48" s="1072">
        <v>0.14907508161044614</v>
      </c>
      <c r="VN48" s="1059">
        <v>2595</v>
      </c>
      <c r="VO48" s="1059">
        <v>1</v>
      </c>
      <c r="VP48" s="1059">
        <v>630</v>
      </c>
      <c r="VQ48" s="1059">
        <v>1053</v>
      </c>
      <c r="VR48" s="1059">
        <v>346</v>
      </c>
      <c r="VS48" s="1126">
        <v>4625</v>
      </c>
      <c r="VT48" s="1059">
        <v>1794</v>
      </c>
      <c r="VU48" s="1059">
        <v>1462</v>
      </c>
      <c r="VV48" s="1059">
        <v>328</v>
      </c>
      <c r="VW48" s="1059">
        <v>4</v>
      </c>
      <c r="VX48" s="1059">
        <v>332</v>
      </c>
      <c r="VY48" s="1060">
        <v>0.18283166109253066</v>
      </c>
      <c r="VZ48" s="1072">
        <v>0.18506131549609811</v>
      </c>
      <c r="WA48" s="1059">
        <v>320</v>
      </c>
      <c r="WB48" s="1059">
        <v>325</v>
      </c>
      <c r="WC48" s="1059">
        <v>260</v>
      </c>
      <c r="WD48" s="1059">
        <v>260</v>
      </c>
      <c r="WE48" s="1059">
        <v>265</v>
      </c>
      <c r="WF48" s="1059">
        <v>230</v>
      </c>
      <c r="WG48" s="1126">
        <v>220</v>
      </c>
      <c r="WH48" s="1059">
        <v>1052</v>
      </c>
      <c r="WI48" s="1059">
        <v>358</v>
      </c>
      <c r="WJ48" s="1060">
        <v>0.34030418250950573</v>
      </c>
      <c r="WK48" s="1126">
        <v>70</v>
      </c>
      <c r="WL48" s="1059" t="s">
        <v>770</v>
      </c>
      <c r="WM48" s="1060" t="s">
        <v>770</v>
      </c>
      <c r="WN48" s="1060" t="s">
        <v>770</v>
      </c>
      <c r="WO48" s="1072" t="s">
        <v>770</v>
      </c>
      <c r="WP48" s="1059" t="s">
        <v>770</v>
      </c>
      <c r="WQ48" s="1060" t="s">
        <v>770</v>
      </c>
      <c r="WR48" s="1060" t="s">
        <v>770</v>
      </c>
      <c r="WS48" s="1072" t="s">
        <v>770</v>
      </c>
      <c r="WT48" s="1059" t="s">
        <v>770</v>
      </c>
      <c r="WU48" s="1060" t="s">
        <v>770</v>
      </c>
      <c r="WV48" s="1060" t="s">
        <v>770</v>
      </c>
      <c r="WW48" s="1072" t="s">
        <v>770</v>
      </c>
      <c r="WX48" s="1059" t="s">
        <v>770</v>
      </c>
      <c r="WY48" s="1060" t="s">
        <v>770</v>
      </c>
      <c r="WZ48" s="1060" t="s">
        <v>770</v>
      </c>
      <c r="XA48" s="1072" t="s">
        <v>770</v>
      </c>
      <c r="XB48" s="1059">
        <v>715</v>
      </c>
      <c r="XC48" s="1059">
        <v>19920</v>
      </c>
      <c r="XD48" s="1072">
        <v>3.5893574297188757E-2</v>
      </c>
      <c r="XE48" s="1059">
        <v>375</v>
      </c>
      <c r="XF48" s="1059">
        <v>2025</v>
      </c>
      <c r="XG48" s="1060">
        <v>0.18518518518518517</v>
      </c>
      <c r="XH48" s="1060">
        <v>0.16886803557841173</v>
      </c>
      <c r="XI48" s="1060">
        <v>0.20269449117460525</v>
      </c>
      <c r="XJ48" s="1059">
        <v>435</v>
      </c>
      <c r="XK48" s="1059">
        <v>2170</v>
      </c>
      <c r="XL48" s="1060">
        <v>0.20046082949308755</v>
      </c>
      <c r="XM48" s="1060">
        <v>0.18415242557767594</v>
      </c>
      <c r="XN48" s="1060">
        <v>0.21782788226627869</v>
      </c>
      <c r="XO48" s="1059">
        <v>410</v>
      </c>
      <c r="XP48" s="1059">
        <v>2230</v>
      </c>
      <c r="XQ48" s="1060">
        <v>0.18385650224215247</v>
      </c>
      <c r="XR48" s="1060">
        <v>0.16832729947897282</v>
      </c>
      <c r="XS48" s="1060">
        <v>0.20047302677856851</v>
      </c>
      <c r="XT48" s="1059">
        <v>415</v>
      </c>
      <c r="XU48" s="1059">
        <v>2295</v>
      </c>
      <c r="XV48" s="1060">
        <v>0.18082788671023964</v>
      </c>
      <c r="XW48" s="1060">
        <v>0.16561911473038332</v>
      </c>
      <c r="XX48" s="1060">
        <v>0.19710335820102745</v>
      </c>
      <c r="XY48" s="1059">
        <v>415</v>
      </c>
      <c r="XZ48" s="1059">
        <v>2360</v>
      </c>
      <c r="YA48" s="1060">
        <v>0.17584745762711865</v>
      </c>
      <c r="YB48" s="1060">
        <v>0.16101864662953547</v>
      </c>
      <c r="YC48" s="1060">
        <v>0.19172982375083109</v>
      </c>
      <c r="YD48" s="1059">
        <v>395</v>
      </c>
      <c r="YE48" s="1059">
        <v>2160</v>
      </c>
      <c r="YF48" s="1060">
        <v>0.18287037037037038</v>
      </c>
      <c r="YG48" s="1060">
        <v>0.16713621319806085</v>
      </c>
      <c r="YH48" s="1060">
        <v>0.1997305253906998</v>
      </c>
      <c r="YI48" s="1059" t="s">
        <v>770</v>
      </c>
      <c r="YJ48" s="1059" t="s">
        <v>770</v>
      </c>
      <c r="YK48" s="1060" t="s">
        <v>770</v>
      </c>
      <c r="YL48" s="1060" t="s">
        <v>770</v>
      </c>
      <c r="YM48" s="1072" t="s">
        <v>770</v>
      </c>
      <c r="YN48" s="1059">
        <v>435</v>
      </c>
      <c r="YO48" s="1059">
        <v>435</v>
      </c>
      <c r="YP48" s="1059">
        <v>465</v>
      </c>
      <c r="YQ48" s="1059">
        <v>395</v>
      </c>
      <c r="YR48" s="1059">
        <v>385</v>
      </c>
      <c r="YS48" s="1059">
        <v>340</v>
      </c>
      <c r="YT48" s="1126">
        <v>350</v>
      </c>
      <c r="YU48" s="1059">
        <v>19</v>
      </c>
      <c r="YV48" s="1059">
        <v>208</v>
      </c>
      <c r="YW48" s="1060">
        <v>9.1346153846153841E-2</v>
      </c>
      <c r="YX48" s="1060">
        <v>5.9259151913276166E-2</v>
      </c>
      <c r="YY48" s="1060">
        <v>0.13825392722440752</v>
      </c>
      <c r="YZ48" s="1059">
        <v>17</v>
      </c>
      <c r="ZA48" s="1059">
        <v>208</v>
      </c>
      <c r="ZB48" s="1060">
        <v>8.1730769230769232E-2</v>
      </c>
      <c r="ZC48" s="1060">
        <v>5.165287981199955E-2</v>
      </c>
      <c r="ZD48" s="1060">
        <v>0.12697815412892377</v>
      </c>
      <c r="ZE48" s="1059">
        <v>17</v>
      </c>
      <c r="ZF48" s="1059">
        <v>208</v>
      </c>
      <c r="ZG48" s="1060">
        <v>8.1730769230769232E-2</v>
      </c>
      <c r="ZH48" s="1060">
        <v>5.165287981199955E-2</v>
      </c>
      <c r="ZI48" s="1060">
        <v>0.12697815412892377</v>
      </c>
      <c r="ZJ48" s="1059">
        <v>34</v>
      </c>
      <c r="ZK48" s="1059">
        <v>202</v>
      </c>
      <c r="ZL48" s="1060">
        <v>0.16831683168316833</v>
      </c>
      <c r="ZM48" s="1060">
        <v>0.123021144835295</v>
      </c>
      <c r="ZN48" s="1072">
        <v>0.22599240779053587</v>
      </c>
      <c r="ZO48" s="1059">
        <v>437</v>
      </c>
      <c r="ZP48" s="1059">
        <v>63</v>
      </c>
      <c r="ZQ48" s="1059">
        <v>374</v>
      </c>
      <c r="ZR48" s="1060">
        <v>0.85583524027459956</v>
      </c>
      <c r="ZS48" s="1059">
        <v>161</v>
      </c>
      <c r="ZT48" s="1059">
        <v>53</v>
      </c>
      <c r="ZU48" s="1059">
        <v>214</v>
      </c>
      <c r="ZV48" s="1060">
        <v>0.43048128342245989</v>
      </c>
      <c r="ZW48" s="1060">
        <v>0.38125733736898465</v>
      </c>
      <c r="ZX48" s="1060">
        <v>0.48111880271288826</v>
      </c>
      <c r="ZY48" s="1060">
        <v>0.57219251336898391</v>
      </c>
      <c r="ZZ48" s="1060">
        <v>0.52156600875439529</v>
      </c>
      <c r="AAA48" s="1072">
        <v>0.62135107654519828</v>
      </c>
      <c r="AAB48" s="1059">
        <v>111</v>
      </c>
      <c r="AAC48" s="1059">
        <v>308</v>
      </c>
      <c r="AAD48" s="1059">
        <v>419</v>
      </c>
      <c r="AAE48" s="1060">
        <v>0.73508353221957046</v>
      </c>
      <c r="AAF48" s="1059">
        <v>145</v>
      </c>
      <c r="AAG48" s="1060">
        <v>0.4707792207792208</v>
      </c>
      <c r="AAH48" s="1060">
        <v>0.4157382043529903</v>
      </c>
      <c r="AAI48" s="1060">
        <v>0.52654015700386247</v>
      </c>
      <c r="AAJ48" s="1059">
        <v>39</v>
      </c>
      <c r="AAK48" s="1059">
        <v>184</v>
      </c>
      <c r="AAL48" s="1060">
        <v>0.59740259740259738</v>
      </c>
      <c r="AAM48" s="1060">
        <v>0.54175802060806311</v>
      </c>
      <c r="AAN48" s="1072">
        <v>0.65064744153576115</v>
      </c>
      <c r="AAO48" s="1059">
        <v>405</v>
      </c>
      <c r="AAP48" s="1059">
        <v>172</v>
      </c>
      <c r="AAQ48" s="1060">
        <v>0.42469135802469138</v>
      </c>
      <c r="AAR48" s="1060">
        <v>0.3774802425370406</v>
      </c>
      <c r="AAS48" s="1060">
        <v>0.47331766779241841</v>
      </c>
      <c r="AAT48" s="1059">
        <v>52</v>
      </c>
      <c r="AAU48" s="1059">
        <v>224</v>
      </c>
      <c r="AAV48" s="1060">
        <v>0.55308641975308637</v>
      </c>
      <c r="AAW48" s="1060">
        <v>0.50439260225315685</v>
      </c>
      <c r="AAX48" s="1072">
        <v>0.6007826412850934</v>
      </c>
      <c r="AAY48" s="1059">
        <v>452</v>
      </c>
      <c r="AAZ48" s="1059">
        <v>412</v>
      </c>
      <c r="ABA48" s="1059">
        <v>40</v>
      </c>
      <c r="ABB48" s="1060">
        <v>0.91150442477876104</v>
      </c>
      <c r="ABC48" s="1059">
        <v>190</v>
      </c>
      <c r="ABD48" s="1060">
        <v>0.46116504854368934</v>
      </c>
      <c r="ABE48" s="1060">
        <v>0.41361089945461149</v>
      </c>
      <c r="ABF48" s="1060">
        <v>0.50943669639898514</v>
      </c>
      <c r="ABG48" s="1059">
        <v>53</v>
      </c>
      <c r="ABH48" s="1059">
        <v>243</v>
      </c>
      <c r="ABI48" s="1060">
        <v>0.58980582524271841</v>
      </c>
      <c r="ABJ48" s="1060">
        <v>0.54169372818176709</v>
      </c>
      <c r="ABK48" s="1072">
        <v>0.63625870640679072</v>
      </c>
      <c r="ABL48" s="1059">
        <v>12293</v>
      </c>
      <c r="ABM48" s="1059">
        <v>7698</v>
      </c>
      <c r="ABN48" s="1059">
        <v>4595</v>
      </c>
      <c r="ABO48" s="1059">
        <v>731</v>
      </c>
      <c r="ABP48" s="1059">
        <v>426</v>
      </c>
      <c r="ABQ48" s="1059">
        <v>907</v>
      </c>
      <c r="ABR48" s="1059">
        <v>698</v>
      </c>
      <c r="ABS48" s="1059">
        <v>714</v>
      </c>
      <c r="ABT48" s="1059">
        <v>434</v>
      </c>
      <c r="ABU48" s="1059">
        <v>351</v>
      </c>
      <c r="ABV48" s="1059">
        <v>274</v>
      </c>
      <c r="ABW48" s="1126">
        <v>60</v>
      </c>
      <c r="ABX48" s="1059">
        <v>350</v>
      </c>
      <c r="ABY48" s="1059">
        <v>260</v>
      </c>
      <c r="ABZ48" s="1059">
        <v>205</v>
      </c>
      <c r="ACA48" s="1059">
        <v>115</v>
      </c>
      <c r="ACB48" s="1059">
        <v>795</v>
      </c>
      <c r="ACC48" s="1059">
        <v>915</v>
      </c>
      <c r="ACD48" s="1059">
        <v>495</v>
      </c>
      <c r="ACE48" s="1059">
        <v>340</v>
      </c>
      <c r="ACF48" s="1059">
        <v>330</v>
      </c>
      <c r="ACG48" s="1059">
        <v>175</v>
      </c>
      <c r="ACH48" s="1059">
        <v>120</v>
      </c>
      <c r="ACI48" s="1059">
        <v>865</v>
      </c>
      <c r="ACJ48" s="1059">
        <v>985</v>
      </c>
      <c r="ACK48" s="1059">
        <v>535</v>
      </c>
      <c r="ACL48" s="1059">
        <v>385</v>
      </c>
      <c r="ACM48" s="1059">
        <v>300</v>
      </c>
      <c r="ACN48" s="1059">
        <v>200</v>
      </c>
      <c r="ACO48" s="1059">
        <v>100</v>
      </c>
      <c r="ACP48" s="1059">
        <v>905</v>
      </c>
      <c r="ACQ48" s="1059">
        <v>1015</v>
      </c>
      <c r="ACR48" s="1059">
        <v>610</v>
      </c>
      <c r="ACS48" s="1059">
        <v>395</v>
      </c>
      <c r="ACT48" s="1059">
        <v>320</v>
      </c>
      <c r="ACU48" s="1059">
        <v>230</v>
      </c>
      <c r="ACV48" s="1059">
        <v>130</v>
      </c>
      <c r="ACW48" s="1059">
        <v>975</v>
      </c>
      <c r="ACX48" s="1059">
        <v>1090</v>
      </c>
      <c r="ACY48" s="1059">
        <v>605</v>
      </c>
      <c r="ACZ48" s="1059">
        <v>465</v>
      </c>
      <c r="ADA48" s="1059">
        <v>405</v>
      </c>
      <c r="ADB48" s="1059">
        <v>265</v>
      </c>
      <c r="ADC48" s="1059">
        <v>125</v>
      </c>
      <c r="ADD48" s="1059">
        <v>1115</v>
      </c>
      <c r="ADE48" s="1059">
        <v>1235</v>
      </c>
      <c r="ADF48" s="1059">
        <v>680</v>
      </c>
      <c r="ADG48" s="1059">
        <v>435</v>
      </c>
      <c r="ADH48" s="1059">
        <v>355</v>
      </c>
      <c r="ADI48" s="1059">
        <v>280</v>
      </c>
      <c r="ADJ48" s="1059">
        <v>125</v>
      </c>
      <c r="ADK48" s="1059">
        <v>1065</v>
      </c>
      <c r="ADL48" s="1059">
        <v>1185</v>
      </c>
      <c r="ADM48" s="1126">
        <v>655</v>
      </c>
      <c r="ADN48" s="1059">
        <v>461</v>
      </c>
      <c r="ADO48" s="1059">
        <v>434</v>
      </c>
      <c r="ADP48" s="1060">
        <v>0.9414316702819957</v>
      </c>
      <c r="ADQ48" s="1059">
        <v>437</v>
      </c>
      <c r="ADR48" s="1060">
        <v>0.94793926247288507</v>
      </c>
      <c r="ADS48" s="1059">
        <v>511</v>
      </c>
      <c r="ADT48" s="1059">
        <v>495</v>
      </c>
      <c r="ADU48" s="1060">
        <v>0.96868884540117417</v>
      </c>
      <c r="ADV48" s="1059">
        <v>482</v>
      </c>
      <c r="ADW48" s="1060">
        <v>0.94324853228962813</v>
      </c>
      <c r="ADX48" s="1059">
        <v>485</v>
      </c>
      <c r="ADY48" s="1060">
        <v>0.94911937377690803</v>
      </c>
      <c r="ADZ48" s="1059">
        <v>488</v>
      </c>
      <c r="AEA48" s="1060">
        <v>0.95499021526418781</v>
      </c>
      <c r="AEB48" s="1059">
        <v>558</v>
      </c>
      <c r="AEC48" s="1059">
        <v>542</v>
      </c>
      <c r="AED48" s="1060">
        <v>0.97132616487455192</v>
      </c>
      <c r="AEE48" s="1059">
        <v>509</v>
      </c>
      <c r="AEF48" s="1060">
        <v>0.91218637992831542</v>
      </c>
      <c r="AEG48" s="1059">
        <v>542</v>
      </c>
      <c r="AEH48" s="1060">
        <v>0.97132616487455192</v>
      </c>
      <c r="AEI48" s="1059">
        <v>541</v>
      </c>
      <c r="AEJ48" s="1060">
        <v>0.96953405017921146</v>
      </c>
      <c r="AEK48" s="1059">
        <v>523</v>
      </c>
      <c r="AEL48" s="1060">
        <v>0.93727598566308246</v>
      </c>
      <c r="AEM48" s="1059">
        <v>528</v>
      </c>
      <c r="AEN48" s="1060">
        <v>0.94623655913978499</v>
      </c>
      <c r="AEO48" s="1059">
        <v>505</v>
      </c>
      <c r="AEP48" s="1072">
        <v>0.90501792114695345</v>
      </c>
      <c r="AEQ48" s="1158">
        <v>499</v>
      </c>
      <c r="AER48" s="1042">
        <v>476</v>
      </c>
      <c r="AES48" s="1144">
        <v>0.95390781563126248</v>
      </c>
      <c r="AET48" s="64">
        <v>115</v>
      </c>
      <c r="AEU48" s="1144">
        <v>0.23046092184368738</v>
      </c>
      <c r="AEV48" s="1042">
        <v>479</v>
      </c>
      <c r="AEW48" s="1144">
        <v>0.95991983967935868</v>
      </c>
      <c r="AEX48" s="1042">
        <v>492</v>
      </c>
      <c r="AEY48" s="1042">
        <v>479</v>
      </c>
      <c r="AEZ48" s="1144">
        <v>0.97357723577235777</v>
      </c>
      <c r="AFA48" s="65">
        <v>464</v>
      </c>
      <c r="AFB48" s="1144">
        <v>0.94308943089430897</v>
      </c>
      <c r="AFC48" s="65">
        <v>343</v>
      </c>
      <c r="AFD48" s="1144">
        <v>0.69715447154471544</v>
      </c>
      <c r="AFE48" s="1042">
        <v>469</v>
      </c>
      <c r="AFF48" s="1144">
        <v>0.9532520325203252</v>
      </c>
      <c r="AFG48" s="1042">
        <v>341</v>
      </c>
      <c r="AFH48" s="1144">
        <v>0.69308943089430897</v>
      </c>
      <c r="AFI48" s="1042">
        <v>552</v>
      </c>
      <c r="AFJ48" s="1042">
        <v>533</v>
      </c>
      <c r="AFK48" s="1144">
        <v>0.96557971014492749</v>
      </c>
      <c r="AFL48" s="65">
        <v>499</v>
      </c>
      <c r="AFM48" s="1144">
        <v>0.90398550724637683</v>
      </c>
      <c r="AFN48" s="65">
        <v>533</v>
      </c>
      <c r="AFO48" s="1144">
        <v>0.96557971014492749</v>
      </c>
      <c r="AFP48" s="65">
        <v>532</v>
      </c>
      <c r="AFQ48" s="1144">
        <v>0.96376811594202894</v>
      </c>
      <c r="AFR48" s="65">
        <v>397</v>
      </c>
      <c r="AFS48" s="1144">
        <v>0.71920289855072461</v>
      </c>
      <c r="AFT48" s="65">
        <v>509</v>
      </c>
      <c r="AFU48" s="1144">
        <v>0.92210144927536231</v>
      </c>
      <c r="AFV48" s="1042">
        <v>520</v>
      </c>
      <c r="AFW48" s="1144">
        <v>0.94202898550724634</v>
      </c>
      <c r="AFX48" s="1042">
        <v>506</v>
      </c>
      <c r="AFY48" s="1144">
        <v>0.91666666666666663</v>
      </c>
      <c r="AFZ48" s="1042">
        <v>398</v>
      </c>
      <c r="AGA48" s="1144">
        <v>0.72101449275362317</v>
      </c>
      <c r="AGB48" s="1042">
        <v>373</v>
      </c>
      <c r="AGC48" s="802">
        <v>0.67572463768115942</v>
      </c>
      <c r="AGD48" s="1042">
        <v>476</v>
      </c>
      <c r="AGE48" s="1039">
        <v>460</v>
      </c>
      <c r="AGF48" s="1145">
        <v>0.96638655462184875</v>
      </c>
      <c r="AGG48" s="1039">
        <v>2</v>
      </c>
      <c r="AGH48" s="1145">
        <v>4.2016806722689074E-3</v>
      </c>
      <c r="AGI48" s="1039">
        <v>458</v>
      </c>
      <c r="AGJ48" s="1145">
        <v>0.96218487394957986</v>
      </c>
      <c r="AGK48" s="1039">
        <v>514</v>
      </c>
      <c r="AGL48" s="1039">
        <v>490</v>
      </c>
      <c r="AGM48" s="1145">
        <v>0.953307392996109</v>
      </c>
      <c r="AGN48" s="1039">
        <v>479</v>
      </c>
      <c r="AGO48" s="1145">
        <v>0.93190661478599224</v>
      </c>
      <c r="AGP48" s="1039">
        <v>487</v>
      </c>
      <c r="AGQ48" s="1145">
        <v>0.94747081712062253</v>
      </c>
      <c r="AGR48" s="1039">
        <v>482</v>
      </c>
      <c r="AGS48" s="1145">
        <v>0.9377431906614786</v>
      </c>
      <c r="AGT48" s="1039">
        <v>482</v>
      </c>
      <c r="AGU48" s="1145">
        <v>0.9377431906614786</v>
      </c>
      <c r="AGV48" s="1039">
        <v>529</v>
      </c>
      <c r="AGW48" s="1039">
        <v>499</v>
      </c>
      <c r="AGX48" s="1145">
        <v>0.94328922495274103</v>
      </c>
      <c r="AGY48" s="1039">
        <v>475</v>
      </c>
      <c r="AGZ48" s="1145">
        <v>0.89792060491493386</v>
      </c>
      <c r="AHA48" s="1039">
        <v>499</v>
      </c>
      <c r="AHB48" s="1145">
        <v>0.94328922495274103</v>
      </c>
      <c r="AHC48" s="1039">
        <v>496</v>
      </c>
      <c r="AHD48" s="1145">
        <v>0.93761814744801508</v>
      </c>
      <c r="AHE48" s="1039">
        <v>498</v>
      </c>
      <c r="AHF48" s="1145">
        <v>0.94139886578449905</v>
      </c>
      <c r="AHG48" s="1039">
        <v>477</v>
      </c>
      <c r="AHH48" s="1145">
        <v>0.90170132325141772</v>
      </c>
      <c r="AHI48" s="1039">
        <v>497</v>
      </c>
      <c r="AHJ48" s="1145">
        <v>0.93950850661625707</v>
      </c>
      <c r="AHK48" s="1039">
        <v>473</v>
      </c>
      <c r="AHL48" s="1145">
        <v>0.89413988657844989</v>
      </c>
      <c r="AHM48" s="1039">
        <v>502</v>
      </c>
      <c r="AHN48" s="1145">
        <v>0.94896030245746688</v>
      </c>
      <c r="AHO48" s="1039">
        <v>467</v>
      </c>
      <c r="AHP48" s="749">
        <v>0.8827977315689981</v>
      </c>
    </row>
    <row r="49" spans="1:900" ht="14.25" x14ac:dyDescent="0.2">
      <c r="A49" s="1979"/>
      <c r="B49" s="8" t="s">
        <v>658</v>
      </c>
      <c r="C49" s="1015" t="s">
        <v>659</v>
      </c>
      <c r="D49" s="3" t="s">
        <v>660</v>
      </c>
      <c r="E49" s="1" t="s">
        <v>1608</v>
      </c>
      <c r="F49" s="1" t="s">
        <v>1609</v>
      </c>
      <c r="G49" s="1" t="s">
        <v>770</v>
      </c>
      <c r="H49" s="1" t="s">
        <v>770</v>
      </c>
      <c r="I49" s="1" t="s">
        <v>1610</v>
      </c>
      <c r="J49" s="1" t="s">
        <v>660</v>
      </c>
      <c r="K49" s="1" t="s">
        <v>588</v>
      </c>
      <c r="L49" s="1" t="s">
        <v>737</v>
      </c>
      <c r="M49" s="1" t="s">
        <v>615</v>
      </c>
      <c r="N49" s="1" t="s">
        <v>627</v>
      </c>
      <c r="O49" s="1" t="s">
        <v>1611</v>
      </c>
      <c r="P49" s="1" t="s">
        <v>588</v>
      </c>
      <c r="Q49" s="1">
        <v>488285</v>
      </c>
      <c r="R49" s="1">
        <v>121355</v>
      </c>
      <c r="S49" s="1">
        <v>22003</v>
      </c>
      <c r="T49" s="1" t="s">
        <v>770</v>
      </c>
      <c r="U49" s="2062" t="s">
        <v>1509</v>
      </c>
      <c r="V49" s="1125">
        <v>265</v>
      </c>
      <c r="W49" s="1059">
        <v>305</v>
      </c>
      <c r="X49" s="1059">
        <v>2605</v>
      </c>
      <c r="Y49" s="1059">
        <v>3065</v>
      </c>
      <c r="Z49" s="1098">
        <v>0.1017274472168906</v>
      </c>
      <c r="AA49" s="1098">
        <v>9.0699362533906216E-2</v>
      </c>
      <c r="AB49" s="1098">
        <v>0.11392842617887086</v>
      </c>
      <c r="AC49" s="1098">
        <v>9.951060358890701E-2</v>
      </c>
      <c r="AD49" s="1098">
        <v>8.9409114525674085E-2</v>
      </c>
      <c r="AE49" s="1072">
        <v>0.11061472738911267</v>
      </c>
      <c r="AF49" s="1059">
        <v>245</v>
      </c>
      <c r="AG49" s="1059">
        <v>265</v>
      </c>
      <c r="AH49" s="1059">
        <v>2635</v>
      </c>
      <c r="AI49" s="1059">
        <v>3150</v>
      </c>
      <c r="AJ49" s="1098">
        <v>9.2979127134724851E-2</v>
      </c>
      <c r="AK49" s="1098">
        <v>8.2475733217256153E-2</v>
      </c>
      <c r="AL49" s="1098">
        <v>0.10466755163980127</v>
      </c>
      <c r="AM49" s="1098">
        <v>8.4126984126984133E-2</v>
      </c>
      <c r="AN49" s="1098">
        <v>7.4932755128339384E-2</v>
      </c>
      <c r="AO49" s="1072">
        <v>9.4334300870192567E-2</v>
      </c>
      <c r="AP49" s="1059">
        <v>200</v>
      </c>
      <c r="AQ49" s="1059">
        <v>230</v>
      </c>
      <c r="AR49" s="1059">
        <v>2305</v>
      </c>
      <c r="AS49" s="1059">
        <v>2745</v>
      </c>
      <c r="AT49" s="1098">
        <v>8.6767895878524945E-2</v>
      </c>
      <c r="AU49" s="1098">
        <v>7.5952771381354228E-2</v>
      </c>
      <c r="AV49" s="1098">
        <v>9.8958094532742583E-2</v>
      </c>
      <c r="AW49" s="1098">
        <v>8.3788706739526417E-2</v>
      </c>
      <c r="AX49" s="1098">
        <v>7.3996324745382466E-2</v>
      </c>
      <c r="AY49" s="1072">
        <v>9.4744385029742584E-2</v>
      </c>
      <c r="AZ49" s="1059">
        <v>195</v>
      </c>
      <c r="BA49" s="1059">
        <v>230</v>
      </c>
      <c r="BB49" s="1059">
        <v>2340</v>
      </c>
      <c r="BC49" s="1059">
        <v>2785</v>
      </c>
      <c r="BD49" s="1098">
        <v>8.3333333333333329E-2</v>
      </c>
      <c r="BE49" s="1098">
        <v>7.2806211809614177E-2</v>
      </c>
      <c r="BF49" s="1098">
        <v>9.5226253585402668E-2</v>
      </c>
      <c r="BG49" s="1098">
        <v>8.2585278276481155E-2</v>
      </c>
      <c r="BH49" s="1098">
        <v>7.292832213580841E-2</v>
      </c>
      <c r="BI49" s="1072">
        <v>9.3392161000166202E-2</v>
      </c>
      <c r="BJ49" s="1059">
        <v>802</v>
      </c>
      <c r="BK49" s="1059">
        <v>977</v>
      </c>
      <c r="BL49" s="1059">
        <v>932</v>
      </c>
      <c r="BM49" s="1059">
        <v>849</v>
      </c>
      <c r="BN49" s="1059">
        <v>543</v>
      </c>
      <c r="BO49" s="1059">
        <v>3560</v>
      </c>
      <c r="BP49" s="1059">
        <v>4103</v>
      </c>
      <c r="BQ49" s="1126">
        <v>16647</v>
      </c>
      <c r="BR49" s="1059">
        <v>790</v>
      </c>
      <c r="BS49" s="1059">
        <v>958</v>
      </c>
      <c r="BT49" s="1059">
        <v>907</v>
      </c>
      <c r="BU49" s="1059">
        <v>814</v>
      </c>
      <c r="BV49" s="1059">
        <v>582</v>
      </c>
      <c r="BW49" s="1059">
        <v>3469</v>
      </c>
      <c r="BX49" s="1059">
        <v>4051</v>
      </c>
      <c r="BY49" s="1126">
        <v>16424</v>
      </c>
      <c r="BZ49" s="1059">
        <v>754</v>
      </c>
      <c r="CA49" s="1059">
        <v>928</v>
      </c>
      <c r="CB49" s="1059">
        <v>862</v>
      </c>
      <c r="CC49" s="1059">
        <v>772</v>
      </c>
      <c r="CD49" s="1059">
        <v>620</v>
      </c>
      <c r="CE49" s="1059">
        <v>3316</v>
      </c>
      <c r="CF49" s="1059">
        <v>3936</v>
      </c>
      <c r="CG49" s="1126">
        <v>16145</v>
      </c>
      <c r="CH49" s="1059">
        <v>817</v>
      </c>
      <c r="CI49" s="1059">
        <v>895</v>
      </c>
      <c r="CJ49" s="1059">
        <v>843</v>
      </c>
      <c r="CK49" s="1059">
        <v>807</v>
      </c>
      <c r="CL49" s="1059">
        <v>626</v>
      </c>
      <c r="CM49" s="1059">
        <v>3362</v>
      </c>
      <c r="CN49" s="1059">
        <v>3988</v>
      </c>
      <c r="CO49" s="1126">
        <v>16256</v>
      </c>
      <c r="CP49" s="1059">
        <v>787</v>
      </c>
      <c r="CQ49" s="1059">
        <v>892</v>
      </c>
      <c r="CR49" s="1059">
        <v>816</v>
      </c>
      <c r="CS49" s="1059">
        <v>815</v>
      </c>
      <c r="CT49" s="1059">
        <v>623</v>
      </c>
      <c r="CU49" s="1059">
        <v>3310</v>
      </c>
      <c r="CV49" s="1059">
        <v>3933</v>
      </c>
      <c r="CW49" s="1126">
        <v>16151</v>
      </c>
      <c r="CX49" s="1059">
        <v>789</v>
      </c>
      <c r="CY49" s="1059">
        <v>855</v>
      </c>
      <c r="CZ49" s="1059">
        <v>843</v>
      </c>
      <c r="DA49" s="1059">
        <v>813</v>
      </c>
      <c r="DB49" s="1059">
        <v>615</v>
      </c>
      <c r="DC49" s="1059">
        <v>3300</v>
      </c>
      <c r="DD49" s="1059">
        <v>3915</v>
      </c>
      <c r="DE49" s="1126">
        <v>16093</v>
      </c>
      <c r="DF49" s="1059">
        <v>816</v>
      </c>
      <c r="DG49" s="1059">
        <v>826</v>
      </c>
      <c r="DH49" s="1059">
        <v>858</v>
      </c>
      <c r="DI49" s="1059">
        <v>826</v>
      </c>
      <c r="DJ49" s="1059">
        <v>609</v>
      </c>
      <c r="DK49" s="1059">
        <v>3326</v>
      </c>
      <c r="DL49" s="1059">
        <v>3935</v>
      </c>
      <c r="DM49" s="1126">
        <v>16022</v>
      </c>
      <c r="DN49" s="1059">
        <v>816</v>
      </c>
      <c r="DO49" s="1059">
        <v>841</v>
      </c>
      <c r="DP49" s="1059">
        <v>887</v>
      </c>
      <c r="DQ49" s="1059">
        <v>850</v>
      </c>
      <c r="DR49" s="1059">
        <v>611</v>
      </c>
      <c r="DS49" s="1059">
        <v>3394</v>
      </c>
      <c r="DT49" s="1059">
        <v>4005</v>
      </c>
      <c r="DU49" s="1126">
        <v>16078</v>
      </c>
      <c r="DV49" s="1059">
        <v>829</v>
      </c>
      <c r="DW49" s="1059">
        <v>817</v>
      </c>
      <c r="DX49" s="1059">
        <v>897</v>
      </c>
      <c r="DY49" s="1059">
        <v>851</v>
      </c>
      <c r="DZ49" s="1059">
        <v>627</v>
      </c>
      <c r="EA49" s="1059">
        <v>3394</v>
      </c>
      <c r="EB49" s="1059">
        <v>4021</v>
      </c>
      <c r="EC49" s="1126">
        <v>16118</v>
      </c>
      <c r="ED49" s="1059">
        <v>829</v>
      </c>
      <c r="EE49" s="1059">
        <v>838</v>
      </c>
      <c r="EF49" s="1059">
        <v>901</v>
      </c>
      <c r="EG49" s="1059">
        <v>858</v>
      </c>
      <c r="EH49" s="1059">
        <v>615</v>
      </c>
      <c r="EI49" s="1059">
        <v>3426</v>
      </c>
      <c r="EJ49" s="1059">
        <v>4041</v>
      </c>
      <c r="EK49" s="1126">
        <v>16044</v>
      </c>
      <c r="EL49" s="1059">
        <v>811</v>
      </c>
      <c r="EM49" s="1059">
        <v>892</v>
      </c>
      <c r="EN49" s="1059">
        <v>888</v>
      </c>
      <c r="EO49" s="1059">
        <v>819</v>
      </c>
      <c r="EP49" s="1059">
        <v>610</v>
      </c>
      <c r="EQ49" s="1059">
        <v>3410</v>
      </c>
      <c r="ER49" s="1059">
        <v>4020</v>
      </c>
      <c r="ES49" s="1126">
        <v>15980</v>
      </c>
      <c r="ET49" s="1059" t="s">
        <v>770</v>
      </c>
      <c r="EU49" s="1059" t="s">
        <v>770</v>
      </c>
      <c r="EV49" s="1059">
        <v>13</v>
      </c>
      <c r="EW49" s="1059">
        <v>21</v>
      </c>
      <c r="EX49" s="1059">
        <v>34</v>
      </c>
      <c r="EY49" s="1059">
        <v>113</v>
      </c>
      <c r="EZ49" s="1098">
        <v>0.30088495575221241</v>
      </c>
      <c r="FA49" s="1098">
        <v>0.22401224708191042</v>
      </c>
      <c r="FB49" s="1098">
        <v>0.39085048696647756</v>
      </c>
      <c r="FC49" s="64" t="s">
        <v>2154</v>
      </c>
      <c r="FD49" s="1098">
        <v>0.18584070796460178</v>
      </c>
      <c r="FE49" s="1098">
        <v>0.12488706689643478</v>
      </c>
      <c r="FF49" s="1098">
        <v>0.26745191349102171</v>
      </c>
      <c r="FG49" s="1126" t="s">
        <v>2154</v>
      </c>
      <c r="FH49" s="1059" t="s">
        <v>770</v>
      </c>
      <c r="FI49" s="1059" t="s">
        <v>770</v>
      </c>
      <c r="FJ49" s="1059">
        <v>8</v>
      </c>
      <c r="FK49" s="1059">
        <v>14</v>
      </c>
      <c r="FL49" s="1059">
        <v>22</v>
      </c>
      <c r="FM49" s="1059">
        <v>83</v>
      </c>
      <c r="FN49" s="1098">
        <v>0.26506024096385544</v>
      </c>
      <c r="FO49" s="1098">
        <v>0.18204414020123164</v>
      </c>
      <c r="FP49" s="1098">
        <v>0.36886160770282828</v>
      </c>
      <c r="FQ49" s="1059" t="s">
        <v>2154</v>
      </c>
      <c r="FR49" s="1098">
        <v>0.16867469879518071</v>
      </c>
      <c r="FS49" s="1098">
        <v>0.10322081202109416</v>
      </c>
      <c r="FT49" s="1098">
        <v>0.2634411401512981</v>
      </c>
      <c r="FU49" s="1126" t="s">
        <v>2154</v>
      </c>
      <c r="FV49" s="1059" t="s">
        <v>770</v>
      </c>
      <c r="FW49" s="1059" t="s">
        <v>770</v>
      </c>
      <c r="FX49" s="1059">
        <v>12</v>
      </c>
      <c r="FY49" s="1059">
        <v>15</v>
      </c>
      <c r="FZ49" s="1059">
        <v>27</v>
      </c>
      <c r="GA49" s="1059">
        <v>114</v>
      </c>
      <c r="GB49" s="1098">
        <v>0.23684210526315788</v>
      </c>
      <c r="GC49" s="1098">
        <v>0.16818266429965245</v>
      </c>
      <c r="GD49" s="1098">
        <v>0.32265866946815891</v>
      </c>
      <c r="GE49" s="1059" t="s">
        <v>3498</v>
      </c>
      <c r="GF49" s="1098">
        <v>0.13157894736842105</v>
      </c>
      <c r="GG49" s="1098">
        <v>8.1386509837747534E-2</v>
      </c>
      <c r="GH49" s="1098">
        <v>0.20579135743718835</v>
      </c>
      <c r="GI49" s="1126" t="s">
        <v>2154</v>
      </c>
      <c r="GJ49" s="1059" t="s">
        <v>770</v>
      </c>
      <c r="GK49" s="1059" t="s">
        <v>770</v>
      </c>
      <c r="GL49" s="1059">
        <v>12</v>
      </c>
      <c r="GM49" s="1059">
        <v>17</v>
      </c>
      <c r="GN49" s="1059">
        <v>29</v>
      </c>
      <c r="GO49" s="1059">
        <v>106</v>
      </c>
      <c r="GP49" s="1098">
        <v>0.27358490566037735</v>
      </c>
      <c r="GQ49" s="1098">
        <v>0.19775928868996981</v>
      </c>
      <c r="GR49" s="1098">
        <v>0.36524724349424398</v>
      </c>
      <c r="GS49" s="1059" t="s">
        <v>2154</v>
      </c>
      <c r="GT49" s="1098">
        <v>0.16037735849056603</v>
      </c>
      <c r="GU49" s="1098">
        <v>0.10261020166712782</v>
      </c>
      <c r="GV49" s="1098">
        <v>0.24189959660919289</v>
      </c>
      <c r="GW49" s="1126" t="s">
        <v>2154</v>
      </c>
      <c r="GX49" s="1059" t="s">
        <v>770</v>
      </c>
      <c r="GY49" s="1059" t="s">
        <v>770</v>
      </c>
      <c r="GZ49" s="1059" t="s">
        <v>2169</v>
      </c>
      <c r="HA49" s="1059" t="s">
        <v>2169</v>
      </c>
      <c r="HB49" s="1059">
        <v>21</v>
      </c>
      <c r="HC49" s="1059">
        <v>114</v>
      </c>
      <c r="HD49" s="1098">
        <v>0.18421052631578946</v>
      </c>
      <c r="HE49" s="1098">
        <v>0.12376031450566292</v>
      </c>
      <c r="HF49" s="1098">
        <v>0.26524928601571068</v>
      </c>
      <c r="HG49" s="1059" t="s">
        <v>2154</v>
      </c>
      <c r="HH49" s="1098" t="s">
        <v>2169</v>
      </c>
      <c r="HI49" s="1098" t="s">
        <v>2169</v>
      </c>
      <c r="HJ49" s="1098" t="s">
        <v>2169</v>
      </c>
      <c r="HK49" s="1126" t="s">
        <v>2169</v>
      </c>
      <c r="HL49" s="1059" t="s">
        <v>770</v>
      </c>
      <c r="HM49" s="1059" t="s">
        <v>770</v>
      </c>
      <c r="HN49" s="1059" t="s">
        <v>2169</v>
      </c>
      <c r="HO49" s="1059" t="s">
        <v>2169</v>
      </c>
      <c r="HP49" s="1059">
        <v>26</v>
      </c>
      <c r="HQ49" s="1059">
        <v>127</v>
      </c>
      <c r="HR49" s="1098">
        <v>0.20472440944881889</v>
      </c>
      <c r="HS49" s="1098">
        <v>0.14371385060012809</v>
      </c>
      <c r="HT49" s="1098">
        <v>0.28307334150248803</v>
      </c>
      <c r="HU49" s="1059" t="s">
        <v>2154</v>
      </c>
      <c r="HV49" s="1098" t="s">
        <v>2169</v>
      </c>
      <c r="HW49" s="1098" t="s">
        <v>2169</v>
      </c>
      <c r="HX49" s="1098" t="s">
        <v>2169</v>
      </c>
      <c r="HY49" s="1126" t="s">
        <v>2169</v>
      </c>
      <c r="HZ49" s="1059" t="s">
        <v>770</v>
      </c>
      <c r="IA49" s="1059" t="s">
        <v>770</v>
      </c>
      <c r="IB49" s="1059" t="s">
        <v>2169</v>
      </c>
      <c r="IC49" s="1059" t="s">
        <v>2169</v>
      </c>
      <c r="ID49" s="1059">
        <v>23</v>
      </c>
      <c r="IE49" s="1059">
        <v>120</v>
      </c>
      <c r="IF49" s="1098">
        <v>0.19166666666666668</v>
      </c>
      <c r="IG49" s="1098">
        <v>0.13125025924950928</v>
      </c>
      <c r="IH49" s="1098">
        <v>0.27121156004202451</v>
      </c>
      <c r="II49" s="1059" t="s">
        <v>2154</v>
      </c>
      <c r="IJ49" s="1098" t="s">
        <v>2169</v>
      </c>
      <c r="IK49" s="1098" t="s">
        <v>2169</v>
      </c>
      <c r="IL49" s="1098" t="s">
        <v>2169</v>
      </c>
      <c r="IM49" s="1126" t="s">
        <v>2169</v>
      </c>
      <c r="IN49" s="1059" t="s">
        <v>770</v>
      </c>
      <c r="IO49" s="1059" t="s">
        <v>770</v>
      </c>
      <c r="IP49" s="1059">
        <v>14</v>
      </c>
      <c r="IQ49" s="1059">
        <v>8</v>
      </c>
      <c r="IR49" s="1059">
        <v>22</v>
      </c>
      <c r="IS49" s="1059">
        <v>112</v>
      </c>
      <c r="IT49" s="1098">
        <v>0.19642857142857142</v>
      </c>
      <c r="IU49" s="1098">
        <v>0.13344971267028996</v>
      </c>
      <c r="IV49" s="1098">
        <v>0.27954110519178305</v>
      </c>
      <c r="IW49" s="1059" t="s">
        <v>2154</v>
      </c>
      <c r="IX49" s="1098">
        <v>7.1428571428571425E-2</v>
      </c>
      <c r="IY49" s="1098">
        <v>3.663590189789058E-2</v>
      </c>
      <c r="IZ49" s="1098">
        <v>0.13464525273091843</v>
      </c>
      <c r="JA49" s="1126" t="s">
        <v>2154</v>
      </c>
      <c r="JB49" s="1059">
        <v>15907</v>
      </c>
      <c r="JC49" s="1059">
        <v>814</v>
      </c>
      <c r="JD49" s="1059">
        <v>835</v>
      </c>
      <c r="JE49" s="1059">
        <v>850</v>
      </c>
      <c r="JF49" s="1059">
        <v>804</v>
      </c>
      <c r="JG49" s="1126">
        <v>615</v>
      </c>
      <c r="JH49" s="1059">
        <v>2468</v>
      </c>
      <c r="JI49" s="1059">
        <v>12</v>
      </c>
      <c r="JJ49" s="1059">
        <v>12</v>
      </c>
      <c r="JK49" s="1059">
        <v>30</v>
      </c>
      <c r="JL49" s="1059">
        <v>40</v>
      </c>
      <c r="JM49" s="1126">
        <v>28</v>
      </c>
      <c r="JN49" s="1060">
        <v>0.1551518199534796</v>
      </c>
      <c r="JO49" s="1060">
        <v>1.4742014742014743E-2</v>
      </c>
      <c r="JP49" s="1060">
        <v>1.437125748502994E-2</v>
      </c>
      <c r="JQ49" s="1060">
        <v>3.5294117647058823E-2</v>
      </c>
      <c r="JR49" s="1060">
        <v>4.975124378109453E-2</v>
      </c>
      <c r="JS49" s="1072">
        <v>4.5528455284552849E-2</v>
      </c>
      <c r="JT49" s="1059">
        <v>16077</v>
      </c>
      <c r="JU49" s="1059">
        <v>15763</v>
      </c>
      <c r="JV49" s="1059">
        <v>15152</v>
      </c>
      <c r="JW49" s="1059">
        <v>611</v>
      </c>
      <c r="JX49" s="1059">
        <v>110</v>
      </c>
      <c r="JY49" s="1059">
        <v>32</v>
      </c>
      <c r="JZ49" s="1059">
        <v>469</v>
      </c>
      <c r="KA49" s="1059">
        <v>143</v>
      </c>
      <c r="KB49" s="1059">
        <v>120</v>
      </c>
      <c r="KC49" s="1059">
        <v>26</v>
      </c>
      <c r="KD49" s="1059">
        <v>25</v>
      </c>
      <c r="KE49" s="1060">
        <v>0.94246439012253524</v>
      </c>
      <c r="KF49" s="1072">
        <v>5.7535609877464755E-2</v>
      </c>
      <c r="KG49" s="1059">
        <v>814</v>
      </c>
      <c r="KH49" s="1059">
        <v>770</v>
      </c>
      <c r="KI49" s="1059">
        <v>756</v>
      </c>
      <c r="KJ49" s="1059">
        <v>14</v>
      </c>
      <c r="KK49" s="1059">
        <v>3</v>
      </c>
      <c r="KL49" s="1059">
        <v>1</v>
      </c>
      <c r="KM49" s="1059">
        <v>10</v>
      </c>
      <c r="KN49" s="1059">
        <v>34</v>
      </c>
      <c r="KO49" s="1059">
        <v>6</v>
      </c>
      <c r="KP49" s="1059">
        <v>1</v>
      </c>
      <c r="KQ49" s="1059">
        <v>3</v>
      </c>
      <c r="KR49" s="1060">
        <v>0.92874692874692877</v>
      </c>
      <c r="KS49" s="1072">
        <v>7.1253071253071232E-2</v>
      </c>
      <c r="KT49" s="1059">
        <v>496</v>
      </c>
      <c r="KU49" s="1059">
        <v>479</v>
      </c>
      <c r="KV49" s="1059">
        <v>471</v>
      </c>
      <c r="KW49" s="1059">
        <v>8</v>
      </c>
      <c r="KX49" s="1059">
        <v>0</v>
      </c>
      <c r="KY49" s="1059">
        <v>1</v>
      </c>
      <c r="KZ49" s="1059">
        <v>7</v>
      </c>
      <c r="LA49" s="1059">
        <v>14</v>
      </c>
      <c r="LB49" s="1059">
        <v>2</v>
      </c>
      <c r="LC49" s="1059">
        <v>1</v>
      </c>
      <c r="LD49" s="1059">
        <v>0</v>
      </c>
      <c r="LE49" s="1060">
        <v>0.94959677419354838</v>
      </c>
      <c r="LF49" s="1072">
        <v>5.0403225806451624E-2</v>
      </c>
      <c r="LG49" s="1059">
        <v>339</v>
      </c>
      <c r="LH49" s="1059">
        <v>331</v>
      </c>
      <c r="LI49" s="1059">
        <v>326</v>
      </c>
      <c r="LJ49" s="1059">
        <v>5</v>
      </c>
      <c r="LK49" s="1059">
        <v>1</v>
      </c>
      <c r="LL49" s="1059">
        <v>1</v>
      </c>
      <c r="LM49" s="1059">
        <v>3</v>
      </c>
      <c r="LN49" s="1059">
        <v>6</v>
      </c>
      <c r="LO49" s="1059">
        <v>2</v>
      </c>
      <c r="LP49" s="1059">
        <v>0</v>
      </c>
      <c r="LQ49" s="1059">
        <v>0</v>
      </c>
      <c r="LR49" s="1060">
        <v>0.96165191740412981</v>
      </c>
      <c r="LS49" s="1072">
        <v>3.8348082595870192E-2</v>
      </c>
      <c r="LT49" s="1059">
        <v>850</v>
      </c>
      <c r="LU49" s="1059">
        <v>830</v>
      </c>
      <c r="LV49" s="1059">
        <v>808</v>
      </c>
      <c r="LW49" s="1059">
        <v>22</v>
      </c>
      <c r="LX49" s="1059">
        <v>3</v>
      </c>
      <c r="LY49" s="1059">
        <v>2</v>
      </c>
      <c r="LZ49" s="1059">
        <v>17</v>
      </c>
      <c r="MA49" s="1059">
        <v>19</v>
      </c>
      <c r="MB49" s="1059">
        <v>1</v>
      </c>
      <c r="MC49" s="1059">
        <v>0</v>
      </c>
      <c r="MD49" s="1059">
        <v>0</v>
      </c>
      <c r="ME49" s="1060">
        <v>0.95058823529411762</v>
      </c>
      <c r="MF49" s="1072">
        <v>4.9411764705882377E-2</v>
      </c>
      <c r="MG49" s="1059">
        <v>170</v>
      </c>
      <c r="MH49" s="1059">
        <v>163</v>
      </c>
      <c r="MI49" s="1059">
        <v>162</v>
      </c>
      <c r="MJ49" s="1059">
        <v>1</v>
      </c>
      <c r="MK49" s="1059">
        <v>0</v>
      </c>
      <c r="ML49" s="1059">
        <v>1</v>
      </c>
      <c r="MM49" s="1059">
        <v>0</v>
      </c>
      <c r="MN49" s="1059">
        <v>5</v>
      </c>
      <c r="MO49" s="1059">
        <v>1</v>
      </c>
      <c r="MP49" s="1059">
        <v>1</v>
      </c>
      <c r="MQ49" s="1059">
        <v>0</v>
      </c>
      <c r="MR49" s="1060">
        <v>0.95294117647058818</v>
      </c>
      <c r="MS49" s="1072">
        <v>4.705882352941182E-2</v>
      </c>
      <c r="MT49" s="1059">
        <v>316</v>
      </c>
      <c r="MU49" s="1059">
        <v>312</v>
      </c>
      <c r="MV49" s="1059">
        <v>303</v>
      </c>
      <c r="MW49" s="1059">
        <v>9</v>
      </c>
      <c r="MX49" s="1059">
        <v>1</v>
      </c>
      <c r="MY49" s="1059">
        <v>1</v>
      </c>
      <c r="MZ49" s="1059">
        <v>7</v>
      </c>
      <c r="NA49" s="1059">
        <v>3</v>
      </c>
      <c r="NB49" s="1059">
        <v>1</v>
      </c>
      <c r="NC49" s="1059">
        <v>0</v>
      </c>
      <c r="ND49" s="1059">
        <v>0</v>
      </c>
      <c r="NE49" s="1060">
        <v>0.95886075949367089</v>
      </c>
      <c r="NF49" s="1072">
        <v>4.1139240506329111E-2</v>
      </c>
      <c r="NG49" s="1059">
        <v>318</v>
      </c>
      <c r="NH49" s="1059">
        <v>311</v>
      </c>
      <c r="NI49" s="1059">
        <v>302</v>
      </c>
      <c r="NJ49" s="1059">
        <v>9</v>
      </c>
      <c r="NK49" s="1059">
        <v>1</v>
      </c>
      <c r="NL49" s="1059">
        <v>2</v>
      </c>
      <c r="NM49" s="1059">
        <v>6</v>
      </c>
      <c r="NN49" s="1059">
        <v>3</v>
      </c>
      <c r="NO49" s="1059">
        <v>3</v>
      </c>
      <c r="NP49" s="1059">
        <v>1</v>
      </c>
      <c r="NQ49" s="1059">
        <v>0</v>
      </c>
      <c r="NR49" s="1060">
        <v>0.94968553459119498</v>
      </c>
      <c r="NS49" s="1072">
        <v>5.031446540880502E-2</v>
      </c>
      <c r="NT49" s="1059">
        <v>615</v>
      </c>
      <c r="NU49" s="1059">
        <v>601</v>
      </c>
      <c r="NV49" s="1059">
        <v>578</v>
      </c>
      <c r="NW49" s="1059">
        <v>23</v>
      </c>
      <c r="NX49" s="1059">
        <v>1</v>
      </c>
      <c r="NY49" s="1059">
        <v>2</v>
      </c>
      <c r="NZ49" s="1059">
        <v>20</v>
      </c>
      <c r="OA49" s="1059">
        <v>6</v>
      </c>
      <c r="OB49" s="1059">
        <v>8</v>
      </c>
      <c r="OC49" s="1059">
        <v>0</v>
      </c>
      <c r="OD49" s="1059">
        <v>0</v>
      </c>
      <c r="OE49" s="1060">
        <v>0.93983739837398372</v>
      </c>
      <c r="OF49" s="1072">
        <v>6.0162601626016277E-2</v>
      </c>
      <c r="OG49" s="1059">
        <v>3918</v>
      </c>
      <c r="OH49" s="1059">
        <v>3797</v>
      </c>
      <c r="OI49" s="1059">
        <v>3706</v>
      </c>
      <c r="OJ49" s="1059">
        <v>91</v>
      </c>
      <c r="OK49" s="1059">
        <v>10</v>
      </c>
      <c r="OL49" s="1059">
        <v>11</v>
      </c>
      <c r="OM49" s="1059">
        <v>70</v>
      </c>
      <c r="ON49" s="1059">
        <v>90</v>
      </c>
      <c r="OO49" s="1059">
        <v>24</v>
      </c>
      <c r="OP49" s="1059">
        <v>4</v>
      </c>
      <c r="OQ49" s="1059">
        <v>3</v>
      </c>
      <c r="OR49" s="1060">
        <v>0.94589076059213884</v>
      </c>
      <c r="OS49" s="1072">
        <v>5.4109239407861165E-2</v>
      </c>
      <c r="OT49" s="1059">
        <v>16151</v>
      </c>
      <c r="OU49" s="1059">
        <v>11.793170577673209</v>
      </c>
      <c r="OV49" s="1060">
        <v>0</v>
      </c>
      <c r="OW49" s="1072">
        <v>0</v>
      </c>
      <c r="OX49" s="1059">
        <v>2677</v>
      </c>
      <c r="OY49" s="1060">
        <v>9.6980201718341416E-2</v>
      </c>
      <c r="OZ49" s="1059">
        <v>259.61599999999999</v>
      </c>
      <c r="PA49" s="1060">
        <v>0</v>
      </c>
      <c r="PB49" s="1072">
        <v>0</v>
      </c>
      <c r="PC49" s="1059">
        <v>365</v>
      </c>
      <c r="PD49" s="1059">
        <v>45</v>
      </c>
      <c r="PE49" s="1126">
        <v>45</v>
      </c>
      <c r="PF49" s="1059">
        <v>340</v>
      </c>
      <c r="PG49" s="1059">
        <v>40</v>
      </c>
      <c r="PH49" s="1126">
        <v>35</v>
      </c>
      <c r="PI49" s="1059">
        <v>335</v>
      </c>
      <c r="PJ49" s="1059">
        <v>45</v>
      </c>
      <c r="PK49" s="1126">
        <v>35</v>
      </c>
      <c r="PL49" s="1059">
        <v>320</v>
      </c>
      <c r="PM49" s="1059">
        <v>55</v>
      </c>
      <c r="PN49" s="1126">
        <v>35</v>
      </c>
      <c r="PO49" s="1059">
        <v>295</v>
      </c>
      <c r="PP49" s="1059">
        <v>45</v>
      </c>
      <c r="PQ49" s="1126">
        <v>20</v>
      </c>
      <c r="PR49" s="1059">
        <v>285</v>
      </c>
      <c r="PS49" s="1059">
        <v>55</v>
      </c>
      <c r="PT49" s="1126">
        <v>10</v>
      </c>
      <c r="PU49" s="1059" t="s">
        <v>770</v>
      </c>
      <c r="PV49" s="1059" t="s">
        <v>770</v>
      </c>
      <c r="PW49" s="1059" t="s">
        <v>770</v>
      </c>
      <c r="PX49" s="1059" t="s">
        <v>770</v>
      </c>
      <c r="PY49" s="1059" t="s">
        <v>770</v>
      </c>
      <c r="PZ49" s="1059" t="s">
        <v>770</v>
      </c>
      <c r="QA49" s="1059" t="s">
        <v>770</v>
      </c>
      <c r="QB49" s="1126" t="s">
        <v>770</v>
      </c>
      <c r="QC49" s="1059">
        <v>119</v>
      </c>
      <c r="QD49" s="1059">
        <v>134</v>
      </c>
      <c r="QE49" s="1059" t="s">
        <v>770</v>
      </c>
      <c r="QF49" s="1059">
        <v>97</v>
      </c>
      <c r="QG49" s="1059">
        <v>127</v>
      </c>
      <c r="QH49" s="1059">
        <v>99</v>
      </c>
      <c r="QI49" s="1059">
        <v>126</v>
      </c>
      <c r="QJ49" s="1059">
        <v>121</v>
      </c>
      <c r="QK49" s="1126">
        <v>130</v>
      </c>
      <c r="QL49" s="1059">
        <v>140</v>
      </c>
      <c r="QM49" s="1059">
        <v>165</v>
      </c>
      <c r="QN49" s="1059">
        <v>149</v>
      </c>
      <c r="QO49" s="1059">
        <v>180</v>
      </c>
      <c r="QP49" s="1059">
        <v>168</v>
      </c>
      <c r="QQ49" s="1059">
        <v>179</v>
      </c>
      <c r="QR49" s="1059">
        <v>177</v>
      </c>
      <c r="QS49" s="1059">
        <v>214</v>
      </c>
      <c r="QT49" s="1059">
        <v>198</v>
      </c>
      <c r="QU49" s="1059">
        <v>209</v>
      </c>
      <c r="QV49" s="1059">
        <v>197</v>
      </c>
      <c r="QW49" s="1059">
        <v>190</v>
      </c>
      <c r="QX49" s="1059">
        <v>175</v>
      </c>
      <c r="QY49" s="1059">
        <v>193</v>
      </c>
      <c r="QZ49" s="1059">
        <v>177</v>
      </c>
      <c r="RA49" s="1059">
        <v>190</v>
      </c>
      <c r="RB49" s="1059">
        <v>177</v>
      </c>
      <c r="RC49" s="1059">
        <v>155</v>
      </c>
      <c r="RD49" s="1059">
        <v>160</v>
      </c>
      <c r="RE49" s="1059">
        <v>167</v>
      </c>
      <c r="RF49" s="1059">
        <v>100</v>
      </c>
      <c r="RG49" s="1059">
        <v>89</v>
      </c>
      <c r="RH49" s="1059">
        <v>122</v>
      </c>
      <c r="RI49" s="1059">
        <v>122</v>
      </c>
      <c r="RJ49" s="1126">
        <v>110</v>
      </c>
      <c r="RK49" s="1059">
        <v>158</v>
      </c>
      <c r="RL49" s="1059">
        <v>135</v>
      </c>
      <c r="RM49" s="1059">
        <v>169</v>
      </c>
      <c r="RN49" s="1059">
        <v>158</v>
      </c>
      <c r="RO49" s="1059">
        <v>170</v>
      </c>
      <c r="RP49" s="1059">
        <v>172</v>
      </c>
      <c r="RQ49" s="1059">
        <v>205</v>
      </c>
      <c r="RR49" s="1059">
        <v>188</v>
      </c>
      <c r="RS49" s="1059">
        <v>204</v>
      </c>
      <c r="RT49" s="1059">
        <v>189</v>
      </c>
      <c r="RU49" s="1059">
        <v>181</v>
      </c>
      <c r="RV49" s="1059">
        <v>174</v>
      </c>
      <c r="RW49" s="1059">
        <v>187</v>
      </c>
      <c r="RX49" s="1059">
        <v>175</v>
      </c>
      <c r="RY49" s="1059">
        <v>190</v>
      </c>
      <c r="RZ49" s="1059">
        <v>175</v>
      </c>
      <c r="SA49" s="1059">
        <v>158</v>
      </c>
      <c r="SB49" s="1059">
        <v>170</v>
      </c>
      <c r="SC49" s="1059">
        <v>180</v>
      </c>
      <c r="SD49" s="1059">
        <v>131</v>
      </c>
      <c r="SE49" s="1059">
        <v>90</v>
      </c>
      <c r="SF49" s="1059">
        <v>114</v>
      </c>
      <c r="SG49" s="1059">
        <v>119</v>
      </c>
      <c r="SH49" s="1059">
        <v>122</v>
      </c>
      <c r="SI49" s="1126">
        <v>137</v>
      </c>
      <c r="SJ49" s="1059">
        <v>114</v>
      </c>
      <c r="SK49" s="1059">
        <v>170</v>
      </c>
      <c r="SL49" s="1059">
        <v>153</v>
      </c>
      <c r="SM49" s="1059">
        <v>159</v>
      </c>
      <c r="SN49" s="1059">
        <v>158</v>
      </c>
      <c r="SO49" s="1059">
        <v>194</v>
      </c>
      <c r="SP49" s="1059">
        <v>180</v>
      </c>
      <c r="SQ49" s="1059">
        <v>194</v>
      </c>
      <c r="SR49" s="1059">
        <v>180</v>
      </c>
      <c r="SS49" s="1059">
        <v>180</v>
      </c>
      <c r="ST49" s="1059">
        <v>166</v>
      </c>
      <c r="SU49" s="1059">
        <v>182</v>
      </c>
      <c r="SV49" s="1059">
        <v>174</v>
      </c>
      <c r="SW49" s="1059">
        <v>172</v>
      </c>
      <c r="SX49" s="1059">
        <v>168</v>
      </c>
      <c r="SY49" s="1059">
        <v>159</v>
      </c>
      <c r="SZ49" s="1059">
        <v>170</v>
      </c>
      <c r="TA49" s="1059">
        <v>174</v>
      </c>
      <c r="TB49" s="1059">
        <v>147</v>
      </c>
      <c r="TC49" s="1059">
        <v>122</v>
      </c>
      <c r="TD49" s="1059">
        <v>118</v>
      </c>
      <c r="TE49" s="1059">
        <v>120</v>
      </c>
      <c r="TF49" s="1059">
        <v>123</v>
      </c>
      <c r="TG49" s="1059">
        <v>144</v>
      </c>
      <c r="TH49" s="1126">
        <v>115</v>
      </c>
      <c r="TI49" s="1059">
        <v>70</v>
      </c>
      <c r="TJ49" s="1059">
        <v>80</v>
      </c>
      <c r="TK49" s="1059">
        <v>150</v>
      </c>
      <c r="TL49" s="1060">
        <v>0.53333333333333333</v>
      </c>
      <c r="TM49" s="1060">
        <v>0.45366249130807695</v>
      </c>
      <c r="TN49" s="1060">
        <v>0.61133949240071794</v>
      </c>
      <c r="TO49" s="1126" t="s">
        <v>2154</v>
      </c>
      <c r="TP49" s="1059">
        <v>75</v>
      </c>
      <c r="TQ49" s="1059">
        <v>91</v>
      </c>
      <c r="TR49" s="1059">
        <v>166</v>
      </c>
      <c r="TS49" s="1060">
        <v>0.54819277108433739</v>
      </c>
      <c r="TT49" s="1060">
        <v>0.47224866288274397</v>
      </c>
      <c r="TU49" s="1060">
        <v>0.6219568397730687</v>
      </c>
      <c r="TV49" s="1126" t="s">
        <v>2154</v>
      </c>
      <c r="TW49" s="1059">
        <v>56</v>
      </c>
      <c r="TX49" s="1059">
        <v>92</v>
      </c>
      <c r="TY49" s="1059">
        <v>148</v>
      </c>
      <c r="TZ49" s="1060">
        <v>0.6216216216216216</v>
      </c>
      <c r="UA49" s="1060">
        <v>0.54134344927548073</v>
      </c>
      <c r="UB49" s="1060">
        <v>0.69574594830803127</v>
      </c>
      <c r="UC49" s="1126" t="s">
        <v>2154</v>
      </c>
      <c r="UD49" s="1059">
        <v>49</v>
      </c>
      <c r="UE49" s="1059">
        <v>110</v>
      </c>
      <c r="UF49" s="1059">
        <v>159</v>
      </c>
      <c r="UG49" s="1060">
        <v>0.69182389937106914</v>
      </c>
      <c r="UH49" s="1060">
        <v>0.6162354754886632</v>
      </c>
      <c r="UI49" s="1060">
        <v>0.75836200381276908</v>
      </c>
      <c r="UJ49" s="1126" t="s">
        <v>2154</v>
      </c>
      <c r="UK49" s="1059">
        <v>43</v>
      </c>
      <c r="UL49" s="1059">
        <v>98</v>
      </c>
      <c r="UM49" s="1059">
        <v>141</v>
      </c>
      <c r="UN49" s="1060">
        <v>0.69503546099290781</v>
      </c>
      <c r="UO49" s="1060">
        <v>0.61470724498390517</v>
      </c>
      <c r="UP49" s="1060">
        <v>0.76501828697229401</v>
      </c>
      <c r="UQ49" s="1126" t="s">
        <v>2154</v>
      </c>
      <c r="UR49" s="1059">
        <v>2199</v>
      </c>
      <c r="US49" s="1059">
        <v>2181</v>
      </c>
      <c r="UT49" s="1059">
        <v>18</v>
      </c>
      <c r="UU49" s="1059">
        <v>15</v>
      </c>
      <c r="UV49" s="1060">
        <v>0.83333333333333337</v>
      </c>
      <c r="UW49" s="1059">
        <v>3</v>
      </c>
      <c r="UX49" s="1072">
        <v>0.16666666666666666</v>
      </c>
      <c r="UY49" s="1059">
        <v>1649</v>
      </c>
      <c r="UZ49" s="1059">
        <v>991</v>
      </c>
      <c r="VA49" s="1059">
        <v>322</v>
      </c>
      <c r="VB49" s="1059">
        <v>336</v>
      </c>
      <c r="VC49" s="1060">
        <v>0.60097028502122496</v>
      </c>
      <c r="VD49" s="1060">
        <v>0.1952698605215282</v>
      </c>
      <c r="VE49" s="1072">
        <v>0.20375985445724681</v>
      </c>
      <c r="VF49" s="1059">
        <v>4811</v>
      </c>
      <c r="VG49" s="1059">
        <v>198</v>
      </c>
      <c r="VH49" s="1059">
        <v>277</v>
      </c>
      <c r="VI49" s="1059">
        <v>134</v>
      </c>
      <c r="VJ49" s="1059">
        <v>3061</v>
      </c>
      <c r="VK49" s="1059">
        <v>268</v>
      </c>
      <c r="VL49" s="1059">
        <v>1708</v>
      </c>
      <c r="VM49" s="1072">
        <v>0.15690866510538642</v>
      </c>
      <c r="VN49" s="1059">
        <v>1116</v>
      </c>
      <c r="VO49" s="1059">
        <v>0</v>
      </c>
      <c r="VP49" s="1059">
        <v>206</v>
      </c>
      <c r="VQ49" s="1059">
        <v>308</v>
      </c>
      <c r="VR49" s="1059">
        <v>86</v>
      </c>
      <c r="VS49" s="1126">
        <v>1716</v>
      </c>
      <c r="VT49" s="1059">
        <v>612</v>
      </c>
      <c r="VU49" s="1059">
        <v>532</v>
      </c>
      <c r="VV49" s="1059">
        <v>78</v>
      </c>
      <c r="VW49" s="1059">
        <v>2</v>
      </c>
      <c r="VX49" s="1059">
        <v>80</v>
      </c>
      <c r="VY49" s="1060">
        <v>0.12745098039215685</v>
      </c>
      <c r="VZ49" s="1072">
        <v>0.13071895424836602</v>
      </c>
      <c r="WA49" s="1059">
        <v>70</v>
      </c>
      <c r="WB49" s="1059">
        <v>65</v>
      </c>
      <c r="WC49" s="1059">
        <v>50</v>
      </c>
      <c r="WD49" s="1059">
        <v>60</v>
      </c>
      <c r="WE49" s="1059">
        <v>55</v>
      </c>
      <c r="WF49" s="1059">
        <v>50</v>
      </c>
      <c r="WG49" s="1126">
        <v>35</v>
      </c>
      <c r="WH49" s="1059">
        <v>308</v>
      </c>
      <c r="WI49" s="1059">
        <v>98</v>
      </c>
      <c r="WJ49" s="1060">
        <v>0.31818181818181818</v>
      </c>
      <c r="WK49" s="1126">
        <v>26</v>
      </c>
      <c r="WL49" s="1059" t="s">
        <v>770</v>
      </c>
      <c r="WM49" s="1060" t="s">
        <v>770</v>
      </c>
      <c r="WN49" s="1060" t="s">
        <v>770</v>
      </c>
      <c r="WO49" s="1072" t="s">
        <v>770</v>
      </c>
      <c r="WP49" s="1059" t="s">
        <v>770</v>
      </c>
      <c r="WQ49" s="1060" t="s">
        <v>770</v>
      </c>
      <c r="WR49" s="1060" t="s">
        <v>770</v>
      </c>
      <c r="WS49" s="1072" t="s">
        <v>770</v>
      </c>
      <c r="WT49" s="1059" t="s">
        <v>770</v>
      </c>
      <c r="WU49" s="1060" t="s">
        <v>770</v>
      </c>
      <c r="WV49" s="1060" t="s">
        <v>770</v>
      </c>
      <c r="WW49" s="1072" t="s">
        <v>770</v>
      </c>
      <c r="WX49" s="1059" t="s">
        <v>770</v>
      </c>
      <c r="WY49" s="1060" t="s">
        <v>770</v>
      </c>
      <c r="WZ49" s="1060" t="s">
        <v>770</v>
      </c>
      <c r="XA49" s="1072" t="s">
        <v>770</v>
      </c>
      <c r="XB49" s="1059">
        <v>207</v>
      </c>
      <c r="XC49" s="1059">
        <v>7233</v>
      </c>
      <c r="XD49" s="1072">
        <v>2.8618830360846122E-2</v>
      </c>
      <c r="XE49" s="1059">
        <v>70</v>
      </c>
      <c r="XF49" s="1059">
        <v>820</v>
      </c>
      <c r="XG49" s="1060">
        <v>8.5365853658536592E-2</v>
      </c>
      <c r="XH49" s="1060">
        <v>6.812093171674348E-2</v>
      </c>
      <c r="XI49" s="1060">
        <v>0.10647753899702604</v>
      </c>
      <c r="XJ49" s="1059">
        <v>75</v>
      </c>
      <c r="XK49" s="1059">
        <v>795</v>
      </c>
      <c r="XL49" s="1060">
        <v>9.4339622641509441E-2</v>
      </c>
      <c r="XM49" s="1060">
        <v>7.5926994854083177E-2</v>
      </c>
      <c r="XN49" s="1060">
        <v>0.11665371953172962</v>
      </c>
      <c r="XO49" s="1059">
        <v>85</v>
      </c>
      <c r="XP49" s="1059">
        <v>810</v>
      </c>
      <c r="XQ49" s="1060">
        <v>0.10493827160493827</v>
      </c>
      <c r="XR49" s="1060">
        <v>8.5664817895442877E-2</v>
      </c>
      <c r="XS49" s="1060">
        <v>0.127941231460412</v>
      </c>
      <c r="XT49" s="1059">
        <v>110</v>
      </c>
      <c r="XU49" s="1059">
        <v>795</v>
      </c>
      <c r="XV49" s="1060">
        <v>0.13836477987421383</v>
      </c>
      <c r="XW49" s="1060">
        <v>0.11609698059816682</v>
      </c>
      <c r="XX49" s="1060">
        <v>0.16411063300158876</v>
      </c>
      <c r="XY49" s="1059">
        <v>80</v>
      </c>
      <c r="XZ49" s="1059">
        <v>765</v>
      </c>
      <c r="YA49" s="1060">
        <v>0.10457516339869281</v>
      </c>
      <c r="YB49" s="1060">
        <v>8.4830729401685165E-2</v>
      </c>
      <c r="YC49" s="1060">
        <v>0.12827101861279661</v>
      </c>
      <c r="YD49" s="1059">
        <v>95</v>
      </c>
      <c r="YE49" s="1059">
        <v>665</v>
      </c>
      <c r="YF49" s="1060">
        <v>0.14285714285714285</v>
      </c>
      <c r="YG49" s="1060">
        <v>0.1183097405244007</v>
      </c>
      <c r="YH49" s="1060">
        <v>0.1715070109109495</v>
      </c>
      <c r="YI49" s="1059" t="s">
        <v>770</v>
      </c>
      <c r="YJ49" s="1059" t="s">
        <v>770</v>
      </c>
      <c r="YK49" s="1060" t="s">
        <v>770</v>
      </c>
      <c r="YL49" s="1060" t="s">
        <v>770</v>
      </c>
      <c r="YM49" s="1072" t="s">
        <v>770</v>
      </c>
      <c r="YN49" s="1059">
        <v>85</v>
      </c>
      <c r="YO49" s="1059">
        <v>95</v>
      </c>
      <c r="YP49" s="1059">
        <v>95</v>
      </c>
      <c r="YQ49" s="1059">
        <v>80</v>
      </c>
      <c r="YR49" s="1059">
        <v>70</v>
      </c>
      <c r="YS49" s="1059">
        <v>75</v>
      </c>
      <c r="YT49" s="1126">
        <v>50</v>
      </c>
      <c r="YU49" s="1059">
        <v>10</v>
      </c>
      <c r="YV49" s="1059">
        <v>56</v>
      </c>
      <c r="YW49" s="1060">
        <v>0.17857142857142858</v>
      </c>
      <c r="YX49" s="1060">
        <v>9.9998567524123047E-2</v>
      </c>
      <c r="YY49" s="1060">
        <v>0.29841182036651054</v>
      </c>
      <c r="YZ49" s="1059">
        <v>7</v>
      </c>
      <c r="ZA49" s="1059">
        <v>56</v>
      </c>
      <c r="ZB49" s="1060">
        <v>0.125</v>
      </c>
      <c r="ZC49" s="1060">
        <v>6.1890686957171197E-2</v>
      </c>
      <c r="ZD49" s="1060">
        <v>0.23625476558190131</v>
      </c>
      <c r="ZE49" s="1059">
        <v>11</v>
      </c>
      <c r="ZF49" s="1059">
        <v>56</v>
      </c>
      <c r="ZG49" s="1060">
        <v>0.19642857142857142</v>
      </c>
      <c r="ZH49" s="1060">
        <v>0.11338595674323659</v>
      </c>
      <c r="ZI49" s="1060">
        <v>0.31844607626458399</v>
      </c>
      <c r="ZJ49" s="1059">
        <v>15</v>
      </c>
      <c r="ZK49" s="1059">
        <v>56</v>
      </c>
      <c r="ZL49" s="1060">
        <v>0.26785714285714285</v>
      </c>
      <c r="ZM49" s="1060">
        <v>0.16957305418501722</v>
      </c>
      <c r="ZN49" s="1072">
        <v>0.39594555929155145</v>
      </c>
      <c r="ZO49" s="1059">
        <v>121</v>
      </c>
      <c r="ZP49" s="1059">
        <v>20</v>
      </c>
      <c r="ZQ49" s="1059">
        <v>101</v>
      </c>
      <c r="ZR49" s="1060">
        <v>0.83471074380165289</v>
      </c>
      <c r="ZS49" s="1059">
        <v>43</v>
      </c>
      <c r="ZT49" s="1059">
        <v>18</v>
      </c>
      <c r="ZU49" s="1059">
        <v>61</v>
      </c>
      <c r="ZV49" s="1060">
        <v>0.42574257425742573</v>
      </c>
      <c r="ZW49" s="1060">
        <v>0.33377697396334582</v>
      </c>
      <c r="ZX49" s="1060">
        <v>0.52314985470990016</v>
      </c>
      <c r="ZY49" s="1060">
        <v>0.60396039603960394</v>
      </c>
      <c r="ZZ49" s="1060">
        <v>0.50645667384659776</v>
      </c>
      <c r="AAA49" s="1072">
        <v>0.6938457660108579</v>
      </c>
      <c r="AAB49" s="1059">
        <v>42</v>
      </c>
      <c r="AAC49" s="1059">
        <v>111</v>
      </c>
      <c r="AAD49" s="1059">
        <v>153</v>
      </c>
      <c r="AAE49" s="1060">
        <v>0.72549019607843135</v>
      </c>
      <c r="AAF49" s="1059">
        <v>49</v>
      </c>
      <c r="AAG49" s="1060">
        <v>0.44144144144144143</v>
      </c>
      <c r="AAH49" s="1060">
        <v>0.35256158805161703</v>
      </c>
      <c r="AAI49" s="1060">
        <v>0.53423887466022169</v>
      </c>
      <c r="AAJ49" s="1059">
        <v>18</v>
      </c>
      <c r="AAK49" s="1059">
        <v>67</v>
      </c>
      <c r="AAL49" s="1060">
        <v>0.60360360360360366</v>
      </c>
      <c r="AAM49" s="1060">
        <v>0.51060876869657323</v>
      </c>
      <c r="AAN49" s="1072">
        <v>0.68966733573632744</v>
      </c>
      <c r="AAO49" s="1059">
        <v>90</v>
      </c>
      <c r="AAP49" s="1059">
        <v>33</v>
      </c>
      <c r="AAQ49" s="1060">
        <v>0.36666666666666664</v>
      </c>
      <c r="AAR49" s="1060">
        <v>0.27447254779029889</v>
      </c>
      <c r="AAS49" s="1060">
        <v>0.46977695236018824</v>
      </c>
      <c r="AAT49" s="1059">
        <v>13</v>
      </c>
      <c r="AAU49" s="1059">
        <v>46</v>
      </c>
      <c r="AAV49" s="1060">
        <v>0.51111111111111107</v>
      </c>
      <c r="AAW49" s="1060">
        <v>0.40951745785285509</v>
      </c>
      <c r="AAX49" s="1072">
        <v>0.61179508380127101</v>
      </c>
      <c r="AAY49" s="1059">
        <v>138</v>
      </c>
      <c r="AAZ49" s="1059">
        <v>134</v>
      </c>
      <c r="ABA49" s="1059">
        <v>4</v>
      </c>
      <c r="ABB49" s="1060">
        <v>0.97101449275362317</v>
      </c>
      <c r="ABC49" s="1059">
        <v>67</v>
      </c>
      <c r="ABD49" s="1060">
        <v>0.5</v>
      </c>
      <c r="ABE49" s="1060">
        <v>0.41653043215653485</v>
      </c>
      <c r="ABF49" s="1060">
        <v>0.58346956784346515</v>
      </c>
      <c r="ABG49" s="1059">
        <v>16</v>
      </c>
      <c r="ABH49" s="1059">
        <v>83</v>
      </c>
      <c r="ABI49" s="1060">
        <v>0.61940298507462688</v>
      </c>
      <c r="ABJ49" s="1060">
        <v>0.53495253716790758</v>
      </c>
      <c r="ABK49" s="1072">
        <v>0.69719822700548961</v>
      </c>
      <c r="ABL49" s="1059">
        <v>4811</v>
      </c>
      <c r="ABM49" s="1059">
        <v>3103</v>
      </c>
      <c r="ABN49" s="1059">
        <v>1708</v>
      </c>
      <c r="ABO49" s="1059">
        <v>198</v>
      </c>
      <c r="ABP49" s="1059">
        <v>183</v>
      </c>
      <c r="ABQ49" s="1059">
        <v>317</v>
      </c>
      <c r="ABR49" s="1059">
        <v>277</v>
      </c>
      <c r="ABS49" s="1059">
        <v>296</v>
      </c>
      <c r="ABT49" s="1059">
        <v>169</v>
      </c>
      <c r="ABU49" s="1059">
        <v>134</v>
      </c>
      <c r="ABV49" s="1059">
        <v>115</v>
      </c>
      <c r="ABW49" s="1126">
        <v>19</v>
      </c>
      <c r="ABX49" s="1059">
        <v>50</v>
      </c>
      <c r="ABY49" s="1059">
        <v>70</v>
      </c>
      <c r="ABZ49" s="1059">
        <v>30</v>
      </c>
      <c r="ACA49" s="1059">
        <v>15</v>
      </c>
      <c r="ACB49" s="1059">
        <v>165</v>
      </c>
      <c r="ACC49" s="1059">
        <v>180</v>
      </c>
      <c r="ACD49" s="1059">
        <v>100</v>
      </c>
      <c r="ACE49" s="1059">
        <v>75</v>
      </c>
      <c r="ACF49" s="1059">
        <v>60</v>
      </c>
      <c r="ACG49" s="1059">
        <v>45</v>
      </c>
      <c r="ACH49" s="1059">
        <v>20</v>
      </c>
      <c r="ACI49" s="1059">
        <v>170</v>
      </c>
      <c r="ACJ49" s="1059">
        <v>210</v>
      </c>
      <c r="ACK49" s="1059">
        <v>125</v>
      </c>
      <c r="ACL49" s="1059">
        <v>70</v>
      </c>
      <c r="ACM49" s="1059">
        <v>65</v>
      </c>
      <c r="ACN49" s="1059">
        <v>50</v>
      </c>
      <c r="ACO49" s="1059">
        <v>15</v>
      </c>
      <c r="ACP49" s="1059">
        <v>185</v>
      </c>
      <c r="ACQ49" s="1059">
        <v>210</v>
      </c>
      <c r="ACR49" s="1059">
        <v>120</v>
      </c>
      <c r="ACS49" s="1059">
        <v>80</v>
      </c>
      <c r="ACT49" s="1059">
        <v>75</v>
      </c>
      <c r="ACU49" s="1059">
        <v>45</v>
      </c>
      <c r="ACV49" s="1059">
        <v>30</v>
      </c>
      <c r="ACW49" s="1059">
        <v>210</v>
      </c>
      <c r="ACX49" s="1059">
        <v>240</v>
      </c>
      <c r="ACY49" s="1059">
        <v>140</v>
      </c>
      <c r="ACZ49" s="1059">
        <v>95</v>
      </c>
      <c r="ADA49" s="1059">
        <v>80</v>
      </c>
      <c r="ADB49" s="1059">
        <v>65</v>
      </c>
      <c r="ADC49" s="1059">
        <v>25</v>
      </c>
      <c r="ADD49" s="1059">
        <v>225</v>
      </c>
      <c r="ADE49" s="1059">
        <v>270</v>
      </c>
      <c r="ADF49" s="1059">
        <v>155</v>
      </c>
      <c r="ADG49" s="1059">
        <v>95</v>
      </c>
      <c r="ADH49" s="1059">
        <v>70</v>
      </c>
      <c r="ADI49" s="1059">
        <v>65</v>
      </c>
      <c r="ADJ49" s="1059">
        <v>35</v>
      </c>
      <c r="ADK49" s="1059">
        <v>235</v>
      </c>
      <c r="ADL49" s="1059">
        <v>270</v>
      </c>
      <c r="ADM49" s="1126">
        <v>150</v>
      </c>
      <c r="ADN49" s="1059">
        <v>122</v>
      </c>
      <c r="ADO49" s="1059">
        <v>118</v>
      </c>
      <c r="ADP49" s="1060">
        <v>0.96721311475409832</v>
      </c>
      <c r="ADQ49" s="1059">
        <v>118</v>
      </c>
      <c r="ADR49" s="1060">
        <v>0.96721311475409832</v>
      </c>
      <c r="ADS49" s="1059">
        <v>95</v>
      </c>
      <c r="ADT49" s="1059">
        <v>94</v>
      </c>
      <c r="ADU49" s="1060">
        <v>0.98947368421052628</v>
      </c>
      <c r="ADV49" s="1059">
        <v>90</v>
      </c>
      <c r="ADW49" s="1060">
        <v>0.94736842105263153</v>
      </c>
      <c r="ADX49" s="1059">
        <v>91</v>
      </c>
      <c r="ADY49" s="1060">
        <v>0.95789473684210524</v>
      </c>
      <c r="ADZ49" s="1059">
        <v>91</v>
      </c>
      <c r="AEA49" s="1060">
        <v>0.95789473684210524</v>
      </c>
      <c r="AEB49" s="1059">
        <v>104</v>
      </c>
      <c r="AEC49" s="1059">
        <v>101</v>
      </c>
      <c r="AED49" s="1060">
        <v>0.97115384615384615</v>
      </c>
      <c r="AEE49" s="1059">
        <v>101</v>
      </c>
      <c r="AEF49" s="1060">
        <v>0.97115384615384615</v>
      </c>
      <c r="AEG49" s="1059">
        <v>101</v>
      </c>
      <c r="AEH49" s="1060">
        <v>0.97115384615384615</v>
      </c>
      <c r="AEI49" s="1059">
        <v>101</v>
      </c>
      <c r="AEJ49" s="1060">
        <v>0.97115384615384615</v>
      </c>
      <c r="AEK49" s="1059">
        <v>99</v>
      </c>
      <c r="AEL49" s="1060">
        <v>0.95192307692307687</v>
      </c>
      <c r="AEM49" s="1059">
        <v>100</v>
      </c>
      <c r="AEN49" s="1060">
        <v>0.96153846153846156</v>
      </c>
      <c r="AEO49" s="1059">
        <v>100</v>
      </c>
      <c r="AEP49" s="1072">
        <v>0.96153846153846156</v>
      </c>
      <c r="AEQ49" s="1158">
        <v>99</v>
      </c>
      <c r="AER49" s="1042">
        <v>97</v>
      </c>
      <c r="AES49" s="1144">
        <v>0.97979797979797978</v>
      </c>
      <c r="AET49" s="64">
        <v>28</v>
      </c>
      <c r="AEU49" s="1144">
        <v>0.28282828282828282</v>
      </c>
      <c r="AEV49" s="1042">
        <v>97</v>
      </c>
      <c r="AEW49" s="1144">
        <v>0.97979797979797978</v>
      </c>
      <c r="AEX49" s="1042">
        <v>105</v>
      </c>
      <c r="AEY49" s="1042">
        <v>100</v>
      </c>
      <c r="AEZ49" s="1144">
        <v>0.95238095238095233</v>
      </c>
      <c r="AFA49" s="65">
        <v>98</v>
      </c>
      <c r="AFB49" s="1144">
        <v>0.93333333333333335</v>
      </c>
      <c r="AFC49" s="65">
        <v>83</v>
      </c>
      <c r="AFD49" s="1144">
        <v>0.79047619047619044</v>
      </c>
      <c r="AFE49" s="1042">
        <v>98</v>
      </c>
      <c r="AFF49" s="1144">
        <v>0.93333333333333335</v>
      </c>
      <c r="AFG49" s="1042">
        <v>80</v>
      </c>
      <c r="AFH49" s="1144">
        <v>0.76190476190476186</v>
      </c>
      <c r="AFI49" s="1042">
        <v>121</v>
      </c>
      <c r="AFJ49" s="1042">
        <v>119</v>
      </c>
      <c r="AFK49" s="1144">
        <v>0.98347107438016534</v>
      </c>
      <c r="AFL49" s="65">
        <v>114</v>
      </c>
      <c r="AFM49" s="1144">
        <v>0.94214876033057848</v>
      </c>
      <c r="AFN49" s="65">
        <v>119</v>
      </c>
      <c r="AFO49" s="1144">
        <v>0.98347107438016534</v>
      </c>
      <c r="AFP49" s="65">
        <v>119</v>
      </c>
      <c r="AFQ49" s="1144">
        <v>0.98347107438016534</v>
      </c>
      <c r="AFR49" s="65">
        <v>90</v>
      </c>
      <c r="AFS49" s="1144">
        <v>0.74380165289256195</v>
      </c>
      <c r="AFT49" s="65">
        <v>115</v>
      </c>
      <c r="AFU49" s="1144">
        <v>0.95041322314049592</v>
      </c>
      <c r="AFV49" s="1042">
        <v>115</v>
      </c>
      <c r="AFW49" s="1144">
        <v>0.95041322314049592</v>
      </c>
      <c r="AFX49" s="1042">
        <v>112</v>
      </c>
      <c r="AFY49" s="1144">
        <v>0.92561983471074383</v>
      </c>
      <c r="AFZ49" s="1042">
        <v>91</v>
      </c>
      <c r="AGA49" s="1144">
        <v>0.75206611570247939</v>
      </c>
      <c r="AGB49" s="1042">
        <v>88</v>
      </c>
      <c r="AGC49" s="802">
        <v>0.72727272727272729</v>
      </c>
      <c r="AGD49" s="1042">
        <v>99</v>
      </c>
      <c r="AGE49" s="1039">
        <v>94</v>
      </c>
      <c r="AGF49" s="1145">
        <v>0.9494949494949495</v>
      </c>
      <c r="AGG49" s="1039">
        <v>3</v>
      </c>
      <c r="AGH49" s="1145">
        <v>3.0303030303030304E-2</v>
      </c>
      <c r="AGI49" s="1039">
        <v>94</v>
      </c>
      <c r="AGJ49" s="1145">
        <v>0.9494949494949495</v>
      </c>
      <c r="AGK49" s="1039">
        <v>121</v>
      </c>
      <c r="AGL49" s="1039">
        <v>120</v>
      </c>
      <c r="AGM49" s="1145">
        <v>0.99173553719008267</v>
      </c>
      <c r="AGN49" s="1039">
        <v>117</v>
      </c>
      <c r="AGO49" s="1145">
        <v>0.96694214876033058</v>
      </c>
      <c r="AGP49" s="1039">
        <v>119</v>
      </c>
      <c r="AGQ49" s="1145">
        <v>0.98347107438016534</v>
      </c>
      <c r="AGR49" s="1039">
        <v>117</v>
      </c>
      <c r="AGS49" s="1145">
        <v>0.96694214876033058</v>
      </c>
      <c r="AGT49" s="1039">
        <v>118</v>
      </c>
      <c r="AGU49" s="1145">
        <v>0.97520661157024791</v>
      </c>
      <c r="AGV49" s="1039">
        <v>115</v>
      </c>
      <c r="AGW49" s="1039">
        <v>113</v>
      </c>
      <c r="AGX49" s="1145">
        <v>0.9826086956521739</v>
      </c>
      <c r="AGY49" s="1039">
        <v>109</v>
      </c>
      <c r="AGZ49" s="1145">
        <v>0.94782608695652171</v>
      </c>
      <c r="AHA49" s="1039">
        <v>113</v>
      </c>
      <c r="AHB49" s="1145">
        <v>0.9826086956521739</v>
      </c>
      <c r="AHC49" s="1039">
        <v>112</v>
      </c>
      <c r="AHD49" s="1145">
        <v>0.97391304347826091</v>
      </c>
      <c r="AHE49" s="1039">
        <v>111</v>
      </c>
      <c r="AHF49" s="1145">
        <v>0.9652173913043478</v>
      </c>
      <c r="AHG49" s="1039">
        <v>109</v>
      </c>
      <c r="AHH49" s="1145">
        <v>0.94782608695652171</v>
      </c>
      <c r="AHI49" s="1039">
        <v>111</v>
      </c>
      <c r="AHJ49" s="1145">
        <v>0.9652173913043478</v>
      </c>
      <c r="AHK49" s="1039">
        <v>109</v>
      </c>
      <c r="AHL49" s="1145">
        <v>0.94782608695652171</v>
      </c>
      <c r="AHM49" s="1039">
        <v>112</v>
      </c>
      <c r="AHN49" s="1145">
        <v>0.97391304347826091</v>
      </c>
      <c r="AHO49" s="1039">
        <v>110</v>
      </c>
      <c r="AHP49" s="749">
        <v>0.95652173913043481</v>
      </c>
    </row>
    <row r="50" spans="1:900" ht="14.25" x14ac:dyDescent="0.2">
      <c r="A50" s="1979"/>
      <c r="B50" s="8" t="s">
        <v>661</v>
      </c>
      <c r="C50" s="1015" t="s">
        <v>662</v>
      </c>
      <c r="D50" s="3" t="s">
        <v>660</v>
      </c>
      <c r="E50" s="1" t="s">
        <v>1616</v>
      </c>
      <c r="F50" s="1" t="s">
        <v>1617</v>
      </c>
      <c r="G50" s="1" t="s">
        <v>770</v>
      </c>
      <c r="H50" s="1" t="s">
        <v>770</v>
      </c>
      <c r="I50" s="1" t="s">
        <v>1618</v>
      </c>
      <c r="J50" s="1" t="s">
        <v>660</v>
      </c>
      <c r="K50" s="1" t="s">
        <v>588</v>
      </c>
      <c r="L50" s="1" t="s">
        <v>737</v>
      </c>
      <c r="M50" s="62" t="s">
        <v>615</v>
      </c>
      <c r="N50" s="62" t="s">
        <v>627</v>
      </c>
      <c r="O50" s="1" t="s">
        <v>1619</v>
      </c>
      <c r="P50" s="1" t="s">
        <v>1508</v>
      </c>
      <c r="Q50" s="1">
        <v>497644</v>
      </c>
      <c r="R50" s="1">
        <v>121052</v>
      </c>
      <c r="S50" s="1">
        <v>22371</v>
      </c>
      <c r="T50" s="1" t="s">
        <v>770</v>
      </c>
      <c r="U50" s="2062" t="s">
        <v>1509</v>
      </c>
      <c r="V50" s="1125">
        <v>180</v>
      </c>
      <c r="W50" s="1059">
        <v>240</v>
      </c>
      <c r="X50" s="1059">
        <v>2910</v>
      </c>
      <c r="Y50" s="1059">
        <v>3480</v>
      </c>
      <c r="Z50" s="1098">
        <v>6.1855670103092786E-2</v>
      </c>
      <c r="AA50" s="1098">
        <v>5.3667635420709063E-2</v>
      </c>
      <c r="AB50" s="1098">
        <v>7.1198958717171731E-2</v>
      </c>
      <c r="AC50" s="1098">
        <v>6.8965517241379309E-2</v>
      </c>
      <c r="AD50" s="1098">
        <v>6.1013089242647547E-2</v>
      </c>
      <c r="AE50" s="1072">
        <v>7.7868505841325639E-2</v>
      </c>
      <c r="AF50" s="1059">
        <v>180</v>
      </c>
      <c r="AG50" s="1059">
        <v>200</v>
      </c>
      <c r="AH50" s="1059">
        <v>3055</v>
      </c>
      <c r="AI50" s="1059">
        <v>3625</v>
      </c>
      <c r="AJ50" s="1098">
        <v>5.8919803600654665E-2</v>
      </c>
      <c r="AK50" s="1098">
        <v>5.1110616348244535E-2</v>
      </c>
      <c r="AL50" s="1098">
        <v>6.7836855666525905E-2</v>
      </c>
      <c r="AM50" s="1098">
        <v>5.5172413793103448E-2</v>
      </c>
      <c r="AN50" s="1098">
        <v>4.8199890307715203E-2</v>
      </c>
      <c r="AO50" s="1072">
        <v>6.3086718215528206E-2</v>
      </c>
      <c r="AP50" s="1059">
        <v>210</v>
      </c>
      <c r="AQ50" s="1059">
        <v>240</v>
      </c>
      <c r="AR50" s="1059">
        <v>3120</v>
      </c>
      <c r="AS50" s="1059">
        <v>3750</v>
      </c>
      <c r="AT50" s="1098">
        <v>6.7307692307692304E-2</v>
      </c>
      <c r="AU50" s="1098">
        <v>5.9037404880851324E-2</v>
      </c>
      <c r="AV50" s="1098">
        <v>7.6642162859024254E-2</v>
      </c>
      <c r="AW50" s="1098">
        <v>6.4000000000000001E-2</v>
      </c>
      <c r="AX50" s="1098">
        <v>5.6603901628846286E-2</v>
      </c>
      <c r="AY50" s="1072">
        <v>7.2288451478867963E-2</v>
      </c>
      <c r="AZ50" s="1059">
        <v>245</v>
      </c>
      <c r="BA50" s="1059">
        <v>275</v>
      </c>
      <c r="BB50" s="1059">
        <v>3150</v>
      </c>
      <c r="BC50" s="1059">
        <v>3735</v>
      </c>
      <c r="BD50" s="1098">
        <v>7.7777777777777779E-2</v>
      </c>
      <c r="BE50" s="1098">
        <v>6.8930886193905694E-2</v>
      </c>
      <c r="BF50" s="1098">
        <v>8.7653224094680168E-2</v>
      </c>
      <c r="BG50" s="1098">
        <v>7.3627844712182061E-2</v>
      </c>
      <c r="BH50" s="1098">
        <v>6.5683156039087989E-2</v>
      </c>
      <c r="BI50" s="1072">
        <v>8.2448682371462551E-2</v>
      </c>
      <c r="BJ50" s="1059">
        <v>869</v>
      </c>
      <c r="BK50" s="1059">
        <v>1110</v>
      </c>
      <c r="BL50" s="1059">
        <v>1151</v>
      </c>
      <c r="BM50" s="1059">
        <v>949</v>
      </c>
      <c r="BN50" s="1059">
        <v>598</v>
      </c>
      <c r="BO50" s="1059">
        <v>4079</v>
      </c>
      <c r="BP50" s="1059">
        <v>4677</v>
      </c>
      <c r="BQ50" s="1126">
        <v>17586</v>
      </c>
      <c r="BR50" s="1059">
        <v>879</v>
      </c>
      <c r="BS50" s="1059">
        <v>1129</v>
      </c>
      <c r="BT50" s="1059">
        <v>1068</v>
      </c>
      <c r="BU50" s="1059">
        <v>1006</v>
      </c>
      <c r="BV50" s="1059">
        <v>637</v>
      </c>
      <c r="BW50" s="1059">
        <v>4082</v>
      </c>
      <c r="BX50" s="1059">
        <v>4719</v>
      </c>
      <c r="BY50" s="1126">
        <v>17549</v>
      </c>
      <c r="BZ50" s="1059">
        <v>838</v>
      </c>
      <c r="CA50" s="1059">
        <v>1134</v>
      </c>
      <c r="CB50" s="1059">
        <v>1092</v>
      </c>
      <c r="CC50" s="1059">
        <v>1003</v>
      </c>
      <c r="CD50" s="1059">
        <v>625</v>
      </c>
      <c r="CE50" s="1059">
        <v>4067</v>
      </c>
      <c r="CF50" s="1059">
        <v>4692</v>
      </c>
      <c r="CG50" s="1126">
        <v>17517</v>
      </c>
      <c r="CH50" s="1059">
        <v>887</v>
      </c>
      <c r="CI50" s="1059">
        <v>1145</v>
      </c>
      <c r="CJ50" s="1059">
        <v>1099</v>
      </c>
      <c r="CK50" s="1059">
        <v>1035</v>
      </c>
      <c r="CL50" s="1059">
        <v>604</v>
      </c>
      <c r="CM50" s="1059">
        <v>4166</v>
      </c>
      <c r="CN50" s="1059">
        <v>4770</v>
      </c>
      <c r="CO50" s="1126">
        <v>17534</v>
      </c>
      <c r="CP50" s="1059">
        <v>928</v>
      </c>
      <c r="CQ50" s="1059">
        <v>1098</v>
      </c>
      <c r="CR50" s="1059">
        <v>1134</v>
      </c>
      <c r="CS50" s="1059">
        <v>925</v>
      </c>
      <c r="CT50" s="1059">
        <v>596</v>
      </c>
      <c r="CU50" s="1059">
        <v>4085</v>
      </c>
      <c r="CV50" s="1059">
        <v>4681</v>
      </c>
      <c r="CW50" s="1126">
        <v>17498</v>
      </c>
      <c r="CX50" s="1059">
        <v>927</v>
      </c>
      <c r="CY50" s="1059">
        <v>1096</v>
      </c>
      <c r="CZ50" s="1059">
        <v>1140</v>
      </c>
      <c r="DA50" s="1059">
        <v>952</v>
      </c>
      <c r="DB50" s="1059">
        <v>608</v>
      </c>
      <c r="DC50" s="1059">
        <v>4115</v>
      </c>
      <c r="DD50" s="1059">
        <v>4723</v>
      </c>
      <c r="DE50" s="1126">
        <v>17479</v>
      </c>
      <c r="DF50" s="1059">
        <v>918</v>
      </c>
      <c r="DG50" s="1059">
        <v>1058</v>
      </c>
      <c r="DH50" s="1059">
        <v>1190</v>
      </c>
      <c r="DI50" s="1059">
        <v>922</v>
      </c>
      <c r="DJ50" s="1059">
        <v>588</v>
      </c>
      <c r="DK50" s="1059">
        <v>4088</v>
      </c>
      <c r="DL50" s="1059">
        <v>4676</v>
      </c>
      <c r="DM50" s="1126">
        <v>17384</v>
      </c>
      <c r="DN50" s="1059">
        <v>884</v>
      </c>
      <c r="DO50" s="1059">
        <v>1034</v>
      </c>
      <c r="DP50" s="1059">
        <v>1202</v>
      </c>
      <c r="DQ50" s="1059">
        <v>888</v>
      </c>
      <c r="DR50" s="1059">
        <v>588</v>
      </c>
      <c r="DS50" s="1059">
        <v>4008</v>
      </c>
      <c r="DT50" s="1059">
        <v>4596</v>
      </c>
      <c r="DU50" s="1126">
        <v>17102</v>
      </c>
      <c r="DV50" s="1059">
        <v>899</v>
      </c>
      <c r="DW50" s="1059">
        <v>1032</v>
      </c>
      <c r="DX50" s="1059">
        <v>1193</v>
      </c>
      <c r="DY50" s="1059">
        <v>866</v>
      </c>
      <c r="DZ50" s="1059">
        <v>590</v>
      </c>
      <c r="EA50" s="1059">
        <v>3990</v>
      </c>
      <c r="EB50" s="1059">
        <v>4580</v>
      </c>
      <c r="EC50" s="1126">
        <v>17028</v>
      </c>
      <c r="ED50" s="1059">
        <v>889</v>
      </c>
      <c r="EE50" s="1059">
        <v>1091</v>
      </c>
      <c r="EF50" s="1059">
        <v>1142</v>
      </c>
      <c r="EG50" s="1059">
        <v>890</v>
      </c>
      <c r="EH50" s="1059">
        <v>569</v>
      </c>
      <c r="EI50" s="1059">
        <v>4012</v>
      </c>
      <c r="EJ50" s="1059">
        <v>4581</v>
      </c>
      <c r="EK50" s="1126">
        <v>16869</v>
      </c>
      <c r="EL50" s="1059">
        <v>877</v>
      </c>
      <c r="EM50" s="1059">
        <v>1065</v>
      </c>
      <c r="EN50" s="1059">
        <v>1178</v>
      </c>
      <c r="EO50" s="1059">
        <v>870</v>
      </c>
      <c r="EP50" s="1059">
        <v>549</v>
      </c>
      <c r="EQ50" s="1059">
        <v>3990</v>
      </c>
      <c r="ER50" s="1059">
        <v>4539</v>
      </c>
      <c r="ES50" s="1126">
        <v>16741</v>
      </c>
      <c r="ET50" s="1059" t="s">
        <v>770</v>
      </c>
      <c r="EU50" s="1059" t="s">
        <v>770</v>
      </c>
      <c r="EV50" s="1059">
        <v>16</v>
      </c>
      <c r="EW50" s="1059">
        <v>15</v>
      </c>
      <c r="EX50" s="1059">
        <v>31</v>
      </c>
      <c r="EY50" s="1059">
        <v>131</v>
      </c>
      <c r="EZ50" s="1098">
        <v>0.23664122137404581</v>
      </c>
      <c r="FA50" s="1098">
        <v>0.17201524951636923</v>
      </c>
      <c r="FB50" s="1098">
        <v>0.31627269542678821</v>
      </c>
      <c r="FC50" s="64" t="s">
        <v>3498</v>
      </c>
      <c r="FD50" s="1098">
        <v>0.11450381679389313</v>
      </c>
      <c r="FE50" s="1098">
        <v>7.0630317625983E-2</v>
      </c>
      <c r="FF50" s="1098">
        <v>0.18034189163863873</v>
      </c>
      <c r="FG50" s="1126" t="s">
        <v>3498</v>
      </c>
      <c r="FH50" s="1059" t="s">
        <v>770</v>
      </c>
      <c r="FI50" s="1059" t="s">
        <v>770</v>
      </c>
      <c r="FJ50" s="1059">
        <v>12</v>
      </c>
      <c r="FK50" s="1059">
        <v>15</v>
      </c>
      <c r="FL50" s="1059">
        <v>27</v>
      </c>
      <c r="FM50" s="1059">
        <v>113</v>
      </c>
      <c r="FN50" s="1098">
        <v>0.23893805309734514</v>
      </c>
      <c r="FO50" s="1098">
        <v>0.16972434844583786</v>
      </c>
      <c r="FP50" s="1098">
        <v>0.32531790286204854</v>
      </c>
      <c r="FQ50" s="1059" t="s">
        <v>3498</v>
      </c>
      <c r="FR50" s="1098">
        <v>0.13274336283185842</v>
      </c>
      <c r="FS50" s="1098">
        <v>8.2122247990653138E-2</v>
      </c>
      <c r="FT50" s="1098">
        <v>0.20751346147637351</v>
      </c>
      <c r="FU50" s="1126" t="s">
        <v>2154</v>
      </c>
      <c r="FV50" s="1059" t="s">
        <v>770</v>
      </c>
      <c r="FW50" s="1059" t="s">
        <v>770</v>
      </c>
      <c r="FX50" s="1059">
        <v>15</v>
      </c>
      <c r="FY50" s="1059">
        <v>23</v>
      </c>
      <c r="FZ50" s="1059">
        <v>38</v>
      </c>
      <c r="GA50" s="1059">
        <v>114</v>
      </c>
      <c r="GB50" s="1098">
        <v>0.33333333333333331</v>
      </c>
      <c r="GC50" s="1098">
        <v>0.25348080130716766</v>
      </c>
      <c r="GD50" s="1098">
        <v>0.42405204341244623</v>
      </c>
      <c r="GE50" s="1059" t="s">
        <v>2154</v>
      </c>
      <c r="GF50" s="1098">
        <v>0.20175438596491227</v>
      </c>
      <c r="GG50" s="1098">
        <v>0.13837064215120351</v>
      </c>
      <c r="GH50" s="1098">
        <v>0.28458286945231598</v>
      </c>
      <c r="GI50" s="1126" t="s">
        <v>2154</v>
      </c>
      <c r="GJ50" s="1059" t="s">
        <v>770</v>
      </c>
      <c r="GK50" s="1059" t="s">
        <v>770</v>
      </c>
      <c r="GL50" s="1059">
        <v>14</v>
      </c>
      <c r="GM50" s="1059">
        <v>15</v>
      </c>
      <c r="GN50" s="1059">
        <v>29</v>
      </c>
      <c r="GO50" s="1059">
        <v>119</v>
      </c>
      <c r="GP50" s="1098">
        <v>0.24369747899159663</v>
      </c>
      <c r="GQ50" s="1098">
        <v>0.17537185114121032</v>
      </c>
      <c r="GR50" s="1098">
        <v>0.32805312780633844</v>
      </c>
      <c r="GS50" s="1059" t="s">
        <v>3498</v>
      </c>
      <c r="GT50" s="1098">
        <v>0.12605042016806722</v>
      </c>
      <c r="GU50" s="1098">
        <v>7.7897211303527267E-2</v>
      </c>
      <c r="GV50" s="1098">
        <v>0.1975916924068308</v>
      </c>
      <c r="GW50" s="1126" t="s">
        <v>2154</v>
      </c>
      <c r="GX50" s="1059" t="s">
        <v>770</v>
      </c>
      <c r="GY50" s="1059" t="s">
        <v>770</v>
      </c>
      <c r="GZ50" s="1059" t="s">
        <v>2169</v>
      </c>
      <c r="HA50" s="1059" t="s">
        <v>2169</v>
      </c>
      <c r="HB50" s="1059">
        <v>17</v>
      </c>
      <c r="HC50" s="1059">
        <v>118</v>
      </c>
      <c r="HD50" s="1098">
        <v>0.1440677966101695</v>
      </c>
      <c r="HE50" s="1098">
        <v>9.1935480883900286E-2</v>
      </c>
      <c r="HF50" s="1098">
        <v>0.21864401469143463</v>
      </c>
      <c r="HG50" s="1059" t="s">
        <v>3498</v>
      </c>
      <c r="HH50" s="1098" t="s">
        <v>2169</v>
      </c>
      <c r="HI50" s="1098" t="s">
        <v>2169</v>
      </c>
      <c r="HJ50" s="1098" t="s">
        <v>2169</v>
      </c>
      <c r="HK50" s="1126" t="s">
        <v>2169</v>
      </c>
      <c r="HL50" s="1059" t="s">
        <v>770</v>
      </c>
      <c r="HM50" s="1059" t="s">
        <v>770</v>
      </c>
      <c r="HN50" s="1059">
        <v>19</v>
      </c>
      <c r="HO50" s="1059">
        <v>12</v>
      </c>
      <c r="HP50" s="1059">
        <v>31</v>
      </c>
      <c r="HQ50" s="1059">
        <v>162</v>
      </c>
      <c r="HR50" s="1098">
        <v>0.19135802469135801</v>
      </c>
      <c r="HS50" s="1098">
        <v>0.13821274853107057</v>
      </c>
      <c r="HT50" s="1098">
        <v>0.25880172112504329</v>
      </c>
      <c r="HU50" s="1059" t="s">
        <v>2154</v>
      </c>
      <c r="HV50" s="1098">
        <v>7.407407407407407E-2</v>
      </c>
      <c r="HW50" s="1098">
        <v>4.2878450437987693E-2</v>
      </c>
      <c r="HX50" s="1098">
        <v>0.12500151768744941</v>
      </c>
      <c r="HY50" s="1126" t="s">
        <v>2154</v>
      </c>
      <c r="HZ50" s="1059" t="s">
        <v>770</v>
      </c>
      <c r="IA50" s="1059" t="s">
        <v>770</v>
      </c>
      <c r="IB50" s="1059" t="s">
        <v>2169</v>
      </c>
      <c r="IC50" s="1059" t="s">
        <v>2169</v>
      </c>
      <c r="ID50" s="1059">
        <v>14</v>
      </c>
      <c r="IE50" s="1059">
        <v>124</v>
      </c>
      <c r="IF50" s="1098">
        <v>0.11290322580645161</v>
      </c>
      <c r="IG50" s="1098">
        <v>6.8455997252110518E-2</v>
      </c>
      <c r="IH50" s="1098">
        <v>0.18061389849551091</v>
      </c>
      <c r="II50" s="1059" t="s">
        <v>3498</v>
      </c>
      <c r="IJ50" s="1098" t="s">
        <v>2169</v>
      </c>
      <c r="IK50" s="1098" t="s">
        <v>2169</v>
      </c>
      <c r="IL50" s="1098" t="s">
        <v>2169</v>
      </c>
      <c r="IM50" s="1126" t="s">
        <v>2169</v>
      </c>
      <c r="IN50" s="1059" t="s">
        <v>770</v>
      </c>
      <c r="IO50" s="1059" t="s">
        <v>770</v>
      </c>
      <c r="IP50" s="1059">
        <v>22</v>
      </c>
      <c r="IQ50" s="1059">
        <v>8</v>
      </c>
      <c r="IR50" s="1059">
        <v>30</v>
      </c>
      <c r="IS50" s="1059">
        <v>146</v>
      </c>
      <c r="IT50" s="1098">
        <v>0.20547945205479451</v>
      </c>
      <c r="IU50" s="1098">
        <v>0.14789617331996002</v>
      </c>
      <c r="IV50" s="1098">
        <v>0.27816387256553277</v>
      </c>
      <c r="IW50" s="1059" t="s">
        <v>2154</v>
      </c>
      <c r="IX50" s="1098">
        <v>5.4794520547945202E-2</v>
      </c>
      <c r="IY50" s="1098">
        <v>2.8023676605756092E-2</v>
      </c>
      <c r="IZ50" s="1098">
        <v>0.10439267182580284</v>
      </c>
      <c r="JA50" s="1126" t="s">
        <v>2154</v>
      </c>
      <c r="JB50" s="1059">
        <v>16921</v>
      </c>
      <c r="JC50" s="1059">
        <v>938</v>
      </c>
      <c r="JD50" s="1059">
        <v>1076</v>
      </c>
      <c r="JE50" s="1059">
        <v>1019</v>
      </c>
      <c r="JF50" s="1059">
        <v>852</v>
      </c>
      <c r="JG50" s="1126">
        <v>612</v>
      </c>
      <c r="JH50" s="1059">
        <v>2214</v>
      </c>
      <c r="JI50" s="1059">
        <v>6</v>
      </c>
      <c r="JJ50" s="1059">
        <v>25</v>
      </c>
      <c r="JK50" s="1059">
        <v>28</v>
      </c>
      <c r="JL50" s="1059">
        <v>39</v>
      </c>
      <c r="JM50" s="1126">
        <v>23</v>
      </c>
      <c r="JN50" s="1060">
        <v>0.13084333077241297</v>
      </c>
      <c r="JO50" s="1060">
        <v>6.3965884861407248E-3</v>
      </c>
      <c r="JP50" s="1060">
        <v>2.3234200743494422E-2</v>
      </c>
      <c r="JQ50" s="1060">
        <v>2.747791952894995E-2</v>
      </c>
      <c r="JR50" s="1060">
        <v>4.5774647887323945E-2</v>
      </c>
      <c r="JS50" s="1072">
        <v>3.7581699346405227E-2</v>
      </c>
      <c r="JT50" s="1059">
        <v>17454</v>
      </c>
      <c r="JU50" s="1059">
        <v>17080</v>
      </c>
      <c r="JV50" s="1059">
        <v>16415</v>
      </c>
      <c r="JW50" s="1059">
        <v>665</v>
      </c>
      <c r="JX50" s="1059">
        <v>124</v>
      </c>
      <c r="JY50" s="1059">
        <v>16</v>
      </c>
      <c r="JZ50" s="1059">
        <v>525</v>
      </c>
      <c r="KA50" s="1059">
        <v>179</v>
      </c>
      <c r="KB50" s="1059">
        <v>133</v>
      </c>
      <c r="KC50" s="1059">
        <v>49</v>
      </c>
      <c r="KD50" s="1059">
        <v>13</v>
      </c>
      <c r="KE50" s="1060">
        <v>0.94047209808639853</v>
      </c>
      <c r="KF50" s="1072">
        <v>5.9527901913601466E-2</v>
      </c>
      <c r="KG50" s="1059">
        <v>940</v>
      </c>
      <c r="KH50" s="1059">
        <v>896</v>
      </c>
      <c r="KI50" s="1059">
        <v>874</v>
      </c>
      <c r="KJ50" s="1059">
        <v>22</v>
      </c>
      <c r="KK50" s="1059">
        <v>2</v>
      </c>
      <c r="KL50" s="1059">
        <v>0</v>
      </c>
      <c r="KM50" s="1059">
        <v>20</v>
      </c>
      <c r="KN50" s="1059">
        <v>32</v>
      </c>
      <c r="KO50" s="1059">
        <v>6</v>
      </c>
      <c r="KP50" s="1059">
        <v>5</v>
      </c>
      <c r="KQ50" s="1059">
        <v>1</v>
      </c>
      <c r="KR50" s="1060">
        <v>0.92978723404255315</v>
      </c>
      <c r="KS50" s="1072">
        <v>7.0212765957446854E-2</v>
      </c>
      <c r="KT50" s="1059">
        <v>660</v>
      </c>
      <c r="KU50" s="1059">
        <v>631</v>
      </c>
      <c r="KV50" s="1059">
        <v>620</v>
      </c>
      <c r="KW50" s="1059">
        <v>11</v>
      </c>
      <c r="KX50" s="1059">
        <v>2</v>
      </c>
      <c r="KY50" s="1059">
        <v>1</v>
      </c>
      <c r="KZ50" s="1059">
        <v>8</v>
      </c>
      <c r="LA50" s="1059">
        <v>26</v>
      </c>
      <c r="LB50" s="1059">
        <v>1</v>
      </c>
      <c r="LC50" s="1059">
        <v>1</v>
      </c>
      <c r="LD50" s="1059">
        <v>1</v>
      </c>
      <c r="LE50" s="1060">
        <v>0.93939393939393945</v>
      </c>
      <c r="LF50" s="1072">
        <v>6.0606060606060552E-2</v>
      </c>
      <c r="LG50" s="1059">
        <v>435</v>
      </c>
      <c r="LH50" s="1059">
        <v>423</v>
      </c>
      <c r="LI50" s="1059">
        <v>413</v>
      </c>
      <c r="LJ50" s="1059">
        <v>10</v>
      </c>
      <c r="LK50" s="1059">
        <v>3</v>
      </c>
      <c r="LL50" s="1059">
        <v>1</v>
      </c>
      <c r="LM50" s="1059">
        <v>6</v>
      </c>
      <c r="LN50" s="1059">
        <v>10</v>
      </c>
      <c r="LO50" s="1059">
        <v>1</v>
      </c>
      <c r="LP50" s="1059">
        <v>1</v>
      </c>
      <c r="LQ50" s="1059">
        <v>0</v>
      </c>
      <c r="LR50" s="1060">
        <v>0.94942528735632181</v>
      </c>
      <c r="LS50" s="1072">
        <v>5.0574712643678188E-2</v>
      </c>
      <c r="LT50" s="1059">
        <v>1131</v>
      </c>
      <c r="LU50" s="1059">
        <v>1108</v>
      </c>
      <c r="LV50" s="1059">
        <v>1076</v>
      </c>
      <c r="LW50" s="1059">
        <v>32</v>
      </c>
      <c r="LX50" s="1059">
        <v>7</v>
      </c>
      <c r="LY50" s="1059">
        <v>1</v>
      </c>
      <c r="LZ50" s="1059">
        <v>24</v>
      </c>
      <c r="MA50" s="1059">
        <v>18</v>
      </c>
      <c r="MB50" s="1059">
        <v>2</v>
      </c>
      <c r="MC50" s="1059">
        <v>2</v>
      </c>
      <c r="MD50" s="1059">
        <v>1</v>
      </c>
      <c r="ME50" s="1060">
        <v>0.95137046861184793</v>
      </c>
      <c r="MF50" s="1072">
        <v>4.862953138815207E-2</v>
      </c>
      <c r="MG50" s="1059">
        <v>222</v>
      </c>
      <c r="MH50" s="1059">
        <v>215</v>
      </c>
      <c r="MI50" s="1059">
        <v>209</v>
      </c>
      <c r="MJ50" s="1059">
        <v>6</v>
      </c>
      <c r="MK50" s="1059">
        <v>1</v>
      </c>
      <c r="ML50" s="1059">
        <v>0</v>
      </c>
      <c r="MM50" s="1059">
        <v>5</v>
      </c>
      <c r="MN50" s="1059">
        <v>6</v>
      </c>
      <c r="MO50" s="1059">
        <v>0</v>
      </c>
      <c r="MP50" s="1059">
        <v>1</v>
      </c>
      <c r="MQ50" s="1059">
        <v>0</v>
      </c>
      <c r="MR50" s="1060">
        <v>0.94144144144144148</v>
      </c>
      <c r="MS50" s="1072">
        <v>5.8558558558558516E-2</v>
      </c>
      <c r="MT50" s="1059">
        <v>372</v>
      </c>
      <c r="MU50" s="1059">
        <v>355</v>
      </c>
      <c r="MV50" s="1059">
        <v>341</v>
      </c>
      <c r="MW50" s="1059">
        <v>14</v>
      </c>
      <c r="MX50" s="1059">
        <v>3</v>
      </c>
      <c r="MY50" s="1059">
        <v>2</v>
      </c>
      <c r="MZ50" s="1059">
        <v>9</v>
      </c>
      <c r="NA50" s="1059">
        <v>11</v>
      </c>
      <c r="NB50" s="1059">
        <v>4</v>
      </c>
      <c r="NC50" s="1059">
        <v>2</v>
      </c>
      <c r="ND50" s="1059">
        <v>0</v>
      </c>
      <c r="NE50" s="1060">
        <v>0.91666666666666663</v>
      </c>
      <c r="NF50" s="1072">
        <v>8.333333333333337E-2</v>
      </c>
      <c r="NG50" s="1059">
        <v>320</v>
      </c>
      <c r="NH50" s="1059">
        <v>311</v>
      </c>
      <c r="NI50" s="1059">
        <v>303</v>
      </c>
      <c r="NJ50" s="1059">
        <v>8</v>
      </c>
      <c r="NK50" s="1059">
        <v>1</v>
      </c>
      <c r="NL50" s="1059">
        <v>0</v>
      </c>
      <c r="NM50" s="1059">
        <v>7</v>
      </c>
      <c r="NN50" s="1059">
        <v>4</v>
      </c>
      <c r="NO50" s="1059">
        <v>5</v>
      </c>
      <c r="NP50" s="1059">
        <v>0</v>
      </c>
      <c r="NQ50" s="1059">
        <v>0</v>
      </c>
      <c r="NR50" s="1060">
        <v>0.94687500000000002</v>
      </c>
      <c r="NS50" s="1072">
        <v>5.3124999999999978E-2</v>
      </c>
      <c r="NT50" s="1059">
        <v>615</v>
      </c>
      <c r="NU50" s="1059">
        <v>589</v>
      </c>
      <c r="NV50" s="1059">
        <v>569</v>
      </c>
      <c r="NW50" s="1059">
        <v>20</v>
      </c>
      <c r="NX50" s="1059">
        <v>3</v>
      </c>
      <c r="NY50" s="1059">
        <v>0</v>
      </c>
      <c r="NZ50" s="1059">
        <v>17</v>
      </c>
      <c r="OA50" s="1059">
        <v>18</v>
      </c>
      <c r="OB50" s="1059">
        <v>7</v>
      </c>
      <c r="OC50" s="1059">
        <v>0</v>
      </c>
      <c r="OD50" s="1059">
        <v>1</v>
      </c>
      <c r="OE50" s="1060">
        <v>0.9252032520325203</v>
      </c>
      <c r="OF50" s="1072">
        <v>7.4796747967479704E-2</v>
      </c>
      <c r="OG50" s="1059">
        <v>4695</v>
      </c>
      <c r="OH50" s="1059">
        <v>4528</v>
      </c>
      <c r="OI50" s="1059">
        <v>4405</v>
      </c>
      <c r="OJ50" s="1059">
        <v>123</v>
      </c>
      <c r="OK50" s="1059">
        <v>22</v>
      </c>
      <c r="OL50" s="1059">
        <v>5</v>
      </c>
      <c r="OM50" s="1059">
        <v>96</v>
      </c>
      <c r="ON50" s="1059">
        <v>125</v>
      </c>
      <c r="OO50" s="1059">
        <v>26</v>
      </c>
      <c r="OP50" s="1059">
        <v>12</v>
      </c>
      <c r="OQ50" s="1059">
        <v>4</v>
      </c>
      <c r="OR50" s="1060">
        <v>0.93823216187433445</v>
      </c>
      <c r="OS50" s="1072">
        <v>6.1767838125665553E-2</v>
      </c>
      <c r="OT50" s="1059">
        <v>17498</v>
      </c>
      <c r="OU50" s="1059">
        <v>12.214707509429651</v>
      </c>
      <c r="OV50" s="1060">
        <v>0</v>
      </c>
      <c r="OW50" s="1072">
        <v>0</v>
      </c>
      <c r="OX50" s="1059">
        <v>3342</v>
      </c>
      <c r="OY50" s="1060">
        <v>7.4938958707360864E-2</v>
      </c>
      <c r="OZ50" s="1059">
        <v>250.446</v>
      </c>
      <c r="PA50" s="1060">
        <v>0</v>
      </c>
      <c r="PB50" s="1072">
        <v>0</v>
      </c>
      <c r="PC50" s="1059">
        <v>355</v>
      </c>
      <c r="PD50" s="1059">
        <v>60</v>
      </c>
      <c r="PE50" s="1126">
        <v>25</v>
      </c>
      <c r="PF50" s="1059">
        <v>330</v>
      </c>
      <c r="PG50" s="1059">
        <v>50</v>
      </c>
      <c r="PH50" s="1126">
        <v>10</v>
      </c>
      <c r="PI50" s="1059">
        <v>335</v>
      </c>
      <c r="PJ50" s="1059">
        <v>55</v>
      </c>
      <c r="PK50" s="1126">
        <v>10</v>
      </c>
      <c r="PL50" s="1059">
        <v>325</v>
      </c>
      <c r="PM50" s="1059">
        <v>60</v>
      </c>
      <c r="PN50" s="1126">
        <v>15</v>
      </c>
      <c r="PO50" s="1059">
        <v>315</v>
      </c>
      <c r="PP50" s="1059">
        <v>60</v>
      </c>
      <c r="PQ50" s="1126">
        <v>20</v>
      </c>
      <c r="PR50" s="1059">
        <v>275</v>
      </c>
      <c r="PS50" s="1059">
        <v>60</v>
      </c>
      <c r="PT50" s="1126">
        <v>0</v>
      </c>
      <c r="PU50" s="1059" t="s">
        <v>770</v>
      </c>
      <c r="PV50" s="1059" t="s">
        <v>770</v>
      </c>
      <c r="PW50" s="1059" t="s">
        <v>770</v>
      </c>
      <c r="PX50" s="1059" t="s">
        <v>770</v>
      </c>
      <c r="PY50" s="1059" t="s">
        <v>770</v>
      </c>
      <c r="PZ50" s="1059" t="s">
        <v>770</v>
      </c>
      <c r="QA50" s="1059" t="s">
        <v>770</v>
      </c>
      <c r="QB50" s="1126" t="s">
        <v>770</v>
      </c>
      <c r="QC50" s="1059">
        <v>116</v>
      </c>
      <c r="QD50" s="1059">
        <v>129</v>
      </c>
      <c r="QE50" s="1059" t="s">
        <v>770</v>
      </c>
      <c r="QF50" s="1059">
        <v>82</v>
      </c>
      <c r="QG50" s="1059">
        <v>94</v>
      </c>
      <c r="QH50" s="1059">
        <v>132</v>
      </c>
      <c r="QI50" s="1059">
        <v>132</v>
      </c>
      <c r="QJ50" s="1059">
        <v>139</v>
      </c>
      <c r="QK50" s="1126">
        <v>148</v>
      </c>
      <c r="QL50" s="1059">
        <v>161</v>
      </c>
      <c r="QM50" s="1059">
        <v>176</v>
      </c>
      <c r="QN50" s="1059">
        <v>165</v>
      </c>
      <c r="QO50" s="1059">
        <v>177</v>
      </c>
      <c r="QP50" s="1059">
        <v>190</v>
      </c>
      <c r="QQ50" s="1059">
        <v>232</v>
      </c>
      <c r="QR50" s="1059">
        <v>190</v>
      </c>
      <c r="QS50" s="1059">
        <v>224</v>
      </c>
      <c r="QT50" s="1059">
        <v>237</v>
      </c>
      <c r="QU50" s="1059">
        <v>227</v>
      </c>
      <c r="QV50" s="1059">
        <v>274</v>
      </c>
      <c r="QW50" s="1059">
        <v>213</v>
      </c>
      <c r="QX50" s="1059">
        <v>249</v>
      </c>
      <c r="QY50" s="1059">
        <v>216</v>
      </c>
      <c r="QZ50" s="1059">
        <v>199</v>
      </c>
      <c r="RA50" s="1059">
        <v>178</v>
      </c>
      <c r="RB50" s="1059">
        <v>206</v>
      </c>
      <c r="RC50" s="1059">
        <v>190</v>
      </c>
      <c r="RD50" s="1059">
        <v>236</v>
      </c>
      <c r="RE50" s="1059">
        <v>139</v>
      </c>
      <c r="RF50" s="1059">
        <v>112</v>
      </c>
      <c r="RG50" s="1059">
        <v>116</v>
      </c>
      <c r="RH50" s="1059">
        <v>142</v>
      </c>
      <c r="RI50" s="1059">
        <v>103</v>
      </c>
      <c r="RJ50" s="1126">
        <v>125</v>
      </c>
      <c r="RK50" s="1059">
        <v>164</v>
      </c>
      <c r="RL50" s="1059">
        <v>151</v>
      </c>
      <c r="RM50" s="1059">
        <v>161</v>
      </c>
      <c r="RN50" s="1059">
        <v>186</v>
      </c>
      <c r="RO50" s="1059">
        <v>217</v>
      </c>
      <c r="RP50" s="1059">
        <v>188</v>
      </c>
      <c r="RQ50" s="1059">
        <v>221</v>
      </c>
      <c r="RR50" s="1059">
        <v>236</v>
      </c>
      <c r="RS50" s="1059">
        <v>213</v>
      </c>
      <c r="RT50" s="1059">
        <v>271</v>
      </c>
      <c r="RU50" s="1059">
        <v>211</v>
      </c>
      <c r="RV50" s="1059">
        <v>239</v>
      </c>
      <c r="RW50" s="1059">
        <v>216</v>
      </c>
      <c r="RX50" s="1059">
        <v>219</v>
      </c>
      <c r="RY50" s="1059">
        <v>183</v>
      </c>
      <c r="RZ50" s="1059">
        <v>208</v>
      </c>
      <c r="SA50" s="1059">
        <v>199</v>
      </c>
      <c r="SB50" s="1059">
        <v>233</v>
      </c>
      <c r="SC50" s="1059">
        <v>188</v>
      </c>
      <c r="SD50" s="1059">
        <v>178</v>
      </c>
      <c r="SE50" s="1059">
        <v>119</v>
      </c>
      <c r="SF50" s="1059">
        <v>143</v>
      </c>
      <c r="SG50" s="1059">
        <v>99</v>
      </c>
      <c r="SH50" s="1059">
        <v>135</v>
      </c>
      <c r="SI50" s="1126">
        <v>141</v>
      </c>
      <c r="SJ50" s="1059">
        <v>138</v>
      </c>
      <c r="SK50" s="1059">
        <v>144</v>
      </c>
      <c r="SL50" s="1059">
        <v>167</v>
      </c>
      <c r="SM50" s="1059">
        <v>204</v>
      </c>
      <c r="SN50" s="1059">
        <v>185</v>
      </c>
      <c r="SO50" s="1059">
        <v>215</v>
      </c>
      <c r="SP50" s="1059">
        <v>226</v>
      </c>
      <c r="SQ50" s="1059">
        <v>211</v>
      </c>
      <c r="SR50" s="1059">
        <v>266</v>
      </c>
      <c r="SS50" s="1059">
        <v>216</v>
      </c>
      <c r="ST50" s="1059">
        <v>241</v>
      </c>
      <c r="SU50" s="1059">
        <v>224</v>
      </c>
      <c r="SV50" s="1059">
        <v>223</v>
      </c>
      <c r="SW50" s="1059">
        <v>200</v>
      </c>
      <c r="SX50" s="1059">
        <v>204</v>
      </c>
      <c r="SY50" s="1059">
        <v>207</v>
      </c>
      <c r="SZ50" s="1059">
        <v>228</v>
      </c>
      <c r="TA50" s="1059">
        <v>186</v>
      </c>
      <c r="TB50" s="1059">
        <v>211</v>
      </c>
      <c r="TC50" s="1059">
        <v>171</v>
      </c>
      <c r="TD50" s="1059">
        <v>138</v>
      </c>
      <c r="TE50" s="1059">
        <v>96</v>
      </c>
      <c r="TF50" s="1059">
        <v>133</v>
      </c>
      <c r="TG50" s="1059">
        <v>138</v>
      </c>
      <c r="TH50" s="1126">
        <v>120</v>
      </c>
      <c r="TI50" s="1059">
        <v>76</v>
      </c>
      <c r="TJ50" s="1059">
        <v>103</v>
      </c>
      <c r="TK50" s="1059">
        <v>179</v>
      </c>
      <c r="TL50" s="1060">
        <v>0.57541899441340782</v>
      </c>
      <c r="TM50" s="1060">
        <v>0.50217239263831615</v>
      </c>
      <c r="TN50" s="1060">
        <v>0.64549652323091189</v>
      </c>
      <c r="TO50" s="1126" t="s">
        <v>2154</v>
      </c>
      <c r="TP50" s="1059">
        <v>70</v>
      </c>
      <c r="TQ50" s="1059">
        <v>110</v>
      </c>
      <c r="TR50" s="1059">
        <v>180</v>
      </c>
      <c r="TS50" s="1060">
        <v>0.61111111111111116</v>
      </c>
      <c r="TT50" s="1060">
        <v>0.538281972749167</v>
      </c>
      <c r="TU50" s="1060">
        <v>0.67929680549047444</v>
      </c>
      <c r="TV50" s="1126" t="s">
        <v>2154</v>
      </c>
      <c r="TW50" s="1059">
        <v>52</v>
      </c>
      <c r="TX50" s="1059">
        <v>111</v>
      </c>
      <c r="TY50" s="1059">
        <v>163</v>
      </c>
      <c r="TZ50" s="1060">
        <v>0.68098159509202449</v>
      </c>
      <c r="UA50" s="1060">
        <v>0.60596712437056433</v>
      </c>
      <c r="UB50" s="1060">
        <v>0.74766200604484268</v>
      </c>
      <c r="UC50" s="1126" t="s">
        <v>2154</v>
      </c>
      <c r="UD50" s="1059">
        <v>66</v>
      </c>
      <c r="UE50" s="1059">
        <v>119</v>
      </c>
      <c r="UF50" s="1059">
        <v>185</v>
      </c>
      <c r="UG50" s="1060">
        <v>0.64324324324324322</v>
      </c>
      <c r="UH50" s="1060">
        <v>0.5719432697099277</v>
      </c>
      <c r="UI50" s="1060">
        <v>0.70871543908729551</v>
      </c>
      <c r="UJ50" s="1126" t="s">
        <v>2154</v>
      </c>
      <c r="UK50" s="1059">
        <v>37</v>
      </c>
      <c r="UL50" s="1059">
        <v>97</v>
      </c>
      <c r="UM50" s="1059">
        <v>134</v>
      </c>
      <c r="UN50" s="1060">
        <v>0.72388059701492535</v>
      </c>
      <c r="UO50" s="1060">
        <v>0.6427464230451555</v>
      </c>
      <c r="UP50" s="1060">
        <v>0.79253625977996423</v>
      </c>
      <c r="UQ50" s="1126" t="s">
        <v>2154</v>
      </c>
      <c r="UR50" s="1059">
        <v>2869</v>
      </c>
      <c r="US50" s="1059">
        <v>2855</v>
      </c>
      <c r="UT50" s="1059">
        <v>14</v>
      </c>
      <c r="UU50" s="1059">
        <v>12</v>
      </c>
      <c r="UV50" s="1060">
        <v>0.8571428571428571</v>
      </c>
      <c r="UW50" s="1059">
        <v>2</v>
      </c>
      <c r="UX50" s="1072">
        <v>0.14285714285714285</v>
      </c>
      <c r="UY50" s="1059">
        <v>2014</v>
      </c>
      <c r="UZ50" s="1059">
        <v>1360</v>
      </c>
      <c r="VA50" s="1059">
        <v>321</v>
      </c>
      <c r="VB50" s="1059">
        <v>333</v>
      </c>
      <c r="VC50" s="1060">
        <v>0.67527308838133071</v>
      </c>
      <c r="VD50" s="1060">
        <v>0.15938430983118174</v>
      </c>
      <c r="VE50" s="1072">
        <v>0.16534260178748758</v>
      </c>
      <c r="VF50" s="1059">
        <v>5258</v>
      </c>
      <c r="VG50" s="1059">
        <v>236</v>
      </c>
      <c r="VH50" s="1059">
        <v>312</v>
      </c>
      <c r="VI50" s="1059">
        <v>163</v>
      </c>
      <c r="VJ50" s="1059">
        <v>3630</v>
      </c>
      <c r="VK50" s="1059">
        <v>354</v>
      </c>
      <c r="VL50" s="1059">
        <v>1977</v>
      </c>
      <c r="VM50" s="1072">
        <v>0.17905918057663125</v>
      </c>
      <c r="VN50" s="1059">
        <v>1404</v>
      </c>
      <c r="VO50" s="1059">
        <v>0</v>
      </c>
      <c r="VP50" s="1059">
        <v>192</v>
      </c>
      <c r="VQ50" s="1059">
        <v>278</v>
      </c>
      <c r="VR50" s="1059">
        <v>113</v>
      </c>
      <c r="VS50" s="1126">
        <v>1987</v>
      </c>
      <c r="VT50" s="1059">
        <v>715</v>
      </c>
      <c r="VU50" s="1059">
        <v>644</v>
      </c>
      <c r="VV50" s="1059">
        <v>70</v>
      </c>
      <c r="VW50" s="1059">
        <v>1</v>
      </c>
      <c r="VX50" s="1059">
        <v>71</v>
      </c>
      <c r="VY50" s="1060">
        <v>9.7902097902097904E-2</v>
      </c>
      <c r="VZ50" s="1072">
        <v>9.9300699300699305E-2</v>
      </c>
      <c r="WA50" s="1059">
        <v>65</v>
      </c>
      <c r="WB50" s="1059">
        <v>40</v>
      </c>
      <c r="WC50" s="1059">
        <v>40</v>
      </c>
      <c r="WD50" s="1059">
        <v>40</v>
      </c>
      <c r="WE50" s="1059">
        <v>30</v>
      </c>
      <c r="WF50" s="1059">
        <v>25</v>
      </c>
      <c r="WG50" s="1126">
        <v>35</v>
      </c>
      <c r="WH50" s="1059">
        <v>277</v>
      </c>
      <c r="WI50" s="1059">
        <v>80</v>
      </c>
      <c r="WJ50" s="1060">
        <v>0.28880866425992779</v>
      </c>
      <c r="WK50" s="1126">
        <v>31</v>
      </c>
      <c r="WL50" s="1059" t="s">
        <v>770</v>
      </c>
      <c r="WM50" s="1060" t="s">
        <v>770</v>
      </c>
      <c r="WN50" s="1060" t="s">
        <v>770</v>
      </c>
      <c r="WO50" s="1072" t="s">
        <v>770</v>
      </c>
      <c r="WP50" s="1059" t="s">
        <v>770</v>
      </c>
      <c r="WQ50" s="1060" t="s">
        <v>770</v>
      </c>
      <c r="WR50" s="1060" t="s">
        <v>770</v>
      </c>
      <c r="WS50" s="1072" t="s">
        <v>770</v>
      </c>
      <c r="WT50" s="1059" t="s">
        <v>770</v>
      </c>
      <c r="WU50" s="1060" t="s">
        <v>770</v>
      </c>
      <c r="WV50" s="1060" t="s">
        <v>770</v>
      </c>
      <c r="WW50" s="1072" t="s">
        <v>770</v>
      </c>
      <c r="WX50" s="1059" t="s">
        <v>770</v>
      </c>
      <c r="WY50" s="1060" t="s">
        <v>770</v>
      </c>
      <c r="WZ50" s="1060" t="s">
        <v>770</v>
      </c>
      <c r="XA50" s="1072" t="s">
        <v>770</v>
      </c>
      <c r="XB50" s="1059">
        <v>135</v>
      </c>
      <c r="XC50" s="1059">
        <v>7108</v>
      </c>
      <c r="XD50" s="1072">
        <v>1.8992684299380978E-2</v>
      </c>
      <c r="XE50" s="1059">
        <v>65</v>
      </c>
      <c r="XF50" s="1059">
        <v>830</v>
      </c>
      <c r="XG50" s="1060">
        <v>7.8313253012048195E-2</v>
      </c>
      <c r="XH50" s="1060">
        <v>6.1917335338022648E-2</v>
      </c>
      <c r="XI50" s="1060">
        <v>9.8594543035099652E-2</v>
      </c>
      <c r="XJ50" s="1059">
        <v>70</v>
      </c>
      <c r="XK50" s="1059">
        <v>830</v>
      </c>
      <c r="XL50" s="1060">
        <v>8.4337349397590355E-2</v>
      </c>
      <c r="XM50" s="1060">
        <v>6.7293485357373437E-2</v>
      </c>
      <c r="XN50" s="1060">
        <v>0.1052110804675614</v>
      </c>
      <c r="XO50" s="1059">
        <v>80</v>
      </c>
      <c r="XP50" s="1059">
        <v>850</v>
      </c>
      <c r="XQ50" s="1060">
        <v>9.4117647058823528E-2</v>
      </c>
      <c r="XR50" s="1060">
        <v>7.6273449029781323E-2</v>
      </c>
      <c r="XS50" s="1060">
        <v>0.11561399931102438</v>
      </c>
      <c r="XT50" s="1059">
        <v>85</v>
      </c>
      <c r="XU50" s="1059">
        <v>850</v>
      </c>
      <c r="XV50" s="1060">
        <v>0.1</v>
      </c>
      <c r="XW50" s="1060">
        <v>8.1596856102244236E-2</v>
      </c>
      <c r="XX50" s="1060">
        <v>0.12200236834956428</v>
      </c>
      <c r="XY50" s="1059">
        <v>65</v>
      </c>
      <c r="XZ50" s="1059">
        <v>835</v>
      </c>
      <c r="YA50" s="1060">
        <v>7.7844311377245512E-2</v>
      </c>
      <c r="YB50" s="1060">
        <v>6.1543707079774648E-2</v>
      </c>
      <c r="YC50" s="1060">
        <v>9.8011423884851775E-2</v>
      </c>
      <c r="YD50" s="1059">
        <v>60</v>
      </c>
      <c r="YE50" s="1059">
        <v>640</v>
      </c>
      <c r="YF50" s="1060">
        <v>9.375E-2</v>
      </c>
      <c r="YG50" s="1060">
        <v>7.3528970263383578E-2</v>
      </c>
      <c r="YH50" s="1060">
        <v>0.11881878417841793</v>
      </c>
      <c r="YI50" s="1059" t="s">
        <v>770</v>
      </c>
      <c r="YJ50" s="1059" t="s">
        <v>770</v>
      </c>
      <c r="YK50" s="1060" t="s">
        <v>770</v>
      </c>
      <c r="YL50" s="1060" t="s">
        <v>770</v>
      </c>
      <c r="YM50" s="1072" t="s">
        <v>770</v>
      </c>
      <c r="YN50" s="1059">
        <v>90</v>
      </c>
      <c r="YO50" s="1059">
        <v>95</v>
      </c>
      <c r="YP50" s="1059">
        <v>65</v>
      </c>
      <c r="YQ50" s="1059">
        <v>75</v>
      </c>
      <c r="YR50" s="1059">
        <v>50</v>
      </c>
      <c r="YS50" s="1059">
        <v>45</v>
      </c>
      <c r="YT50" s="1126">
        <v>40</v>
      </c>
      <c r="YU50" s="1059">
        <v>4</v>
      </c>
      <c r="YV50" s="1059">
        <v>47</v>
      </c>
      <c r="YW50" s="1060">
        <v>8.5106382978723402E-2</v>
      </c>
      <c r="YX50" s="1060">
        <v>3.3594123457925534E-2</v>
      </c>
      <c r="YY50" s="1060">
        <v>0.19931537786964584</v>
      </c>
      <c r="YZ50" s="1059">
        <v>2</v>
      </c>
      <c r="ZA50" s="1059">
        <v>47</v>
      </c>
      <c r="ZB50" s="1060">
        <v>4.2553191489361701E-2</v>
      </c>
      <c r="ZC50" s="1060">
        <v>1.1748275966789365E-2</v>
      </c>
      <c r="ZD50" s="1060">
        <v>0.14248527677899447</v>
      </c>
      <c r="ZE50" s="1059">
        <v>4</v>
      </c>
      <c r="ZF50" s="1059">
        <v>47</v>
      </c>
      <c r="ZG50" s="1060">
        <v>8.5106382978723402E-2</v>
      </c>
      <c r="ZH50" s="1060">
        <v>3.3594123457925534E-2</v>
      </c>
      <c r="ZI50" s="1060">
        <v>0.19931537786964584</v>
      </c>
      <c r="ZJ50" s="1059">
        <v>9</v>
      </c>
      <c r="ZK50" s="1059">
        <v>47</v>
      </c>
      <c r="ZL50" s="1060">
        <v>0.19148936170212766</v>
      </c>
      <c r="ZM50" s="1060">
        <v>0.1041593269854226</v>
      </c>
      <c r="ZN50" s="1072">
        <v>0.32544004579661762</v>
      </c>
      <c r="ZO50" s="1059">
        <v>130</v>
      </c>
      <c r="ZP50" s="1059">
        <v>33</v>
      </c>
      <c r="ZQ50" s="1059">
        <v>97</v>
      </c>
      <c r="ZR50" s="1060">
        <v>0.74615384615384617</v>
      </c>
      <c r="ZS50" s="1059">
        <v>52</v>
      </c>
      <c r="ZT50" s="1059">
        <v>16</v>
      </c>
      <c r="ZU50" s="1059">
        <v>68</v>
      </c>
      <c r="ZV50" s="1060">
        <v>0.53608247422680411</v>
      </c>
      <c r="ZW50" s="1060">
        <v>0.43736420746636739</v>
      </c>
      <c r="ZX50" s="1060">
        <v>0.63205168637196629</v>
      </c>
      <c r="ZY50" s="1060">
        <v>0.7010309278350515</v>
      </c>
      <c r="ZZ50" s="1060">
        <v>0.60369204783637709</v>
      </c>
      <c r="AAA50" s="1072">
        <v>0.78305364640576758</v>
      </c>
      <c r="AAB50" s="1059">
        <v>48</v>
      </c>
      <c r="AAC50" s="1059">
        <v>95</v>
      </c>
      <c r="AAD50" s="1059">
        <v>143</v>
      </c>
      <c r="AAE50" s="1060">
        <v>0.66433566433566438</v>
      </c>
      <c r="AAF50" s="1059">
        <v>47</v>
      </c>
      <c r="AAG50" s="1060">
        <v>0.49473684210526314</v>
      </c>
      <c r="AAH50" s="1060">
        <v>0.39637578821231018</v>
      </c>
      <c r="AAI50" s="1060">
        <v>0.59350699971968424</v>
      </c>
      <c r="AAJ50" s="1059">
        <v>12</v>
      </c>
      <c r="AAK50" s="1059">
        <v>59</v>
      </c>
      <c r="AAL50" s="1060">
        <v>0.62105263157894741</v>
      </c>
      <c r="AAM50" s="1060">
        <v>0.52059392019616835</v>
      </c>
      <c r="AAN50" s="1072">
        <v>0.71210195736795923</v>
      </c>
      <c r="AAO50" s="1059">
        <v>97</v>
      </c>
      <c r="AAP50" s="1059">
        <v>35</v>
      </c>
      <c r="AAQ50" s="1060">
        <v>0.36082474226804123</v>
      </c>
      <c r="AAR50" s="1060">
        <v>0.27224493212170381</v>
      </c>
      <c r="AAS50" s="1060">
        <v>0.46000804878758061</v>
      </c>
      <c r="AAT50" s="1059">
        <v>18</v>
      </c>
      <c r="AAU50" s="1059">
        <v>53</v>
      </c>
      <c r="AAV50" s="1060">
        <v>0.54639175257731953</v>
      </c>
      <c r="AAW50" s="1060">
        <v>0.44744092429516064</v>
      </c>
      <c r="AAX50" s="1072">
        <v>0.64180808206841122</v>
      </c>
      <c r="AAY50" s="1059">
        <v>94</v>
      </c>
      <c r="AAZ50" s="1059">
        <v>93</v>
      </c>
      <c r="ABA50" s="1059">
        <v>1</v>
      </c>
      <c r="ABB50" s="1060">
        <v>0.98936170212765961</v>
      </c>
      <c r="ABC50" s="1059">
        <v>33</v>
      </c>
      <c r="ABD50" s="1060">
        <v>0.35483870967741937</v>
      </c>
      <c r="ABE50" s="1060">
        <v>0.26512875076124015</v>
      </c>
      <c r="ABF50" s="1060">
        <v>0.45606504031958617</v>
      </c>
      <c r="ABG50" s="1059">
        <v>12</v>
      </c>
      <c r="ABH50" s="1059">
        <v>45</v>
      </c>
      <c r="ABI50" s="1060">
        <v>0.4838709677419355</v>
      </c>
      <c r="ABJ50" s="1060">
        <v>0.38497702482953838</v>
      </c>
      <c r="ABK50" s="1072">
        <v>0.5840445075127757</v>
      </c>
      <c r="ABL50" s="1059">
        <v>5258</v>
      </c>
      <c r="ABM50" s="1059">
        <v>3281</v>
      </c>
      <c r="ABN50" s="1059">
        <v>1977</v>
      </c>
      <c r="ABO50" s="1059">
        <v>236</v>
      </c>
      <c r="ABP50" s="1059">
        <v>177</v>
      </c>
      <c r="ABQ50" s="1059">
        <v>358</v>
      </c>
      <c r="ABR50" s="1059">
        <v>312</v>
      </c>
      <c r="ABS50" s="1059">
        <v>362</v>
      </c>
      <c r="ABT50" s="1059">
        <v>178</v>
      </c>
      <c r="ABU50" s="1059">
        <v>163</v>
      </c>
      <c r="ABV50" s="1059">
        <v>172</v>
      </c>
      <c r="ABW50" s="1126">
        <v>19</v>
      </c>
      <c r="ABX50" s="1059">
        <v>40</v>
      </c>
      <c r="ABY50" s="1059">
        <v>50</v>
      </c>
      <c r="ABZ50" s="1059">
        <v>25</v>
      </c>
      <c r="ACA50" s="1059">
        <v>10</v>
      </c>
      <c r="ACB50" s="1059">
        <v>120</v>
      </c>
      <c r="ACC50" s="1059">
        <v>135</v>
      </c>
      <c r="ACD50" s="1059">
        <v>80</v>
      </c>
      <c r="ACE50" s="1059">
        <v>45</v>
      </c>
      <c r="ACF50" s="1059">
        <v>50</v>
      </c>
      <c r="ACG50" s="1059">
        <v>40</v>
      </c>
      <c r="ACH50" s="1059">
        <v>20</v>
      </c>
      <c r="ACI50" s="1059">
        <v>140</v>
      </c>
      <c r="ACJ50" s="1059">
        <v>165</v>
      </c>
      <c r="ACK50" s="1059">
        <v>90</v>
      </c>
      <c r="ACL50" s="1059">
        <v>50</v>
      </c>
      <c r="ACM50" s="1059">
        <v>60</v>
      </c>
      <c r="ACN50" s="1059">
        <v>35</v>
      </c>
      <c r="ACO50" s="1059">
        <v>25</v>
      </c>
      <c r="ACP50" s="1059">
        <v>130</v>
      </c>
      <c r="ACQ50" s="1059">
        <v>160</v>
      </c>
      <c r="ACR50" s="1059">
        <v>105</v>
      </c>
      <c r="ACS50" s="1059">
        <v>75</v>
      </c>
      <c r="ACT50" s="1059">
        <v>35</v>
      </c>
      <c r="ACU50" s="1059">
        <v>40</v>
      </c>
      <c r="ACV50" s="1059">
        <v>25</v>
      </c>
      <c r="ACW50" s="1059">
        <v>135</v>
      </c>
      <c r="ACX50" s="1059">
        <v>170</v>
      </c>
      <c r="ACY50" s="1059">
        <v>95</v>
      </c>
      <c r="ACZ50" s="1059">
        <v>65</v>
      </c>
      <c r="ADA50" s="1059">
        <v>60</v>
      </c>
      <c r="ADB50" s="1059">
        <v>55</v>
      </c>
      <c r="ADC50" s="1059">
        <v>30</v>
      </c>
      <c r="ADD50" s="1059">
        <v>195</v>
      </c>
      <c r="ADE50" s="1059">
        <v>220</v>
      </c>
      <c r="ADF50" s="1059">
        <v>130</v>
      </c>
      <c r="ADG50" s="1059">
        <v>95</v>
      </c>
      <c r="ADH50" s="1059">
        <v>85</v>
      </c>
      <c r="ADI50" s="1059">
        <v>75</v>
      </c>
      <c r="ADJ50" s="1059">
        <v>20</v>
      </c>
      <c r="ADK50" s="1059">
        <v>220</v>
      </c>
      <c r="ADL50" s="1059">
        <v>265</v>
      </c>
      <c r="ADM50" s="1126">
        <v>140</v>
      </c>
      <c r="ADN50" s="1059">
        <v>83</v>
      </c>
      <c r="ADO50" s="1059">
        <v>79</v>
      </c>
      <c r="ADP50" s="1060">
        <v>0.95180722891566261</v>
      </c>
      <c r="ADQ50" s="1059">
        <v>79</v>
      </c>
      <c r="ADR50" s="1060">
        <v>0.95180722891566261</v>
      </c>
      <c r="ADS50" s="1059">
        <v>93</v>
      </c>
      <c r="ADT50" s="1059">
        <v>92</v>
      </c>
      <c r="ADU50" s="1060">
        <v>0.989247311827957</v>
      </c>
      <c r="ADV50" s="1059">
        <v>89</v>
      </c>
      <c r="ADW50" s="1060">
        <v>0.956989247311828</v>
      </c>
      <c r="ADX50" s="1059">
        <v>90</v>
      </c>
      <c r="ADY50" s="1060">
        <v>0.967741935483871</v>
      </c>
      <c r="ADZ50" s="1059">
        <v>90</v>
      </c>
      <c r="AEA50" s="1060">
        <v>0.967741935483871</v>
      </c>
      <c r="AEB50" s="1059">
        <v>103</v>
      </c>
      <c r="AEC50" s="1059">
        <v>99</v>
      </c>
      <c r="AED50" s="1060">
        <v>0.96116504854368934</v>
      </c>
      <c r="AEE50" s="1059">
        <v>96</v>
      </c>
      <c r="AEF50" s="1060">
        <v>0.93203883495145634</v>
      </c>
      <c r="AEG50" s="1059">
        <v>99</v>
      </c>
      <c r="AEH50" s="1060">
        <v>0.96116504854368934</v>
      </c>
      <c r="AEI50" s="1059">
        <v>98</v>
      </c>
      <c r="AEJ50" s="1060">
        <v>0.95145631067961167</v>
      </c>
      <c r="AEK50" s="1059">
        <v>96</v>
      </c>
      <c r="AEL50" s="1060">
        <v>0.93203883495145634</v>
      </c>
      <c r="AEM50" s="1059">
        <v>95</v>
      </c>
      <c r="AEN50" s="1060">
        <v>0.92233009708737868</v>
      </c>
      <c r="AEO50" s="1059">
        <v>96</v>
      </c>
      <c r="AEP50" s="1072">
        <v>0.93203883495145634</v>
      </c>
      <c r="AEQ50" s="1158">
        <v>93</v>
      </c>
      <c r="AER50" s="1042">
        <v>90</v>
      </c>
      <c r="AES50" s="1144">
        <v>0.967741935483871</v>
      </c>
      <c r="AET50" s="64">
        <v>22</v>
      </c>
      <c r="AEU50" s="1144">
        <v>0.23655913978494625</v>
      </c>
      <c r="AEV50" s="1042">
        <v>90</v>
      </c>
      <c r="AEW50" s="1144">
        <v>0.967741935483871</v>
      </c>
      <c r="AEX50" s="1042">
        <v>97</v>
      </c>
      <c r="AEY50" s="1042">
        <v>93</v>
      </c>
      <c r="AEZ50" s="1144">
        <v>0.95876288659793818</v>
      </c>
      <c r="AFA50" s="65">
        <v>88</v>
      </c>
      <c r="AFB50" s="1144">
        <v>0.90721649484536082</v>
      </c>
      <c r="AFC50" s="65">
        <v>65</v>
      </c>
      <c r="AFD50" s="1144">
        <v>0.67010309278350511</v>
      </c>
      <c r="AFE50" s="1042">
        <v>92</v>
      </c>
      <c r="AFF50" s="1144">
        <v>0.94845360824742264</v>
      </c>
      <c r="AFG50" s="1042">
        <v>67</v>
      </c>
      <c r="AFH50" s="1144">
        <v>0.69072164948453607</v>
      </c>
      <c r="AFI50" s="1042">
        <v>113</v>
      </c>
      <c r="AFJ50" s="1042">
        <v>111</v>
      </c>
      <c r="AFK50" s="1144">
        <v>0.98230088495575218</v>
      </c>
      <c r="AFL50" s="65">
        <v>106</v>
      </c>
      <c r="AFM50" s="1144">
        <v>0.93805309734513276</v>
      </c>
      <c r="AFN50" s="65">
        <v>111</v>
      </c>
      <c r="AFO50" s="1144">
        <v>0.98230088495575218</v>
      </c>
      <c r="AFP50" s="65">
        <v>111</v>
      </c>
      <c r="AFQ50" s="1144">
        <v>0.98230088495575218</v>
      </c>
      <c r="AFR50" s="65">
        <v>78</v>
      </c>
      <c r="AFS50" s="1144">
        <v>0.69026548672566368</v>
      </c>
      <c r="AFT50" s="65">
        <v>106</v>
      </c>
      <c r="AFU50" s="1144">
        <v>0.93805309734513276</v>
      </c>
      <c r="AFV50" s="1042">
        <v>103</v>
      </c>
      <c r="AFW50" s="1144">
        <v>0.91150442477876104</v>
      </c>
      <c r="AFX50" s="1042">
        <v>102</v>
      </c>
      <c r="AFY50" s="1144">
        <v>0.90265486725663713</v>
      </c>
      <c r="AFZ50" s="1042">
        <v>77</v>
      </c>
      <c r="AGA50" s="1144">
        <v>0.68141592920353977</v>
      </c>
      <c r="AGB50" s="1042">
        <v>70</v>
      </c>
      <c r="AGC50" s="802">
        <v>0.61946902654867253</v>
      </c>
      <c r="AGD50" s="1042">
        <v>91</v>
      </c>
      <c r="AGE50" s="1039">
        <v>84</v>
      </c>
      <c r="AGF50" s="1145">
        <v>0.92307692307692313</v>
      </c>
      <c r="AGG50" s="1039">
        <v>1</v>
      </c>
      <c r="AGH50" s="1145">
        <v>1.098901098901099E-2</v>
      </c>
      <c r="AGI50" s="1039">
        <v>84</v>
      </c>
      <c r="AGJ50" s="1145">
        <v>0.92307692307692313</v>
      </c>
      <c r="AGK50" s="1039">
        <v>88</v>
      </c>
      <c r="AGL50" s="1039">
        <v>86</v>
      </c>
      <c r="AGM50" s="1145">
        <v>0.97727272727272729</v>
      </c>
      <c r="AGN50" s="1039">
        <v>82</v>
      </c>
      <c r="AGO50" s="1145">
        <v>0.93181818181818177</v>
      </c>
      <c r="AGP50" s="1039">
        <v>83</v>
      </c>
      <c r="AGQ50" s="1145">
        <v>0.94318181818181823</v>
      </c>
      <c r="AGR50" s="1039">
        <v>83</v>
      </c>
      <c r="AGS50" s="1145">
        <v>0.94318181818181823</v>
      </c>
      <c r="AGT50" s="1039">
        <v>83</v>
      </c>
      <c r="AGU50" s="1145">
        <v>0.94318181818181823</v>
      </c>
      <c r="AGV50" s="1039">
        <v>107</v>
      </c>
      <c r="AGW50" s="1039">
        <v>106</v>
      </c>
      <c r="AGX50" s="1145">
        <v>0.99065420560747663</v>
      </c>
      <c r="AGY50" s="1039">
        <v>103</v>
      </c>
      <c r="AGZ50" s="1145">
        <v>0.96261682242990654</v>
      </c>
      <c r="AHA50" s="1039">
        <v>106</v>
      </c>
      <c r="AHB50" s="1145">
        <v>0.99065420560747663</v>
      </c>
      <c r="AHC50" s="1039">
        <v>106</v>
      </c>
      <c r="AHD50" s="1145">
        <v>0.99065420560747663</v>
      </c>
      <c r="AHE50" s="1039">
        <v>105</v>
      </c>
      <c r="AHF50" s="1145">
        <v>0.98130841121495327</v>
      </c>
      <c r="AHG50" s="1039">
        <v>93</v>
      </c>
      <c r="AHH50" s="1145">
        <v>0.86915887850467288</v>
      </c>
      <c r="AHI50" s="1039">
        <v>97</v>
      </c>
      <c r="AHJ50" s="1145">
        <v>0.90654205607476634</v>
      </c>
      <c r="AHK50" s="1039">
        <v>98</v>
      </c>
      <c r="AHL50" s="1145">
        <v>0.91588785046728971</v>
      </c>
      <c r="AHM50" s="1039">
        <v>105</v>
      </c>
      <c r="AHN50" s="1145">
        <v>0.98130841121495327</v>
      </c>
      <c r="AHO50" s="1039">
        <v>96</v>
      </c>
      <c r="AHP50" s="749">
        <v>0.89719626168224298</v>
      </c>
    </row>
    <row r="51" spans="1:900" ht="14.25" x14ac:dyDescent="0.2">
      <c r="A51" s="1979"/>
      <c r="B51" s="8" t="s">
        <v>617</v>
      </c>
      <c r="C51" s="1015" t="s">
        <v>663</v>
      </c>
      <c r="D51" s="3" t="s">
        <v>660</v>
      </c>
      <c r="E51" s="1" t="s">
        <v>1640</v>
      </c>
      <c r="F51" s="1" t="s">
        <v>1641</v>
      </c>
      <c r="G51" s="1" t="s">
        <v>770</v>
      </c>
      <c r="H51" s="1" t="s">
        <v>770</v>
      </c>
      <c r="I51" s="1" t="s">
        <v>1642</v>
      </c>
      <c r="J51" s="1" t="s">
        <v>660</v>
      </c>
      <c r="K51" s="1" t="s">
        <v>588</v>
      </c>
      <c r="L51" s="1" t="s">
        <v>737</v>
      </c>
      <c r="M51" s="1" t="s">
        <v>1712</v>
      </c>
      <c r="N51" s="1" t="s">
        <v>627</v>
      </c>
      <c r="O51" s="1" t="s">
        <v>1643</v>
      </c>
      <c r="P51" s="1" t="s">
        <v>588</v>
      </c>
      <c r="Q51" s="1">
        <v>485640</v>
      </c>
      <c r="R51" s="1">
        <v>93142</v>
      </c>
      <c r="S51" s="1">
        <v>22667</v>
      </c>
      <c r="T51" s="1" t="s">
        <v>770</v>
      </c>
      <c r="U51" s="2062" t="s">
        <v>1509</v>
      </c>
      <c r="V51" s="1125">
        <v>475</v>
      </c>
      <c r="W51" s="1059">
        <v>555</v>
      </c>
      <c r="X51" s="1059">
        <v>3100</v>
      </c>
      <c r="Y51" s="1059">
        <v>3705</v>
      </c>
      <c r="Z51" s="1098">
        <v>0.15322580645161291</v>
      </c>
      <c r="AA51" s="1098">
        <v>0.14097563914140446</v>
      </c>
      <c r="AB51" s="1098">
        <v>0.16633434156331445</v>
      </c>
      <c r="AC51" s="1098">
        <v>0.14979757085020243</v>
      </c>
      <c r="AD51" s="1098">
        <v>0.13866926473642296</v>
      </c>
      <c r="AE51" s="1072">
        <v>0.16165132625882109</v>
      </c>
      <c r="AF51" s="1059">
        <v>480</v>
      </c>
      <c r="AG51" s="1059">
        <v>545</v>
      </c>
      <c r="AH51" s="1059">
        <v>3065</v>
      </c>
      <c r="AI51" s="1059">
        <v>3680</v>
      </c>
      <c r="AJ51" s="1098">
        <v>0.15660685154975529</v>
      </c>
      <c r="AK51" s="1098">
        <v>0.14417128258836029</v>
      </c>
      <c r="AL51" s="1098">
        <v>0.16990211343226136</v>
      </c>
      <c r="AM51" s="1098">
        <v>0.14809782608695651</v>
      </c>
      <c r="AN51" s="1098">
        <v>0.13698882617738944</v>
      </c>
      <c r="AO51" s="1072">
        <v>0.15994074341675502</v>
      </c>
      <c r="AP51" s="1059">
        <v>450</v>
      </c>
      <c r="AQ51" s="1059">
        <v>510</v>
      </c>
      <c r="AR51" s="1059">
        <v>3150</v>
      </c>
      <c r="AS51" s="1059">
        <v>3735</v>
      </c>
      <c r="AT51" s="1098">
        <v>0.14285714285714285</v>
      </c>
      <c r="AU51" s="1098">
        <v>0.13107187396133785</v>
      </c>
      <c r="AV51" s="1098">
        <v>0.15551242985419531</v>
      </c>
      <c r="AW51" s="1098">
        <v>0.13654618473895583</v>
      </c>
      <c r="AX51" s="1098">
        <v>0.12590704262580391</v>
      </c>
      <c r="AY51" s="1072">
        <v>0.14793218540705155</v>
      </c>
      <c r="AZ51" s="1059">
        <v>490</v>
      </c>
      <c r="BA51" s="1059">
        <v>560</v>
      </c>
      <c r="BB51" s="1059">
        <v>3195</v>
      </c>
      <c r="BC51" s="1059">
        <v>3820</v>
      </c>
      <c r="BD51" s="1098">
        <v>0.15336463223787167</v>
      </c>
      <c r="BE51" s="1098">
        <v>0.14128683945178283</v>
      </c>
      <c r="BF51" s="1098">
        <v>0.16627496737293038</v>
      </c>
      <c r="BG51" s="1098">
        <v>0.14659685863874344</v>
      </c>
      <c r="BH51" s="1098">
        <v>0.13573544396428824</v>
      </c>
      <c r="BI51" s="1072">
        <v>0.15816833602330999</v>
      </c>
      <c r="BJ51" s="1059">
        <v>900</v>
      </c>
      <c r="BK51" s="1059">
        <v>998</v>
      </c>
      <c r="BL51" s="1059">
        <v>957</v>
      </c>
      <c r="BM51" s="1059">
        <v>938</v>
      </c>
      <c r="BN51" s="1059">
        <v>836</v>
      </c>
      <c r="BO51" s="1059">
        <v>3793</v>
      </c>
      <c r="BP51" s="1059">
        <v>4629</v>
      </c>
      <c r="BQ51" s="1126">
        <v>21712</v>
      </c>
      <c r="BR51" s="1059">
        <v>908</v>
      </c>
      <c r="BS51" s="1059">
        <v>980</v>
      </c>
      <c r="BT51" s="1059">
        <v>934</v>
      </c>
      <c r="BU51" s="1059">
        <v>996</v>
      </c>
      <c r="BV51" s="1059">
        <v>822</v>
      </c>
      <c r="BW51" s="1059">
        <v>3818</v>
      </c>
      <c r="BX51" s="1059">
        <v>4640</v>
      </c>
      <c r="BY51" s="1126">
        <v>21603</v>
      </c>
      <c r="BZ51" s="1059">
        <v>908</v>
      </c>
      <c r="CA51" s="1059">
        <v>984</v>
      </c>
      <c r="CB51" s="1059">
        <v>939</v>
      </c>
      <c r="CC51" s="1059">
        <v>1000</v>
      </c>
      <c r="CD51" s="1059">
        <v>847</v>
      </c>
      <c r="CE51" s="1059">
        <v>3831</v>
      </c>
      <c r="CF51" s="1059">
        <v>4678</v>
      </c>
      <c r="CG51" s="1126">
        <v>21491</v>
      </c>
      <c r="CH51" s="1059">
        <v>885</v>
      </c>
      <c r="CI51" s="1059">
        <v>947</v>
      </c>
      <c r="CJ51" s="1059">
        <v>931</v>
      </c>
      <c r="CK51" s="1059">
        <v>1011</v>
      </c>
      <c r="CL51" s="1059">
        <v>908</v>
      </c>
      <c r="CM51" s="1059">
        <v>3774</v>
      </c>
      <c r="CN51" s="1059">
        <v>4682</v>
      </c>
      <c r="CO51" s="1126">
        <v>21363</v>
      </c>
      <c r="CP51" s="1059">
        <v>911</v>
      </c>
      <c r="CQ51" s="1059">
        <v>928</v>
      </c>
      <c r="CR51" s="1059">
        <v>951</v>
      </c>
      <c r="CS51" s="1059">
        <v>1035</v>
      </c>
      <c r="CT51" s="1059">
        <v>871</v>
      </c>
      <c r="CU51" s="1059">
        <v>3825</v>
      </c>
      <c r="CV51" s="1059">
        <v>4696</v>
      </c>
      <c r="CW51" s="1126">
        <v>21386</v>
      </c>
      <c r="CX51" s="1059">
        <v>891</v>
      </c>
      <c r="CY51" s="1059">
        <v>898</v>
      </c>
      <c r="CZ51" s="1059">
        <v>1006</v>
      </c>
      <c r="DA51" s="1059">
        <v>1061</v>
      </c>
      <c r="DB51" s="1059">
        <v>863</v>
      </c>
      <c r="DC51" s="1059">
        <v>3856</v>
      </c>
      <c r="DD51" s="1059">
        <v>4719</v>
      </c>
      <c r="DE51" s="1126">
        <v>21453</v>
      </c>
      <c r="DF51" s="1059">
        <v>886</v>
      </c>
      <c r="DG51" s="1059">
        <v>927</v>
      </c>
      <c r="DH51" s="1059">
        <v>1061</v>
      </c>
      <c r="DI51" s="1059">
        <v>1050</v>
      </c>
      <c r="DJ51" s="1059">
        <v>869</v>
      </c>
      <c r="DK51" s="1059">
        <v>3924</v>
      </c>
      <c r="DL51" s="1059">
        <v>4793</v>
      </c>
      <c r="DM51" s="1126">
        <v>21513</v>
      </c>
      <c r="DN51" s="1059">
        <v>890</v>
      </c>
      <c r="DO51" s="1059">
        <v>903</v>
      </c>
      <c r="DP51" s="1059">
        <v>1054</v>
      </c>
      <c r="DQ51" s="1059">
        <v>1068</v>
      </c>
      <c r="DR51" s="1059">
        <v>857</v>
      </c>
      <c r="DS51" s="1059">
        <v>3915</v>
      </c>
      <c r="DT51" s="1059">
        <v>4772</v>
      </c>
      <c r="DU51" s="1126">
        <v>21514</v>
      </c>
      <c r="DV51" s="1059">
        <v>877</v>
      </c>
      <c r="DW51" s="1059">
        <v>933</v>
      </c>
      <c r="DX51" s="1059">
        <v>1097</v>
      </c>
      <c r="DY51" s="1059">
        <v>1109</v>
      </c>
      <c r="DZ51" s="1059">
        <v>837</v>
      </c>
      <c r="EA51" s="1059">
        <v>4016</v>
      </c>
      <c r="EB51" s="1059">
        <v>4853</v>
      </c>
      <c r="EC51" s="1126">
        <v>21583</v>
      </c>
      <c r="ED51" s="1059">
        <v>825</v>
      </c>
      <c r="EE51" s="1059">
        <v>965</v>
      </c>
      <c r="EF51" s="1059">
        <v>1129</v>
      </c>
      <c r="EG51" s="1059">
        <v>1104</v>
      </c>
      <c r="EH51" s="1059">
        <v>818</v>
      </c>
      <c r="EI51" s="1059">
        <v>4023</v>
      </c>
      <c r="EJ51" s="1059">
        <v>4841</v>
      </c>
      <c r="EK51" s="1126">
        <v>21470</v>
      </c>
      <c r="EL51" s="1059">
        <v>768</v>
      </c>
      <c r="EM51" s="1059">
        <v>996</v>
      </c>
      <c r="EN51" s="1059">
        <v>1128</v>
      </c>
      <c r="EO51" s="1059">
        <v>1056</v>
      </c>
      <c r="EP51" s="1059">
        <v>805</v>
      </c>
      <c r="EQ51" s="1059">
        <v>3948</v>
      </c>
      <c r="ER51" s="1059">
        <v>4753</v>
      </c>
      <c r="ES51" s="1126">
        <v>21191</v>
      </c>
      <c r="ET51" s="1059" t="s">
        <v>770</v>
      </c>
      <c r="EU51" s="1059" t="s">
        <v>770</v>
      </c>
      <c r="EV51" s="1059">
        <v>18</v>
      </c>
      <c r="EW51" s="1059">
        <v>30</v>
      </c>
      <c r="EX51" s="1059">
        <v>48</v>
      </c>
      <c r="EY51" s="1059">
        <v>167</v>
      </c>
      <c r="EZ51" s="1098">
        <v>0.28742514970059879</v>
      </c>
      <c r="FA51" s="1098">
        <v>0.22417450073418782</v>
      </c>
      <c r="FB51" s="1098">
        <v>0.3602355102191972</v>
      </c>
      <c r="FC51" s="64" t="s">
        <v>2154</v>
      </c>
      <c r="FD51" s="1098">
        <v>0.17964071856287425</v>
      </c>
      <c r="FE51" s="1098">
        <v>0.12883055312227973</v>
      </c>
      <c r="FF51" s="1098">
        <v>0.24485777324408919</v>
      </c>
      <c r="FG51" s="1126" t="s">
        <v>2154</v>
      </c>
      <c r="FH51" s="1059" t="s">
        <v>770</v>
      </c>
      <c r="FI51" s="1059" t="s">
        <v>770</v>
      </c>
      <c r="FJ51" s="1059">
        <v>27</v>
      </c>
      <c r="FK51" s="1059">
        <v>32</v>
      </c>
      <c r="FL51" s="1059">
        <v>59</v>
      </c>
      <c r="FM51" s="1059">
        <v>164</v>
      </c>
      <c r="FN51" s="1098">
        <v>0.3597560975609756</v>
      </c>
      <c r="FO51" s="1098">
        <v>0.29028854120144587</v>
      </c>
      <c r="FP51" s="1098">
        <v>0.43564329755156433</v>
      </c>
      <c r="FQ51" s="1059" t="s">
        <v>2154</v>
      </c>
      <c r="FR51" s="1098">
        <v>0.1951219512195122</v>
      </c>
      <c r="FS51" s="1098">
        <v>0.14174134117184783</v>
      </c>
      <c r="FT51" s="1098">
        <v>0.2624583082912178</v>
      </c>
      <c r="FU51" s="1126" t="s">
        <v>2154</v>
      </c>
      <c r="FV51" s="1059" t="s">
        <v>770</v>
      </c>
      <c r="FW51" s="1059" t="s">
        <v>770</v>
      </c>
      <c r="FX51" s="1059">
        <v>19</v>
      </c>
      <c r="FY51" s="1059">
        <v>27</v>
      </c>
      <c r="FZ51" s="1059">
        <v>46</v>
      </c>
      <c r="GA51" s="1059">
        <v>142</v>
      </c>
      <c r="GB51" s="1098">
        <v>0.323943661971831</v>
      </c>
      <c r="GC51" s="1098">
        <v>0.25248849230487797</v>
      </c>
      <c r="GD51" s="1098">
        <v>0.40467346696026574</v>
      </c>
      <c r="GE51" s="1059" t="s">
        <v>2154</v>
      </c>
      <c r="GF51" s="1098">
        <v>0.19014084507042253</v>
      </c>
      <c r="GG51" s="1098">
        <v>0.1340947901933951</v>
      </c>
      <c r="GH51" s="1098">
        <v>0.26251025811325779</v>
      </c>
      <c r="GI51" s="1126" t="s">
        <v>2154</v>
      </c>
      <c r="GJ51" s="1059" t="s">
        <v>770</v>
      </c>
      <c r="GK51" s="1059" t="s">
        <v>770</v>
      </c>
      <c r="GL51" s="1059">
        <v>23</v>
      </c>
      <c r="GM51" s="1059">
        <v>31</v>
      </c>
      <c r="GN51" s="1059">
        <v>54</v>
      </c>
      <c r="GO51" s="1059">
        <v>157</v>
      </c>
      <c r="GP51" s="1098">
        <v>0.34394904458598724</v>
      </c>
      <c r="GQ51" s="1098">
        <v>0.27416990035460465</v>
      </c>
      <c r="GR51" s="1098">
        <v>0.42118227837298861</v>
      </c>
      <c r="GS51" s="1059" t="s">
        <v>2154</v>
      </c>
      <c r="GT51" s="1098">
        <v>0.19745222929936307</v>
      </c>
      <c r="GU51" s="1098">
        <v>0.14273533101787392</v>
      </c>
      <c r="GV51" s="1098">
        <v>0.26662093386215374</v>
      </c>
      <c r="GW51" s="1126" t="s">
        <v>2154</v>
      </c>
      <c r="GX51" s="1059" t="s">
        <v>770</v>
      </c>
      <c r="GY51" s="1059" t="s">
        <v>770</v>
      </c>
      <c r="GZ51" s="1059">
        <v>22</v>
      </c>
      <c r="HA51" s="1059">
        <v>11</v>
      </c>
      <c r="HB51" s="1059">
        <v>33</v>
      </c>
      <c r="HC51" s="1059">
        <v>161</v>
      </c>
      <c r="HD51" s="1098">
        <v>0.20496894409937888</v>
      </c>
      <c r="HE51" s="1098">
        <v>0.14983782894280695</v>
      </c>
      <c r="HF51" s="1098">
        <v>0.27385084331447995</v>
      </c>
      <c r="HG51" s="1059" t="s">
        <v>2154</v>
      </c>
      <c r="HH51" s="1098">
        <v>6.8322981366459631E-2</v>
      </c>
      <c r="HI51" s="1098">
        <v>3.8575583671797274E-2</v>
      </c>
      <c r="HJ51" s="1098">
        <v>0.11818994731518036</v>
      </c>
      <c r="HK51" s="1126" t="s">
        <v>2154</v>
      </c>
      <c r="HL51" s="1059" t="s">
        <v>770</v>
      </c>
      <c r="HM51" s="1059" t="s">
        <v>770</v>
      </c>
      <c r="HN51" s="1059">
        <v>20</v>
      </c>
      <c r="HO51" s="1059">
        <v>14</v>
      </c>
      <c r="HP51" s="1059">
        <v>34</v>
      </c>
      <c r="HQ51" s="1059">
        <v>165</v>
      </c>
      <c r="HR51" s="1098">
        <v>0.20606060606060606</v>
      </c>
      <c r="HS51" s="1098">
        <v>0.15137301776951592</v>
      </c>
      <c r="HT51" s="1098">
        <v>0.27412353575758996</v>
      </c>
      <c r="HU51" s="1059" t="s">
        <v>2154</v>
      </c>
      <c r="HV51" s="1098">
        <v>8.4848484848484854E-2</v>
      </c>
      <c r="HW51" s="1098">
        <v>5.1214010576140778E-2</v>
      </c>
      <c r="HX51" s="1098">
        <v>0.13737390523018403</v>
      </c>
      <c r="HY51" s="1126" t="s">
        <v>2154</v>
      </c>
      <c r="HZ51" s="1059" t="s">
        <v>770</v>
      </c>
      <c r="IA51" s="1059" t="s">
        <v>770</v>
      </c>
      <c r="IB51" s="1059">
        <v>19</v>
      </c>
      <c r="IC51" s="1059">
        <v>11</v>
      </c>
      <c r="ID51" s="1059">
        <v>30</v>
      </c>
      <c r="IE51" s="1059">
        <v>161</v>
      </c>
      <c r="IF51" s="1098">
        <v>0.18633540372670807</v>
      </c>
      <c r="IG51" s="1098">
        <v>0.13375638905813314</v>
      </c>
      <c r="IH51" s="1098">
        <v>0.25353367302592972</v>
      </c>
      <c r="II51" s="1059" t="s">
        <v>2154</v>
      </c>
      <c r="IJ51" s="1098">
        <v>6.8322981366459631E-2</v>
      </c>
      <c r="IK51" s="1098">
        <v>3.8575583671797274E-2</v>
      </c>
      <c r="IL51" s="1098">
        <v>0.11818994731518036</v>
      </c>
      <c r="IM51" s="1126" t="s">
        <v>2154</v>
      </c>
      <c r="IN51" s="1059" t="s">
        <v>770</v>
      </c>
      <c r="IO51" s="1059" t="s">
        <v>770</v>
      </c>
      <c r="IP51" s="1059">
        <v>17</v>
      </c>
      <c r="IQ51" s="1059">
        <v>8</v>
      </c>
      <c r="IR51" s="1059">
        <v>25</v>
      </c>
      <c r="IS51" s="1059">
        <v>123</v>
      </c>
      <c r="IT51" s="1098">
        <v>0.2032520325203252</v>
      </c>
      <c r="IU51" s="1098">
        <v>0.14163307280746557</v>
      </c>
      <c r="IV51" s="1098">
        <v>0.28284532188527911</v>
      </c>
      <c r="IW51" s="1059" t="s">
        <v>2154</v>
      </c>
      <c r="IX51" s="1098">
        <v>6.5040650406504072E-2</v>
      </c>
      <c r="IY51" s="1098">
        <v>3.3322636380229045E-2</v>
      </c>
      <c r="IZ51" s="1098">
        <v>0.12310459967625974</v>
      </c>
      <c r="JA51" s="1126" t="s">
        <v>2154</v>
      </c>
      <c r="JB51" s="1059">
        <v>20999</v>
      </c>
      <c r="JC51" s="1059">
        <v>885</v>
      </c>
      <c r="JD51" s="1059">
        <v>903</v>
      </c>
      <c r="JE51" s="1059">
        <v>1012</v>
      </c>
      <c r="JF51" s="1059">
        <v>1043</v>
      </c>
      <c r="JG51" s="1126">
        <v>850</v>
      </c>
      <c r="JH51" s="1059">
        <v>4525</v>
      </c>
      <c r="JI51" s="1059">
        <v>16</v>
      </c>
      <c r="JJ51" s="1059">
        <v>43</v>
      </c>
      <c r="JK51" s="1059">
        <v>39</v>
      </c>
      <c r="JL51" s="1059">
        <v>54</v>
      </c>
      <c r="JM51" s="1126">
        <v>41</v>
      </c>
      <c r="JN51" s="1060">
        <v>0.21548645173579695</v>
      </c>
      <c r="JO51" s="1060">
        <v>1.8079096045197741E-2</v>
      </c>
      <c r="JP51" s="1060">
        <v>4.7619047619047616E-2</v>
      </c>
      <c r="JQ51" s="1060">
        <v>3.8537549407114624E-2</v>
      </c>
      <c r="JR51" s="1060">
        <v>5.1773729626078617E-2</v>
      </c>
      <c r="JS51" s="1072">
        <v>4.8235294117647057E-2</v>
      </c>
      <c r="JT51" s="1059">
        <v>21497</v>
      </c>
      <c r="JU51" s="1059">
        <v>21154</v>
      </c>
      <c r="JV51" s="1059">
        <v>20403</v>
      </c>
      <c r="JW51" s="1059">
        <v>751</v>
      </c>
      <c r="JX51" s="1059">
        <v>154</v>
      </c>
      <c r="JY51" s="1059">
        <v>32</v>
      </c>
      <c r="JZ51" s="1059">
        <v>565</v>
      </c>
      <c r="KA51" s="1059">
        <v>134</v>
      </c>
      <c r="KB51" s="1059">
        <v>148</v>
      </c>
      <c r="KC51" s="1059">
        <v>44</v>
      </c>
      <c r="KD51" s="1059">
        <v>17</v>
      </c>
      <c r="KE51" s="1060">
        <v>0.94910917802484063</v>
      </c>
      <c r="KF51" s="1072">
        <v>5.0890821975159373E-2</v>
      </c>
      <c r="KG51" s="1059">
        <v>887</v>
      </c>
      <c r="KH51" s="1059">
        <v>870</v>
      </c>
      <c r="KI51" s="1059">
        <v>841</v>
      </c>
      <c r="KJ51" s="1059">
        <v>29</v>
      </c>
      <c r="KK51" s="1059">
        <v>1</v>
      </c>
      <c r="KL51" s="1059">
        <v>4</v>
      </c>
      <c r="KM51" s="1059">
        <v>24</v>
      </c>
      <c r="KN51" s="1059">
        <v>11</v>
      </c>
      <c r="KO51" s="1059">
        <v>5</v>
      </c>
      <c r="KP51" s="1059">
        <v>1</v>
      </c>
      <c r="KQ51" s="1059">
        <v>0</v>
      </c>
      <c r="KR51" s="1060">
        <v>0.94813979706877116</v>
      </c>
      <c r="KS51" s="1072">
        <v>5.1860202931228838E-2</v>
      </c>
      <c r="KT51" s="1059">
        <v>559</v>
      </c>
      <c r="KU51" s="1059">
        <v>552</v>
      </c>
      <c r="KV51" s="1059">
        <v>541</v>
      </c>
      <c r="KW51" s="1059">
        <v>11</v>
      </c>
      <c r="KX51" s="1059">
        <v>0</v>
      </c>
      <c r="KY51" s="1059">
        <v>2</v>
      </c>
      <c r="KZ51" s="1059">
        <v>9</v>
      </c>
      <c r="LA51" s="1059">
        <v>6</v>
      </c>
      <c r="LB51" s="1059">
        <v>1</v>
      </c>
      <c r="LC51" s="1059">
        <v>0</v>
      </c>
      <c r="LD51" s="1059">
        <v>0</v>
      </c>
      <c r="LE51" s="1060">
        <v>0.96779964221824688</v>
      </c>
      <c r="LF51" s="1072">
        <v>3.2200357781753119E-2</v>
      </c>
      <c r="LG51" s="1059">
        <v>345</v>
      </c>
      <c r="LH51" s="1059">
        <v>334</v>
      </c>
      <c r="LI51" s="1059">
        <v>328</v>
      </c>
      <c r="LJ51" s="1059">
        <v>6</v>
      </c>
      <c r="LK51" s="1059">
        <v>0</v>
      </c>
      <c r="LL51" s="1059">
        <v>0</v>
      </c>
      <c r="LM51" s="1059">
        <v>6</v>
      </c>
      <c r="LN51" s="1059">
        <v>8</v>
      </c>
      <c r="LO51" s="1059">
        <v>3</v>
      </c>
      <c r="LP51" s="1059">
        <v>0</v>
      </c>
      <c r="LQ51" s="1059">
        <v>0</v>
      </c>
      <c r="LR51" s="1060">
        <v>0.95072463768115945</v>
      </c>
      <c r="LS51" s="1072">
        <v>4.9275362318840554E-2</v>
      </c>
      <c r="LT51" s="1059">
        <v>1013</v>
      </c>
      <c r="LU51" s="1059">
        <v>985</v>
      </c>
      <c r="LV51" s="1059">
        <v>963</v>
      </c>
      <c r="LW51" s="1059">
        <v>22</v>
      </c>
      <c r="LX51" s="1059">
        <v>1</v>
      </c>
      <c r="LY51" s="1059">
        <v>2</v>
      </c>
      <c r="LZ51" s="1059">
        <v>19</v>
      </c>
      <c r="MA51" s="1059">
        <v>20</v>
      </c>
      <c r="MB51" s="1059">
        <v>7</v>
      </c>
      <c r="MC51" s="1059">
        <v>1</v>
      </c>
      <c r="MD51" s="1059">
        <v>0</v>
      </c>
      <c r="ME51" s="1060">
        <v>0.95064165844027637</v>
      </c>
      <c r="MF51" s="1072">
        <v>4.9358341559723629E-2</v>
      </c>
      <c r="MG51" s="1059">
        <v>227</v>
      </c>
      <c r="MH51" s="1059">
        <v>220</v>
      </c>
      <c r="MI51" s="1059">
        <v>211</v>
      </c>
      <c r="MJ51" s="1059">
        <v>9</v>
      </c>
      <c r="MK51" s="1059">
        <v>0</v>
      </c>
      <c r="ML51" s="1059">
        <v>2</v>
      </c>
      <c r="MM51" s="1059">
        <v>7</v>
      </c>
      <c r="MN51" s="1059">
        <v>4</v>
      </c>
      <c r="MO51" s="1059">
        <v>2</v>
      </c>
      <c r="MP51" s="1059">
        <v>0</v>
      </c>
      <c r="MQ51" s="1059">
        <v>1</v>
      </c>
      <c r="MR51" s="1060">
        <v>0.92951541850220265</v>
      </c>
      <c r="MS51" s="1072">
        <v>7.0484581497797349E-2</v>
      </c>
      <c r="MT51" s="1059">
        <v>420</v>
      </c>
      <c r="MU51" s="1059">
        <v>406</v>
      </c>
      <c r="MV51" s="1059">
        <v>396</v>
      </c>
      <c r="MW51" s="1059">
        <v>10</v>
      </c>
      <c r="MX51" s="1059">
        <v>0</v>
      </c>
      <c r="MY51" s="1059">
        <v>3</v>
      </c>
      <c r="MZ51" s="1059">
        <v>7</v>
      </c>
      <c r="NA51" s="1059">
        <v>6</v>
      </c>
      <c r="NB51" s="1059">
        <v>8</v>
      </c>
      <c r="NC51" s="1059">
        <v>0</v>
      </c>
      <c r="ND51" s="1059">
        <v>0</v>
      </c>
      <c r="NE51" s="1060">
        <v>0.94285714285714284</v>
      </c>
      <c r="NF51" s="1072">
        <v>5.7142857142857162E-2</v>
      </c>
      <c r="NG51" s="1059">
        <v>398</v>
      </c>
      <c r="NH51" s="1059">
        <v>389</v>
      </c>
      <c r="NI51" s="1059">
        <v>380</v>
      </c>
      <c r="NJ51" s="1059">
        <v>9</v>
      </c>
      <c r="NK51" s="1059">
        <v>0</v>
      </c>
      <c r="NL51" s="1059">
        <v>1</v>
      </c>
      <c r="NM51" s="1059">
        <v>8</v>
      </c>
      <c r="NN51" s="1059">
        <v>3</v>
      </c>
      <c r="NO51" s="1059">
        <v>1</v>
      </c>
      <c r="NP51" s="1059">
        <v>2</v>
      </c>
      <c r="NQ51" s="1059">
        <v>3</v>
      </c>
      <c r="NR51" s="1060">
        <v>0.95477386934673369</v>
      </c>
      <c r="NS51" s="1072">
        <v>4.5226130653266305E-2</v>
      </c>
      <c r="NT51" s="1059">
        <v>871</v>
      </c>
      <c r="NU51" s="1059">
        <v>840</v>
      </c>
      <c r="NV51" s="1059">
        <v>791</v>
      </c>
      <c r="NW51" s="1059">
        <v>49</v>
      </c>
      <c r="NX51" s="1059">
        <v>4</v>
      </c>
      <c r="NY51" s="1059">
        <v>1</v>
      </c>
      <c r="NZ51" s="1059">
        <v>44</v>
      </c>
      <c r="OA51" s="1059">
        <v>15</v>
      </c>
      <c r="OB51" s="1059">
        <v>12</v>
      </c>
      <c r="OC51" s="1059">
        <v>3</v>
      </c>
      <c r="OD51" s="1059">
        <v>1</v>
      </c>
      <c r="OE51" s="1060">
        <v>0.90815154994259473</v>
      </c>
      <c r="OF51" s="1072">
        <v>9.1848450057405273E-2</v>
      </c>
      <c r="OG51" s="1059">
        <v>4720</v>
      </c>
      <c r="OH51" s="1059">
        <v>4596</v>
      </c>
      <c r="OI51" s="1059">
        <v>4451</v>
      </c>
      <c r="OJ51" s="1059">
        <v>145</v>
      </c>
      <c r="OK51" s="1059">
        <v>6</v>
      </c>
      <c r="OL51" s="1059">
        <v>15</v>
      </c>
      <c r="OM51" s="1059">
        <v>124</v>
      </c>
      <c r="ON51" s="1059">
        <v>73</v>
      </c>
      <c r="OO51" s="1059">
        <v>39</v>
      </c>
      <c r="OP51" s="1059">
        <v>7</v>
      </c>
      <c r="OQ51" s="1059">
        <v>5</v>
      </c>
      <c r="OR51" s="1060">
        <v>0.94300847457627124</v>
      </c>
      <c r="OS51" s="1072">
        <v>5.6991525423728762E-2</v>
      </c>
      <c r="OT51" s="1059">
        <v>21386</v>
      </c>
      <c r="OU51" s="1059">
        <v>15.072029645562516</v>
      </c>
      <c r="OV51" s="1060">
        <v>0</v>
      </c>
      <c r="OW51" s="1072">
        <v>0</v>
      </c>
      <c r="OX51" s="1059">
        <v>3001</v>
      </c>
      <c r="OY51" s="1060">
        <v>0.15627857380873042</v>
      </c>
      <c r="OZ51" s="1059">
        <v>468.99199999999996</v>
      </c>
      <c r="PA51" s="1060">
        <v>0</v>
      </c>
      <c r="PB51" s="1072">
        <v>0.14285714285714285</v>
      </c>
      <c r="PC51" s="1059">
        <v>785</v>
      </c>
      <c r="PD51" s="1059">
        <v>105</v>
      </c>
      <c r="PE51" s="1126">
        <v>55</v>
      </c>
      <c r="PF51" s="1059">
        <v>740</v>
      </c>
      <c r="PG51" s="1059">
        <v>90</v>
      </c>
      <c r="PH51" s="1126">
        <v>60</v>
      </c>
      <c r="PI51" s="1059">
        <v>705</v>
      </c>
      <c r="PJ51" s="1059">
        <v>75</v>
      </c>
      <c r="PK51" s="1126">
        <v>50</v>
      </c>
      <c r="PL51" s="1059">
        <v>690</v>
      </c>
      <c r="PM51" s="1059">
        <v>105</v>
      </c>
      <c r="PN51" s="1126">
        <v>45</v>
      </c>
      <c r="PO51" s="1059">
        <v>650</v>
      </c>
      <c r="PP51" s="1059">
        <v>95</v>
      </c>
      <c r="PQ51" s="1126">
        <v>25</v>
      </c>
      <c r="PR51" s="1059">
        <v>645</v>
      </c>
      <c r="PS51" s="1059">
        <v>100</v>
      </c>
      <c r="PT51" s="1126">
        <v>35</v>
      </c>
      <c r="PU51" s="1059" t="s">
        <v>770</v>
      </c>
      <c r="PV51" s="1059" t="s">
        <v>770</v>
      </c>
      <c r="PW51" s="1059" t="s">
        <v>770</v>
      </c>
      <c r="PX51" s="1059" t="s">
        <v>770</v>
      </c>
      <c r="PY51" s="1059" t="s">
        <v>770</v>
      </c>
      <c r="PZ51" s="1059" t="s">
        <v>770</v>
      </c>
      <c r="QA51" s="1059" t="s">
        <v>770</v>
      </c>
      <c r="QB51" s="1126" t="s">
        <v>770</v>
      </c>
      <c r="QC51" s="1059">
        <v>161</v>
      </c>
      <c r="QD51" s="1059">
        <v>143</v>
      </c>
      <c r="QE51" s="1059" t="s">
        <v>770</v>
      </c>
      <c r="QF51" s="1059">
        <v>177</v>
      </c>
      <c r="QG51" s="1059">
        <v>190</v>
      </c>
      <c r="QH51" s="1059">
        <v>188</v>
      </c>
      <c r="QI51" s="1059">
        <v>172</v>
      </c>
      <c r="QJ51" s="1059">
        <v>196</v>
      </c>
      <c r="QK51" s="1126">
        <v>169</v>
      </c>
      <c r="QL51" s="1059">
        <v>145</v>
      </c>
      <c r="QM51" s="1059">
        <v>167</v>
      </c>
      <c r="QN51" s="1059">
        <v>205</v>
      </c>
      <c r="QO51" s="1059">
        <v>178</v>
      </c>
      <c r="QP51" s="1059">
        <v>205</v>
      </c>
      <c r="QQ51" s="1059">
        <v>188</v>
      </c>
      <c r="QR51" s="1059">
        <v>190</v>
      </c>
      <c r="QS51" s="1059">
        <v>201</v>
      </c>
      <c r="QT51" s="1059">
        <v>212</v>
      </c>
      <c r="QU51" s="1059">
        <v>207</v>
      </c>
      <c r="QV51" s="1059">
        <v>213</v>
      </c>
      <c r="QW51" s="1059">
        <v>197</v>
      </c>
      <c r="QX51" s="1059">
        <v>175</v>
      </c>
      <c r="QY51" s="1059">
        <v>190</v>
      </c>
      <c r="QZ51" s="1059">
        <v>182</v>
      </c>
      <c r="RA51" s="1059">
        <v>183</v>
      </c>
      <c r="RB51" s="1059">
        <v>192</v>
      </c>
      <c r="RC51" s="1059">
        <v>167</v>
      </c>
      <c r="RD51" s="1059">
        <v>211</v>
      </c>
      <c r="RE51" s="1059">
        <v>185</v>
      </c>
      <c r="RF51" s="1059">
        <v>174</v>
      </c>
      <c r="RG51" s="1059">
        <v>159</v>
      </c>
      <c r="RH51" s="1059">
        <v>155</v>
      </c>
      <c r="RI51" s="1059">
        <v>172</v>
      </c>
      <c r="RJ51" s="1126">
        <v>176</v>
      </c>
      <c r="RK51" s="1059">
        <v>155</v>
      </c>
      <c r="RL51" s="1059">
        <v>194</v>
      </c>
      <c r="RM51" s="1059">
        <v>172</v>
      </c>
      <c r="RN51" s="1059">
        <v>200</v>
      </c>
      <c r="RO51" s="1059">
        <v>187</v>
      </c>
      <c r="RP51" s="1059">
        <v>182</v>
      </c>
      <c r="RQ51" s="1059">
        <v>188</v>
      </c>
      <c r="RR51" s="1059">
        <v>202</v>
      </c>
      <c r="RS51" s="1059">
        <v>206</v>
      </c>
      <c r="RT51" s="1059">
        <v>202</v>
      </c>
      <c r="RU51" s="1059">
        <v>198</v>
      </c>
      <c r="RV51" s="1059">
        <v>174</v>
      </c>
      <c r="RW51" s="1059">
        <v>188</v>
      </c>
      <c r="RX51" s="1059">
        <v>188</v>
      </c>
      <c r="RY51" s="1059">
        <v>186</v>
      </c>
      <c r="RZ51" s="1059">
        <v>198</v>
      </c>
      <c r="SA51" s="1059">
        <v>175</v>
      </c>
      <c r="SB51" s="1059">
        <v>219</v>
      </c>
      <c r="SC51" s="1059">
        <v>192</v>
      </c>
      <c r="SD51" s="1059">
        <v>212</v>
      </c>
      <c r="SE51" s="1059">
        <v>167</v>
      </c>
      <c r="SF51" s="1059">
        <v>150</v>
      </c>
      <c r="SG51" s="1059">
        <v>179</v>
      </c>
      <c r="SH51" s="1059">
        <v>165</v>
      </c>
      <c r="SI51" s="1126">
        <v>161</v>
      </c>
      <c r="SJ51" s="1059">
        <v>188</v>
      </c>
      <c r="SK51" s="1059">
        <v>170</v>
      </c>
      <c r="SL51" s="1059">
        <v>199</v>
      </c>
      <c r="SM51" s="1059">
        <v>177</v>
      </c>
      <c r="SN51" s="1059">
        <v>174</v>
      </c>
      <c r="SO51" s="1059">
        <v>183</v>
      </c>
      <c r="SP51" s="1059">
        <v>200</v>
      </c>
      <c r="SQ51" s="1059">
        <v>201</v>
      </c>
      <c r="SR51" s="1059">
        <v>198</v>
      </c>
      <c r="SS51" s="1059">
        <v>202</v>
      </c>
      <c r="ST51" s="1059">
        <v>178</v>
      </c>
      <c r="SU51" s="1059">
        <v>187</v>
      </c>
      <c r="SV51" s="1059">
        <v>183</v>
      </c>
      <c r="SW51" s="1059">
        <v>195</v>
      </c>
      <c r="SX51" s="1059">
        <v>196</v>
      </c>
      <c r="SY51" s="1059">
        <v>185</v>
      </c>
      <c r="SZ51" s="1059">
        <v>221</v>
      </c>
      <c r="TA51" s="1059">
        <v>194</v>
      </c>
      <c r="TB51" s="1059">
        <v>223</v>
      </c>
      <c r="TC51" s="1059">
        <v>177</v>
      </c>
      <c r="TD51" s="1059">
        <v>154</v>
      </c>
      <c r="TE51" s="1059">
        <v>192</v>
      </c>
      <c r="TF51" s="1059">
        <v>157</v>
      </c>
      <c r="TG51" s="1059">
        <v>158</v>
      </c>
      <c r="TH51" s="1126">
        <v>186</v>
      </c>
      <c r="TI51" s="1059">
        <v>76</v>
      </c>
      <c r="TJ51" s="1059">
        <v>122</v>
      </c>
      <c r="TK51" s="1059">
        <v>198</v>
      </c>
      <c r="TL51" s="1060">
        <v>0.61616161616161613</v>
      </c>
      <c r="TM51" s="1060">
        <v>0.54682338136658892</v>
      </c>
      <c r="TN51" s="1060">
        <v>0.68107826118378578</v>
      </c>
      <c r="TO51" s="1126" t="s">
        <v>3499</v>
      </c>
      <c r="TP51" s="1059">
        <v>76</v>
      </c>
      <c r="TQ51" s="1059">
        <v>130</v>
      </c>
      <c r="TR51" s="1059">
        <v>206</v>
      </c>
      <c r="TS51" s="1060">
        <v>0.6310679611650486</v>
      </c>
      <c r="TT51" s="1060">
        <v>0.5633394478729038</v>
      </c>
      <c r="TU51" s="1060">
        <v>0.6939976879985259</v>
      </c>
      <c r="TV51" s="1126" t="s">
        <v>2154</v>
      </c>
      <c r="TW51" s="1059">
        <v>69</v>
      </c>
      <c r="TX51" s="1059">
        <v>128</v>
      </c>
      <c r="TY51" s="1059">
        <v>197</v>
      </c>
      <c r="TZ51" s="1060">
        <v>0.64974619289340096</v>
      </c>
      <c r="UA51" s="1060">
        <v>0.58084407610682398</v>
      </c>
      <c r="UB51" s="1060">
        <v>0.71291997214515379</v>
      </c>
      <c r="UC51" s="1126" t="s">
        <v>2154</v>
      </c>
      <c r="UD51" s="1059">
        <v>60</v>
      </c>
      <c r="UE51" s="1059">
        <v>146</v>
      </c>
      <c r="UF51" s="1059">
        <v>206</v>
      </c>
      <c r="UG51" s="1060">
        <v>0.70873786407766992</v>
      </c>
      <c r="UH51" s="1060">
        <v>0.64332455006809652</v>
      </c>
      <c r="UI51" s="1060">
        <v>0.76650866631973602</v>
      </c>
      <c r="UJ51" s="1126" t="s">
        <v>2154</v>
      </c>
      <c r="UK51" s="1059">
        <v>60</v>
      </c>
      <c r="UL51" s="1059">
        <v>140</v>
      </c>
      <c r="UM51" s="1059">
        <v>200</v>
      </c>
      <c r="UN51" s="1060">
        <v>0.7</v>
      </c>
      <c r="UO51" s="1060">
        <v>0.63320931627280741</v>
      </c>
      <c r="UP51" s="1060">
        <v>0.75925255317628604</v>
      </c>
      <c r="UQ51" s="1126" t="s">
        <v>2154</v>
      </c>
      <c r="UR51" s="1059">
        <v>2519</v>
      </c>
      <c r="US51" s="1059">
        <v>2482</v>
      </c>
      <c r="UT51" s="1059">
        <v>37</v>
      </c>
      <c r="UU51" s="1059">
        <v>34</v>
      </c>
      <c r="UV51" s="1060">
        <v>0.91891891891891897</v>
      </c>
      <c r="UW51" s="1059">
        <v>3</v>
      </c>
      <c r="UX51" s="1072">
        <v>8.1081081081081086E-2</v>
      </c>
      <c r="UY51" s="1059">
        <v>1788</v>
      </c>
      <c r="UZ51" s="1059">
        <v>1097</v>
      </c>
      <c r="VA51" s="1059">
        <v>244</v>
      </c>
      <c r="VB51" s="1059">
        <v>447</v>
      </c>
      <c r="VC51" s="1060">
        <v>0.61353467561521258</v>
      </c>
      <c r="VD51" s="1060">
        <v>0.13646532438478748</v>
      </c>
      <c r="VE51" s="1072">
        <v>0.25</v>
      </c>
      <c r="VF51" s="1059">
        <v>6502</v>
      </c>
      <c r="VG51" s="1059">
        <v>259</v>
      </c>
      <c r="VH51" s="1059">
        <v>270</v>
      </c>
      <c r="VI51" s="1059">
        <v>166</v>
      </c>
      <c r="VJ51" s="1059">
        <v>3509</v>
      </c>
      <c r="VK51" s="1059">
        <v>306</v>
      </c>
      <c r="VL51" s="1059">
        <v>1966</v>
      </c>
      <c r="VM51" s="1072">
        <v>0.15564598168870802</v>
      </c>
      <c r="VN51" s="1059">
        <v>1107</v>
      </c>
      <c r="VO51" s="1059">
        <v>3</v>
      </c>
      <c r="VP51" s="1059">
        <v>259</v>
      </c>
      <c r="VQ51" s="1059">
        <v>429</v>
      </c>
      <c r="VR51" s="1059">
        <v>182</v>
      </c>
      <c r="VS51" s="1126">
        <v>1980</v>
      </c>
      <c r="VT51" s="1059">
        <v>697</v>
      </c>
      <c r="VU51" s="1059">
        <v>574</v>
      </c>
      <c r="VV51" s="1059">
        <v>123</v>
      </c>
      <c r="VW51" s="1059">
        <v>0</v>
      </c>
      <c r="VX51" s="1059">
        <v>123</v>
      </c>
      <c r="VY51" s="1060">
        <v>0.17647058823529413</v>
      </c>
      <c r="VZ51" s="1072">
        <v>0.17647058823529413</v>
      </c>
      <c r="WA51" s="1059">
        <v>130</v>
      </c>
      <c r="WB51" s="1059">
        <v>100</v>
      </c>
      <c r="WC51" s="1059">
        <v>105</v>
      </c>
      <c r="WD51" s="1059">
        <v>110</v>
      </c>
      <c r="WE51" s="1059">
        <v>100</v>
      </c>
      <c r="WF51" s="1059">
        <v>110</v>
      </c>
      <c r="WG51" s="1126">
        <v>70</v>
      </c>
      <c r="WH51" s="1059">
        <v>427</v>
      </c>
      <c r="WI51" s="1059">
        <v>142</v>
      </c>
      <c r="WJ51" s="1060">
        <v>0.33255269320843089</v>
      </c>
      <c r="WK51" s="1126">
        <v>39</v>
      </c>
      <c r="WL51" s="1059" t="s">
        <v>770</v>
      </c>
      <c r="WM51" s="1060" t="s">
        <v>770</v>
      </c>
      <c r="WN51" s="1060" t="s">
        <v>770</v>
      </c>
      <c r="WO51" s="1072" t="s">
        <v>770</v>
      </c>
      <c r="WP51" s="1059" t="s">
        <v>770</v>
      </c>
      <c r="WQ51" s="1060" t="s">
        <v>770</v>
      </c>
      <c r="WR51" s="1060" t="s">
        <v>770</v>
      </c>
      <c r="WS51" s="1072" t="s">
        <v>770</v>
      </c>
      <c r="WT51" s="1059" t="s">
        <v>770</v>
      </c>
      <c r="WU51" s="1060" t="s">
        <v>770</v>
      </c>
      <c r="WV51" s="1060" t="s">
        <v>770</v>
      </c>
      <c r="WW51" s="1072" t="s">
        <v>770</v>
      </c>
      <c r="WX51" s="1059" t="s">
        <v>770</v>
      </c>
      <c r="WY51" s="1060" t="s">
        <v>770</v>
      </c>
      <c r="WZ51" s="1060" t="s">
        <v>770</v>
      </c>
      <c r="XA51" s="1072" t="s">
        <v>770</v>
      </c>
      <c r="XB51" s="1059">
        <v>306</v>
      </c>
      <c r="XC51" s="1059">
        <v>9734</v>
      </c>
      <c r="XD51" s="1072">
        <v>3.1436202999794535E-2</v>
      </c>
      <c r="XE51" s="1059">
        <v>150</v>
      </c>
      <c r="XF51" s="1059">
        <v>895</v>
      </c>
      <c r="XG51" s="1060">
        <v>0.16759776536312848</v>
      </c>
      <c r="XH51" s="1060">
        <v>0.1445592502600313</v>
      </c>
      <c r="XI51" s="1060">
        <v>0.19347751455424736</v>
      </c>
      <c r="XJ51" s="1059">
        <v>180</v>
      </c>
      <c r="XK51" s="1059">
        <v>940</v>
      </c>
      <c r="XL51" s="1060">
        <v>0.19148936170212766</v>
      </c>
      <c r="XM51" s="1060">
        <v>0.16761130888020026</v>
      </c>
      <c r="XN51" s="1060">
        <v>0.21787870686386843</v>
      </c>
      <c r="XO51" s="1059">
        <v>175</v>
      </c>
      <c r="XP51" s="1059">
        <v>915</v>
      </c>
      <c r="XQ51" s="1060">
        <v>0.19125683060109289</v>
      </c>
      <c r="XR51" s="1060">
        <v>0.16708515389000358</v>
      </c>
      <c r="XS51" s="1060">
        <v>0.21801007165068892</v>
      </c>
      <c r="XT51" s="1059">
        <v>165</v>
      </c>
      <c r="XU51" s="1059">
        <v>930</v>
      </c>
      <c r="XV51" s="1060">
        <v>0.17741935483870969</v>
      </c>
      <c r="XW51" s="1060">
        <v>0.15420843476217166</v>
      </c>
      <c r="XX51" s="1060">
        <v>0.20328421633760635</v>
      </c>
      <c r="XY51" s="1059">
        <v>160</v>
      </c>
      <c r="XZ51" s="1059">
        <v>940</v>
      </c>
      <c r="YA51" s="1060">
        <v>0.1702127659574468</v>
      </c>
      <c r="YB51" s="1060">
        <v>0.14754139630829566</v>
      </c>
      <c r="YC51" s="1060">
        <v>0.19556862052157087</v>
      </c>
      <c r="YD51" s="1059">
        <v>180</v>
      </c>
      <c r="YE51" s="1059">
        <v>860</v>
      </c>
      <c r="YF51" s="1060">
        <v>0.20930232558139536</v>
      </c>
      <c r="YG51" s="1060">
        <v>0.18343591382141053</v>
      </c>
      <c r="YH51" s="1060">
        <v>0.23775417274540706</v>
      </c>
      <c r="YI51" s="1059" t="s">
        <v>770</v>
      </c>
      <c r="YJ51" s="1059" t="s">
        <v>770</v>
      </c>
      <c r="YK51" s="1060" t="s">
        <v>770</v>
      </c>
      <c r="YL51" s="1060" t="s">
        <v>770</v>
      </c>
      <c r="YM51" s="1072" t="s">
        <v>770</v>
      </c>
      <c r="YN51" s="1059">
        <v>170</v>
      </c>
      <c r="YO51" s="1059">
        <v>150</v>
      </c>
      <c r="YP51" s="1059">
        <v>165</v>
      </c>
      <c r="YQ51" s="1059">
        <v>170</v>
      </c>
      <c r="YR51" s="1059">
        <v>175</v>
      </c>
      <c r="YS51" s="1059">
        <v>160</v>
      </c>
      <c r="YT51" s="1126">
        <v>145</v>
      </c>
      <c r="YU51" s="1059">
        <v>19</v>
      </c>
      <c r="YV51" s="1059">
        <v>100</v>
      </c>
      <c r="YW51" s="1060">
        <v>0.19</v>
      </c>
      <c r="YX51" s="1060">
        <v>0.12514751509768735</v>
      </c>
      <c r="YY51" s="1060">
        <v>0.27778845379064371</v>
      </c>
      <c r="YZ51" s="1059">
        <v>11</v>
      </c>
      <c r="ZA51" s="1059">
        <v>100</v>
      </c>
      <c r="ZB51" s="1060">
        <v>0.11</v>
      </c>
      <c r="ZC51" s="1060">
        <v>6.2541963570645676E-2</v>
      </c>
      <c r="ZD51" s="1060">
        <v>0.18631296503080311</v>
      </c>
      <c r="ZE51" s="1059">
        <v>17</v>
      </c>
      <c r="ZF51" s="1059">
        <v>100</v>
      </c>
      <c r="ZG51" s="1060">
        <v>0.17</v>
      </c>
      <c r="ZH51" s="1060">
        <v>0.1089356611405993</v>
      </c>
      <c r="ZI51" s="1060">
        <v>0.25548004767601118</v>
      </c>
      <c r="ZJ51" s="1059">
        <v>24</v>
      </c>
      <c r="ZK51" s="1059">
        <v>93</v>
      </c>
      <c r="ZL51" s="1060">
        <v>0.25806451612903225</v>
      </c>
      <c r="ZM51" s="1060">
        <v>0.17998522171036938</v>
      </c>
      <c r="ZN51" s="1072">
        <v>0.35533776342434115</v>
      </c>
      <c r="ZO51" s="1059">
        <v>163</v>
      </c>
      <c r="ZP51" s="1059">
        <v>15</v>
      </c>
      <c r="ZQ51" s="1059">
        <v>148</v>
      </c>
      <c r="ZR51" s="1060">
        <v>0.90797546012269936</v>
      </c>
      <c r="ZS51" s="1059">
        <v>54</v>
      </c>
      <c r="ZT51" s="1059">
        <v>15</v>
      </c>
      <c r="ZU51" s="1059">
        <v>69</v>
      </c>
      <c r="ZV51" s="1060">
        <v>0.36486486486486486</v>
      </c>
      <c r="ZW51" s="1060">
        <v>0.29163855331173932</v>
      </c>
      <c r="ZX51" s="1060">
        <v>0.44492878270658082</v>
      </c>
      <c r="ZY51" s="1060">
        <v>0.46621621621621623</v>
      </c>
      <c r="ZZ51" s="1060">
        <v>0.38771953828822314</v>
      </c>
      <c r="AAA51" s="1072">
        <v>0.54642229571635692</v>
      </c>
      <c r="AAB51" s="1059">
        <v>15</v>
      </c>
      <c r="AAC51" s="1059">
        <v>128</v>
      </c>
      <c r="AAD51" s="1059">
        <v>143</v>
      </c>
      <c r="AAE51" s="1060">
        <v>0.8951048951048951</v>
      </c>
      <c r="AAF51" s="1059">
        <v>45</v>
      </c>
      <c r="AAG51" s="1060">
        <v>0.3515625</v>
      </c>
      <c r="AAH51" s="1060">
        <v>0.27427287281407242</v>
      </c>
      <c r="AAI51" s="1060">
        <v>0.43750216107962542</v>
      </c>
      <c r="AAJ51" s="1059">
        <v>11</v>
      </c>
      <c r="AAK51" s="1059">
        <v>56</v>
      </c>
      <c r="AAL51" s="1060">
        <v>0.4375</v>
      </c>
      <c r="AAM51" s="1060">
        <v>0.35462313127053047</v>
      </c>
      <c r="AAN51" s="1072">
        <v>0.52401898826365811</v>
      </c>
      <c r="AAO51" s="1059">
        <v>160</v>
      </c>
      <c r="AAP51" s="1059">
        <v>55</v>
      </c>
      <c r="AAQ51" s="1060">
        <v>0.34375</v>
      </c>
      <c r="AAR51" s="1060">
        <v>0.27459483771231336</v>
      </c>
      <c r="AAS51" s="1060">
        <v>0.420232098278782</v>
      </c>
      <c r="AAT51" s="1059">
        <v>17</v>
      </c>
      <c r="AAU51" s="1059">
        <v>72</v>
      </c>
      <c r="AAV51" s="1060">
        <v>0.45</v>
      </c>
      <c r="AAW51" s="1060">
        <v>0.37498630307022346</v>
      </c>
      <c r="AAX51" s="1072">
        <v>0.5273583164469271</v>
      </c>
      <c r="AAY51" s="1059">
        <v>173</v>
      </c>
      <c r="AAZ51" s="1059">
        <v>152</v>
      </c>
      <c r="ABA51" s="1059">
        <v>21</v>
      </c>
      <c r="ABB51" s="1060">
        <v>0.87861271676300579</v>
      </c>
      <c r="ABC51" s="1059">
        <v>48</v>
      </c>
      <c r="ABD51" s="1060">
        <v>0.31578947368421051</v>
      </c>
      <c r="ABE51" s="1060">
        <v>0.2472096984918172</v>
      </c>
      <c r="ABF51" s="1060">
        <v>0.39345074948029984</v>
      </c>
      <c r="ABG51" s="1059">
        <v>18</v>
      </c>
      <c r="ABH51" s="1059">
        <v>66</v>
      </c>
      <c r="ABI51" s="1060">
        <v>0.43421052631578949</v>
      </c>
      <c r="ABJ51" s="1060">
        <v>0.3579965872070765</v>
      </c>
      <c r="ABK51" s="1072">
        <v>0.51366785849725105</v>
      </c>
      <c r="ABL51" s="1059">
        <v>6502</v>
      </c>
      <c r="ABM51" s="1059">
        <v>4536</v>
      </c>
      <c r="ABN51" s="1059">
        <v>1966</v>
      </c>
      <c r="ABO51" s="1059">
        <v>259</v>
      </c>
      <c r="ABP51" s="1059">
        <v>197</v>
      </c>
      <c r="ABQ51" s="1059">
        <v>413</v>
      </c>
      <c r="ABR51" s="1059">
        <v>270</v>
      </c>
      <c r="ABS51" s="1059">
        <v>330</v>
      </c>
      <c r="ABT51" s="1059">
        <v>191</v>
      </c>
      <c r="ABU51" s="1059">
        <v>166</v>
      </c>
      <c r="ABV51" s="1059">
        <v>119</v>
      </c>
      <c r="ABW51" s="1126">
        <v>21</v>
      </c>
      <c r="ABX51" s="1059">
        <v>145</v>
      </c>
      <c r="ABY51" s="1059">
        <v>125</v>
      </c>
      <c r="ABZ51" s="1059">
        <v>75</v>
      </c>
      <c r="ACA51" s="1059">
        <v>55</v>
      </c>
      <c r="ACB51" s="1059">
        <v>355</v>
      </c>
      <c r="ACC51" s="1059">
        <v>405</v>
      </c>
      <c r="ACD51" s="1059">
        <v>215</v>
      </c>
      <c r="ACE51" s="1059">
        <v>160</v>
      </c>
      <c r="ACF51" s="1059">
        <v>110</v>
      </c>
      <c r="ACG51" s="1059">
        <v>90</v>
      </c>
      <c r="ACH51" s="1059">
        <v>40</v>
      </c>
      <c r="ACI51" s="1059">
        <v>355</v>
      </c>
      <c r="ACJ51" s="1059">
        <v>400</v>
      </c>
      <c r="ACK51" s="1059">
        <v>220</v>
      </c>
      <c r="ACL51" s="1059">
        <v>175</v>
      </c>
      <c r="ACM51" s="1059">
        <v>145</v>
      </c>
      <c r="ACN51" s="1059">
        <v>105</v>
      </c>
      <c r="ACO51" s="1059">
        <v>50</v>
      </c>
      <c r="ACP51" s="1059">
        <v>405</v>
      </c>
      <c r="ACQ51" s="1059">
        <v>470</v>
      </c>
      <c r="ACR51" s="1059">
        <v>245</v>
      </c>
      <c r="ACS51" s="1059">
        <v>170</v>
      </c>
      <c r="ACT51" s="1059">
        <v>170</v>
      </c>
      <c r="ACU51" s="1059">
        <v>130</v>
      </c>
      <c r="ACV51" s="1059">
        <v>40</v>
      </c>
      <c r="ACW51" s="1059">
        <v>480</v>
      </c>
      <c r="ACX51" s="1059">
        <v>515</v>
      </c>
      <c r="ACY51" s="1059">
        <v>265</v>
      </c>
      <c r="ACZ51" s="1059">
        <v>165</v>
      </c>
      <c r="ADA51" s="1059">
        <v>145</v>
      </c>
      <c r="ADB51" s="1059">
        <v>125</v>
      </c>
      <c r="ADC51" s="1059">
        <v>60</v>
      </c>
      <c r="ADD51" s="1059">
        <v>455</v>
      </c>
      <c r="ADE51" s="1059">
        <v>525</v>
      </c>
      <c r="ADF51" s="1059">
        <v>300</v>
      </c>
      <c r="ADG51" s="1059">
        <v>150</v>
      </c>
      <c r="ADH51" s="1059">
        <v>170</v>
      </c>
      <c r="ADI51" s="1059">
        <v>125</v>
      </c>
      <c r="ADJ51" s="1059">
        <v>65</v>
      </c>
      <c r="ADK51" s="1059">
        <v>475</v>
      </c>
      <c r="ADL51" s="1059">
        <v>545</v>
      </c>
      <c r="ADM51" s="1126">
        <v>280</v>
      </c>
      <c r="ADN51" s="1059">
        <v>143</v>
      </c>
      <c r="ADO51" s="1059">
        <v>135</v>
      </c>
      <c r="ADP51" s="1060">
        <v>0.94405594405594406</v>
      </c>
      <c r="ADQ51" s="1059">
        <v>135</v>
      </c>
      <c r="ADR51" s="1060">
        <v>0.94405594405594406</v>
      </c>
      <c r="ADS51" s="1059">
        <v>187</v>
      </c>
      <c r="ADT51" s="1059">
        <v>180</v>
      </c>
      <c r="ADU51" s="1060">
        <v>0.96256684491978606</v>
      </c>
      <c r="ADV51" s="1059">
        <v>175</v>
      </c>
      <c r="ADW51" s="1060">
        <v>0.93582887700534756</v>
      </c>
      <c r="ADX51" s="1059">
        <v>178</v>
      </c>
      <c r="ADY51" s="1060">
        <v>0.95187165775401072</v>
      </c>
      <c r="ADZ51" s="1059">
        <v>177</v>
      </c>
      <c r="AEA51" s="1060">
        <v>0.946524064171123</v>
      </c>
      <c r="AEB51" s="1059">
        <v>194</v>
      </c>
      <c r="AEC51" s="1059">
        <v>182</v>
      </c>
      <c r="AED51" s="1060">
        <v>0.93814432989690721</v>
      </c>
      <c r="AEE51" s="1059">
        <v>169</v>
      </c>
      <c r="AEF51" s="1060">
        <v>0.87113402061855671</v>
      </c>
      <c r="AEG51" s="1059">
        <v>182</v>
      </c>
      <c r="AEH51" s="1060">
        <v>0.93814432989690721</v>
      </c>
      <c r="AEI51" s="1059">
        <v>182</v>
      </c>
      <c r="AEJ51" s="1060">
        <v>0.93814432989690721</v>
      </c>
      <c r="AEK51" s="1059">
        <v>179</v>
      </c>
      <c r="AEL51" s="1060">
        <v>0.92268041237113407</v>
      </c>
      <c r="AEM51" s="1059">
        <v>176</v>
      </c>
      <c r="AEN51" s="1060">
        <v>0.90721649484536082</v>
      </c>
      <c r="AEO51" s="1059">
        <v>170</v>
      </c>
      <c r="AEP51" s="1072">
        <v>0.87628865979381443</v>
      </c>
      <c r="AEQ51" s="1158">
        <v>173</v>
      </c>
      <c r="AER51" s="1042">
        <v>163</v>
      </c>
      <c r="AES51" s="1144">
        <v>0.94219653179190754</v>
      </c>
      <c r="AET51" s="64">
        <v>33</v>
      </c>
      <c r="AEU51" s="1144">
        <v>0.19075144508670519</v>
      </c>
      <c r="AEV51" s="1042">
        <v>163</v>
      </c>
      <c r="AEW51" s="1144">
        <v>0.94219653179190754</v>
      </c>
      <c r="AEX51" s="1042">
        <v>184</v>
      </c>
      <c r="AEY51" s="1042">
        <v>177</v>
      </c>
      <c r="AEZ51" s="1144">
        <v>0.96195652173913049</v>
      </c>
      <c r="AFA51" s="65">
        <v>168</v>
      </c>
      <c r="AFB51" s="1144">
        <v>0.91304347826086951</v>
      </c>
      <c r="AFC51" s="65">
        <v>131</v>
      </c>
      <c r="AFD51" s="1144">
        <v>0.71195652173913049</v>
      </c>
      <c r="AFE51" s="1042">
        <v>171</v>
      </c>
      <c r="AFF51" s="1144">
        <v>0.92934782608695654</v>
      </c>
      <c r="AFG51" s="1042">
        <v>128</v>
      </c>
      <c r="AFH51" s="1144">
        <v>0.69565217391304346</v>
      </c>
      <c r="AFI51" s="1042">
        <v>187</v>
      </c>
      <c r="AFJ51" s="1042">
        <v>181</v>
      </c>
      <c r="AFK51" s="1144">
        <v>0.96791443850267378</v>
      </c>
      <c r="AFL51" s="65">
        <v>167</v>
      </c>
      <c r="AFM51" s="1144">
        <v>0.89304812834224601</v>
      </c>
      <c r="AFN51" s="65">
        <v>181</v>
      </c>
      <c r="AFO51" s="1144">
        <v>0.96791443850267378</v>
      </c>
      <c r="AFP51" s="65">
        <v>181</v>
      </c>
      <c r="AFQ51" s="1144">
        <v>0.96791443850267378</v>
      </c>
      <c r="AFR51" s="65">
        <v>146</v>
      </c>
      <c r="AFS51" s="1144">
        <v>0.78074866310160429</v>
      </c>
      <c r="AFT51" s="65">
        <v>162</v>
      </c>
      <c r="AFU51" s="1144">
        <v>0.86631016042780751</v>
      </c>
      <c r="AFV51" s="1042">
        <v>173</v>
      </c>
      <c r="AFW51" s="1144">
        <v>0.92513368983957223</v>
      </c>
      <c r="AFX51" s="1042">
        <v>166</v>
      </c>
      <c r="AFY51" s="1144">
        <v>0.88770053475935828</v>
      </c>
      <c r="AFZ51" s="1042">
        <v>149</v>
      </c>
      <c r="AGA51" s="1144">
        <v>0.79679144385026734</v>
      </c>
      <c r="AGB51" s="1042">
        <v>137</v>
      </c>
      <c r="AGC51" s="802">
        <v>0.73262032085561501</v>
      </c>
      <c r="AGD51" s="1042">
        <v>175</v>
      </c>
      <c r="AGE51" s="1039">
        <v>165</v>
      </c>
      <c r="AGF51" s="1145">
        <v>0.94285714285714284</v>
      </c>
      <c r="AGG51" s="1039">
        <v>1</v>
      </c>
      <c r="AGH51" s="1145">
        <v>5.7142857142857143E-3</v>
      </c>
      <c r="AGI51" s="1039">
        <v>166</v>
      </c>
      <c r="AGJ51" s="1145">
        <v>0.94857142857142862</v>
      </c>
      <c r="AGK51" s="1039">
        <v>196</v>
      </c>
      <c r="AGL51" s="1039">
        <v>188</v>
      </c>
      <c r="AGM51" s="1145">
        <v>0.95918367346938771</v>
      </c>
      <c r="AGN51" s="1039">
        <v>175</v>
      </c>
      <c r="AGO51" s="1145">
        <v>0.8928571428571429</v>
      </c>
      <c r="AGP51" s="1039">
        <v>189</v>
      </c>
      <c r="AGQ51" s="1145">
        <v>0.9642857142857143</v>
      </c>
      <c r="AGR51" s="1039">
        <v>174</v>
      </c>
      <c r="AGS51" s="1145">
        <v>0.88775510204081631</v>
      </c>
      <c r="AGT51" s="1039">
        <v>176</v>
      </c>
      <c r="AGU51" s="1145">
        <v>0.89795918367346939</v>
      </c>
      <c r="AGV51" s="1039">
        <v>189</v>
      </c>
      <c r="AGW51" s="1039">
        <v>175</v>
      </c>
      <c r="AGX51" s="1145">
        <v>0.92592592592592593</v>
      </c>
      <c r="AGY51" s="1039">
        <v>173</v>
      </c>
      <c r="AGZ51" s="1145">
        <v>0.91534391534391535</v>
      </c>
      <c r="AHA51" s="1039">
        <v>175</v>
      </c>
      <c r="AHB51" s="1145">
        <v>0.92592592592592593</v>
      </c>
      <c r="AHC51" s="1039">
        <v>174</v>
      </c>
      <c r="AHD51" s="1145">
        <v>0.92063492063492058</v>
      </c>
      <c r="AHE51" s="1039">
        <v>178</v>
      </c>
      <c r="AHF51" s="1145">
        <v>0.94179894179894175</v>
      </c>
      <c r="AHG51" s="1039">
        <v>157</v>
      </c>
      <c r="AHH51" s="1145">
        <v>0.8306878306878307</v>
      </c>
      <c r="AHI51" s="1039">
        <v>174</v>
      </c>
      <c r="AHJ51" s="1145">
        <v>0.92063492063492058</v>
      </c>
      <c r="AHK51" s="1039">
        <v>172</v>
      </c>
      <c r="AHL51" s="1145">
        <v>0.91005291005291</v>
      </c>
      <c r="AHM51" s="1039">
        <v>179</v>
      </c>
      <c r="AHN51" s="1145">
        <v>0.94708994708994709</v>
      </c>
      <c r="AHO51" s="1039">
        <v>172</v>
      </c>
      <c r="AHP51" s="749">
        <v>0.91005291005291</v>
      </c>
    </row>
    <row r="52" spans="1:900" x14ac:dyDescent="0.2">
      <c r="A52" s="1979"/>
      <c r="B52" s="8" t="s">
        <v>621</v>
      </c>
      <c r="C52" s="1015" t="s">
        <v>664</v>
      </c>
      <c r="D52" s="3" t="s">
        <v>660</v>
      </c>
      <c r="E52" s="1" t="s">
        <v>1648</v>
      </c>
      <c r="F52" s="1" t="s">
        <v>1649</v>
      </c>
      <c r="G52" s="1" t="s">
        <v>770</v>
      </c>
      <c r="H52" s="1" t="s">
        <v>770</v>
      </c>
      <c r="I52" s="1" t="s">
        <v>1650</v>
      </c>
      <c r="J52" s="1" t="s">
        <v>660</v>
      </c>
      <c r="K52" s="1" t="s">
        <v>588</v>
      </c>
      <c r="L52" s="1" t="s">
        <v>737</v>
      </c>
      <c r="M52" s="1" t="s">
        <v>1711</v>
      </c>
      <c r="N52" s="1" t="s">
        <v>627</v>
      </c>
      <c r="O52" s="1" t="s">
        <v>1651</v>
      </c>
      <c r="P52" s="1" t="s">
        <v>588</v>
      </c>
      <c r="Q52" s="1">
        <v>476518</v>
      </c>
      <c r="R52" s="1">
        <v>106288</v>
      </c>
      <c r="S52" s="1" t="s">
        <v>770</v>
      </c>
      <c r="T52" s="1" t="s">
        <v>770</v>
      </c>
      <c r="U52" s="913" t="s">
        <v>770</v>
      </c>
      <c r="V52" s="1125">
        <v>210</v>
      </c>
      <c r="W52" s="1059">
        <v>240</v>
      </c>
      <c r="X52" s="1059">
        <v>2360</v>
      </c>
      <c r="Y52" s="1059">
        <v>2835</v>
      </c>
      <c r="Z52" s="1098">
        <v>8.8983050847457626E-2</v>
      </c>
      <c r="AA52" s="1098">
        <v>7.8153847829113735E-2</v>
      </c>
      <c r="AB52" s="1098">
        <v>0.10114813422180857</v>
      </c>
      <c r="AC52" s="1098">
        <v>8.4656084656084651E-2</v>
      </c>
      <c r="AD52" s="1098">
        <v>7.4962734861510005E-2</v>
      </c>
      <c r="AE52" s="1072">
        <v>9.5473503244470931E-2</v>
      </c>
      <c r="AF52" s="1059">
        <v>155</v>
      </c>
      <c r="AG52" s="1059">
        <v>190</v>
      </c>
      <c r="AH52" s="1059">
        <v>2395</v>
      </c>
      <c r="AI52" s="1059">
        <v>2875</v>
      </c>
      <c r="AJ52" s="1098">
        <v>6.471816283924843E-2</v>
      </c>
      <c r="AK52" s="1098">
        <v>5.5545208730669711E-2</v>
      </c>
      <c r="AL52" s="1098">
        <v>7.5285220961413074E-2</v>
      </c>
      <c r="AM52" s="1098">
        <v>6.6086956521739126E-2</v>
      </c>
      <c r="AN52" s="1098">
        <v>5.7572431184115536E-2</v>
      </c>
      <c r="AO52" s="1072">
        <v>7.575948872575447E-2</v>
      </c>
      <c r="AP52" s="1059">
        <v>170</v>
      </c>
      <c r="AQ52" s="1059">
        <v>195</v>
      </c>
      <c r="AR52" s="1059">
        <v>2395</v>
      </c>
      <c r="AS52" s="1059">
        <v>2840</v>
      </c>
      <c r="AT52" s="1098">
        <v>7.0981210855949897E-2</v>
      </c>
      <c r="AU52" s="1098">
        <v>6.1369123468822513E-2</v>
      </c>
      <c r="AV52" s="1098">
        <v>8.196734320610799E-2</v>
      </c>
      <c r="AW52" s="1098">
        <v>6.8661971830985921E-2</v>
      </c>
      <c r="AX52" s="1098">
        <v>5.9932280410980719E-2</v>
      </c>
      <c r="AY52" s="1072">
        <v>7.8556965393887498E-2</v>
      </c>
      <c r="AZ52" s="1059">
        <v>185</v>
      </c>
      <c r="BA52" s="1059">
        <v>225</v>
      </c>
      <c r="BB52" s="1059">
        <v>2375</v>
      </c>
      <c r="BC52" s="1059">
        <v>2785</v>
      </c>
      <c r="BD52" s="1098">
        <v>7.7894736842105267E-2</v>
      </c>
      <c r="BE52" s="1098">
        <v>6.7784972204156552E-2</v>
      </c>
      <c r="BF52" s="1098">
        <v>8.9367770125307167E-2</v>
      </c>
      <c r="BG52" s="1098">
        <v>8.0789946140035901E-2</v>
      </c>
      <c r="BH52" s="1098">
        <v>7.1236929037286248E-2</v>
      </c>
      <c r="BI52" s="1072">
        <v>9.1497835746585029E-2</v>
      </c>
      <c r="BJ52" s="1059">
        <v>768</v>
      </c>
      <c r="BK52" s="1059">
        <v>834</v>
      </c>
      <c r="BL52" s="1059">
        <v>761</v>
      </c>
      <c r="BM52" s="1059">
        <v>737</v>
      </c>
      <c r="BN52" s="1059">
        <v>622</v>
      </c>
      <c r="BO52" s="1059">
        <v>3100</v>
      </c>
      <c r="BP52" s="1059">
        <v>3722</v>
      </c>
      <c r="BQ52" s="1126">
        <v>14555</v>
      </c>
      <c r="BR52" s="1059">
        <v>797</v>
      </c>
      <c r="BS52" s="1059">
        <v>814</v>
      </c>
      <c r="BT52" s="1059">
        <v>745</v>
      </c>
      <c r="BU52" s="1059">
        <v>784</v>
      </c>
      <c r="BV52" s="1059">
        <v>616</v>
      </c>
      <c r="BW52" s="1059">
        <v>3140</v>
      </c>
      <c r="BX52" s="1059">
        <v>3756</v>
      </c>
      <c r="BY52" s="1126">
        <v>14487</v>
      </c>
      <c r="BZ52" s="1059">
        <v>750</v>
      </c>
      <c r="CA52" s="1059">
        <v>788</v>
      </c>
      <c r="CB52" s="1059">
        <v>714</v>
      </c>
      <c r="CC52" s="1059">
        <v>786</v>
      </c>
      <c r="CD52" s="1059">
        <v>552</v>
      </c>
      <c r="CE52" s="1059">
        <v>3038</v>
      </c>
      <c r="CF52" s="1059">
        <v>3590</v>
      </c>
      <c r="CG52" s="1126">
        <v>14133</v>
      </c>
      <c r="CH52" s="1059">
        <v>776</v>
      </c>
      <c r="CI52" s="1059">
        <v>768</v>
      </c>
      <c r="CJ52" s="1059">
        <v>726</v>
      </c>
      <c r="CK52" s="1059">
        <v>797</v>
      </c>
      <c r="CL52" s="1059">
        <v>646</v>
      </c>
      <c r="CM52" s="1059">
        <v>3067</v>
      </c>
      <c r="CN52" s="1059">
        <v>3713</v>
      </c>
      <c r="CO52" s="1126">
        <v>14383</v>
      </c>
      <c r="CP52" s="1059">
        <v>782</v>
      </c>
      <c r="CQ52" s="1059">
        <v>734</v>
      </c>
      <c r="CR52" s="1059">
        <v>735</v>
      </c>
      <c r="CS52" s="1059">
        <v>730</v>
      </c>
      <c r="CT52" s="1059">
        <v>674</v>
      </c>
      <c r="CU52" s="1059">
        <v>2981</v>
      </c>
      <c r="CV52" s="1059">
        <v>3655</v>
      </c>
      <c r="CW52" s="1126">
        <v>14251</v>
      </c>
      <c r="CX52" s="1059">
        <v>736</v>
      </c>
      <c r="CY52" s="1059">
        <v>703</v>
      </c>
      <c r="CZ52" s="1059">
        <v>777</v>
      </c>
      <c r="DA52" s="1059">
        <v>746</v>
      </c>
      <c r="DB52" s="1059">
        <v>689</v>
      </c>
      <c r="DC52" s="1059">
        <v>2962</v>
      </c>
      <c r="DD52" s="1059">
        <v>3651</v>
      </c>
      <c r="DE52" s="1126">
        <v>14153</v>
      </c>
      <c r="DF52" s="1059">
        <v>735</v>
      </c>
      <c r="DG52" s="1059">
        <v>710</v>
      </c>
      <c r="DH52" s="1059">
        <v>792</v>
      </c>
      <c r="DI52" s="1059">
        <v>785</v>
      </c>
      <c r="DJ52" s="1059">
        <v>699</v>
      </c>
      <c r="DK52" s="1059">
        <v>3022</v>
      </c>
      <c r="DL52" s="1059">
        <v>3721</v>
      </c>
      <c r="DM52" s="1126">
        <v>14274</v>
      </c>
      <c r="DN52" s="1059">
        <v>746</v>
      </c>
      <c r="DO52" s="1059">
        <v>688</v>
      </c>
      <c r="DP52" s="1059">
        <v>786</v>
      </c>
      <c r="DQ52" s="1059">
        <v>791</v>
      </c>
      <c r="DR52" s="1059">
        <v>682</v>
      </c>
      <c r="DS52" s="1059">
        <v>3011</v>
      </c>
      <c r="DT52" s="1059">
        <v>3693</v>
      </c>
      <c r="DU52" s="1126">
        <v>14102</v>
      </c>
      <c r="DV52" s="1059">
        <v>735</v>
      </c>
      <c r="DW52" s="1059">
        <v>729</v>
      </c>
      <c r="DX52" s="1059">
        <v>776</v>
      </c>
      <c r="DY52" s="1059">
        <v>760</v>
      </c>
      <c r="DZ52" s="1059">
        <v>592</v>
      </c>
      <c r="EA52" s="1059">
        <v>3000</v>
      </c>
      <c r="EB52" s="1059">
        <v>3592</v>
      </c>
      <c r="EC52" s="1126">
        <v>13839</v>
      </c>
      <c r="ED52" s="1059">
        <v>684</v>
      </c>
      <c r="EE52" s="1059">
        <v>713</v>
      </c>
      <c r="EF52" s="1059">
        <v>765</v>
      </c>
      <c r="EG52" s="1059">
        <v>767</v>
      </c>
      <c r="EH52" s="1059">
        <v>565</v>
      </c>
      <c r="EI52" s="1059">
        <v>2929</v>
      </c>
      <c r="EJ52" s="1059">
        <v>3494</v>
      </c>
      <c r="EK52" s="1126">
        <v>13605</v>
      </c>
      <c r="EL52" s="1059">
        <v>672</v>
      </c>
      <c r="EM52" s="1059">
        <v>764</v>
      </c>
      <c r="EN52" s="1059">
        <v>754</v>
      </c>
      <c r="EO52" s="1059">
        <v>748</v>
      </c>
      <c r="EP52" s="1059">
        <v>645</v>
      </c>
      <c r="EQ52" s="1059">
        <v>2938</v>
      </c>
      <c r="ER52" s="1059">
        <v>3583</v>
      </c>
      <c r="ES52" s="1126">
        <v>13599</v>
      </c>
      <c r="ET52" s="1059" t="s">
        <v>770</v>
      </c>
      <c r="EU52" s="1059" t="s">
        <v>770</v>
      </c>
      <c r="EV52" s="1059">
        <v>14</v>
      </c>
      <c r="EW52" s="1059">
        <v>12</v>
      </c>
      <c r="EX52" s="1059">
        <v>26</v>
      </c>
      <c r="EY52" s="1059">
        <v>108</v>
      </c>
      <c r="EZ52" s="1098">
        <v>0.24074074074074073</v>
      </c>
      <c r="FA52" s="1098">
        <v>0.16991188997445458</v>
      </c>
      <c r="FB52" s="1098">
        <v>0.32937933359783422</v>
      </c>
      <c r="FC52" s="64" t="s">
        <v>3498</v>
      </c>
      <c r="FD52" s="1098">
        <v>0.1111111111111111</v>
      </c>
      <c r="FE52" s="1098">
        <v>6.4712669289837363E-2</v>
      </c>
      <c r="FF52" s="1098">
        <v>0.18422416606859585</v>
      </c>
      <c r="FG52" s="1126" t="s">
        <v>3498</v>
      </c>
      <c r="FH52" s="1059" t="s">
        <v>770</v>
      </c>
      <c r="FI52" s="1059" t="s">
        <v>770</v>
      </c>
      <c r="FJ52" s="1059">
        <v>16</v>
      </c>
      <c r="FK52" s="1059">
        <v>16</v>
      </c>
      <c r="FL52" s="1059">
        <v>32</v>
      </c>
      <c r="FM52" s="1059">
        <v>112</v>
      </c>
      <c r="FN52" s="1098">
        <v>0.2857142857142857</v>
      </c>
      <c r="FO52" s="1098">
        <v>0.21024839799081721</v>
      </c>
      <c r="FP52" s="1098">
        <v>0.37539217932358732</v>
      </c>
      <c r="FQ52" s="1059" t="s">
        <v>2154</v>
      </c>
      <c r="FR52" s="1098">
        <v>0.14285714285714285</v>
      </c>
      <c r="FS52" s="1098">
        <v>8.9886610891018182E-2</v>
      </c>
      <c r="FT52" s="1098">
        <v>0.21951435129965599</v>
      </c>
      <c r="FU52" s="1126" t="s">
        <v>2154</v>
      </c>
      <c r="FV52" s="1059" t="s">
        <v>770</v>
      </c>
      <c r="FW52" s="1059" t="s">
        <v>770</v>
      </c>
      <c r="FX52" s="1059">
        <v>9</v>
      </c>
      <c r="FY52" s="1059">
        <v>12</v>
      </c>
      <c r="FZ52" s="1059">
        <v>21</v>
      </c>
      <c r="GA52" s="1059">
        <v>119</v>
      </c>
      <c r="GB52" s="1098">
        <v>0.17647058823529413</v>
      </c>
      <c r="GC52" s="1098">
        <v>0.11841874530971618</v>
      </c>
      <c r="GD52" s="1098">
        <v>0.25475704778800934</v>
      </c>
      <c r="GE52" s="1059" t="s">
        <v>3498</v>
      </c>
      <c r="GF52" s="1098">
        <v>0.10084033613445378</v>
      </c>
      <c r="GG52" s="1098">
        <v>5.8630296197426456E-2</v>
      </c>
      <c r="GH52" s="1098">
        <v>0.16801516281924792</v>
      </c>
      <c r="GI52" s="1126" t="s">
        <v>3498</v>
      </c>
      <c r="GJ52" s="1059" t="s">
        <v>770</v>
      </c>
      <c r="GK52" s="1059" t="s">
        <v>770</v>
      </c>
      <c r="GL52" s="1059">
        <v>15</v>
      </c>
      <c r="GM52" s="1059">
        <v>13</v>
      </c>
      <c r="GN52" s="1059">
        <v>28</v>
      </c>
      <c r="GO52" s="1059">
        <v>110</v>
      </c>
      <c r="GP52" s="1098">
        <v>0.25454545454545452</v>
      </c>
      <c r="GQ52" s="1098">
        <v>0.182381907512531</v>
      </c>
      <c r="GR52" s="1098">
        <v>0.34327420617929499</v>
      </c>
      <c r="GS52" s="1059" t="s">
        <v>2154</v>
      </c>
      <c r="GT52" s="1098">
        <v>0.11818181818181818</v>
      </c>
      <c r="GU52" s="1098">
        <v>7.0381282269267875E-2</v>
      </c>
      <c r="GV52" s="1098">
        <v>0.19175045014023928</v>
      </c>
      <c r="GW52" s="1126" t="s">
        <v>2154</v>
      </c>
      <c r="GX52" s="1059" t="s">
        <v>770</v>
      </c>
      <c r="GY52" s="1059" t="s">
        <v>770</v>
      </c>
      <c r="GZ52" s="1059">
        <v>19</v>
      </c>
      <c r="HA52" s="1059">
        <v>7</v>
      </c>
      <c r="HB52" s="1059">
        <v>26</v>
      </c>
      <c r="HC52" s="1059">
        <v>141</v>
      </c>
      <c r="HD52" s="1098">
        <v>0.18439716312056736</v>
      </c>
      <c r="HE52" s="1098">
        <v>0.12905875098270114</v>
      </c>
      <c r="HF52" s="1098">
        <v>0.25647629730635829</v>
      </c>
      <c r="HG52" s="1059" t="s">
        <v>2154</v>
      </c>
      <c r="HH52" s="1098">
        <v>4.9645390070921988E-2</v>
      </c>
      <c r="HI52" s="1098">
        <v>2.4253530324488033E-2</v>
      </c>
      <c r="HJ52" s="1098">
        <v>9.8925695885742834E-2</v>
      </c>
      <c r="HK52" s="1126" t="s">
        <v>2154</v>
      </c>
      <c r="HL52" s="1059" t="s">
        <v>770</v>
      </c>
      <c r="HM52" s="1059" t="s">
        <v>770</v>
      </c>
      <c r="HN52" s="1059" t="s">
        <v>2169</v>
      </c>
      <c r="HO52" s="1059" t="s">
        <v>2169</v>
      </c>
      <c r="HP52" s="1059">
        <v>12</v>
      </c>
      <c r="HQ52" s="1059">
        <v>86</v>
      </c>
      <c r="HR52" s="1098">
        <v>0.13953488372093023</v>
      </c>
      <c r="HS52" s="1098">
        <v>8.1658471555714734E-2</v>
      </c>
      <c r="HT52" s="1098">
        <v>0.22823697299912263</v>
      </c>
      <c r="HU52" s="1059" t="s">
        <v>2154</v>
      </c>
      <c r="HV52" s="1098" t="s">
        <v>2169</v>
      </c>
      <c r="HW52" s="1098" t="s">
        <v>2169</v>
      </c>
      <c r="HX52" s="1098" t="s">
        <v>2169</v>
      </c>
      <c r="HY52" s="1126" t="s">
        <v>2169</v>
      </c>
      <c r="HZ52" s="1059" t="s">
        <v>770</v>
      </c>
      <c r="IA52" s="1059" t="s">
        <v>770</v>
      </c>
      <c r="IB52" s="1059">
        <v>17</v>
      </c>
      <c r="IC52" s="1059">
        <v>9</v>
      </c>
      <c r="ID52" s="1059">
        <v>26</v>
      </c>
      <c r="IE52" s="1059">
        <v>120</v>
      </c>
      <c r="IF52" s="1098">
        <v>0.21666666666666667</v>
      </c>
      <c r="IG52" s="1098">
        <v>0.15236723564151494</v>
      </c>
      <c r="IH52" s="1098">
        <v>0.29854362532908368</v>
      </c>
      <c r="II52" s="1059" t="s">
        <v>2154</v>
      </c>
      <c r="IJ52" s="1098">
        <v>7.4999999999999997E-2</v>
      </c>
      <c r="IK52" s="1098">
        <v>3.995711539596028E-2</v>
      </c>
      <c r="IL52" s="1098">
        <v>0.13640917605993766</v>
      </c>
      <c r="IM52" s="1126" t="s">
        <v>2154</v>
      </c>
      <c r="IN52" s="1059" t="s">
        <v>770</v>
      </c>
      <c r="IO52" s="1059" t="s">
        <v>770</v>
      </c>
      <c r="IP52" s="1059">
        <v>11</v>
      </c>
      <c r="IQ52" s="1059">
        <v>11</v>
      </c>
      <c r="IR52" s="1059">
        <v>22</v>
      </c>
      <c r="IS52" s="1059">
        <v>115</v>
      </c>
      <c r="IT52" s="1098">
        <v>0.19130434782608696</v>
      </c>
      <c r="IU52" s="1098">
        <v>0.12986594771740817</v>
      </c>
      <c r="IV52" s="1098">
        <v>0.27269944735129814</v>
      </c>
      <c r="IW52" s="1059" t="s">
        <v>2154</v>
      </c>
      <c r="IX52" s="1098">
        <v>9.5652173913043481E-2</v>
      </c>
      <c r="IY52" s="1098">
        <v>5.4252518982852285E-2</v>
      </c>
      <c r="IZ52" s="1098">
        <v>0.16319229427615739</v>
      </c>
      <c r="JA52" s="1126" t="s">
        <v>2154</v>
      </c>
      <c r="JB52" s="1059">
        <v>13331</v>
      </c>
      <c r="JC52" s="1059">
        <v>732</v>
      </c>
      <c r="JD52" s="1059">
        <v>703</v>
      </c>
      <c r="JE52" s="1059">
        <v>780</v>
      </c>
      <c r="JF52" s="1059">
        <v>668</v>
      </c>
      <c r="JG52" s="1126">
        <v>479</v>
      </c>
      <c r="JH52" s="1059">
        <v>2111</v>
      </c>
      <c r="JI52" s="1059">
        <v>11</v>
      </c>
      <c r="JJ52" s="1059">
        <v>27</v>
      </c>
      <c r="JK52" s="1059">
        <v>31</v>
      </c>
      <c r="JL52" s="1059">
        <v>23</v>
      </c>
      <c r="JM52" s="1126">
        <v>24</v>
      </c>
      <c r="JN52" s="1060">
        <v>0.15835271172455179</v>
      </c>
      <c r="JO52" s="1060">
        <v>1.5027322404371584E-2</v>
      </c>
      <c r="JP52" s="1060">
        <v>3.8406827880512091E-2</v>
      </c>
      <c r="JQ52" s="1060">
        <v>3.9743589743589741E-2</v>
      </c>
      <c r="JR52" s="1060">
        <v>3.4431137724550899E-2</v>
      </c>
      <c r="JS52" s="1072">
        <v>5.0104384133611693E-2</v>
      </c>
      <c r="JT52" s="1059">
        <v>14029</v>
      </c>
      <c r="JU52" s="1059">
        <v>13619</v>
      </c>
      <c r="JV52" s="1059">
        <v>13226</v>
      </c>
      <c r="JW52" s="1059">
        <v>393</v>
      </c>
      <c r="JX52" s="1059">
        <v>72</v>
      </c>
      <c r="JY52" s="1059">
        <v>22</v>
      </c>
      <c r="JZ52" s="1059">
        <v>299</v>
      </c>
      <c r="KA52" s="1059">
        <v>103</v>
      </c>
      <c r="KB52" s="1059">
        <v>131</v>
      </c>
      <c r="KC52" s="1059">
        <v>147</v>
      </c>
      <c r="KD52" s="1059">
        <v>29</v>
      </c>
      <c r="KE52" s="1060">
        <v>0.94276142276712527</v>
      </c>
      <c r="KF52" s="1072">
        <v>5.7238577232874732E-2</v>
      </c>
      <c r="KG52" s="1059">
        <v>732</v>
      </c>
      <c r="KH52" s="1059">
        <v>685</v>
      </c>
      <c r="KI52" s="1059">
        <v>669</v>
      </c>
      <c r="KJ52" s="1059">
        <v>16</v>
      </c>
      <c r="KK52" s="1059">
        <v>0</v>
      </c>
      <c r="KL52" s="1059">
        <v>3</v>
      </c>
      <c r="KM52" s="1059">
        <v>13</v>
      </c>
      <c r="KN52" s="1059">
        <v>9</v>
      </c>
      <c r="KO52" s="1059">
        <v>8</v>
      </c>
      <c r="KP52" s="1059">
        <v>26</v>
      </c>
      <c r="KQ52" s="1059">
        <v>4</v>
      </c>
      <c r="KR52" s="1060">
        <v>0.91393442622950816</v>
      </c>
      <c r="KS52" s="1072">
        <v>8.6065573770491843E-2</v>
      </c>
      <c r="KT52" s="1059">
        <v>415</v>
      </c>
      <c r="KU52" s="1059">
        <v>397</v>
      </c>
      <c r="KV52" s="1059">
        <v>387</v>
      </c>
      <c r="KW52" s="1059">
        <v>10</v>
      </c>
      <c r="KX52" s="1059">
        <v>3</v>
      </c>
      <c r="KY52" s="1059">
        <v>1</v>
      </c>
      <c r="KZ52" s="1059">
        <v>6</v>
      </c>
      <c r="LA52" s="1059">
        <v>11</v>
      </c>
      <c r="LB52" s="1059">
        <v>1</v>
      </c>
      <c r="LC52" s="1059">
        <v>6</v>
      </c>
      <c r="LD52" s="1059">
        <v>0</v>
      </c>
      <c r="LE52" s="1060">
        <v>0.93253012048192774</v>
      </c>
      <c r="LF52" s="1072">
        <v>6.7469879518072262E-2</v>
      </c>
      <c r="LG52" s="1059">
        <v>288</v>
      </c>
      <c r="LH52" s="1059">
        <v>270</v>
      </c>
      <c r="LI52" s="1059">
        <v>264</v>
      </c>
      <c r="LJ52" s="1059">
        <v>6</v>
      </c>
      <c r="LK52" s="1059">
        <v>0</v>
      </c>
      <c r="LL52" s="1059">
        <v>1</v>
      </c>
      <c r="LM52" s="1059">
        <v>5</v>
      </c>
      <c r="LN52" s="1059">
        <v>11</v>
      </c>
      <c r="LO52" s="1059">
        <v>6</v>
      </c>
      <c r="LP52" s="1059">
        <v>1</v>
      </c>
      <c r="LQ52" s="1059">
        <v>0</v>
      </c>
      <c r="LR52" s="1060">
        <v>0.91666666666666663</v>
      </c>
      <c r="LS52" s="1072">
        <v>8.333333333333337E-2</v>
      </c>
      <c r="LT52" s="1059">
        <v>780</v>
      </c>
      <c r="LU52" s="1059">
        <v>764</v>
      </c>
      <c r="LV52" s="1059">
        <v>751</v>
      </c>
      <c r="LW52" s="1059">
        <v>13</v>
      </c>
      <c r="LX52" s="1059">
        <v>0</v>
      </c>
      <c r="LY52" s="1059">
        <v>3</v>
      </c>
      <c r="LZ52" s="1059">
        <v>10</v>
      </c>
      <c r="MA52" s="1059">
        <v>10</v>
      </c>
      <c r="MB52" s="1059">
        <v>5</v>
      </c>
      <c r="MC52" s="1059">
        <v>1</v>
      </c>
      <c r="MD52" s="1059">
        <v>0</v>
      </c>
      <c r="ME52" s="1060">
        <v>0.96282051282051284</v>
      </c>
      <c r="MF52" s="1072">
        <v>3.7179487179487158E-2</v>
      </c>
      <c r="MG52" s="1059">
        <v>149</v>
      </c>
      <c r="MH52" s="1059">
        <v>142</v>
      </c>
      <c r="MI52" s="1059">
        <v>141</v>
      </c>
      <c r="MJ52" s="1059">
        <v>1</v>
      </c>
      <c r="MK52" s="1059">
        <v>0</v>
      </c>
      <c r="ML52" s="1059">
        <v>0</v>
      </c>
      <c r="MM52" s="1059">
        <v>1</v>
      </c>
      <c r="MN52" s="1059">
        <v>3</v>
      </c>
      <c r="MO52" s="1059">
        <v>1</v>
      </c>
      <c r="MP52" s="1059">
        <v>3</v>
      </c>
      <c r="MQ52" s="1059">
        <v>0</v>
      </c>
      <c r="MR52" s="1060">
        <v>0.94630872483221473</v>
      </c>
      <c r="MS52" s="1072">
        <v>5.3691275167785268E-2</v>
      </c>
      <c r="MT52" s="1059">
        <v>288</v>
      </c>
      <c r="MU52" s="1059">
        <v>282</v>
      </c>
      <c r="MV52" s="1059">
        <v>278</v>
      </c>
      <c r="MW52" s="1059">
        <v>4</v>
      </c>
      <c r="MX52" s="1059">
        <v>0</v>
      </c>
      <c r="MY52" s="1059">
        <v>1</v>
      </c>
      <c r="MZ52" s="1059">
        <v>3</v>
      </c>
      <c r="NA52" s="1059">
        <v>2</v>
      </c>
      <c r="NB52" s="1059">
        <v>4</v>
      </c>
      <c r="NC52" s="1059">
        <v>0</v>
      </c>
      <c r="ND52" s="1059">
        <v>0</v>
      </c>
      <c r="NE52" s="1060">
        <v>0.96527777777777779</v>
      </c>
      <c r="NF52" s="1072">
        <v>3.472222222222221E-2</v>
      </c>
      <c r="NG52" s="1059">
        <v>286</v>
      </c>
      <c r="NH52" s="1059">
        <v>278</v>
      </c>
      <c r="NI52" s="1059">
        <v>274</v>
      </c>
      <c r="NJ52" s="1059">
        <v>4</v>
      </c>
      <c r="NK52" s="1059">
        <v>0</v>
      </c>
      <c r="NL52" s="1059">
        <v>0</v>
      </c>
      <c r="NM52" s="1059">
        <v>4</v>
      </c>
      <c r="NN52" s="1059">
        <v>4</v>
      </c>
      <c r="NO52" s="1059">
        <v>3</v>
      </c>
      <c r="NP52" s="1059">
        <v>1</v>
      </c>
      <c r="NQ52" s="1059">
        <v>0</v>
      </c>
      <c r="NR52" s="1060">
        <v>0.95804195804195802</v>
      </c>
      <c r="NS52" s="1072">
        <v>4.1958041958041981E-2</v>
      </c>
      <c r="NT52" s="1059">
        <v>650</v>
      </c>
      <c r="NU52" s="1059">
        <v>615</v>
      </c>
      <c r="NV52" s="1059">
        <v>599</v>
      </c>
      <c r="NW52" s="1059">
        <v>16</v>
      </c>
      <c r="NX52" s="1059">
        <v>0</v>
      </c>
      <c r="NY52" s="1059">
        <v>0</v>
      </c>
      <c r="NZ52" s="1059">
        <v>16</v>
      </c>
      <c r="OA52" s="1059">
        <v>3</v>
      </c>
      <c r="OB52" s="1059">
        <v>9</v>
      </c>
      <c r="OC52" s="1059">
        <v>19</v>
      </c>
      <c r="OD52" s="1059">
        <v>4</v>
      </c>
      <c r="OE52" s="1060">
        <v>0.92153846153846153</v>
      </c>
      <c r="OF52" s="1072">
        <v>7.8461538461538471E-2</v>
      </c>
      <c r="OG52" s="1059">
        <v>3588</v>
      </c>
      <c r="OH52" s="1059">
        <v>3433</v>
      </c>
      <c r="OI52" s="1059">
        <v>3363</v>
      </c>
      <c r="OJ52" s="1059">
        <v>70</v>
      </c>
      <c r="OK52" s="1059">
        <v>3</v>
      </c>
      <c r="OL52" s="1059">
        <v>9</v>
      </c>
      <c r="OM52" s="1059">
        <v>58</v>
      </c>
      <c r="ON52" s="1059">
        <v>53</v>
      </c>
      <c r="OO52" s="1059">
        <v>37</v>
      </c>
      <c r="OP52" s="1059">
        <v>57</v>
      </c>
      <c r="OQ52" s="1059">
        <v>8</v>
      </c>
      <c r="OR52" s="1060">
        <v>0.93729096989966554</v>
      </c>
      <c r="OS52" s="1072">
        <v>6.2709030100334462E-2</v>
      </c>
      <c r="OT52" s="1059">
        <v>14251</v>
      </c>
      <c r="OU52" s="1059">
        <v>8.6840536804434763</v>
      </c>
      <c r="OV52" s="1060">
        <v>0</v>
      </c>
      <c r="OW52" s="1072">
        <v>0</v>
      </c>
      <c r="OX52" s="1059">
        <v>2407</v>
      </c>
      <c r="OY52" s="1060">
        <v>7.3818030743664317E-2</v>
      </c>
      <c r="OZ52" s="1059">
        <v>177.68</v>
      </c>
      <c r="PA52" s="1060">
        <v>0</v>
      </c>
      <c r="PB52" s="1072">
        <v>0</v>
      </c>
      <c r="PC52" s="1059">
        <v>340</v>
      </c>
      <c r="PD52" s="1059">
        <v>60</v>
      </c>
      <c r="PE52" s="1126">
        <v>25</v>
      </c>
      <c r="PF52" s="1059">
        <v>340</v>
      </c>
      <c r="PG52" s="1059">
        <v>50</v>
      </c>
      <c r="PH52" s="1126">
        <v>25</v>
      </c>
      <c r="PI52" s="1059">
        <v>330</v>
      </c>
      <c r="PJ52" s="1059">
        <v>75</v>
      </c>
      <c r="PK52" s="1126">
        <v>20</v>
      </c>
      <c r="PL52" s="1059">
        <v>310</v>
      </c>
      <c r="PM52" s="1059">
        <v>60</v>
      </c>
      <c r="PN52" s="1126">
        <v>15</v>
      </c>
      <c r="PO52" s="1059">
        <v>305</v>
      </c>
      <c r="PP52" s="1059">
        <v>70</v>
      </c>
      <c r="PQ52" s="1126">
        <v>15</v>
      </c>
      <c r="PR52" s="1059">
        <v>290</v>
      </c>
      <c r="PS52" s="1059">
        <v>80</v>
      </c>
      <c r="PT52" s="1126">
        <v>15</v>
      </c>
      <c r="PU52" s="1059" t="s">
        <v>770</v>
      </c>
      <c r="PV52" s="1059" t="s">
        <v>770</v>
      </c>
      <c r="PW52" s="1059" t="s">
        <v>770</v>
      </c>
      <c r="PX52" s="1059" t="s">
        <v>770</v>
      </c>
      <c r="PY52" s="1059" t="s">
        <v>770</v>
      </c>
      <c r="PZ52" s="1059" t="s">
        <v>770</v>
      </c>
      <c r="QA52" s="1059" t="s">
        <v>770</v>
      </c>
      <c r="QB52" s="1126" t="s">
        <v>770</v>
      </c>
      <c r="QC52" s="1059">
        <v>137</v>
      </c>
      <c r="QD52" s="1059">
        <v>115</v>
      </c>
      <c r="QE52" s="1059" t="s">
        <v>770</v>
      </c>
      <c r="QF52" s="1059">
        <v>105</v>
      </c>
      <c r="QG52" s="1059">
        <v>106</v>
      </c>
      <c r="QH52" s="1059">
        <v>129</v>
      </c>
      <c r="QI52" s="1059">
        <v>143</v>
      </c>
      <c r="QJ52" s="1059">
        <v>132</v>
      </c>
      <c r="QK52" s="1126">
        <v>133</v>
      </c>
      <c r="QL52" s="1059">
        <v>133</v>
      </c>
      <c r="QM52" s="1059">
        <v>149</v>
      </c>
      <c r="QN52" s="1059">
        <v>151</v>
      </c>
      <c r="QO52" s="1059">
        <v>150</v>
      </c>
      <c r="QP52" s="1059">
        <v>185</v>
      </c>
      <c r="QQ52" s="1059">
        <v>167</v>
      </c>
      <c r="QR52" s="1059">
        <v>159</v>
      </c>
      <c r="QS52" s="1059">
        <v>164</v>
      </c>
      <c r="QT52" s="1059">
        <v>187</v>
      </c>
      <c r="QU52" s="1059">
        <v>157</v>
      </c>
      <c r="QV52" s="1059">
        <v>147</v>
      </c>
      <c r="QW52" s="1059">
        <v>152</v>
      </c>
      <c r="QX52" s="1059">
        <v>174</v>
      </c>
      <c r="QY52" s="1059">
        <v>147</v>
      </c>
      <c r="QZ52" s="1059">
        <v>141</v>
      </c>
      <c r="RA52" s="1059">
        <v>138</v>
      </c>
      <c r="RB52" s="1059">
        <v>127</v>
      </c>
      <c r="RC52" s="1059">
        <v>173</v>
      </c>
      <c r="RD52" s="1059">
        <v>148</v>
      </c>
      <c r="RE52" s="1059">
        <v>151</v>
      </c>
      <c r="RF52" s="1059">
        <v>142</v>
      </c>
      <c r="RG52" s="1059">
        <v>113</v>
      </c>
      <c r="RH52" s="1059">
        <v>121</v>
      </c>
      <c r="RI52" s="1059">
        <v>116</v>
      </c>
      <c r="RJ52" s="1126">
        <v>130</v>
      </c>
      <c r="RK52" s="1059">
        <v>157</v>
      </c>
      <c r="RL52" s="1059">
        <v>149</v>
      </c>
      <c r="RM52" s="1059">
        <v>149</v>
      </c>
      <c r="RN52" s="1059">
        <v>178</v>
      </c>
      <c r="RO52" s="1059">
        <v>164</v>
      </c>
      <c r="RP52" s="1059">
        <v>159</v>
      </c>
      <c r="RQ52" s="1059">
        <v>158</v>
      </c>
      <c r="RR52" s="1059">
        <v>194</v>
      </c>
      <c r="RS52" s="1059">
        <v>160</v>
      </c>
      <c r="RT52" s="1059">
        <v>143</v>
      </c>
      <c r="RU52" s="1059">
        <v>152</v>
      </c>
      <c r="RV52" s="1059">
        <v>172</v>
      </c>
      <c r="RW52" s="1059">
        <v>143</v>
      </c>
      <c r="RX52" s="1059">
        <v>137</v>
      </c>
      <c r="RY52" s="1059">
        <v>141</v>
      </c>
      <c r="RZ52" s="1059">
        <v>125</v>
      </c>
      <c r="SA52" s="1059">
        <v>174</v>
      </c>
      <c r="SB52" s="1059">
        <v>154</v>
      </c>
      <c r="SC52" s="1059">
        <v>169</v>
      </c>
      <c r="SD52" s="1059">
        <v>162</v>
      </c>
      <c r="SE52" s="1059">
        <v>108</v>
      </c>
      <c r="SF52" s="1059">
        <v>132</v>
      </c>
      <c r="SG52" s="1059">
        <v>123</v>
      </c>
      <c r="SH52" s="1059">
        <v>126</v>
      </c>
      <c r="SI52" s="1126">
        <v>127</v>
      </c>
      <c r="SJ52" s="1059">
        <v>143</v>
      </c>
      <c r="SK52" s="1059">
        <v>139</v>
      </c>
      <c r="SL52" s="1059">
        <v>157</v>
      </c>
      <c r="SM52" s="1059">
        <v>154</v>
      </c>
      <c r="SN52" s="1059">
        <v>157</v>
      </c>
      <c r="SO52" s="1059">
        <v>151</v>
      </c>
      <c r="SP52" s="1059">
        <v>186</v>
      </c>
      <c r="SQ52" s="1059">
        <v>161</v>
      </c>
      <c r="SR52" s="1059">
        <v>139</v>
      </c>
      <c r="SS52" s="1059">
        <v>151</v>
      </c>
      <c r="ST52" s="1059">
        <v>162</v>
      </c>
      <c r="SU52" s="1059">
        <v>141</v>
      </c>
      <c r="SV52" s="1059">
        <v>137</v>
      </c>
      <c r="SW52" s="1059">
        <v>144</v>
      </c>
      <c r="SX52" s="1059">
        <v>130</v>
      </c>
      <c r="SY52" s="1059">
        <v>169</v>
      </c>
      <c r="SZ52" s="1059">
        <v>165</v>
      </c>
      <c r="TA52" s="1059">
        <v>159</v>
      </c>
      <c r="TB52" s="1059">
        <v>162</v>
      </c>
      <c r="TC52" s="1059">
        <v>131</v>
      </c>
      <c r="TD52" s="1059">
        <v>110</v>
      </c>
      <c r="TE52" s="1059">
        <v>96</v>
      </c>
      <c r="TF52" s="1059">
        <v>122</v>
      </c>
      <c r="TG52" s="1059">
        <v>109</v>
      </c>
      <c r="TH52" s="1126">
        <v>115</v>
      </c>
      <c r="TI52" s="1059">
        <v>73</v>
      </c>
      <c r="TJ52" s="1059">
        <v>81</v>
      </c>
      <c r="TK52" s="1059">
        <v>154</v>
      </c>
      <c r="TL52" s="1060">
        <v>0.52597402597402598</v>
      </c>
      <c r="TM52" s="1060">
        <v>0.44744231332063877</v>
      </c>
      <c r="TN52" s="1060">
        <v>0.6032414554418376</v>
      </c>
      <c r="TO52" s="1126" t="s">
        <v>2154</v>
      </c>
      <c r="TP52" s="1059">
        <v>61</v>
      </c>
      <c r="TQ52" s="1059">
        <v>92</v>
      </c>
      <c r="TR52" s="1059">
        <v>153</v>
      </c>
      <c r="TS52" s="1060">
        <v>0.60130718954248363</v>
      </c>
      <c r="TT52" s="1060">
        <v>0.52215817780146556</v>
      </c>
      <c r="TU52" s="1060">
        <v>0.675493643554265</v>
      </c>
      <c r="TV52" s="1126" t="s">
        <v>2154</v>
      </c>
      <c r="TW52" s="1059">
        <v>51</v>
      </c>
      <c r="TX52" s="1059">
        <v>102</v>
      </c>
      <c r="TY52" s="1059">
        <v>153</v>
      </c>
      <c r="TZ52" s="1060">
        <v>0.66666666666666663</v>
      </c>
      <c r="UA52" s="1060">
        <v>0.58869634428979867</v>
      </c>
      <c r="UB52" s="1060">
        <v>0.73647278116640313</v>
      </c>
      <c r="UC52" s="1126" t="s">
        <v>2154</v>
      </c>
      <c r="UD52" s="1059">
        <v>52</v>
      </c>
      <c r="UE52" s="1059">
        <v>91</v>
      </c>
      <c r="UF52" s="1059">
        <v>143</v>
      </c>
      <c r="UG52" s="1060">
        <v>0.63636363636363635</v>
      </c>
      <c r="UH52" s="1060">
        <v>0.55490908524212346</v>
      </c>
      <c r="UI52" s="1060">
        <v>0.71068348182452701</v>
      </c>
      <c r="UJ52" s="1126" t="s">
        <v>2154</v>
      </c>
      <c r="UK52" s="1059">
        <v>61</v>
      </c>
      <c r="UL52" s="1059">
        <v>123</v>
      </c>
      <c r="UM52" s="1059">
        <v>184</v>
      </c>
      <c r="UN52" s="1060">
        <v>0.66847826086956519</v>
      </c>
      <c r="UO52" s="1060">
        <v>0.59762345287707364</v>
      </c>
      <c r="UP52" s="1060">
        <v>0.73244212683705479</v>
      </c>
      <c r="UQ52" s="1126" t="s">
        <v>2154</v>
      </c>
      <c r="UR52" s="1059">
        <v>1936</v>
      </c>
      <c r="US52" s="1059">
        <v>1914</v>
      </c>
      <c r="UT52" s="1059">
        <v>22</v>
      </c>
      <c r="UU52" s="1059">
        <v>20</v>
      </c>
      <c r="UV52" s="1060">
        <v>0.90909090909090906</v>
      </c>
      <c r="UW52" s="1059">
        <v>2</v>
      </c>
      <c r="UX52" s="1072">
        <v>9.0909090909090912E-2</v>
      </c>
      <c r="UY52" s="1059">
        <v>1435</v>
      </c>
      <c r="UZ52" s="1059">
        <v>864</v>
      </c>
      <c r="VA52" s="1059">
        <v>131</v>
      </c>
      <c r="VB52" s="1059">
        <v>440</v>
      </c>
      <c r="VC52" s="1060">
        <v>0.6020905923344948</v>
      </c>
      <c r="VD52" s="1060">
        <v>9.1289198606271771E-2</v>
      </c>
      <c r="VE52" s="1072">
        <v>0.30662020905923343</v>
      </c>
      <c r="VF52" s="1059">
        <v>4066</v>
      </c>
      <c r="VG52" s="1059">
        <v>199</v>
      </c>
      <c r="VH52" s="1059">
        <v>254</v>
      </c>
      <c r="VI52" s="1059">
        <v>95</v>
      </c>
      <c r="VJ52" s="1059">
        <v>2682</v>
      </c>
      <c r="VK52" s="1059">
        <v>203</v>
      </c>
      <c r="VL52" s="1059">
        <v>1511</v>
      </c>
      <c r="VM52" s="1072">
        <v>0.1343481138318994</v>
      </c>
      <c r="VN52" s="1059">
        <v>1015</v>
      </c>
      <c r="VO52" s="1059">
        <v>1</v>
      </c>
      <c r="VP52" s="1059">
        <v>170</v>
      </c>
      <c r="VQ52" s="1059">
        <v>225</v>
      </c>
      <c r="VR52" s="1059">
        <v>108</v>
      </c>
      <c r="VS52" s="1126">
        <v>1519</v>
      </c>
      <c r="VT52" s="1059">
        <v>548</v>
      </c>
      <c r="VU52" s="1059">
        <v>492</v>
      </c>
      <c r="VV52" s="1059">
        <v>56</v>
      </c>
      <c r="VW52" s="1059">
        <v>0</v>
      </c>
      <c r="VX52" s="1059">
        <v>56</v>
      </c>
      <c r="VY52" s="1060">
        <v>0.10218978102189781</v>
      </c>
      <c r="VZ52" s="1072">
        <v>0.10218978102189781</v>
      </c>
      <c r="WA52" s="1059">
        <v>50</v>
      </c>
      <c r="WB52" s="1059">
        <v>60</v>
      </c>
      <c r="WC52" s="1059">
        <v>40</v>
      </c>
      <c r="WD52" s="1059">
        <v>30</v>
      </c>
      <c r="WE52" s="1059">
        <v>40</v>
      </c>
      <c r="WF52" s="1059">
        <v>25</v>
      </c>
      <c r="WG52" s="1126">
        <v>50</v>
      </c>
      <c r="WH52" s="1059">
        <v>224</v>
      </c>
      <c r="WI52" s="1059">
        <v>53</v>
      </c>
      <c r="WJ52" s="1060">
        <v>0.23660714285714285</v>
      </c>
      <c r="WK52" s="1126">
        <v>25</v>
      </c>
      <c r="WL52" s="1059" t="s">
        <v>770</v>
      </c>
      <c r="WM52" s="1060" t="s">
        <v>770</v>
      </c>
      <c r="WN52" s="1060" t="s">
        <v>770</v>
      </c>
      <c r="WO52" s="1072" t="s">
        <v>770</v>
      </c>
      <c r="WP52" s="1059" t="s">
        <v>770</v>
      </c>
      <c r="WQ52" s="1060" t="s">
        <v>770</v>
      </c>
      <c r="WR52" s="1060" t="s">
        <v>770</v>
      </c>
      <c r="WS52" s="1072" t="s">
        <v>770</v>
      </c>
      <c r="WT52" s="1059" t="s">
        <v>770</v>
      </c>
      <c r="WU52" s="1060" t="s">
        <v>770</v>
      </c>
      <c r="WV52" s="1060" t="s">
        <v>770</v>
      </c>
      <c r="WW52" s="1072" t="s">
        <v>770</v>
      </c>
      <c r="WX52" s="1059" t="s">
        <v>770</v>
      </c>
      <c r="WY52" s="1060" t="s">
        <v>770</v>
      </c>
      <c r="WZ52" s="1060" t="s">
        <v>770</v>
      </c>
      <c r="XA52" s="1072" t="s">
        <v>770</v>
      </c>
      <c r="XB52" s="1059">
        <v>137</v>
      </c>
      <c r="XC52" s="1059">
        <v>5853</v>
      </c>
      <c r="XD52" s="1072">
        <v>2.3406799931658978E-2</v>
      </c>
      <c r="XE52" s="1059">
        <v>65</v>
      </c>
      <c r="XF52" s="1059">
        <v>710</v>
      </c>
      <c r="XG52" s="1060">
        <v>9.154929577464789E-2</v>
      </c>
      <c r="XH52" s="1060">
        <v>7.2477846279145317E-2</v>
      </c>
      <c r="XI52" s="1060">
        <v>0.11501680980570535</v>
      </c>
      <c r="XJ52" s="1059">
        <v>50</v>
      </c>
      <c r="XK52" s="1059">
        <v>725</v>
      </c>
      <c r="XL52" s="1060">
        <v>6.8965517241379309E-2</v>
      </c>
      <c r="XM52" s="1060">
        <v>5.2701298170905991E-2</v>
      </c>
      <c r="XN52" s="1060">
        <v>8.9773388969854859E-2</v>
      </c>
      <c r="XO52" s="1059">
        <v>60</v>
      </c>
      <c r="XP52" s="1059">
        <v>720</v>
      </c>
      <c r="XQ52" s="1060">
        <v>8.3333333333333329E-2</v>
      </c>
      <c r="XR52" s="1060">
        <v>6.5289011531414351E-2</v>
      </c>
      <c r="XS52" s="1060">
        <v>0.10580019220452616</v>
      </c>
      <c r="XT52" s="1059">
        <v>60</v>
      </c>
      <c r="XU52" s="1059">
        <v>710</v>
      </c>
      <c r="XV52" s="1060">
        <v>8.4507042253521125E-2</v>
      </c>
      <c r="XW52" s="1060">
        <v>6.6216554338352038E-2</v>
      </c>
      <c r="XX52" s="1060">
        <v>0.10726938892037535</v>
      </c>
      <c r="XY52" s="1059">
        <v>50</v>
      </c>
      <c r="XZ52" s="1059">
        <v>745</v>
      </c>
      <c r="YA52" s="1060">
        <v>6.7114093959731544E-2</v>
      </c>
      <c r="YB52" s="1060">
        <v>5.1276189246498134E-2</v>
      </c>
      <c r="YC52" s="1060">
        <v>8.7393294924727999E-2</v>
      </c>
      <c r="YD52" s="1059">
        <v>50</v>
      </c>
      <c r="YE52" s="1059">
        <v>695</v>
      </c>
      <c r="YF52" s="1060">
        <v>7.1942446043165464E-2</v>
      </c>
      <c r="YG52" s="1060">
        <v>5.499397473806291E-2</v>
      </c>
      <c r="YH52" s="1060">
        <v>9.3596893061807199E-2</v>
      </c>
      <c r="YI52" s="1059" t="s">
        <v>770</v>
      </c>
      <c r="YJ52" s="1059" t="s">
        <v>770</v>
      </c>
      <c r="YK52" s="1060" t="s">
        <v>770</v>
      </c>
      <c r="YL52" s="1060" t="s">
        <v>770</v>
      </c>
      <c r="YM52" s="1072" t="s">
        <v>770</v>
      </c>
      <c r="YN52" s="1059">
        <v>45</v>
      </c>
      <c r="YO52" s="1059">
        <v>45</v>
      </c>
      <c r="YP52" s="1059">
        <v>75</v>
      </c>
      <c r="YQ52" s="1059">
        <v>50</v>
      </c>
      <c r="YR52" s="1059">
        <v>60</v>
      </c>
      <c r="YS52" s="1059">
        <v>55</v>
      </c>
      <c r="YT52" s="1126">
        <v>45</v>
      </c>
      <c r="YU52" s="1059">
        <v>5</v>
      </c>
      <c r="YV52" s="1059">
        <v>47</v>
      </c>
      <c r="YW52" s="1060">
        <v>0.10638297872340426</v>
      </c>
      <c r="YX52" s="1060">
        <v>4.6304782181081604E-2</v>
      </c>
      <c r="YY52" s="1060">
        <v>0.22594269343738355</v>
      </c>
      <c r="YZ52" s="1059">
        <v>4</v>
      </c>
      <c r="ZA52" s="1059">
        <v>46</v>
      </c>
      <c r="ZB52" s="1060">
        <v>8.6956521739130432E-2</v>
      </c>
      <c r="ZC52" s="1060">
        <v>3.4335867894725897E-2</v>
      </c>
      <c r="ZD52" s="1060">
        <v>0.20324664074118831</v>
      </c>
      <c r="ZE52" s="1059">
        <v>7</v>
      </c>
      <c r="ZF52" s="1059">
        <v>47</v>
      </c>
      <c r="ZG52" s="1060">
        <v>0.14893617021276595</v>
      </c>
      <c r="ZH52" s="1060">
        <v>7.406719996431721E-2</v>
      </c>
      <c r="ZI52" s="1060">
        <v>0.27685622423593548</v>
      </c>
      <c r="ZJ52" s="1059">
        <v>11</v>
      </c>
      <c r="ZK52" s="1059">
        <v>47</v>
      </c>
      <c r="ZL52" s="1060">
        <v>0.23404255319148937</v>
      </c>
      <c r="ZM52" s="1060">
        <v>0.13603274586227188</v>
      </c>
      <c r="ZN52" s="1072">
        <v>0.37224257550155593</v>
      </c>
      <c r="ZO52" s="1059">
        <v>148</v>
      </c>
      <c r="ZP52" s="1059">
        <v>27</v>
      </c>
      <c r="ZQ52" s="1059">
        <v>121</v>
      </c>
      <c r="ZR52" s="1060">
        <v>0.81756756756756754</v>
      </c>
      <c r="ZS52" s="1059">
        <v>45</v>
      </c>
      <c r="ZT52" s="1059">
        <v>26</v>
      </c>
      <c r="ZU52" s="1059">
        <v>71</v>
      </c>
      <c r="ZV52" s="1060">
        <v>0.37190082644628097</v>
      </c>
      <c r="ZW52" s="1060">
        <v>0.29097037147101029</v>
      </c>
      <c r="ZX52" s="1060">
        <v>0.46071468337503785</v>
      </c>
      <c r="ZY52" s="1060">
        <v>0.58677685950413228</v>
      </c>
      <c r="ZZ52" s="1060">
        <v>0.49768853946586927</v>
      </c>
      <c r="AAA52" s="1072">
        <v>0.67052481047713042</v>
      </c>
      <c r="AAB52" s="1059">
        <v>44</v>
      </c>
      <c r="AAC52" s="1059">
        <v>76</v>
      </c>
      <c r="AAD52" s="1059">
        <v>120</v>
      </c>
      <c r="AAE52" s="1060">
        <v>0.6333333333333333</v>
      </c>
      <c r="AAF52" s="1059">
        <v>41</v>
      </c>
      <c r="AAG52" s="1060">
        <v>0.53947368421052633</v>
      </c>
      <c r="AAH52" s="1060">
        <v>0.42822623982108743</v>
      </c>
      <c r="AAI52" s="1060">
        <v>0.64692268767377015</v>
      </c>
      <c r="AAJ52" s="1059">
        <v>9</v>
      </c>
      <c r="AAK52" s="1059">
        <v>50</v>
      </c>
      <c r="AAL52" s="1060">
        <v>0.65789473684210531</v>
      </c>
      <c r="AAM52" s="1060">
        <v>0.54595897815437733</v>
      </c>
      <c r="AAN52" s="1072">
        <v>0.75463673182505298</v>
      </c>
      <c r="AAO52" s="1059">
        <v>93</v>
      </c>
      <c r="AAP52" s="1059">
        <v>39</v>
      </c>
      <c r="AAQ52" s="1060">
        <v>0.41935483870967744</v>
      </c>
      <c r="AAR52" s="1060">
        <v>0.32422211691722247</v>
      </c>
      <c r="AAS52" s="1060">
        <v>0.52088554479434768</v>
      </c>
      <c r="AAT52" s="1059">
        <v>17</v>
      </c>
      <c r="AAU52" s="1059">
        <v>56</v>
      </c>
      <c r="AAV52" s="1060">
        <v>0.60215053763440862</v>
      </c>
      <c r="AAW52" s="1060">
        <v>0.5005311962132275</v>
      </c>
      <c r="AAX52" s="1072">
        <v>0.69566576561878357</v>
      </c>
      <c r="AAY52" s="1059">
        <v>95</v>
      </c>
      <c r="AAZ52" s="1059">
        <v>93</v>
      </c>
      <c r="ABA52" s="1059">
        <v>2</v>
      </c>
      <c r="ABB52" s="1060">
        <v>0.97894736842105268</v>
      </c>
      <c r="ABC52" s="1059">
        <v>49</v>
      </c>
      <c r="ABD52" s="1060">
        <v>0.5268817204301075</v>
      </c>
      <c r="ABE52" s="1060">
        <v>0.42637018917719738</v>
      </c>
      <c r="ABF52" s="1060">
        <v>0.6252605902522792</v>
      </c>
      <c r="ABG52" s="1059">
        <v>11</v>
      </c>
      <c r="ABH52" s="1059">
        <v>60</v>
      </c>
      <c r="ABI52" s="1060">
        <v>0.64516129032258063</v>
      </c>
      <c r="ABJ52" s="1060">
        <v>0.54393495968041383</v>
      </c>
      <c r="ABK52" s="1072">
        <v>0.73487124923875979</v>
      </c>
      <c r="ABL52" s="1059">
        <v>4066</v>
      </c>
      <c r="ABM52" s="1059">
        <v>2555</v>
      </c>
      <c r="ABN52" s="1059">
        <v>1511</v>
      </c>
      <c r="ABO52" s="1059">
        <v>199</v>
      </c>
      <c r="ABP52" s="1059">
        <v>155</v>
      </c>
      <c r="ABQ52" s="1059">
        <v>260</v>
      </c>
      <c r="ABR52" s="1059">
        <v>254</v>
      </c>
      <c r="ABS52" s="1059">
        <v>275</v>
      </c>
      <c r="ABT52" s="1059">
        <v>165</v>
      </c>
      <c r="ABU52" s="1059">
        <v>95</v>
      </c>
      <c r="ABV52" s="1059">
        <v>86</v>
      </c>
      <c r="ABW52" s="1126">
        <v>22</v>
      </c>
      <c r="ABX52" s="1059">
        <v>45</v>
      </c>
      <c r="ABY52" s="1059">
        <v>50</v>
      </c>
      <c r="ABZ52" s="1059">
        <v>35</v>
      </c>
      <c r="ACA52" s="1059">
        <v>20</v>
      </c>
      <c r="ACB52" s="1059">
        <v>165</v>
      </c>
      <c r="ACC52" s="1059">
        <v>170</v>
      </c>
      <c r="ACD52" s="1059">
        <v>90</v>
      </c>
      <c r="ACE52" s="1059">
        <v>55</v>
      </c>
      <c r="ACF52" s="1059">
        <v>55</v>
      </c>
      <c r="ACG52" s="1059">
        <v>40</v>
      </c>
      <c r="ACH52" s="1059">
        <v>5</v>
      </c>
      <c r="ACI52" s="1059">
        <v>140</v>
      </c>
      <c r="ACJ52" s="1059">
        <v>150</v>
      </c>
      <c r="ACK52" s="1059">
        <v>90</v>
      </c>
      <c r="ACL52" s="1059">
        <v>60</v>
      </c>
      <c r="ACM52" s="1059">
        <v>50</v>
      </c>
      <c r="ACN52" s="1059">
        <v>45</v>
      </c>
      <c r="ACO52" s="1059">
        <v>15</v>
      </c>
      <c r="ACP52" s="1059">
        <v>160</v>
      </c>
      <c r="ACQ52" s="1059">
        <v>180</v>
      </c>
      <c r="ACR52" s="1059">
        <v>85</v>
      </c>
      <c r="ACS52" s="1059">
        <v>50</v>
      </c>
      <c r="ACT52" s="1059">
        <v>55</v>
      </c>
      <c r="ACU52" s="1059">
        <v>35</v>
      </c>
      <c r="ACV52" s="1059">
        <v>30</v>
      </c>
      <c r="ACW52" s="1059">
        <v>160</v>
      </c>
      <c r="ACX52" s="1059">
        <v>190</v>
      </c>
      <c r="ACY52" s="1059">
        <v>95</v>
      </c>
      <c r="ACZ52" s="1059">
        <v>75</v>
      </c>
      <c r="ADA52" s="1059">
        <v>50</v>
      </c>
      <c r="ADB52" s="1059">
        <v>40</v>
      </c>
      <c r="ADC52" s="1059">
        <v>15</v>
      </c>
      <c r="ADD52" s="1059">
        <v>165</v>
      </c>
      <c r="ADE52" s="1059">
        <v>200</v>
      </c>
      <c r="ADF52" s="1059">
        <v>125</v>
      </c>
      <c r="ADG52" s="1059">
        <v>45</v>
      </c>
      <c r="ADH52" s="1059">
        <v>60</v>
      </c>
      <c r="ADI52" s="1059">
        <v>80</v>
      </c>
      <c r="ADJ52" s="1059">
        <v>20</v>
      </c>
      <c r="ADK52" s="1059">
        <v>185</v>
      </c>
      <c r="ADL52" s="1059">
        <v>215</v>
      </c>
      <c r="ADM52" s="1126">
        <v>105</v>
      </c>
      <c r="ADN52" s="1059">
        <v>97</v>
      </c>
      <c r="ADO52" s="1059">
        <v>93</v>
      </c>
      <c r="ADP52" s="1060">
        <v>0.95876288659793818</v>
      </c>
      <c r="ADQ52" s="1059">
        <v>94</v>
      </c>
      <c r="ADR52" s="1060">
        <v>0.96907216494845361</v>
      </c>
      <c r="ADS52" s="1059">
        <v>118</v>
      </c>
      <c r="ADT52" s="1059">
        <v>114</v>
      </c>
      <c r="ADU52" s="1060">
        <v>0.96610169491525422</v>
      </c>
      <c r="ADV52" s="1059">
        <v>113</v>
      </c>
      <c r="ADW52" s="1060">
        <v>0.9576271186440678</v>
      </c>
      <c r="ADX52" s="1059">
        <v>113</v>
      </c>
      <c r="ADY52" s="1060">
        <v>0.9576271186440678</v>
      </c>
      <c r="ADZ52" s="1059">
        <v>113</v>
      </c>
      <c r="AEA52" s="1060">
        <v>0.9576271186440678</v>
      </c>
      <c r="AEB52" s="1059">
        <v>115</v>
      </c>
      <c r="AEC52" s="1059">
        <v>114</v>
      </c>
      <c r="AED52" s="1060">
        <v>0.99130434782608701</v>
      </c>
      <c r="AEE52" s="1059">
        <v>105</v>
      </c>
      <c r="AEF52" s="1060">
        <v>0.91304347826086951</v>
      </c>
      <c r="AEG52" s="1059">
        <v>114</v>
      </c>
      <c r="AEH52" s="1060">
        <v>0.99130434782608701</v>
      </c>
      <c r="AEI52" s="1059">
        <v>114</v>
      </c>
      <c r="AEJ52" s="1060">
        <v>0.99130434782608701</v>
      </c>
      <c r="AEK52" s="1059">
        <v>109</v>
      </c>
      <c r="AEL52" s="1060">
        <v>0.94782608695652171</v>
      </c>
      <c r="AEM52" s="1059">
        <v>107</v>
      </c>
      <c r="AEN52" s="1060">
        <v>0.93043478260869561</v>
      </c>
      <c r="AEO52" s="1059">
        <v>103</v>
      </c>
      <c r="AEP52" s="1072">
        <v>0.89565217391304353</v>
      </c>
      <c r="AEQ52" s="1158">
        <v>99</v>
      </c>
      <c r="AER52" s="1042">
        <v>96</v>
      </c>
      <c r="AES52" s="1144">
        <v>0.96969696969696972</v>
      </c>
      <c r="AET52" s="64">
        <v>26.000000000000004</v>
      </c>
      <c r="AEU52" s="1144">
        <v>0.26262626262626265</v>
      </c>
      <c r="AEV52" s="1042">
        <v>96</v>
      </c>
      <c r="AEW52" s="1144">
        <v>0.96969696969696972</v>
      </c>
      <c r="AEX52" s="1042">
        <v>106</v>
      </c>
      <c r="AEY52" s="1042">
        <v>102</v>
      </c>
      <c r="AEZ52" s="1144">
        <v>0.96226415094339623</v>
      </c>
      <c r="AFA52" s="65">
        <v>100</v>
      </c>
      <c r="AFB52" s="1144">
        <v>0.94339622641509435</v>
      </c>
      <c r="AFC52" s="65">
        <v>65</v>
      </c>
      <c r="AFD52" s="1144">
        <v>0.6132075471698113</v>
      </c>
      <c r="AFE52" s="1042">
        <v>99</v>
      </c>
      <c r="AFF52" s="1144">
        <v>0.93396226415094341</v>
      </c>
      <c r="AFG52" s="1042">
        <v>83</v>
      </c>
      <c r="AFH52" s="1144">
        <v>0.78301886792452835</v>
      </c>
      <c r="AFI52" s="1042">
        <v>107</v>
      </c>
      <c r="AFJ52" s="1042">
        <v>98</v>
      </c>
      <c r="AFK52" s="1144">
        <v>0.91588785046728971</v>
      </c>
      <c r="AFL52" s="65">
        <v>96</v>
      </c>
      <c r="AFM52" s="1144">
        <v>0.89719626168224298</v>
      </c>
      <c r="AFN52" s="65">
        <v>98</v>
      </c>
      <c r="AFO52" s="1144">
        <v>0.91588785046728971</v>
      </c>
      <c r="AFP52" s="65">
        <v>98</v>
      </c>
      <c r="AFQ52" s="1144">
        <v>0.91588785046728971</v>
      </c>
      <c r="AFR52" s="65">
        <v>72</v>
      </c>
      <c r="AFS52" s="1144">
        <v>0.67289719626168221</v>
      </c>
      <c r="AFT52" s="65">
        <v>94</v>
      </c>
      <c r="AFU52" s="1144">
        <v>0.87850467289719625</v>
      </c>
      <c r="AFV52" s="1042">
        <v>95</v>
      </c>
      <c r="AFW52" s="1144">
        <v>0.88785046728971961</v>
      </c>
      <c r="AFX52" s="1042">
        <v>100</v>
      </c>
      <c r="AFY52" s="1144">
        <v>0.93457943925233644</v>
      </c>
      <c r="AFZ52" s="1042">
        <v>72</v>
      </c>
      <c r="AGA52" s="1144">
        <v>0.67289719626168221</v>
      </c>
      <c r="AGB52" s="1042">
        <v>68</v>
      </c>
      <c r="AGC52" s="802">
        <v>0.63551401869158874</v>
      </c>
      <c r="AGD52" s="1042">
        <v>95</v>
      </c>
      <c r="AGE52" s="1039">
        <v>91</v>
      </c>
      <c r="AGF52" s="1145">
        <v>0.95789473684210524</v>
      </c>
      <c r="AGG52" s="1039">
        <v>0</v>
      </c>
      <c r="AGH52" s="1145">
        <v>0</v>
      </c>
      <c r="AGI52" s="1039">
        <v>90</v>
      </c>
      <c r="AGJ52" s="1145">
        <v>0.94736842105263153</v>
      </c>
      <c r="AGK52" s="1039">
        <v>90</v>
      </c>
      <c r="AGL52" s="1039">
        <v>87</v>
      </c>
      <c r="AGM52" s="1145">
        <v>0.96666666666666667</v>
      </c>
      <c r="AGN52" s="1039">
        <v>84</v>
      </c>
      <c r="AGO52" s="1145">
        <v>0.93333333333333335</v>
      </c>
      <c r="AGP52" s="1039">
        <v>88</v>
      </c>
      <c r="AGQ52" s="1145">
        <v>0.97777777777777775</v>
      </c>
      <c r="AGR52" s="1039">
        <v>86</v>
      </c>
      <c r="AGS52" s="1145">
        <v>0.9555555555555556</v>
      </c>
      <c r="AGT52" s="1039">
        <v>86</v>
      </c>
      <c r="AGU52" s="1145">
        <v>0.9555555555555556</v>
      </c>
      <c r="AGV52" s="1039">
        <v>95</v>
      </c>
      <c r="AGW52" s="1039">
        <v>89</v>
      </c>
      <c r="AGX52" s="1145">
        <v>0.93684210526315792</v>
      </c>
      <c r="AGY52" s="1039">
        <v>88</v>
      </c>
      <c r="AGZ52" s="1145">
        <v>0.9263157894736842</v>
      </c>
      <c r="AHA52" s="1039">
        <v>89</v>
      </c>
      <c r="AHB52" s="1145">
        <v>0.93684210526315792</v>
      </c>
      <c r="AHC52" s="1039">
        <v>89</v>
      </c>
      <c r="AHD52" s="1145">
        <v>0.93684210526315792</v>
      </c>
      <c r="AHE52" s="1039">
        <v>89</v>
      </c>
      <c r="AHF52" s="1145">
        <v>0.93684210526315792</v>
      </c>
      <c r="AHG52" s="1039">
        <v>84</v>
      </c>
      <c r="AHH52" s="1145">
        <v>0.88421052631578945</v>
      </c>
      <c r="AHI52" s="1039">
        <v>89</v>
      </c>
      <c r="AHJ52" s="1145">
        <v>0.93684210526315792</v>
      </c>
      <c r="AHK52" s="1039">
        <v>88</v>
      </c>
      <c r="AHL52" s="1145">
        <v>0.9263157894736842</v>
      </c>
      <c r="AHM52" s="1039">
        <v>91</v>
      </c>
      <c r="AHN52" s="1145">
        <v>0.95789473684210524</v>
      </c>
      <c r="AHO52" s="1039">
        <v>89</v>
      </c>
      <c r="AHP52" s="749">
        <v>0.93684210526315792</v>
      </c>
    </row>
    <row r="53" spans="1:900" ht="14.25" x14ac:dyDescent="0.2">
      <c r="A53" s="1979"/>
      <c r="B53" s="8" t="s">
        <v>665</v>
      </c>
      <c r="C53" s="1015" t="s">
        <v>666</v>
      </c>
      <c r="D53" s="3" t="s">
        <v>667</v>
      </c>
      <c r="E53" s="1" t="s">
        <v>1510</v>
      </c>
      <c r="F53" s="1" t="s">
        <v>1511</v>
      </c>
      <c r="G53" s="1" t="s">
        <v>770</v>
      </c>
      <c r="H53" s="1" t="s">
        <v>770</v>
      </c>
      <c r="I53" s="1" t="s">
        <v>1512</v>
      </c>
      <c r="J53" s="1" t="s">
        <v>667</v>
      </c>
      <c r="K53" s="1" t="s">
        <v>667</v>
      </c>
      <c r="L53" s="1" t="s">
        <v>739</v>
      </c>
      <c r="M53" s="1" t="s">
        <v>593</v>
      </c>
      <c r="N53" s="1" t="s">
        <v>629</v>
      </c>
      <c r="O53" s="1" t="s">
        <v>1513</v>
      </c>
      <c r="P53" s="1" t="s">
        <v>667</v>
      </c>
      <c r="Q53" s="1">
        <v>524572</v>
      </c>
      <c r="R53" s="1">
        <v>135334</v>
      </c>
      <c r="S53" s="1">
        <v>20288</v>
      </c>
      <c r="T53" s="1">
        <v>80266</v>
      </c>
      <c r="U53" s="2063" t="s">
        <v>3682</v>
      </c>
      <c r="V53" s="1125">
        <v>665</v>
      </c>
      <c r="W53" s="1059">
        <v>775</v>
      </c>
      <c r="X53" s="1059">
        <v>3180</v>
      </c>
      <c r="Y53" s="1059">
        <v>3745</v>
      </c>
      <c r="Z53" s="1098">
        <v>0.20911949685534592</v>
      </c>
      <c r="AA53" s="1098">
        <v>0.19533990824414948</v>
      </c>
      <c r="AB53" s="1098">
        <v>0.22360100827835647</v>
      </c>
      <c r="AC53" s="1098">
        <v>0.20694259012016022</v>
      </c>
      <c r="AD53" s="1098">
        <v>0.19427129757065542</v>
      </c>
      <c r="AE53" s="1072">
        <v>0.22021447780526551</v>
      </c>
      <c r="AF53" s="1059">
        <v>685</v>
      </c>
      <c r="AG53" s="1059">
        <v>785</v>
      </c>
      <c r="AH53" s="1059">
        <v>3160</v>
      </c>
      <c r="AI53" s="1059">
        <v>3690</v>
      </c>
      <c r="AJ53" s="1098">
        <v>0.21677215189873417</v>
      </c>
      <c r="AK53" s="1098">
        <v>0.2027541674657018</v>
      </c>
      <c r="AL53" s="1098">
        <v>0.23147791296628875</v>
      </c>
      <c r="AM53" s="1098">
        <v>0.2127371273712737</v>
      </c>
      <c r="AN53" s="1098">
        <v>0.19983502506462025</v>
      </c>
      <c r="AO53" s="1072">
        <v>0.22623671525397018</v>
      </c>
      <c r="AP53" s="1059">
        <v>695</v>
      </c>
      <c r="AQ53" s="1059">
        <v>775</v>
      </c>
      <c r="AR53" s="1059">
        <v>3110</v>
      </c>
      <c r="AS53" s="1059">
        <v>3635</v>
      </c>
      <c r="AT53" s="1098">
        <v>0.22347266881028938</v>
      </c>
      <c r="AU53" s="1098">
        <v>0.20917828340757882</v>
      </c>
      <c r="AV53" s="1098">
        <v>0.2384493422290147</v>
      </c>
      <c r="AW53" s="1098">
        <v>0.21320495185694635</v>
      </c>
      <c r="AX53" s="1098">
        <v>0.20019678773201835</v>
      </c>
      <c r="AY53" s="1072">
        <v>0.22681864462602558</v>
      </c>
      <c r="AZ53" s="1059">
        <v>735</v>
      </c>
      <c r="BA53" s="1059">
        <v>840</v>
      </c>
      <c r="BB53" s="1059">
        <v>3120</v>
      </c>
      <c r="BC53" s="1059">
        <v>3675</v>
      </c>
      <c r="BD53" s="1098">
        <v>0.23557692307692307</v>
      </c>
      <c r="BE53" s="1098">
        <v>0.22101737523207057</v>
      </c>
      <c r="BF53" s="1098">
        <v>0.25078680505340889</v>
      </c>
      <c r="BG53" s="1098">
        <v>0.22857142857142856</v>
      </c>
      <c r="BH53" s="1098">
        <v>0.21528278476027388</v>
      </c>
      <c r="BI53" s="1072">
        <v>0.24242692566591928</v>
      </c>
      <c r="BJ53" s="1059">
        <v>1194</v>
      </c>
      <c r="BK53" s="1059">
        <v>1129</v>
      </c>
      <c r="BL53" s="1059">
        <v>891</v>
      </c>
      <c r="BM53" s="1059">
        <v>902</v>
      </c>
      <c r="BN53" s="1059">
        <v>854</v>
      </c>
      <c r="BO53" s="1059">
        <v>4116</v>
      </c>
      <c r="BP53" s="1059">
        <v>4970</v>
      </c>
      <c r="BQ53" s="1126">
        <v>14977</v>
      </c>
      <c r="BR53" s="1059">
        <v>1186</v>
      </c>
      <c r="BS53" s="1059">
        <v>1096</v>
      </c>
      <c r="BT53" s="1059">
        <v>907</v>
      </c>
      <c r="BU53" s="1059">
        <v>885</v>
      </c>
      <c r="BV53" s="1059">
        <v>887</v>
      </c>
      <c r="BW53" s="1059">
        <v>4074</v>
      </c>
      <c r="BX53" s="1059">
        <v>4961</v>
      </c>
      <c r="BY53" s="1126">
        <v>14868</v>
      </c>
      <c r="BZ53" s="1059">
        <v>1159</v>
      </c>
      <c r="CA53" s="1059">
        <v>991</v>
      </c>
      <c r="CB53" s="1059">
        <v>894</v>
      </c>
      <c r="CC53" s="1059">
        <v>882</v>
      </c>
      <c r="CD53" s="1059">
        <v>908</v>
      </c>
      <c r="CE53" s="1059">
        <v>3926</v>
      </c>
      <c r="CF53" s="1059">
        <v>4834</v>
      </c>
      <c r="CG53" s="1126">
        <v>14397</v>
      </c>
      <c r="CH53" s="1059">
        <v>1147</v>
      </c>
      <c r="CI53" s="1059">
        <v>969</v>
      </c>
      <c r="CJ53" s="1059">
        <v>853</v>
      </c>
      <c r="CK53" s="1059">
        <v>935</v>
      </c>
      <c r="CL53" s="1059">
        <v>924</v>
      </c>
      <c r="CM53" s="1059">
        <v>3904</v>
      </c>
      <c r="CN53" s="1059">
        <v>4828</v>
      </c>
      <c r="CO53" s="1126">
        <v>14271</v>
      </c>
      <c r="CP53" s="1059">
        <v>1120</v>
      </c>
      <c r="CQ53" s="1059">
        <v>910</v>
      </c>
      <c r="CR53" s="1059">
        <v>890</v>
      </c>
      <c r="CS53" s="1059">
        <v>970</v>
      </c>
      <c r="CT53" s="1059">
        <v>982</v>
      </c>
      <c r="CU53" s="1059">
        <v>3890</v>
      </c>
      <c r="CV53" s="1059">
        <v>4872</v>
      </c>
      <c r="CW53" s="1126">
        <v>14248</v>
      </c>
      <c r="CX53" s="1059">
        <v>1086</v>
      </c>
      <c r="CY53" s="1059">
        <v>888</v>
      </c>
      <c r="CZ53" s="1059">
        <v>921</v>
      </c>
      <c r="DA53" s="1059">
        <v>1015</v>
      </c>
      <c r="DB53" s="1059">
        <v>1009</v>
      </c>
      <c r="DC53" s="1059">
        <v>3910</v>
      </c>
      <c r="DD53" s="1059">
        <v>4919</v>
      </c>
      <c r="DE53" s="1126">
        <v>14161</v>
      </c>
      <c r="DF53" s="1059">
        <v>1041</v>
      </c>
      <c r="DG53" s="1059">
        <v>895</v>
      </c>
      <c r="DH53" s="1059">
        <v>916</v>
      </c>
      <c r="DI53" s="1059">
        <v>1029</v>
      </c>
      <c r="DJ53" s="1059">
        <v>993</v>
      </c>
      <c r="DK53" s="1059">
        <v>3881</v>
      </c>
      <c r="DL53" s="1059">
        <v>4874</v>
      </c>
      <c r="DM53" s="1126">
        <v>14005</v>
      </c>
      <c r="DN53" s="1059">
        <v>977</v>
      </c>
      <c r="DO53" s="1059">
        <v>889</v>
      </c>
      <c r="DP53" s="1059">
        <v>957</v>
      </c>
      <c r="DQ53" s="1059">
        <v>1081</v>
      </c>
      <c r="DR53" s="1059">
        <v>996</v>
      </c>
      <c r="DS53" s="1059">
        <v>3904</v>
      </c>
      <c r="DT53" s="1059">
        <v>4900</v>
      </c>
      <c r="DU53" s="1126">
        <v>14079</v>
      </c>
      <c r="DV53" s="1059">
        <v>949</v>
      </c>
      <c r="DW53" s="1059">
        <v>864</v>
      </c>
      <c r="DX53" s="1059">
        <v>1037</v>
      </c>
      <c r="DY53" s="1059">
        <v>1075</v>
      </c>
      <c r="DZ53" s="1059">
        <v>988</v>
      </c>
      <c r="EA53" s="1059">
        <v>3925</v>
      </c>
      <c r="EB53" s="1059">
        <v>4913</v>
      </c>
      <c r="EC53" s="1126">
        <v>14045</v>
      </c>
      <c r="ED53" s="1059">
        <v>937</v>
      </c>
      <c r="EE53" s="1059">
        <v>880</v>
      </c>
      <c r="EF53" s="1059">
        <v>1069</v>
      </c>
      <c r="EG53" s="1059">
        <v>1105</v>
      </c>
      <c r="EH53" s="1059">
        <v>994</v>
      </c>
      <c r="EI53" s="1059">
        <v>3991</v>
      </c>
      <c r="EJ53" s="1059">
        <v>4985</v>
      </c>
      <c r="EK53" s="1126">
        <v>13976</v>
      </c>
      <c r="EL53" s="1059">
        <v>928</v>
      </c>
      <c r="EM53" s="1059">
        <v>923</v>
      </c>
      <c r="EN53" s="1059">
        <v>1080</v>
      </c>
      <c r="EO53" s="1059">
        <v>1148</v>
      </c>
      <c r="EP53" s="1059">
        <v>962</v>
      </c>
      <c r="EQ53" s="1059">
        <v>4079</v>
      </c>
      <c r="ER53" s="1059">
        <v>5041</v>
      </c>
      <c r="ES53" s="1126">
        <v>14002</v>
      </c>
      <c r="ET53" s="1059" t="s">
        <v>770</v>
      </c>
      <c r="EU53" s="1059" t="s">
        <v>770</v>
      </c>
      <c r="EV53" s="1059">
        <v>22</v>
      </c>
      <c r="EW53" s="1059">
        <v>41</v>
      </c>
      <c r="EX53" s="1059">
        <v>63</v>
      </c>
      <c r="EY53" s="1059">
        <v>187</v>
      </c>
      <c r="EZ53" s="1098">
        <v>0.33689839572192515</v>
      </c>
      <c r="FA53" s="1098">
        <v>0.27304305864393941</v>
      </c>
      <c r="FB53" s="1098">
        <v>0.40731989615136638</v>
      </c>
      <c r="FC53" s="64" t="s">
        <v>2154</v>
      </c>
      <c r="FD53" s="1098">
        <v>0.21925133689839571</v>
      </c>
      <c r="FE53" s="1098">
        <v>0.1659310915647933</v>
      </c>
      <c r="FF53" s="1098">
        <v>0.283873994558274</v>
      </c>
      <c r="FG53" s="1126" t="s">
        <v>2154</v>
      </c>
      <c r="FH53" s="1059" t="s">
        <v>770</v>
      </c>
      <c r="FI53" s="1059" t="s">
        <v>770</v>
      </c>
      <c r="FJ53" s="1059">
        <v>22</v>
      </c>
      <c r="FK53" s="1059">
        <v>42</v>
      </c>
      <c r="FL53" s="1059">
        <v>64</v>
      </c>
      <c r="FM53" s="1059">
        <v>161</v>
      </c>
      <c r="FN53" s="1098">
        <v>0.39751552795031053</v>
      </c>
      <c r="FO53" s="1098">
        <v>0.32515804636151069</v>
      </c>
      <c r="FP53" s="1098">
        <v>0.47464959768575737</v>
      </c>
      <c r="FQ53" s="1059" t="s">
        <v>2154</v>
      </c>
      <c r="FR53" s="1098">
        <v>0.2608695652173913</v>
      </c>
      <c r="FS53" s="1098">
        <v>0.19917824874131412</v>
      </c>
      <c r="FT53" s="1098">
        <v>0.33370625403564474</v>
      </c>
      <c r="FU53" s="1126" t="s">
        <v>2154</v>
      </c>
      <c r="FV53" s="1059" t="s">
        <v>770</v>
      </c>
      <c r="FW53" s="1059" t="s">
        <v>770</v>
      </c>
      <c r="FX53" s="1059">
        <v>21</v>
      </c>
      <c r="FY53" s="1059">
        <v>32</v>
      </c>
      <c r="FZ53" s="1059">
        <v>53</v>
      </c>
      <c r="GA53" s="1059">
        <v>162</v>
      </c>
      <c r="GB53" s="1098">
        <v>0.3271604938271605</v>
      </c>
      <c r="GC53" s="1098">
        <v>0.25964541230352878</v>
      </c>
      <c r="GD53" s="1098">
        <v>0.40268269070389495</v>
      </c>
      <c r="GE53" s="1059" t="s">
        <v>2154</v>
      </c>
      <c r="GF53" s="1098">
        <v>0.19753086419753085</v>
      </c>
      <c r="GG53" s="1098">
        <v>0.14353889090331648</v>
      </c>
      <c r="GH53" s="1098">
        <v>0.26553528935967513</v>
      </c>
      <c r="GI53" s="1126" t="s">
        <v>2154</v>
      </c>
      <c r="GJ53" s="1059" t="s">
        <v>770</v>
      </c>
      <c r="GK53" s="1059" t="s">
        <v>770</v>
      </c>
      <c r="GL53" s="1059">
        <v>27</v>
      </c>
      <c r="GM53" s="1059">
        <v>39</v>
      </c>
      <c r="GN53" s="1059">
        <v>66</v>
      </c>
      <c r="GO53" s="1059">
        <v>169</v>
      </c>
      <c r="GP53" s="1098">
        <v>0.39053254437869822</v>
      </c>
      <c r="GQ53" s="1098">
        <v>0.32019239988118042</v>
      </c>
      <c r="GR53" s="1098">
        <v>0.46573858998402412</v>
      </c>
      <c r="GS53" s="1059" t="s">
        <v>2154</v>
      </c>
      <c r="GT53" s="1098">
        <v>0.23076923076923078</v>
      </c>
      <c r="GU53" s="1098">
        <v>0.17365677440824237</v>
      </c>
      <c r="GV53" s="1098">
        <v>0.29984917363861208</v>
      </c>
      <c r="GW53" s="1126" t="s">
        <v>2154</v>
      </c>
      <c r="GX53" s="1059" t="s">
        <v>770</v>
      </c>
      <c r="GY53" s="1059" t="s">
        <v>770</v>
      </c>
      <c r="GZ53" s="1059">
        <v>19</v>
      </c>
      <c r="HA53" s="1059">
        <v>21</v>
      </c>
      <c r="HB53" s="1059">
        <v>40</v>
      </c>
      <c r="HC53" s="1059">
        <v>203</v>
      </c>
      <c r="HD53" s="1098">
        <v>0.19704433497536947</v>
      </c>
      <c r="HE53" s="1098">
        <v>0.14817239512675015</v>
      </c>
      <c r="HF53" s="1098">
        <v>0.25716925784125694</v>
      </c>
      <c r="HG53" s="1059" t="s">
        <v>2154</v>
      </c>
      <c r="HH53" s="1098">
        <v>0.10344827586206896</v>
      </c>
      <c r="HI53" s="1098">
        <v>6.8661739086373616E-2</v>
      </c>
      <c r="HJ53" s="1098">
        <v>0.15296432699370066</v>
      </c>
      <c r="HK53" s="1126" t="s">
        <v>2154</v>
      </c>
      <c r="HL53" s="1059" t="s">
        <v>770</v>
      </c>
      <c r="HM53" s="1059" t="s">
        <v>770</v>
      </c>
      <c r="HN53" s="1059">
        <v>20</v>
      </c>
      <c r="HO53" s="1059">
        <v>31</v>
      </c>
      <c r="HP53" s="1059">
        <v>51</v>
      </c>
      <c r="HQ53" s="1059">
        <v>194</v>
      </c>
      <c r="HR53" s="1098">
        <v>0.26288659793814434</v>
      </c>
      <c r="HS53" s="1098">
        <v>0.2059784723686264</v>
      </c>
      <c r="HT53" s="1098">
        <v>0.32900271636502215</v>
      </c>
      <c r="HU53" s="1059" t="s">
        <v>2154</v>
      </c>
      <c r="HV53" s="1098">
        <v>0.15979381443298968</v>
      </c>
      <c r="HW53" s="1098">
        <v>0.11491617463307494</v>
      </c>
      <c r="HX53" s="1098">
        <v>0.21788292224563824</v>
      </c>
      <c r="HY53" s="1126" t="s">
        <v>3499</v>
      </c>
      <c r="HZ53" s="1059" t="s">
        <v>770</v>
      </c>
      <c r="IA53" s="1059" t="s">
        <v>770</v>
      </c>
      <c r="IB53" s="1059">
        <v>23</v>
      </c>
      <c r="IC53" s="1059">
        <v>26</v>
      </c>
      <c r="ID53" s="1059">
        <v>49</v>
      </c>
      <c r="IE53" s="1059">
        <v>243</v>
      </c>
      <c r="IF53" s="1098">
        <v>0.20164609053497942</v>
      </c>
      <c r="IG53" s="1098">
        <v>0.15602113480962487</v>
      </c>
      <c r="IH53" s="1098">
        <v>0.25655728417740542</v>
      </c>
      <c r="II53" s="1059" t="s">
        <v>2154</v>
      </c>
      <c r="IJ53" s="1098">
        <v>0.10699588477366255</v>
      </c>
      <c r="IK53" s="1098">
        <v>7.4068882718747134E-2</v>
      </c>
      <c r="IL53" s="1098">
        <v>0.15215510367106516</v>
      </c>
      <c r="IM53" s="1126" t="s">
        <v>2154</v>
      </c>
      <c r="IN53" s="1059" t="s">
        <v>770</v>
      </c>
      <c r="IO53" s="1059" t="s">
        <v>770</v>
      </c>
      <c r="IP53" s="1059">
        <v>12</v>
      </c>
      <c r="IQ53" s="1059">
        <v>13</v>
      </c>
      <c r="IR53" s="1059">
        <v>25</v>
      </c>
      <c r="IS53" s="1059">
        <v>116</v>
      </c>
      <c r="IT53" s="1098">
        <v>0.21551724137931033</v>
      </c>
      <c r="IU53" s="1098">
        <v>0.15045670645645781</v>
      </c>
      <c r="IV53" s="1098">
        <v>0.29881568517264695</v>
      </c>
      <c r="IW53" s="1059" t="s">
        <v>2154</v>
      </c>
      <c r="IX53" s="1098">
        <v>0.11206896551724138</v>
      </c>
      <c r="IY53" s="1098">
        <v>6.6673496204662189E-2</v>
      </c>
      <c r="IZ53" s="1098">
        <v>0.18233431056229885</v>
      </c>
      <c r="JA53" s="1126" t="s">
        <v>2154</v>
      </c>
      <c r="JB53" s="1059">
        <v>14110</v>
      </c>
      <c r="JC53" s="1059">
        <v>1088</v>
      </c>
      <c r="JD53" s="1059">
        <v>891</v>
      </c>
      <c r="JE53" s="1059">
        <v>916</v>
      </c>
      <c r="JF53" s="1059">
        <v>1019</v>
      </c>
      <c r="JG53" s="1126">
        <v>999</v>
      </c>
      <c r="JH53" s="1059">
        <v>2051</v>
      </c>
      <c r="JI53" s="1059">
        <v>24</v>
      </c>
      <c r="JJ53" s="1059">
        <v>38</v>
      </c>
      <c r="JK53" s="1059">
        <v>44</v>
      </c>
      <c r="JL53" s="1059">
        <v>58</v>
      </c>
      <c r="JM53" s="1126">
        <v>68</v>
      </c>
      <c r="JN53" s="1060">
        <v>0.14535790219702338</v>
      </c>
      <c r="JO53" s="1060">
        <v>2.2058823529411766E-2</v>
      </c>
      <c r="JP53" s="1060">
        <v>4.2648709315375982E-2</v>
      </c>
      <c r="JQ53" s="1060">
        <v>4.8034934497816595E-2</v>
      </c>
      <c r="JR53" s="1060">
        <v>5.6918547595682038E-2</v>
      </c>
      <c r="JS53" s="1072">
        <v>6.8068068068068074E-2</v>
      </c>
      <c r="JT53" s="1059">
        <v>14117</v>
      </c>
      <c r="JU53" s="1059">
        <v>11065</v>
      </c>
      <c r="JV53" s="1059">
        <v>9924</v>
      </c>
      <c r="JW53" s="1059">
        <v>1141</v>
      </c>
      <c r="JX53" s="1059">
        <v>80</v>
      </c>
      <c r="JY53" s="1059">
        <v>13</v>
      </c>
      <c r="JZ53" s="1059">
        <v>1048</v>
      </c>
      <c r="KA53" s="1059">
        <v>447</v>
      </c>
      <c r="KB53" s="1059">
        <v>1709</v>
      </c>
      <c r="KC53" s="1059">
        <v>729</v>
      </c>
      <c r="KD53" s="1059">
        <v>167</v>
      </c>
      <c r="KE53" s="1060">
        <v>0.70298222001841748</v>
      </c>
      <c r="KF53" s="1072">
        <v>0.29701777998158252</v>
      </c>
      <c r="KG53" s="1059">
        <v>1088</v>
      </c>
      <c r="KH53" s="1059">
        <v>753</v>
      </c>
      <c r="KI53" s="1059">
        <v>670</v>
      </c>
      <c r="KJ53" s="1059">
        <v>83</v>
      </c>
      <c r="KK53" s="1059">
        <v>1</v>
      </c>
      <c r="KL53" s="1059">
        <v>4</v>
      </c>
      <c r="KM53" s="1059">
        <v>78</v>
      </c>
      <c r="KN53" s="1059">
        <v>83</v>
      </c>
      <c r="KO53" s="1059">
        <v>144</v>
      </c>
      <c r="KP53" s="1059">
        <v>90</v>
      </c>
      <c r="KQ53" s="1059">
        <v>18</v>
      </c>
      <c r="KR53" s="1060">
        <v>0.6158088235294118</v>
      </c>
      <c r="KS53" s="1072">
        <v>0.3841911764705882</v>
      </c>
      <c r="KT53" s="1059">
        <v>538</v>
      </c>
      <c r="KU53" s="1059">
        <v>371</v>
      </c>
      <c r="KV53" s="1059">
        <v>337</v>
      </c>
      <c r="KW53" s="1059">
        <v>34</v>
      </c>
      <c r="KX53" s="1059">
        <v>0</v>
      </c>
      <c r="KY53" s="1059">
        <v>0</v>
      </c>
      <c r="KZ53" s="1059">
        <v>34</v>
      </c>
      <c r="LA53" s="1059">
        <v>39</v>
      </c>
      <c r="LB53" s="1059">
        <v>75</v>
      </c>
      <c r="LC53" s="1059">
        <v>39</v>
      </c>
      <c r="LD53" s="1059">
        <v>14</v>
      </c>
      <c r="LE53" s="1060">
        <v>0.62639405204460963</v>
      </c>
      <c r="LF53" s="1072">
        <v>0.37360594795539037</v>
      </c>
      <c r="LG53" s="1059">
        <v>353</v>
      </c>
      <c r="LH53" s="1059">
        <v>247</v>
      </c>
      <c r="LI53" s="1059">
        <v>225</v>
      </c>
      <c r="LJ53" s="1059">
        <v>22</v>
      </c>
      <c r="LK53" s="1059">
        <v>0</v>
      </c>
      <c r="LL53" s="1059">
        <v>0</v>
      </c>
      <c r="LM53" s="1059">
        <v>22</v>
      </c>
      <c r="LN53" s="1059">
        <v>24</v>
      </c>
      <c r="LO53" s="1059">
        <v>53</v>
      </c>
      <c r="LP53" s="1059">
        <v>23</v>
      </c>
      <c r="LQ53" s="1059">
        <v>6</v>
      </c>
      <c r="LR53" s="1060">
        <v>0.63739376770538247</v>
      </c>
      <c r="LS53" s="1072">
        <v>0.36260623229461753</v>
      </c>
      <c r="LT53" s="1059">
        <v>916</v>
      </c>
      <c r="LU53" s="1059">
        <v>688</v>
      </c>
      <c r="LV53" s="1059">
        <v>647</v>
      </c>
      <c r="LW53" s="1059">
        <v>41</v>
      </c>
      <c r="LX53" s="1059">
        <v>0</v>
      </c>
      <c r="LY53" s="1059">
        <v>0</v>
      </c>
      <c r="LZ53" s="1059">
        <v>41</v>
      </c>
      <c r="MA53" s="1059">
        <v>57</v>
      </c>
      <c r="MB53" s="1059">
        <v>108</v>
      </c>
      <c r="MC53" s="1059">
        <v>49</v>
      </c>
      <c r="MD53" s="1059">
        <v>14</v>
      </c>
      <c r="ME53" s="1060">
        <v>0.70633187772925765</v>
      </c>
      <c r="MF53" s="1072">
        <v>0.29366812227074235</v>
      </c>
      <c r="MG53" s="1059">
        <v>196</v>
      </c>
      <c r="MH53" s="1059">
        <v>138</v>
      </c>
      <c r="MI53" s="1059">
        <v>129</v>
      </c>
      <c r="MJ53" s="1059">
        <v>9</v>
      </c>
      <c r="MK53" s="1059">
        <v>0</v>
      </c>
      <c r="ML53" s="1059">
        <v>0</v>
      </c>
      <c r="MM53" s="1059">
        <v>9</v>
      </c>
      <c r="MN53" s="1059">
        <v>18</v>
      </c>
      <c r="MO53" s="1059">
        <v>29</v>
      </c>
      <c r="MP53" s="1059">
        <v>11</v>
      </c>
      <c r="MQ53" s="1059">
        <v>0</v>
      </c>
      <c r="MR53" s="1060">
        <v>0.65816326530612246</v>
      </c>
      <c r="MS53" s="1072">
        <v>0.34183673469387754</v>
      </c>
      <c r="MT53" s="1059">
        <v>421</v>
      </c>
      <c r="MU53" s="1059">
        <v>336</v>
      </c>
      <c r="MV53" s="1059">
        <v>316</v>
      </c>
      <c r="MW53" s="1059">
        <v>20</v>
      </c>
      <c r="MX53" s="1059">
        <v>1</v>
      </c>
      <c r="MY53" s="1059">
        <v>0</v>
      </c>
      <c r="MZ53" s="1059">
        <v>19</v>
      </c>
      <c r="NA53" s="1059">
        <v>26</v>
      </c>
      <c r="NB53" s="1059">
        <v>39</v>
      </c>
      <c r="NC53" s="1059">
        <v>19</v>
      </c>
      <c r="ND53" s="1059">
        <v>1</v>
      </c>
      <c r="NE53" s="1060">
        <v>0.75059382422802845</v>
      </c>
      <c r="NF53" s="1072">
        <v>0.24940617577197155</v>
      </c>
      <c r="NG53" s="1059">
        <v>402</v>
      </c>
      <c r="NH53" s="1059">
        <v>301</v>
      </c>
      <c r="NI53" s="1059">
        <v>280</v>
      </c>
      <c r="NJ53" s="1059">
        <v>21</v>
      </c>
      <c r="NK53" s="1059">
        <v>0</v>
      </c>
      <c r="NL53" s="1059">
        <v>0</v>
      </c>
      <c r="NM53" s="1059">
        <v>21</v>
      </c>
      <c r="NN53" s="1059">
        <v>16</v>
      </c>
      <c r="NO53" s="1059">
        <v>48</v>
      </c>
      <c r="NP53" s="1059">
        <v>30</v>
      </c>
      <c r="NQ53" s="1059">
        <v>7</v>
      </c>
      <c r="NR53" s="1060">
        <v>0.69651741293532343</v>
      </c>
      <c r="NS53" s="1072">
        <v>0.30348258706467657</v>
      </c>
      <c r="NT53" s="1059">
        <v>999</v>
      </c>
      <c r="NU53" s="1059">
        <v>794</v>
      </c>
      <c r="NV53" s="1059">
        <v>716</v>
      </c>
      <c r="NW53" s="1059">
        <v>78</v>
      </c>
      <c r="NX53" s="1059">
        <v>2</v>
      </c>
      <c r="NY53" s="1059">
        <v>5</v>
      </c>
      <c r="NZ53" s="1059">
        <v>71</v>
      </c>
      <c r="OA53" s="1059">
        <v>26</v>
      </c>
      <c r="OB53" s="1059">
        <v>139</v>
      </c>
      <c r="OC53" s="1059">
        <v>37</v>
      </c>
      <c r="OD53" s="1059">
        <v>3</v>
      </c>
      <c r="OE53" s="1060">
        <v>0.71671671671671666</v>
      </c>
      <c r="OF53" s="1072">
        <v>0.28328328328328334</v>
      </c>
      <c r="OG53" s="1059">
        <v>4913</v>
      </c>
      <c r="OH53" s="1059">
        <v>3628</v>
      </c>
      <c r="OI53" s="1059">
        <v>3320</v>
      </c>
      <c r="OJ53" s="1059">
        <v>308</v>
      </c>
      <c r="OK53" s="1059">
        <v>4</v>
      </c>
      <c r="OL53" s="1059">
        <v>9</v>
      </c>
      <c r="OM53" s="1059">
        <v>295</v>
      </c>
      <c r="ON53" s="1059">
        <v>289</v>
      </c>
      <c r="OO53" s="1059">
        <v>635</v>
      </c>
      <c r="OP53" s="1059">
        <v>298</v>
      </c>
      <c r="OQ53" s="1059">
        <v>63</v>
      </c>
      <c r="OR53" s="1060">
        <v>0.6757581925503765</v>
      </c>
      <c r="OS53" s="1072">
        <v>0.3242418074496235</v>
      </c>
      <c r="OT53" s="1059">
        <v>14248</v>
      </c>
      <c r="OU53" s="1059">
        <v>20.604266914654687</v>
      </c>
      <c r="OV53" s="1060">
        <v>0</v>
      </c>
      <c r="OW53" s="1072">
        <v>0.1111111111111111</v>
      </c>
      <c r="OX53" s="1059">
        <v>3119</v>
      </c>
      <c r="OY53" s="1060">
        <v>0.22842705995511386</v>
      </c>
      <c r="OZ53" s="1059">
        <v>712.46400000000017</v>
      </c>
      <c r="PA53" s="1060">
        <v>0.1111111111111111</v>
      </c>
      <c r="PB53" s="1072">
        <v>0.44444444444444442</v>
      </c>
      <c r="PC53" s="1059">
        <v>660</v>
      </c>
      <c r="PD53" s="1059">
        <v>130</v>
      </c>
      <c r="PE53" s="1126">
        <v>55</v>
      </c>
      <c r="PF53" s="1059">
        <v>630</v>
      </c>
      <c r="PG53" s="1059">
        <v>115</v>
      </c>
      <c r="PH53" s="1126">
        <v>55</v>
      </c>
      <c r="PI53" s="1059">
        <v>620</v>
      </c>
      <c r="PJ53" s="1059">
        <v>125</v>
      </c>
      <c r="PK53" s="1126">
        <v>40</v>
      </c>
      <c r="PL53" s="1059">
        <v>585</v>
      </c>
      <c r="PM53" s="1059">
        <v>125</v>
      </c>
      <c r="PN53" s="1126">
        <v>30</v>
      </c>
      <c r="PO53" s="1059">
        <v>560</v>
      </c>
      <c r="PP53" s="1059">
        <v>135</v>
      </c>
      <c r="PQ53" s="1126">
        <v>45</v>
      </c>
      <c r="PR53" s="1059">
        <v>535</v>
      </c>
      <c r="PS53" s="1059">
        <v>115</v>
      </c>
      <c r="PT53" s="1126">
        <v>30</v>
      </c>
      <c r="PU53" s="1059" t="s">
        <v>770</v>
      </c>
      <c r="PV53" s="1059" t="s">
        <v>770</v>
      </c>
      <c r="PW53" s="1059" t="s">
        <v>770</v>
      </c>
      <c r="PX53" s="1059" t="s">
        <v>770</v>
      </c>
      <c r="PY53" s="1059" t="s">
        <v>770</v>
      </c>
      <c r="PZ53" s="1059" t="s">
        <v>770</v>
      </c>
      <c r="QA53" s="1059" t="s">
        <v>770</v>
      </c>
      <c r="QB53" s="1126" t="s">
        <v>770</v>
      </c>
      <c r="QC53" s="1059">
        <v>212</v>
      </c>
      <c r="QD53" s="1059">
        <v>177</v>
      </c>
      <c r="QE53" s="1059" t="s">
        <v>770</v>
      </c>
      <c r="QF53" s="1059">
        <v>236</v>
      </c>
      <c r="QG53" s="1059">
        <v>196</v>
      </c>
      <c r="QH53" s="1059">
        <v>199</v>
      </c>
      <c r="QI53" s="1059">
        <v>214</v>
      </c>
      <c r="QJ53" s="1059">
        <v>227</v>
      </c>
      <c r="QK53" s="1126">
        <v>226</v>
      </c>
      <c r="QL53" s="1059">
        <v>244</v>
      </c>
      <c r="QM53" s="1059">
        <v>221</v>
      </c>
      <c r="QN53" s="1059">
        <v>266</v>
      </c>
      <c r="QO53" s="1059">
        <v>220</v>
      </c>
      <c r="QP53" s="1059">
        <v>243</v>
      </c>
      <c r="QQ53" s="1059">
        <v>207</v>
      </c>
      <c r="QR53" s="1059">
        <v>246</v>
      </c>
      <c r="QS53" s="1059">
        <v>230</v>
      </c>
      <c r="QT53" s="1059">
        <v>244</v>
      </c>
      <c r="QU53" s="1059">
        <v>202</v>
      </c>
      <c r="QV53" s="1059">
        <v>191</v>
      </c>
      <c r="QW53" s="1059">
        <v>164</v>
      </c>
      <c r="QX53" s="1059">
        <v>198</v>
      </c>
      <c r="QY53" s="1059">
        <v>167</v>
      </c>
      <c r="QZ53" s="1059">
        <v>171</v>
      </c>
      <c r="RA53" s="1059">
        <v>207</v>
      </c>
      <c r="RB53" s="1059">
        <v>171</v>
      </c>
      <c r="RC53" s="1059">
        <v>169</v>
      </c>
      <c r="RD53" s="1059">
        <v>192</v>
      </c>
      <c r="RE53" s="1059">
        <v>163</v>
      </c>
      <c r="RF53" s="1059">
        <v>137</v>
      </c>
      <c r="RG53" s="1059">
        <v>144</v>
      </c>
      <c r="RH53" s="1059">
        <v>182</v>
      </c>
      <c r="RI53" s="1059">
        <v>190</v>
      </c>
      <c r="RJ53" s="1126">
        <v>201</v>
      </c>
      <c r="RK53" s="1059">
        <v>239</v>
      </c>
      <c r="RL53" s="1059">
        <v>261</v>
      </c>
      <c r="RM53" s="1059">
        <v>227</v>
      </c>
      <c r="RN53" s="1059">
        <v>235</v>
      </c>
      <c r="RO53" s="1059">
        <v>224</v>
      </c>
      <c r="RP53" s="1059">
        <v>248</v>
      </c>
      <c r="RQ53" s="1059">
        <v>225</v>
      </c>
      <c r="RR53" s="1059">
        <v>240</v>
      </c>
      <c r="RS53" s="1059">
        <v>195</v>
      </c>
      <c r="RT53" s="1059">
        <v>188</v>
      </c>
      <c r="RU53" s="1059">
        <v>161</v>
      </c>
      <c r="RV53" s="1059">
        <v>202</v>
      </c>
      <c r="RW53" s="1059">
        <v>172</v>
      </c>
      <c r="RX53" s="1059">
        <v>169</v>
      </c>
      <c r="RY53" s="1059">
        <v>203</v>
      </c>
      <c r="RZ53" s="1059">
        <v>169</v>
      </c>
      <c r="SA53" s="1059">
        <v>175</v>
      </c>
      <c r="SB53" s="1059">
        <v>193</v>
      </c>
      <c r="SC53" s="1059">
        <v>183</v>
      </c>
      <c r="SD53" s="1059">
        <v>165</v>
      </c>
      <c r="SE53" s="1059">
        <v>142</v>
      </c>
      <c r="SF53" s="1059">
        <v>185</v>
      </c>
      <c r="SG53" s="1059">
        <v>164</v>
      </c>
      <c r="SH53" s="1059">
        <v>197</v>
      </c>
      <c r="SI53" s="1126">
        <v>199</v>
      </c>
      <c r="SJ53" s="1059">
        <v>241</v>
      </c>
      <c r="SK53" s="1059">
        <v>225</v>
      </c>
      <c r="SL53" s="1059">
        <v>224</v>
      </c>
      <c r="SM53" s="1059">
        <v>219</v>
      </c>
      <c r="SN53" s="1059">
        <v>250</v>
      </c>
      <c r="SO53" s="1059">
        <v>210</v>
      </c>
      <c r="SP53" s="1059">
        <v>237</v>
      </c>
      <c r="SQ53" s="1059">
        <v>197</v>
      </c>
      <c r="SR53" s="1059">
        <v>187</v>
      </c>
      <c r="SS53" s="1059">
        <v>160</v>
      </c>
      <c r="ST53" s="1059">
        <v>196</v>
      </c>
      <c r="SU53" s="1059">
        <v>170</v>
      </c>
      <c r="SV53" s="1059">
        <v>171</v>
      </c>
      <c r="SW53" s="1059">
        <v>194</v>
      </c>
      <c r="SX53" s="1059">
        <v>163</v>
      </c>
      <c r="SY53" s="1059">
        <v>175</v>
      </c>
      <c r="SZ53" s="1059">
        <v>194</v>
      </c>
      <c r="TA53" s="1059">
        <v>183</v>
      </c>
      <c r="TB53" s="1059">
        <v>179</v>
      </c>
      <c r="TC53" s="1059">
        <v>151</v>
      </c>
      <c r="TD53" s="1059">
        <v>177</v>
      </c>
      <c r="TE53" s="1059">
        <v>149</v>
      </c>
      <c r="TF53" s="1059">
        <v>185</v>
      </c>
      <c r="TG53" s="1059">
        <v>192</v>
      </c>
      <c r="TH53" s="1126">
        <v>205</v>
      </c>
      <c r="TI53" s="1059">
        <v>107</v>
      </c>
      <c r="TJ53" s="1059">
        <v>105</v>
      </c>
      <c r="TK53" s="1059">
        <v>212</v>
      </c>
      <c r="TL53" s="1060">
        <v>0.49528301886792453</v>
      </c>
      <c r="TM53" s="1060">
        <v>0.42866607213368663</v>
      </c>
      <c r="TN53" s="1060">
        <v>0.56206786743970427</v>
      </c>
      <c r="TO53" s="1126" t="s">
        <v>2154</v>
      </c>
      <c r="TP53" s="1059">
        <v>84</v>
      </c>
      <c r="TQ53" s="1059">
        <v>109</v>
      </c>
      <c r="TR53" s="1059">
        <v>193</v>
      </c>
      <c r="TS53" s="1060">
        <v>0.56476683937823835</v>
      </c>
      <c r="TT53" s="1060">
        <v>0.4942308877461517</v>
      </c>
      <c r="TU53" s="1060">
        <v>0.63277487694274381</v>
      </c>
      <c r="TV53" s="1126" t="s">
        <v>2154</v>
      </c>
      <c r="TW53" s="1059">
        <v>100</v>
      </c>
      <c r="TX53" s="1059">
        <v>153</v>
      </c>
      <c r="TY53" s="1059">
        <v>253</v>
      </c>
      <c r="TZ53" s="1060">
        <v>0.60474308300395252</v>
      </c>
      <c r="UA53" s="1060">
        <v>0.54336429446404211</v>
      </c>
      <c r="UB53" s="1060">
        <v>0.66298868391940613</v>
      </c>
      <c r="UC53" s="1126" t="s">
        <v>2154</v>
      </c>
      <c r="UD53" s="1059">
        <v>71</v>
      </c>
      <c r="UE53" s="1059">
        <v>146</v>
      </c>
      <c r="UF53" s="1059">
        <v>217</v>
      </c>
      <c r="UG53" s="1060">
        <v>0.67281105990783407</v>
      </c>
      <c r="UH53" s="1060">
        <v>0.60785162704638585</v>
      </c>
      <c r="UI53" s="1060">
        <v>0.73175851862329155</v>
      </c>
      <c r="UJ53" s="1126" t="s">
        <v>2154</v>
      </c>
      <c r="UK53" s="1059">
        <v>58</v>
      </c>
      <c r="UL53" s="1059">
        <v>154</v>
      </c>
      <c r="UM53" s="1059">
        <v>212</v>
      </c>
      <c r="UN53" s="1060">
        <v>0.72641509433962259</v>
      </c>
      <c r="UO53" s="1060">
        <v>0.66277618521079817</v>
      </c>
      <c r="UP53" s="1060">
        <v>0.78199471526643605</v>
      </c>
      <c r="UQ53" s="1126" t="s">
        <v>2154</v>
      </c>
      <c r="UR53" s="1059">
        <v>2434</v>
      </c>
      <c r="US53" s="1059">
        <v>2172</v>
      </c>
      <c r="UT53" s="1059">
        <v>262</v>
      </c>
      <c r="UU53" s="1059">
        <v>223</v>
      </c>
      <c r="UV53" s="1060">
        <v>0.85114503816793896</v>
      </c>
      <c r="UW53" s="1059">
        <v>39</v>
      </c>
      <c r="UX53" s="1072">
        <v>0.14885496183206107</v>
      </c>
      <c r="UY53" s="1059">
        <v>1979</v>
      </c>
      <c r="UZ53" s="1059">
        <v>944</v>
      </c>
      <c r="VA53" s="1059">
        <v>643</v>
      </c>
      <c r="VB53" s="1059">
        <v>392</v>
      </c>
      <c r="VC53" s="1060">
        <v>0.4770085901970692</v>
      </c>
      <c r="VD53" s="1060">
        <v>0.32491157150075795</v>
      </c>
      <c r="VE53" s="1072">
        <v>0.19807983830217282</v>
      </c>
      <c r="VF53" s="1059">
        <v>3967</v>
      </c>
      <c r="VG53" s="1059">
        <v>337</v>
      </c>
      <c r="VH53" s="1059">
        <v>306</v>
      </c>
      <c r="VI53" s="1059">
        <v>203</v>
      </c>
      <c r="VJ53" s="1059">
        <v>3572</v>
      </c>
      <c r="VK53" s="1059">
        <v>344</v>
      </c>
      <c r="VL53" s="1059">
        <v>1995</v>
      </c>
      <c r="VM53" s="1072">
        <v>0.1724310776942356</v>
      </c>
      <c r="VN53" s="1059">
        <v>985</v>
      </c>
      <c r="VO53" s="1059">
        <v>1</v>
      </c>
      <c r="VP53" s="1059">
        <v>244</v>
      </c>
      <c r="VQ53" s="1059">
        <v>521</v>
      </c>
      <c r="VR53" s="1059">
        <v>248</v>
      </c>
      <c r="VS53" s="1126">
        <v>1999</v>
      </c>
      <c r="VT53" s="1059">
        <v>853</v>
      </c>
      <c r="VU53" s="1059">
        <v>647</v>
      </c>
      <c r="VV53" s="1059">
        <v>200</v>
      </c>
      <c r="VW53" s="1059">
        <v>6</v>
      </c>
      <c r="VX53" s="1059">
        <v>206</v>
      </c>
      <c r="VY53" s="1060">
        <v>0.23446658851113716</v>
      </c>
      <c r="VZ53" s="1072">
        <v>0.24150058616647127</v>
      </c>
      <c r="WA53" s="1059">
        <v>220</v>
      </c>
      <c r="WB53" s="1059">
        <v>180</v>
      </c>
      <c r="WC53" s="1059">
        <v>165</v>
      </c>
      <c r="WD53" s="1059">
        <v>155</v>
      </c>
      <c r="WE53" s="1059">
        <v>145</v>
      </c>
      <c r="WF53" s="1059">
        <v>130</v>
      </c>
      <c r="WG53" s="1126">
        <v>110</v>
      </c>
      <c r="WH53" s="1059">
        <v>519</v>
      </c>
      <c r="WI53" s="1059">
        <v>232</v>
      </c>
      <c r="WJ53" s="1060">
        <v>0.44701348747591524</v>
      </c>
      <c r="WK53" s="1126">
        <v>39</v>
      </c>
      <c r="WL53" s="1059" t="s">
        <v>770</v>
      </c>
      <c r="WM53" s="1060" t="s">
        <v>770</v>
      </c>
      <c r="WN53" s="1060" t="s">
        <v>770</v>
      </c>
      <c r="WO53" s="1072" t="s">
        <v>770</v>
      </c>
      <c r="WP53" s="1059" t="s">
        <v>770</v>
      </c>
      <c r="WQ53" s="1060" t="s">
        <v>770</v>
      </c>
      <c r="WR53" s="1060" t="s">
        <v>770</v>
      </c>
      <c r="WS53" s="1072" t="s">
        <v>770</v>
      </c>
      <c r="WT53" s="1059" t="s">
        <v>770</v>
      </c>
      <c r="WU53" s="1060" t="s">
        <v>770</v>
      </c>
      <c r="WV53" s="1060" t="s">
        <v>770</v>
      </c>
      <c r="WW53" s="1072" t="s">
        <v>770</v>
      </c>
      <c r="WX53" s="1059" t="s">
        <v>770</v>
      </c>
      <c r="WY53" s="1060" t="s">
        <v>770</v>
      </c>
      <c r="WZ53" s="1060" t="s">
        <v>770</v>
      </c>
      <c r="XA53" s="1072" t="s">
        <v>770</v>
      </c>
      <c r="XB53" s="1059">
        <v>287</v>
      </c>
      <c r="XC53" s="1059">
        <v>5362</v>
      </c>
      <c r="XD53" s="1072">
        <v>5.3524804177545689E-2</v>
      </c>
      <c r="XE53" s="1059">
        <v>195</v>
      </c>
      <c r="XF53" s="1059">
        <v>930</v>
      </c>
      <c r="XG53" s="1060">
        <v>0.20967741935483872</v>
      </c>
      <c r="XH53" s="1060">
        <v>0.18473543493235009</v>
      </c>
      <c r="XI53" s="1060">
        <v>0.23700795105745012</v>
      </c>
      <c r="XJ53" s="1059">
        <v>210</v>
      </c>
      <c r="XK53" s="1059">
        <v>965</v>
      </c>
      <c r="XL53" s="1060">
        <v>0.21761658031088082</v>
      </c>
      <c r="XM53" s="1060">
        <v>0.1927298209654176</v>
      </c>
      <c r="XN53" s="1060">
        <v>0.24474264159477049</v>
      </c>
      <c r="XO53" s="1059">
        <v>245</v>
      </c>
      <c r="XP53" s="1059">
        <v>1005</v>
      </c>
      <c r="XQ53" s="1060">
        <v>0.24378109452736318</v>
      </c>
      <c r="XR53" s="1060">
        <v>0.21824398058625152</v>
      </c>
      <c r="XS53" s="1060">
        <v>0.27126946526080975</v>
      </c>
      <c r="XT53" s="1059">
        <v>265</v>
      </c>
      <c r="XU53" s="1059">
        <v>1055</v>
      </c>
      <c r="XV53" s="1060">
        <v>0.25118483412322273</v>
      </c>
      <c r="XW53" s="1060">
        <v>0.22594932437469986</v>
      </c>
      <c r="XX53" s="1060">
        <v>0.27822573825957853</v>
      </c>
      <c r="XY53" s="1059">
        <v>250</v>
      </c>
      <c r="XZ53" s="1059">
        <v>1070</v>
      </c>
      <c r="YA53" s="1060">
        <v>0.23364485981308411</v>
      </c>
      <c r="YB53" s="1060">
        <v>0.20927098646746678</v>
      </c>
      <c r="YC53" s="1060">
        <v>0.25992440050708626</v>
      </c>
      <c r="YD53" s="1059">
        <v>250</v>
      </c>
      <c r="YE53" s="1059">
        <v>1050</v>
      </c>
      <c r="YF53" s="1060">
        <v>0.23809523809523808</v>
      </c>
      <c r="YG53" s="1060">
        <v>0.2133172388709024</v>
      </c>
      <c r="YH53" s="1060">
        <v>0.26478262577526568</v>
      </c>
      <c r="YI53" s="1059" t="s">
        <v>770</v>
      </c>
      <c r="YJ53" s="1059" t="s">
        <v>770</v>
      </c>
      <c r="YK53" s="1060" t="s">
        <v>770</v>
      </c>
      <c r="YL53" s="1060" t="s">
        <v>770</v>
      </c>
      <c r="YM53" s="1072" t="s">
        <v>770</v>
      </c>
      <c r="YN53" s="1059">
        <v>260</v>
      </c>
      <c r="YO53" s="1059">
        <v>265</v>
      </c>
      <c r="YP53" s="1059">
        <v>285</v>
      </c>
      <c r="YQ53" s="1059">
        <v>265</v>
      </c>
      <c r="YR53" s="1059">
        <v>245</v>
      </c>
      <c r="YS53" s="1059">
        <v>220</v>
      </c>
      <c r="YT53" s="1126">
        <v>180</v>
      </c>
      <c r="YU53" s="1059">
        <v>21</v>
      </c>
      <c r="YV53" s="1059">
        <v>110</v>
      </c>
      <c r="YW53" s="1060">
        <v>0.19090909090909092</v>
      </c>
      <c r="YX53" s="1060">
        <v>0.12839407729736771</v>
      </c>
      <c r="YY53" s="1060">
        <v>0.27428399179604285</v>
      </c>
      <c r="YZ53" s="1059">
        <v>14</v>
      </c>
      <c r="ZA53" s="1059">
        <v>110</v>
      </c>
      <c r="ZB53" s="1060">
        <v>0.12727272727272726</v>
      </c>
      <c r="ZC53" s="1060">
        <v>7.7349813888469968E-2</v>
      </c>
      <c r="ZD53" s="1060">
        <v>0.20235021060652511</v>
      </c>
      <c r="ZE53" s="1059">
        <v>15</v>
      </c>
      <c r="ZF53" s="1059">
        <v>110</v>
      </c>
      <c r="ZG53" s="1060">
        <v>0.13636363636363635</v>
      </c>
      <c r="ZH53" s="1060">
        <v>8.4411564449900736E-2</v>
      </c>
      <c r="ZI53" s="1060">
        <v>0.21285675213058228</v>
      </c>
      <c r="ZJ53" s="1059">
        <v>28</v>
      </c>
      <c r="ZK53" s="1059">
        <v>109</v>
      </c>
      <c r="ZL53" s="1060">
        <v>0.25688073394495414</v>
      </c>
      <c r="ZM53" s="1060">
        <v>0.1841197969223172</v>
      </c>
      <c r="ZN53" s="1072">
        <v>0.34619467655309771</v>
      </c>
      <c r="ZO53" s="1059">
        <v>199</v>
      </c>
      <c r="ZP53" s="1059">
        <v>30</v>
      </c>
      <c r="ZQ53" s="1059">
        <v>169</v>
      </c>
      <c r="ZR53" s="1060">
        <v>0.84924623115577891</v>
      </c>
      <c r="ZS53" s="1059">
        <v>54</v>
      </c>
      <c r="ZT53" s="1059">
        <v>25</v>
      </c>
      <c r="ZU53" s="1059">
        <v>79</v>
      </c>
      <c r="ZV53" s="1060">
        <v>0.31952662721893493</v>
      </c>
      <c r="ZW53" s="1060">
        <v>0.25390633176205102</v>
      </c>
      <c r="ZX53" s="1060">
        <v>0.39316908396166461</v>
      </c>
      <c r="ZY53" s="1060">
        <v>0.46745562130177515</v>
      </c>
      <c r="ZZ53" s="1060">
        <v>0.39379266514893663</v>
      </c>
      <c r="AAA53" s="1072">
        <v>0.54256519670288095</v>
      </c>
      <c r="AAB53" s="1059">
        <v>23</v>
      </c>
      <c r="AAC53" s="1059">
        <v>197</v>
      </c>
      <c r="AAD53" s="1059">
        <v>220</v>
      </c>
      <c r="AAE53" s="1060">
        <v>0.8954545454545455</v>
      </c>
      <c r="AAF53" s="1059">
        <v>59</v>
      </c>
      <c r="AAG53" s="1060">
        <v>0.29949238578680204</v>
      </c>
      <c r="AAH53" s="1060">
        <v>0.23986525119009861</v>
      </c>
      <c r="AAI53" s="1060">
        <v>0.36678966725216844</v>
      </c>
      <c r="AAJ53" s="1059">
        <v>29</v>
      </c>
      <c r="AAK53" s="1059">
        <v>88</v>
      </c>
      <c r="AAL53" s="1060">
        <v>0.4467005076142132</v>
      </c>
      <c r="AAM53" s="1060">
        <v>0.37895653263991225</v>
      </c>
      <c r="AAN53" s="1072">
        <v>0.51648338238904479</v>
      </c>
      <c r="AAO53" s="1059">
        <v>206</v>
      </c>
      <c r="AAP53" s="1059">
        <v>55</v>
      </c>
      <c r="AAQ53" s="1060">
        <v>0.26699029126213591</v>
      </c>
      <c r="AAR53" s="1060">
        <v>0.21124844426378797</v>
      </c>
      <c r="AAS53" s="1060">
        <v>0.33126331418700355</v>
      </c>
      <c r="AAT53" s="1059">
        <v>44</v>
      </c>
      <c r="AAU53" s="1059">
        <v>99</v>
      </c>
      <c r="AAV53" s="1060">
        <v>0.48058252427184467</v>
      </c>
      <c r="AAW53" s="1060">
        <v>0.41333736472490185</v>
      </c>
      <c r="AAX53" s="1072">
        <v>0.54853861514599744</v>
      </c>
      <c r="AAY53" s="1059">
        <v>199</v>
      </c>
      <c r="AAZ53" s="1059">
        <v>190</v>
      </c>
      <c r="ABA53" s="1059">
        <v>9</v>
      </c>
      <c r="ABB53" s="1060">
        <v>0.95477386934673369</v>
      </c>
      <c r="ABC53" s="1059">
        <v>63</v>
      </c>
      <c r="ABD53" s="1060">
        <v>0.33157894736842103</v>
      </c>
      <c r="ABE53" s="1060">
        <v>0.2685586271505559</v>
      </c>
      <c r="ABF53" s="1060">
        <v>0.40127464593061279</v>
      </c>
      <c r="ABG53" s="1059">
        <v>27</v>
      </c>
      <c r="ABH53" s="1059">
        <v>90</v>
      </c>
      <c r="ABI53" s="1060">
        <v>0.47368421052631576</v>
      </c>
      <c r="ABJ53" s="1060">
        <v>0.40391397323046374</v>
      </c>
      <c r="ABK53" s="1072">
        <v>0.54449747568846885</v>
      </c>
      <c r="ABL53" s="1059">
        <v>3967</v>
      </c>
      <c r="ABM53" s="1059">
        <v>1972</v>
      </c>
      <c r="ABN53" s="1059">
        <v>1995</v>
      </c>
      <c r="ABO53" s="1059">
        <v>337</v>
      </c>
      <c r="ABP53" s="1059">
        <v>197</v>
      </c>
      <c r="ABQ53" s="1059">
        <v>389</v>
      </c>
      <c r="ABR53" s="1059">
        <v>306</v>
      </c>
      <c r="ABS53" s="1059">
        <v>266</v>
      </c>
      <c r="ABT53" s="1059">
        <v>156</v>
      </c>
      <c r="ABU53" s="1059">
        <v>203</v>
      </c>
      <c r="ABV53" s="1059">
        <v>124</v>
      </c>
      <c r="ABW53" s="1126">
        <v>17</v>
      </c>
      <c r="ABX53" s="1059">
        <v>180</v>
      </c>
      <c r="ABY53" s="1059">
        <v>195</v>
      </c>
      <c r="ABZ53" s="1059">
        <v>100</v>
      </c>
      <c r="ACA53" s="1059">
        <v>40</v>
      </c>
      <c r="ACB53" s="1059">
        <v>490</v>
      </c>
      <c r="ACC53" s="1059">
        <v>535</v>
      </c>
      <c r="ACD53" s="1059">
        <v>290</v>
      </c>
      <c r="ACE53" s="1059">
        <v>220</v>
      </c>
      <c r="ACF53" s="1059">
        <v>185</v>
      </c>
      <c r="ACG53" s="1059">
        <v>115</v>
      </c>
      <c r="ACH53" s="1059">
        <v>65</v>
      </c>
      <c r="ACI53" s="1059">
        <v>520</v>
      </c>
      <c r="ACJ53" s="1059">
        <v>580</v>
      </c>
      <c r="ACK53" s="1059">
        <v>315</v>
      </c>
      <c r="ACL53" s="1059">
        <v>245</v>
      </c>
      <c r="ACM53" s="1059">
        <v>210</v>
      </c>
      <c r="ACN53" s="1059">
        <v>165</v>
      </c>
      <c r="ACO53" s="1059">
        <v>70</v>
      </c>
      <c r="ACP53" s="1059">
        <v>615</v>
      </c>
      <c r="ACQ53" s="1059">
        <v>670</v>
      </c>
      <c r="ACR53" s="1059">
        <v>360</v>
      </c>
      <c r="ACS53" s="1059">
        <v>265</v>
      </c>
      <c r="ACT53" s="1059">
        <v>220</v>
      </c>
      <c r="ACU53" s="1059">
        <v>180</v>
      </c>
      <c r="ACV53" s="1059">
        <v>95</v>
      </c>
      <c r="ACW53" s="1059">
        <v>670</v>
      </c>
      <c r="ACX53" s="1059">
        <v>770</v>
      </c>
      <c r="ACY53" s="1059">
        <v>385</v>
      </c>
      <c r="ACZ53" s="1059">
        <v>285</v>
      </c>
      <c r="ADA53" s="1059">
        <v>270</v>
      </c>
      <c r="ADB53" s="1059">
        <v>215</v>
      </c>
      <c r="ADC53" s="1059">
        <v>85</v>
      </c>
      <c r="ADD53" s="1059">
        <v>765</v>
      </c>
      <c r="ADE53" s="1059">
        <v>850</v>
      </c>
      <c r="ADF53" s="1059">
        <v>430</v>
      </c>
      <c r="ADG53" s="1059">
        <v>265</v>
      </c>
      <c r="ADH53" s="1059">
        <v>285</v>
      </c>
      <c r="ADI53" s="1059">
        <v>230</v>
      </c>
      <c r="ADJ53" s="1059">
        <v>100</v>
      </c>
      <c r="ADK53" s="1059">
        <v>770</v>
      </c>
      <c r="ADL53" s="1059">
        <v>880</v>
      </c>
      <c r="ADM53" s="1126">
        <v>440</v>
      </c>
      <c r="ADN53" s="1059">
        <v>197</v>
      </c>
      <c r="ADO53" s="1059">
        <v>189</v>
      </c>
      <c r="ADP53" s="1060">
        <v>0.95939086294416243</v>
      </c>
      <c r="ADQ53" s="1059">
        <v>189</v>
      </c>
      <c r="ADR53" s="1060">
        <v>0.95939086294416243</v>
      </c>
      <c r="ADS53" s="1059">
        <v>216</v>
      </c>
      <c r="ADT53" s="1059">
        <v>211</v>
      </c>
      <c r="ADU53" s="1060">
        <v>0.97685185185185186</v>
      </c>
      <c r="ADV53" s="1059">
        <v>208</v>
      </c>
      <c r="ADW53" s="1060">
        <v>0.96296296296296291</v>
      </c>
      <c r="ADX53" s="1059">
        <v>207</v>
      </c>
      <c r="ADY53" s="1060">
        <v>0.95833333333333337</v>
      </c>
      <c r="ADZ53" s="1059">
        <v>207</v>
      </c>
      <c r="AEA53" s="1060">
        <v>0.95833333333333337</v>
      </c>
      <c r="AEB53" s="1059">
        <v>208</v>
      </c>
      <c r="AEC53" s="1059">
        <v>207</v>
      </c>
      <c r="AED53" s="1060">
        <v>0.99519230769230771</v>
      </c>
      <c r="AEE53" s="1059">
        <v>199</v>
      </c>
      <c r="AEF53" s="1060">
        <v>0.95673076923076927</v>
      </c>
      <c r="AEG53" s="1059">
        <v>206</v>
      </c>
      <c r="AEH53" s="1060">
        <v>0.99038461538461542</v>
      </c>
      <c r="AEI53" s="1059">
        <v>205</v>
      </c>
      <c r="AEJ53" s="1060">
        <v>0.98557692307692313</v>
      </c>
      <c r="AEK53" s="1059">
        <v>201</v>
      </c>
      <c r="AEL53" s="1060">
        <v>0.96634615384615385</v>
      </c>
      <c r="AEM53" s="1059">
        <v>204</v>
      </c>
      <c r="AEN53" s="1060">
        <v>0.98076923076923073</v>
      </c>
      <c r="AEO53" s="1059">
        <v>199</v>
      </c>
      <c r="AEP53" s="1072">
        <v>0.95673076923076927</v>
      </c>
      <c r="AEQ53" s="1158">
        <v>219</v>
      </c>
      <c r="AER53" s="1042">
        <v>212</v>
      </c>
      <c r="AES53" s="1144">
        <v>0.96803652968036524</v>
      </c>
      <c r="AET53" s="64">
        <v>53</v>
      </c>
      <c r="AEU53" s="1144">
        <v>0.24200913242009131</v>
      </c>
      <c r="AEV53" s="1042">
        <v>212</v>
      </c>
      <c r="AEW53" s="1144">
        <v>0.96803652968036524</v>
      </c>
      <c r="AEX53" s="1042">
        <v>222</v>
      </c>
      <c r="AEY53" s="1042">
        <v>214</v>
      </c>
      <c r="AEZ53" s="1144">
        <v>0.963963963963964</v>
      </c>
      <c r="AFA53" s="65">
        <v>210</v>
      </c>
      <c r="AFB53" s="1144">
        <v>0.94594594594594594</v>
      </c>
      <c r="AFC53" s="65">
        <v>156</v>
      </c>
      <c r="AFD53" s="1144">
        <v>0.70270270270270274</v>
      </c>
      <c r="AFE53" s="1042">
        <v>210</v>
      </c>
      <c r="AFF53" s="1144">
        <v>0.94594594594594594</v>
      </c>
      <c r="AFG53" s="1042">
        <v>165</v>
      </c>
      <c r="AFH53" s="1144">
        <v>0.7432432432432432</v>
      </c>
      <c r="AFI53" s="1042">
        <v>220</v>
      </c>
      <c r="AFJ53" s="1042">
        <v>215</v>
      </c>
      <c r="AFK53" s="1144">
        <v>0.97727272727272729</v>
      </c>
      <c r="AFL53" s="65">
        <v>202</v>
      </c>
      <c r="AFM53" s="1144">
        <v>0.91818181818181821</v>
      </c>
      <c r="AFN53" s="65">
        <v>215</v>
      </c>
      <c r="AFO53" s="1144">
        <v>0.97727272727272729</v>
      </c>
      <c r="AFP53" s="65">
        <v>215</v>
      </c>
      <c r="AFQ53" s="1144">
        <v>0.97727272727272729</v>
      </c>
      <c r="AFR53" s="65">
        <v>159</v>
      </c>
      <c r="AFS53" s="1144">
        <v>0.72272727272727277</v>
      </c>
      <c r="AFT53" s="65">
        <v>211</v>
      </c>
      <c r="AFU53" s="1144">
        <v>0.95909090909090911</v>
      </c>
      <c r="AFV53" s="1042">
        <v>210</v>
      </c>
      <c r="AFW53" s="1144">
        <v>0.95454545454545459</v>
      </c>
      <c r="AFX53" s="1042">
        <v>206</v>
      </c>
      <c r="AFY53" s="1144">
        <v>0.9363636363636364</v>
      </c>
      <c r="AFZ53" s="1042">
        <v>163</v>
      </c>
      <c r="AGA53" s="1144">
        <v>0.74090909090909096</v>
      </c>
      <c r="AGB53" s="1042">
        <v>152</v>
      </c>
      <c r="AGC53" s="802">
        <v>0.69090909090909092</v>
      </c>
      <c r="AGD53" s="1042">
        <v>222</v>
      </c>
      <c r="AGE53" s="1039">
        <v>211</v>
      </c>
      <c r="AGF53" s="1145">
        <v>0.9504504504504504</v>
      </c>
      <c r="AGG53" s="1039">
        <v>0</v>
      </c>
      <c r="AGH53" s="1145">
        <v>0</v>
      </c>
      <c r="AGI53" s="1039">
        <v>210</v>
      </c>
      <c r="AGJ53" s="1145">
        <v>0.94594594594594594</v>
      </c>
      <c r="AGK53" s="1039">
        <v>202</v>
      </c>
      <c r="AGL53" s="1039">
        <v>200</v>
      </c>
      <c r="AGM53" s="1145">
        <v>0.99009900990099009</v>
      </c>
      <c r="AGN53" s="1039">
        <v>193</v>
      </c>
      <c r="AGO53" s="1145">
        <v>0.95544554455445541</v>
      </c>
      <c r="AGP53" s="1039">
        <v>193</v>
      </c>
      <c r="AGQ53" s="1145">
        <v>0.95544554455445541</v>
      </c>
      <c r="AGR53" s="1039">
        <v>194</v>
      </c>
      <c r="AGS53" s="1145">
        <v>0.96039603960396036</v>
      </c>
      <c r="AGT53" s="1039">
        <v>195</v>
      </c>
      <c r="AGU53" s="1145">
        <v>0.96534653465346532</v>
      </c>
      <c r="AGV53" s="1039">
        <v>229</v>
      </c>
      <c r="AGW53" s="1039">
        <v>228</v>
      </c>
      <c r="AGX53" s="1145">
        <v>0.99563318777292575</v>
      </c>
      <c r="AGY53" s="1039">
        <v>219</v>
      </c>
      <c r="AGZ53" s="1145">
        <v>0.95633187772925765</v>
      </c>
      <c r="AHA53" s="1039">
        <v>227</v>
      </c>
      <c r="AHB53" s="1145">
        <v>0.99126637554585151</v>
      </c>
      <c r="AHC53" s="1039">
        <v>226</v>
      </c>
      <c r="AHD53" s="1145">
        <v>0.98689956331877726</v>
      </c>
      <c r="AHE53" s="1039">
        <v>221</v>
      </c>
      <c r="AHF53" s="1145">
        <v>0.96506550218340614</v>
      </c>
      <c r="AHG53" s="1039">
        <v>195</v>
      </c>
      <c r="AHH53" s="1145">
        <v>0.85152838427947597</v>
      </c>
      <c r="AHI53" s="1039">
        <v>221</v>
      </c>
      <c r="AHJ53" s="1145">
        <v>0.96506550218340614</v>
      </c>
      <c r="AHK53" s="1039">
        <v>216</v>
      </c>
      <c r="AHL53" s="1145">
        <v>0.94323144104803491</v>
      </c>
      <c r="AHM53" s="1039">
        <v>223</v>
      </c>
      <c r="AHN53" s="1145">
        <v>0.97379912663755464</v>
      </c>
      <c r="AHO53" s="1039">
        <v>221</v>
      </c>
      <c r="AHP53" s="749">
        <v>0.96506550218340614</v>
      </c>
    </row>
    <row r="54" spans="1:900" ht="14.25" x14ac:dyDescent="0.2">
      <c r="A54" s="1979"/>
      <c r="B54" s="8" t="s">
        <v>668</v>
      </c>
      <c r="C54" s="1015" t="s">
        <v>669</v>
      </c>
      <c r="D54" s="3" t="s">
        <v>667</v>
      </c>
      <c r="E54" s="1" t="s">
        <v>1530</v>
      </c>
      <c r="F54" s="1" t="s">
        <v>1531</v>
      </c>
      <c r="G54" s="1" t="s">
        <v>770</v>
      </c>
      <c r="H54" s="1" t="s">
        <v>770</v>
      </c>
      <c r="I54" s="1" t="s">
        <v>1532</v>
      </c>
      <c r="J54" s="1" t="s">
        <v>667</v>
      </c>
      <c r="K54" s="1" t="s">
        <v>667</v>
      </c>
      <c r="L54" s="1" t="s">
        <v>739</v>
      </c>
      <c r="M54" s="1" t="s">
        <v>597</v>
      </c>
      <c r="N54" s="1" t="s">
        <v>629</v>
      </c>
      <c r="O54" s="1" t="s">
        <v>1533</v>
      </c>
      <c r="P54" s="1" t="s">
        <v>667</v>
      </c>
      <c r="Q54" s="1">
        <v>525457</v>
      </c>
      <c r="R54" s="1">
        <v>134431</v>
      </c>
      <c r="S54" s="1">
        <v>20445</v>
      </c>
      <c r="T54" s="1">
        <v>80266</v>
      </c>
      <c r="U54" s="2063" t="s">
        <v>3682</v>
      </c>
      <c r="V54" s="1125">
        <v>860</v>
      </c>
      <c r="W54" s="1059">
        <v>975</v>
      </c>
      <c r="X54" s="1059">
        <v>3315</v>
      </c>
      <c r="Y54" s="1059">
        <v>3825</v>
      </c>
      <c r="Z54" s="1098">
        <v>0.2594268476621418</v>
      </c>
      <c r="AA54" s="1098">
        <v>0.24479034772293148</v>
      </c>
      <c r="AB54" s="1098">
        <v>0.27462025992725675</v>
      </c>
      <c r="AC54" s="1098">
        <v>0.25490196078431371</v>
      </c>
      <c r="AD54" s="1098">
        <v>0.24134158909244183</v>
      </c>
      <c r="AE54" s="1072">
        <v>0.26895414392087774</v>
      </c>
      <c r="AF54" s="1059">
        <v>785</v>
      </c>
      <c r="AG54" s="1059">
        <v>885</v>
      </c>
      <c r="AH54" s="1059">
        <v>3235</v>
      </c>
      <c r="AI54" s="1059">
        <v>3760</v>
      </c>
      <c r="AJ54" s="1098">
        <v>0.24265842349304481</v>
      </c>
      <c r="AK54" s="1098">
        <v>0.22819673614411651</v>
      </c>
      <c r="AL54" s="1098">
        <v>0.25773055570725767</v>
      </c>
      <c r="AM54" s="1098">
        <v>0.23537234042553193</v>
      </c>
      <c r="AN54" s="1098">
        <v>0.22208674348177329</v>
      </c>
      <c r="AO54" s="1072">
        <v>0.24919810691053917</v>
      </c>
      <c r="AP54" s="1059">
        <v>835</v>
      </c>
      <c r="AQ54" s="1059">
        <v>930</v>
      </c>
      <c r="AR54" s="1059">
        <v>3250</v>
      </c>
      <c r="AS54" s="1059">
        <v>3760</v>
      </c>
      <c r="AT54" s="1098">
        <v>0.25692307692307692</v>
      </c>
      <c r="AU54" s="1098">
        <v>0.24219427944184427</v>
      </c>
      <c r="AV54" s="1098">
        <v>0.27222582368984077</v>
      </c>
      <c r="AW54" s="1098">
        <v>0.2473404255319149</v>
      </c>
      <c r="AX54" s="1098">
        <v>0.23381175617968972</v>
      </c>
      <c r="AY54" s="1072">
        <v>0.2613848346471413</v>
      </c>
      <c r="AZ54" s="1059">
        <v>865</v>
      </c>
      <c r="BA54" s="1059">
        <v>965</v>
      </c>
      <c r="BB54" s="1059">
        <v>3155</v>
      </c>
      <c r="BC54" s="1059">
        <v>3615</v>
      </c>
      <c r="BD54" s="1098">
        <v>0.27416798732171155</v>
      </c>
      <c r="BE54" s="1098">
        <v>0.25888374308918194</v>
      </c>
      <c r="BF54" s="1098">
        <v>0.29000149899194405</v>
      </c>
      <c r="BG54" s="1098">
        <v>0.2669432918395574</v>
      </c>
      <c r="BH54" s="1098">
        <v>0.25277598639541249</v>
      </c>
      <c r="BI54" s="1072">
        <v>0.28160538422448006</v>
      </c>
      <c r="BJ54" s="1059">
        <v>1127</v>
      </c>
      <c r="BK54" s="1059">
        <v>1172</v>
      </c>
      <c r="BL54" s="1059">
        <v>914</v>
      </c>
      <c r="BM54" s="1059">
        <v>847</v>
      </c>
      <c r="BN54" s="1059">
        <v>888</v>
      </c>
      <c r="BO54" s="1059">
        <v>4060</v>
      </c>
      <c r="BP54" s="1059">
        <v>4948</v>
      </c>
      <c r="BQ54" s="1126">
        <v>14153</v>
      </c>
      <c r="BR54" s="1059">
        <v>1193</v>
      </c>
      <c r="BS54" s="1059">
        <v>1142</v>
      </c>
      <c r="BT54" s="1059">
        <v>877</v>
      </c>
      <c r="BU54" s="1059">
        <v>891</v>
      </c>
      <c r="BV54" s="1059">
        <v>861</v>
      </c>
      <c r="BW54" s="1059">
        <v>4103</v>
      </c>
      <c r="BX54" s="1059">
        <v>4964</v>
      </c>
      <c r="BY54" s="1126">
        <v>13961</v>
      </c>
      <c r="BZ54" s="1059">
        <v>1221</v>
      </c>
      <c r="CA54" s="1059">
        <v>1088</v>
      </c>
      <c r="CB54" s="1059">
        <v>899</v>
      </c>
      <c r="CC54" s="1059">
        <v>876</v>
      </c>
      <c r="CD54" s="1059">
        <v>847</v>
      </c>
      <c r="CE54" s="1059">
        <v>4084</v>
      </c>
      <c r="CF54" s="1059">
        <v>4931</v>
      </c>
      <c r="CG54" s="1126">
        <v>13828</v>
      </c>
      <c r="CH54" s="1059">
        <v>1238</v>
      </c>
      <c r="CI54" s="1059">
        <v>1048</v>
      </c>
      <c r="CJ54" s="1059">
        <v>875</v>
      </c>
      <c r="CK54" s="1059">
        <v>880</v>
      </c>
      <c r="CL54" s="1059">
        <v>863</v>
      </c>
      <c r="CM54" s="1059">
        <v>4041</v>
      </c>
      <c r="CN54" s="1059">
        <v>4904</v>
      </c>
      <c r="CO54" s="1126">
        <v>13621</v>
      </c>
      <c r="CP54" s="1059">
        <v>1225</v>
      </c>
      <c r="CQ54" s="1059">
        <v>993</v>
      </c>
      <c r="CR54" s="1059">
        <v>886</v>
      </c>
      <c r="CS54" s="1059">
        <v>894</v>
      </c>
      <c r="CT54" s="1059">
        <v>889</v>
      </c>
      <c r="CU54" s="1059">
        <v>3998</v>
      </c>
      <c r="CV54" s="1059">
        <v>4887</v>
      </c>
      <c r="CW54" s="1126">
        <v>13525</v>
      </c>
      <c r="CX54" s="1059">
        <v>1213</v>
      </c>
      <c r="CY54" s="1059">
        <v>918</v>
      </c>
      <c r="CZ54" s="1059">
        <v>910</v>
      </c>
      <c r="DA54" s="1059">
        <v>903</v>
      </c>
      <c r="DB54" s="1059">
        <v>892</v>
      </c>
      <c r="DC54" s="1059">
        <v>3944</v>
      </c>
      <c r="DD54" s="1059">
        <v>4836</v>
      </c>
      <c r="DE54" s="1126">
        <v>13337</v>
      </c>
      <c r="DF54" s="1059">
        <v>1139</v>
      </c>
      <c r="DG54" s="1059">
        <v>884</v>
      </c>
      <c r="DH54" s="1059">
        <v>938</v>
      </c>
      <c r="DI54" s="1059">
        <v>872</v>
      </c>
      <c r="DJ54" s="1059">
        <v>924</v>
      </c>
      <c r="DK54" s="1059">
        <v>3833</v>
      </c>
      <c r="DL54" s="1059">
        <v>4757</v>
      </c>
      <c r="DM54" s="1126">
        <v>13117</v>
      </c>
      <c r="DN54" s="1059">
        <v>1127</v>
      </c>
      <c r="DO54" s="1059">
        <v>899</v>
      </c>
      <c r="DP54" s="1059">
        <v>921</v>
      </c>
      <c r="DQ54" s="1059">
        <v>896</v>
      </c>
      <c r="DR54" s="1059">
        <v>906</v>
      </c>
      <c r="DS54" s="1059">
        <v>3843</v>
      </c>
      <c r="DT54" s="1059">
        <v>4749</v>
      </c>
      <c r="DU54" s="1126">
        <v>12976</v>
      </c>
      <c r="DV54" s="1059">
        <v>1105</v>
      </c>
      <c r="DW54" s="1059">
        <v>882</v>
      </c>
      <c r="DX54" s="1059">
        <v>930</v>
      </c>
      <c r="DY54" s="1059">
        <v>840</v>
      </c>
      <c r="DZ54" s="1059">
        <v>1010</v>
      </c>
      <c r="EA54" s="1059">
        <v>3757</v>
      </c>
      <c r="EB54" s="1059">
        <v>4767</v>
      </c>
      <c r="EC54" s="1126">
        <v>12884</v>
      </c>
      <c r="ED54" s="1059">
        <v>1051</v>
      </c>
      <c r="EE54" s="1059">
        <v>916</v>
      </c>
      <c r="EF54" s="1059">
        <v>966</v>
      </c>
      <c r="EG54" s="1059">
        <v>877</v>
      </c>
      <c r="EH54" s="1059">
        <v>975</v>
      </c>
      <c r="EI54" s="1059">
        <v>3810</v>
      </c>
      <c r="EJ54" s="1059">
        <v>4785</v>
      </c>
      <c r="EK54" s="1126">
        <v>12794</v>
      </c>
      <c r="EL54" s="1059">
        <v>983</v>
      </c>
      <c r="EM54" s="1059">
        <v>948</v>
      </c>
      <c r="EN54" s="1059">
        <v>1035</v>
      </c>
      <c r="EO54" s="1059">
        <v>825</v>
      </c>
      <c r="EP54" s="1059">
        <v>965</v>
      </c>
      <c r="EQ54" s="1059">
        <v>3791</v>
      </c>
      <c r="ER54" s="1059">
        <v>4756</v>
      </c>
      <c r="ES54" s="1126">
        <v>12544</v>
      </c>
      <c r="ET54" s="1059" t="s">
        <v>770</v>
      </c>
      <c r="EU54" s="1059" t="s">
        <v>770</v>
      </c>
      <c r="EV54" s="1059">
        <v>18</v>
      </c>
      <c r="EW54" s="1059">
        <v>40</v>
      </c>
      <c r="EX54" s="1059">
        <v>58</v>
      </c>
      <c r="EY54" s="1059">
        <v>183</v>
      </c>
      <c r="EZ54" s="1098">
        <v>0.31693989071038253</v>
      </c>
      <c r="FA54" s="1098">
        <v>0.25388162144162085</v>
      </c>
      <c r="FB54" s="1098">
        <v>0.3875255885914704</v>
      </c>
      <c r="FC54" s="64" t="s">
        <v>2154</v>
      </c>
      <c r="FD54" s="1098">
        <v>0.21857923497267759</v>
      </c>
      <c r="FE54" s="1098">
        <v>0.16482388953992014</v>
      </c>
      <c r="FF54" s="1098">
        <v>0.28390659752587688</v>
      </c>
      <c r="FG54" s="1126" t="s">
        <v>2154</v>
      </c>
      <c r="FH54" s="1059" t="s">
        <v>770</v>
      </c>
      <c r="FI54" s="1059" t="s">
        <v>770</v>
      </c>
      <c r="FJ54" s="1059">
        <v>31</v>
      </c>
      <c r="FK54" s="1059">
        <v>40</v>
      </c>
      <c r="FL54" s="1059">
        <v>71</v>
      </c>
      <c r="FM54" s="1059">
        <v>158</v>
      </c>
      <c r="FN54" s="1098">
        <v>0.44936708860759494</v>
      </c>
      <c r="FO54" s="1098">
        <v>0.37392311759577734</v>
      </c>
      <c r="FP54" s="1098">
        <v>0.52721469890322881</v>
      </c>
      <c r="FQ54" s="1059" t="s">
        <v>3499</v>
      </c>
      <c r="FR54" s="1098">
        <v>0.25316455696202533</v>
      </c>
      <c r="FS54" s="1098">
        <v>0.19177661448256408</v>
      </c>
      <c r="FT54" s="1098">
        <v>0.326270240950091</v>
      </c>
      <c r="FU54" s="1126" t="s">
        <v>2154</v>
      </c>
      <c r="FV54" s="1059" t="s">
        <v>770</v>
      </c>
      <c r="FW54" s="1059" t="s">
        <v>770</v>
      </c>
      <c r="FX54" s="1059">
        <v>22</v>
      </c>
      <c r="FY54" s="1059">
        <v>43</v>
      </c>
      <c r="FZ54" s="1059">
        <v>65</v>
      </c>
      <c r="GA54" s="1059">
        <v>166</v>
      </c>
      <c r="GB54" s="1098">
        <v>0.39156626506024095</v>
      </c>
      <c r="GC54" s="1098">
        <v>0.32057118255434447</v>
      </c>
      <c r="GD54" s="1098">
        <v>0.46746643647007702</v>
      </c>
      <c r="GE54" s="1059" t="s">
        <v>2154</v>
      </c>
      <c r="GF54" s="1098">
        <v>0.25903614457831325</v>
      </c>
      <c r="GG54" s="1098">
        <v>0.19837342880652581</v>
      </c>
      <c r="GH54" s="1098">
        <v>0.3305990579144108</v>
      </c>
      <c r="GI54" s="1126" t="s">
        <v>3499</v>
      </c>
      <c r="GJ54" s="1059" t="s">
        <v>770</v>
      </c>
      <c r="GK54" s="1059" t="s">
        <v>770</v>
      </c>
      <c r="GL54" s="1059">
        <v>25</v>
      </c>
      <c r="GM54" s="1059">
        <v>34</v>
      </c>
      <c r="GN54" s="1059">
        <v>59</v>
      </c>
      <c r="GO54" s="1059">
        <v>135</v>
      </c>
      <c r="GP54" s="1098">
        <v>0.43703703703703706</v>
      </c>
      <c r="GQ54" s="1098">
        <v>0.35625432280038838</v>
      </c>
      <c r="GR54" s="1098">
        <v>0.52130386374996662</v>
      </c>
      <c r="GS54" s="1059" t="s">
        <v>3499</v>
      </c>
      <c r="GT54" s="1098">
        <v>0.25185185185185183</v>
      </c>
      <c r="GU54" s="1098">
        <v>0.18618896627599821</v>
      </c>
      <c r="GV54" s="1098">
        <v>0.33124623954010679</v>
      </c>
      <c r="GW54" s="1126" t="s">
        <v>2154</v>
      </c>
      <c r="GX54" s="1059" t="s">
        <v>770</v>
      </c>
      <c r="GY54" s="1059" t="s">
        <v>770</v>
      </c>
      <c r="GZ54" s="1059">
        <v>30</v>
      </c>
      <c r="HA54" s="1059">
        <v>28</v>
      </c>
      <c r="HB54" s="1059">
        <v>58</v>
      </c>
      <c r="HC54" s="1059">
        <v>189</v>
      </c>
      <c r="HD54" s="1098">
        <v>0.30687830687830686</v>
      </c>
      <c r="HE54" s="1098">
        <v>0.24551855035366796</v>
      </c>
      <c r="HF54" s="1098">
        <v>0.37593214574443556</v>
      </c>
      <c r="HG54" s="1059" t="s">
        <v>3499</v>
      </c>
      <c r="HH54" s="1098">
        <v>0.14814814814814814</v>
      </c>
      <c r="HI54" s="1098">
        <v>0.10453034250877749</v>
      </c>
      <c r="HJ54" s="1098">
        <v>0.20578393942338366</v>
      </c>
      <c r="HK54" s="1126" t="s">
        <v>3499</v>
      </c>
      <c r="HL54" s="1059" t="s">
        <v>770</v>
      </c>
      <c r="HM54" s="1059" t="s">
        <v>770</v>
      </c>
      <c r="HN54" s="1059">
        <v>28</v>
      </c>
      <c r="HO54" s="1059">
        <v>20</v>
      </c>
      <c r="HP54" s="1059">
        <v>48</v>
      </c>
      <c r="HQ54" s="1059">
        <v>221</v>
      </c>
      <c r="HR54" s="1098">
        <v>0.21719457013574661</v>
      </c>
      <c r="HS54" s="1098">
        <v>0.1679136148512049</v>
      </c>
      <c r="HT54" s="1098">
        <v>0.27613909386349611</v>
      </c>
      <c r="HU54" s="1059" t="s">
        <v>2154</v>
      </c>
      <c r="HV54" s="1098">
        <v>9.0497737556561084E-2</v>
      </c>
      <c r="HW54" s="1098">
        <v>5.9347130812037047E-2</v>
      </c>
      <c r="HX54" s="1098">
        <v>0.13564119140684996</v>
      </c>
      <c r="HY54" s="1126" t="s">
        <v>2154</v>
      </c>
      <c r="HZ54" s="1059" t="s">
        <v>770</v>
      </c>
      <c r="IA54" s="1059" t="s">
        <v>770</v>
      </c>
      <c r="IB54" s="1059">
        <v>24</v>
      </c>
      <c r="IC54" s="1059">
        <v>19</v>
      </c>
      <c r="ID54" s="1059">
        <v>43</v>
      </c>
      <c r="IE54" s="1059">
        <v>209</v>
      </c>
      <c r="IF54" s="1098">
        <v>0.20574162679425836</v>
      </c>
      <c r="IG54" s="1098">
        <v>0.15648569938932663</v>
      </c>
      <c r="IH54" s="1098">
        <v>0.26561937035829264</v>
      </c>
      <c r="II54" s="1059" t="s">
        <v>2154</v>
      </c>
      <c r="IJ54" s="1098">
        <v>9.0909090909090912E-2</v>
      </c>
      <c r="IK54" s="1098">
        <v>5.8971777426872429E-2</v>
      </c>
      <c r="IL54" s="1098">
        <v>0.13761331953932993</v>
      </c>
      <c r="IM54" s="1126" t="s">
        <v>2154</v>
      </c>
      <c r="IN54" s="1059" t="s">
        <v>770</v>
      </c>
      <c r="IO54" s="1059" t="s">
        <v>770</v>
      </c>
      <c r="IP54" s="1059">
        <v>21</v>
      </c>
      <c r="IQ54" s="1059">
        <v>14</v>
      </c>
      <c r="IR54" s="1059">
        <v>35</v>
      </c>
      <c r="IS54" s="1059">
        <v>118</v>
      </c>
      <c r="IT54" s="1098">
        <v>0.29661016949152541</v>
      </c>
      <c r="IU54" s="1098">
        <v>0.22166572605388254</v>
      </c>
      <c r="IV54" s="1098">
        <v>0.38437969998916599</v>
      </c>
      <c r="IW54" s="1059" t="s">
        <v>2154</v>
      </c>
      <c r="IX54" s="1098">
        <v>0.11864406779661017</v>
      </c>
      <c r="IY54" s="1098">
        <v>7.2004059696760631E-2</v>
      </c>
      <c r="IZ54" s="1098">
        <v>0.18933111413395534</v>
      </c>
      <c r="JA54" s="1126" t="s">
        <v>2154</v>
      </c>
      <c r="JB54" s="1059">
        <v>13216</v>
      </c>
      <c r="JC54" s="1059">
        <v>1185</v>
      </c>
      <c r="JD54" s="1059">
        <v>896</v>
      </c>
      <c r="JE54" s="1059">
        <v>917</v>
      </c>
      <c r="JF54" s="1059">
        <v>887</v>
      </c>
      <c r="JG54" s="1126">
        <v>911</v>
      </c>
      <c r="JH54" s="1059">
        <v>1742</v>
      </c>
      <c r="JI54" s="1059">
        <v>23</v>
      </c>
      <c r="JJ54" s="1059">
        <v>47</v>
      </c>
      <c r="JK54" s="1059">
        <v>60</v>
      </c>
      <c r="JL54" s="1059">
        <v>52</v>
      </c>
      <c r="JM54" s="1126">
        <v>58</v>
      </c>
      <c r="JN54" s="1060">
        <v>0.13180992736077482</v>
      </c>
      <c r="JO54" s="1060">
        <v>1.9409282700421943E-2</v>
      </c>
      <c r="JP54" s="1060">
        <v>5.2455357142857144E-2</v>
      </c>
      <c r="JQ54" s="1060">
        <v>6.5430752453653221E-2</v>
      </c>
      <c r="JR54" s="1060">
        <v>5.8624577226606536E-2</v>
      </c>
      <c r="JS54" s="1072">
        <v>6.3666300768386391E-2</v>
      </c>
      <c r="JT54" s="1059">
        <v>13216</v>
      </c>
      <c r="JU54" s="1059">
        <v>9985</v>
      </c>
      <c r="JV54" s="1059">
        <v>8928</v>
      </c>
      <c r="JW54" s="1059">
        <v>1057</v>
      </c>
      <c r="JX54" s="1059">
        <v>61</v>
      </c>
      <c r="JY54" s="1059">
        <v>16</v>
      </c>
      <c r="JZ54" s="1059">
        <v>980</v>
      </c>
      <c r="KA54" s="1059">
        <v>531</v>
      </c>
      <c r="KB54" s="1059">
        <v>1781</v>
      </c>
      <c r="KC54" s="1059">
        <v>758</v>
      </c>
      <c r="KD54" s="1059">
        <v>161</v>
      </c>
      <c r="KE54" s="1060">
        <v>0.67554479418886193</v>
      </c>
      <c r="KF54" s="1072">
        <v>0.32445520581113807</v>
      </c>
      <c r="KG54" s="1059">
        <v>1185</v>
      </c>
      <c r="KH54" s="1059">
        <v>793</v>
      </c>
      <c r="KI54" s="1059">
        <v>705</v>
      </c>
      <c r="KJ54" s="1059">
        <v>88</v>
      </c>
      <c r="KK54" s="1059">
        <v>1</v>
      </c>
      <c r="KL54" s="1059">
        <v>1</v>
      </c>
      <c r="KM54" s="1059">
        <v>86</v>
      </c>
      <c r="KN54" s="1059">
        <v>103</v>
      </c>
      <c r="KO54" s="1059">
        <v>181</v>
      </c>
      <c r="KP54" s="1059">
        <v>96</v>
      </c>
      <c r="KQ54" s="1059">
        <v>12</v>
      </c>
      <c r="KR54" s="1060">
        <v>0.59493670886075944</v>
      </c>
      <c r="KS54" s="1072">
        <v>0.40506329113924056</v>
      </c>
      <c r="KT54" s="1059">
        <v>574</v>
      </c>
      <c r="KU54" s="1059">
        <v>364</v>
      </c>
      <c r="KV54" s="1059">
        <v>322</v>
      </c>
      <c r="KW54" s="1059">
        <v>42</v>
      </c>
      <c r="KX54" s="1059">
        <v>4</v>
      </c>
      <c r="KY54" s="1059">
        <v>2</v>
      </c>
      <c r="KZ54" s="1059">
        <v>36</v>
      </c>
      <c r="LA54" s="1059">
        <v>58</v>
      </c>
      <c r="LB54" s="1059">
        <v>81</v>
      </c>
      <c r="LC54" s="1059">
        <v>58</v>
      </c>
      <c r="LD54" s="1059">
        <v>13</v>
      </c>
      <c r="LE54" s="1060">
        <v>0.56097560975609762</v>
      </c>
      <c r="LF54" s="1072">
        <v>0.43902439024390238</v>
      </c>
      <c r="LG54" s="1059">
        <v>322</v>
      </c>
      <c r="LH54" s="1059">
        <v>220</v>
      </c>
      <c r="LI54" s="1059">
        <v>199</v>
      </c>
      <c r="LJ54" s="1059">
        <v>21</v>
      </c>
      <c r="LK54" s="1059">
        <v>0</v>
      </c>
      <c r="LL54" s="1059">
        <v>0</v>
      </c>
      <c r="LM54" s="1059">
        <v>21</v>
      </c>
      <c r="LN54" s="1059">
        <v>29</v>
      </c>
      <c r="LO54" s="1059">
        <v>46</v>
      </c>
      <c r="LP54" s="1059">
        <v>21</v>
      </c>
      <c r="LQ54" s="1059">
        <v>6</v>
      </c>
      <c r="LR54" s="1060">
        <v>0.61801242236024845</v>
      </c>
      <c r="LS54" s="1072">
        <v>0.38198757763975155</v>
      </c>
      <c r="LT54" s="1059">
        <v>917</v>
      </c>
      <c r="LU54" s="1059">
        <v>664</v>
      </c>
      <c r="LV54" s="1059">
        <v>630</v>
      </c>
      <c r="LW54" s="1059">
        <v>34</v>
      </c>
      <c r="LX54" s="1059">
        <v>0</v>
      </c>
      <c r="LY54" s="1059">
        <v>0</v>
      </c>
      <c r="LZ54" s="1059">
        <v>34</v>
      </c>
      <c r="MA54" s="1059">
        <v>65</v>
      </c>
      <c r="MB54" s="1059">
        <v>131</v>
      </c>
      <c r="MC54" s="1059">
        <v>49</v>
      </c>
      <c r="MD54" s="1059">
        <v>8</v>
      </c>
      <c r="ME54" s="1060">
        <v>0.68702290076335881</v>
      </c>
      <c r="MF54" s="1072">
        <v>0.31297709923664119</v>
      </c>
      <c r="MG54" s="1059">
        <v>185</v>
      </c>
      <c r="MH54" s="1059">
        <v>137</v>
      </c>
      <c r="MI54" s="1059">
        <v>134</v>
      </c>
      <c r="MJ54" s="1059">
        <v>3</v>
      </c>
      <c r="MK54" s="1059">
        <v>0</v>
      </c>
      <c r="ML54" s="1059">
        <v>0</v>
      </c>
      <c r="MM54" s="1059">
        <v>3</v>
      </c>
      <c r="MN54" s="1059">
        <v>13</v>
      </c>
      <c r="MO54" s="1059">
        <v>25</v>
      </c>
      <c r="MP54" s="1059">
        <v>7</v>
      </c>
      <c r="MQ54" s="1059">
        <v>3</v>
      </c>
      <c r="MR54" s="1060">
        <v>0.72432432432432436</v>
      </c>
      <c r="MS54" s="1072">
        <v>0.27567567567567564</v>
      </c>
      <c r="MT54" s="1059">
        <v>380</v>
      </c>
      <c r="MU54" s="1059">
        <v>279</v>
      </c>
      <c r="MV54" s="1059">
        <v>264</v>
      </c>
      <c r="MW54" s="1059">
        <v>15</v>
      </c>
      <c r="MX54" s="1059">
        <v>1</v>
      </c>
      <c r="MY54" s="1059">
        <v>2</v>
      </c>
      <c r="MZ54" s="1059">
        <v>12</v>
      </c>
      <c r="NA54" s="1059">
        <v>26</v>
      </c>
      <c r="NB54" s="1059">
        <v>46</v>
      </c>
      <c r="NC54" s="1059">
        <v>24</v>
      </c>
      <c r="ND54" s="1059">
        <v>5</v>
      </c>
      <c r="NE54" s="1060">
        <v>0.69473684210526321</v>
      </c>
      <c r="NF54" s="1072">
        <v>0.30526315789473679</v>
      </c>
      <c r="NG54" s="1059">
        <v>322</v>
      </c>
      <c r="NH54" s="1059">
        <v>241</v>
      </c>
      <c r="NI54" s="1059">
        <v>231</v>
      </c>
      <c r="NJ54" s="1059">
        <v>10</v>
      </c>
      <c r="NK54" s="1059">
        <v>0</v>
      </c>
      <c r="NL54" s="1059">
        <v>1</v>
      </c>
      <c r="NM54" s="1059">
        <v>9</v>
      </c>
      <c r="NN54" s="1059">
        <v>16</v>
      </c>
      <c r="NO54" s="1059">
        <v>45</v>
      </c>
      <c r="NP54" s="1059">
        <v>17</v>
      </c>
      <c r="NQ54" s="1059">
        <v>3</v>
      </c>
      <c r="NR54" s="1060">
        <v>0.71739130434782605</v>
      </c>
      <c r="NS54" s="1072">
        <v>0.28260869565217395</v>
      </c>
      <c r="NT54" s="1059">
        <v>911</v>
      </c>
      <c r="NU54" s="1059">
        <v>686</v>
      </c>
      <c r="NV54" s="1059">
        <v>605</v>
      </c>
      <c r="NW54" s="1059">
        <v>81</v>
      </c>
      <c r="NX54" s="1059">
        <v>3</v>
      </c>
      <c r="NY54" s="1059">
        <v>3</v>
      </c>
      <c r="NZ54" s="1059">
        <v>75</v>
      </c>
      <c r="OA54" s="1059">
        <v>28</v>
      </c>
      <c r="OB54" s="1059">
        <v>147</v>
      </c>
      <c r="OC54" s="1059">
        <v>44</v>
      </c>
      <c r="OD54" s="1059">
        <v>6</v>
      </c>
      <c r="OE54" s="1060">
        <v>0.66410537870472008</v>
      </c>
      <c r="OF54" s="1072">
        <v>0.33589462129527992</v>
      </c>
      <c r="OG54" s="1059">
        <v>4796</v>
      </c>
      <c r="OH54" s="1059">
        <v>3384</v>
      </c>
      <c r="OI54" s="1059">
        <v>3090</v>
      </c>
      <c r="OJ54" s="1059">
        <v>294</v>
      </c>
      <c r="OK54" s="1059">
        <v>9</v>
      </c>
      <c r="OL54" s="1059">
        <v>9</v>
      </c>
      <c r="OM54" s="1059">
        <v>276</v>
      </c>
      <c r="ON54" s="1059">
        <v>338</v>
      </c>
      <c r="OO54" s="1059">
        <v>702</v>
      </c>
      <c r="OP54" s="1059">
        <v>316</v>
      </c>
      <c r="OQ54" s="1059">
        <v>56</v>
      </c>
      <c r="OR54" s="1060">
        <v>0.64428690575479564</v>
      </c>
      <c r="OS54" s="1072">
        <v>0.35571309424520436</v>
      </c>
      <c r="OT54" s="1059">
        <v>13525</v>
      </c>
      <c r="OU54" s="1059">
        <v>26.997024177449166</v>
      </c>
      <c r="OV54" s="1060">
        <v>0</v>
      </c>
      <c r="OW54" s="1072">
        <v>0.625</v>
      </c>
      <c r="OX54" s="1059">
        <v>3287</v>
      </c>
      <c r="OY54" s="1060">
        <v>0.26136811682385153</v>
      </c>
      <c r="OZ54" s="1059">
        <v>859.11699999999996</v>
      </c>
      <c r="PA54" s="1060">
        <v>0.125</v>
      </c>
      <c r="PB54" s="1072">
        <v>0.375</v>
      </c>
      <c r="PC54" s="1059">
        <v>580</v>
      </c>
      <c r="PD54" s="1059">
        <v>120</v>
      </c>
      <c r="PE54" s="1126">
        <v>60</v>
      </c>
      <c r="PF54" s="1059">
        <v>550</v>
      </c>
      <c r="PG54" s="1059">
        <v>125</v>
      </c>
      <c r="PH54" s="1126">
        <v>70</v>
      </c>
      <c r="PI54" s="1059">
        <v>535</v>
      </c>
      <c r="PJ54" s="1059">
        <v>135</v>
      </c>
      <c r="PK54" s="1126">
        <v>55</v>
      </c>
      <c r="PL54" s="1059">
        <v>505</v>
      </c>
      <c r="PM54" s="1059">
        <v>125</v>
      </c>
      <c r="PN54" s="1126">
        <v>45</v>
      </c>
      <c r="PO54" s="1059">
        <v>465</v>
      </c>
      <c r="PP54" s="1059">
        <v>115</v>
      </c>
      <c r="PQ54" s="1126">
        <v>40</v>
      </c>
      <c r="PR54" s="1059">
        <v>450</v>
      </c>
      <c r="PS54" s="1059">
        <v>125</v>
      </c>
      <c r="PT54" s="1126">
        <v>30</v>
      </c>
      <c r="PU54" s="1059" t="s">
        <v>770</v>
      </c>
      <c r="PV54" s="1059" t="s">
        <v>770</v>
      </c>
      <c r="PW54" s="1059" t="s">
        <v>770</v>
      </c>
      <c r="PX54" s="1059" t="s">
        <v>770</v>
      </c>
      <c r="PY54" s="1059" t="s">
        <v>770</v>
      </c>
      <c r="PZ54" s="1059" t="s">
        <v>770</v>
      </c>
      <c r="QA54" s="1059" t="s">
        <v>770</v>
      </c>
      <c r="QB54" s="1126" t="s">
        <v>770</v>
      </c>
      <c r="QC54" s="1059">
        <v>202</v>
      </c>
      <c r="QD54" s="1059">
        <v>158</v>
      </c>
      <c r="QE54" s="1059" t="s">
        <v>770</v>
      </c>
      <c r="QF54" s="1059">
        <v>230</v>
      </c>
      <c r="QG54" s="1059">
        <v>242</v>
      </c>
      <c r="QH54" s="1059">
        <v>257</v>
      </c>
      <c r="QI54" s="1059">
        <v>216</v>
      </c>
      <c r="QJ54" s="1059">
        <v>263</v>
      </c>
      <c r="QK54" s="1126">
        <v>240</v>
      </c>
      <c r="QL54" s="1059">
        <v>210</v>
      </c>
      <c r="QM54" s="1059">
        <v>222</v>
      </c>
      <c r="QN54" s="1059">
        <v>217</v>
      </c>
      <c r="QO54" s="1059">
        <v>229</v>
      </c>
      <c r="QP54" s="1059">
        <v>249</v>
      </c>
      <c r="QQ54" s="1059">
        <v>258</v>
      </c>
      <c r="QR54" s="1059">
        <v>238</v>
      </c>
      <c r="QS54" s="1059">
        <v>237</v>
      </c>
      <c r="QT54" s="1059">
        <v>215</v>
      </c>
      <c r="QU54" s="1059">
        <v>224</v>
      </c>
      <c r="QV54" s="1059">
        <v>206</v>
      </c>
      <c r="QW54" s="1059">
        <v>175</v>
      </c>
      <c r="QX54" s="1059">
        <v>194</v>
      </c>
      <c r="QY54" s="1059">
        <v>164</v>
      </c>
      <c r="QZ54" s="1059">
        <v>175</v>
      </c>
      <c r="RA54" s="1059">
        <v>158</v>
      </c>
      <c r="RB54" s="1059">
        <v>190</v>
      </c>
      <c r="RC54" s="1059">
        <v>171</v>
      </c>
      <c r="RD54" s="1059">
        <v>174</v>
      </c>
      <c r="RE54" s="1059">
        <v>154</v>
      </c>
      <c r="RF54" s="1059">
        <v>168</v>
      </c>
      <c r="RG54" s="1059">
        <v>157</v>
      </c>
      <c r="RH54" s="1059">
        <v>178</v>
      </c>
      <c r="RI54" s="1059">
        <v>158</v>
      </c>
      <c r="RJ54" s="1126">
        <v>227</v>
      </c>
      <c r="RK54" s="1059">
        <v>218</v>
      </c>
      <c r="RL54" s="1059">
        <v>230</v>
      </c>
      <c r="RM54" s="1059">
        <v>230</v>
      </c>
      <c r="RN54" s="1059">
        <v>253</v>
      </c>
      <c r="RO54" s="1059">
        <v>262</v>
      </c>
      <c r="RP54" s="1059">
        <v>245</v>
      </c>
      <c r="RQ54" s="1059">
        <v>237</v>
      </c>
      <c r="RR54" s="1059">
        <v>223</v>
      </c>
      <c r="RS54" s="1059">
        <v>228</v>
      </c>
      <c r="RT54" s="1059">
        <v>209</v>
      </c>
      <c r="RU54" s="1059">
        <v>181</v>
      </c>
      <c r="RV54" s="1059">
        <v>189</v>
      </c>
      <c r="RW54" s="1059">
        <v>168</v>
      </c>
      <c r="RX54" s="1059">
        <v>169</v>
      </c>
      <c r="RY54" s="1059">
        <v>170</v>
      </c>
      <c r="RZ54" s="1059">
        <v>192</v>
      </c>
      <c r="SA54" s="1059">
        <v>168</v>
      </c>
      <c r="SB54" s="1059">
        <v>187</v>
      </c>
      <c r="SC54" s="1059">
        <v>167</v>
      </c>
      <c r="SD54" s="1059">
        <v>177</v>
      </c>
      <c r="SE54" s="1059">
        <v>146</v>
      </c>
      <c r="SF54" s="1059">
        <v>165</v>
      </c>
      <c r="SG54" s="1059">
        <v>149</v>
      </c>
      <c r="SH54" s="1059">
        <v>210</v>
      </c>
      <c r="SI54" s="1126">
        <v>191</v>
      </c>
      <c r="SJ54" s="1059">
        <v>226</v>
      </c>
      <c r="SK54" s="1059">
        <v>247</v>
      </c>
      <c r="SL54" s="1059">
        <v>249</v>
      </c>
      <c r="SM54" s="1059">
        <v>259</v>
      </c>
      <c r="SN54" s="1059">
        <v>240</v>
      </c>
      <c r="SO54" s="1059">
        <v>241</v>
      </c>
      <c r="SP54" s="1059">
        <v>217</v>
      </c>
      <c r="SQ54" s="1059">
        <v>235</v>
      </c>
      <c r="SR54" s="1059">
        <v>207</v>
      </c>
      <c r="SS54" s="1059">
        <v>188</v>
      </c>
      <c r="ST54" s="1059">
        <v>187</v>
      </c>
      <c r="SU54" s="1059">
        <v>170</v>
      </c>
      <c r="SV54" s="1059">
        <v>169</v>
      </c>
      <c r="SW54" s="1059">
        <v>175</v>
      </c>
      <c r="SX54" s="1059">
        <v>198</v>
      </c>
      <c r="SY54" s="1059">
        <v>162</v>
      </c>
      <c r="SZ54" s="1059">
        <v>180</v>
      </c>
      <c r="TA54" s="1059">
        <v>174</v>
      </c>
      <c r="TB54" s="1059">
        <v>199</v>
      </c>
      <c r="TC54" s="1059">
        <v>161</v>
      </c>
      <c r="TD54" s="1059">
        <v>157</v>
      </c>
      <c r="TE54" s="1059">
        <v>145</v>
      </c>
      <c r="TF54" s="1059">
        <v>190</v>
      </c>
      <c r="TG54" s="1059">
        <v>180</v>
      </c>
      <c r="TH54" s="1126">
        <v>175</v>
      </c>
      <c r="TI54" s="1059">
        <v>138</v>
      </c>
      <c r="TJ54" s="1059">
        <v>69</v>
      </c>
      <c r="TK54" s="1059">
        <v>207</v>
      </c>
      <c r="TL54" s="1060">
        <v>0.33333333333333331</v>
      </c>
      <c r="TM54" s="1060">
        <v>0.27266724717919089</v>
      </c>
      <c r="TN54" s="1060">
        <v>0.40007263810741367</v>
      </c>
      <c r="TO54" s="1126" t="s">
        <v>3498</v>
      </c>
      <c r="TP54" s="1059">
        <v>106</v>
      </c>
      <c r="TQ54" s="1059">
        <v>109</v>
      </c>
      <c r="TR54" s="1059">
        <v>215</v>
      </c>
      <c r="TS54" s="1060">
        <v>0.50697674418604655</v>
      </c>
      <c r="TT54" s="1060">
        <v>0.44061558411635232</v>
      </c>
      <c r="TU54" s="1060">
        <v>0.57309297008615845</v>
      </c>
      <c r="TV54" s="1126" t="s">
        <v>3498</v>
      </c>
      <c r="TW54" s="1059">
        <v>101</v>
      </c>
      <c r="TX54" s="1059">
        <v>116</v>
      </c>
      <c r="TY54" s="1059">
        <v>217</v>
      </c>
      <c r="TZ54" s="1060">
        <v>0.53456221198156684</v>
      </c>
      <c r="UA54" s="1060">
        <v>0.46817162313659727</v>
      </c>
      <c r="UB54" s="1060">
        <v>0.5997504059973382</v>
      </c>
      <c r="UC54" s="1126" t="s">
        <v>3498</v>
      </c>
      <c r="UD54" s="1059">
        <v>87</v>
      </c>
      <c r="UE54" s="1059">
        <v>137</v>
      </c>
      <c r="UF54" s="1059">
        <v>224</v>
      </c>
      <c r="UG54" s="1060">
        <v>0.6116071428571429</v>
      </c>
      <c r="UH54" s="1060">
        <v>0.54641204057058823</v>
      </c>
      <c r="UI54" s="1060">
        <v>0.67303880151407736</v>
      </c>
      <c r="UJ54" s="1126" t="s">
        <v>3498</v>
      </c>
      <c r="UK54" s="1059">
        <v>72</v>
      </c>
      <c r="UL54" s="1059">
        <v>125</v>
      </c>
      <c r="UM54" s="1059">
        <v>197</v>
      </c>
      <c r="UN54" s="1060">
        <v>0.63451776649746194</v>
      </c>
      <c r="UO54" s="1060">
        <v>0.56529485128947221</v>
      </c>
      <c r="UP54" s="1060">
        <v>0.69859488697077909</v>
      </c>
      <c r="UQ54" s="1126" t="s">
        <v>3498</v>
      </c>
      <c r="UR54" s="1059">
        <v>2461</v>
      </c>
      <c r="US54" s="1059">
        <v>2196</v>
      </c>
      <c r="UT54" s="1059">
        <v>265</v>
      </c>
      <c r="UU54" s="1059">
        <v>217</v>
      </c>
      <c r="UV54" s="1060">
        <v>0.81886792452830193</v>
      </c>
      <c r="UW54" s="1059">
        <v>48</v>
      </c>
      <c r="UX54" s="1072">
        <v>0.1811320754716981</v>
      </c>
      <c r="UY54" s="1059">
        <v>2081</v>
      </c>
      <c r="UZ54" s="1059">
        <v>753</v>
      </c>
      <c r="VA54" s="1059">
        <v>941</v>
      </c>
      <c r="VB54" s="1059">
        <v>387</v>
      </c>
      <c r="VC54" s="1060">
        <v>0.36184526669870254</v>
      </c>
      <c r="VD54" s="1060">
        <v>0.45218644882268139</v>
      </c>
      <c r="VE54" s="1072">
        <v>0.18596828447861605</v>
      </c>
      <c r="VF54" s="1059">
        <v>3613</v>
      </c>
      <c r="VG54" s="1059">
        <v>371</v>
      </c>
      <c r="VH54" s="1059">
        <v>307</v>
      </c>
      <c r="VI54" s="1059">
        <v>237</v>
      </c>
      <c r="VJ54" s="1059">
        <v>3554</v>
      </c>
      <c r="VK54" s="1059">
        <v>389</v>
      </c>
      <c r="VL54" s="1059">
        <v>1922</v>
      </c>
      <c r="VM54" s="1072">
        <v>0.2023933402705515</v>
      </c>
      <c r="VN54" s="1059">
        <v>855</v>
      </c>
      <c r="VO54" s="1059">
        <v>0</v>
      </c>
      <c r="VP54" s="1059">
        <v>297</v>
      </c>
      <c r="VQ54" s="1059">
        <v>555</v>
      </c>
      <c r="VR54" s="1059">
        <v>214</v>
      </c>
      <c r="VS54" s="1126">
        <v>1921</v>
      </c>
      <c r="VT54" s="1059">
        <v>924</v>
      </c>
      <c r="VU54" s="1059">
        <v>677</v>
      </c>
      <c r="VV54" s="1059">
        <v>241</v>
      </c>
      <c r="VW54" s="1059">
        <v>6</v>
      </c>
      <c r="VX54" s="1059">
        <v>247</v>
      </c>
      <c r="VY54" s="1060">
        <v>0.26082251082251084</v>
      </c>
      <c r="VZ54" s="1072">
        <v>0.26731601731601734</v>
      </c>
      <c r="WA54" s="1059">
        <v>220</v>
      </c>
      <c r="WB54" s="1059">
        <v>210</v>
      </c>
      <c r="WC54" s="1059">
        <v>185</v>
      </c>
      <c r="WD54" s="1059">
        <v>190</v>
      </c>
      <c r="WE54" s="1059">
        <v>185</v>
      </c>
      <c r="WF54" s="1059">
        <v>160</v>
      </c>
      <c r="WG54" s="1126">
        <v>150</v>
      </c>
      <c r="WH54" s="1059">
        <v>554</v>
      </c>
      <c r="WI54" s="1059">
        <v>274</v>
      </c>
      <c r="WJ54" s="1060">
        <v>0.49458483754512633</v>
      </c>
      <c r="WK54" s="1126">
        <v>38</v>
      </c>
      <c r="WL54" s="1059" t="s">
        <v>770</v>
      </c>
      <c r="WM54" s="1060" t="s">
        <v>770</v>
      </c>
      <c r="WN54" s="1060" t="s">
        <v>770</v>
      </c>
      <c r="WO54" s="1072" t="s">
        <v>770</v>
      </c>
      <c r="WP54" s="1059" t="s">
        <v>770</v>
      </c>
      <c r="WQ54" s="1060" t="s">
        <v>770</v>
      </c>
      <c r="WR54" s="1060" t="s">
        <v>770</v>
      </c>
      <c r="WS54" s="1072" t="s">
        <v>770</v>
      </c>
      <c r="WT54" s="1059" t="s">
        <v>770</v>
      </c>
      <c r="WU54" s="1060" t="s">
        <v>770</v>
      </c>
      <c r="WV54" s="1060" t="s">
        <v>770</v>
      </c>
      <c r="WW54" s="1072" t="s">
        <v>770</v>
      </c>
      <c r="WX54" s="1059" t="s">
        <v>770</v>
      </c>
      <c r="WY54" s="1060" t="s">
        <v>770</v>
      </c>
      <c r="WZ54" s="1060" t="s">
        <v>770</v>
      </c>
      <c r="XA54" s="1072" t="s">
        <v>770</v>
      </c>
      <c r="XB54" s="1059">
        <v>354</v>
      </c>
      <c r="XC54" s="1059">
        <v>5129</v>
      </c>
      <c r="XD54" s="1072">
        <v>6.9019302008188732E-2</v>
      </c>
      <c r="XE54" s="1059">
        <v>305</v>
      </c>
      <c r="XF54" s="1059">
        <v>1065</v>
      </c>
      <c r="XG54" s="1060">
        <v>0.28638497652582162</v>
      </c>
      <c r="XH54" s="1060">
        <v>0.26004001927954445</v>
      </c>
      <c r="XI54" s="1060">
        <v>0.31426541559568572</v>
      </c>
      <c r="XJ54" s="1059">
        <v>335</v>
      </c>
      <c r="XK54" s="1059">
        <v>1100</v>
      </c>
      <c r="XL54" s="1060">
        <v>0.30454545454545456</v>
      </c>
      <c r="XM54" s="1060">
        <v>0.27806804915169442</v>
      </c>
      <c r="XN54" s="1060">
        <v>0.33238325564039323</v>
      </c>
      <c r="XO54" s="1059">
        <v>285</v>
      </c>
      <c r="XP54" s="1059">
        <v>1055</v>
      </c>
      <c r="XQ54" s="1060">
        <v>0.27014218009478674</v>
      </c>
      <c r="XR54" s="1060">
        <v>0.24421777304016667</v>
      </c>
      <c r="XS54" s="1060">
        <v>0.29773442767911912</v>
      </c>
      <c r="XT54" s="1059">
        <v>305</v>
      </c>
      <c r="XU54" s="1059">
        <v>1125</v>
      </c>
      <c r="XV54" s="1060">
        <v>0.27111111111111114</v>
      </c>
      <c r="XW54" s="1060">
        <v>0.24594633140851094</v>
      </c>
      <c r="XX54" s="1060">
        <v>0.29783371318869689</v>
      </c>
      <c r="XY54" s="1059">
        <v>290</v>
      </c>
      <c r="XZ54" s="1059">
        <v>1155</v>
      </c>
      <c r="YA54" s="1060">
        <v>0.25108225108225107</v>
      </c>
      <c r="YB54" s="1060">
        <v>0.22692705995967175</v>
      </c>
      <c r="YC54" s="1060">
        <v>0.27688772365606629</v>
      </c>
      <c r="YD54" s="1059">
        <v>275</v>
      </c>
      <c r="YE54" s="1059">
        <v>1135</v>
      </c>
      <c r="YF54" s="1060">
        <v>0.24229074889867841</v>
      </c>
      <c r="YG54" s="1060">
        <v>0.21825994159127285</v>
      </c>
      <c r="YH54" s="1060">
        <v>0.26806012915344196</v>
      </c>
      <c r="YI54" s="1059" t="s">
        <v>770</v>
      </c>
      <c r="YJ54" s="1059" t="s">
        <v>770</v>
      </c>
      <c r="YK54" s="1060" t="s">
        <v>770</v>
      </c>
      <c r="YL54" s="1060" t="s">
        <v>770</v>
      </c>
      <c r="YM54" s="1072" t="s">
        <v>770</v>
      </c>
      <c r="YN54" s="1059">
        <v>300</v>
      </c>
      <c r="YO54" s="1059">
        <v>305</v>
      </c>
      <c r="YP54" s="1059">
        <v>310</v>
      </c>
      <c r="YQ54" s="1059">
        <v>285</v>
      </c>
      <c r="YR54" s="1059">
        <v>280</v>
      </c>
      <c r="YS54" s="1059">
        <v>235</v>
      </c>
      <c r="YT54" s="1126">
        <v>215</v>
      </c>
      <c r="YU54" s="1059">
        <v>22</v>
      </c>
      <c r="YV54" s="1059">
        <v>109</v>
      </c>
      <c r="YW54" s="1060">
        <v>0.20183486238532111</v>
      </c>
      <c r="YX54" s="1060">
        <v>0.13723724101363849</v>
      </c>
      <c r="YY54" s="1060">
        <v>0.28673333966375719</v>
      </c>
      <c r="YZ54" s="1059">
        <v>18</v>
      </c>
      <c r="ZA54" s="1059">
        <v>109</v>
      </c>
      <c r="ZB54" s="1060">
        <v>0.16513761467889909</v>
      </c>
      <c r="ZC54" s="1060">
        <v>0.1070868954880248</v>
      </c>
      <c r="ZD54" s="1060">
        <v>0.24598775665735803</v>
      </c>
      <c r="ZE54" s="1059">
        <v>21</v>
      </c>
      <c r="ZF54" s="1059">
        <v>107</v>
      </c>
      <c r="ZG54" s="1060">
        <v>0.19626168224299065</v>
      </c>
      <c r="ZH54" s="1060">
        <v>0.13210407800680704</v>
      </c>
      <c r="ZI54" s="1060">
        <v>0.28147274882701218</v>
      </c>
      <c r="ZJ54" s="1059">
        <v>38</v>
      </c>
      <c r="ZK54" s="1059">
        <v>106</v>
      </c>
      <c r="ZL54" s="1060">
        <v>0.35849056603773582</v>
      </c>
      <c r="ZM54" s="1060">
        <v>0.27362108379207378</v>
      </c>
      <c r="ZN54" s="1072">
        <v>0.45325799882305984</v>
      </c>
      <c r="ZO54" s="1059">
        <v>210</v>
      </c>
      <c r="ZP54" s="1059">
        <v>24</v>
      </c>
      <c r="ZQ54" s="1059">
        <v>186</v>
      </c>
      <c r="ZR54" s="1060">
        <v>0.88571428571428568</v>
      </c>
      <c r="ZS54" s="1059">
        <v>74</v>
      </c>
      <c r="ZT54" s="1059">
        <v>29</v>
      </c>
      <c r="ZU54" s="1059">
        <v>103</v>
      </c>
      <c r="ZV54" s="1060">
        <v>0.39784946236559138</v>
      </c>
      <c r="ZW54" s="1060">
        <v>0.33026092705915527</v>
      </c>
      <c r="ZX54" s="1060">
        <v>0.46957204811887931</v>
      </c>
      <c r="ZY54" s="1060">
        <v>0.55376344086021501</v>
      </c>
      <c r="ZZ54" s="1060">
        <v>0.48195448843327804</v>
      </c>
      <c r="AAA54" s="1072">
        <v>0.6233965772624932</v>
      </c>
      <c r="AAB54" s="1059">
        <v>26</v>
      </c>
      <c r="AAC54" s="1059">
        <v>167</v>
      </c>
      <c r="AAD54" s="1059">
        <v>193</v>
      </c>
      <c r="AAE54" s="1060">
        <v>0.86528497409326421</v>
      </c>
      <c r="AAF54" s="1059">
        <v>46</v>
      </c>
      <c r="AAG54" s="1060">
        <v>0.27544910179640719</v>
      </c>
      <c r="AAH54" s="1060">
        <v>0.21331875550719528</v>
      </c>
      <c r="AAI54" s="1060">
        <v>0.34767773493652127</v>
      </c>
      <c r="AAJ54" s="1059">
        <v>38</v>
      </c>
      <c r="AAK54" s="1059">
        <v>84</v>
      </c>
      <c r="AAL54" s="1060">
        <v>0.50299401197604787</v>
      </c>
      <c r="AAM54" s="1060">
        <v>0.42795214338309417</v>
      </c>
      <c r="AAN54" s="1072">
        <v>0.57790123674432292</v>
      </c>
      <c r="AAO54" s="1059">
        <v>185</v>
      </c>
      <c r="AAP54" s="1059">
        <v>64</v>
      </c>
      <c r="AAQ54" s="1060">
        <v>0.34594594594594597</v>
      </c>
      <c r="AAR54" s="1060">
        <v>0.28116358134769665</v>
      </c>
      <c r="AAS54" s="1060">
        <v>0.41699592051189355</v>
      </c>
      <c r="AAT54" s="1059">
        <v>32</v>
      </c>
      <c r="AAU54" s="1059">
        <v>96</v>
      </c>
      <c r="AAV54" s="1060">
        <v>0.51891891891891895</v>
      </c>
      <c r="AAW54" s="1060">
        <v>0.44727097688374401</v>
      </c>
      <c r="AAX54" s="1072">
        <v>0.58979715446683256</v>
      </c>
      <c r="AAY54" s="1059">
        <v>225</v>
      </c>
      <c r="AAZ54" s="1059">
        <v>220</v>
      </c>
      <c r="ABA54" s="1059">
        <v>5</v>
      </c>
      <c r="ABB54" s="1060">
        <v>0.97777777777777775</v>
      </c>
      <c r="ABC54" s="1059">
        <v>62</v>
      </c>
      <c r="ABD54" s="1060">
        <v>0.2818181818181818</v>
      </c>
      <c r="ABE54" s="1060">
        <v>0.22650784169315488</v>
      </c>
      <c r="ABF54" s="1060">
        <v>0.34461718355563159</v>
      </c>
      <c r="ABG54" s="1059">
        <v>34</v>
      </c>
      <c r="ABH54" s="1059">
        <v>96</v>
      </c>
      <c r="ABI54" s="1060">
        <v>0.43636363636363634</v>
      </c>
      <c r="ABJ54" s="1060">
        <v>0.37247823924936579</v>
      </c>
      <c r="ABK54" s="1072">
        <v>0.50243322644819688</v>
      </c>
      <c r="ABL54" s="1059">
        <v>3613</v>
      </c>
      <c r="ABM54" s="1059">
        <v>1691</v>
      </c>
      <c r="ABN54" s="1059">
        <v>1922</v>
      </c>
      <c r="ABO54" s="1059">
        <v>371</v>
      </c>
      <c r="ABP54" s="1059">
        <v>199</v>
      </c>
      <c r="ABQ54" s="1059">
        <v>291</v>
      </c>
      <c r="ABR54" s="1059">
        <v>307</v>
      </c>
      <c r="ABS54" s="1059">
        <v>243</v>
      </c>
      <c r="ABT54" s="1059">
        <v>122</v>
      </c>
      <c r="ABU54" s="1059">
        <v>237</v>
      </c>
      <c r="ABV54" s="1059">
        <v>126</v>
      </c>
      <c r="ABW54" s="1126">
        <v>26</v>
      </c>
      <c r="ABX54" s="1059">
        <v>215</v>
      </c>
      <c r="ABY54" s="1059">
        <v>245</v>
      </c>
      <c r="ABZ54" s="1059">
        <v>145</v>
      </c>
      <c r="ACA54" s="1059">
        <v>75</v>
      </c>
      <c r="ACB54" s="1059">
        <v>620</v>
      </c>
      <c r="ACC54" s="1059">
        <v>685</v>
      </c>
      <c r="ACD54" s="1059">
        <v>335</v>
      </c>
      <c r="ACE54" s="1059">
        <v>235</v>
      </c>
      <c r="ACF54" s="1059">
        <v>250</v>
      </c>
      <c r="ACG54" s="1059">
        <v>170</v>
      </c>
      <c r="ACH54" s="1059">
        <v>75</v>
      </c>
      <c r="ACI54" s="1059">
        <v>665</v>
      </c>
      <c r="ACJ54" s="1059">
        <v>730</v>
      </c>
      <c r="ACK54" s="1059">
        <v>360</v>
      </c>
      <c r="ACL54" s="1059">
        <v>280</v>
      </c>
      <c r="ACM54" s="1059">
        <v>275</v>
      </c>
      <c r="ACN54" s="1059">
        <v>175</v>
      </c>
      <c r="ACO54" s="1059">
        <v>75</v>
      </c>
      <c r="ACP54" s="1059">
        <v>735</v>
      </c>
      <c r="ACQ54" s="1059">
        <v>815</v>
      </c>
      <c r="ACR54" s="1059">
        <v>400</v>
      </c>
      <c r="ACS54" s="1059">
        <v>285</v>
      </c>
      <c r="ACT54" s="1059">
        <v>295</v>
      </c>
      <c r="ACU54" s="1059">
        <v>200</v>
      </c>
      <c r="ACV54" s="1059">
        <v>95</v>
      </c>
      <c r="ACW54" s="1059">
        <v>790</v>
      </c>
      <c r="ACX54" s="1059">
        <v>890</v>
      </c>
      <c r="ACY54" s="1059">
        <v>445</v>
      </c>
      <c r="ACZ54" s="1059">
        <v>310</v>
      </c>
      <c r="ADA54" s="1059">
        <v>305</v>
      </c>
      <c r="ADB54" s="1059">
        <v>250</v>
      </c>
      <c r="ADC54" s="1059">
        <v>90</v>
      </c>
      <c r="ADD54" s="1059">
        <v>865</v>
      </c>
      <c r="ADE54" s="1059">
        <v>945</v>
      </c>
      <c r="ADF54" s="1059">
        <v>480</v>
      </c>
      <c r="ADG54" s="1059">
        <v>305</v>
      </c>
      <c r="ADH54" s="1059">
        <v>320</v>
      </c>
      <c r="ADI54" s="1059">
        <v>255</v>
      </c>
      <c r="ADJ54" s="1059">
        <v>100</v>
      </c>
      <c r="ADK54" s="1059">
        <v>890</v>
      </c>
      <c r="ADL54" s="1059">
        <v>990</v>
      </c>
      <c r="ADM54" s="1126">
        <v>495</v>
      </c>
      <c r="ADN54" s="1059">
        <v>153</v>
      </c>
      <c r="ADO54" s="1059">
        <v>144</v>
      </c>
      <c r="ADP54" s="1060">
        <v>0.94117647058823528</v>
      </c>
      <c r="ADQ54" s="1059">
        <v>145</v>
      </c>
      <c r="ADR54" s="1060">
        <v>0.94771241830065356</v>
      </c>
      <c r="ADS54" s="1059">
        <v>142</v>
      </c>
      <c r="ADT54" s="1059">
        <v>134</v>
      </c>
      <c r="ADU54" s="1060">
        <v>0.94366197183098588</v>
      </c>
      <c r="ADV54" s="1059">
        <v>127</v>
      </c>
      <c r="ADW54" s="1060">
        <v>0.89436619718309862</v>
      </c>
      <c r="ADX54" s="1059">
        <v>127</v>
      </c>
      <c r="ADY54" s="1060">
        <v>0.89436619718309862</v>
      </c>
      <c r="ADZ54" s="1059">
        <v>126</v>
      </c>
      <c r="AEA54" s="1060">
        <v>0.88732394366197187</v>
      </c>
      <c r="AEB54" s="1059">
        <v>162</v>
      </c>
      <c r="AEC54" s="1059">
        <v>156</v>
      </c>
      <c r="AED54" s="1060">
        <v>0.96296296296296291</v>
      </c>
      <c r="AEE54" s="1059">
        <v>147</v>
      </c>
      <c r="AEF54" s="1060">
        <v>0.90740740740740744</v>
      </c>
      <c r="AEG54" s="1059">
        <v>156</v>
      </c>
      <c r="AEH54" s="1060">
        <v>0.96296296296296291</v>
      </c>
      <c r="AEI54" s="1059">
        <v>156</v>
      </c>
      <c r="AEJ54" s="1060">
        <v>0.96296296296296291</v>
      </c>
      <c r="AEK54" s="1059">
        <v>149</v>
      </c>
      <c r="AEL54" s="1060">
        <v>0.91975308641975306</v>
      </c>
      <c r="AEM54" s="1059">
        <v>155</v>
      </c>
      <c r="AEN54" s="1060">
        <v>0.95679012345679015</v>
      </c>
      <c r="AEO54" s="1059">
        <v>146</v>
      </c>
      <c r="AEP54" s="1072">
        <v>0.90123456790123457</v>
      </c>
      <c r="AEQ54" s="1158">
        <v>134</v>
      </c>
      <c r="AER54" s="1042">
        <v>128</v>
      </c>
      <c r="AES54" s="1144">
        <v>0.95522388059701491</v>
      </c>
      <c r="AET54" s="64">
        <v>31</v>
      </c>
      <c r="AEU54" s="1144">
        <v>0.23134328358208955</v>
      </c>
      <c r="AEV54" s="1042">
        <v>128</v>
      </c>
      <c r="AEW54" s="1144">
        <v>0.95522388059701491</v>
      </c>
      <c r="AEX54" s="1042">
        <v>158</v>
      </c>
      <c r="AEY54" s="1042">
        <v>155</v>
      </c>
      <c r="AEZ54" s="1144">
        <v>0.98101265822784811</v>
      </c>
      <c r="AFA54" s="65">
        <v>149</v>
      </c>
      <c r="AFB54" s="1144">
        <v>0.94303797468354433</v>
      </c>
      <c r="AFC54" s="65">
        <v>114</v>
      </c>
      <c r="AFD54" s="1144">
        <v>0.72151898734177211</v>
      </c>
      <c r="AFE54" s="1042">
        <v>149</v>
      </c>
      <c r="AFF54" s="1144">
        <v>0.94303797468354433</v>
      </c>
      <c r="AFG54" s="1042">
        <v>113</v>
      </c>
      <c r="AFH54" s="1144">
        <v>0.71518987341772156</v>
      </c>
      <c r="AFI54" s="1042">
        <v>165</v>
      </c>
      <c r="AFJ54" s="1042">
        <v>159</v>
      </c>
      <c r="AFK54" s="1144">
        <v>0.96363636363636362</v>
      </c>
      <c r="AFL54" s="65">
        <v>144</v>
      </c>
      <c r="AFM54" s="1144">
        <v>0.87272727272727268</v>
      </c>
      <c r="AFN54" s="65">
        <v>159</v>
      </c>
      <c r="AFO54" s="1144">
        <v>0.96363636363636362</v>
      </c>
      <c r="AFP54" s="65">
        <v>158</v>
      </c>
      <c r="AFQ54" s="1144">
        <v>0.95757575757575752</v>
      </c>
      <c r="AFR54" s="65">
        <v>105</v>
      </c>
      <c r="AFS54" s="1144">
        <v>0.63636363636363635</v>
      </c>
      <c r="AFT54" s="65">
        <v>144</v>
      </c>
      <c r="AFU54" s="1144">
        <v>0.87272727272727268</v>
      </c>
      <c r="AFV54" s="1042">
        <v>150</v>
      </c>
      <c r="AFW54" s="1144">
        <v>0.90909090909090906</v>
      </c>
      <c r="AFX54" s="1042">
        <v>146</v>
      </c>
      <c r="AFY54" s="1144">
        <v>0.88484848484848488</v>
      </c>
      <c r="AFZ54" s="1042">
        <v>102</v>
      </c>
      <c r="AGA54" s="1144">
        <v>0.61818181818181817</v>
      </c>
      <c r="AGB54" s="1042">
        <v>96</v>
      </c>
      <c r="AGC54" s="802">
        <v>0.58181818181818179</v>
      </c>
      <c r="AGD54" s="1042">
        <v>159</v>
      </c>
      <c r="AGE54" s="1039">
        <v>156</v>
      </c>
      <c r="AGF54" s="1145">
        <v>0.98113207547169812</v>
      </c>
      <c r="AGG54" s="1039">
        <v>1</v>
      </c>
      <c r="AGH54" s="1145">
        <v>6.2893081761006293E-3</v>
      </c>
      <c r="AGI54" s="1039">
        <v>156</v>
      </c>
      <c r="AGJ54" s="1145">
        <v>0.98113207547169812</v>
      </c>
      <c r="AGK54" s="1039">
        <v>190</v>
      </c>
      <c r="AGL54" s="1039">
        <v>184</v>
      </c>
      <c r="AGM54" s="1145">
        <v>0.96842105263157896</v>
      </c>
      <c r="AGN54" s="1039">
        <v>182</v>
      </c>
      <c r="AGO54" s="1145">
        <v>0.95789473684210524</v>
      </c>
      <c r="AGP54" s="1039">
        <v>181</v>
      </c>
      <c r="AGQ54" s="1145">
        <v>0.95263157894736838</v>
      </c>
      <c r="AGR54" s="1039">
        <v>180</v>
      </c>
      <c r="AGS54" s="1145">
        <v>0.94736842105263153</v>
      </c>
      <c r="AGT54" s="1039">
        <v>182</v>
      </c>
      <c r="AGU54" s="1145">
        <v>0.95789473684210524</v>
      </c>
      <c r="AGV54" s="1039">
        <v>171</v>
      </c>
      <c r="AGW54" s="1039">
        <v>165</v>
      </c>
      <c r="AGX54" s="1145">
        <v>0.96491228070175439</v>
      </c>
      <c r="AGY54" s="1039">
        <v>157</v>
      </c>
      <c r="AGZ54" s="1145">
        <v>0.91812865497076024</v>
      </c>
      <c r="AHA54" s="1039">
        <v>165</v>
      </c>
      <c r="AHB54" s="1145">
        <v>0.96491228070175439</v>
      </c>
      <c r="AHC54" s="1039">
        <v>165</v>
      </c>
      <c r="AHD54" s="1145">
        <v>0.96491228070175439</v>
      </c>
      <c r="AHE54" s="1039">
        <v>163</v>
      </c>
      <c r="AHF54" s="1145">
        <v>0.95321637426900585</v>
      </c>
      <c r="AHG54" s="1039">
        <v>158</v>
      </c>
      <c r="AHH54" s="1145">
        <v>0.92397660818713445</v>
      </c>
      <c r="AHI54" s="1039">
        <v>165</v>
      </c>
      <c r="AHJ54" s="1145">
        <v>0.96491228070175439</v>
      </c>
      <c r="AHK54" s="1039">
        <v>159</v>
      </c>
      <c r="AHL54" s="1145">
        <v>0.92982456140350878</v>
      </c>
      <c r="AHM54" s="1039">
        <v>162</v>
      </c>
      <c r="AHN54" s="1145">
        <v>0.94736842105263153</v>
      </c>
      <c r="AHO54" s="1039">
        <v>158</v>
      </c>
      <c r="AHP54" s="749">
        <v>0.92397660818713445</v>
      </c>
    </row>
    <row r="55" spans="1:900" ht="14.25" x14ac:dyDescent="0.2">
      <c r="A55" s="1979"/>
      <c r="B55" s="8" t="s">
        <v>670</v>
      </c>
      <c r="C55" s="1015" t="s">
        <v>671</v>
      </c>
      <c r="D55" s="3" t="s">
        <v>667</v>
      </c>
      <c r="E55" s="1" t="s">
        <v>1586</v>
      </c>
      <c r="F55" s="1" t="s">
        <v>1587</v>
      </c>
      <c r="G55" s="1" t="s">
        <v>770</v>
      </c>
      <c r="H55" s="1" t="s">
        <v>770</v>
      </c>
      <c r="I55" s="1" t="s">
        <v>1588</v>
      </c>
      <c r="J55" s="1" t="s">
        <v>667</v>
      </c>
      <c r="K55" s="1" t="s">
        <v>667</v>
      </c>
      <c r="L55" s="1" t="s">
        <v>739</v>
      </c>
      <c r="M55" s="1" t="s">
        <v>593</v>
      </c>
      <c r="N55" s="1" t="s">
        <v>629</v>
      </c>
      <c r="O55" s="1" t="s">
        <v>1589</v>
      </c>
      <c r="P55" s="1" t="s">
        <v>667</v>
      </c>
      <c r="Q55" s="1">
        <v>526058</v>
      </c>
      <c r="R55" s="1">
        <v>137916</v>
      </c>
      <c r="S55" s="1">
        <v>21738</v>
      </c>
      <c r="T55" s="1">
        <v>80266</v>
      </c>
      <c r="U55" s="2063" t="s">
        <v>3682</v>
      </c>
      <c r="V55" s="1125">
        <v>755</v>
      </c>
      <c r="W55" s="1059">
        <v>860</v>
      </c>
      <c r="X55" s="1059">
        <v>3805</v>
      </c>
      <c r="Y55" s="1059">
        <v>4370</v>
      </c>
      <c r="Z55" s="1098">
        <v>0.19842312746386334</v>
      </c>
      <c r="AA55" s="1098">
        <v>0.18605819247330452</v>
      </c>
      <c r="AB55" s="1098">
        <v>0.21139638136170474</v>
      </c>
      <c r="AC55" s="1098">
        <v>0.19679633867276888</v>
      </c>
      <c r="AD55" s="1098">
        <v>0.18527711477007028</v>
      </c>
      <c r="AE55" s="1072">
        <v>0.20884815818517952</v>
      </c>
      <c r="AF55" s="1059">
        <v>720</v>
      </c>
      <c r="AG55" s="1059">
        <v>800</v>
      </c>
      <c r="AH55" s="1059">
        <v>3770</v>
      </c>
      <c r="AI55" s="1059">
        <v>4300</v>
      </c>
      <c r="AJ55" s="1098">
        <v>0.19098143236074269</v>
      </c>
      <c r="AK55" s="1098">
        <v>0.17875107480329322</v>
      </c>
      <c r="AL55" s="1098">
        <v>0.20384090066138011</v>
      </c>
      <c r="AM55" s="1098">
        <v>0.18604651162790697</v>
      </c>
      <c r="AN55" s="1098">
        <v>0.17469735355171215</v>
      </c>
      <c r="AO55" s="1072">
        <v>0.1979561175778137</v>
      </c>
      <c r="AP55" s="1059">
        <v>735</v>
      </c>
      <c r="AQ55" s="1059">
        <v>815</v>
      </c>
      <c r="AR55" s="1059">
        <v>3755</v>
      </c>
      <c r="AS55" s="1059">
        <v>4245</v>
      </c>
      <c r="AT55" s="1098">
        <v>0.19573901464713714</v>
      </c>
      <c r="AU55" s="1098">
        <v>0.18336209230078854</v>
      </c>
      <c r="AV55" s="1098">
        <v>0.20873783395763357</v>
      </c>
      <c r="AW55" s="1098">
        <v>0.19199057714958775</v>
      </c>
      <c r="AX55" s="1098">
        <v>0.18042280068716265</v>
      </c>
      <c r="AY55" s="1072">
        <v>0.20411530803158018</v>
      </c>
      <c r="AZ55" s="1059">
        <v>780</v>
      </c>
      <c r="BA55" s="1059">
        <v>865</v>
      </c>
      <c r="BB55" s="1059">
        <v>3610</v>
      </c>
      <c r="BC55" s="1059">
        <v>4120</v>
      </c>
      <c r="BD55" s="1098">
        <v>0.21606648199445982</v>
      </c>
      <c r="BE55" s="1098">
        <v>0.20294662476342415</v>
      </c>
      <c r="BF55" s="1098">
        <v>0.22978997329725082</v>
      </c>
      <c r="BG55" s="1098">
        <v>0.2099514563106796</v>
      </c>
      <c r="BH55" s="1098">
        <v>0.19778835502545208</v>
      </c>
      <c r="BI55" s="1072">
        <v>0.22265493217029891</v>
      </c>
      <c r="BJ55" s="1059">
        <v>1314</v>
      </c>
      <c r="BK55" s="1059">
        <v>1317</v>
      </c>
      <c r="BL55" s="1059">
        <v>1088</v>
      </c>
      <c r="BM55" s="1059">
        <v>983</v>
      </c>
      <c r="BN55" s="1059">
        <v>880</v>
      </c>
      <c r="BO55" s="1059">
        <v>4702</v>
      </c>
      <c r="BP55" s="1059">
        <v>5582</v>
      </c>
      <c r="BQ55" s="1126">
        <v>17677</v>
      </c>
      <c r="BR55" s="1059">
        <v>1332</v>
      </c>
      <c r="BS55" s="1059">
        <v>1273</v>
      </c>
      <c r="BT55" s="1059">
        <v>1055</v>
      </c>
      <c r="BU55" s="1059">
        <v>981</v>
      </c>
      <c r="BV55" s="1059">
        <v>880</v>
      </c>
      <c r="BW55" s="1059">
        <v>4641</v>
      </c>
      <c r="BX55" s="1059">
        <v>5521</v>
      </c>
      <c r="BY55" s="1126">
        <v>17615</v>
      </c>
      <c r="BZ55" s="1059">
        <v>1314</v>
      </c>
      <c r="CA55" s="1059">
        <v>1224</v>
      </c>
      <c r="CB55" s="1059">
        <v>1037</v>
      </c>
      <c r="CC55" s="1059">
        <v>951</v>
      </c>
      <c r="CD55" s="1059">
        <v>883</v>
      </c>
      <c r="CE55" s="1059">
        <v>4526</v>
      </c>
      <c r="CF55" s="1059">
        <v>5409</v>
      </c>
      <c r="CG55" s="1126">
        <v>17412</v>
      </c>
      <c r="CH55" s="1059">
        <v>1311</v>
      </c>
      <c r="CI55" s="1059">
        <v>1185</v>
      </c>
      <c r="CJ55" s="1059">
        <v>1023</v>
      </c>
      <c r="CK55" s="1059">
        <v>964</v>
      </c>
      <c r="CL55" s="1059">
        <v>947</v>
      </c>
      <c r="CM55" s="1059">
        <v>4483</v>
      </c>
      <c r="CN55" s="1059">
        <v>5430</v>
      </c>
      <c r="CO55" s="1126">
        <v>17406</v>
      </c>
      <c r="CP55" s="1059">
        <v>1331</v>
      </c>
      <c r="CQ55" s="1059">
        <v>1151</v>
      </c>
      <c r="CR55" s="1059">
        <v>979</v>
      </c>
      <c r="CS55" s="1059">
        <v>941</v>
      </c>
      <c r="CT55" s="1059">
        <v>977</v>
      </c>
      <c r="CU55" s="1059">
        <v>4402</v>
      </c>
      <c r="CV55" s="1059">
        <v>5379</v>
      </c>
      <c r="CW55" s="1126">
        <v>17289</v>
      </c>
      <c r="CX55" s="1059">
        <v>1306</v>
      </c>
      <c r="CY55" s="1059">
        <v>1107</v>
      </c>
      <c r="CZ55" s="1059">
        <v>974</v>
      </c>
      <c r="DA55" s="1059">
        <v>955</v>
      </c>
      <c r="DB55" s="1059">
        <v>1014</v>
      </c>
      <c r="DC55" s="1059">
        <v>4342</v>
      </c>
      <c r="DD55" s="1059">
        <v>5356</v>
      </c>
      <c r="DE55" s="1126">
        <v>17185</v>
      </c>
      <c r="DF55" s="1059">
        <v>1284</v>
      </c>
      <c r="DG55" s="1059">
        <v>1059</v>
      </c>
      <c r="DH55" s="1059">
        <v>943</v>
      </c>
      <c r="DI55" s="1059">
        <v>970</v>
      </c>
      <c r="DJ55" s="1059">
        <v>1027</v>
      </c>
      <c r="DK55" s="1059">
        <v>4256</v>
      </c>
      <c r="DL55" s="1059">
        <v>5283</v>
      </c>
      <c r="DM55" s="1126">
        <v>16874</v>
      </c>
      <c r="DN55" s="1059">
        <v>1170</v>
      </c>
      <c r="DO55" s="1059">
        <v>1009</v>
      </c>
      <c r="DP55" s="1059">
        <v>926</v>
      </c>
      <c r="DQ55" s="1059">
        <v>951</v>
      </c>
      <c r="DR55" s="1059">
        <v>1024</v>
      </c>
      <c r="DS55" s="1059">
        <v>4056</v>
      </c>
      <c r="DT55" s="1059">
        <v>5080</v>
      </c>
      <c r="DU55" s="1126">
        <v>16479</v>
      </c>
      <c r="DV55" s="1059">
        <v>1100</v>
      </c>
      <c r="DW55" s="1059">
        <v>994</v>
      </c>
      <c r="DX55" s="1059">
        <v>929</v>
      </c>
      <c r="DY55" s="1059">
        <v>967</v>
      </c>
      <c r="DZ55" s="1059">
        <v>1033</v>
      </c>
      <c r="EA55" s="1059">
        <v>3990</v>
      </c>
      <c r="EB55" s="1059">
        <v>5023</v>
      </c>
      <c r="EC55" s="1126">
        <v>16350</v>
      </c>
      <c r="ED55" s="1059">
        <v>1024</v>
      </c>
      <c r="EE55" s="1059">
        <v>961</v>
      </c>
      <c r="EF55" s="1059">
        <v>931</v>
      </c>
      <c r="EG55" s="1059">
        <v>971</v>
      </c>
      <c r="EH55" s="1059">
        <v>1021</v>
      </c>
      <c r="EI55" s="1059">
        <v>3887</v>
      </c>
      <c r="EJ55" s="1059">
        <v>4908</v>
      </c>
      <c r="EK55" s="1126">
        <v>16165</v>
      </c>
      <c r="EL55" s="1059">
        <v>971</v>
      </c>
      <c r="EM55" s="1059">
        <v>973</v>
      </c>
      <c r="EN55" s="1059">
        <v>972</v>
      </c>
      <c r="EO55" s="1059">
        <v>970</v>
      </c>
      <c r="EP55" s="1059">
        <v>1016</v>
      </c>
      <c r="EQ55" s="1059">
        <v>3886</v>
      </c>
      <c r="ER55" s="1059">
        <v>4902</v>
      </c>
      <c r="ES55" s="1126">
        <v>16082</v>
      </c>
      <c r="ET55" s="1059" t="s">
        <v>770</v>
      </c>
      <c r="EU55" s="1059" t="s">
        <v>770</v>
      </c>
      <c r="EV55" s="1059">
        <v>47</v>
      </c>
      <c r="EW55" s="1059">
        <v>44</v>
      </c>
      <c r="EX55" s="1059">
        <v>91</v>
      </c>
      <c r="EY55" s="1059">
        <v>244</v>
      </c>
      <c r="EZ55" s="1098">
        <v>0.37295081967213117</v>
      </c>
      <c r="FA55" s="1098">
        <v>0.31468213067757589</v>
      </c>
      <c r="FB55" s="1098">
        <v>0.43515794735047048</v>
      </c>
      <c r="FC55" s="64" t="s">
        <v>2154</v>
      </c>
      <c r="FD55" s="1098">
        <v>0.18032786885245902</v>
      </c>
      <c r="FE55" s="1098">
        <v>0.13716250671371447</v>
      </c>
      <c r="FF55" s="1098">
        <v>0.23340285090524093</v>
      </c>
      <c r="FG55" s="1126" t="s">
        <v>2154</v>
      </c>
      <c r="FH55" s="1059" t="s">
        <v>770</v>
      </c>
      <c r="FI55" s="1059" t="s">
        <v>770</v>
      </c>
      <c r="FJ55" s="1059">
        <v>20</v>
      </c>
      <c r="FK55" s="1059">
        <v>45</v>
      </c>
      <c r="FL55" s="1059">
        <v>65</v>
      </c>
      <c r="FM55" s="1059">
        <v>193</v>
      </c>
      <c r="FN55" s="1098">
        <v>0.33678756476683935</v>
      </c>
      <c r="FO55" s="1098">
        <v>0.27387311595259362</v>
      </c>
      <c r="FP55" s="1098">
        <v>0.40607235703138961</v>
      </c>
      <c r="FQ55" s="1059" t="s">
        <v>2154</v>
      </c>
      <c r="FR55" s="1098">
        <v>0.23316062176165803</v>
      </c>
      <c r="FS55" s="1098">
        <v>0.1790686695953046</v>
      </c>
      <c r="FT55" s="1098">
        <v>0.29766757988644577</v>
      </c>
      <c r="FU55" s="1126" t="s">
        <v>2154</v>
      </c>
      <c r="FV55" s="1059" t="s">
        <v>770</v>
      </c>
      <c r="FW55" s="1059" t="s">
        <v>770</v>
      </c>
      <c r="FX55" s="1059">
        <v>26</v>
      </c>
      <c r="FY55" s="1059">
        <v>46</v>
      </c>
      <c r="FZ55" s="1059">
        <v>72</v>
      </c>
      <c r="GA55" s="1059">
        <v>211</v>
      </c>
      <c r="GB55" s="1098">
        <v>0.34123222748815168</v>
      </c>
      <c r="GC55" s="1098">
        <v>0.28060885493219018</v>
      </c>
      <c r="GD55" s="1098">
        <v>0.40753327383673632</v>
      </c>
      <c r="GE55" s="1059" t="s">
        <v>2154</v>
      </c>
      <c r="GF55" s="1098">
        <v>0.21800947867298578</v>
      </c>
      <c r="GG55" s="1098">
        <v>0.1676105999619027</v>
      </c>
      <c r="GH55" s="1098">
        <v>0.27849258397096682</v>
      </c>
      <c r="GI55" s="1126" t="s">
        <v>2154</v>
      </c>
      <c r="GJ55" s="1059" t="s">
        <v>770</v>
      </c>
      <c r="GK55" s="1059" t="s">
        <v>770</v>
      </c>
      <c r="GL55" s="1059">
        <v>30</v>
      </c>
      <c r="GM55" s="1059">
        <v>46</v>
      </c>
      <c r="GN55" s="1059">
        <v>76</v>
      </c>
      <c r="GO55" s="1059">
        <v>203</v>
      </c>
      <c r="GP55" s="1098">
        <v>0.37438423645320196</v>
      </c>
      <c r="GQ55" s="1098">
        <v>0.31072180693821089</v>
      </c>
      <c r="GR55" s="1098">
        <v>0.44271253697535301</v>
      </c>
      <c r="GS55" s="1059" t="s">
        <v>2154</v>
      </c>
      <c r="GT55" s="1098">
        <v>0.22660098522167488</v>
      </c>
      <c r="GU55" s="1098">
        <v>0.17440220871427281</v>
      </c>
      <c r="GV55" s="1098">
        <v>0.28895489274466041</v>
      </c>
      <c r="GW55" s="1126" t="s">
        <v>2154</v>
      </c>
      <c r="GX55" s="1059" t="s">
        <v>770</v>
      </c>
      <c r="GY55" s="1059" t="s">
        <v>770</v>
      </c>
      <c r="GZ55" s="1059">
        <v>28</v>
      </c>
      <c r="HA55" s="1059">
        <v>22</v>
      </c>
      <c r="HB55" s="1059">
        <v>50</v>
      </c>
      <c r="HC55" s="1059">
        <v>258</v>
      </c>
      <c r="HD55" s="1098">
        <v>0.19379844961240311</v>
      </c>
      <c r="HE55" s="1098">
        <v>0.15020354005237582</v>
      </c>
      <c r="HF55" s="1098">
        <v>0.24637788478532915</v>
      </c>
      <c r="HG55" s="1059" t="s">
        <v>2154</v>
      </c>
      <c r="HH55" s="1098">
        <v>8.5271317829457363E-2</v>
      </c>
      <c r="HI55" s="1098">
        <v>5.6984926168622892E-2</v>
      </c>
      <c r="HJ55" s="1098">
        <v>0.12572662392801545</v>
      </c>
      <c r="HK55" s="1126" t="s">
        <v>2154</v>
      </c>
      <c r="HL55" s="1059" t="s">
        <v>770</v>
      </c>
      <c r="HM55" s="1059" t="s">
        <v>770</v>
      </c>
      <c r="HN55" s="1059">
        <v>38</v>
      </c>
      <c r="HO55" s="1059">
        <v>29</v>
      </c>
      <c r="HP55" s="1059">
        <v>67</v>
      </c>
      <c r="HQ55" s="1059">
        <v>262</v>
      </c>
      <c r="HR55" s="1098">
        <v>0.25572519083969464</v>
      </c>
      <c r="HS55" s="1098">
        <v>0.20669303380768725</v>
      </c>
      <c r="HT55" s="1098">
        <v>0.31181698126737306</v>
      </c>
      <c r="HU55" s="1059" t="s">
        <v>2154</v>
      </c>
      <c r="HV55" s="1098">
        <v>0.11068702290076336</v>
      </c>
      <c r="HW55" s="1098">
        <v>7.8180556881860042E-2</v>
      </c>
      <c r="HX55" s="1098">
        <v>0.15444477964401726</v>
      </c>
      <c r="HY55" s="1126" t="s">
        <v>2154</v>
      </c>
      <c r="HZ55" s="1059" t="s">
        <v>770</v>
      </c>
      <c r="IA55" s="1059" t="s">
        <v>770</v>
      </c>
      <c r="IB55" s="1059">
        <v>42</v>
      </c>
      <c r="IC55" s="1059">
        <v>18</v>
      </c>
      <c r="ID55" s="1059">
        <v>60</v>
      </c>
      <c r="IE55" s="1059">
        <v>253</v>
      </c>
      <c r="IF55" s="1098">
        <v>0.23715415019762845</v>
      </c>
      <c r="IG55" s="1098">
        <v>0.18891959398025218</v>
      </c>
      <c r="IH55" s="1098">
        <v>0.29325123384996266</v>
      </c>
      <c r="II55" s="1059" t="s">
        <v>2154</v>
      </c>
      <c r="IJ55" s="1098">
        <v>7.1146245059288543E-2</v>
      </c>
      <c r="IK55" s="1098">
        <v>4.547402605907172E-2</v>
      </c>
      <c r="IL55" s="1098">
        <v>0.10964679829548934</v>
      </c>
      <c r="IM55" s="1126" t="s">
        <v>2154</v>
      </c>
      <c r="IN55" s="1059" t="s">
        <v>770</v>
      </c>
      <c r="IO55" s="1059" t="s">
        <v>770</v>
      </c>
      <c r="IP55" s="1059">
        <v>18</v>
      </c>
      <c r="IQ55" s="1059">
        <v>19</v>
      </c>
      <c r="IR55" s="1059">
        <v>37</v>
      </c>
      <c r="IS55" s="1059">
        <v>154</v>
      </c>
      <c r="IT55" s="1098">
        <v>0.24025974025974026</v>
      </c>
      <c r="IU55" s="1098">
        <v>0.17963045107645129</v>
      </c>
      <c r="IV55" s="1098">
        <v>0.31353186129878485</v>
      </c>
      <c r="IW55" s="1059" t="s">
        <v>2154</v>
      </c>
      <c r="IX55" s="1098">
        <v>0.12337662337662338</v>
      </c>
      <c r="IY55" s="1098">
        <v>8.0425217853813444E-2</v>
      </c>
      <c r="IZ55" s="1098">
        <v>0.1846601350902789</v>
      </c>
      <c r="JA55" s="1126" t="s">
        <v>2154</v>
      </c>
      <c r="JB55" s="1059">
        <v>16780</v>
      </c>
      <c r="JC55" s="1059">
        <v>1307</v>
      </c>
      <c r="JD55" s="1059">
        <v>1097</v>
      </c>
      <c r="JE55" s="1059">
        <v>967</v>
      </c>
      <c r="JF55" s="1059">
        <v>940</v>
      </c>
      <c r="JG55" s="1126">
        <v>994</v>
      </c>
      <c r="JH55" s="1059">
        <v>2806</v>
      </c>
      <c r="JI55" s="1059">
        <v>26</v>
      </c>
      <c r="JJ55" s="1059">
        <v>47</v>
      </c>
      <c r="JK55" s="1059">
        <v>43</v>
      </c>
      <c r="JL55" s="1059">
        <v>62</v>
      </c>
      <c r="JM55" s="1126">
        <v>59</v>
      </c>
      <c r="JN55" s="1060">
        <v>0.16722288438617403</v>
      </c>
      <c r="JO55" s="1060">
        <v>1.9892884468247895E-2</v>
      </c>
      <c r="JP55" s="1060">
        <v>4.2844120328167729E-2</v>
      </c>
      <c r="JQ55" s="1060">
        <v>4.4467425025853151E-2</v>
      </c>
      <c r="JR55" s="1060">
        <v>6.5957446808510636E-2</v>
      </c>
      <c r="JS55" s="1072">
        <v>5.9356136820925554E-2</v>
      </c>
      <c r="JT55" s="1059">
        <v>17137</v>
      </c>
      <c r="JU55" s="1059">
        <v>12843</v>
      </c>
      <c r="JV55" s="1059">
        <v>11520</v>
      </c>
      <c r="JW55" s="1059">
        <v>1323</v>
      </c>
      <c r="JX55" s="1059">
        <v>186</v>
      </c>
      <c r="JY55" s="1059">
        <v>29</v>
      </c>
      <c r="JZ55" s="1059">
        <v>1108</v>
      </c>
      <c r="KA55" s="1059">
        <v>504</v>
      </c>
      <c r="KB55" s="1059">
        <v>3064</v>
      </c>
      <c r="KC55" s="1059">
        <v>578</v>
      </c>
      <c r="KD55" s="1059">
        <v>148</v>
      </c>
      <c r="KE55" s="1060">
        <v>0.67222967847347848</v>
      </c>
      <c r="KF55" s="1072">
        <v>0.32777032152652152</v>
      </c>
      <c r="KG55" s="1059">
        <v>1307</v>
      </c>
      <c r="KH55" s="1059">
        <v>832</v>
      </c>
      <c r="KI55" s="1059">
        <v>754</v>
      </c>
      <c r="KJ55" s="1059">
        <v>78</v>
      </c>
      <c r="KK55" s="1059">
        <v>3</v>
      </c>
      <c r="KL55" s="1059">
        <v>7</v>
      </c>
      <c r="KM55" s="1059">
        <v>68</v>
      </c>
      <c r="KN55" s="1059">
        <v>93</v>
      </c>
      <c r="KO55" s="1059">
        <v>320</v>
      </c>
      <c r="KP55" s="1059">
        <v>50</v>
      </c>
      <c r="KQ55" s="1059">
        <v>12</v>
      </c>
      <c r="KR55" s="1060">
        <v>0.57689364957918898</v>
      </c>
      <c r="KS55" s="1072">
        <v>0.42310635042081102</v>
      </c>
      <c r="KT55" s="1059">
        <v>689</v>
      </c>
      <c r="KU55" s="1059">
        <v>441</v>
      </c>
      <c r="KV55" s="1059">
        <v>414</v>
      </c>
      <c r="KW55" s="1059">
        <v>27</v>
      </c>
      <c r="KX55" s="1059">
        <v>0</v>
      </c>
      <c r="KY55" s="1059">
        <v>4</v>
      </c>
      <c r="KZ55" s="1059">
        <v>23</v>
      </c>
      <c r="LA55" s="1059">
        <v>51</v>
      </c>
      <c r="LB55" s="1059">
        <v>166</v>
      </c>
      <c r="LC55" s="1059">
        <v>27</v>
      </c>
      <c r="LD55" s="1059">
        <v>4</v>
      </c>
      <c r="LE55" s="1060">
        <v>0.60087082728592167</v>
      </c>
      <c r="LF55" s="1072">
        <v>0.39912917271407833</v>
      </c>
      <c r="LG55" s="1059">
        <v>408</v>
      </c>
      <c r="LH55" s="1059">
        <v>270</v>
      </c>
      <c r="LI55" s="1059">
        <v>255</v>
      </c>
      <c r="LJ55" s="1059">
        <v>15</v>
      </c>
      <c r="LK55" s="1059">
        <v>2</v>
      </c>
      <c r="LL55" s="1059">
        <v>1</v>
      </c>
      <c r="LM55" s="1059">
        <v>12</v>
      </c>
      <c r="LN55" s="1059">
        <v>24</v>
      </c>
      <c r="LO55" s="1059">
        <v>92</v>
      </c>
      <c r="LP55" s="1059">
        <v>19</v>
      </c>
      <c r="LQ55" s="1059">
        <v>3</v>
      </c>
      <c r="LR55" s="1060">
        <v>0.625</v>
      </c>
      <c r="LS55" s="1072">
        <v>0.375</v>
      </c>
      <c r="LT55" s="1059">
        <v>968</v>
      </c>
      <c r="LU55" s="1059">
        <v>698</v>
      </c>
      <c r="LV55" s="1059">
        <v>659</v>
      </c>
      <c r="LW55" s="1059">
        <v>39</v>
      </c>
      <c r="LX55" s="1059">
        <v>5</v>
      </c>
      <c r="LY55" s="1059">
        <v>0</v>
      </c>
      <c r="LZ55" s="1059">
        <v>34</v>
      </c>
      <c r="MA55" s="1059">
        <v>44</v>
      </c>
      <c r="MB55" s="1059">
        <v>178</v>
      </c>
      <c r="MC55" s="1059">
        <v>40</v>
      </c>
      <c r="MD55" s="1059">
        <v>8</v>
      </c>
      <c r="ME55" s="1060">
        <v>0.68078512396694213</v>
      </c>
      <c r="MF55" s="1072">
        <v>0.31921487603305787</v>
      </c>
      <c r="MG55" s="1059">
        <v>178</v>
      </c>
      <c r="MH55" s="1059">
        <v>113</v>
      </c>
      <c r="MI55" s="1059">
        <v>108</v>
      </c>
      <c r="MJ55" s="1059">
        <v>5</v>
      </c>
      <c r="MK55" s="1059">
        <v>0</v>
      </c>
      <c r="ML55" s="1059">
        <v>0</v>
      </c>
      <c r="MM55" s="1059">
        <v>5</v>
      </c>
      <c r="MN55" s="1059">
        <v>17</v>
      </c>
      <c r="MO55" s="1059">
        <v>37</v>
      </c>
      <c r="MP55" s="1059">
        <v>9</v>
      </c>
      <c r="MQ55" s="1059">
        <v>2</v>
      </c>
      <c r="MR55" s="1060">
        <v>0.6067415730337079</v>
      </c>
      <c r="MS55" s="1072">
        <v>0.3932584269662921</v>
      </c>
      <c r="MT55" s="1059">
        <v>400</v>
      </c>
      <c r="MU55" s="1059">
        <v>296</v>
      </c>
      <c r="MV55" s="1059">
        <v>278</v>
      </c>
      <c r="MW55" s="1059">
        <v>18</v>
      </c>
      <c r="MX55" s="1059">
        <v>3</v>
      </c>
      <c r="MY55" s="1059">
        <v>0</v>
      </c>
      <c r="MZ55" s="1059">
        <v>15</v>
      </c>
      <c r="NA55" s="1059">
        <v>18</v>
      </c>
      <c r="NB55" s="1059">
        <v>69</v>
      </c>
      <c r="NC55" s="1059">
        <v>12</v>
      </c>
      <c r="ND55" s="1059">
        <v>5</v>
      </c>
      <c r="NE55" s="1060">
        <v>0.69499999999999995</v>
      </c>
      <c r="NF55" s="1072">
        <v>0.30500000000000005</v>
      </c>
      <c r="NG55" s="1059">
        <v>368</v>
      </c>
      <c r="NH55" s="1059">
        <v>269</v>
      </c>
      <c r="NI55" s="1059">
        <v>254</v>
      </c>
      <c r="NJ55" s="1059">
        <v>15</v>
      </c>
      <c r="NK55" s="1059">
        <v>2</v>
      </c>
      <c r="NL55" s="1059">
        <v>0</v>
      </c>
      <c r="NM55" s="1059">
        <v>13</v>
      </c>
      <c r="NN55" s="1059">
        <v>9</v>
      </c>
      <c r="NO55" s="1059">
        <v>70</v>
      </c>
      <c r="NP55" s="1059">
        <v>15</v>
      </c>
      <c r="NQ55" s="1059">
        <v>5</v>
      </c>
      <c r="NR55" s="1060">
        <v>0.69021739130434778</v>
      </c>
      <c r="NS55" s="1072">
        <v>0.30978260869565222</v>
      </c>
      <c r="NT55" s="1059">
        <v>1026</v>
      </c>
      <c r="NU55" s="1059">
        <v>733</v>
      </c>
      <c r="NV55" s="1059">
        <v>629</v>
      </c>
      <c r="NW55" s="1059">
        <v>104</v>
      </c>
      <c r="NX55" s="1059">
        <v>2</v>
      </c>
      <c r="NY55" s="1059">
        <v>0</v>
      </c>
      <c r="NZ55" s="1059">
        <v>102</v>
      </c>
      <c r="OA55" s="1059">
        <v>51</v>
      </c>
      <c r="OB55" s="1059">
        <v>194</v>
      </c>
      <c r="OC55" s="1059">
        <v>35</v>
      </c>
      <c r="OD55" s="1059">
        <v>13</v>
      </c>
      <c r="OE55" s="1060">
        <v>0.61306042884990253</v>
      </c>
      <c r="OF55" s="1072">
        <v>0.38693957115009747</v>
      </c>
      <c r="OG55" s="1059">
        <v>5344</v>
      </c>
      <c r="OH55" s="1059">
        <v>3652</v>
      </c>
      <c r="OI55" s="1059">
        <v>3351</v>
      </c>
      <c r="OJ55" s="1059">
        <v>301</v>
      </c>
      <c r="OK55" s="1059">
        <v>17</v>
      </c>
      <c r="OL55" s="1059">
        <v>12</v>
      </c>
      <c r="OM55" s="1059">
        <v>272</v>
      </c>
      <c r="ON55" s="1059">
        <v>307</v>
      </c>
      <c r="OO55" s="1059">
        <v>1126</v>
      </c>
      <c r="OP55" s="1059">
        <v>207</v>
      </c>
      <c r="OQ55" s="1059">
        <v>52</v>
      </c>
      <c r="OR55" s="1060">
        <v>0.62705838323353291</v>
      </c>
      <c r="OS55" s="1072">
        <v>0.37294161676646709</v>
      </c>
      <c r="OT55" s="1059">
        <v>17289</v>
      </c>
      <c r="OU55" s="1059">
        <v>21.3162632309561</v>
      </c>
      <c r="OV55" s="1060">
        <v>0</v>
      </c>
      <c r="OW55" s="1072">
        <v>9.0909090909090912E-2</v>
      </c>
      <c r="OX55" s="1059">
        <v>3661</v>
      </c>
      <c r="OY55" s="1060">
        <v>0.21945178912865337</v>
      </c>
      <c r="OZ55" s="1059">
        <v>803.41300000000001</v>
      </c>
      <c r="PA55" s="1060">
        <v>0</v>
      </c>
      <c r="PB55" s="1072">
        <v>0.27272727272727271</v>
      </c>
      <c r="PC55" s="1059">
        <v>750</v>
      </c>
      <c r="PD55" s="1059">
        <v>160</v>
      </c>
      <c r="PE55" s="1126">
        <v>55</v>
      </c>
      <c r="PF55" s="1059">
        <v>730</v>
      </c>
      <c r="PG55" s="1059">
        <v>155</v>
      </c>
      <c r="PH55" s="1126">
        <v>60</v>
      </c>
      <c r="PI55" s="1059">
        <v>690</v>
      </c>
      <c r="PJ55" s="1059">
        <v>155</v>
      </c>
      <c r="PK55" s="1126">
        <v>45</v>
      </c>
      <c r="PL55" s="1059">
        <v>690</v>
      </c>
      <c r="PM55" s="1059">
        <v>170</v>
      </c>
      <c r="PN55" s="1126">
        <v>40</v>
      </c>
      <c r="PO55" s="1059">
        <v>665</v>
      </c>
      <c r="PP55" s="1059">
        <v>170</v>
      </c>
      <c r="PQ55" s="1126">
        <v>45</v>
      </c>
      <c r="PR55" s="1059">
        <v>630</v>
      </c>
      <c r="PS55" s="1059">
        <v>190</v>
      </c>
      <c r="PT55" s="1126">
        <v>25</v>
      </c>
      <c r="PU55" s="1059" t="s">
        <v>770</v>
      </c>
      <c r="PV55" s="1059" t="s">
        <v>770</v>
      </c>
      <c r="PW55" s="1059" t="s">
        <v>770</v>
      </c>
      <c r="PX55" s="1059" t="s">
        <v>770</v>
      </c>
      <c r="PY55" s="1059" t="s">
        <v>770</v>
      </c>
      <c r="PZ55" s="1059" t="s">
        <v>770</v>
      </c>
      <c r="QA55" s="1059" t="s">
        <v>770</v>
      </c>
      <c r="QB55" s="1126" t="s">
        <v>770</v>
      </c>
      <c r="QC55" s="1059">
        <v>251</v>
      </c>
      <c r="QD55" s="1059">
        <v>210</v>
      </c>
      <c r="QE55" s="1059" t="s">
        <v>770</v>
      </c>
      <c r="QF55" s="1059">
        <v>242</v>
      </c>
      <c r="QG55" s="1059">
        <v>260</v>
      </c>
      <c r="QH55" s="1059">
        <v>295</v>
      </c>
      <c r="QI55" s="1059">
        <v>290</v>
      </c>
      <c r="QJ55" s="1059">
        <v>276</v>
      </c>
      <c r="QK55" s="1126">
        <v>221</v>
      </c>
      <c r="QL55" s="1059">
        <v>240</v>
      </c>
      <c r="QM55" s="1059">
        <v>287</v>
      </c>
      <c r="QN55" s="1059">
        <v>267</v>
      </c>
      <c r="QO55" s="1059">
        <v>220</v>
      </c>
      <c r="QP55" s="1059">
        <v>300</v>
      </c>
      <c r="QQ55" s="1059">
        <v>256</v>
      </c>
      <c r="QR55" s="1059">
        <v>296</v>
      </c>
      <c r="QS55" s="1059">
        <v>272</v>
      </c>
      <c r="QT55" s="1059">
        <v>240</v>
      </c>
      <c r="QU55" s="1059">
        <v>253</v>
      </c>
      <c r="QV55" s="1059">
        <v>243</v>
      </c>
      <c r="QW55" s="1059">
        <v>226</v>
      </c>
      <c r="QX55" s="1059">
        <v>218</v>
      </c>
      <c r="QY55" s="1059">
        <v>219</v>
      </c>
      <c r="QZ55" s="1059">
        <v>182</v>
      </c>
      <c r="RA55" s="1059">
        <v>211</v>
      </c>
      <c r="RB55" s="1059">
        <v>212</v>
      </c>
      <c r="RC55" s="1059">
        <v>195</v>
      </c>
      <c r="RD55" s="1059">
        <v>190</v>
      </c>
      <c r="RE55" s="1059">
        <v>175</v>
      </c>
      <c r="RF55" s="1059">
        <v>155</v>
      </c>
      <c r="RG55" s="1059">
        <v>179</v>
      </c>
      <c r="RH55" s="1059">
        <v>178</v>
      </c>
      <c r="RI55" s="1059">
        <v>170</v>
      </c>
      <c r="RJ55" s="1126">
        <v>198</v>
      </c>
      <c r="RK55" s="1059">
        <v>283</v>
      </c>
      <c r="RL55" s="1059">
        <v>265</v>
      </c>
      <c r="RM55" s="1059">
        <v>226</v>
      </c>
      <c r="RN55" s="1059">
        <v>310</v>
      </c>
      <c r="RO55" s="1059">
        <v>248</v>
      </c>
      <c r="RP55" s="1059">
        <v>287</v>
      </c>
      <c r="RQ55" s="1059">
        <v>270</v>
      </c>
      <c r="RR55" s="1059">
        <v>228</v>
      </c>
      <c r="RS55" s="1059">
        <v>256</v>
      </c>
      <c r="RT55" s="1059">
        <v>232</v>
      </c>
      <c r="RU55" s="1059">
        <v>229</v>
      </c>
      <c r="RV55" s="1059">
        <v>215</v>
      </c>
      <c r="RW55" s="1059">
        <v>220</v>
      </c>
      <c r="RX55" s="1059">
        <v>191</v>
      </c>
      <c r="RY55" s="1059">
        <v>200</v>
      </c>
      <c r="RZ55" s="1059">
        <v>219</v>
      </c>
      <c r="SA55" s="1059">
        <v>198</v>
      </c>
      <c r="SB55" s="1059">
        <v>190</v>
      </c>
      <c r="SC55" s="1059">
        <v>201</v>
      </c>
      <c r="SD55" s="1059">
        <v>173</v>
      </c>
      <c r="SE55" s="1059">
        <v>168</v>
      </c>
      <c r="SF55" s="1059">
        <v>161</v>
      </c>
      <c r="SG55" s="1059">
        <v>154</v>
      </c>
      <c r="SH55" s="1059">
        <v>190</v>
      </c>
      <c r="SI55" s="1126">
        <v>207</v>
      </c>
      <c r="SJ55" s="1059">
        <v>256</v>
      </c>
      <c r="SK55" s="1059">
        <v>225</v>
      </c>
      <c r="SL55" s="1059">
        <v>296</v>
      </c>
      <c r="SM55" s="1059">
        <v>262</v>
      </c>
      <c r="SN55" s="1059">
        <v>275</v>
      </c>
      <c r="SO55" s="1059">
        <v>275</v>
      </c>
      <c r="SP55" s="1059">
        <v>228</v>
      </c>
      <c r="SQ55" s="1059">
        <v>258</v>
      </c>
      <c r="SR55" s="1059">
        <v>234</v>
      </c>
      <c r="SS55" s="1059">
        <v>229</v>
      </c>
      <c r="ST55" s="1059">
        <v>220</v>
      </c>
      <c r="SU55" s="1059">
        <v>224</v>
      </c>
      <c r="SV55" s="1059">
        <v>192</v>
      </c>
      <c r="SW55" s="1059">
        <v>200</v>
      </c>
      <c r="SX55" s="1059">
        <v>201</v>
      </c>
      <c r="SY55" s="1059">
        <v>194</v>
      </c>
      <c r="SZ55" s="1059">
        <v>185</v>
      </c>
      <c r="TA55" s="1059">
        <v>213</v>
      </c>
      <c r="TB55" s="1059">
        <v>192</v>
      </c>
      <c r="TC55" s="1059">
        <v>167</v>
      </c>
      <c r="TD55" s="1059">
        <v>160</v>
      </c>
      <c r="TE55" s="1059">
        <v>144</v>
      </c>
      <c r="TF55" s="1059">
        <v>181</v>
      </c>
      <c r="TG55" s="1059">
        <v>195</v>
      </c>
      <c r="TH55" s="1126">
        <v>203</v>
      </c>
      <c r="TI55" s="1059">
        <v>136</v>
      </c>
      <c r="TJ55" s="1059">
        <v>77</v>
      </c>
      <c r="TK55" s="1059">
        <v>213</v>
      </c>
      <c r="TL55" s="1060">
        <v>0.36150234741784038</v>
      </c>
      <c r="TM55" s="1060">
        <v>0.29996303420485582</v>
      </c>
      <c r="TN55" s="1060">
        <v>0.42794877601411618</v>
      </c>
      <c r="TO55" s="1126" t="s">
        <v>3498</v>
      </c>
      <c r="TP55" s="1059">
        <v>135</v>
      </c>
      <c r="TQ55" s="1059">
        <v>141</v>
      </c>
      <c r="TR55" s="1059">
        <v>276</v>
      </c>
      <c r="TS55" s="1060">
        <v>0.51086956521739135</v>
      </c>
      <c r="TT55" s="1060">
        <v>0.45215229684572122</v>
      </c>
      <c r="TU55" s="1060">
        <v>0.56928841471033331</v>
      </c>
      <c r="TV55" s="1126" t="s">
        <v>3498</v>
      </c>
      <c r="TW55" s="1059">
        <v>91</v>
      </c>
      <c r="TX55" s="1059">
        <v>169</v>
      </c>
      <c r="TY55" s="1059">
        <v>260</v>
      </c>
      <c r="TZ55" s="1060">
        <v>0.65</v>
      </c>
      <c r="UA55" s="1060">
        <v>0.59022171107453691</v>
      </c>
      <c r="UB55" s="1060">
        <v>0.70541037172488608</v>
      </c>
      <c r="UC55" s="1126" t="s">
        <v>2154</v>
      </c>
      <c r="UD55" s="1059">
        <v>86</v>
      </c>
      <c r="UE55" s="1059">
        <v>179</v>
      </c>
      <c r="UF55" s="1059">
        <v>265</v>
      </c>
      <c r="UG55" s="1060">
        <v>0.67547169811320751</v>
      </c>
      <c r="UH55" s="1060">
        <v>0.61694154103903265</v>
      </c>
      <c r="UI55" s="1060">
        <v>0.72898724690891203</v>
      </c>
      <c r="UJ55" s="1126" t="s">
        <v>2154</v>
      </c>
      <c r="UK55" s="1059">
        <v>96</v>
      </c>
      <c r="UL55" s="1059">
        <v>185</v>
      </c>
      <c r="UM55" s="1059">
        <v>281</v>
      </c>
      <c r="UN55" s="1060">
        <v>0.65836298932384341</v>
      </c>
      <c r="UO55" s="1060">
        <v>0.60110995748208162</v>
      </c>
      <c r="UP55" s="1060">
        <v>0.71134455798234364</v>
      </c>
      <c r="UQ55" s="1126" t="s">
        <v>2154</v>
      </c>
      <c r="UR55" s="1059">
        <v>2759</v>
      </c>
      <c r="US55" s="1059">
        <v>2480</v>
      </c>
      <c r="UT55" s="1059">
        <v>279</v>
      </c>
      <c r="UU55" s="1059">
        <v>236</v>
      </c>
      <c r="UV55" s="1060">
        <v>0.84587813620071683</v>
      </c>
      <c r="UW55" s="1059">
        <v>43</v>
      </c>
      <c r="UX55" s="1072">
        <v>0.15412186379928317</v>
      </c>
      <c r="UY55" s="1059">
        <v>2404</v>
      </c>
      <c r="UZ55" s="1059">
        <v>1074</v>
      </c>
      <c r="VA55" s="1059">
        <v>914</v>
      </c>
      <c r="VB55" s="1059">
        <v>416</v>
      </c>
      <c r="VC55" s="1060">
        <v>0.44675540765391014</v>
      </c>
      <c r="VD55" s="1060">
        <v>0.38019966722129783</v>
      </c>
      <c r="VE55" s="1072">
        <v>0.17304492512479203</v>
      </c>
      <c r="VF55" s="1059">
        <v>4693</v>
      </c>
      <c r="VG55" s="1059">
        <v>379</v>
      </c>
      <c r="VH55" s="1059">
        <v>343</v>
      </c>
      <c r="VI55" s="1059">
        <v>285</v>
      </c>
      <c r="VJ55" s="1059">
        <v>3986</v>
      </c>
      <c r="VK55" s="1059">
        <v>431</v>
      </c>
      <c r="VL55" s="1059">
        <v>2149</v>
      </c>
      <c r="VM55" s="1072">
        <v>0.20055839925546767</v>
      </c>
      <c r="VN55" s="1059">
        <v>1032</v>
      </c>
      <c r="VO55" s="1059">
        <v>1</v>
      </c>
      <c r="VP55" s="1059">
        <v>293</v>
      </c>
      <c r="VQ55" s="1059">
        <v>530</v>
      </c>
      <c r="VR55" s="1059">
        <v>299</v>
      </c>
      <c r="VS55" s="1126">
        <v>2155</v>
      </c>
      <c r="VT55" s="1059">
        <v>1008</v>
      </c>
      <c r="VU55" s="1059">
        <v>794</v>
      </c>
      <c r="VV55" s="1059">
        <v>213</v>
      </c>
      <c r="VW55" s="1059">
        <v>1</v>
      </c>
      <c r="VX55" s="1059">
        <v>214</v>
      </c>
      <c r="VY55" s="1060">
        <v>0.21130952380952381</v>
      </c>
      <c r="VZ55" s="1072">
        <v>0.2123015873015873</v>
      </c>
      <c r="WA55" s="1059">
        <v>200</v>
      </c>
      <c r="WB55" s="1059">
        <v>170</v>
      </c>
      <c r="WC55" s="1059">
        <v>170</v>
      </c>
      <c r="WD55" s="1059">
        <v>160</v>
      </c>
      <c r="WE55" s="1059">
        <v>135</v>
      </c>
      <c r="WF55" s="1059">
        <v>140</v>
      </c>
      <c r="WG55" s="1126">
        <v>140</v>
      </c>
      <c r="WH55" s="1059">
        <v>523</v>
      </c>
      <c r="WI55" s="1059">
        <v>219</v>
      </c>
      <c r="WJ55" s="1060">
        <v>0.41873804971319312</v>
      </c>
      <c r="WK55" s="1126">
        <v>47</v>
      </c>
      <c r="WL55" s="1059" t="s">
        <v>770</v>
      </c>
      <c r="WM55" s="1060" t="s">
        <v>770</v>
      </c>
      <c r="WN55" s="1060" t="s">
        <v>770</v>
      </c>
      <c r="WO55" s="1072" t="s">
        <v>770</v>
      </c>
      <c r="WP55" s="1059" t="s">
        <v>770</v>
      </c>
      <c r="WQ55" s="1060" t="s">
        <v>770</v>
      </c>
      <c r="WR55" s="1060" t="s">
        <v>770</v>
      </c>
      <c r="WS55" s="1072" t="s">
        <v>770</v>
      </c>
      <c r="WT55" s="1059" t="s">
        <v>770</v>
      </c>
      <c r="WU55" s="1060" t="s">
        <v>770</v>
      </c>
      <c r="WV55" s="1060" t="s">
        <v>770</v>
      </c>
      <c r="WW55" s="1072" t="s">
        <v>770</v>
      </c>
      <c r="WX55" s="1059" t="s">
        <v>770</v>
      </c>
      <c r="WY55" s="1060" t="s">
        <v>770</v>
      </c>
      <c r="WZ55" s="1060" t="s">
        <v>770</v>
      </c>
      <c r="XA55" s="1072" t="s">
        <v>770</v>
      </c>
      <c r="XB55" s="1059">
        <v>382</v>
      </c>
      <c r="XC55" s="1059">
        <v>6555</v>
      </c>
      <c r="XD55" s="1072">
        <v>5.8276125095347062E-2</v>
      </c>
      <c r="XE55" s="1059">
        <v>235</v>
      </c>
      <c r="XF55" s="1059">
        <v>1105</v>
      </c>
      <c r="XG55" s="1060">
        <v>0.21266968325791855</v>
      </c>
      <c r="XH55" s="1060">
        <v>0.18955965720252332</v>
      </c>
      <c r="XI55" s="1060">
        <v>0.23777055763688862</v>
      </c>
      <c r="XJ55" s="1059">
        <v>260</v>
      </c>
      <c r="XK55" s="1059">
        <v>1170</v>
      </c>
      <c r="XL55" s="1060">
        <v>0.22222222222222221</v>
      </c>
      <c r="XM55" s="1060">
        <v>0.19933099451806957</v>
      </c>
      <c r="XN55" s="1060">
        <v>0.24693153513135532</v>
      </c>
      <c r="XO55" s="1059">
        <v>300</v>
      </c>
      <c r="XP55" s="1059">
        <v>1265</v>
      </c>
      <c r="XQ55" s="1060">
        <v>0.23715415019762845</v>
      </c>
      <c r="XR55" s="1060">
        <v>0.21453304165128737</v>
      </c>
      <c r="XS55" s="1060">
        <v>0.26136680747716534</v>
      </c>
      <c r="XT55" s="1059">
        <v>290</v>
      </c>
      <c r="XU55" s="1059">
        <v>1280</v>
      </c>
      <c r="XV55" s="1060">
        <v>0.2265625</v>
      </c>
      <c r="XW55" s="1060">
        <v>0.20446797898673272</v>
      </c>
      <c r="XX55" s="1060">
        <v>0.25029335841157574</v>
      </c>
      <c r="XY55" s="1059">
        <v>270</v>
      </c>
      <c r="XZ55" s="1059">
        <v>1335</v>
      </c>
      <c r="YA55" s="1060">
        <v>0.20224719101123595</v>
      </c>
      <c r="YB55" s="1060">
        <v>0.1815686898850859</v>
      </c>
      <c r="YC55" s="1060">
        <v>0.22463434127868742</v>
      </c>
      <c r="YD55" s="1059">
        <v>270</v>
      </c>
      <c r="YE55" s="1059">
        <v>1295</v>
      </c>
      <c r="YF55" s="1060">
        <v>0.20849420849420849</v>
      </c>
      <c r="YG55" s="1060">
        <v>0.18724709131404418</v>
      </c>
      <c r="YH55" s="1060">
        <v>0.23146564312121518</v>
      </c>
      <c r="YI55" s="1059" t="s">
        <v>770</v>
      </c>
      <c r="YJ55" s="1059" t="s">
        <v>770</v>
      </c>
      <c r="YK55" s="1060" t="s">
        <v>770</v>
      </c>
      <c r="YL55" s="1060" t="s">
        <v>770</v>
      </c>
      <c r="YM55" s="1072" t="s">
        <v>770</v>
      </c>
      <c r="YN55" s="1059">
        <v>280</v>
      </c>
      <c r="YO55" s="1059">
        <v>300</v>
      </c>
      <c r="YP55" s="1059">
        <v>300</v>
      </c>
      <c r="YQ55" s="1059">
        <v>280</v>
      </c>
      <c r="YR55" s="1059">
        <v>215</v>
      </c>
      <c r="YS55" s="1059">
        <v>225</v>
      </c>
      <c r="YT55" s="1126">
        <v>215</v>
      </c>
      <c r="YU55" s="1059">
        <v>16</v>
      </c>
      <c r="YV55" s="1059">
        <v>128</v>
      </c>
      <c r="YW55" s="1060">
        <v>0.125</v>
      </c>
      <c r="YX55" s="1060">
        <v>7.842644638761663E-2</v>
      </c>
      <c r="YY55" s="1060">
        <v>0.19342627081751465</v>
      </c>
      <c r="YZ55" s="1059">
        <v>13</v>
      </c>
      <c r="ZA55" s="1059">
        <v>128</v>
      </c>
      <c r="ZB55" s="1060">
        <v>0.1015625</v>
      </c>
      <c r="ZC55" s="1060">
        <v>6.0318648726840854E-2</v>
      </c>
      <c r="ZD55" s="1060">
        <v>0.16602486330361113</v>
      </c>
      <c r="ZE55" s="1059">
        <v>15</v>
      </c>
      <c r="ZF55" s="1059">
        <v>127</v>
      </c>
      <c r="ZG55" s="1060">
        <v>0.11811023622047244</v>
      </c>
      <c r="ZH55" s="1060">
        <v>7.2897043882521578E-2</v>
      </c>
      <c r="ZI55" s="1060">
        <v>0.18574772457019528</v>
      </c>
      <c r="ZJ55" s="1059">
        <v>31</v>
      </c>
      <c r="ZK55" s="1059">
        <v>122</v>
      </c>
      <c r="ZL55" s="1060">
        <v>0.25409836065573771</v>
      </c>
      <c r="ZM55" s="1060">
        <v>0.18517152014351648</v>
      </c>
      <c r="ZN55" s="1072">
        <v>0.33803807578550626</v>
      </c>
      <c r="ZO55" s="1059">
        <v>247</v>
      </c>
      <c r="ZP55" s="1059">
        <v>30</v>
      </c>
      <c r="ZQ55" s="1059">
        <v>217</v>
      </c>
      <c r="ZR55" s="1060">
        <v>0.87854251012145745</v>
      </c>
      <c r="ZS55" s="1059">
        <v>82</v>
      </c>
      <c r="ZT55" s="1059">
        <v>50</v>
      </c>
      <c r="ZU55" s="1059">
        <v>132</v>
      </c>
      <c r="ZV55" s="1060">
        <v>0.37788018433179721</v>
      </c>
      <c r="ZW55" s="1060">
        <v>0.31602189434890388</v>
      </c>
      <c r="ZX55" s="1060">
        <v>0.44398693604452411</v>
      </c>
      <c r="ZY55" s="1060">
        <v>0.60829493087557607</v>
      </c>
      <c r="ZZ55" s="1060">
        <v>0.54200458740037749</v>
      </c>
      <c r="AAA55" s="1072">
        <v>0.67081777055262037</v>
      </c>
      <c r="AAB55" s="1059">
        <v>28</v>
      </c>
      <c r="AAC55" s="1059">
        <v>239</v>
      </c>
      <c r="AAD55" s="1059">
        <v>267</v>
      </c>
      <c r="AAE55" s="1060">
        <v>0.89513108614232206</v>
      </c>
      <c r="AAF55" s="1059">
        <v>70</v>
      </c>
      <c r="AAG55" s="1060">
        <v>0.29288702928870292</v>
      </c>
      <c r="AAH55" s="1060">
        <v>0.23883205171123612</v>
      </c>
      <c r="AAI55" s="1060">
        <v>0.35349456137710711</v>
      </c>
      <c r="AAJ55" s="1059">
        <v>52</v>
      </c>
      <c r="AAK55" s="1059">
        <v>122</v>
      </c>
      <c r="AAL55" s="1060">
        <v>0.5104602510460251</v>
      </c>
      <c r="AAM55" s="1060">
        <v>0.44742193588968443</v>
      </c>
      <c r="AAN55" s="1072">
        <v>0.57316762910585384</v>
      </c>
      <c r="AAO55" s="1059">
        <v>231</v>
      </c>
      <c r="AAP55" s="1059">
        <v>72</v>
      </c>
      <c r="AAQ55" s="1060">
        <v>0.31168831168831168</v>
      </c>
      <c r="AAR55" s="1060">
        <v>0.25544882689407633</v>
      </c>
      <c r="AAS55" s="1060">
        <v>0.37408847696662684</v>
      </c>
      <c r="AAT55" s="1059">
        <v>36</v>
      </c>
      <c r="AAU55" s="1059">
        <v>108</v>
      </c>
      <c r="AAV55" s="1060">
        <v>0.46753246753246752</v>
      </c>
      <c r="AAW55" s="1060">
        <v>0.40424776330838247</v>
      </c>
      <c r="AAX55" s="1072">
        <v>0.53187935804691122</v>
      </c>
      <c r="AAY55" s="1059">
        <v>243</v>
      </c>
      <c r="AAZ55" s="1059">
        <v>234</v>
      </c>
      <c r="ABA55" s="1059">
        <v>9</v>
      </c>
      <c r="ABB55" s="1060">
        <v>0.96296296296296291</v>
      </c>
      <c r="ABC55" s="1059">
        <v>83</v>
      </c>
      <c r="ABD55" s="1060">
        <v>0.35470085470085472</v>
      </c>
      <c r="ABE55" s="1060">
        <v>0.29620062313014967</v>
      </c>
      <c r="ABF55" s="1060">
        <v>0.41789463874232147</v>
      </c>
      <c r="ABG55" s="1059">
        <v>38</v>
      </c>
      <c r="ABH55" s="1059">
        <v>121</v>
      </c>
      <c r="ABI55" s="1060">
        <v>0.51709401709401714</v>
      </c>
      <c r="ABJ55" s="1060">
        <v>0.45331050653549498</v>
      </c>
      <c r="ABK55" s="1072">
        <v>0.58032534500892019</v>
      </c>
      <c r="ABL55" s="1059">
        <v>4693</v>
      </c>
      <c r="ABM55" s="1059">
        <v>2544</v>
      </c>
      <c r="ABN55" s="1059">
        <v>2149</v>
      </c>
      <c r="ABO55" s="1059">
        <v>379</v>
      </c>
      <c r="ABP55" s="1059">
        <v>206</v>
      </c>
      <c r="ABQ55" s="1059">
        <v>356</v>
      </c>
      <c r="ABR55" s="1059">
        <v>343</v>
      </c>
      <c r="ABS55" s="1059">
        <v>295</v>
      </c>
      <c r="ABT55" s="1059">
        <v>139</v>
      </c>
      <c r="ABU55" s="1059">
        <v>285</v>
      </c>
      <c r="ABV55" s="1059">
        <v>127</v>
      </c>
      <c r="ABW55" s="1126">
        <v>19</v>
      </c>
      <c r="ABX55" s="1059">
        <v>215</v>
      </c>
      <c r="ABY55" s="1059">
        <v>225</v>
      </c>
      <c r="ABZ55" s="1059">
        <v>135</v>
      </c>
      <c r="ACA55" s="1059">
        <v>75</v>
      </c>
      <c r="ACB55" s="1059">
        <v>570</v>
      </c>
      <c r="ACC55" s="1059">
        <v>645</v>
      </c>
      <c r="ACD55" s="1059">
        <v>300</v>
      </c>
      <c r="ACE55" s="1059">
        <v>225</v>
      </c>
      <c r="ACF55" s="1059">
        <v>240</v>
      </c>
      <c r="ACG55" s="1059">
        <v>170</v>
      </c>
      <c r="ACH55" s="1059">
        <v>75</v>
      </c>
      <c r="ACI55" s="1059">
        <v>635</v>
      </c>
      <c r="ACJ55" s="1059">
        <v>695</v>
      </c>
      <c r="ACK55" s="1059">
        <v>345</v>
      </c>
      <c r="ACL55" s="1059">
        <v>215</v>
      </c>
      <c r="ACM55" s="1059">
        <v>255</v>
      </c>
      <c r="ACN55" s="1059">
        <v>175</v>
      </c>
      <c r="ACO55" s="1059">
        <v>85</v>
      </c>
      <c r="ACP55" s="1059">
        <v>640</v>
      </c>
      <c r="ACQ55" s="1059">
        <v>720</v>
      </c>
      <c r="ACR55" s="1059">
        <v>350</v>
      </c>
      <c r="ACS55" s="1059">
        <v>280</v>
      </c>
      <c r="ACT55" s="1059">
        <v>250</v>
      </c>
      <c r="ACU55" s="1059">
        <v>170</v>
      </c>
      <c r="ACV55" s="1059">
        <v>80</v>
      </c>
      <c r="ACW55" s="1059">
        <v>710</v>
      </c>
      <c r="ACX55" s="1059">
        <v>775</v>
      </c>
      <c r="ACY55" s="1059">
        <v>420</v>
      </c>
      <c r="ACZ55" s="1059">
        <v>300</v>
      </c>
      <c r="ADA55" s="1059">
        <v>275</v>
      </c>
      <c r="ADB55" s="1059">
        <v>225</v>
      </c>
      <c r="ADC55" s="1059">
        <v>75</v>
      </c>
      <c r="ADD55" s="1059">
        <v>795</v>
      </c>
      <c r="ADE55" s="1059">
        <v>860</v>
      </c>
      <c r="ADF55" s="1059">
        <v>435</v>
      </c>
      <c r="ADG55" s="1059">
        <v>300</v>
      </c>
      <c r="ADH55" s="1059">
        <v>290</v>
      </c>
      <c r="ADI55" s="1059">
        <v>215</v>
      </c>
      <c r="ADJ55" s="1059">
        <v>80</v>
      </c>
      <c r="ADK55" s="1059">
        <v>805</v>
      </c>
      <c r="ADL55" s="1059">
        <v>870</v>
      </c>
      <c r="ADM55" s="1126">
        <v>440</v>
      </c>
      <c r="ADN55" s="1059">
        <v>369</v>
      </c>
      <c r="ADO55" s="1059">
        <v>347</v>
      </c>
      <c r="ADP55" s="1060">
        <v>0.94037940379403795</v>
      </c>
      <c r="ADQ55" s="1059">
        <v>344</v>
      </c>
      <c r="ADR55" s="1060">
        <v>0.9322493224932249</v>
      </c>
      <c r="ADS55" s="1059">
        <v>420</v>
      </c>
      <c r="ADT55" s="1059">
        <v>394</v>
      </c>
      <c r="ADU55" s="1060">
        <v>0.93809523809523809</v>
      </c>
      <c r="ADV55" s="1059">
        <v>386</v>
      </c>
      <c r="ADW55" s="1060">
        <v>0.919047619047619</v>
      </c>
      <c r="ADX55" s="1059">
        <v>383</v>
      </c>
      <c r="ADY55" s="1060">
        <v>0.91190476190476188</v>
      </c>
      <c r="ADZ55" s="1059">
        <v>381</v>
      </c>
      <c r="AEA55" s="1060">
        <v>0.90714285714285714</v>
      </c>
      <c r="AEB55" s="1059">
        <v>425</v>
      </c>
      <c r="AEC55" s="1059">
        <v>415</v>
      </c>
      <c r="AED55" s="1060">
        <v>0.97647058823529409</v>
      </c>
      <c r="AEE55" s="1059">
        <v>375</v>
      </c>
      <c r="AEF55" s="1060">
        <v>0.88235294117647056</v>
      </c>
      <c r="AEG55" s="1059">
        <v>415</v>
      </c>
      <c r="AEH55" s="1060">
        <v>0.97647058823529409</v>
      </c>
      <c r="AEI55" s="1059">
        <v>414</v>
      </c>
      <c r="AEJ55" s="1060">
        <v>0.97411764705882353</v>
      </c>
      <c r="AEK55" s="1059">
        <v>402</v>
      </c>
      <c r="AEL55" s="1060">
        <v>0.94588235294117651</v>
      </c>
      <c r="AEM55" s="1059">
        <v>407</v>
      </c>
      <c r="AEN55" s="1060">
        <v>0.95764705882352941</v>
      </c>
      <c r="AEO55" s="1059">
        <v>374</v>
      </c>
      <c r="AEP55" s="1072">
        <v>0.88</v>
      </c>
      <c r="AEQ55" s="1158">
        <v>406</v>
      </c>
      <c r="AER55" s="1042">
        <v>378</v>
      </c>
      <c r="AES55" s="1144">
        <v>0.93103448275862066</v>
      </c>
      <c r="AET55" s="64">
        <v>95</v>
      </c>
      <c r="AEU55" s="1144">
        <v>0.23399014778325122</v>
      </c>
      <c r="AEV55" s="1042">
        <v>380</v>
      </c>
      <c r="AEW55" s="1144">
        <v>0.93596059113300489</v>
      </c>
      <c r="AEX55" s="1042">
        <v>388</v>
      </c>
      <c r="AEY55" s="1042">
        <v>371</v>
      </c>
      <c r="AEZ55" s="1144">
        <v>0.95618556701030932</v>
      </c>
      <c r="AFA55" s="65">
        <v>360</v>
      </c>
      <c r="AFB55" s="1144">
        <v>0.92783505154639179</v>
      </c>
      <c r="AFC55" s="65">
        <v>270</v>
      </c>
      <c r="AFD55" s="1144">
        <v>0.69587628865979378</v>
      </c>
      <c r="AFE55" s="1042">
        <v>361</v>
      </c>
      <c r="AFF55" s="1144">
        <v>0.93041237113402064</v>
      </c>
      <c r="AFG55" s="1042">
        <v>266</v>
      </c>
      <c r="AFH55" s="1144">
        <v>0.68556701030927836</v>
      </c>
      <c r="AFI55" s="1042">
        <v>422</v>
      </c>
      <c r="AFJ55" s="1042">
        <v>403</v>
      </c>
      <c r="AFK55" s="1144">
        <v>0.95497630331753558</v>
      </c>
      <c r="AFL55" s="65">
        <v>370</v>
      </c>
      <c r="AFM55" s="1144">
        <v>0.87677725118483407</v>
      </c>
      <c r="AFN55" s="65">
        <v>403</v>
      </c>
      <c r="AFO55" s="1144">
        <v>0.95497630331753558</v>
      </c>
      <c r="AFP55" s="65">
        <v>404</v>
      </c>
      <c r="AFQ55" s="1144">
        <v>0.95734597156398105</v>
      </c>
      <c r="AFR55" s="65">
        <v>303</v>
      </c>
      <c r="AFS55" s="1144">
        <v>0.71800947867298581</v>
      </c>
      <c r="AFT55" s="65">
        <v>390</v>
      </c>
      <c r="AFU55" s="1144">
        <v>0.92417061611374407</v>
      </c>
      <c r="AFV55" s="1042">
        <v>396</v>
      </c>
      <c r="AFW55" s="1144">
        <v>0.93838862559241709</v>
      </c>
      <c r="AFX55" s="1042">
        <v>374</v>
      </c>
      <c r="AFY55" s="1144">
        <v>0.88625592417061616</v>
      </c>
      <c r="AFZ55" s="1042">
        <v>302</v>
      </c>
      <c r="AGA55" s="1144">
        <v>0.71563981042654023</v>
      </c>
      <c r="AGB55" s="1042">
        <v>283</v>
      </c>
      <c r="AGC55" s="802">
        <v>0.67061611374407581</v>
      </c>
      <c r="AGD55" s="1042">
        <v>383</v>
      </c>
      <c r="AGE55" s="1039">
        <v>366</v>
      </c>
      <c r="AGF55" s="1145">
        <v>0.95561357702349869</v>
      </c>
      <c r="AGG55" s="1039">
        <v>4</v>
      </c>
      <c r="AGH55" s="1145">
        <v>1.0443864229765013E-2</v>
      </c>
      <c r="AGI55" s="1039">
        <v>368</v>
      </c>
      <c r="AGJ55" s="1145">
        <v>0.96083550913838123</v>
      </c>
      <c r="AGK55" s="1039">
        <v>368</v>
      </c>
      <c r="AGL55" s="1039">
        <v>356</v>
      </c>
      <c r="AGM55" s="1145">
        <v>0.96739130434782605</v>
      </c>
      <c r="AGN55" s="1039">
        <v>348</v>
      </c>
      <c r="AGO55" s="1145">
        <v>0.94565217391304346</v>
      </c>
      <c r="AGP55" s="1039">
        <v>353</v>
      </c>
      <c r="AGQ55" s="1145">
        <v>0.95923913043478259</v>
      </c>
      <c r="AGR55" s="1039">
        <v>355</v>
      </c>
      <c r="AGS55" s="1145">
        <v>0.96467391304347827</v>
      </c>
      <c r="AGT55" s="1039">
        <v>352</v>
      </c>
      <c r="AGU55" s="1145">
        <v>0.95652173913043481</v>
      </c>
      <c r="AGV55" s="1039">
        <v>409</v>
      </c>
      <c r="AGW55" s="1039">
        <v>394</v>
      </c>
      <c r="AGX55" s="1145">
        <v>0.96332518337408313</v>
      </c>
      <c r="AGY55" s="1039">
        <v>378</v>
      </c>
      <c r="AGZ55" s="1145">
        <v>0.92420537897310517</v>
      </c>
      <c r="AHA55" s="1039">
        <v>394</v>
      </c>
      <c r="AHB55" s="1145">
        <v>0.96332518337408313</v>
      </c>
      <c r="AHC55" s="1039">
        <v>392</v>
      </c>
      <c r="AHD55" s="1145">
        <v>0.95843520782396086</v>
      </c>
      <c r="AHE55" s="1039">
        <v>389</v>
      </c>
      <c r="AHF55" s="1145">
        <v>0.9511002444987775</v>
      </c>
      <c r="AHG55" s="1039">
        <v>365</v>
      </c>
      <c r="AHH55" s="1145">
        <v>0.89242053789731046</v>
      </c>
      <c r="AHI55" s="1039">
        <v>385</v>
      </c>
      <c r="AHJ55" s="1145">
        <v>0.94132029339853296</v>
      </c>
      <c r="AHK55" s="1039">
        <v>373</v>
      </c>
      <c r="AHL55" s="1145">
        <v>0.91198044009779955</v>
      </c>
      <c r="AHM55" s="1039">
        <v>390</v>
      </c>
      <c r="AHN55" s="1145">
        <v>0.95354523227383858</v>
      </c>
      <c r="AHO55" s="1039">
        <v>377</v>
      </c>
      <c r="AHP55" s="749">
        <v>0.92176039119804398</v>
      </c>
    </row>
    <row r="56" spans="1:900" ht="14.25" x14ac:dyDescent="0.2">
      <c r="A56" s="1979"/>
      <c r="B56" s="8" t="s">
        <v>672</v>
      </c>
      <c r="C56" s="1015" t="s">
        <v>673</v>
      </c>
      <c r="D56" s="3" t="s">
        <v>667</v>
      </c>
      <c r="E56" s="1" t="s">
        <v>1612</v>
      </c>
      <c r="F56" s="1" t="s">
        <v>1613</v>
      </c>
      <c r="G56" s="1" t="s">
        <v>770</v>
      </c>
      <c r="H56" s="1" t="s">
        <v>770</v>
      </c>
      <c r="I56" s="1" t="s">
        <v>1614</v>
      </c>
      <c r="J56" s="1" t="s">
        <v>667</v>
      </c>
      <c r="K56" s="1" t="s">
        <v>667</v>
      </c>
      <c r="L56" s="1" t="s">
        <v>739</v>
      </c>
      <c r="M56" s="1" t="s">
        <v>1713</v>
      </c>
      <c r="N56" s="1" t="s">
        <v>629</v>
      </c>
      <c r="O56" s="1" t="s">
        <v>1615</v>
      </c>
      <c r="P56" s="1" t="s">
        <v>667</v>
      </c>
      <c r="Q56" s="1">
        <v>527182</v>
      </c>
      <c r="R56" s="1">
        <v>137360</v>
      </c>
      <c r="S56" s="1">
        <v>22206</v>
      </c>
      <c r="T56" s="1">
        <v>80266</v>
      </c>
      <c r="U56" s="2063" t="s">
        <v>3682</v>
      </c>
      <c r="V56" s="1125">
        <v>635</v>
      </c>
      <c r="W56" s="1059">
        <v>720</v>
      </c>
      <c r="X56" s="1059">
        <v>3365</v>
      </c>
      <c r="Y56" s="1059">
        <v>3840</v>
      </c>
      <c r="Z56" s="1098">
        <v>0.18870728083209509</v>
      </c>
      <c r="AA56" s="1098">
        <v>0.17584479761679786</v>
      </c>
      <c r="AB56" s="1098">
        <v>0.20227969247619049</v>
      </c>
      <c r="AC56" s="1098">
        <v>0.1875</v>
      </c>
      <c r="AD56" s="1098">
        <v>0.17546941953135894</v>
      </c>
      <c r="AE56" s="1072">
        <v>0.20015519305702556</v>
      </c>
      <c r="AF56" s="1059">
        <v>525</v>
      </c>
      <c r="AG56" s="1059">
        <v>595</v>
      </c>
      <c r="AH56" s="1059">
        <v>3360</v>
      </c>
      <c r="AI56" s="1059">
        <v>3840</v>
      </c>
      <c r="AJ56" s="1098">
        <v>0.15625</v>
      </c>
      <c r="AK56" s="1098">
        <v>0.14436620405384226</v>
      </c>
      <c r="AL56" s="1098">
        <v>0.16891891111034057</v>
      </c>
      <c r="AM56" s="1098">
        <v>0.15494791666666666</v>
      </c>
      <c r="AN56" s="1098">
        <v>0.14384824485204251</v>
      </c>
      <c r="AO56" s="1072">
        <v>0.16673726488096541</v>
      </c>
      <c r="AP56" s="1059">
        <v>460</v>
      </c>
      <c r="AQ56" s="1059">
        <v>510</v>
      </c>
      <c r="AR56" s="1059">
        <v>2655</v>
      </c>
      <c r="AS56" s="1059">
        <v>3080</v>
      </c>
      <c r="AT56" s="1098">
        <v>0.17325800376647835</v>
      </c>
      <c r="AU56" s="1098">
        <v>0.15933654917964943</v>
      </c>
      <c r="AV56" s="1098">
        <v>0.18812360334499786</v>
      </c>
      <c r="AW56" s="1098">
        <v>0.16558441558441558</v>
      </c>
      <c r="AX56" s="1098">
        <v>0.15287530744601485</v>
      </c>
      <c r="AY56" s="1072">
        <v>0.17912666882037401</v>
      </c>
      <c r="AZ56" s="1059">
        <v>500</v>
      </c>
      <c r="BA56" s="1059">
        <v>570</v>
      </c>
      <c r="BB56" s="1059">
        <v>2610</v>
      </c>
      <c r="BC56" s="1059">
        <v>3050</v>
      </c>
      <c r="BD56" s="1098">
        <v>0.19157088122605365</v>
      </c>
      <c r="BE56" s="1098">
        <v>0.17693066134243729</v>
      </c>
      <c r="BF56" s="1098">
        <v>0.20711767312449114</v>
      </c>
      <c r="BG56" s="1098">
        <v>0.18688524590163935</v>
      </c>
      <c r="BH56" s="1098">
        <v>0.17344777047527923</v>
      </c>
      <c r="BI56" s="1072">
        <v>0.20111046191652696</v>
      </c>
      <c r="BJ56" s="1059">
        <v>1504</v>
      </c>
      <c r="BK56" s="1059">
        <v>1261</v>
      </c>
      <c r="BL56" s="1059">
        <v>899</v>
      </c>
      <c r="BM56" s="1059">
        <v>839</v>
      </c>
      <c r="BN56" s="1059">
        <v>1106</v>
      </c>
      <c r="BO56" s="1059">
        <v>4503</v>
      </c>
      <c r="BP56" s="1059">
        <v>5609</v>
      </c>
      <c r="BQ56" s="1126">
        <v>18987</v>
      </c>
      <c r="BR56" s="1059">
        <v>1448</v>
      </c>
      <c r="BS56" s="1059">
        <v>1210</v>
      </c>
      <c r="BT56" s="1059">
        <v>875</v>
      </c>
      <c r="BU56" s="1059">
        <v>838</v>
      </c>
      <c r="BV56" s="1059">
        <v>1208</v>
      </c>
      <c r="BW56" s="1059">
        <v>4371</v>
      </c>
      <c r="BX56" s="1059">
        <v>5579</v>
      </c>
      <c r="BY56" s="1126">
        <v>19023</v>
      </c>
      <c r="BZ56" s="1059">
        <v>1484</v>
      </c>
      <c r="CA56" s="1059">
        <v>1129</v>
      </c>
      <c r="CB56" s="1059">
        <v>818</v>
      </c>
      <c r="CC56" s="1059">
        <v>885</v>
      </c>
      <c r="CD56" s="1059">
        <v>1203</v>
      </c>
      <c r="CE56" s="1059">
        <v>4316</v>
      </c>
      <c r="CF56" s="1059">
        <v>5519</v>
      </c>
      <c r="CG56" s="1126">
        <v>18794</v>
      </c>
      <c r="CH56" s="1059">
        <v>1455</v>
      </c>
      <c r="CI56" s="1059">
        <v>1066</v>
      </c>
      <c r="CJ56" s="1059">
        <v>834</v>
      </c>
      <c r="CK56" s="1059">
        <v>893</v>
      </c>
      <c r="CL56" s="1059">
        <v>1256</v>
      </c>
      <c r="CM56" s="1059">
        <v>4248</v>
      </c>
      <c r="CN56" s="1059">
        <v>5504</v>
      </c>
      <c r="CO56" s="1126">
        <v>18550</v>
      </c>
      <c r="CP56" s="1059">
        <v>1424</v>
      </c>
      <c r="CQ56" s="1059">
        <v>972</v>
      </c>
      <c r="CR56" s="1059">
        <v>789</v>
      </c>
      <c r="CS56" s="1059">
        <v>912</v>
      </c>
      <c r="CT56" s="1059">
        <v>1346</v>
      </c>
      <c r="CU56" s="1059">
        <v>4097</v>
      </c>
      <c r="CV56" s="1059">
        <v>5443</v>
      </c>
      <c r="CW56" s="1126">
        <v>18269</v>
      </c>
      <c r="CX56" s="1059">
        <v>1340</v>
      </c>
      <c r="CY56" s="1059">
        <v>912</v>
      </c>
      <c r="CZ56" s="1059">
        <v>791</v>
      </c>
      <c r="DA56" s="1059">
        <v>922</v>
      </c>
      <c r="DB56" s="1059">
        <v>1460</v>
      </c>
      <c r="DC56" s="1059">
        <v>3965</v>
      </c>
      <c r="DD56" s="1059">
        <v>5425</v>
      </c>
      <c r="DE56" s="1126">
        <v>17785</v>
      </c>
      <c r="DF56" s="1059">
        <v>1181</v>
      </c>
      <c r="DG56" s="1059">
        <v>841</v>
      </c>
      <c r="DH56" s="1059">
        <v>779</v>
      </c>
      <c r="DI56" s="1059">
        <v>976</v>
      </c>
      <c r="DJ56" s="1059">
        <v>1386</v>
      </c>
      <c r="DK56" s="1059">
        <v>3777</v>
      </c>
      <c r="DL56" s="1059">
        <v>5163</v>
      </c>
      <c r="DM56" s="1126">
        <v>17142</v>
      </c>
      <c r="DN56" s="1059">
        <v>982</v>
      </c>
      <c r="DO56" s="1059">
        <v>800</v>
      </c>
      <c r="DP56" s="1059">
        <v>788</v>
      </c>
      <c r="DQ56" s="1059">
        <v>1017</v>
      </c>
      <c r="DR56" s="1059">
        <v>1304</v>
      </c>
      <c r="DS56" s="1059">
        <v>3587</v>
      </c>
      <c r="DT56" s="1059">
        <v>4891</v>
      </c>
      <c r="DU56" s="1126">
        <v>16249</v>
      </c>
      <c r="DV56" s="1059">
        <v>894</v>
      </c>
      <c r="DW56" s="1059">
        <v>783</v>
      </c>
      <c r="DX56" s="1059">
        <v>811</v>
      </c>
      <c r="DY56" s="1059">
        <v>1037</v>
      </c>
      <c r="DZ56" s="1059">
        <v>1251</v>
      </c>
      <c r="EA56" s="1059">
        <v>3525</v>
      </c>
      <c r="EB56" s="1059">
        <v>4776</v>
      </c>
      <c r="EC56" s="1126">
        <v>15878</v>
      </c>
      <c r="ED56" s="1059">
        <v>824</v>
      </c>
      <c r="EE56" s="1059">
        <v>746</v>
      </c>
      <c r="EF56" s="1059">
        <v>827</v>
      </c>
      <c r="EG56" s="1059">
        <v>993</v>
      </c>
      <c r="EH56" s="1059">
        <v>1192</v>
      </c>
      <c r="EI56" s="1059">
        <v>3390</v>
      </c>
      <c r="EJ56" s="1059">
        <v>4582</v>
      </c>
      <c r="EK56" s="1126">
        <v>15407</v>
      </c>
      <c r="EL56" s="1059">
        <v>831</v>
      </c>
      <c r="EM56" s="1059">
        <v>750</v>
      </c>
      <c r="EN56" s="1059">
        <v>823</v>
      </c>
      <c r="EO56" s="1059">
        <v>1041</v>
      </c>
      <c r="EP56" s="1059">
        <v>1110</v>
      </c>
      <c r="EQ56" s="1059">
        <v>3445</v>
      </c>
      <c r="ER56" s="1059">
        <v>4555</v>
      </c>
      <c r="ES56" s="1126">
        <v>15192</v>
      </c>
      <c r="ET56" s="1059" t="s">
        <v>770</v>
      </c>
      <c r="EU56" s="1059" t="s">
        <v>770</v>
      </c>
      <c r="EV56" s="1059">
        <v>25</v>
      </c>
      <c r="EW56" s="1059">
        <v>40</v>
      </c>
      <c r="EX56" s="1059">
        <v>65</v>
      </c>
      <c r="EY56" s="1059">
        <v>182</v>
      </c>
      <c r="EZ56" s="1098">
        <v>0.35714285714285715</v>
      </c>
      <c r="FA56" s="1098">
        <v>0.29114273017563447</v>
      </c>
      <c r="FB56" s="1098">
        <v>0.42904887653053497</v>
      </c>
      <c r="FC56" s="64" t="s">
        <v>2154</v>
      </c>
      <c r="FD56" s="1098">
        <v>0.21978021978021978</v>
      </c>
      <c r="FE56" s="1098">
        <v>0.16575544233741624</v>
      </c>
      <c r="FF56" s="1098">
        <v>0.28538963235545456</v>
      </c>
      <c r="FG56" s="1126" t="s">
        <v>2154</v>
      </c>
      <c r="FH56" s="1059" t="s">
        <v>770</v>
      </c>
      <c r="FI56" s="1059" t="s">
        <v>770</v>
      </c>
      <c r="FJ56" s="1059">
        <v>25</v>
      </c>
      <c r="FK56" s="1059">
        <v>43</v>
      </c>
      <c r="FL56" s="1059">
        <v>68</v>
      </c>
      <c r="FM56" s="1059">
        <v>160</v>
      </c>
      <c r="FN56" s="1098">
        <v>0.42499999999999999</v>
      </c>
      <c r="FO56" s="1098">
        <v>0.3510434981984647</v>
      </c>
      <c r="FP56" s="1098">
        <v>0.50247343107726106</v>
      </c>
      <c r="FQ56" s="1059" t="s">
        <v>3499</v>
      </c>
      <c r="FR56" s="1098">
        <v>0.26874999999999999</v>
      </c>
      <c r="FS56" s="1098">
        <v>0.20607549935764097</v>
      </c>
      <c r="FT56" s="1098">
        <v>0.34226836590918019</v>
      </c>
      <c r="FU56" s="1126" t="s">
        <v>3499</v>
      </c>
      <c r="FV56" s="1059" t="s">
        <v>770</v>
      </c>
      <c r="FW56" s="1059" t="s">
        <v>770</v>
      </c>
      <c r="FX56" s="1059">
        <v>31</v>
      </c>
      <c r="FY56" s="1059">
        <v>35</v>
      </c>
      <c r="FZ56" s="1059">
        <v>66</v>
      </c>
      <c r="GA56" s="1059">
        <v>172</v>
      </c>
      <c r="GB56" s="1098">
        <v>0.38372093023255816</v>
      </c>
      <c r="GC56" s="1098">
        <v>0.31434030439157895</v>
      </c>
      <c r="GD56" s="1098">
        <v>0.4581820559876757</v>
      </c>
      <c r="GE56" s="1059" t="s">
        <v>2154</v>
      </c>
      <c r="GF56" s="1098">
        <v>0.20348837209302326</v>
      </c>
      <c r="GG56" s="1098">
        <v>0.15010949449807984</v>
      </c>
      <c r="GH56" s="1098">
        <v>0.26982252446901939</v>
      </c>
      <c r="GI56" s="1126" t="s">
        <v>2154</v>
      </c>
      <c r="GJ56" s="1059" t="s">
        <v>770</v>
      </c>
      <c r="GK56" s="1059" t="s">
        <v>770</v>
      </c>
      <c r="GL56" s="1059">
        <v>24</v>
      </c>
      <c r="GM56" s="1059">
        <v>33</v>
      </c>
      <c r="GN56" s="1059">
        <v>57</v>
      </c>
      <c r="GO56" s="1059">
        <v>165</v>
      </c>
      <c r="GP56" s="1098">
        <v>0.34545454545454546</v>
      </c>
      <c r="GQ56" s="1098">
        <v>0.27715905512258071</v>
      </c>
      <c r="GR56" s="1098">
        <v>0.42078243178342345</v>
      </c>
      <c r="GS56" s="1059" t="s">
        <v>2154</v>
      </c>
      <c r="GT56" s="1098">
        <v>0.2</v>
      </c>
      <c r="GU56" s="1098">
        <v>0.14610581621633328</v>
      </c>
      <c r="GV56" s="1098">
        <v>0.26754530542473359</v>
      </c>
      <c r="GW56" s="1126" t="s">
        <v>2154</v>
      </c>
      <c r="GX56" s="1059" t="s">
        <v>770</v>
      </c>
      <c r="GY56" s="1059" t="s">
        <v>770</v>
      </c>
      <c r="GZ56" s="1059">
        <v>26</v>
      </c>
      <c r="HA56" s="1059">
        <v>24</v>
      </c>
      <c r="HB56" s="1059">
        <v>50</v>
      </c>
      <c r="HC56" s="1059">
        <v>256</v>
      </c>
      <c r="HD56" s="1098">
        <v>0.1953125</v>
      </c>
      <c r="HE56" s="1098">
        <v>0.15140411996625469</v>
      </c>
      <c r="HF56" s="1098">
        <v>0.24822979254326072</v>
      </c>
      <c r="HG56" s="1059" t="s">
        <v>2154</v>
      </c>
      <c r="HH56" s="1098">
        <v>9.375E-2</v>
      </c>
      <c r="HI56" s="1098">
        <v>6.3809848183076806E-2</v>
      </c>
      <c r="HJ56" s="1098">
        <v>0.13570203516294371</v>
      </c>
      <c r="HK56" s="1126" t="s">
        <v>2154</v>
      </c>
      <c r="HL56" s="1059" t="s">
        <v>770</v>
      </c>
      <c r="HM56" s="1059" t="s">
        <v>770</v>
      </c>
      <c r="HN56" s="1059">
        <v>23</v>
      </c>
      <c r="HO56" s="1059">
        <v>14</v>
      </c>
      <c r="HP56" s="1059">
        <v>37</v>
      </c>
      <c r="HQ56" s="1059">
        <v>231</v>
      </c>
      <c r="HR56" s="1098">
        <v>0.16017316017316016</v>
      </c>
      <c r="HS56" s="1098">
        <v>0.11849533612252346</v>
      </c>
      <c r="HT56" s="1098">
        <v>0.21296853406288341</v>
      </c>
      <c r="HU56" s="1059" t="s">
        <v>3498</v>
      </c>
      <c r="HV56" s="1098">
        <v>6.0606060606060608E-2</v>
      </c>
      <c r="HW56" s="1098">
        <v>3.644148462672727E-2</v>
      </c>
      <c r="HX56" s="1098">
        <v>9.9145557714913415E-2</v>
      </c>
      <c r="HY56" s="1126" t="s">
        <v>2154</v>
      </c>
      <c r="HZ56" s="1059" t="s">
        <v>770</v>
      </c>
      <c r="IA56" s="1059" t="s">
        <v>770</v>
      </c>
      <c r="IB56" s="1059">
        <v>29</v>
      </c>
      <c r="IC56" s="1059">
        <v>9</v>
      </c>
      <c r="ID56" s="1059">
        <v>38</v>
      </c>
      <c r="IE56" s="1059">
        <v>236</v>
      </c>
      <c r="IF56" s="1098">
        <v>0.16101694915254236</v>
      </c>
      <c r="IG56" s="1098">
        <v>0.11961496339430344</v>
      </c>
      <c r="IH56" s="1098">
        <v>0.21327768666409924</v>
      </c>
      <c r="II56" s="1059" t="s">
        <v>3498</v>
      </c>
      <c r="IJ56" s="1098">
        <v>3.8135593220338986E-2</v>
      </c>
      <c r="IK56" s="1098">
        <v>2.0190766857484808E-2</v>
      </c>
      <c r="IL56" s="1098">
        <v>7.0875468847088827E-2</v>
      </c>
      <c r="IM56" s="1126" t="s">
        <v>3498</v>
      </c>
      <c r="IN56" s="1059" t="s">
        <v>770</v>
      </c>
      <c r="IO56" s="1059" t="s">
        <v>770</v>
      </c>
      <c r="IP56" s="1059">
        <v>13</v>
      </c>
      <c r="IQ56" s="1059">
        <v>12</v>
      </c>
      <c r="IR56" s="1059">
        <v>25</v>
      </c>
      <c r="IS56" s="1059">
        <v>120</v>
      </c>
      <c r="IT56" s="1098">
        <v>0.20833333333333334</v>
      </c>
      <c r="IU56" s="1098">
        <v>0.14528439608109692</v>
      </c>
      <c r="IV56" s="1098">
        <v>0.28947678432981344</v>
      </c>
      <c r="IW56" s="1059" t="s">
        <v>2154</v>
      </c>
      <c r="IX56" s="1098">
        <v>0.1</v>
      </c>
      <c r="IY56" s="1098">
        <v>5.8133592026010775E-2</v>
      </c>
      <c r="IZ56" s="1098">
        <v>0.16668174110895198</v>
      </c>
      <c r="JA56" s="1126" t="s">
        <v>2154</v>
      </c>
      <c r="JB56" s="1059">
        <v>17562</v>
      </c>
      <c r="JC56" s="1059">
        <v>1310</v>
      </c>
      <c r="JD56" s="1059">
        <v>894</v>
      </c>
      <c r="JE56" s="1059">
        <v>797</v>
      </c>
      <c r="JF56" s="1059">
        <v>902</v>
      </c>
      <c r="JG56" s="1126">
        <v>1422</v>
      </c>
      <c r="JH56" s="1059">
        <v>2750</v>
      </c>
      <c r="JI56" s="1059">
        <v>29</v>
      </c>
      <c r="JJ56" s="1059">
        <v>39</v>
      </c>
      <c r="JK56" s="1059">
        <v>30</v>
      </c>
      <c r="JL56" s="1059">
        <v>44</v>
      </c>
      <c r="JM56" s="1126">
        <v>68</v>
      </c>
      <c r="JN56" s="1060">
        <v>0.15658808791709372</v>
      </c>
      <c r="JO56" s="1060">
        <v>2.2137404580152672E-2</v>
      </c>
      <c r="JP56" s="1060">
        <v>4.3624161073825503E-2</v>
      </c>
      <c r="JQ56" s="1060">
        <v>3.7641154328732745E-2</v>
      </c>
      <c r="JR56" s="1060">
        <v>4.878048780487805E-2</v>
      </c>
      <c r="JS56" s="1072">
        <v>4.7819971870604779E-2</v>
      </c>
      <c r="JT56" s="1059">
        <v>17671</v>
      </c>
      <c r="JU56" s="1059">
        <v>13545</v>
      </c>
      <c r="JV56" s="1059">
        <v>11782</v>
      </c>
      <c r="JW56" s="1059">
        <v>1763</v>
      </c>
      <c r="JX56" s="1059">
        <v>179</v>
      </c>
      <c r="JY56" s="1059">
        <v>5</v>
      </c>
      <c r="JZ56" s="1059">
        <v>1579</v>
      </c>
      <c r="KA56" s="1059">
        <v>499</v>
      </c>
      <c r="KB56" s="1059">
        <v>2968</v>
      </c>
      <c r="KC56" s="1059">
        <v>443</v>
      </c>
      <c r="KD56" s="1059">
        <v>216</v>
      </c>
      <c r="KE56" s="1060">
        <v>0.66674211985739351</v>
      </c>
      <c r="KF56" s="1072">
        <v>0.33325788014260649</v>
      </c>
      <c r="KG56" s="1059">
        <v>1320</v>
      </c>
      <c r="KH56" s="1059">
        <v>784</v>
      </c>
      <c r="KI56" s="1059">
        <v>679</v>
      </c>
      <c r="KJ56" s="1059">
        <v>105</v>
      </c>
      <c r="KK56" s="1059">
        <v>1</v>
      </c>
      <c r="KL56" s="1059">
        <v>0</v>
      </c>
      <c r="KM56" s="1059">
        <v>104</v>
      </c>
      <c r="KN56" s="1059">
        <v>117</v>
      </c>
      <c r="KO56" s="1059">
        <v>346</v>
      </c>
      <c r="KP56" s="1059">
        <v>43</v>
      </c>
      <c r="KQ56" s="1059">
        <v>30</v>
      </c>
      <c r="KR56" s="1060">
        <v>0.5143939393939394</v>
      </c>
      <c r="KS56" s="1072">
        <v>0.4856060606060606</v>
      </c>
      <c r="KT56" s="1059">
        <v>557</v>
      </c>
      <c r="KU56" s="1059">
        <v>346</v>
      </c>
      <c r="KV56" s="1059">
        <v>312</v>
      </c>
      <c r="KW56" s="1059">
        <v>34</v>
      </c>
      <c r="KX56" s="1059">
        <v>0</v>
      </c>
      <c r="KY56" s="1059">
        <v>0</v>
      </c>
      <c r="KZ56" s="1059">
        <v>34</v>
      </c>
      <c r="LA56" s="1059">
        <v>38</v>
      </c>
      <c r="LB56" s="1059">
        <v>146</v>
      </c>
      <c r="LC56" s="1059">
        <v>22</v>
      </c>
      <c r="LD56" s="1059">
        <v>5</v>
      </c>
      <c r="LE56" s="1060">
        <v>0.56014362657091565</v>
      </c>
      <c r="LF56" s="1072">
        <v>0.43985637342908435</v>
      </c>
      <c r="LG56" s="1059">
        <v>337</v>
      </c>
      <c r="LH56" s="1059">
        <v>218</v>
      </c>
      <c r="LI56" s="1059">
        <v>204</v>
      </c>
      <c r="LJ56" s="1059">
        <v>14</v>
      </c>
      <c r="LK56" s="1059">
        <v>0</v>
      </c>
      <c r="LL56" s="1059">
        <v>0</v>
      </c>
      <c r="LM56" s="1059">
        <v>14</v>
      </c>
      <c r="LN56" s="1059">
        <v>19</v>
      </c>
      <c r="LO56" s="1059">
        <v>81</v>
      </c>
      <c r="LP56" s="1059">
        <v>12</v>
      </c>
      <c r="LQ56" s="1059">
        <v>7</v>
      </c>
      <c r="LR56" s="1060">
        <v>0.60534124629080122</v>
      </c>
      <c r="LS56" s="1072">
        <v>0.39465875370919878</v>
      </c>
      <c r="LT56" s="1059">
        <v>797</v>
      </c>
      <c r="LU56" s="1059">
        <v>562</v>
      </c>
      <c r="LV56" s="1059">
        <v>526</v>
      </c>
      <c r="LW56" s="1059">
        <v>36</v>
      </c>
      <c r="LX56" s="1059">
        <v>2</v>
      </c>
      <c r="LY56" s="1059">
        <v>0</v>
      </c>
      <c r="LZ56" s="1059">
        <v>34</v>
      </c>
      <c r="MA56" s="1059">
        <v>44</v>
      </c>
      <c r="MB56" s="1059">
        <v>155</v>
      </c>
      <c r="MC56" s="1059">
        <v>28</v>
      </c>
      <c r="MD56" s="1059">
        <v>8</v>
      </c>
      <c r="ME56" s="1060">
        <v>0.65997490589711416</v>
      </c>
      <c r="MF56" s="1072">
        <v>0.34002509410288584</v>
      </c>
      <c r="MG56" s="1059">
        <v>167</v>
      </c>
      <c r="MH56" s="1059">
        <v>120</v>
      </c>
      <c r="MI56" s="1059">
        <v>116</v>
      </c>
      <c r="MJ56" s="1059">
        <v>4</v>
      </c>
      <c r="MK56" s="1059">
        <v>0</v>
      </c>
      <c r="ML56" s="1059">
        <v>0</v>
      </c>
      <c r="MM56" s="1059">
        <v>4</v>
      </c>
      <c r="MN56" s="1059">
        <v>8</v>
      </c>
      <c r="MO56" s="1059">
        <v>27</v>
      </c>
      <c r="MP56" s="1059">
        <v>8</v>
      </c>
      <c r="MQ56" s="1059">
        <v>4</v>
      </c>
      <c r="MR56" s="1060">
        <v>0.69461077844311381</v>
      </c>
      <c r="MS56" s="1072">
        <v>0.30538922155688619</v>
      </c>
      <c r="MT56" s="1059">
        <v>372</v>
      </c>
      <c r="MU56" s="1059">
        <v>262</v>
      </c>
      <c r="MV56" s="1059">
        <v>247</v>
      </c>
      <c r="MW56" s="1059">
        <v>15</v>
      </c>
      <c r="MX56" s="1059">
        <v>1</v>
      </c>
      <c r="MY56" s="1059">
        <v>0</v>
      </c>
      <c r="MZ56" s="1059">
        <v>14</v>
      </c>
      <c r="NA56" s="1059">
        <v>15</v>
      </c>
      <c r="NB56" s="1059">
        <v>69</v>
      </c>
      <c r="NC56" s="1059">
        <v>16</v>
      </c>
      <c r="ND56" s="1059">
        <v>10</v>
      </c>
      <c r="NE56" s="1060">
        <v>0.66397849462365588</v>
      </c>
      <c r="NF56" s="1072">
        <v>0.33602150537634412</v>
      </c>
      <c r="NG56" s="1059">
        <v>401</v>
      </c>
      <c r="NH56" s="1059">
        <v>291</v>
      </c>
      <c r="NI56" s="1059">
        <v>285</v>
      </c>
      <c r="NJ56" s="1059">
        <v>6</v>
      </c>
      <c r="NK56" s="1059">
        <v>0</v>
      </c>
      <c r="NL56" s="1059">
        <v>0</v>
      </c>
      <c r="NM56" s="1059">
        <v>6</v>
      </c>
      <c r="NN56" s="1059">
        <v>18</v>
      </c>
      <c r="NO56" s="1059">
        <v>74</v>
      </c>
      <c r="NP56" s="1059">
        <v>11</v>
      </c>
      <c r="NQ56" s="1059">
        <v>7</v>
      </c>
      <c r="NR56" s="1060">
        <v>0.71072319201995016</v>
      </c>
      <c r="NS56" s="1072">
        <v>0.28927680798004984</v>
      </c>
      <c r="NT56" s="1059">
        <v>1441</v>
      </c>
      <c r="NU56" s="1059">
        <v>1159</v>
      </c>
      <c r="NV56" s="1059">
        <v>983</v>
      </c>
      <c r="NW56" s="1059">
        <v>176</v>
      </c>
      <c r="NX56" s="1059">
        <v>9</v>
      </c>
      <c r="NY56" s="1059">
        <v>2</v>
      </c>
      <c r="NZ56" s="1059">
        <v>165</v>
      </c>
      <c r="OA56" s="1059">
        <v>50</v>
      </c>
      <c r="OB56" s="1059">
        <v>203</v>
      </c>
      <c r="OC56" s="1059">
        <v>22</v>
      </c>
      <c r="OD56" s="1059">
        <v>7</v>
      </c>
      <c r="OE56" s="1060">
        <v>0.68216516308119357</v>
      </c>
      <c r="OF56" s="1072">
        <v>0.31783483691880643</v>
      </c>
      <c r="OG56" s="1059">
        <v>5392</v>
      </c>
      <c r="OH56" s="1059">
        <v>3742</v>
      </c>
      <c r="OI56" s="1059">
        <v>3352</v>
      </c>
      <c r="OJ56" s="1059">
        <v>390</v>
      </c>
      <c r="OK56" s="1059">
        <v>13</v>
      </c>
      <c r="OL56" s="1059">
        <v>2</v>
      </c>
      <c r="OM56" s="1059">
        <v>375</v>
      </c>
      <c r="ON56" s="1059">
        <v>309</v>
      </c>
      <c r="OO56" s="1059">
        <v>1101</v>
      </c>
      <c r="OP56" s="1059">
        <v>162</v>
      </c>
      <c r="OQ56" s="1059">
        <v>78</v>
      </c>
      <c r="OR56" s="1060">
        <v>0.62166172106824924</v>
      </c>
      <c r="OS56" s="1072">
        <v>0.37833827893175076</v>
      </c>
      <c r="OT56" s="1059">
        <v>18269</v>
      </c>
      <c r="OU56" s="1059">
        <v>18.752885270129728</v>
      </c>
      <c r="OV56" s="1060">
        <v>0</v>
      </c>
      <c r="OW56" s="1072">
        <v>9.0909090909090912E-2</v>
      </c>
      <c r="OX56" s="1059">
        <v>3364</v>
      </c>
      <c r="OY56" s="1060">
        <v>0.17087544589774079</v>
      </c>
      <c r="OZ56" s="1059">
        <v>574.82500000000005</v>
      </c>
      <c r="PA56" s="1060">
        <v>0</v>
      </c>
      <c r="PB56" s="1072">
        <v>0</v>
      </c>
      <c r="PC56" s="1059">
        <v>725</v>
      </c>
      <c r="PD56" s="1059">
        <v>125</v>
      </c>
      <c r="PE56" s="1126">
        <v>60</v>
      </c>
      <c r="PF56" s="1059">
        <v>710</v>
      </c>
      <c r="PG56" s="1059">
        <v>135</v>
      </c>
      <c r="PH56" s="1126">
        <v>55</v>
      </c>
      <c r="PI56" s="1059">
        <v>680</v>
      </c>
      <c r="PJ56" s="1059">
        <v>135</v>
      </c>
      <c r="PK56" s="1126">
        <v>60</v>
      </c>
      <c r="PL56" s="1059">
        <v>645</v>
      </c>
      <c r="PM56" s="1059">
        <v>140</v>
      </c>
      <c r="PN56" s="1126">
        <v>55</v>
      </c>
      <c r="PO56" s="1059">
        <v>620</v>
      </c>
      <c r="PP56" s="1059">
        <v>135</v>
      </c>
      <c r="PQ56" s="1126">
        <v>60</v>
      </c>
      <c r="PR56" s="1059">
        <v>570</v>
      </c>
      <c r="PS56" s="1059">
        <v>120</v>
      </c>
      <c r="PT56" s="1126">
        <v>50</v>
      </c>
      <c r="PU56" s="1059" t="s">
        <v>770</v>
      </c>
      <c r="PV56" s="1059" t="s">
        <v>770</v>
      </c>
      <c r="PW56" s="1059" t="s">
        <v>770</v>
      </c>
      <c r="PX56" s="1059" t="s">
        <v>770</v>
      </c>
      <c r="PY56" s="1059" t="s">
        <v>770</v>
      </c>
      <c r="PZ56" s="1059" t="s">
        <v>770</v>
      </c>
      <c r="QA56" s="1059" t="s">
        <v>770</v>
      </c>
      <c r="QB56" s="1126" t="s">
        <v>770</v>
      </c>
      <c r="QC56" s="1059">
        <v>304</v>
      </c>
      <c r="QD56" s="1059">
        <v>227</v>
      </c>
      <c r="QE56" s="1059" t="s">
        <v>770</v>
      </c>
      <c r="QF56" s="1059">
        <v>307</v>
      </c>
      <c r="QG56" s="1059">
        <v>298</v>
      </c>
      <c r="QH56" s="1059">
        <v>314</v>
      </c>
      <c r="QI56" s="1059">
        <v>314</v>
      </c>
      <c r="QJ56" s="1059">
        <v>207</v>
      </c>
      <c r="QK56" s="1126">
        <v>206</v>
      </c>
      <c r="QL56" s="1059">
        <v>316</v>
      </c>
      <c r="QM56" s="1059">
        <v>306</v>
      </c>
      <c r="QN56" s="1059">
        <v>298</v>
      </c>
      <c r="QO56" s="1059">
        <v>280</v>
      </c>
      <c r="QP56" s="1059">
        <v>304</v>
      </c>
      <c r="QQ56" s="1059">
        <v>279</v>
      </c>
      <c r="QR56" s="1059">
        <v>286</v>
      </c>
      <c r="QS56" s="1059">
        <v>236</v>
      </c>
      <c r="QT56" s="1059">
        <v>248</v>
      </c>
      <c r="QU56" s="1059">
        <v>212</v>
      </c>
      <c r="QV56" s="1059">
        <v>198</v>
      </c>
      <c r="QW56" s="1059">
        <v>173</v>
      </c>
      <c r="QX56" s="1059">
        <v>163</v>
      </c>
      <c r="QY56" s="1059">
        <v>187</v>
      </c>
      <c r="QZ56" s="1059">
        <v>178</v>
      </c>
      <c r="RA56" s="1059">
        <v>191</v>
      </c>
      <c r="RB56" s="1059">
        <v>160</v>
      </c>
      <c r="RC56" s="1059">
        <v>156</v>
      </c>
      <c r="RD56" s="1059">
        <v>159</v>
      </c>
      <c r="RE56" s="1059">
        <v>173</v>
      </c>
      <c r="RF56" s="1059">
        <v>155</v>
      </c>
      <c r="RG56" s="1059">
        <v>204</v>
      </c>
      <c r="RH56" s="1059">
        <v>234</v>
      </c>
      <c r="RI56" s="1059">
        <v>232</v>
      </c>
      <c r="RJ56" s="1126">
        <v>281</v>
      </c>
      <c r="RK56" s="1059">
        <v>296</v>
      </c>
      <c r="RL56" s="1059">
        <v>297</v>
      </c>
      <c r="RM56" s="1059">
        <v>282</v>
      </c>
      <c r="RN56" s="1059">
        <v>299</v>
      </c>
      <c r="RO56" s="1059">
        <v>274</v>
      </c>
      <c r="RP56" s="1059">
        <v>285</v>
      </c>
      <c r="RQ56" s="1059">
        <v>242</v>
      </c>
      <c r="RR56" s="1059">
        <v>256</v>
      </c>
      <c r="RS56" s="1059">
        <v>219</v>
      </c>
      <c r="RT56" s="1059">
        <v>208</v>
      </c>
      <c r="RU56" s="1059">
        <v>179</v>
      </c>
      <c r="RV56" s="1059">
        <v>172</v>
      </c>
      <c r="RW56" s="1059">
        <v>179</v>
      </c>
      <c r="RX56" s="1059">
        <v>168</v>
      </c>
      <c r="RY56" s="1059">
        <v>177</v>
      </c>
      <c r="RZ56" s="1059">
        <v>163</v>
      </c>
      <c r="SA56" s="1059">
        <v>168</v>
      </c>
      <c r="SB56" s="1059">
        <v>164</v>
      </c>
      <c r="SC56" s="1059">
        <v>193</v>
      </c>
      <c r="SD56" s="1059">
        <v>150</v>
      </c>
      <c r="SE56" s="1059">
        <v>203</v>
      </c>
      <c r="SF56" s="1059">
        <v>205</v>
      </c>
      <c r="SG56" s="1059">
        <v>221</v>
      </c>
      <c r="SH56" s="1059">
        <v>267</v>
      </c>
      <c r="SI56" s="1126">
        <v>312</v>
      </c>
      <c r="SJ56" s="1059">
        <v>307</v>
      </c>
      <c r="SK56" s="1059">
        <v>298</v>
      </c>
      <c r="SL56" s="1059">
        <v>312</v>
      </c>
      <c r="SM56" s="1059">
        <v>278</v>
      </c>
      <c r="SN56" s="1059">
        <v>289</v>
      </c>
      <c r="SO56" s="1059">
        <v>249</v>
      </c>
      <c r="SP56" s="1059">
        <v>268</v>
      </c>
      <c r="SQ56" s="1059">
        <v>208</v>
      </c>
      <c r="SR56" s="1059">
        <v>214</v>
      </c>
      <c r="SS56" s="1059">
        <v>190</v>
      </c>
      <c r="ST56" s="1059">
        <v>164</v>
      </c>
      <c r="SU56" s="1059">
        <v>172</v>
      </c>
      <c r="SV56" s="1059">
        <v>165</v>
      </c>
      <c r="SW56" s="1059">
        <v>169</v>
      </c>
      <c r="SX56" s="1059">
        <v>148</v>
      </c>
      <c r="SY56" s="1059">
        <v>174</v>
      </c>
      <c r="SZ56" s="1059">
        <v>167</v>
      </c>
      <c r="TA56" s="1059">
        <v>193</v>
      </c>
      <c r="TB56" s="1059">
        <v>165</v>
      </c>
      <c r="TC56" s="1059">
        <v>186</v>
      </c>
      <c r="TD56" s="1059">
        <v>183</v>
      </c>
      <c r="TE56" s="1059">
        <v>203</v>
      </c>
      <c r="TF56" s="1059">
        <v>213</v>
      </c>
      <c r="TG56" s="1059">
        <v>266</v>
      </c>
      <c r="TH56" s="1126">
        <v>338</v>
      </c>
      <c r="TI56" s="1059">
        <v>118</v>
      </c>
      <c r="TJ56" s="1059">
        <v>112</v>
      </c>
      <c r="TK56" s="1059">
        <v>230</v>
      </c>
      <c r="TL56" s="1060">
        <v>0.48695652173913045</v>
      </c>
      <c r="TM56" s="1060">
        <v>0.42310710602431462</v>
      </c>
      <c r="TN56" s="1060">
        <v>0.55123448408438935</v>
      </c>
      <c r="TO56" s="1126" t="s">
        <v>2154</v>
      </c>
      <c r="TP56" s="1059">
        <v>118</v>
      </c>
      <c r="TQ56" s="1059">
        <v>118</v>
      </c>
      <c r="TR56" s="1059">
        <v>236</v>
      </c>
      <c r="TS56" s="1060">
        <v>0.5</v>
      </c>
      <c r="TT56" s="1060">
        <v>0.43672153044647821</v>
      </c>
      <c r="TU56" s="1060">
        <v>0.56327846955352179</v>
      </c>
      <c r="TV56" s="1126" t="s">
        <v>3498</v>
      </c>
      <c r="TW56" s="1059">
        <v>108</v>
      </c>
      <c r="TX56" s="1059">
        <v>154</v>
      </c>
      <c r="TY56" s="1059">
        <v>262</v>
      </c>
      <c r="TZ56" s="1060">
        <v>0.58778625954198471</v>
      </c>
      <c r="UA56" s="1060">
        <v>0.52733330278222112</v>
      </c>
      <c r="UB56" s="1060">
        <v>0.64570216055017915</v>
      </c>
      <c r="UC56" s="1126" t="s">
        <v>3498</v>
      </c>
      <c r="UD56" s="1059">
        <v>90</v>
      </c>
      <c r="UE56" s="1059">
        <v>170</v>
      </c>
      <c r="UF56" s="1059">
        <v>260</v>
      </c>
      <c r="UG56" s="1060">
        <v>0.65384615384615385</v>
      </c>
      <c r="UH56" s="1060">
        <v>0.59415761444378778</v>
      </c>
      <c r="UI56" s="1060">
        <v>0.70905477817100504</v>
      </c>
      <c r="UJ56" s="1126" t="s">
        <v>2154</v>
      </c>
      <c r="UK56" s="1059">
        <v>87</v>
      </c>
      <c r="UL56" s="1059">
        <v>198</v>
      </c>
      <c r="UM56" s="1059">
        <v>285</v>
      </c>
      <c r="UN56" s="1060">
        <v>0.69473684210526321</v>
      </c>
      <c r="UO56" s="1060">
        <v>0.63897511687309194</v>
      </c>
      <c r="UP56" s="1060">
        <v>0.74531874611042859</v>
      </c>
      <c r="UQ56" s="1126" t="s">
        <v>2154</v>
      </c>
      <c r="UR56" s="1059">
        <v>2322</v>
      </c>
      <c r="US56" s="1059">
        <v>2018</v>
      </c>
      <c r="UT56" s="1059">
        <v>304</v>
      </c>
      <c r="UU56" s="1059">
        <v>255</v>
      </c>
      <c r="UV56" s="1060">
        <v>0.83881578947368418</v>
      </c>
      <c r="UW56" s="1059">
        <v>49</v>
      </c>
      <c r="UX56" s="1072">
        <v>0.16118421052631579</v>
      </c>
      <c r="UY56" s="1059">
        <v>2204</v>
      </c>
      <c r="UZ56" s="1059">
        <v>825</v>
      </c>
      <c r="VA56" s="1059">
        <v>832</v>
      </c>
      <c r="VB56" s="1059">
        <v>547</v>
      </c>
      <c r="VC56" s="1060">
        <v>0.37431941923774953</v>
      </c>
      <c r="VD56" s="1060">
        <v>0.37749546279491836</v>
      </c>
      <c r="VE56" s="1072">
        <v>0.24818511796733211</v>
      </c>
      <c r="VF56" s="1059">
        <v>4796</v>
      </c>
      <c r="VG56" s="1059">
        <v>514</v>
      </c>
      <c r="VH56" s="1059">
        <v>330</v>
      </c>
      <c r="VI56" s="1059">
        <v>171</v>
      </c>
      <c r="VJ56" s="1059">
        <v>3595</v>
      </c>
      <c r="VK56" s="1059">
        <v>301</v>
      </c>
      <c r="VL56" s="1059">
        <v>2102</v>
      </c>
      <c r="VM56" s="1072">
        <v>0.14319695528068507</v>
      </c>
      <c r="VN56" s="1059">
        <v>1072</v>
      </c>
      <c r="VO56" s="1059">
        <v>2</v>
      </c>
      <c r="VP56" s="1059">
        <v>278</v>
      </c>
      <c r="VQ56" s="1059">
        <v>510</v>
      </c>
      <c r="VR56" s="1059">
        <v>253</v>
      </c>
      <c r="VS56" s="1126">
        <v>2115</v>
      </c>
      <c r="VT56" s="1059">
        <v>1030</v>
      </c>
      <c r="VU56" s="1059">
        <v>797</v>
      </c>
      <c r="VV56" s="1059">
        <v>227</v>
      </c>
      <c r="VW56" s="1059">
        <v>6</v>
      </c>
      <c r="VX56" s="1059">
        <v>233</v>
      </c>
      <c r="VY56" s="1060">
        <v>0.2203883495145631</v>
      </c>
      <c r="VZ56" s="1072">
        <v>0.22621359223300971</v>
      </c>
      <c r="WA56" s="1059">
        <v>195</v>
      </c>
      <c r="WB56" s="1059">
        <v>170</v>
      </c>
      <c r="WC56" s="1059">
        <v>155</v>
      </c>
      <c r="WD56" s="1059">
        <v>145</v>
      </c>
      <c r="WE56" s="1059">
        <v>140</v>
      </c>
      <c r="WF56" s="1059">
        <v>125</v>
      </c>
      <c r="WG56" s="1126">
        <v>140</v>
      </c>
      <c r="WH56" s="1059">
        <v>507</v>
      </c>
      <c r="WI56" s="1059">
        <v>211</v>
      </c>
      <c r="WJ56" s="1060">
        <v>0.41617357001972388</v>
      </c>
      <c r="WK56" s="1126">
        <v>30</v>
      </c>
      <c r="WL56" s="1059" t="s">
        <v>770</v>
      </c>
      <c r="WM56" s="1060" t="s">
        <v>770</v>
      </c>
      <c r="WN56" s="1060" t="s">
        <v>770</v>
      </c>
      <c r="WO56" s="1072" t="s">
        <v>770</v>
      </c>
      <c r="WP56" s="1059" t="s">
        <v>770</v>
      </c>
      <c r="WQ56" s="1060" t="s">
        <v>770</v>
      </c>
      <c r="WR56" s="1060" t="s">
        <v>770</v>
      </c>
      <c r="WS56" s="1072" t="s">
        <v>770</v>
      </c>
      <c r="WT56" s="1059" t="s">
        <v>770</v>
      </c>
      <c r="WU56" s="1060" t="s">
        <v>770</v>
      </c>
      <c r="WV56" s="1060" t="s">
        <v>770</v>
      </c>
      <c r="WW56" s="1072" t="s">
        <v>770</v>
      </c>
      <c r="WX56" s="1059" t="s">
        <v>770</v>
      </c>
      <c r="WY56" s="1060" t="s">
        <v>770</v>
      </c>
      <c r="WZ56" s="1060" t="s">
        <v>770</v>
      </c>
      <c r="XA56" s="1072" t="s">
        <v>770</v>
      </c>
      <c r="XB56" s="1059">
        <v>422</v>
      </c>
      <c r="XC56" s="1059">
        <v>7578</v>
      </c>
      <c r="XD56" s="1072">
        <v>5.5687516495117446E-2</v>
      </c>
      <c r="XE56" s="1059">
        <v>200</v>
      </c>
      <c r="XF56" s="1059">
        <v>845</v>
      </c>
      <c r="XG56" s="1060">
        <v>0.23668639053254437</v>
      </c>
      <c r="XH56" s="1060">
        <v>0.20925933452290713</v>
      </c>
      <c r="XI56" s="1060">
        <v>0.26649671464763647</v>
      </c>
      <c r="XJ56" s="1059">
        <v>230</v>
      </c>
      <c r="XK56" s="1059">
        <v>925</v>
      </c>
      <c r="XL56" s="1060">
        <v>0.24864864864864866</v>
      </c>
      <c r="XM56" s="1060">
        <v>0.22187213149084864</v>
      </c>
      <c r="XN56" s="1060">
        <v>0.27750422000148417</v>
      </c>
      <c r="XO56" s="1059">
        <v>280</v>
      </c>
      <c r="XP56" s="1059">
        <v>1100</v>
      </c>
      <c r="XQ56" s="1060">
        <v>0.25454545454545452</v>
      </c>
      <c r="XR56" s="1060">
        <v>0.22968813348312137</v>
      </c>
      <c r="XS56" s="1060">
        <v>0.28111117951159331</v>
      </c>
      <c r="XT56" s="1059">
        <v>280</v>
      </c>
      <c r="XU56" s="1059">
        <v>1260</v>
      </c>
      <c r="XV56" s="1060">
        <v>0.22222222222222221</v>
      </c>
      <c r="XW56" s="1060">
        <v>0.20013052670499473</v>
      </c>
      <c r="XX56" s="1060">
        <v>0.24600253443609293</v>
      </c>
      <c r="XY56" s="1059">
        <v>225</v>
      </c>
      <c r="XZ56" s="1059">
        <v>1290</v>
      </c>
      <c r="YA56" s="1060">
        <v>0.1744186046511628</v>
      </c>
      <c r="YB56" s="1060">
        <v>0.15468585504133678</v>
      </c>
      <c r="YC56" s="1060">
        <v>0.19608467849401609</v>
      </c>
      <c r="YD56" s="1059">
        <v>225</v>
      </c>
      <c r="YE56" s="1059">
        <v>1340</v>
      </c>
      <c r="YF56" s="1060">
        <v>0.16791044776119404</v>
      </c>
      <c r="YG56" s="1060">
        <v>0.14885249832756262</v>
      </c>
      <c r="YH56" s="1060">
        <v>0.18886699666328904</v>
      </c>
      <c r="YI56" s="1059" t="s">
        <v>770</v>
      </c>
      <c r="YJ56" s="1059" t="s">
        <v>770</v>
      </c>
      <c r="YK56" s="1060" t="s">
        <v>770</v>
      </c>
      <c r="YL56" s="1060" t="s">
        <v>770</v>
      </c>
      <c r="YM56" s="1072" t="s">
        <v>770</v>
      </c>
      <c r="YN56" s="1059">
        <v>290</v>
      </c>
      <c r="YO56" s="1059">
        <v>295</v>
      </c>
      <c r="YP56" s="1059">
        <v>235</v>
      </c>
      <c r="YQ56" s="1059">
        <v>210</v>
      </c>
      <c r="YR56" s="1059">
        <v>210</v>
      </c>
      <c r="YS56" s="1059">
        <v>215</v>
      </c>
      <c r="YT56" s="1126">
        <v>190</v>
      </c>
      <c r="YU56" s="1059">
        <v>15</v>
      </c>
      <c r="YV56" s="1059">
        <v>153</v>
      </c>
      <c r="YW56" s="1060">
        <v>9.8039215686274508E-2</v>
      </c>
      <c r="YX56" s="1060">
        <v>6.0315942800075413E-2</v>
      </c>
      <c r="YY56" s="1060">
        <v>0.15545263698202605</v>
      </c>
      <c r="YZ56" s="1059">
        <v>9</v>
      </c>
      <c r="ZA56" s="1059">
        <v>153</v>
      </c>
      <c r="ZB56" s="1060">
        <v>5.8823529411764705E-2</v>
      </c>
      <c r="ZC56" s="1060">
        <v>3.1252630211971909E-2</v>
      </c>
      <c r="ZD56" s="1060">
        <v>0.10800556710984677</v>
      </c>
      <c r="ZE56" s="1059">
        <v>12</v>
      </c>
      <c r="ZF56" s="1059">
        <v>152</v>
      </c>
      <c r="ZG56" s="1060">
        <v>7.8947368421052627E-2</v>
      </c>
      <c r="ZH56" s="1060">
        <v>4.5735835972808198E-2</v>
      </c>
      <c r="ZI56" s="1060">
        <v>0.13291661653488782</v>
      </c>
      <c r="ZJ56" s="1059">
        <v>30</v>
      </c>
      <c r="ZK56" s="1059">
        <v>147</v>
      </c>
      <c r="ZL56" s="1060">
        <v>0.20408163265306123</v>
      </c>
      <c r="ZM56" s="1060">
        <v>0.14686101058220166</v>
      </c>
      <c r="ZN56" s="1072">
        <v>0.27637447997734488</v>
      </c>
      <c r="ZO56" s="1059">
        <v>307</v>
      </c>
      <c r="ZP56" s="1059">
        <v>23</v>
      </c>
      <c r="ZQ56" s="1059">
        <v>284</v>
      </c>
      <c r="ZR56" s="1060">
        <v>0.92508143322475567</v>
      </c>
      <c r="ZS56" s="1059">
        <v>113</v>
      </c>
      <c r="ZT56" s="1059">
        <v>67</v>
      </c>
      <c r="ZU56" s="1059">
        <v>180</v>
      </c>
      <c r="ZV56" s="1060">
        <v>0.397887323943662</v>
      </c>
      <c r="ZW56" s="1060">
        <v>0.34268917594757348</v>
      </c>
      <c r="ZX56" s="1060">
        <v>0.45581101149022679</v>
      </c>
      <c r="ZY56" s="1060">
        <v>0.63380281690140849</v>
      </c>
      <c r="ZZ56" s="1060">
        <v>0.57633324659593854</v>
      </c>
      <c r="AAA56" s="1072">
        <v>0.68770099055453016</v>
      </c>
      <c r="AAB56" s="1059">
        <v>34</v>
      </c>
      <c r="AAC56" s="1059">
        <v>245</v>
      </c>
      <c r="AAD56" s="1059">
        <v>279</v>
      </c>
      <c r="AAE56" s="1060">
        <v>0.87813620071684584</v>
      </c>
      <c r="AAF56" s="1059">
        <v>93</v>
      </c>
      <c r="AAG56" s="1060">
        <v>0.37959183673469388</v>
      </c>
      <c r="AAH56" s="1060">
        <v>0.32112661631718925</v>
      </c>
      <c r="AAI56" s="1060">
        <v>0.4417746289993591</v>
      </c>
      <c r="AAJ56" s="1059">
        <v>67</v>
      </c>
      <c r="AAK56" s="1059">
        <v>160</v>
      </c>
      <c r="AAL56" s="1060">
        <v>0.65306122448979587</v>
      </c>
      <c r="AAM56" s="1060">
        <v>0.59150998375801389</v>
      </c>
      <c r="AAN56" s="1072">
        <v>0.70988673829722138</v>
      </c>
      <c r="AAO56" s="1059">
        <v>284</v>
      </c>
      <c r="AAP56" s="1059">
        <v>115</v>
      </c>
      <c r="AAQ56" s="1060">
        <v>0.40492957746478875</v>
      </c>
      <c r="AAR56" s="1060">
        <v>0.34947603792560156</v>
      </c>
      <c r="AAS56" s="1060">
        <v>0.46292068830959177</v>
      </c>
      <c r="AAT56" s="1059">
        <v>63</v>
      </c>
      <c r="AAU56" s="1059">
        <v>178</v>
      </c>
      <c r="AAV56" s="1060">
        <v>0.62676056338028174</v>
      </c>
      <c r="AAW56" s="1060">
        <v>0.56916844132762412</v>
      </c>
      <c r="AAX56" s="1072">
        <v>0.68096925702545141</v>
      </c>
      <c r="AAY56" s="1059">
        <v>258</v>
      </c>
      <c r="AAZ56" s="1059">
        <v>250</v>
      </c>
      <c r="ABA56" s="1059">
        <v>8</v>
      </c>
      <c r="ABB56" s="1060">
        <v>0.96899224806201545</v>
      </c>
      <c r="ABC56" s="1059">
        <v>108</v>
      </c>
      <c r="ABD56" s="1060">
        <v>0.432</v>
      </c>
      <c r="ABE56" s="1060">
        <v>0.37208312544878669</v>
      </c>
      <c r="ABF56" s="1060">
        <v>0.49397500328259381</v>
      </c>
      <c r="ABG56" s="1059">
        <v>47</v>
      </c>
      <c r="ABH56" s="1059">
        <v>155</v>
      </c>
      <c r="ABI56" s="1060">
        <v>0.62</v>
      </c>
      <c r="ABJ56" s="1060">
        <v>0.55844538001898669</v>
      </c>
      <c r="ABK56" s="1072">
        <v>0.67792262810210668</v>
      </c>
      <c r="ABL56" s="1059">
        <v>4796</v>
      </c>
      <c r="ABM56" s="1059">
        <v>2694</v>
      </c>
      <c r="ABN56" s="1059">
        <v>2102</v>
      </c>
      <c r="ABO56" s="1059">
        <v>514</v>
      </c>
      <c r="ABP56" s="1059">
        <v>193</v>
      </c>
      <c r="ABQ56" s="1059">
        <v>366</v>
      </c>
      <c r="ABR56" s="1059">
        <v>330</v>
      </c>
      <c r="ABS56" s="1059">
        <v>270</v>
      </c>
      <c r="ABT56" s="1059">
        <v>128</v>
      </c>
      <c r="ABU56" s="1059">
        <v>171</v>
      </c>
      <c r="ABV56" s="1059">
        <v>114</v>
      </c>
      <c r="ABW56" s="1126">
        <v>16</v>
      </c>
      <c r="ABX56" s="1059">
        <v>190</v>
      </c>
      <c r="ABY56" s="1059">
        <v>135</v>
      </c>
      <c r="ABZ56" s="1059">
        <v>115</v>
      </c>
      <c r="ACA56" s="1059">
        <v>50</v>
      </c>
      <c r="ACB56" s="1059">
        <v>440</v>
      </c>
      <c r="ACC56" s="1059">
        <v>490</v>
      </c>
      <c r="ACD56" s="1059">
        <v>285</v>
      </c>
      <c r="ACE56" s="1059">
        <v>215</v>
      </c>
      <c r="ACF56" s="1059">
        <v>185</v>
      </c>
      <c r="ACG56" s="1059">
        <v>115</v>
      </c>
      <c r="ACH56" s="1059">
        <v>50</v>
      </c>
      <c r="ACI56" s="1059">
        <v>520</v>
      </c>
      <c r="ACJ56" s="1059">
        <v>545</v>
      </c>
      <c r="ACK56" s="1059">
        <v>315</v>
      </c>
      <c r="ACL56" s="1059">
        <v>210</v>
      </c>
      <c r="ACM56" s="1059">
        <v>160</v>
      </c>
      <c r="ACN56" s="1059">
        <v>115</v>
      </c>
      <c r="ACO56" s="1059">
        <v>40</v>
      </c>
      <c r="ACP56" s="1059">
        <v>485</v>
      </c>
      <c r="ACQ56" s="1059">
        <v>530</v>
      </c>
      <c r="ACR56" s="1059">
        <v>315</v>
      </c>
      <c r="ACS56" s="1059">
        <v>210</v>
      </c>
      <c r="ACT56" s="1059">
        <v>210</v>
      </c>
      <c r="ACU56" s="1059">
        <v>110</v>
      </c>
      <c r="ACV56" s="1059">
        <v>40</v>
      </c>
      <c r="ACW56" s="1059">
        <v>525</v>
      </c>
      <c r="ACX56" s="1059">
        <v>565</v>
      </c>
      <c r="ACY56" s="1059">
        <v>320</v>
      </c>
      <c r="ACZ56" s="1059">
        <v>235</v>
      </c>
      <c r="ADA56" s="1059">
        <v>210</v>
      </c>
      <c r="ADB56" s="1059">
        <v>115</v>
      </c>
      <c r="ADC56" s="1059">
        <v>65</v>
      </c>
      <c r="ADD56" s="1059">
        <v>565</v>
      </c>
      <c r="ADE56" s="1059">
        <v>635</v>
      </c>
      <c r="ADF56" s="1059">
        <v>350</v>
      </c>
      <c r="ADG56" s="1059">
        <v>295</v>
      </c>
      <c r="ADH56" s="1059">
        <v>230</v>
      </c>
      <c r="ADI56" s="1059">
        <v>120</v>
      </c>
      <c r="ADJ56" s="1059">
        <v>50</v>
      </c>
      <c r="ADK56" s="1059">
        <v>640</v>
      </c>
      <c r="ADL56" s="1059">
        <v>700</v>
      </c>
      <c r="ADM56" s="1126">
        <v>405</v>
      </c>
      <c r="ADN56" s="1059">
        <v>124</v>
      </c>
      <c r="ADO56" s="1059">
        <v>120</v>
      </c>
      <c r="ADP56" s="1060">
        <v>0.967741935483871</v>
      </c>
      <c r="ADQ56" s="1059">
        <v>120</v>
      </c>
      <c r="ADR56" s="1060">
        <v>0.967741935483871</v>
      </c>
      <c r="ADS56" s="1059">
        <v>112</v>
      </c>
      <c r="ADT56" s="1059">
        <v>110</v>
      </c>
      <c r="ADU56" s="1060">
        <v>0.9821428571428571</v>
      </c>
      <c r="ADV56" s="1059">
        <v>108</v>
      </c>
      <c r="ADW56" s="1060">
        <v>0.9642857142857143</v>
      </c>
      <c r="ADX56" s="1059">
        <v>109</v>
      </c>
      <c r="ADY56" s="1060">
        <v>0.9732142857142857</v>
      </c>
      <c r="ADZ56" s="1059">
        <v>106</v>
      </c>
      <c r="AEA56" s="1060">
        <v>0.9464285714285714</v>
      </c>
      <c r="AEB56" s="1059">
        <v>128</v>
      </c>
      <c r="AEC56" s="1059">
        <v>126</v>
      </c>
      <c r="AED56" s="1060">
        <v>0.984375</v>
      </c>
      <c r="AEE56" s="1059">
        <v>121</v>
      </c>
      <c r="AEF56" s="1060">
        <v>0.9453125</v>
      </c>
      <c r="AEG56" s="1059">
        <v>126</v>
      </c>
      <c r="AEH56" s="1060">
        <v>0.984375</v>
      </c>
      <c r="AEI56" s="1059">
        <v>126</v>
      </c>
      <c r="AEJ56" s="1060">
        <v>0.984375</v>
      </c>
      <c r="AEK56" s="1059">
        <v>119</v>
      </c>
      <c r="AEL56" s="1060">
        <v>0.9296875</v>
      </c>
      <c r="AEM56" s="1059">
        <v>123</v>
      </c>
      <c r="AEN56" s="1060">
        <v>0.9609375</v>
      </c>
      <c r="AEO56" s="1059">
        <v>119</v>
      </c>
      <c r="AEP56" s="1072">
        <v>0.9296875</v>
      </c>
      <c r="AEQ56" s="1158">
        <v>140</v>
      </c>
      <c r="AER56" s="1042">
        <v>135</v>
      </c>
      <c r="AES56" s="1144">
        <v>0.9642857142857143</v>
      </c>
      <c r="AET56" s="64">
        <v>26</v>
      </c>
      <c r="AEU56" s="1144">
        <v>0.18571428571428572</v>
      </c>
      <c r="AEV56" s="1042">
        <v>132</v>
      </c>
      <c r="AEW56" s="1144">
        <v>0.94285714285714284</v>
      </c>
      <c r="AEX56" s="1042">
        <v>130</v>
      </c>
      <c r="AEY56" s="1042">
        <v>129</v>
      </c>
      <c r="AEZ56" s="1144">
        <v>0.99230769230769234</v>
      </c>
      <c r="AFA56" s="65">
        <v>125</v>
      </c>
      <c r="AFB56" s="1144">
        <v>0.96153846153846156</v>
      </c>
      <c r="AFC56" s="65">
        <v>93</v>
      </c>
      <c r="AFD56" s="1144">
        <v>0.7153846153846154</v>
      </c>
      <c r="AFE56" s="1042">
        <v>126</v>
      </c>
      <c r="AFF56" s="1144">
        <v>0.96923076923076923</v>
      </c>
      <c r="AFG56" s="1042">
        <v>95</v>
      </c>
      <c r="AFH56" s="1144">
        <v>0.73076923076923073</v>
      </c>
      <c r="AFI56" s="1042">
        <v>139</v>
      </c>
      <c r="AFJ56" s="1042">
        <v>133</v>
      </c>
      <c r="AFK56" s="1144">
        <v>0.95683453237410077</v>
      </c>
      <c r="AFL56" s="65">
        <v>127</v>
      </c>
      <c r="AFM56" s="1144">
        <v>0.91366906474820142</v>
      </c>
      <c r="AFN56" s="65">
        <v>133</v>
      </c>
      <c r="AFO56" s="1144">
        <v>0.95683453237410077</v>
      </c>
      <c r="AFP56" s="65">
        <v>133</v>
      </c>
      <c r="AFQ56" s="1144">
        <v>0.95683453237410077</v>
      </c>
      <c r="AFR56" s="65">
        <v>101</v>
      </c>
      <c r="AFS56" s="1144">
        <v>0.72661870503597126</v>
      </c>
      <c r="AFT56" s="65">
        <v>130</v>
      </c>
      <c r="AFU56" s="1144">
        <v>0.93525179856115104</v>
      </c>
      <c r="AFV56" s="1042">
        <v>134</v>
      </c>
      <c r="AFW56" s="1144">
        <v>0.96402877697841727</v>
      </c>
      <c r="AFX56" s="1042">
        <v>128</v>
      </c>
      <c r="AFY56" s="1144">
        <v>0.92086330935251803</v>
      </c>
      <c r="AFZ56" s="1042">
        <v>99</v>
      </c>
      <c r="AGA56" s="1144">
        <v>0.71223021582733814</v>
      </c>
      <c r="AGB56" s="1042">
        <v>100</v>
      </c>
      <c r="AGC56" s="802">
        <v>0.71942446043165464</v>
      </c>
      <c r="AGD56" s="1042">
        <v>174</v>
      </c>
      <c r="AGE56" s="1039">
        <v>173</v>
      </c>
      <c r="AGF56" s="1145">
        <v>0.99425287356321834</v>
      </c>
      <c r="AGG56" s="1039">
        <v>0</v>
      </c>
      <c r="AGH56" s="1145">
        <v>0</v>
      </c>
      <c r="AGI56" s="1039">
        <v>172</v>
      </c>
      <c r="AGJ56" s="1145">
        <v>0.9885057471264368</v>
      </c>
      <c r="AGK56" s="1039">
        <v>157</v>
      </c>
      <c r="AGL56" s="1039">
        <v>154</v>
      </c>
      <c r="AGM56" s="1145">
        <v>0.98089171974522293</v>
      </c>
      <c r="AGN56" s="1039">
        <v>148</v>
      </c>
      <c r="AGO56" s="1145">
        <v>0.9426751592356688</v>
      </c>
      <c r="AGP56" s="1039">
        <v>145</v>
      </c>
      <c r="AGQ56" s="1145">
        <v>0.92356687898089174</v>
      </c>
      <c r="AGR56" s="1039">
        <v>151</v>
      </c>
      <c r="AGS56" s="1145">
        <v>0.96178343949044587</v>
      </c>
      <c r="AGT56" s="1039">
        <v>151</v>
      </c>
      <c r="AGU56" s="1145">
        <v>0.96178343949044587</v>
      </c>
      <c r="AGV56" s="1039">
        <v>180</v>
      </c>
      <c r="AGW56" s="1039">
        <v>177</v>
      </c>
      <c r="AGX56" s="1145">
        <v>0.98333333333333328</v>
      </c>
      <c r="AGY56" s="1039">
        <v>169</v>
      </c>
      <c r="AGZ56" s="1145">
        <v>0.93888888888888888</v>
      </c>
      <c r="AHA56" s="1039">
        <v>177</v>
      </c>
      <c r="AHB56" s="1145">
        <v>0.98333333333333328</v>
      </c>
      <c r="AHC56" s="1039">
        <v>174</v>
      </c>
      <c r="AHD56" s="1145">
        <v>0.96666666666666667</v>
      </c>
      <c r="AHE56" s="1039">
        <v>159</v>
      </c>
      <c r="AHF56" s="1145">
        <v>0.8833333333333333</v>
      </c>
      <c r="AHG56" s="1039">
        <v>160</v>
      </c>
      <c r="AHH56" s="1145">
        <v>0.88888888888888884</v>
      </c>
      <c r="AHI56" s="1039">
        <v>176</v>
      </c>
      <c r="AHJ56" s="1145">
        <v>0.97777777777777775</v>
      </c>
      <c r="AHK56" s="1039">
        <v>168</v>
      </c>
      <c r="AHL56" s="1145">
        <v>0.93333333333333335</v>
      </c>
      <c r="AHM56" s="1039">
        <v>163</v>
      </c>
      <c r="AHN56" s="1145">
        <v>0.90555555555555556</v>
      </c>
      <c r="AHO56" s="1039">
        <v>170</v>
      </c>
      <c r="AHP56" s="749">
        <v>0.94444444444444442</v>
      </c>
    </row>
    <row r="57" spans="1:900" ht="14.25" x14ac:dyDescent="0.2">
      <c r="A57" s="1979"/>
      <c r="B57" s="8" t="s">
        <v>674</v>
      </c>
      <c r="C57" s="1015" t="s">
        <v>675</v>
      </c>
      <c r="D57" s="3" t="s">
        <v>667</v>
      </c>
      <c r="E57" s="1" t="s">
        <v>1620</v>
      </c>
      <c r="F57" s="1" t="s">
        <v>1621</v>
      </c>
      <c r="G57" s="1" t="s">
        <v>1622</v>
      </c>
      <c r="H57" s="1" t="s">
        <v>1623</v>
      </c>
      <c r="I57" s="1" t="s">
        <v>1624</v>
      </c>
      <c r="J57" s="1" t="s">
        <v>667</v>
      </c>
      <c r="K57" s="1" t="s">
        <v>667</v>
      </c>
      <c r="L57" s="1" t="s">
        <v>739</v>
      </c>
      <c r="M57" s="1" t="s">
        <v>1714</v>
      </c>
      <c r="N57" s="1" t="s">
        <v>629</v>
      </c>
      <c r="O57" s="1" t="s">
        <v>1625</v>
      </c>
      <c r="P57" s="1" t="s">
        <v>667</v>
      </c>
      <c r="Q57" s="1">
        <v>529498</v>
      </c>
      <c r="R57" s="1">
        <v>135882</v>
      </c>
      <c r="S57" s="1">
        <v>22412</v>
      </c>
      <c r="T57" s="1">
        <v>80266</v>
      </c>
      <c r="U57" s="2063" t="s">
        <v>3682</v>
      </c>
      <c r="V57" s="1125">
        <v>450</v>
      </c>
      <c r="W57" s="1059">
        <v>500</v>
      </c>
      <c r="X57" s="1059">
        <v>5125</v>
      </c>
      <c r="Y57" s="1059">
        <v>5920</v>
      </c>
      <c r="Z57" s="1098">
        <v>8.7804878048780483E-2</v>
      </c>
      <c r="AA57" s="1098">
        <v>8.0362097416092002E-2</v>
      </c>
      <c r="AB57" s="1098">
        <v>9.5865119993065323E-2</v>
      </c>
      <c r="AC57" s="1098">
        <v>8.4459459459459457E-2</v>
      </c>
      <c r="AD57" s="1098">
        <v>7.7642561513514424E-2</v>
      </c>
      <c r="AE57" s="1072">
        <v>9.1815292110498117E-2</v>
      </c>
      <c r="AF57" s="1059">
        <v>440</v>
      </c>
      <c r="AG57" s="1059">
        <v>495</v>
      </c>
      <c r="AH57" s="1059">
        <v>5120</v>
      </c>
      <c r="AI57" s="1059">
        <v>5920</v>
      </c>
      <c r="AJ57" s="1098">
        <v>8.59375E-2</v>
      </c>
      <c r="AK57" s="1098">
        <v>7.8567518665355107E-2</v>
      </c>
      <c r="AL57" s="1098">
        <v>9.3928345214109948E-2</v>
      </c>
      <c r="AM57" s="1098">
        <v>8.3614864864864871E-2</v>
      </c>
      <c r="AN57" s="1098">
        <v>7.6830716272751426E-2</v>
      </c>
      <c r="AO57" s="1072">
        <v>9.0939043557813987E-2</v>
      </c>
      <c r="AP57" s="1059">
        <v>410</v>
      </c>
      <c r="AQ57" s="1059">
        <v>475</v>
      </c>
      <c r="AR57" s="1059">
        <v>5105</v>
      </c>
      <c r="AS57" s="1059">
        <v>5905</v>
      </c>
      <c r="AT57" s="1098">
        <v>8.0313418217433888E-2</v>
      </c>
      <c r="AU57" s="1098">
        <v>7.3169831420696801E-2</v>
      </c>
      <c r="AV57" s="1098">
        <v>8.8088149564069684E-2</v>
      </c>
      <c r="AW57" s="1098">
        <v>8.0440304826418285E-2</v>
      </c>
      <c r="AX57" s="1098">
        <v>7.3773069725099324E-2</v>
      </c>
      <c r="AY57" s="1072">
        <v>8.7653068625051123E-2</v>
      </c>
      <c r="AZ57" s="1059">
        <v>445</v>
      </c>
      <c r="BA57" s="1059">
        <v>505</v>
      </c>
      <c r="BB57" s="1059">
        <v>5090</v>
      </c>
      <c r="BC57" s="1059">
        <v>5895</v>
      </c>
      <c r="BD57" s="1098">
        <v>8.7426326129666013E-2</v>
      </c>
      <c r="BE57" s="1098">
        <v>7.9974464024545694E-2</v>
      </c>
      <c r="BF57" s="1098">
        <v>9.5500463109843906E-2</v>
      </c>
      <c r="BG57" s="1098">
        <v>8.5665818490245974E-2</v>
      </c>
      <c r="BH57" s="1098">
        <v>7.8788528311362044E-2</v>
      </c>
      <c r="BI57" s="1072">
        <v>9.3082756227853711E-2</v>
      </c>
      <c r="BJ57" s="1059">
        <v>1752</v>
      </c>
      <c r="BK57" s="1059">
        <v>1798</v>
      </c>
      <c r="BL57" s="1059">
        <v>1529</v>
      </c>
      <c r="BM57" s="1059">
        <v>1385</v>
      </c>
      <c r="BN57" s="1059">
        <v>1216</v>
      </c>
      <c r="BO57" s="1059">
        <v>6464</v>
      </c>
      <c r="BP57" s="1059">
        <v>7680</v>
      </c>
      <c r="BQ57" s="1126">
        <v>24801</v>
      </c>
      <c r="BR57" s="1059">
        <v>1745</v>
      </c>
      <c r="BS57" s="1059">
        <v>1766</v>
      </c>
      <c r="BT57" s="1059">
        <v>1536</v>
      </c>
      <c r="BU57" s="1059">
        <v>1363</v>
      </c>
      <c r="BV57" s="1059">
        <v>1209</v>
      </c>
      <c r="BW57" s="1059">
        <v>6410</v>
      </c>
      <c r="BX57" s="1059">
        <v>7619</v>
      </c>
      <c r="BY57" s="1126">
        <v>24658</v>
      </c>
      <c r="BZ57" s="1059">
        <v>1840</v>
      </c>
      <c r="CA57" s="1059">
        <v>1722</v>
      </c>
      <c r="CB57" s="1059">
        <v>1528</v>
      </c>
      <c r="CC57" s="1059">
        <v>1338</v>
      </c>
      <c r="CD57" s="1059">
        <v>1190</v>
      </c>
      <c r="CE57" s="1059">
        <v>6428</v>
      </c>
      <c r="CF57" s="1059">
        <v>7618</v>
      </c>
      <c r="CG57" s="1126">
        <v>24718</v>
      </c>
      <c r="CH57" s="1059">
        <v>1823</v>
      </c>
      <c r="CI57" s="1059">
        <v>1711</v>
      </c>
      <c r="CJ57" s="1059">
        <v>1509</v>
      </c>
      <c r="CK57" s="1059">
        <v>1368</v>
      </c>
      <c r="CL57" s="1059">
        <v>1192</v>
      </c>
      <c r="CM57" s="1059">
        <v>6411</v>
      </c>
      <c r="CN57" s="1059">
        <v>7603</v>
      </c>
      <c r="CO57" s="1126">
        <v>24746</v>
      </c>
      <c r="CP57" s="1059">
        <v>1823</v>
      </c>
      <c r="CQ57" s="1059">
        <v>1667</v>
      </c>
      <c r="CR57" s="1059">
        <v>1529</v>
      </c>
      <c r="CS57" s="1059">
        <v>1358</v>
      </c>
      <c r="CT57" s="1059">
        <v>1248</v>
      </c>
      <c r="CU57" s="1059">
        <v>6377</v>
      </c>
      <c r="CV57" s="1059">
        <v>7625</v>
      </c>
      <c r="CW57" s="1126">
        <v>24606</v>
      </c>
      <c r="CX57" s="1059">
        <v>1842</v>
      </c>
      <c r="CY57" s="1059">
        <v>1602</v>
      </c>
      <c r="CZ57" s="1059">
        <v>1555</v>
      </c>
      <c r="DA57" s="1059">
        <v>1360</v>
      </c>
      <c r="DB57" s="1059">
        <v>1214</v>
      </c>
      <c r="DC57" s="1059">
        <v>6359</v>
      </c>
      <c r="DD57" s="1059">
        <v>7573</v>
      </c>
      <c r="DE57" s="1126">
        <v>24444</v>
      </c>
      <c r="DF57" s="1059">
        <v>1818</v>
      </c>
      <c r="DG57" s="1059">
        <v>1599</v>
      </c>
      <c r="DH57" s="1059">
        <v>1551</v>
      </c>
      <c r="DI57" s="1059">
        <v>1358</v>
      </c>
      <c r="DJ57" s="1059">
        <v>1304</v>
      </c>
      <c r="DK57" s="1059">
        <v>6326</v>
      </c>
      <c r="DL57" s="1059">
        <v>7630</v>
      </c>
      <c r="DM57" s="1126">
        <v>24458</v>
      </c>
      <c r="DN57" s="1059">
        <v>1708</v>
      </c>
      <c r="DO57" s="1059">
        <v>1584</v>
      </c>
      <c r="DP57" s="1059">
        <v>1530</v>
      </c>
      <c r="DQ57" s="1059">
        <v>1306</v>
      </c>
      <c r="DR57" s="1059">
        <v>1341</v>
      </c>
      <c r="DS57" s="1059">
        <v>6128</v>
      </c>
      <c r="DT57" s="1059">
        <v>7469</v>
      </c>
      <c r="DU57" s="1126">
        <v>24088</v>
      </c>
      <c r="DV57" s="1059">
        <v>1707</v>
      </c>
      <c r="DW57" s="1059">
        <v>1573</v>
      </c>
      <c r="DX57" s="1059">
        <v>1538</v>
      </c>
      <c r="DY57" s="1059">
        <v>1261</v>
      </c>
      <c r="DZ57" s="1059">
        <v>1339</v>
      </c>
      <c r="EA57" s="1059">
        <v>6079</v>
      </c>
      <c r="EB57" s="1059">
        <v>7418</v>
      </c>
      <c r="EC57" s="1126">
        <v>23727</v>
      </c>
      <c r="ED57" s="1059">
        <v>1582</v>
      </c>
      <c r="EE57" s="1059">
        <v>1552</v>
      </c>
      <c r="EF57" s="1059">
        <v>1518</v>
      </c>
      <c r="EG57" s="1059">
        <v>1233</v>
      </c>
      <c r="EH57" s="1059">
        <v>1340</v>
      </c>
      <c r="EI57" s="1059">
        <v>5885</v>
      </c>
      <c r="EJ57" s="1059">
        <v>7225</v>
      </c>
      <c r="EK57" s="1126">
        <v>23175</v>
      </c>
      <c r="EL57" s="1059">
        <v>1524</v>
      </c>
      <c r="EM57" s="1059">
        <v>1584</v>
      </c>
      <c r="EN57" s="1059">
        <v>1494</v>
      </c>
      <c r="EO57" s="1059">
        <v>1135</v>
      </c>
      <c r="EP57" s="1059">
        <v>1342</v>
      </c>
      <c r="EQ57" s="1059">
        <v>5737</v>
      </c>
      <c r="ER57" s="1059">
        <v>7079</v>
      </c>
      <c r="ES57" s="1126">
        <v>22869</v>
      </c>
      <c r="ET57" s="1059" t="s">
        <v>770</v>
      </c>
      <c r="EU57" s="1059" t="s">
        <v>770</v>
      </c>
      <c r="EV57" s="1059">
        <v>34</v>
      </c>
      <c r="EW57" s="1059">
        <v>33</v>
      </c>
      <c r="EX57" s="1059">
        <v>67</v>
      </c>
      <c r="EY57" s="1059">
        <v>260</v>
      </c>
      <c r="EZ57" s="1098">
        <v>0.25769230769230766</v>
      </c>
      <c r="FA57" s="1098">
        <v>0.20832854034381573</v>
      </c>
      <c r="FB57" s="1098">
        <v>0.31411194128788555</v>
      </c>
      <c r="FC57" s="64" t="s">
        <v>3498</v>
      </c>
      <c r="FD57" s="1098">
        <v>0.12692307692307692</v>
      </c>
      <c r="FE57" s="1098">
        <v>9.1822011135843609E-2</v>
      </c>
      <c r="FF57" s="1098">
        <v>0.17288793677328379</v>
      </c>
      <c r="FG57" s="1126" t="s">
        <v>3498</v>
      </c>
      <c r="FH57" s="1059" t="s">
        <v>770</v>
      </c>
      <c r="FI57" s="1059" t="s">
        <v>770</v>
      </c>
      <c r="FJ57" s="1059">
        <v>29</v>
      </c>
      <c r="FK57" s="1059">
        <v>41</v>
      </c>
      <c r="FL57" s="1059">
        <v>70</v>
      </c>
      <c r="FM57" s="1059">
        <v>268</v>
      </c>
      <c r="FN57" s="1098">
        <v>0.26119402985074625</v>
      </c>
      <c r="FO57" s="1098">
        <v>0.21223970614004217</v>
      </c>
      <c r="FP57" s="1098">
        <v>0.31689760589730809</v>
      </c>
      <c r="FQ57" s="1059" t="s">
        <v>3498</v>
      </c>
      <c r="FR57" s="1098">
        <v>0.15298507462686567</v>
      </c>
      <c r="FS57" s="1098">
        <v>0.11481699452913173</v>
      </c>
      <c r="FT57" s="1098">
        <v>0.20096066202514284</v>
      </c>
      <c r="FU57" s="1126" t="s">
        <v>2154</v>
      </c>
      <c r="FV57" s="1059" t="s">
        <v>770</v>
      </c>
      <c r="FW57" s="1059" t="s">
        <v>770</v>
      </c>
      <c r="FX57" s="1059">
        <v>45</v>
      </c>
      <c r="FY57" s="1059">
        <v>43</v>
      </c>
      <c r="FZ57" s="1059">
        <v>88</v>
      </c>
      <c r="GA57" s="1059">
        <v>278</v>
      </c>
      <c r="GB57" s="1098">
        <v>0.31654676258992803</v>
      </c>
      <c r="GC57" s="1098">
        <v>0.26468727005053694</v>
      </c>
      <c r="GD57" s="1098">
        <v>0.37340713796595082</v>
      </c>
      <c r="GE57" s="1059" t="s">
        <v>2154</v>
      </c>
      <c r="GF57" s="1098">
        <v>0.15467625899280577</v>
      </c>
      <c r="GG57" s="1098">
        <v>0.11690618323216893</v>
      </c>
      <c r="GH57" s="1098">
        <v>0.20185976126945507</v>
      </c>
      <c r="GI57" s="1126" t="s">
        <v>2154</v>
      </c>
      <c r="GJ57" s="1059" t="s">
        <v>770</v>
      </c>
      <c r="GK57" s="1059" t="s">
        <v>770</v>
      </c>
      <c r="GL57" s="1059">
        <v>29</v>
      </c>
      <c r="GM57" s="1059">
        <v>42</v>
      </c>
      <c r="GN57" s="1059">
        <v>71</v>
      </c>
      <c r="GO57" s="1059">
        <v>265</v>
      </c>
      <c r="GP57" s="1098">
        <v>0.26792452830188679</v>
      </c>
      <c r="GQ57" s="1098">
        <v>0.21819685877550138</v>
      </c>
      <c r="GR57" s="1098">
        <v>0.32428442168044275</v>
      </c>
      <c r="GS57" s="1059" t="s">
        <v>3498</v>
      </c>
      <c r="GT57" s="1098">
        <v>0.15849056603773584</v>
      </c>
      <c r="GU57" s="1098">
        <v>0.11944376618064369</v>
      </c>
      <c r="GV57" s="1098">
        <v>0.20729697985615217</v>
      </c>
      <c r="GW57" s="1126" t="s">
        <v>2154</v>
      </c>
      <c r="GX57" s="1059" t="s">
        <v>770</v>
      </c>
      <c r="GY57" s="1059" t="s">
        <v>770</v>
      </c>
      <c r="GZ57" s="1059">
        <v>44</v>
      </c>
      <c r="HA57" s="1059">
        <v>27</v>
      </c>
      <c r="HB57" s="1059">
        <v>71</v>
      </c>
      <c r="HC57" s="1059">
        <v>349</v>
      </c>
      <c r="HD57" s="1098">
        <v>0.20343839541547279</v>
      </c>
      <c r="HE57" s="1098">
        <v>0.1645398144652668</v>
      </c>
      <c r="HF57" s="1098">
        <v>0.24879443289937575</v>
      </c>
      <c r="HG57" s="1059" t="s">
        <v>2154</v>
      </c>
      <c r="HH57" s="1098">
        <v>7.7363896848137534E-2</v>
      </c>
      <c r="HI57" s="1098">
        <v>5.3711245563949142E-2</v>
      </c>
      <c r="HJ57" s="1098">
        <v>0.11021920357889893</v>
      </c>
      <c r="HK57" s="1126" t="s">
        <v>2154</v>
      </c>
      <c r="HL57" s="1059" t="s">
        <v>770</v>
      </c>
      <c r="HM57" s="1059" t="s">
        <v>770</v>
      </c>
      <c r="HN57" s="1059">
        <v>33</v>
      </c>
      <c r="HO57" s="1059">
        <v>23</v>
      </c>
      <c r="HP57" s="1059">
        <v>56</v>
      </c>
      <c r="HQ57" s="1059">
        <v>310</v>
      </c>
      <c r="HR57" s="1098">
        <v>0.18064516129032257</v>
      </c>
      <c r="HS57" s="1098">
        <v>0.14181102041380328</v>
      </c>
      <c r="HT57" s="1098">
        <v>0.22729718873098467</v>
      </c>
      <c r="HU57" s="1059" t="s">
        <v>2154</v>
      </c>
      <c r="HV57" s="1098">
        <v>7.4193548387096769E-2</v>
      </c>
      <c r="HW57" s="1098">
        <v>4.9944914584173203E-2</v>
      </c>
      <c r="HX57" s="1098">
        <v>0.10886603094221073</v>
      </c>
      <c r="HY57" s="1126" t="s">
        <v>2154</v>
      </c>
      <c r="HZ57" s="1059" t="s">
        <v>770</v>
      </c>
      <c r="IA57" s="1059" t="s">
        <v>770</v>
      </c>
      <c r="IB57" s="1059">
        <v>33</v>
      </c>
      <c r="IC57" s="1059">
        <v>11</v>
      </c>
      <c r="ID57" s="1059">
        <v>44</v>
      </c>
      <c r="IE57" s="1059">
        <v>318</v>
      </c>
      <c r="IF57" s="1098">
        <v>0.13836477987421383</v>
      </c>
      <c r="IG57" s="1098">
        <v>0.10471246175641014</v>
      </c>
      <c r="IH57" s="1098">
        <v>0.18064996220607035</v>
      </c>
      <c r="II57" s="1059" t="s">
        <v>3498</v>
      </c>
      <c r="IJ57" s="1098">
        <v>3.4591194968553458E-2</v>
      </c>
      <c r="IK57" s="1098">
        <v>1.9423009220452678E-2</v>
      </c>
      <c r="IL57" s="1098">
        <v>6.0869501618217865E-2</v>
      </c>
      <c r="IM57" s="1126" t="s">
        <v>3498</v>
      </c>
      <c r="IN57" s="1059" t="s">
        <v>770</v>
      </c>
      <c r="IO57" s="1059" t="s">
        <v>770</v>
      </c>
      <c r="IP57" s="1059">
        <v>32</v>
      </c>
      <c r="IQ57" s="1059">
        <v>17</v>
      </c>
      <c r="IR57" s="1059">
        <v>49</v>
      </c>
      <c r="IS57" s="1059">
        <v>208</v>
      </c>
      <c r="IT57" s="1098">
        <v>0.23557692307692307</v>
      </c>
      <c r="IU57" s="1098">
        <v>0.18302637164475491</v>
      </c>
      <c r="IV57" s="1098">
        <v>0.29771738544433457</v>
      </c>
      <c r="IW57" s="1059" t="s">
        <v>2154</v>
      </c>
      <c r="IX57" s="1098">
        <v>8.1730769230769232E-2</v>
      </c>
      <c r="IY57" s="1098">
        <v>5.165287981199955E-2</v>
      </c>
      <c r="IZ57" s="1098">
        <v>0.12697815412892377</v>
      </c>
      <c r="JA57" s="1126" t="s">
        <v>2154</v>
      </c>
      <c r="JB57" s="1059">
        <v>24320</v>
      </c>
      <c r="JC57" s="1059">
        <v>1827</v>
      </c>
      <c r="JD57" s="1059">
        <v>1596</v>
      </c>
      <c r="JE57" s="1059">
        <v>1543</v>
      </c>
      <c r="JF57" s="1059">
        <v>1323</v>
      </c>
      <c r="JG57" s="1126">
        <v>1254</v>
      </c>
      <c r="JH57" s="1059">
        <v>2449</v>
      </c>
      <c r="JI57" s="1059">
        <v>25</v>
      </c>
      <c r="JJ57" s="1059">
        <v>46</v>
      </c>
      <c r="JK57" s="1059">
        <v>39</v>
      </c>
      <c r="JL57" s="1059">
        <v>45</v>
      </c>
      <c r="JM57" s="1126">
        <v>47</v>
      </c>
      <c r="JN57" s="1060">
        <v>0.10069901315789474</v>
      </c>
      <c r="JO57" s="1060">
        <v>1.3683634373289545E-2</v>
      </c>
      <c r="JP57" s="1060">
        <v>2.882205513784461E-2</v>
      </c>
      <c r="JQ57" s="1060">
        <v>2.5275437459494492E-2</v>
      </c>
      <c r="JR57" s="1060">
        <v>3.4013605442176874E-2</v>
      </c>
      <c r="JS57" s="1072">
        <v>3.7480063795853266E-2</v>
      </c>
      <c r="JT57" s="1059">
        <v>24346</v>
      </c>
      <c r="JU57" s="1059">
        <v>20944</v>
      </c>
      <c r="JV57" s="1059">
        <v>19464</v>
      </c>
      <c r="JW57" s="1059">
        <v>1480</v>
      </c>
      <c r="JX57" s="1059">
        <v>228</v>
      </c>
      <c r="JY57" s="1059">
        <v>9</v>
      </c>
      <c r="JZ57" s="1059">
        <v>1243</v>
      </c>
      <c r="KA57" s="1059">
        <v>586</v>
      </c>
      <c r="KB57" s="1059">
        <v>2189</v>
      </c>
      <c r="KC57" s="1059">
        <v>439</v>
      </c>
      <c r="KD57" s="1059">
        <v>188</v>
      </c>
      <c r="KE57" s="1060">
        <v>0.79947424628275687</v>
      </c>
      <c r="KF57" s="1072">
        <v>0.20052575371724313</v>
      </c>
      <c r="KG57" s="1059">
        <v>1827</v>
      </c>
      <c r="KH57" s="1059">
        <v>1440</v>
      </c>
      <c r="KI57" s="1059">
        <v>1360</v>
      </c>
      <c r="KJ57" s="1059">
        <v>80</v>
      </c>
      <c r="KK57" s="1059">
        <v>3</v>
      </c>
      <c r="KL57" s="1059">
        <v>4</v>
      </c>
      <c r="KM57" s="1059">
        <v>73</v>
      </c>
      <c r="KN57" s="1059">
        <v>124</v>
      </c>
      <c r="KO57" s="1059">
        <v>192</v>
      </c>
      <c r="KP57" s="1059">
        <v>58</v>
      </c>
      <c r="KQ57" s="1059">
        <v>13</v>
      </c>
      <c r="KR57" s="1060">
        <v>0.7443897099069513</v>
      </c>
      <c r="KS57" s="1072">
        <v>0.2556102900930487</v>
      </c>
      <c r="KT57" s="1059">
        <v>1009</v>
      </c>
      <c r="KU57" s="1059">
        <v>832</v>
      </c>
      <c r="KV57" s="1059">
        <v>791</v>
      </c>
      <c r="KW57" s="1059">
        <v>41</v>
      </c>
      <c r="KX57" s="1059">
        <v>0</v>
      </c>
      <c r="KY57" s="1059">
        <v>0</v>
      </c>
      <c r="KZ57" s="1059">
        <v>41</v>
      </c>
      <c r="LA57" s="1059">
        <v>55</v>
      </c>
      <c r="LB57" s="1059">
        <v>88</v>
      </c>
      <c r="LC57" s="1059">
        <v>28</v>
      </c>
      <c r="LD57" s="1059">
        <v>6</v>
      </c>
      <c r="LE57" s="1060">
        <v>0.78394449950445988</v>
      </c>
      <c r="LF57" s="1072">
        <v>0.21605550049554012</v>
      </c>
      <c r="LG57" s="1059">
        <v>587</v>
      </c>
      <c r="LH57" s="1059">
        <v>475</v>
      </c>
      <c r="LI57" s="1059">
        <v>451</v>
      </c>
      <c r="LJ57" s="1059">
        <v>24</v>
      </c>
      <c r="LK57" s="1059">
        <v>1</v>
      </c>
      <c r="LL57" s="1059">
        <v>0</v>
      </c>
      <c r="LM57" s="1059">
        <v>23</v>
      </c>
      <c r="LN57" s="1059">
        <v>38</v>
      </c>
      <c r="LO57" s="1059">
        <v>58</v>
      </c>
      <c r="LP57" s="1059">
        <v>14</v>
      </c>
      <c r="LQ57" s="1059">
        <v>2</v>
      </c>
      <c r="LR57" s="1060">
        <v>0.76831345826235098</v>
      </c>
      <c r="LS57" s="1072">
        <v>0.23168654173764902</v>
      </c>
      <c r="LT57" s="1059">
        <v>1543</v>
      </c>
      <c r="LU57" s="1059">
        <v>1307</v>
      </c>
      <c r="LV57" s="1059">
        <v>1257</v>
      </c>
      <c r="LW57" s="1059">
        <v>50</v>
      </c>
      <c r="LX57" s="1059">
        <v>1</v>
      </c>
      <c r="LY57" s="1059">
        <v>0</v>
      </c>
      <c r="LZ57" s="1059">
        <v>49</v>
      </c>
      <c r="MA57" s="1059">
        <v>61</v>
      </c>
      <c r="MB57" s="1059">
        <v>143</v>
      </c>
      <c r="MC57" s="1059">
        <v>23</v>
      </c>
      <c r="MD57" s="1059">
        <v>9</v>
      </c>
      <c r="ME57" s="1060">
        <v>0.81464679196370704</v>
      </c>
      <c r="MF57" s="1072">
        <v>0.18535320803629296</v>
      </c>
      <c r="MG57" s="1059">
        <v>325</v>
      </c>
      <c r="MH57" s="1059">
        <v>273</v>
      </c>
      <c r="MI57" s="1059">
        <v>268</v>
      </c>
      <c r="MJ57" s="1059">
        <v>5</v>
      </c>
      <c r="MK57" s="1059">
        <v>0</v>
      </c>
      <c r="ML57" s="1059">
        <v>0</v>
      </c>
      <c r="MM57" s="1059">
        <v>5</v>
      </c>
      <c r="MN57" s="1059">
        <v>15</v>
      </c>
      <c r="MO57" s="1059">
        <v>27</v>
      </c>
      <c r="MP57" s="1059">
        <v>7</v>
      </c>
      <c r="MQ57" s="1059">
        <v>3</v>
      </c>
      <c r="MR57" s="1060">
        <v>0.82461538461538464</v>
      </c>
      <c r="MS57" s="1072">
        <v>0.17538461538461536</v>
      </c>
      <c r="MT57" s="1059">
        <v>597</v>
      </c>
      <c r="MU57" s="1059">
        <v>513</v>
      </c>
      <c r="MV57" s="1059">
        <v>494</v>
      </c>
      <c r="MW57" s="1059">
        <v>19</v>
      </c>
      <c r="MX57" s="1059">
        <v>1</v>
      </c>
      <c r="MY57" s="1059">
        <v>0</v>
      </c>
      <c r="MZ57" s="1059">
        <v>18</v>
      </c>
      <c r="NA57" s="1059">
        <v>19</v>
      </c>
      <c r="NB57" s="1059">
        <v>48</v>
      </c>
      <c r="NC57" s="1059">
        <v>9</v>
      </c>
      <c r="ND57" s="1059">
        <v>8</v>
      </c>
      <c r="NE57" s="1060">
        <v>0.82747068676716917</v>
      </c>
      <c r="NF57" s="1072">
        <v>0.17252931323283083</v>
      </c>
      <c r="NG57" s="1059">
        <v>412</v>
      </c>
      <c r="NH57" s="1059">
        <v>345</v>
      </c>
      <c r="NI57" s="1059">
        <v>322</v>
      </c>
      <c r="NJ57" s="1059">
        <v>23</v>
      </c>
      <c r="NK57" s="1059">
        <v>0</v>
      </c>
      <c r="NL57" s="1059">
        <v>0</v>
      </c>
      <c r="NM57" s="1059">
        <v>23</v>
      </c>
      <c r="NN57" s="1059">
        <v>18</v>
      </c>
      <c r="NO57" s="1059">
        <v>43</v>
      </c>
      <c r="NP57" s="1059">
        <v>5</v>
      </c>
      <c r="NQ57" s="1059">
        <v>1</v>
      </c>
      <c r="NR57" s="1060">
        <v>0.78155339805825241</v>
      </c>
      <c r="NS57" s="1072">
        <v>0.21844660194174759</v>
      </c>
      <c r="NT57" s="1059">
        <v>1254</v>
      </c>
      <c r="NU57" s="1059">
        <v>1061</v>
      </c>
      <c r="NV57" s="1059">
        <v>979</v>
      </c>
      <c r="NW57" s="1059">
        <v>82</v>
      </c>
      <c r="NX57" s="1059">
        <v>3</v>
      </c>
      <c r="NY57" s="1059">
        <v>1</v>
      </c>
      <c r="NZ57" s="1059">
        <v>78</v>
      </c>
      <c r="OA57" s="1059">
        <v>27</v>
      </c>
      <c r="OB57" s="1059">
        <v>140</v>
      </c>
      <c r="OC57" s="1059">
        <v>15</v>
      </c>
      <c r="OD57" s="1059">
        <v>11</v>
      </c>
      <c r="OE57" s="1060">
        <v>0.7807017543859649</v>
      </c>
      <c r="OF57" s="1072">
        <v>0.2192982456140351</v>
      </c>
      <c r="OG57" s="1059">
        <v>7554</v>
      </c>
      <c r="OH57" s="1059">
        <v>6246</v>
      </c>
      <c r="OI57" s="1059">
        <v>5922</v>
      </c>
      <c r="OJ57" s="1059">
        <v>324</v>
      </c>
      <c r="OK57" s="1059">
        <v>9</v>
      </c>
      <c r="OL57" s="1059">
        <v>5</v>
      </c>
      <c r="OM57" s="1059">
        <v>310</v>
      </c>
      <c r="ON57" s="1059">
        <v>357</v>
      </c>
      <c r="OO57" s="1059">
        <v>739</v>
      </c>
      <c r="OP57" s="1059">
        <v>159</v>
      </c>
      <c r="OQ57" s="1059">
        <v>53</v>
      </c>
      <c r="OR57" s="1060">
        <v>0.78395552025416992</v>
      </c>
      <c r="OS57" s="1072">
        <v>0.21604447974583008</v>
      </c>
      <c r="OT57" s="1059">
        <v>24606</v>
      </c>
      <c r="OU57" s="1059">
        <v>8.6457383158579209</v>
      </c>
      <c r="OV57" s="1060">
        <v>0</v>
      </c>
      <c r="OW57" s="1072">
        <v>0</v>
      </c>
      <c r="OX57" s="1059">
        <v>5297</v>
      </c>
      <c r="OY57" s="1060">
        <v>8.3875589956579205E-2</v>
      </c>
      <c r="OZ57" s="1059">
        <v>444.28900000000004</v>
      </c>
      <c r="PA57" s="1060">
        <v>0</v>
      </c>
      <c r="PB57" s="1072">
        <v>0</v>
      </c>
      <c r="PC57" s="1059">
        <v>550</v>
      </c>
      <c r="PD57" s="1059">
        <v>100</v>
      </c>
      <c r="PE57" s="1126">
        <v>25</v>
      </c>
      <c r="PF57" s="1059">
        <v>540</v>
      </c>
      <c r="PG57" s="1059">
        <v>125</v>
      </c>
      <c r="PH57" s="1126">
        <v>50</v>
      </c>
      <c r="PI57" s="1059">
        <v>525</v>
      </c>
      <c r="PJ57" s="1059">
        <v>105</v>
      </c>
      <c r="PK57" s="1126">
        <v>25</v>
      </c>
      <c r="PL57" s="1059">
        <v>495</v>
      </c>
      <c r="PM57" s="1059">
        <v>115</v>
      </c>
      <c r="PN57" s="1126">
        <v>25</v>
      </c>
      <c r="PO57" s="1059">
        <v>485</v>
      </c>
      <c r="PP57" s="1059">
        <v>110</v>
      </c>
      <c r="PQ57" s="1126">
        <v>30</v>
      </c>
      <c r="PR57" s="1059">
        <v>450</v>
      </c>
      <c r="PS57" s="1059">
        <v>110</v>
      </c>
      <c r="PT57" s="1126">
        <v>25</v>
      </c>
      <c r="PU57" s="1059" t="s">
        <v>770</v>
      </c>
      <c r="PV57" s="1059" t="s">
        <v>770</v>
      </c>
      <c r="PW57" s="1059" t="s">
        <v>770</v>
      </c>
      <c r="PX57" s="1059" t="s">
        <v>770</v>
      </c>
      <c r="PY57" s="1059" t="s">
        <v>770</v>
      </c>
      <c r="PZ57" s="1059" t="s">
        <v>770</v>
      </c>
      <c r="QA57" s="1059" t="s">
        <v>770</v>
      </c>
      <c r="QB57" s="1126" t="s">
        <v>770</v>
      </c>
      <c r="QC57" s="1059">
        <v>334</v>
      </c>
      <c r="QD57" s="1059">
        <v>299</v>
      </c>
      <c r="QE57" s="1059" t="s">
        <v>770</v>
      </c>
      <c r="QF57" s="1059">
        <v>332</v>
      </c>
      <c r="QG57" s="1059">
        <v>329</v>
      </c>
      <c r="QH57" s="1059">
        <v>348</v>
      </c>
      <c r="QI57" s="1059">
        <v>353</v>
      </c>
      <c r="QJ57" s="1059">
        <v>321</v>
      </c>
      <c r="QK57" s="1126">
        <v>357</v>
      </c>
      <c r="QL57" s="1059">
        <v>344</v>
      </c>
      <c r="QM57" s="1059">
        <v>347</v>
      </c>
      <c r="QN57" s="1059">
        <v>329</v>
      </c>
      <c r="QO57" s="1059">
        <v>347</v>
      </c>
      <c r="QP57" s="1059">
        <v>385</v>
      </c>
      <c r="QQ57" s="1059">
        <v>361</v>
      </c>
      <c r="QR57" s="1059">
        <v>378</v>
      </c>
      <c r="QS57" s="1059">
        <v>358</v>
      </c>
      <c r="QT57" s="1059">
        <v>360</v>
      </c>
      <c r="QU57" s="1059">
        <v>341</v>
      </c>
      <c r="QV57" s="1059">
        <v>319</v>
      </c>
      <c r="QW57" s="1059">
        <v>326</v>
      </c>
      <c r="QX57" s="1059">
        <v>314</v>
      </c>
      <c r="QY57" s="1059">
        <v>289</v>
      </c>
      <c r="QZ57" s="1059">
        <v>281</v>
      </c>
      <c r="RA57" s="1059">
        <v>311</v>
      </c>
      <c r="RB57" s="1059">
        <v>302</v>
      </c>
      <c r="RC57" s="1059">
        <v>285</v>
      </c>
      <c r="RD57" s="1059">
        <v>272</v>
      </c>
      <c r="RE57" s="1059">
        <v>215</v>
      </c>
      <c r="RF57" s="1059">
        <v>208</v>
      </c>
      <c r="RG57" s="1059">
        <v>201</v>
      </c>
      <c r="RH57" s="1059">
        <v>257</v>
      </c>
      <c r="RI57" s="1059">
        <v>246</v>
      </c>
      <c r="RJ57" s="1126">
        <v>304</v>
      </c>
      <c r="RK57" s="1059">
        <v>346</v>
      </c>
      <c r="RL57" s="1059">
        <v>336</v>
      </c>
      <c r="RM57" s="1059">
        <v>337</v>
      </c>
      <c r="RN57" s="1059">
        <v>368</v>
      </c>
      <c r="RO57" s="1059">
        <v>358</v>
      </c>
      <c r="RP57" s="1059">
        <v>388</v>
      </c>
      <c r="RQ57" s="1059">
        <v>352</v>
      </c>
      <c r="RR57" s="1059">
        <v>355</v>
      </c>
      <c r="RS57" s="1059">
        <v>344</v>
      </c>
      <c r="RT57" s="1059">
        <v>327</v>
      </c>
      <c r="RU57" s="1059">
        <v>330</v>
      </c>
      <c r="RV57" s="1059">
        <v>327</v>
      </c>
      <c r="RW57" s="1059">
        <v>283</v>
      </c>
      <c r="RX57" s="1059">
        <v>278</v>
      </c>
      <c r="RY57" s="1059">
        <v>318</v>
      </c>
      <c r="RZ57" s="1059">
        <v>309</v>
      </c>
      <c r="SA57" s="1059">
        <v>281</v>
      </c>
      <c r="SB57" s="1059">
        <v>285</v>
      </c>
      <c r="SC57" s="1059">
        <v>266</v>
      </c>
      <c r="SD57" s="1059">
        <v>222</v>
      </c>
      <c r="SE57" s="1059">
        <v>192</v>
      </c>
      <c r="SF57" s="1059">
        <v>252</v>
      </c>
      <c r="SG57" s="1059">
        <v>226</v>
      </c>
      <c r="SH57" s="1059">
        <v>281</v>
      </c>
      <c r="SI57" s="1126">
        <v>258</v>
      </c>
      <c r="SJ57" s="1059">
        <v>355</v>
      </c>
      <c r="SK57" s="1059">
        <v>353</v>
      </c>
      <c r="SL57" s="1059">
        <v>370</v>
      </c>
      <c r="SM57" s="1059">
        <v>365</v>
      </c>
      <c r="SN57" s="1059">
        <v>397</v>
      </c>
      <c r="SO57" s="1059">
        <v>350</v>
      </c>
      <c r="SP57" s="1059">
        <v>354</v>
      </c>
      <c r="SQ57" s="1059">
        <v>356</v>
      </c>
      <c r="SR57" s="1059">
        <v>333</v>
      </c>
      <c r="SS57" s="1059">
        <v>329</v>
      </c>
      <c r="ST57" s="1059">
        <v>324</v>
      </c>
      <c r="SU57" s="1059">
        <v>298</v>
      </c>
      <c r="SV57" s="1059">
        <v>270</v>
      </c>
      <c r="SW57" s="1059">
        <v>318</v>
      </c>
      <c r="SX57" s="1059">
        <v>318</v>
      </c>
      <c r="SY57" s="1059">
        <v>282</v>
      </c>
      <c r="SZ57" s="1059">
        <v>292</v>
      </c>
      <c r="TA57" s="1059">
        <v>277</v>
      </c>
      <c r="TB57" s="1059">
        <v>277</v>
      </c>
      <c r="TC57" s="1059">
        <v>210</v>
      </c>
      <c r="TD57" s="1059">
        <v>233</v>
      </c>
      <c r="TE57" s="1059">
        <v>209</v>
      </c>
      <c r="TF57" s="1059">
        <v>263</v>
      </c>
      <c r="TG57" s="1059">
        <v>248</v>
      </c>
      <c r="TH57" s="1126">
        <v>237</v>
      </c>
      <c r="TI57" s="1059">
        <v>114</v>
      </c>
      <c r="TJ57" s="1059">
        <v>210</v>
      </c>
      <c r="TK57" s="1059">
        <v>324</v>
      </c>
      <c r="TL57" s="1060">
        <v>0.64814814814814814</v>
      </c>
      <c r="TM57" s="1060">
        <v>0.5946899178918934</v>
      </c>
      <c r="TN57" s="1060">
        <v>0.69813454776699435</v>
      </c>
      <c r="TO57" s="1126" t="s">
        <v>3499</v>
      </c>
      <c r="TP57" s="1059">
        <v>102</v>
      </c>
      <c r="TQ57" s="1059">
        <v>228</v>
      </c>
      <c r="TR57" s="1059">
        <v>330</v>
      </c>
      <c r="TS57" s="1060">
        <v>0.69090909090909092</v>
      </c>
      <c r="TT57" s="1060">
        <v>0.6390922415521213</v>
      </c>
      <c r="TU57" s="1060">
        <v>0.73833242117580689</v>
      </c>
      <c r="TV57" s="1126" t="s">
        <v>3499</v>
      </c>
      <c r="TW57" s="1059">
        <v>106</v>
      </c>
      <c r="TX57" s="1059">
        <v>240</v>
      </c>
      <c r="TY57" s="1059">
        <v>346</v>
      </c>
      <c r="TZ57" s="1060">
        <v>0.69364161849710981</v>
      </c>
      <c r="UA57" s="1060">
        <v>0.64316323438776346</v>
      </c>
      <c r="UB57" s="1060">
        <v>0.73986741169892478</v>
      </c>
      <c r="UC57" s="1126" t="s">
        <v>2154</v>
      </c>
      <c r="UD57" s="1059">
        <v>97</v>
      </c>
      <c r="UE57" s="1059">
        <v>258</v>
      </c>
      <c r="UF57" s="1059">
        <v>355</v>
      </c>
      <c r="UG57" s="1060">
        <v>0.72676056338028172</v>
      </c>
      <c r="UH57" s="1060">
        <v>0.67816248135745971</v>
      </c>
      <c r="UI57" s="1060">
        <v>0.77050362464131361</v>
      </c>
      <c r="UJ57" s="1126" t="s">
        <v>2154</v>
      </c>
      <c r="UK57" s="1059">
        <v>103</v>
      </c>
      <c r="UL57" s="1059">
        <v>261</v>
      </c>
      <c r="UM57" s="1059">
        <v>364</v>
      </c>
      <c r="UN57" s="1060">
        <v>0.71703296703296704</v>
      </c>
      <c r="UO57" s="1060">
        <v>0.66867916032596875</v>
      </c>
      <c r="UP57" s="1060">
        <v>0.76085371643716349</v>
      </c>
      <c r="UQ57" s="1126" t="s">
        <v>2154</v>
      </c>
      <c r="UR57" s="1059">
        <v>4161</v>
      </c>
      <c r="US57" s="1059">
        <v>3991</v>
      </c>
      <c r="UT57" s="1059">
        <v>170</v>
      </c>
      <c r="UU57" s="1059">
        <v>147</v>
      </c>
      <c r="UV57" s="1060">
        <v>0.86470588235294121</v>
      </c>
      <c r="UW57" s="1059">
        <v>23</v>
      </c>
      <c r="UX57" s="1072">
        <v>0.13529411764705881</v>
      </c>
      <c r="UY57" s="1059">
        <v>3423</v>
      </c>
      <c r="UZ57" s="1059">
        <v>2326</v>
      </c>
      <c r="VA57" s="1059">
        <v>438</v>
      </c>
      <c r="VB57" s="1059">
        <v>659</v>
      </c>
      <c r="VC57" s="1060">
        <v>0.67952088810984512</v>
      </c>
      <c r="VD57" s="1060">
        <v>0.12795793163891322</v>
      </c>
      <c r="VE57" s="1072">
        <v>0.1925211802512416</v>
      </c>
      <c r="VF57" s="1059">
        <v>7125</v>
      </c>
      <c r="VG57" s="1059">
        <v>664</v>
      </c>
      <c r="VH57" s="1059">
        <v>570</v>
      </c>
      <c r="VI57" s="1059">
        <v>221</v>
      </c>
      <c r="VJ57" s="1059">
        <v>5931</v>
      </c>
      <c r="VK57" s="1059">
        <v>444</v>
      </c>
      <c r="VL57" s="1059">
        <v>3454</v>
      </c>
      <c r="VM57" s="1072">
        <v>0.12854661262304573</v>
      </c>
      <c r="VN57" s="1059">
        <v>2234</v>
      </c>
      <c r="VO57" s="1059">
        <v>2</v>
      </c>
      <c r="VP57" s="1059">
        <v>421</v>
      </c>
      <c r="VQ57" s="1059">
        <v>602</v>
      </c>
      <c r="VR57" s="1059">
        <v>212</v>
      </c>
      <c r="VS57" s="1126">
        <v>3471</v>
      </c>
      <c r="VT57" s="1059">
        <v>1467</v>
      </c>
      <c r="VU57" s="1059">
        <v>1266</v>
      </c>
      <c r="VV57" s="1059">
        <v>198</v>
      </c>
      <c r="VW57" s="1059">
        <v>3</v>
      </c>
      <c r="VX57" s="1059">
        <v>201</v>
      </c>
      <c r="VY57" s="1060">
        <v>0.13496932515337423</v>
      </c>
      <c r="VZ57" s="1072">
        <v>0.13701431492842536</v>
      </c>
      <c r="WA57" s="1059">
        <v>150</v>
      </c>
      <c r="WB57" s="1059">
        <v>130</v>
      </c>
      <c r="WC57" s="1059">
        <v>100</v>
      </c>
      <c r="WD57" s="1059">
        <v>115</v>
      </c>
      <c r="WE57" s="1059">
        <v>110</v>
      </c>
      <c r="WF57" s="1059">
        <v>80</v>
      </c>
      <c r="WG57" s="1126">
        <v>65</v>
      </c>
      <c r="WH57" s="1059">
        <v>602</v>
      </c>
      <c r="WI57" s="1059">
        <v>174</v>
      </c>
      <c r="WJ57" s="1060">
        <v>0.28903654485049834</v>
      </c>
      <c r="WK57" s="1126">
        <v>48</v>
      </c>
      <c r="WL57" s="1059" t="s">
        <v>770</v>
      </c>
      <c r="WM57" s="1060" t="s">
        <v>770</v>
      </c>
      <c r="WN57" s="1060" t="s">
        <v>770</v>
      </c>
      <c r="WO57" s="1072" t="s">
        <v>770</v>
      </c>
      <c r="WP57" s="1059" t="s">
        <v>770</v>
      </c>
      <c r="WQ57" s="1060" t="s">
        <v>770</v>
      </c>
      <c r="WR57" s="1060" t="s">
        <v>770</v>
      </c>
      <c r="WS57" s="1072" t="s">
        <v>770</v>
      </c>
      <c r="WT57" s="1059" t="s">
        <v>770</v>
      </c>
      <c r="WU57" s="1060" t="s">
        <v>770</v>
      </c>
      <c r="WV57" s="1060" t="s">
        <v>770</v>
      </c>
      <c r="WW57" s="1072" t="s">
        <v>770</v>
      </c>
      <c r="WX57" s="1059" t="s">
        <v>770</v>
      </c>
      <c r="WY57" s="1060" t="s">
        <v>770</v>
      </c>
      <c r="WZ57" s="1060" t="s">
        <v>770</v>
      </c>
      <c r="XA57" s="1072" t="s">
        <v>770</v>
      </c>
      <c r="XB57" s="1059">
        <v>211</v>
      </c>
      <c r="XC57" s="1059">
        <v>9786</v>
      </c>
      <c r="XD57" s="1072">
        <v>2.1561414265276926E-2</v>
      </c>
      <c r="XE57" s="1059">
        <v>175</v>
      </c>
      <c r="XF57" s="1059">
        <v>1610</v>
      </c>
      <c r="XG57" s="1060">
        <v>0.10869565217391304</v>
      </c>
      <c r="XH57" s="1060">
        <v>9.441277572235178E-2</v>
      </c>
      <c r="XI57" s="1060">
        <v>0.12484138761985276</v>
      </c>
      <c r="XJ57" s="1059">
        <v>180</v>
      </c>
      <c r="XK57" s="1059">
        <v>1610</v>
      </c>
      <c r="XL57" s="1060">
        <v>0.11180124223602485</v>
      </c>
      <c r="XM57" s="1060">
        <v>9.732321112404678E-2</v>
      </c>
      <c r="XN57" s="1060">
        <v>0.1281273477471879</v>
      </c>
      <c r="XO57" s="1059">
        <v>205</v>
      </c>
      <c r="XP57" s="1059">
        <v>1730</v>
      </c>
      <c r="XQ57" s="1060">
        <v>0.11849710982658959</v>
      </c>
      <c r="XR57" s="1060">
        <v>0.10410609537284093</v>
      </c>
      <c r="XS57" s="1060">
        <v>0.13457862214578181</v>
      </c>
      <c r="XT57" s="1059">
        <v>185</v>
      </c>
      <c r="XU57" s="1059">
        <v>1745</v>
      </c>
      <c r="XV57" s="1060">
        <v>0.10601719197707736</v>
      </c>
      <c r="XW57" s="1060">
        <v>9.2428027487026776E-2</v>
      </c>
      <c r="XX57" s="1060">
        <v>0.12133718086570104</v>
      </c>
      <c r="XY57" s="1059">
        <v>170</v>
      </c>
      <c r="XZ57" s="1059">
        <v>1735</v>
      </c>
      <c r="YA57" s="1060">
        <v>9.7982708933717577E-2</v>
      </c>
      <c r="YB57" s="1060">
        <v>8.486931074054721E-2</v>
      </c>
      <c r="YC57" s="1060">
        <v>0.11287238507448823</v>
      </c>
      <c r="YD57" s="1059">
        <v>180</v>
      </c>
      <c r="YE57" s="1059">
        <v>1545</v>
      </c>
      <c r="YF57" s="1060">
        <v>0.11650485436893204</v>
      </c>
      <c r="YG57" s="1060">
        <v>0.10144985558155037</v>
      </c>
      <c r="YH57" s="1060">
        <v>0.13346215348729731</v>
      </c>
      <c r="YI57" s="1059" t="s">
        <v>770</v>
      </c>
      <c r="YJ57" s="1059" t="s">
        <v>770</v>
      </c>
      <c r="YK57" s="1060" t="s">
        <v>770</v>
      </c>
      <c r="YL57" s="1060" t="s">
        <v>770</v>
      </c>
      <c r="YM57" s="1072" t="s">
        <v>770</v>
      </c>
      <c r="YN57" s="1059">
        <v>220</v>
      </c>
      <c r="YO57" s="1059">
        <v>200</v>
      </c>
      <c r="YP57" s="1059">
        <v>185</v>
      </c>
      <c r="YQ57" s="1059">
        <v>170</v>
      </c>
      <c r="YR57" s="1059">
        <v>170</v>
      </c>
      <c r="YS57" s="1059">
        <v>135</v>
      </c>
      <c r="YT57" s="1126">
        <v>125</v>
      </c>
      <c r="YU57" s="1059">
        <v>6</v>
      </c>
      <c r="YV57" s="1059">
        <v>144</v>
      </c>
      <c r="YW57" s="1060">
        <v>4.1666666666666664E-2</v>
      </c>
      <c r="YX57" s="1060">
        <v>1.9233886662494152E-2</v>
      </c>
      <c r="YY57" s="1060">
        <v>8.7917780718622843E-2</v>
      </c>
      <c r="YZ57" s="1059">
        <v>5</v>
      </c>
      <c r="ZA57" s="1059">
        <v>143</v>
      </c>
      <c r="ZB57" s="1060">
        <v>3.4965034965034968E-2</v>
      </c>
      <c r="ZC57" s="1060">
        <v>1.5025721955368148E-2</v>
      </c>
      <c r="ZD57" s="1060">
        <v>7.9235523689131462E-2</v>
      </c>
      <c r="ZE57" s="1059">
        <v>6</v>
      </c>
      <c r="ZF57" s="1059">
        <v>144</v>
      </c>
      <c r="ZG57" s="1060">
        <v>4.1666666666666664E-2</v>
      </c>
      <c r="ZH57" s="1060">
        <v>1.9233886662494152E-2</v>
      </c>
      <c r="ZI57" s="1060">
        <v>8.7917780718622843E-2</v>
      </c>
      <c r="ZJ57" s="1059">
        <v>15</v>
      </c>
      <c r="ZK57" s="1059">
        <v>121</v>
      </c>
      <c r="ZL57" s="1060">
        <v>0.12396694214876033</v>
      </c>
      <c r="ZM57" s="1060">
        <v>7.6583906289253614E-2</v>
      </c>
      <c r="ZN57" s="1072">
        <v>0.19449157729108124</v>
      </c>
      <c r="ZO57" s="1059">
        <v>323</v>
      </c>
      <c r="ZP57" s="1059">
        <v>22</v>
      </c>
      <c r="ZQ57" s="1059">
        <v>301</v>
      </c>
      <c r="ZR57" s="1060">
        <v>0.93188854489164086</v>
      </c>
      <c r="ZS57" s="1059">
        <v>124</v>
      </c>
      <c r="ZT57" s="1059">
        <v>67</v>
      </c>
      <c r="ZU57" s="1059">
        <v>191</v>
      </c>
      <c r="ZV57" s="1060">
        <v>0.41196013289036543</v>
      </c>
      <c r="ZW57" s="1060">
        <v>0.35780718621225976</v>
      </c>
      <c r="ZX57" s="1060">
        <v>0.4683319478640724</v>
      </c>
      <c r="ZY57" s="1060">
        <v>0.63455149501661134</v>
      </c>
      <c r="ZZ57" s="1060">
        <v>0.57877165505310324</v>
      </c>
      <c r="AAA57" s="1072">
        <v>0.68694023437740792</v>
      </c>
      <c r="AAB57" s="1059">
        <v>31</v>
      </c>
      <c r="AAC57" s="1059">
        <v>309</v>
      </c>
      <c r="AAD57" s="1059">
        <v>340</v>
      </c>
      <c r="AAE57" s="1060">
        <v>0.9088235294117647</v>
      </c>
      <c r="AAF57" s="1059">
        <v>124</v>
      </c>
      <c r="AAG57" s="1060">
        <v>0.40129449838187703</v>
      </c>
      <c r="AAH57" s="1060">
        <v>0.34817745852398246</v>
      </c>
      <c r="AAI57" s="1060">
        <v>0.45683559751421254</v>
      </c>
      <c r="AAJ57" s="1059">
        <v>67</v>
      </c>
      <c r="AAK57" s="1059">
        <v>191</v>
      </c>
      <c r="AAL57" s="1060">
        <v>0.6181229773462783</v>
      </c>
      <c r="AAM57" s="1060">
        <v>0.56281544782490178</v>
      </c>
      <c r="AAN57" s="1072">
        <v>0.67052958347365177</v>
      </c>
      <c r="AAO57" s="1059">
        <v>305</v>
      </c>
      <c r="AAP57" s="1059">
        <v>119</v>
      </c>
      <c r="AAQ57" s="1060">
        <v>0.39016393442622949</v>
      </c>
      <c r="AAR57" s="1060">
        <v>0.3371115140527825</v>
      </c>
      <c r="AAS57" s="1060">
        <v>0.44594869989699493</v>
      </c>
      <c r="AAT57" s="1059">
        <v>75</v>
      </c>
      <c r="AAU57" s="1059">
        <v>194</v>
      </c>
      <c r="AAV57" s="1060">
        <v>0.63606557377049178</v>
      </c>
      <c r="AAW57" s="1060">
        <v>0.58068743905653675</v>
      </c>
      <c r="AAX57" s="1072">
        <v>0.68805886306538067</v>
      </c>
      <c r="AAY57" s="1059">
        <v>337</v>
      </c>
      <c r="AAZ57" s="1059">
        <v>330</v>
      </c>
      <c r="ABA57" s="1059">
        <v>7</v>
      </c>
      <c r="ABB57" s="1060">
        <v>0.97922848664688422</v>
      </c>
      <c r="ABC57" s="1059">
        <v>122</v>
      </c>
      <c r="ABD57" s="1060">
        <v>0.36969696969696969</v>
      </c>
      <c r="ABE57" s="1060">
        <v>0.3193930261008211</v>
      </c>
      <c r="ABF57" s="1060">
        <v>0.42299966441821202</v>
      </c>
      <c r="ABG57" s="1059">
        <v>72</v>
      </c>
      <c r="ABH57" s="1059">
        <v>194</v>
      </c>
      <c r="ABI57" s="1060">
        <v>0.58787878787878789</v>
      </c>
      <c r="ABJ57" s="1060">
        <v>0.53405784865230566</v>
      </c>
      <c r="ABK57" s="1072">
        <v>0.63967731355578827</v>
      </c>
      <c r="ABL57" s="1059">
        <v>7125</v>
      </c>
      <c r="ABM57" s="1059">
        <v>3671</v>
      </c>
      <c r="ABN57" s="1059">
        <v>3454</v>
      </c>
      <c r="ABO57" s="1059">
        <v>664</v>
      </c>
      <c r="ABP57" s="1059">
        <v>381</v>
      </c>
      <c r="ABQ57" s="1059">
        <v>528</v>
      </c>
      <c r="ABR57" s="1059">
        <v>570</v>
      </c>
      <c r="ABS57" s="1059">
        <v>569</v>
      </c>
      <c r="ABT57" s="1059">
        <v>298</v>
      </c>
      <c r="ABU57" s="1059">
        <v>221</v>
      </c>
      <c r="ABV57" s="1059">
        <v>188</v>
      </c>
      <c r="ABW57" s="1126">
        <v>35</v>
      </c>
      <c r="ABX57" s="1059">
        <v>125</v>
      </c>
      <c r="ABY57" s="1059">
        <v>140</v>
      </c>
      <c r="ABZ57" s="1059">
        <v>70</v>
      </c>
      <c r="ACA57" s="1059">
        <v>30</v>
      </c>
      <c r="ACB57" s="1059">
        <v>325</v>
      </c>
      <c r="ACC57" s="1059">
        <v>350</v>
      </c>
      <c r="ACD57" s="1059">
        <v>200</v>
      </c>
      <c r="ACE57" s="1059">
        <v>135</v>
      </c>
      <c r="ACF57" s="1059">
        <v>100</v>
      </c>
      <c r="ACG57" s="1059">
        <v>65</v>
      </c>
      <c r="ACH57" s="1059">
        <v>20</v>
      </c>
      <c r="ACI57" s="1059">
        <v>295</v>
      </c>
      <c r="ACJ57" s="1059">
        <v>345</v>
      </c>
      <c r="ACK57" s="1059">
        <v>195</v>
      </c>
      <c r="ACL57" s="1059">
        <v>170</v>
      </c>
      <c r="ACM57" s="1059">
        <v>105</v>
      </c>
      <c r="ACN57" s="1059">
        <v>55</v>
      </c>
      <c r="ACO57" s="1059">
        <v>20</v>
      </c>
      <c r="ACP57" s="1059">
        <v>335</v>
      </c>
      <c r="ACQ57" s="1059">
        <v>370</v>
      </c>
      <c r="ACR57" s="1059">
        <v>220</v>
      </c>
      <c r="ACS57" s="1059">
        <v>170</v>
      </c>
      <c r="ACT57" s="1059">
        <v>130</v>
      </c>
      <c r="ACU57" s="1059">
        <v>55</v>
      </c>
      <c r="ACV57" s="1059">
        <v>35</v>
      </c>
      <c r="ACW57" s="1059">
        <v>380</v>
      </c>
      <c r="ACX57" s="1059">
        <v>415</v>
      </c>
      <c r="ACY57" s="1059">
        <v>235</v>
      </c>
      <c r="ACZ57" s="1059">
        <v>185</v>
      </c>
      <c r="ADA57" s="1059">
        <v>140</v>
      </c>
      <c r="ADB57" s="1059">
        <v>80</v>
      </c>
      <c r="ADC57" s="1059">
        <v>40</v>
      </c>
      <c r="ADD57" s="1059">
        <v>395</v>
      </c>
      <c r="ADE57" s="1059">
        <v>450</v>
      </c>
      <c r="ADF57" s="1059">
        <v>265</v>
      </c>
      <c r="ADG57" s="1059">
        <v>200</v>
      </c>
      <c r="ADH57" s="1059">
        <v>165</v>
      </c>
      <c r="ADI57" s="1059">
        <v>95</v>
      </c>
      <c r="ADJ57" s="1059">
        <v>40</v>
      </c>
      <c r="ADK57" s="1059">
        <v>455</v>
      </c>
      <c r="ADL57" s="1059">
        <v>495</v>
      </c>
      <c r="ADM57" s="1126">
        <v>280</v>
      </c>
      <c r="ADN57" s="1059">
        <v>480</v>
      </c>
      <c r="ADO57" s="1059">
        <v>460</v>
      </c>
      <c r="ADP57" s="1060">
        <v>0.95833333333333337</v>
      </c>
      <c r="ADQ57" s="1059">
        <v>457</v>
      </c>
      <c r="ADR57" s="1060">
        <v>0.95208333333333328</v>
      </c>
      <c r="ADS57" s="1059">
        <v>398</v>
      </c>
      <c r="ADT57" s="1059">
        <v>378</v>
      </c>
      <c r="ADU57" s="1060">
        <v>0.94974874371859297</v>
      </c>
      <c r="ADV57" s="1059">
        <v>367</v>
      </c>
      <c r="ADW57" s="1060">
        <v>0.92211055276381915</v>
      </c>
      <c r="ADX57" s="1059">
        <v>368</v>
      </c>
      <c r="ADY57" s="1060">
        <v>0.92462311557788945</v>
      </c>
      <c r="ADZ57" s="1059">
        <v>368</v>
      </c>
      <c r="AEA57" s="1060">
        <v>0.92462311557788945</v>
      </c>
      <c r="AEB57" s="1059">
        <v>454</v>
      </c>
      <c r="AEC57" s="1059">
        <v>435</v>
      </c>
      <c r="AED57" s="1060">
        <v>0.95814977973568283</v>
      </c>
      <c r="AEE57" s="1059">
        <v>409</v>
      </c>
      <c r="AEF57" s="1060">
        <v>0.90088105726872247</v>
      </c>
      <c r="AEG57" s="1059">
        <v>435</v>
      </c>
      <c r="AEH57" s="1060">
        <v>0.95814977973568283</v>
      </c>
      <c r="AEI57" s="1059">
        <v>432</v>
      </c>
      <c r="AEJ57" s="1060">
        <v>0.95154185022026427</v>
      </c>
      <c r="AEK57" s="1059">
        <v>418</v>
      </c>
      <c r="AEL57" s="1060">
        <v>0.92070484581497802</v>
      </c>
      <c r="AEM57" s="1059">
        <v>424</v>
      </c>
      <c r="AEN57" s="1060">
        <v>0.93392070484581502</v>
      </c>
      <c r="AEO57" s="1059">
        <v>405</v>
      </c>
      <c r="AEP57" s="1072">
        <v>0.89207048458149785</v>
      </c>
      <c r="AEQ57" s="1158">
        <v>406</v>
      </c>
      <c r="AER57" s="1042">
        <v>386</v>
      </c>
      <c r="AES57" s="1144">
        <v>0.95073891625615758</v>
      </c>
      <c r="AET57" s="64">
        <v>97</v>
      </c>
      <c r="AEU57" s="1144">
        <v>0.23891625615763548</v>
      </c>
      <c r="AEV57" s="1042">
        <v>384</v>
      </c>
      <c r="AEW57" s="1144">
        <v>0.94581280788177335</v>
      </c>
      <c r="AEX57" s="1042">
        <v>430</v>
      </c>
      <c r="AEY57" s="1042">
        <v>411</v>
      </c>
      <c r="AEZ57" s="1144">
        <v>0.95581395348837206</v>
      </c>
      <c r="AFA57" s="65">
        <v>397</v>
      </c>
      <c r="AFB57" s="1144">
        <v>0.92325581395348832</v>
      </c>
      <c r="AFC57" s="65">
        <v>321</v>
      </c>
      <c r="AFD57" s="1144">
        <v>0.74651162790697678</v>
      </c>
      <c r="AFE57" s="1042">
        <v>405</v>
      </c>
      <c r="AFF57" s="1144">
        <v>0.94186046511627908</v>
      </c>
      <c r="AFG57" s="1042">
        <v>313</v>
      </c>
      <c r="AFH57" s="1144">
        <v>0.72790697674418603</v>
      </c>
      <c r="AFI57" s="1042">
        <v>461</v>
      </c>
      <c r="AFJ57" s="1042">
        <v>449</v>
      </c>
      <c r="AFK57" s="1144">
        <v>0.97396963123644253</v>
      </c>
      <c r="AFL57" s="65">
        <v>421</v>
      </c>
      <c r="AFM57" s="1144">
        <v>0.91323210412147504</v>
      </c>
      <c r="AFN57" s="65">
        <v>450</v>
      </c>
      <c r="AFO57" s="1144">
        <v>0.97613882863340562</v>
      </c>
      <c r="AFP57" s="65">
        <v>448</v>
      </c>
      <c r="AFQ57" s="1144">
        <v>0.97180043383947934</v>
      </c>
      <c r="AFR57" s="65">
        <v>324</v>
      </c>
      <c r="AFS57" s="1144">
        <v>0.70281995661605201</v>
      </c>
      <c r="AFT57" s="65">
        <v>433</v>
      </c>
      <c r="AFU57" s="1144">
        <v>0.93926247288503251</v>
      </c>
      <c r="AFV57" s="1042">
        <v>447</v>
      </c>
      <c r="AFW57" s="1144">
        <v>0.96963123644251625</v>
      </c>
      <c r="AFX57" s="1042">
        <v>426</v>
      </c>
      <c r="AFY57" s="1144">
        <v>0.92407809110629069</v>
      </c>
      <c r="AFZ57" s="1042">
        <v>324</v>
      </c>
      <c r="AGA57" s="1144">
        <v>0.70281995661605201</v>
      </c>
      <c r="AGB57" s="1042">
        <v>311</v>
      </c>
      <c r="AGC57" s="802">
        <v>0.67462039045553146</v>
      </c>
      <c r="AGD57" s="1042">
        <v>418</v>
      </c>
      <c r="AGE57" s="1039">
        <v>406</v>
      </c>
      <c r="AGF57" s="1145">
        <v>0.9712918660287081</v>
      </c>
      <c r="AGG57" s="1039">
        <v>7</v>
      </c>
      <c r="AGH57" s="1145">
        <v>1.6746411483253589E-2</v>
      </c>
      <c r="AGI57" s="1039">
        <v>407</v>
      </c>
      <c r="AGJ57" s="1145">
        <v>0.97368421052631582</v>
      </c>
      <c r="AGK57" s="1039">
        <v>379</v>
      </c>
      <c r="AGL57" s="1039">
        <v>372</v>
      </c>
      <c r="AGM57" s="1145">
        <v>0.98153034300791553</v>
      </c>
      <c r="AGN57" s="1039">
        <v>368</v>
      </c>
      <c r="AGO57" s="1145">
        <v>0.97097625329815307</v>
      </c>
      <c r="AGP57" s="1039">
        <v>365</v>
      </c>
      <c r="AGQ57" s="1145">
        <v>0.96306068601583117</v>
      </c>
      <c r="AGR57" s="1039">
        <v>369</v>
      </c>
      <c r="AGS57" s="1145">
        <v>0.97361477572559363</v>
      </c>
      <c r="AGT57" s="1039">
        <v>369</v>
      </c>
      <c r="AGU57" s="1145">
        <v>0.97361477572559363</v>
      </c>
      <c r="AGV57" s="1039">
        <v>465</v>
      </c>
      <c r="AGW57" s="1039">
        <v>448</v>
      </c>
      <c r="AGX57" s="1145">
        <v>0.96344086021505382</v>
      </c>
      <c r="AGY57" s="1039">
        <v>432</v>
      </c>
      <c r="AGZ57" s="1145">
        <v>0.92903225806451617</v>
      </c>
      <c r="AHA57" s="1039">
        <v>448</v>
      </c>
      <c r="AHB57" s="1145">
        <v>0.96344086021505382</v>
      </c>
      <c r="AHC57" s="1039">
        <v>447</v>
      </c>
      <c r="AHD57" s="1145">
        <v>0.96129032258064517</v>
      </c>
      <c r="AHE57" s="1039">
        <v>435</v>
      </c>
      <c r="AHF57" s="1145">
        <v>0.93548387096774188</v>
      </c>
      <c r="AHG57" s="1039">
        <v>392</v>
      </c>
      <c r="AHH57" s="1145">
        <v>0.84301075268817205</v>
      </c>
      <c r="AHI57" s="1039">
        <v>442</v>
      </c>
      <c r="AHJ57" s="1145">
        <v>0.95053763440860217</v>
      </c>
      <c r="AHK57" s="1039">
        <v>430</v>
      </c>
      <c r="AHL57" s="1145">
        <v>0.92473118279569888</v>
      </c>
      <c r="AHM57" s="1039">
        <v>437</v>
      </c>
      <c r="AHN57" s="1145">
        <v>0.93978494623655917</v>
      </c>
      <c r="AHO57" s="1039">
        <v>426</v>
      </c>
      <c r="AHP57" s="749">
        <v>0.91612903225806452</v>
      </c>
    </row>
    <row r="58" spans="1:900" ht="14.25" x14ac:dyDescent="0.2">
      <c r="A58" s="1979"/>
      <c r="B58" s="8" t="s">
        <v>676</v>
      </c>
      <c r="C58" s="1015" t="s">
        <v>677</v>
      </c>
      <c r="D58" s="3" t="s">
        <v>667</v>
      </c>
      <c r="E58" s="1" t="s">
        <v>1652</v>
      </c>
      <c r="F58" s="1" t="s">
        <v>1653</v>
      </c>
      <c r="G58" s="1" t="s">
        <v>770</v>
      </c>
      <c r="H58" s="1" t="s">
        <v>770</v>
      </c>
      <c r="I58" s="1" t="s">
        <v>1654</v>
      </c>
      <c r="J58" s="1" t="s">
        <v>667</v>
      </c>
      <c r="K58" s="1" t="s">
        <v>667</v>
      </c>
      <c r="L58" s="1" t="s">
        <v>739</v>
      </c>
      <c r="M58" s="1" t="s">
        <v>1715</v>
      </c>
      <c r="N58" s="1" t="s">
        <v>629</v>
      </c>
      <c r="O58" s="1" t="s">
        <v>1655</v>
      </c>
      <c r="P58" s="1" t="s">
        <v>667</v>
      </c>
      <c r="Q58" s="1">
        <v>526783</v>
      </c>
      <c r="R58" s="1">
        <v>135609</v>
      </c>
      <c r="S58" s="1">
        <v>22795</v>
      </c>
      <c r="T58" s="1">
        <v>80266</v>
      </c>
      <c r="U58" s="2063" t="s">
        <v>3682</v>
      </c>
      <c r="V58" s="1125">
        <v>725</v>
      </c>
      <c r="W58" s="1059">
        <v>825</v>
      </c>
      <c r="X58" s="1059">
        <v>4110</v>
      </c>
      <c r="Y58" s="1059">
        <v>4760</v>
      </c>
      <c r="Z58" s="1098">
        <v>0.17639902676399027</v>
      </c>
      <c r="AA58" s="1098">
        <v>0.16504983320591063</v>
      </c>
      <c r="AB58" s="1098">
        <v>0.18835257021035118</v>
      </c>
      <c r="AC58" s="1098">
        <v>0.17331932773109243</v>
      </c>
      <c r="AD58" s="1098">
        <v>0.16283068269556683</v>
      </c>
      <c r="AE58" s="1072">
        <v>0.18433482923776023</v>
      </c>
      <c r="AF58" s="1059">
        <v>655</v>
      </c>
      <c r="AG58" s="1059">
        <v>730</v>
      </c>
      <c r="AH58" s="1059">
        <v>4005</v>
      </c>
      <c r="AI58" s="1059">
        <v>4600</v>
      </c>
      <c r="AJ58" s="1098">
        <v>0.16354556803995007</v>
      </c>
      <c r="AK58" s="1098">
        <v>0.1524141293215924</v>
      </c>
      <c r="AL58" s="1098">
        <v>0.17532181940988847</v>
      </c>
      <c r="AM58" s="1098">
        <v>0.15869565217391304</v>
      </c>
      <c r="AN58" s="1098">
        <v>0.14842186951862896</v>
      </c>
      <c r="AO58" s="1072">
        <v>0.16953900552759105</v>
      </c>
      <c r="AP58" s="1059">
        <v>665</v>
      </c>
      <c r="AQ58" s="1059">
        <v>735</v>
      </c>
      <c r="AR58" s="1059">
        <v>3910</v>
      </c>
      <c r="AS58" s="1059">
        <v>4490</v>
      </c>
      <c r="AT58" s="1098">
        <v>0.17007672634271101</v>
      </c>
      <c r="AU58" s="1098">
        <v>0.1586257846500215</v>
      </c>
      <c r="AV58" s="1098">
        <v>0.18217531137153342</v>
      </c>
      <c r="AW58" s="1098">
        <v>0.16369710467706014</v>
      </c>
      <c r="AX58" s="1098">
        <v>0.15316290243793979</v>
      </c>
      <c r="AY58" s="1072">
        <v>0.17480626877698552</v>
      </c>
      <c r="AZ58" s="1059">
        <v>735</v>
      </c>
      <c r="BA58" s="1059">
        <v>815</v>
      </c>
      <c r="BB58" s="1059">
        <v>3825</v>
      </c>
      <c r="BC58" s="1059">
        <v>4445</v>
      </c>
      <c r="BD58" s="1098">
        <v>0.19215686274509805</v>
      </c>
      <c r="BE58" s="1098">
        <v>0.17998214948212068</v>
      </c>
      <c r="BF58" s="1098">
        <v>0.20494929118260871</v>
      </c>
      <c r="BG58" s="1098">
        <v>0.18335208098987626</v>
      </c>
      <c r="BH58" s="1098">
        <v>0.17225156963633967</v>
      </c>
      <c r="BI58" s="1072">
        <v>0.19499942681831828</v>
      </c>
      <c r="BJ58" s="1059">
        <v>1418</v>
      </c>
      <c r="BK58" s="1059">
        <v>1359</v>
      </c>
      <c r="BL58" s="1059">
        <v>1196</v>
      </c>
      <c r="BM58" s="1059">
        <v>1110</v>
      </c>
      <c r="BN58" s="1059">
        <v>1023</v>
      </c>
      <c r="BO58" s="1059">
        <v>5083</v>
      </c>
      <c r="BP58" s="1059">
        <v>6106</v>
      </c>
      <c r="BQ58" s="1126">
        <v>20780</v>
      </c>
      <c r="BR58" s="1059">
        <v>1442</v>
      </c>
      <c r="BS58" s="1059">
        <v>1325</v>
      </c>
      <c r="BT58" s="1059">
        <v>1140</v>
      </c>
      <c r="BU58" s="1059">
        <v>1112</v>
      </c>
      <c r="BV58" s="1059">
        <v>1099</v>
      </c>
      <c r="BW58" s="1059">
        <v>5019</v>
      </c>
      <c r="BX58" s="1059">
        <v>6118</v>
      </c>
      <c r="BY58" s="1126">
        <v>20739</v>
      </c>
      <c r="BZ58" s="1059">
        <v>1452</v>
      </c>
      <c r="CA58" s="1059">
        <v>1266</v>
      </c>
      <c r="CB58" s="1059">
        <v>1123</v>
      </c>
      <c r="CC58" s="1059">
        <v>1112</v>
      </c>
      <c r="CD58" s="1059">
        <v>1076</v>
      </c>
      <c r="CE58" s="1059">
        <v>4953</v>
      </c>
      <c r="CF58" s="1059">
        <v>6029</v>
      </c>
      <c r="CG58" s="1126">
        <v>20734</v>
      </c>
      <c r="CH58" s="1059">
        <v>1383</v>
      </c>
      <c r="CI58" s="1059">
        <v>1221</v>
      </c>
      <c r="CJ58" s="1059">
        <v>1074</v>
      </c>
      <c r="CK58" s="1059">
        <v>1101</v>
      </c>
      <c r="CL58" s="1059">
        <v>1099</v>
      </c>
      <c r="CM58" s="1059">
        <v>4779</v>
      </c>
      <c r="CN58" s="1059">
        <v>5878</v>
      </c>
      <c r="CO58" s="1126">
        <v>20377</v>
      </c>
      <c r="CP58" s="1059">
        <v>1395</v>
      </c>
      <c r="CQ58" s="1059">
        <v>1170</v>
      </c>
      <c r="CR58" s="1059">
        <v>1069</v>
      </c>
      <c r="CS58" s="1059">
        <v>1113</v>
      </c>
      <c r="CT58" s="1059">
        <v>1115</v>
      </c>
      <c r="CU58" s="1059">
        <v>4747</v>
      </c>
      <c r="CV58" s="1059">
        <v>5862</v>
      </c>
      <c r="CW58" s="1126">
        <v>20365</v>
      </c>
      <c r="CX58" s="1059">
        <v>1356</v>
      </c>
      <c r="CY58" s="1059">
        <v>1124</v>
      </c>
      <c r="CZ58" s="1059">
        <v>1096</v>
      </c>
      <c r="DA58" s="1059">
        <v>1098</v>
      </c>
      <c r="DB58" s="1059">
        <v>1162</v>
      </c>
      <c r="DC58" s="1059">
        <v>4674</v>
      </c>
      <c r="DD58" s="1059">
        <v>5836</v>
      </c>
      <c r="DE58" s="1126">
        <v>20141</v>
      </c>
      <c r="DF58" s="1059">
        <v>1276</v>
      </c>
      <c r="DG58" s="1059">
        <v>1081</v>
      </c>
      <c r="DH58" s="1059">
        <v>1078</v>
      </c>
      <c r="DI58" s="1059">
        <v>1150</v>
      </c>
      <c r="DJ58" s="1059">
        <v>1203</v>
      </c>
      <c r="DK58" s="1059">
        <v>4585</v>
      </c>
      <c r="DL58" s="1059">
        <v>5788</v>
      </c>
      <c r="DM58" s="1126">
        <v>19882</v>
      </c>
      <c r="DN58" s="1059">
        <v>1224</v>
      </c>
      <c r="DO58" s="1059">
        <v>1079</v>
      </c>
      <c r="DP58" s="1059">
        <v>1048</v>
      </c>
      <c r="DQ58" s="1059">
        <v>1197</v>
      </c>
      <c r="DR58" s="1059">
        <v>1238</v>
      </c>
      <c r="DS58" s="1059">
        <v>4548</v>
      </c>
      <c r="DT58" s="1059">
        <v>5786</v>
      </c>
      <c r="DU58" s="1126">
        <v>19972</v>
      </c>
      <c r="DV58" s="1059">
        <v>1180</v>
      </c>
      <c r="DW58" s="1059">
        <v>1065</v>
      </c>
      <c r="DX58" s="1059">
        <v>1063</v>
      </c>
      <c r="DY58" s="1059">
        <v>1231</v>
      </c>
      <c r="DZ58" s="1059">
        <v>1283</v>
      </c>
      <c r="EA58" s="1059">
        <v>4539</v>
      </c>
      <c r="EB58" s="1059">
        <v>5822</v>
      </c>
      <c r="EC58" s="1126">
        <v>19943</v>
      </c>
      <c r="ED58" s="1059">
        <v>1176</v>
      </c>
      <c r="EE58" s="1059">
        <v>1058</v>
      </c>
      <c r="EF58" s="1059">
        <v>1056</v>
      </c>
      <c r="EG58" s="1059">
        <v>1303</v>
      </c>
      <c r="EH58" s="1059">
        <v>1325</v>
      </c>
      <c r="EI58" s="1059">
        <v>4593</v>
      </c>
      <c r="EJ58" s="1059">
        <v>5918</v>
      </c>
      <c r="EK58" s="1126">
        <v>20093</v>
      </c>
      <c r="EL58" s="1059">
        <v>1133</v>
      </c>
      <c r="EM58" s="1059">
        <v>1090</v>
      </c>
      <c r="EN58" s="1059">
        <v>1093</v>
      </c>
      <c r="EO58" s="1059">
        <v>1247</v>
      </c>
      <c r="EP58" s="1059">
        <v>1356</v>
      </c>
      <c r="EQ58" s="1059">
        <v>4563</v>
      </c>
      <c r="ER58" s="1059">
        <v>5919</v>
      </c>
      <c r="ES58" s="1126">
        <v>20057</v>
      </c>
      <c r="ET58" s="1059" t="s">
        <v>770</v>
      </c>
      <c r="EU58" s="1059" t="s">
        <v>770</v>
      </c>
      <c r="EV58" s="1059">
        <v>29</v>
      </c>
      <c r="EW58" s="1059">
        <v>45</v>
      </c>
      <c r="EX58" s="1059">
        <v>74</v>
      </c>
      <c r="EY58" s="1059">
        <v>226</v>
      </c>
      <c r="EZ58" s="1098">
        <v>0.32743362831858408</v>
      </c>
      <c r="FA58" s="1098">
        <v>0.26958081933865424</v>
      </c>
      <c r="FB58" s="1098">
        <v>0.39105481880855214</v>
      </c>
      <c r="FC58" s="64" t="s">
        <v>2154</v>
      </c>
      <c r="FD58" s="1098">
        <v>0.19911504424778761</v>
      </c>
      <c r="FE58" s="1098">
        <v>0.15227324026669617</v>
      </c>
      <c r="FF58" s="1098">
        <v>0.25601453906689448</v>
      </c>
      <c r="FG58" s="1126" t="s">
        <v>2154</v>
      </c>
      <c r="FH58" s="1059" t="s">
        <v>770</v>
      </c>
      <c r="FI58" s="1059" t="s">
        <v>770</v>
      </c>
      <c r="FJ58" s="1059">
        <v>33</v>
      </c>
      <c r="FK58" s="1059">
        <v>41</v>
      </c>
      <c r="FL58" s="1059">
        <v>74</v>
      </c>
      <c r="FM58" s="1059">
        <v>217</v>
      </c>
      <c r="FN58" s="1098">
        <v>0.34101382488479265</v>
      </c>
      <c r="FO58" s="1098">
        <v>0.28119633388023052</v>
      </c>
      <c r="FP58" s="1098">
        <v>0.40636233210366629</v>
      </c>
      <c r="FQ58" s="1059" t="s">
        <v>2154</v>
      </c>
      <c r="FR58" s="1098">
        <v>0.1889400921658986</v>
      </c>
      <c r="FS58" s="1098">
        <v>0.14243880775161152</v>
      </c>
      <c r="FT58" s="1098">
        <v>0.24626293004296915</v>
      </c>
      <c r="FU58" s="1126" t="s">
        <v>2154</v>
      </c>
      <c r="FV58" s="1059" t="s">
        <v>770</v>
      </c>
      <c r="FW58" s="1059" t="s">
        <v>770</v>
      </c>
      <c r="FX58" s="1059">
        <v>36</v>
      </c>
      <c r="FY58" s="1059">
        <v>55</v>
      </c>
      <c r="FZ58" s="1059">
        <v>91</v>
      </c>
      <c r="GA58" s="1059">
        <v>229</v>
      </c>
      <c r="GB58" s="1098">
        <v>0.39737991266375544</v>
      </c>
      <c r="GC58" s="1098">
        <v>0.33619474515295006</v>
      </c>
      <c r="GD58" s="1098">
        <v>0.46195116821639698</v>
      </c>
      <c r="GE58" s="1059" t="s">
        <v>3499</v>
      </c>
      <c r="GF58" s="1098">
        <v>0.24017467248908297</v>
      </c>
      <c r="GG58" s="1098">
        <v>0.18942369049472058</v>
      </c>
      <c r="GH58" s="1098">
        <v>0.29949894122766879</v>
      </c>
      <c r="GI58" s="1126" t="s">
        <v>2154</v>
      </c>
      <c r="GJ58" s="1059" t="s">
        <v>770</v>
      </c>
      <c r="GK58" s="1059" t="s">
        <v>770</v>
      </c>
      <c r="GL58" s="1059">
        <v>35</v>
      </c>
      <c r="GM58" s="1059">
        <v>38</v>
      </c>
      <c r="GN58" s="1059">
        <v>73</v>
      </c>
      <c r="GO58" s="1059">
        <v>221</v>
      </c>
      <c r="GP58" s="1098">
        <v>0.33031674208144796</v>
      </c>
      <c r="GQ58" s="1098">
        <v>0.27167088488771457</v>
      </c>
      <c r="GR58" s="1098">
        <v>0.39476074034110603</v>
      </c>
      <c r="GS58" s="1059" t="s">
        <v>2154</v>
      </c>
      <c r="GT58" s="1098">
        <v>0.17194570135746606</v>
      </c>
      <c r="GU58" s="1098">
        <v>0.12791177353920713</v>
      </c>
      <c r="GV58" s="1098">
        <v>0.22718936856984603</v>
      </c>
      <c r="GW58" s="1126" t="s">
        <v>2154</v>
      </c>
      <c r="GX58" s="1059" t="s">
        <v>770</v>
      </c>
      <c r="GY58" s="1059" t="s">
        <v>770</v>
      </c>
      <c r="GZ58" s="1059">
        <v>34</v>
      </c>
      <c r="HA58" s="1059">
        <v>22</v>
      </c>
      <c r="HB58" s="1059">
        <v>56</v>
      </c>
      <c r="HC58" s="1059">
        <v>262</v>
      </c>
      <c r="HD58" s="1098">
        <v>0.21374045801526717</v>
      </c>
      <c r="HE58" s="1098">
        <v>0.16842452301432154</v>
      </c>
      <c r="HF58" s="1098">
        <v>0.26732940090176471</v>
      </c>
      <c r="HG58" s="1059" t="s">
        <v>2154</v>
      </c>
      <c r="HH58" s="1098">
        <v>8.3969465648854963E-2</v>
      </c>
      <c r="HI58" s="1098">
        <v>5.610451355900694E-2</v>
      </c>
      <c r="HJ58" s="1098">
        <v>0.12385785586570507</v>
      </c>
      <c r="HK58" s="1126" t="s">
        <v>2154</v>
      </c>
      <c r="HL58" s="1059" t="s">
        <v>770</v>
      </c>
      <c r="HM58" s="1059" t="s">
        <v>770</v>
      </c>
      <c r="HN58" s="1059">
        <v>41</v>
      </c>
      <c r="HO58" s="1059">
        <v>23</v>
      </c>
      <c r="HP58" s="1059">
        <v>64</v>
      </c>
      <c r="HQ58" s="1059">
        <v>268</v>
      </c>
      <c r="HR58" s="1098">
        <v>0.23880597014925373</v>
      </c>
      <c r="HS58" s="1098">
        <v>0.19167995507774541</v>
      </c>
      <c r="HT58" s="1098">
        <v>0.29331397996310643</v>
      </c>
      <c r="HU58" s="1059" t="s">
        <v>2154</v>
      </c>
      <c r="HV58" s="1098">
        <v>8.5820895522388058E-2</v>
      </c>
      <c r="HW58" s="1098">
        <v>5.786647800026145E-2</v>
      </c>
      <c r="HX58" s="1098">
        <v>0.12548104756451786</v>
      </c>
      <c r="HY58" s="1126" t="s">
        <v>2154</v>
      </c>
      <c r="HZ58" s="1059" t="s">
        <v>770</v>
      </c>
      <c r="IA58" s="1059" t="s">
        <v>770</v>
      </c>
      <c r="IB58" s="1059">
        <v>33</v>
      </c>
      <c r="IC58" s="1059">
        <v>27</v>
      </c>
      <c r="ID58" s="1059">
        <v>60</v>
      </c>
      <c r="IE58" s="1059">
        <v>263</v>
      </c>
      <c r="IF58" s="1098">
        <v>0.22813688212927757</v>
      </c>
      <c r="IG58" s="1098">
        <v>0.18154992450383867</v>
      </c>
      <c r="IH58" s="1098">
        <v>0.28255134134896948</v>
      </c>
      <c r="II58" s="1059" t="s">
        <v>2154</v>
      </c>
      <c r="IJ58" s="1098">
        <v>0.10266159695817491</v>
      </c>
      <c r="IK58" s="1098">
        <v>7.1518246533172666E-2</v>
      </c>
      <c r="IL58" s="1098">
        <v>0.14524514202093156</v>
      </c>
      <c r="IM58" s="1126" t="s">
        <v>2154</v>
      </c>
      <c r="IN58" s="1059" t="s">
        <v>770</v>
      </c>
      <c r="IO58" s="1059" t="s">
        <v>770</v>
      </c>
      <c r="IP58" s="1059">
        <v>24</v>
      </c>
      <c r="IQ58" s="1059">
        <v>12</v>
      </c>
      <c r="IR58" s="1059">
        <v>36</v>
      </c>
      <c r="IS58" s="1059">
        <v>151</v>
      </c>
      <c r="IT58" s="1098">
        <v>0.23841059602649006</v>
      </c>
      <c r="IU58" s="1098">
        <v>0.17747107987654687</v>
      </c>
      <c r="IV58" s="1098">
        <v>0.31232964531888202</v>
      </c>
      <c r="IW58" s="1059" t="s">
        <v>2154</v>
      </c>
      <c r="IX58" s="1098">
        <v>7.9470198675496692E-2</v>
      </c>
      <c r="IY58" s="1098">
        <v>4.604266587121892E-2</v>
      </c>
      <c r="IZ58" s="1098">
        <v>0.13376356324041994</v>
      </c>
      <c r="JA58" s="1126" t="s">
        <v>2154</v>
      </c>
      <c r="JB58" s="1059">
        <v>19871</v>
      </c>
      <c r="JC58" s="1059">
        <v>1343</v>
      </c>
      <c r="JD58" s="1059">
        <v>1112</v>
      </c>
      <c r="JE58" s="1059">
        <v>1103</v>
      </c>
      <c r="JF58" s="1059">
        <v>1092</v>
      </c>
      <c r="JG58" s="1126">
        <v>1174</v>
      </c>
      <c r="JH58" s="1059">
        <v>3438</v>
      </c>
      <c r="JI58" s="1059">
        <v>31</v>
      </c>
      <c r="JJ58" s="1059">
        <v>47</v>
      </c>
      <c r="JK58" s="1059">
        <v>54</v>
      </c>
      <c r="JL58" s="1059">
        <v>57</v>
      </c>
      <c r="JM58" s="1126">
        <v>69</v>
      </c>
      <c r="JN58" s="1060">
        <v>0.17301595289618035</v>
      </c>
      <c r="JO58" s="1060">
        <v>2.3082650781831721E-2</v>
      </c>
      <c r="JP58" s="1060">
        <v>4.2266187050359713E-2</v>
      </c>
      <c r="JQ58" s="1060">
        <v>4.8957388939256573E-2</v>
      </c>
      <c r="JR58" s="1060">
        <v>5.21978021978022E-2</v>
      </c>
      <c r="JS58" s="1072">
        <v>5.8773424190800679E-2</v>
      </c>
      <c r="JT58" s="1059">
        <v>20110</v>
      </c>
      <c r="JU58" s="1059">
        <v>16798</v>
      </c>
      <c r="JV58" s="1059">
        <v>15270</v>
      </c>
      <c r="JW58" s="1059">
        <v>1528</v>
      </c>
      <c r="JX58" s="1059">
        <v>233</v>
      </c>
      <c r="JY58" s="1059">
        <v>5</v>
      </c>
      <c r="JZ58" s="1059">
        <v>1290</v>
      </c>
      <c r="KA58" s="1059">
        <v>531</v>
      </c>
      <c r="KB58" s="1059">
        <v>2114</v>
      </c>
      <c r="KC58" s="1059">
        <v>522</v>
      </c>
      <c r="KD58" s="1059">
        <v>145</v>
      </c>
      <c r="KE58" s="1060">
        <v>0.75932371954251621</v>
      </c>
      <c r="KF58" s="1072">
        <v>0.24067628045748379</v>
      </c>
      <c r="KG58" s="1059">
        <v>1344</v>
      </c>
      <c r="KH58" s="1059">
        <v>948</v>
      </c>
      <c r="KI58" s="1059">
        <v>852</v>
      </c>
      <c r="KJ58" s="1059">
        <v>96</v>
      </c>
      <c r="KK58" s="1059">
        <v>6</v>
      </c>
      <c r="KL58" s="1059">
        <v>0</v>
      </c>
      <c r="KM58" s="1059">
        <v>90</v>
      </c>
      <c r="KN58" s="1059">
        <v>102</v>
      </c>
      <c r="KO58" s="1059">
        <v>218</v>
      </c>
      <c r="KP58" s="1059">
        <v>56</v>
      </c>
      <c r="KQ58" s="1059">
        <v>20</v>
      </c>
      <c r="KR58" s="1060">
        <v>0.6339285714285714</v>
      </c>
      <c r="KS58" s="1072">
        <v>0.3660714285714286</v>
      </c>
      <c r="KT58" s="1059">
        <v>707</v>
      </c>
      <c r="KU58" s="1059">
        <v>518</v>
      </c>
      <c r="KV58" s="1059">
        <v>483</v>
      </c>
      <c r="KW58" s="1059">
        <v>35</v>
      </c>
      <c r="KX58" s="1059">
        <v>4</v>
      </c>
      <c r="KY58" s="1059">
        <v>0</v>
      </c>
      <c r="KZ58" s="1059">
        <v>31</v>
      </c>
      <c r="LA58" s="1059">
        <v>61</v>
      </c>
      <c r="LB58" s="1059">
        <v>94</v>
      </c>
      <c r="LC58" s="1059">
        <v>29</v>
      </c>
      <c r="LD58" s="1059">
        <v>5</v>
      </c>
      <c r="LE58" s="1060">
        <v>0.68316831683168322</v>
      </c>
      <c r="LF58" s="1072">
        <v>0.31683168316831678</v>
      </c>
      <c r="LG58" s="1059">
        <v>405</v>
      </c>
      <c r="LH58" s="1059">
        <v>310</v>
      </c>
      <c r="LI58" s="1059">
        <v>288</v>
      </c>
      <c r="LJ58" s="1059">
        <v>22</v>
      </c>
      <c r="LK58" s="1059">
        <v>5</v>
      </c>
      <c r="LL58" s="1059">
        <v>0</v>
      </c>
      <c r="LM58" s="1059">
        <v>17</v>
      </c>
      <c r="LN58" s="1059">
        <v>27</v>
      </c>
      <c r="LO58" s="1059">
        <v>51</v>
      </c>
      <c r="LP58" s="1059">
        <v>13</v>
      </c>
      <c r="LQ58" s="1059">
        <v>4</v>
      </c>
      <c r="LR58" s="1060">
        <v>0.71111111111111114</v>
      </c>
      <c r="LS58" s="1072">
        <v>0.28888888888888886</v>
      </c>
      <c r="LT58" s="1059">
        <v>1103</v>
      </c>
      <c r="LU58" s="1059">
        <v>852</v>
      </c>
      <c r="LV58" s="1059">
        <v>807</v>
      </c>
      <c r="LW58" s="1059">
        <v>45</v>
      </c>
      <c r="LX58" s="1059">
        <v>9</v>
      </c>
      <c r="LY58" s="1059">
        <v>1</v>
      </c>
      <c r="LZ58" s="1059">
        <v>35</v>
      </c>
      <c r="MA58" s="1059">
        <v>63</v>
      </c>
      <c r="MB58" s="1059">
        <v>143</v>
      </c>
      <c r="MC58" s="1059">
        <v>36</v>
      </c>
      <c r="MD58" s="1059">
        <v>9</v>
      </c>
      <c r="ME58" s="1060">
        <v>0.73164097914777881</v>
      </c>
      <c r="MF58" s="1072">
        <v>0.26835902085222119</v>
      </c>
      <c r="MG58" s="1059">
        <v>196</v>
      </c>
      <c r="MH58" s="1059">
        <v>156</v>
      </c>
      <c r="MI58" s="1059">
        <v>148</v>
      </c>
      <c r="MJ58" s="1059">
        <v>8</v>
      </c>
      <c r="MK58" s="1059">
        <v>1</v>
      </c>
      <c r="ML58" s="1059">
        <v>0</v>
      </c>
      <c r="MM58" s="1059">
        <v>7</v>
      </c>
      <c r="MN58" s="1059">
        <v>9</v>
      </c>
      <c r="MO58" s="1059">
        <v>24</v>
      </c>
      <c r="MP58" s="1059">
        <v>7</v>
      </c>
      <c r="MQ58" s="1059">
        <v>0</v>
      </c>
      <c r="MR58" s="1060">
        <v>0.75510204081632648</v>
      </c>
      <c r="MS58" s="1072">
        <v>0.24489795918367352</v>
      </c>
      <c r="MT58" s="1059">
        <v>482</v>
      </c>
      <c r="MU58" s="1059">
        <v>382</v>
      </c>
      <c r="MV58" s="1059">
        <v>364</v>
      </c>
      <c r="MW58" s="1059">
        <v>18</v>
      </c>
      <c r="MX58" s="1059">
        <v>3</v>
      </c>
      <c r="MY58" s="1059">
        <v>1</v>
      </c>
      <c r="MZ58" s="1059">
        <v>14</v>
      </c>
      <c r="NA58" s="1059">
        <v>26</v>
      </c>
      <c r="NB58" s="1059">
        <v>56</v>
      </c>
      <c r="NC58" s="1059">
        <v>13</v>
      </c>
      <c r="ND58" s="1059">
        <v>5</v>
      </c>
      <c r="NE58" s="1060">
        <v>0.75518672199170123</v>
      </c>
      <c r="NF58" s="1072">
        <v>0.24481327800829877</v>
      </c>
      <c r="NG58" s="1059">
        <v>415</v>
      </c>
      <c r="NH58" s="1059">
        <v>344</v>
      </c>
      <c r="NI58" s="1059">
        <v>330</v>
      </c>
      <c r="NJ58" s="1059">
        <v>14</v>
      </c>
      <c r="NK58" s="1059">
        <v>2</v>
      </c>
      <c r="NL58" s="1059">
        <v>0</v>
      </c>
      <c r="NM58" s="1059">
        <v>12</v>
      </c>
      <c r="NN58" s="1059">
        <v>15</v>
      </c>
      <c r="NO58" s="1059">
        <v>42</v>
      </c>
      <c r="NP58" s="1059">
        <v>10</v>
      </c>
      <c r="NQ58" s="1059">
        <v>4</v>
      </c>
      <c r="NR58" s="1060">
        <v>0.79518072289156627</v>
      </c>
      <c r="NS58" s="1072">
        <v>0.20481927710843373</v>
      </c>
      <c r="NT58" s="1059">
        <v>1185</v>
      </c>
      <c r="NU58" s="1059">
        <v>972</v>
      </c>
      <c r="NV58" s="1059">
        <v>859</v>
      </c>
      <c r="NW58" s="1059">
        <v>113</v>
      </c>
      <c r="NX58" s="1059">
        <v>5</v>
      </c>
      <c r="NY58" s="1059">
        <v>1</v>
      </c>
      <c r="NZ58" s="1059">
        <v>107</v>
      </c>
      <c r="OA58" s="1059">
        <v>34</v>
      </c>
      <c r="OB58" s="1059">
        <v>145</v>
      </c>
      <c r="OC58" s="1059">
        <v>24</v>
      </c>
      <c r="OD58" s="1059">
        <v>10</v>
      </c>
      <c r="OE58" s="1060">
        <v>0.72489451476793254</v>
      </c>
      <c r="OF58" s="1072">
        <v>0.27510548523206746</v>
      </c>
      <c r="OG58" s="1059">
        <v>5837</v>
      </c>
      <c r="OH58" s="1059">
        <v>4482</v>
      </c>
      <c r="OI58" s="1059">
        <v>4131</v>
      </c>
      <c r="OJ58" s="1059">
        <v>351</v>
      </c>
      <c r="OK58" s="1059">
        <v>35</v>
      </c>
      <c r="OL58" s="1059">
        <v>3</v>
      </c>
      <c r="OM58" s="1059">
        <v>313</v>
      </c>
      <c r="ON58" s="1059">
        <v>337</v>
      </c>
      <c r="OO58" s="1059">
        <v>773</v>
      </c>
      <c r="OP58" s="1059">
        <v>188</v>
      </c>
      <c r="OQ58" s="1059">
        <v>57</v>
      </c>
      <c r="OR58" s="1060">
        <v>0.70772657186911081</v>
      </c>
      <c r="OS58" s="1072">
        <v>0.29227342813088919</v>
      </c>
      <c r="OT58" s="1059">
        <v>20365</v>
      </c>
      <c r="OU58" s="1059">
        <v>17.124479057205988</v>
      </c>
      <c r="OV58" s="1060">
        <v>0</v>
      </c>
      <c r="OW58" s="1072">
        <v>7.6923076923076927E-2</v>
      </c>
      <c r="OX58" s="1059">
        <v>3879</v>
      </c>
      <c r="OY58" s="1060">
        <v>0.18405465326114978</v>
      </c>
      <c r="OZ58" s="1059">
        <v>713.94799999999998</v>
      </c>
      <c r="PA58" s="1060">
        <v>0</v>
      </c>
      <c r="PB58" s="1072">
        <v>0.15384615384615385</v>
      </c>
      <c r="PC58" s="1059">
        <v>865</v>
      </c>
      <c r="PD58" s="1059">
        <v>150</v>
      </c>
      <c r="PE58" s="1126">
        <v>50</v>
      </c>
      <c r="PF58" s="1059">
        <v>845</v>
      </c>
      <c r="PG58" s="1059">
        <v>140</v>
      </c>
      <c r="PH58" s="1126">
        <v>40</v>
      </c>
      <c r="PI58" s="1059">
        <v>820</v>
      </c>
      <c r="PJ58" s="1059">
        <v>165</v>
      </c>
      <c r="PK58" s="1126">
        <v>40</v>
      </c>
      <c r="PL58" s="1059">
        <v>815</v>
      </c>
      <c r="PM58" s="1059">
        <v>165</v>
      </c>
      <c r="PN58" s="1126">
        <v>65</v>
      </c>
      <c r="PO58" s="1059">
        <v>775</v>
      </c>
      <c r="PP58" s="1059">
        <v>160</v>
      </c>
      <c r="PQ58" s="1126">
        <v>30</v>
      </c>
      <c r="PR58" s="1059">
        <v>750</v>
      </c>
      <c r="PS58" s="1059">
        <v>190</v>
      </c>
      <c r="PT58" s="1126">
        <v>40</v>
      </c>
      <c r="PU58" s="1059" t="s">
        <v>770</v>
      </c>
      <c r="PV58" s="1059" t="s">
        <v>770</v>
      </c>
      <c r="PW58" s="1059" t="s">
        <v>770</v>
      </c>
      <c r="PX58" s="1059" t="s">
        <v>770</v>
      </c>
      <c r="PY58" s="1059" t="s">
        <v>770</v>
      </c>
      <c r="PZ58" s="1059" t="s">
        <v>770</v>
      </c>
      <c r="QA58" s="1059" t="s">
        <v>770</v>
      </c>
      <c r="QB58" s="1126" t="s">
        <v>770</v>
      </c>
      <c r="QC58" s="1059">
        <v>281</v>
      </c>
      <c r="QD58" s="1059">
        <v>212</v>
      </c>
      <c r="QE58" s="1059" t="s">
        <v>770</v>
      </c>
      <c r="QF58" s="1059">
        <v>274</v>
      </c>
      <c r="QG58" s="1059">
        <v>292</v>
      </c>
      <c r="QH58" s="1059">
        <v>274</v>
      </c>
      <c r="QI58" s="1059">
        <v>279</v>
      </c>
      <c r="QJ58" s="1059">
        <v>257</v>
      </c>
      <c r="QK58" s="1126">
        <v>232</v>
      </c>
      <c r="QL58" s="1059">
        <v>266</v>
      </c>
      <c r="QM58" s="1059">
        <v>266</v>
      </c>
      <c r="QN58" s="1059">
        <v>276</v>
      </c>
      <c r="QO58" s="1059">
        <v>311</v>
      </c>
      <c r="QP58" s="1059">
        <v>299</v>
      </c>
      <c r="QQ58" s="1059">
        <v>281</v>
      </c>
      <c r="QR58" s="1059">
        <v>284</v>
      </c>
      <c r="QS58" s="1059">
        <v>242</v>
      </c>
      <c r="QT58" s="1059">
        <v>303</v>
      </c>
      <c r="QU58" s="1059">
        <v>249</v>
      </c>
      <c r="QV58" s="1059">
        <v>264</v>
      </c>
      <c r="QW58" s="1059">
        <v>241</v>
      </c>
      <c r="QX58" s="1059">
        <v>240</v>
      </c>
      <c r="QY58" s="1059">
        <v>240</v>
      </c>
      <c r="QZ58" s="1059">
        <v>211</v>
      </c>
      <c r="RA58" s="1059">
        <v>216</v>
      </c>
      <c r="RB58" s="1059">
        <v>237</v>
      </c>
      <c r="RC58" s="1059">
        <v>229</v>
      </c>
      <c r="RD58" s="1059">
        <v>233</v>
      </c>
      <c r="RE58" s="1059">
        <v>195</v>
      </c>
      <c r="RF58" s="1059">
        <v>169</v>
      </c>
      <c r="RG58" s="1059">
        <v>174</v>
      </c>
      <c r="RH58" s="1059">
        <v>205</v>
      </c>
      <c r="RI58" s="1059">
        <v>225</v>
      </c>
      <c r="RJ58" s="1126">
        <v>250</v>
      </c>
      <c r="RK58" s="1059">
        <v>250</v>
      </c>
      <c r="RL58" s="1059">
        <v>283</v>
      </c>
      <c r="RM58" s="1059">
        <v>310</v>
      </c>
      <c r="RN58" s="1059">
        <v>312</v>
      </c>
      <c r="RO58" s="1059">
        <v>287</v>
      </c>
      <c r="RP58" s="1059">
        <v>269</v>
      </c>
      <c r="RQ58" s="1059">
        <v>245</v>
      </c>
      <c r="RR58" s="1059">
        <v>303</v>
      </c>
      <c r="RS58" s="1059">
        <v>249</v>
      </c>
      <c r="RT58" s="1059">
        <v>259</v>
      </c>
      <c r="RU58" s="1059">
        <v>234</v>
      </c>
      <c r="RV58" s="1059">
        <v>241</v>
      </c>
      <c r="RW58" s="1059">
        <v>241</v>
      </c>
      <c r="RX58" s="1059">
        <v>207</v>
      </c>
      <c r="RY58" s="1059">
        <v>217</v>
      </c>
      <c r="RZ58" s="1059">
        <v>228</v>
      </c>
      <c r="SA58" s="1059">
        <v>228</v>
      </c>
      <c r="SB58" s="1059">
        <v>233</v>
      </c>
      <c r="SC58" s="1059">
        <v>236</v>
      </c>
      <c r="SD58" s="1059">
        <v>187</v>
      </c>
      <c r="SE58" s="1059">
        <v>175</v>
      </c>
      <c r="SF58" s="1059">
        <v>208</v>
      </c>
      <c r="SG58" s="1059">
        <v>195</v>
      </c>
      <c r="SH58" s="1059">
        <v>242</v>
      </c>
      <c r="SI58" s="1126">
        <v>279</v>
      </c>
      <c r="SJ58" s="1059">
        <v>288</v>
      </c>
      <c r="SK58" s="1059">
        <v>291</v>
      </c>
      <c r="SL58" s="1059">
        <v>306</v>
      </c>
      <c r="SM58" s="1059">
        <v>284</v>
      </c>
      <c r="SN58" s="1059">
        <v>283</v>
      </c>
      <c r="SO58" s="1059">
        <v>251</v>
      </c>
      <c r="SP58" s="1059">
        <v>292</v>
      </c>
      <c r="SQ58" s="1059">
        <v>247</v>
      </c>
      <c r="SR58" s="1059">
        <v>254</v>
      </c>
      <c r="SS58" s="1059">
        <v>222</v>
      </c>
      <c r="ST58" s="1059">
        <v>247</v>
      </c>
      <c r="SU58" s="1059">
        <v>239</v>
      </c>
      <c r="SV58" s="1059">
        <v>201</v>
      </c>
      <c r="SW58" s="1059">
        <v>213</v>
      </c>
      <c r="SX58" s="1059">
        <v>223</v>
      </c>
      <c r="SY58" s="1059">
        <v>228</v>
      </c>
      <c r="SZ58" s="1059">
        <v>240</v>
      </c>
      <c r="TA58" s="1059">
        <v>250</v>
      </c>
      <c r="TB58" s="1059">
        <v>208</v>
      </c>
      <c r="TC58" s="1059">
        <v>186</v>
      </c>
      <c r="TD58" s="1059">
        <v>172</v>
      </c>
      <c r="TE58" s="1059">
        <v>183</v>
      </c>
      <c r="TF58" s="1059">
        <v>220</v>
      </c>
      <c r="TG58" s="1059">
        <v>261</v>
      </c>
      <c r="TH58" s="1126">
        <v>240</v>
      </c>
      <c r="TI58" s="1059">
        <v>134</v>
      </c>
      <c r="TJ58" s="1059">
        <v>120</v>
      </c>
      <c r="TK58" s="1059">
        <v>254</v>
      </c>
      <c r="TL58" s="1060">
        <v>0.47244094488188976</v>
      </c>
      <c r="TM58" s="1060">
        <v>0.41191315776587767</v>
      </c>
      <c r="TN58" s="1060">
        <v>0.5337899108405727</v>
      </c>
      <c r="TO58" s="1126" t="s">
        <v>2154</v>
      </c>
      <c r="TP58" s="1059">
        <v>127</v>
      </c>
      <c r="TQ58" s="1059">
        <v>134</v>
      </c>
      <c r="TR58" s="1059">
        <v>261</v>
      </c>
      <c r="TS58" s="1060">
        <v>0.51340996168582376</v>
      </c>
      <c r="TT58" s="1060">
        <v>0.45301896964169136</v>
      </c>
      <c r="TU58" s="1060">
        <v>0.57341193747976205</v>
      </c>
      <c r="TV58" s="1126" t="s">
        <v>3498</v>
      </c>
      <c r="TW58" s="1059">
        <v>118</v>
      </c>
      <c r="TX58" s="1059">
        <v>170</v>
      </c>
      <c r="TY58" s="1059">
        <v>288</v>
      </c>
      <c r="TZ58" s="1060">
        <v>0.59027777777777779</v>
      </c>
      <c r="UA58" s="1060">
        <v>0.53265507201366613</v>
      </c>
      <c r="UB58" s="1060">
        <v>0.64552386188464794</v>
      </c>
      <c r="UC58" s="1126" t="s">
        <v>3498</v>
      </c>
      <c r="UD58" s="1059">
        <v>99</v>
      </c>
      <c r="UE58" s="1059">
        <v>186</v>
      </c>
      <c r="UF58" s="1059">
        <v>285</v>
      </c>
      <c r="UG58" s="1060">
        <v>0.65263157894736845</v>
      </c>
      <c r="UH58" s="1060">
        <v>0.59565463406825625</v>
      </c>
      <c r="UI58" s="1060">
        <v>0.70554866394585447</v>
      </c>
      <c r="UJ58" s="1126" t="s">
        <v>2154</v>
      </c>
      <c r="UK58" s="1059">
        <v>93</v>
      </c>
      <c r="UL58" s="1059">
        <v>197</v>
      </c>
      <c r="UM58" s="1059">
        <v>290</v>
      </c>
      <c r="UN58" s="1060">
        <v>0.67931034482758623</v>
      </c>
      <c r="UO58" s="1060">
        <v>0.6235482891582248</v>
      </c>
      <c r="UP58" s="1060">
        <v>0.73038406748536966</v>
      </c>
      <c r="UQ58" s="1126" t="s">
        <v>2154</v>
      </c>
      <c r="UR58" s="1059">
        <v>2916</v>
      </c>
      <c r="US58" s="1059">
        <v>2693</v>
      </c>
      <c r="UT58" s="1059">
        <v>223</v>
      </c>
      <c r="UU58" s="1059">
        <v>192</v>
      </c>
      <c r="UV58" s="1060">
        <v>0.86098654708520184</v>
      </c>
      <c r="UW58" s="1059">
        <v>31</v>
      </c>
      <c r="UX58" s="1072">
        <v>0.13901345291479822</v>
      </c>
      <c r="UY58" s="1059">
        <v>2455</v>
      </c>
      <c r="UZ58" s="1059">
        <v>1220</v>
      </c>
      <c r="VA58" s="1059">
        <v>818</v>
      </c>
      <c r="VB58" s="1059">
        <v>417</v>
      </c>
      <c r="VC58" s="1060">
        <v>0.4969450101832994</v>
      </c>
      <c r="VD58" s="1060">
        <v>0.33319755600814666</v>
      </c>
      <c r="VE58" s="1072">
        <v>0.16985743380855398</v>
      </c>
      <c r="VF58" s="1059">
        <v>5635</v>
      </c>
      <c r="VG58" s="1059">
        <v>447</v>
      </c>
      <c r="VH58" s="1059">
        <v>385</v>
      </c>
      <c r="VI58" s="1059">
        <v>216</v>
      </c>
      <c r="VJ58" s="1059">
        <v>4278</v>
      </c>
      <c r="VK58" s="1059">
        <v>378</v>
      </c>
      <c r="VL58" s="1059">
        <v>2399</v>
      </c>
      <c r="VM58" s="1072">
        <v>0.15756565235514797</v>
      </c>
      <c r="VN58" s="1059">
        <v>1232</v>
      </c>
      <c r="VO58" s="1059">
        <v>0</v>
      </c>
      <c r="VP58" s="1059">
        <v>309</v>
      </c>
      <c r="VQ58" s="1059">
        <v>592</v>
      </c>
      <c r="VR58" s="1059">
        <v>279</v>
      </c>
      <c r="VS58" s="1126">
        <v>2412</v>
      </c>
      <c r="VT58" s="1059">
        <v>1053</v>
      </c>
      <c r="VU58" s="1059">
        <v>811</v>
      </c>
      <c r="VV58" s="1059">
        <v>238</v>
      </c>
      <c r="VW58" s="1059">
        <v>4</v>
      </c>
      <c r="VX58" s="1059">
        <v>242</v>
      </c>
      <c r="VY58" s="1060">
        <v>0.22602089268755934</v>
      </c>
      <c r="VZ58" s="1072">
        <v>0.22981956315289648</v>
      </c>
      <c r="WA58" s="1059">
        <v>205</v>
      </c>
      <c r="WB58" s="1059">
        <v>200</v>
      </c>
      <c r="WC58" s="1059">
        <v>165</v>
      </c>
      <c r="WD58" s="1059">
        <v>160</v>
      </c>
      <c r="WE58" s="1059">
        <v>170</v>
      </c>
      <c r="WF58" s="1059">
        <v>175</v>
      </c>
      <c r="WG58" s="1126">
        <v>140</v>
      </c>
      <c r="WH58" s="1059">
        <v>588</v>
      </c>
      <c r="WI58" s="1059">
        <v>253</v>
      </c>
      <c r="WJ58" s="1060">
        <v>0.43027210884353739</v>
      </c>
      <c r="WK58" s="1126">
        <v>46</v>
      </c>
      <c r="WL58" s="1059" t="s">
        <v>770</v>
      </c>
      <c r="WM58" s="1060" t="s">
        <v>770</v>
      </c>
      <c r="WN58" s="1060" t="s">
        <v>770</v>
      </c>
      <c r="WO58" s="1072" t="s">
        <v>770</v>
      </c>
      <c r="WP58" s="1059" t="s">
        <v>770</v>
      </c>
      <c r="WQ58" s="1060" t="s">
        <v>770</v>
      </c>
      <c r="WR58" s="1060" t="s">
        <v>770</v>
      </c>
      <c r="WS58" s="1072" t="s">
        <v>770</v>
      </c>
      <c r="WT58" s="1059" t="s">
        <v>770</v>
      </c>
      <c r="WU58" s="1060" t="s">
        <v>770</v>
      </c>
      <c r="WV58" s="1060" t="s">
        <v>770</v>
      </c>
      <c r="WW58" s="1072" t="s">
        <v>770</v>
      </c>
      <c r="WX58" s="1059" t="s">
        <v>770</v>
      </c>
      <c r="WY58" s="1060" t="s">
        <v>770</v>
      </c>
      <c r="WZ58" s="1060" t="s">
        <v>770</v>
      </c>
      <c r="XA58" s="1072" t="s">
        <v>770</v>
      </c>
      <c r="XB58" s="1059">
        <v>428</v>
      </c>
      <c r="XC58" s="1059">
        <v>8317</v>
      </c>
      <c r="XD58" s="1072">
        <v>5.1460863292052419E-2</v>
      </c>
      <c r="XE58" s="1059">
        <v>235</v>
      </c>
      <c r="XF58" s="1059">
        <v>1165</v>
      </c>
      <c r="XG58" s="1060">
        <v>0.20171673819742489</v>
      </c>
      <c r="XH58" s="1060">
        <v>0.17967131449858037</v>
      </c>
      <c r="XI58" s="1060">
        <v>0.22572280909691378</v>
      </c>
      <c r="XJ58" s="1059">
        <v>265</v>
      </c>
      <c r="XK58" s="1059">
        <v>1210</v>
      </c>
      <c r="XL58" s="1060">
        <v>0.21900826446280991</v>
      </c>
      <c r="XM58" s="1060">
        <v>0.19661459561200478</v>
      </c>
      <c r="XN58" s="1060">
        <v>0.24318044923623022</v>
      </c>
      <c r="XO58" s="1059">
        <v>260</v>
      </c>
      <c r="XP58" s="1059">
        <v>1260</v>
      </c>
      <c r="XQ58" s="1060">
        <v>0.20634920634920634</v>
      </c>
      <c r="XR58" s="1060">
        <v>0.1849129718901352</v>
      </c>
      <c r="XS58" s="1060">
        <v>0.22957054988758607</v>
      </c>
      <c r="XT58" s="1059">
        <v>280</v>
      </c>
      <c r="XU58" s="1059">
        <v>1325</v>
      </c>
      <c r="XV58" s="1060">
        <v>0.21132075471698114</v>
      </c>
      <c r="XW58" s="1060">
        <v>0.19018950761042794</v>
      </c>
      <c r="XX58" s="1060">
        <v>0.23412104883555027</v>
      </c>
      <c r="XY58" s="1059">
        <v>270</v>
      </c>
      <c r="XZ58" s="1059">
        <v>1355</v>
      </c>
      <c r="YA58" s="1060">
        <v>0.19926199261992619</v>
      </c>
      <c r="YB58" s="1060">
        <v>0.17885680345346217</v>
      </c>
      <c r="YC58" s="1060">
        <v>0.22136756068441241</v>
      </c>
      <c r="YD58" s="1059">
        <v>295</v>
      </c>
      <c r="YE58" s="1059">
        <v>1375</v>
      </c>
      <c r="YF58" s="1060">
        <v>0.21454545454545454</v>
      </c>
      <c r="YG58" s="1060">
        <v>0.19365852733903047</v>
      </c>
      <c r="YH58" s="1060">
        <v>0.23702293717727393</v>
      </c>
      <c r="YI58" s="1059" t="s">
        <v>770</v>
      </c>
      <c r="YJ58" s="1059" t="s">
        <v>770</v>
      </c>
      <c r="YK58" s="1060" t="s">
        <v>770</v>
      </c>
      <c r="YL58" s="1060" t="s">
        <v>770</v>
      </c>
      <c r="YM58" s="1072" t="s">
        <v>770</v>
      </c>
      <c r="YN58" s="1059">
        <v>300</v>
      </c>
      <c r="YO58" s="1059">
        <v>285</v>
      </c>
      <c r="YP58" s="1059">
        <v>265</v>
      </c>
      <c r="YQ58" s="1059">
        <v>265</v>
      </c>
      <c r="YR58" s="1059">
        <v>275</v>
      </c>
      <c r="YS58" s="1059">
        <v>240</v>
      </c>
      <c r="YT58" s="1126">
        <v>255</v>
      </c>
      <c r="YU58" s="1059">
        <v>14</v>
      </c>
      <c r="YV58" s="1059">
        <v>138</v>
      </c>
      <c r="YW58" s="1060">
        <v>0.10144927536231885</v>
      </c>
      <c r="YX58" s="1060">
        <v>6.1397289850057331E-2</v>
      </c>
      <c r="YY58" s="1060">
        <v>0.16308897168047182</v>
      </c>
      <c r="YZ58" s="1059">
        <v>12</v>
      </c>
      <c r="ZA58" s="1059">
        <v>138</v>
      </c>
      <c r="ZB58" s="1060">
        <v>8.6956521739130432E-2</v>
      </c>
      <c r="ZC58" s="1060">
        <v>5.044201073627725E-2</v>
      </c>
      <c r="ZD58" s="1060">
        <v>0.14584375121354387</v>
      </c>
      <c r="ZE58" s="1059">
        <v>12</v>
      </c>
      <c r="ZF58" s="1059">
        <v>137</v>
      </c>
      <c r="ZG58" s="1060">
        <v>8.7591240875912413E-2</v>
      </c>
      <c r="ZH58" s="1060">
        <v>5.081551279351329E-2</v>
      </c>
      <c r="ZI58" s="1060">
        <v>0.14686391380302036</v>
      </c>
      <c r="ZJ58" s="1059">
        <v>30</v>
      </c>
      <c r="ZK58" s="1059">
        <v>134</v>
      </c>
      <c r="ZL58" s="1060">
        <v>0.22388059701492538</v>
      </c>
      <c r="ZM58" s="1060">
        <v>0.16156409689143145</v>
      </c>
      <c r="ZN58" s="1072">
        <v>0.30158726095758753</v>
      </c>
      <c r="ZO58" s="1059">
        <v>269</v>
      </c>
      <c r="ZP58" s="1059">
        <v>28</v>
      </c>
      <c r="ZQ58" s="1059">
        <v>241</v>
      </c>
      <c r="ZR58" s="1060">
        <v>0.89591078066914498</v>
      </c>
      <c r="ZS58" s="1059">
        <v>79</v>
      </c>
      <c r="ZT58" s="1059">
        <v>49</v>
      </c>
      <c r="ZU58" s="1059">
        <v>128</v>
      </c>
      <c r="ZV58" s="1060">
        <v>0.32780082987551867</v>
      </c>
      <c r="ZW58" s="1060">
        <v>0.27164291971182852</v>
      </c>
      <c r="ZX58" s="1060">
        <v>0.38936220417618189</v>
      </c>
      <c r="ZY58" s="1060">
        <v>0.53112033195020747</v>
      </c>
      <c r="ZZ58" s="1060">
        <v>0.46812256714833139</v>
      </c>
      <c r="AAA58" s="1072">
        <v>0.59314156708877519</v>
      </c>
      <c r="AAB58" s="1059">
        <v>34</v>
      </c>
      <c r="AAC58" s="1059">
        <v>231</v>
      </c>
      <c r="AAD58" s="1059">
        <v>265</v>
      </c>
      <c r="AAE58" s="1060">
        <v>0.8716981132075472</v>
      </c>
      <c r="AAF58" s="1059">
        <v>82</v>
      </c>
      <c r="AAG58" s="1060">
        <v>0.354978354978355</v>
      </c>
      <c r="AAH58" s="1060">
        <v>0.29610498381300238</v>
      </c>
      <c r="AAI58" s="1060">
        <v>0.41859615824064261</v>
      </c>
      <c r="AAJ58" s="1059">
        <v>47</v>
      </c>
      <c r="AAK58" s="1059">
        <v>129</v>
      </c>
      <c r="AAL58" s="1060">
        <v>0.55844155844155841</v>
      </c>
      <c r="AAM58" s="1060">
        <v>0.49396816913780278</v>
      </c>
      <c r="AAN58" s="1072">
        <v>0.62100301242266864</v>
      </c>
      <c r="AAO58" s="1059">
        <v>253</v>
      </c>
      <c r="AAP58" s="1059">
        <v>103</v>
      </c>
      <c r="AAQ58" s="1060">
        <v>0.40711462450592883</v>
      </c>
      <c r="AAR58" s="1060">
        <v>0.34840375264457635</v>
      </c>
      <c r="AAS58" s="1060">
        <v>0.46860398350595073</v>
      </c>
      <c r="AAT58" s="1059">
        <v>36</v>
      </c>
      <c r="AAU58" s="1059">
        <v>139</v>
      </c>
      <c r="AAV58" s="1060">
        <v>0.54940711462450598</v>
      </c>
      <c r="AAW58" s="1060">
        <v>0.4878144742112378</v>
      </c>
      <c r="AAX58" s="1072">
        <v>0.60952183634699242</v>
      </c>
      <c r="AAY58" s="1059">
        <v>280</v>
      </c>
      <c r="AAZ58" s="1059">
        <v>270</v>
      </c>
      <c r="ABA58" s="1059">
        <v>10</v>
      </c>
      <c r="ABB58" s="1060">
        <v>0.9642857142857143</v>
      </c>
      <c r="ABC58" s="1059">
        <v>102</v>
      </c>
      <c r="ABD58" s="1060">
        <v>0.37777777777777777</v>
      </c>
      <c r="ABE58" s="1060">
        <v>0.32204325269295458</v>
      </c>
      <c r="ABF58" s="1060">
        <v>0.43694137920233683</v>
      </c>
      <c r="ABG58" s="1059">
        <v>51</v>
      </c>
      <c r="ABH58" s="1059">
        <v>153</v>
      </c>
      <c r="ABI58" s="1060">
        <v>0.56666666666666665</v>
      </c>
      <c r="ABJ58" s="1060">
        <v>0.50703276170605815</v>
      </c>
      <c r="ABK58" s="1072">
        <v>0.62443016635105564</v>
      </c>
      <c r="ABL58" s="1059">
        <v>5635</v>
      </c>
      <c r="ABM58" s="1059">
        <v>3236</v>
      </c>
      <c r="ABN58" s="1059">
        <v>2399</v>
      </c>
      <c r="ABO58" s="1059">
        <v>447</v>
      </c>
      <c r="ABP58" s="1059">
        <v>234</v>
      </c>
      <c r="ABQ58" s="1059">
        <v>426</v>
      </c>
      <c r="ABR58" s="1059">
        <v>385</v>
      </c>
      <c r="ABS58" s="1059">
        <v>349</v>
      </c>
      <c r="ABT58" s="1059">
        <v>180</v>
      </c>
      <c r="ABU58" s="1059">
        <v>216</v>
      </c>
      <c r="ABV58" s="1059">
        <v>140</v>
      </c>
      <c r="ABW58" s="1126">
        <v>22</v>
      </c>
      <c r="ABX58" s="1059">
        <v>255</v>
      </c>
      <c r="ABY58" s="1059">
        <v>205</v>
      </c>
      <c r="ABZ58" s="1059">
        <v>140</v>
      </c>
      <c r="ACA58" s="1059">
        <v>55</v>
      </c>
      <c r="ACB58" s="1059">
        <v>605</v>
      </c>
      <c r="ACC58" s="1059">
        <v>660</v>
      </c>
      <c r="ACD58" s="1059">
        <v>335</v>
      </c>
      <c r="ACE58" s="1059">
        <v>240</v>
      </c>
      <c r="ACF58" s="1059">
        <v>190</v>
      </c>
      <c r="ACG58" s="1059">
        <v>155</v>
      </c>
      <c r="ACH58" s="1059">
        <v>55</v>
      </c>
      <c r="ACI58" s="1059">
        <v>590</v>
      </c>
      <c r="ACJ58" s="1059">
        <v>630</v>
      </c>
      <c r="ACK58" s="1059">
        <v>355</v>
      </c>
      <c r="ACL58" s="1059">
        <v>275</v>
      </c>
      <c r="ACM58" s="1059">
        <v>200</v>
      </c>
      <c r="ACN58" s="1059">
        <v>130</v>
      </c>
      <c r="ACO58" s="1059">
        <v>55</v>
      </c>
      <c r="ACP58" s="1059">
        <v>605</v>
      </c>
      <c r="ACQ58" s="1059">
        <v>670</v>
      </c>
      <c r="ACR58" s="1059">
        <v>370</v>
      </c>
      <c r="ACS58" s="1059">
        <v>265</v>
      </c>
      <c r="ACT58" s="1059">
        <v>260</v>
      </c>
      <c r="ACU58" s="1059">
        <v>140</v>
      </c>
      <c r="ACV58" s="1059">
        <v>70</v>
      </c>
      <c r="ACW58" s="1059">
        <v>675</v>
      </c>
      <c r="ACX58" s="1059">
        <v>735</v>
      </c>
      <c r="ACY58" s="1059">
        <v>405</v>
      </c>
      <c r="ACZ58" s="1059">
        <v>265</v>
      </c>
      <c r="ADA58" s="1059">
        <v>260</v>
      </c>
      <c r="ADB58" s="1059">
        <v>160</v>
      </c>
      <c r="ADC58" s="1059">
        <v>70</v>
      </c>
      <c r="ADD58" s="1059">
        <v>685</v>
      </c>
      <c r="ADE58" s="1059">
        <v>750</v>
      </c>
      <c r="ADF58" s="1059">
        <v>400</v>
      </c>
      <c r="ADG58" s="1059">
        <v>285</v>
      </c>
      <c r="ADH58" s="1059">
        <v>260</v>
      </c>
      <c r="ADI58" s="1059">
        <v>170</v>
      </c>
      <c r="ADJ58" s="1059">
        <v>80</v>
      </c>
      <c r="ADK58" s="1059">
        <v>725</v>
      </c>
      <c r="ADL58" s="1059">
        <v>775</v>
      </c>
      <c r="ADM58" s="1126">
        <v>410</v>
      </c>
      <c r="ADN58" s="1059">
        <v>334</v>
      </c>
      <c r="ADO58" s="1059">
        <v>319</v>
      </c>
      <c r="ADP58" s="1060">
        <v>0.95508982035928147</v>
      </c>
      <c r="ADQ58" s="1059">
        <v>318</v>
      </c>
      <c r="ADR58" s="1060">
        <v>0.95209580838323349</v>
      </c>
      <c r="ADS58" s="1059">
        <v>355</v>
      </c>
      <c r="ADT58" s="1059">
        <v>347</v>
      </c>
      <c r="ADU58" s="1060">
        <v>0.9774647887323944</v>
      </c>
      <c r="ADV58" s="1059">
        <v>340</v>
      </c>
      <c r="ADW58" s="1060">
        <v>0.95774647887323938</v>
      </c>
      <c r="ADX58" s="1059">
        <v>341</v>
      </c>
      <c r="ADY58" s="1060">
        <v>0.96056338028169019</v>
      </c>
      <c r="ADZ58" s="1059">
        <v>340</v>
      </c>
      <c r="AEA58" s="1060">
        <v>0.95774647887323938</v>
      </c>
      <c r="AEB58" s="1059">
        <v>323</v>
      </c>
      <c r="AEC58" s="1059">
        <v>317</v>
      </c>
      <c r="AED58" s="1060">
        <v>0.98142414860681115</v>
      </c>
      <c r="AEE58" s="1059">
        <v>310</v>
      </c>
      <c r="AEF58" s="1060">
        <v>0.95975232198142413</v>
      </c>
      <c r="AEG58" s="1059">
        <v>317</v>
      </c>
      <c r="AEH58" s="1060">
        <v>0.98142414860681115</v>
      </c>
      <c r="AEI58" s="1059">
        <v>317</v>
      </c>
      <c r="AEJ58" s="1060">
        <v>0.98142414860681115</v>
      </c>
      <c r="AEK58" s="1059">
        <v>299</v>
      </c>
      <c r="AEL58" s="1060">
        <v>0.92569659442724461</v>
      </c>
      <c r="AEM58" s="1059">
        <v>319</v>
      </c>
      <c r="AEN58" s="1060">
        <v>0.9876160990712074</v>
      </c>
      <c r="AEO58" s="1059">
        <v>305</v>
      </c>
      <c r="AEP58" s="1072">
        <v>0.94427244582043346</v>
      </c>
      <c r="AEQ58" s="1158">
        <v>348</v>
      </c>
      <c r="AER58" s="1042">
        <v>332</v>
      </c>
      <c r="AES58" s="1144">
        <v>0.95402298850574707</v>
      </c>
      <c r="AET58" s="64">
        <v>69</v>
      </c>
      <c r="AEU58" s="1144">
        <v>0.19827586206896552</v>
      </c>
      <c r="AEV58" s="1042">
        <v>331</v>
      </c>
      <c r="AEW58" s="1144">
        <v>0.95114942528735635</v>
      </c>
      <c r="AEX58" s="1042">
        <v>341</v>
      </c>
      <c r="AEY58" s="1042">
        <v>329</v>
      </c>
      <c r="AEZ58" s="1144">
        <v>0.96480938416422291</v>
      </c>
      <c r="AFA58" s="65">
        <v>331</v>
      </c>
      <c r="AFB58" s="1144">
        <v>0.97067448680351909</v>
      </c>
      <c r="AFC58" s="65">
        <v>249</v>
      </c>
      <c r="AFD58" s="1144">
        <v>0.73020527859237538</v>
      </c>
      <c r="AFE58" s="1042">
        <v>333</v>
      </c>
      <c r="AFF58" s="1144">
        <v>0.97653958944281527</v>
      </c>
      <c r="AFG58" s="1042">
        <v>251</v>
      </c>
      <c r="AFH58" s="1144">
        <v>0.73607038123167157</v>
      </c>
      <c r="AFI58" s="1042">
        <v>363</v>
      </c>
      <c r="AFJ58" s="1042">
        <v>353</v>
      </c>
      <c r="AFK58" s="1144">
        <v>0.97245179063360887</v>
      </c>
      <c r="AFL58" s="65">
        <v>323</v>
      </c>
      <c r="AFM58" s="1144">
        <v>0.88980716253443526</v>
      </c>
      <c r="AFN58" s="65">
        <v>353</v>
      </c>
      <c r="AFO58" s="1144">
        <v>0.97245179063360887</v>
      </c>
      <c r="AFP58" s="65">
        <v>351</v>
      </c>
      <c r="AFQ58" s="1144">
        <v>0.96694214876033058</v>
      </c>
      <c r="AFR58" s="65">
        <v>253</v>
      </c>
      <c r="AFS58" s="1144">
        <v>0.69696969696969702</v>
      </c>
      <c r="AFT58" s="65">
        <v>306</v>
      </c>
      <c r="AFU58" s="1144">
        <v>0.84297520661157022</v>
      </c>
      <c r="AFV58" s="1042">
        <v>332</v>
      </c>
      <c r="AFW58" s="1144">
        <v>0.91460055096418735</v>
      </c>
      <c r="AFX58" s="1042">
        <v>337</v>
      </c>
      <c r="AFY58" s="1144">
        <v>0.92837465564738297</v>
      </c>
      <c r="AFZ58" s="1042">
        <v>252</v>
      </c>
      <c r="AGA58" s="1144">
        <v>0.69421487603305787</v>
      </c>
      <c r="AGB58" s="1042">
        <v>219</v>
      </c>
      <c r="AGC58" s="802">
        <v>0.60330578512396693</v>
      </c>
      <c r="AGD58" s="1042">
        <v>329</v>
      </c>
      <c r="AGE58" s="1039">
        <v>318</v>
      </c>
      <c r="AGF58" s="1145">
        <v>0.96656534954407292</v>
      </c>
      <c r="AGG58" s="1039">
        <v>2</v>
      </c>
      <c r="AGH58" s="1145">
        <v>6.0790273556231003E-3</v>
      </c>
      <c r="AGI58" s="1039">
        <v>315</v>
      </c>
      <c r="AGJ58" s="1145">
        <v>0.95744680851063835</v>
      </c>
      <c r="AGK58" s="1039">
        <v>333</v>
      </c>
      <c r="AGL58" s="1039">
        <v>324</v>
      </c>
      <c r="AGM58" s="1145">
        <v>0.97297297297297303</v>
      </c>
      <c r="AGN58" s="1039">
        <v>320</v>
      </c>
      <c r="AGO58" s="1145">
        <v>0.96096096096096095</v>
      </c>
      <c r="AGP58" s="1039">
        <v>323</v>
      </c>
      <c r="AGQ58" s="1145">
        <v>0.96996996996996998</v>
      </c>
      <c r="AGR58" s="1039">
        <v>314</v>
      </c>
      <c r="AGS58" s="1145">
        <v>0.9429429429429429</v>
      </c>
      <c r="AGT58" s="1039">
        <v>314</v>
      </c>
      <c r="AGU58" s="1145">
        <v>0.9429429429429429</v>
      </c>
      <c r="AGV58" s="1039">
        <v>316</v>
      </c>
      <c r="AGW58" s="1039">
        <v>304</v>
      </c>
      <c r="AGX58" s="1145">
        <v>0.96202531645569622</v>
      </c>
      <c r="AGY58" s="1039">
        <v>300</v>
      </c>
      <c r="AGZ58" s="1145">
        <v>0.94936708860759489</v>
      </c>
      <c r="AHA58" s="1039">
        <v>304</v>
      </c>
      <c r="AHB58" s="1145">
        <v>0.96202531645569622</v>
      </c>
      <c r="AHC58" s="1039">
        <v>303</v>
      </c>
      <c r="AHD58" s="1145">
        <v>0.95886075949367089</v>
      </c>
      <c r="AHE58" s="1039">
        <v>300</v>
      </c>
      <c r="AHF58" s="1145">
        <v>0.94936708860759489</v>
      </c>
      <c r="AHG58" s="1039">
        <v>262</v>
      </c>
      <c r="AHH58" s="1145">
        <v>0.82911392405063289</v>
      </c>
      <c r="AHI58" s="1039">
        <v>299</v>
      </c>
      <c r="AHJ58" s="1145">
        <v>0.94620253164556967</v>
      </c>
      <c r="AHK58" s="1039">
        <v>299</v>
      </c>
      <c r="AHL58" s="1145">
        <v>0.94620253164556967</v>
      </c>
      <c r="AHM58" s="1039">
        <v>301</v>
      </c>
      <c r="AHN58" s="1145">
        <v>0.95253164556962022</v>
      </c>
      <c r="AHO58" s="1039">
        <v>293</v>
      </c>
      <c r="AHP58" s="749">
        <v>0.92721518987341767</v>
      </c>
    </row>
    <row r="59" spans="1:900" x14ac:dyDescent="0.2">
      <c r="A59" s="1979"/>
      <c r="B59" s="8" t="s">
        <v>678</v>
      </c>
      <c r="C59" s="1015" t="s">
        <v>679</v>
      </c>
      <c r="D59" s="3" t="s">
        <v>680</v>
      </c>
      <c r="E59" s="1" t="s">
        <v>1514</v>
      </c>
      <c r="F59" s="1" t="s">
        <v>1515</v>
      </c>
      <c r="G59" s="1" t="s">
        <v>1516</v>
      </c>
      <c r="H59" s="1" t="s">
        <v>1517</v>
      </c>
      <c r="I59" s="1" t="s">
        <v>1518</v>
      </c>
      <c r="J59" s="1" t="s">
        <v>680</v>
      </c>
      <c r="K59" s="1" t="s">
        <v>736</v>
      </c>
      <c r="L59" s="1" t="s">
        <v>737</v>
      </c>
      <c r="M59" s="1" t="s">
        <v>1716</v>
      </c>
      <c r="N59" s="1" t="s">
        <v>1717</v>
      </c>
      <c r="O59" s="1" t="s">
        <v>1519</v>
      </c>
      <c r="P59" s="1" t="s">
        <v>736</v>
      </c>
      <c r="Q59" s="1">
        <v>508521</v>
      </c>
      <c r="R59" s="1">
        <v>125290</v>
      </c>
      <c r="S59" s="1" t="s">
        <v>770</v>
      </c>
      <c r="T59" s="1" t="s">
        <v>770</v>
      </c>
      <c r="U59" s="913" t="s">
        <v>770</v>
      </c>
      <c r="V59" s="1125">
        <v>295</v>
      </c>
      <c r="W59" s="1059">
        <v>345</v>
      </c>
      <c r="X59" s="1059">
        <v>3240</v>
      </c>
      <c r="Y59" s="1059">
        <v>3845</v>
      </c>
      <c r="Z59" s="1098">
        <v>9.1049382716049385E-2</v>
      </c>
      <c r="AA59" s="1098">
        <v>8.162202475455424E-2</v>
      </c>
      <c r="AB59" s="1098">
        <v>0.1014453249785571</v>
      </c>
      <c r="AC59" s="1098">
        <v>8.9726918075422629E-2</v>
      </c>
      <c r="AD59" s="1098">
        <v>8.1098317522638116E-2</v>
      </c>
      <c r="AE59" s="1072">
        <v>9.9174490865081469E-2</v>
      </c>
      <c r="AF59" s="1059">
        <v>280</v>
      </c>
      <c r="AG59" s="1059">
        <v>315</v>
      </c>
      <c r="AH59" s="1059">
        <v>3225</v>
      </c>
      <c r="AI59" s="1059">
        <v>3815</v>
      </c>
      <c r="AJ59" s="1098">
        <v>8.6821705426356588E-2</v>
      </c>
      <c r="AK59" s="1098">
        <v>7.7588666014084207E-2</v>
      </c>
      <c r="AL59" s="1098">
        <v>9.7037888436388012E-2</v>
      </c>
      <c r="AM59" s="1098">
        <v>8.2568807339449546E-2</v>
      </c>
      <c r="AN59" s="1098">
        <v>7.4249365273017537E-2</v>
      </c>
      <c r="AO59" s="1072">
        <v>9.1728056323434989E-2</v>
      </c>
      <c r="AP59" s="1059">
        <v>255</v>
      </c>
      <c r="AQ59" s="1059">
        <v>300</v>
      </c>
      <c r="AR59" s="1059">
        <v>3305</v>
      </c>
      <c r="AS59" s="1059">
        <v>3890</v>
      </c>
      <c r="AT59" s="1098">
        <v>7.7155824508320731E-2</v>
      </c>
      <c r="AU59" s="1098">
        <v>6.8541505838151828E-2</v>
      </c>
      <c r="AV59" s="1098">
        <v>8.6751960233151751E-2</v>
      </c>
      <c r="AW59" s="1098">
        <v>7.7120822622107968E-2</v>
      </c>
      <c r="AX59" s="1098">
        <v>6.914815130822359E-2</v>
      </c>
      <c r="AY59" s="1072">
        <v>8.5927874566639889E-2</v>
      </c>
      <c r="AZ59" s="1059">
        <v>315</v>
      </c>
      <c r="BA59" s="1059">
        <v>360</v>
      </c>
      <c r="BB59" s="1059">
        <v>3345</v>
      </c>
      <c r="BC59" s="1059">
        <v>3975</v>
      </c>
      <c r="BD59" s="1098">
        <v>9.417040358744394E-2</v>
      </c>
      <c r="BE59" s="1098">
        <v>8.47330476658925E-2</v>
      </c>
      <c r="BF59" s="1098">
        <v>0.10453881444366928</v>
      </c>
      <c r="BG59" s="1098">
        <v>9.056603773584905E-2</v>
      </c>
      <c r="BH59" s="1098">
        <v>8.2035181660029335E-2</v>
      </c>
      <c r="BI59" s="1072">
        <v>9.9887487617483561E-2</v>
      </c>
      <c r="BJ59" s="1059">
        <v>1005</v>
      </c>
      <c r="BK59" s="1059">
        <v>1145</v>
      </c>
      <c r="BL59" s="1059">
        <v>1175</v>
      </c>
      <c r="BM59" s="1059">
        <v>996</v>
      </c>
      <c r="BN59" s="1059">
        <v>819</v>
      </c>
      <c r="BO59" s="1059">
        <v>4321</v>
      </c>
      <c r="BP59" s="1059">
        <v>5140</v>
      </c>
      <c r="BQ59" s="1126">
        <v>20989</v>
      </c>
      <c r="BR59" s="1059">
        <v>994</v>
      </c>
      <c r="BS59" s="1059">
        <v>1113</v>
      </c>
      <c r="BT59" s="1059">
        <v>1158</v>
      </c>
      <c r="BU59" s="1059">
        <v>979</v>
      </c>
      <c r="BV59" s="1059">
        <v>795</v>
      </c>
      <c r="BW59" s="1059">
        <v>4244</v>
      </c>
      <c r="BX59" s="1059">
        <v>5039</v>
      </c>
      <c r="BY59" s="1126">
        <v>20645</v>
      </c>
      <c r="BZ59" s="1059">
        <v>1009</v>
      </c>
      <c r="CA59" s="1059">
        <v>1095</v>
      </c>
      <c r="CB59" s="1059">
        <v>1139</v>
      </c>
      <c r="CC59" s="1059">
        <v>976</v>
      </c>
      <c r="CD59" s="1059">
        <v>739</v>
      </c>
      <c r="CE59" s="1059">
        <v>4219</v>
      </c>
      <c r="CF59" s="1059">
        <v>4958</v>
      </c>
      <c r="CG59" s="1126">
        <v>20416</v>
      </c>
      <c r="CH59" s="1059">
        <v>1016</v>
      </c>
      <c r="CI59" s="1059">
        <v>1042</v>
      </c>
      <c r="CJ59" s="1059">
        <v>1129</v>
      </c>
      <c r="CK59" s="1059">
        <v>968</v>
      </c>
      <c r="CL59" s="1059">
        <v>754</v>
      </c>
      <c r="CM59" s="1059">
        <v>4155</v>
      </c>
      <c r="CN59" s="1059">
        <v>4909</v>
      </c>
      <c r="CO59" s="1126">
        <v>20160</v>
      </c>
      <c r="CP59" s="1059">
        <v>1001</v>
      </c>
      <c r="CQ59" s="1059">
        <v>1030</v>
      </c>
      <c r="CR59" s="1059">
        <v>1146</v>
      </c>
      <c r="CS59" s="1059">
        <v>966</v>
      </c>
      <c r="CT59" s="1059">
        <v>734</v>
      </c>
      <c r="CU59" s="1059">
        <v>4143</v>
      </c>
      <c r="CV59" s="1059">
        <v>4877</v>
      </c>
      <c r="CW59" s="1126">
        <v>20010</v>
      </c>
      <c r="CX59" s="1059">
        <v>997</v>
      </c>
      <c r="CY59" s="1059">
        <v>991</v>
      </c>
      <c r="CZ59" s="1059">
        <v>1191</v>
      </c>
      <c r="DA59" s="1059">
        <v>1003</v>
      </c>
      <c r="DB59" s="1059">
        <v>749</v>
      </c>
      <c r="DC59" s="1059">
        <v>4182</v>
      </c>
      <c r="DD59" s="1059">
        <v>4931</v>
      </c>
      <c r="DE59" s="1126">
        <v>19979</v>
      </c>
      <c r="DF59" s="1059">
        <v>987</v>
      </c>
      <c r="DG59" s="1059">
        <v>992</v>
      </c>
      <c r="DH59" s="1059">
        <v>1154</v>
      </c>
      <c r="DI59" s="1059">
        <v>1056</v>
      </c>
      <c r="DJ59" s="1059">
        <v>731</v>
      </c>
      <c r="DK59" s="1059">
        <v>4189</v>
      </c>
      <c r="DL59" s="1059">
        <v>4920</v>
      </c>
      <c r="DM59" s="1126">
        <v>19765</v>
      </c>
      <c r="DN59" s="1059">
        <v>957</v>
      </c>
      <c r="DO59" s="1059">
        <v>1039</v>
      </c>
      <c r="DP59" s="1059">
        <v>1140</v>
      </c>
      <c r="DQ59" s="1059">
        <v>1053</v>
      </c>
      <c r="DR59" s="1059">
        <v>690</v>
      </c>
      <c r="DS59" s="1059">
        <v>4189</v>
      </c>
      <c r="DT59" s="1059">
        <v>4879</v>
      </c>
      <c r="DU59" s="1126">
        <v>19522</v>
      </c>
      <c r="DV59" s="1059">
        <v>948</v>
      </c>
      <c r="DW59" s="1059">
        <v>1088</v>
      </c>
      <c r="DX59" s="1059">
        <v>1138</v>
      </c>
      <c r="DY59" s="1059">
        <v>1074</v>
      </c>
      <c r="DZ59" s="1059">
        <v>682</v>
      </c>
      <c r="EA59" s="1059">
        <v>4248</v>
      </c>
      <c r="EB59" s="1059">
        <v>4930</v>
      </c>
      <c r="EC59" s="1126">
        <v>19388</v>
      </c>
      <c r="ED59" s="1059">
        <v>934</v>
      </c>
      <c r="EE59" s="1059">
        <v>1118</v>
      </c>
      <c r="EF59" s="1059">
        <v>1096</v>
      </c>
      <c r="EG59" s="1059">
        <v>1058</v>
      </c>
      <c r="EH59" s="1059">
        <v>675</v>
      </c>
      <c r="EI59" s="1059">
        <v>4206</v>
      </c>
      <c r="EJ59" s="1059">
        <v>4881</v>
      </c>
      <c r="EK59" s="1126">
        <v>19216</v>
      </c>
      <c r="EL59" s="1059">
        <v>896</v>
      </c>
      <c r="EM59" s="1059">
        <v>1150</v>
      </c>
      <c r="EN59" s="1059">
        <v>1108</v>
      </c>
      <c r="EO59" s="1059">
        <v>1037</v>
      </c>
      <c r="EP59" s="1059">
        <v>695</v>
      </c>
      <c r="EQ59" s="1059">
        <v>4191</v>
      </c>
      <c r="ER59" s="1059">
        <v>4886</v>
      </c>
      <c r="ES59" s="1126">
        <v>19091</v>
      </c>
      <c r="ET59" s="1059" t="s">
        <v>770</v>
      </c>
      <c r="EU59" s="1059" t="s">
        <v>770</v>
      </c>
      <c r="EV59" s="1059">
        <v>13</v>
      </c>
      <c r="EW59" s="1059">
        <v>21</v>
      </c>
      <c r="EX59" s="1059">
        <v>34</v>
      </c>
      <c r="EY59" s="1059">
        <v>119</v>
      </c>
      <c r="EZ59" s="1098">
        <v>0.2857142857142857</v>
      </c>
      <c r="FA59" s="1098">
        <v>0.21224753635145319</v>
      </c>
      <c r="FB59" s="1098">
        <v>0.3725831837522352</v>
      </c>
      <c r="FC59" s="64" t="s">
        <v>2154</v>
      </c>
      <c r="FD59" s="1098">
        <v>0.17647058823529413</v>
      </c>
      <c r="FE59" s="1098">
        <v>0.11841874530971618</v>
      </c>
      <c r="FF59" s="1098">
        <v>0.25475704778800934</v>
      </c>
      <c r="FG59" s="1126" t="s">
        <v>2154</v>
      </c>
      <c r="FH59" s="1059" t="s">
        <v>770</v>
      </c>
      <c r="FI59" s="1059" t="s">
        <v>770</v>
      </c>
      <c r="FJ59" s="1059">
        <v>26</v>
      </c>
      <c r="FK59" s="1059">
        <v>19</v>
      </c>
      <c r="FL59" s="1059">
        <v>45</v>
      </c>
      <c r="FM59" s="1059">
        <v>172</v>
      </c>
      <c r="FN59" s="1098">
        <v>0.26162790697674421</v>
      </c>
      <c r="FO59" s="1098">
        <v>0.20166387682506268</v>
      </c>
      <c r="FP59" s="1098">
        <v>0.33200696195240925</v>
      </c>
      <c r="FQ59" s="1059" t="s">
        <v>3498</v>
      </c>
      <c r="FR59" s="1098">
        <v>0.11046511627906977</v>
      </c>
      <c r="FS59" s="1098">
        <v>7.186788161306884E-2</v>
      </c>
      <c r="FT59" s="1098">
        <v>0.16608202565743405</v>
      </c>
      <c r="FU59" s="1126" t="s">
        <v>3498</v>
      </c>
      <c r="FV59" s="1059" t="s">
        <v>770</v>
      </c>
      <c r="FW59" s="1059" t="s">
        <v>770</v>
      </c>
      <c r="FX59" s="1059">
        <v>25</v>
      </c>
      <c r="FY59" s="1059">
        <v>22</v>
      </c>
      <c r="FZ59" s="1059">
        <v>47</v>
      </c>
      <c r="GA59" s="1059">
        <v>190</v>
      </c>
      <c r="GB59" s="1098">
        <v>0.24736842105263157</v>
      </c>
      <c r="GC59" s="1098">
        <v>0.1914271146784845</v>
      </c>
      <c r="GD59" s="1098">
        <v>0.31332279494326853</v>
      </c>
      <c r="GE59" s="1059" t="s">
        <v>3498</v>
      </c>
      <c r="GF59" s="1098">
        <v>0.11578947368421053</v>
      </c>
      <c r="GG59" s="1098">
        <v>7.7720557813022631E-2</v>
      </c>
      <c r="GH59" s="1098">
        <v>0.16908659640339344</v>
      </c>
      <c r="GI59" s="1126" t="s">
        <v>3498</v>
      </c>
      <c r="GJ59" s="1059" t="s">
        <v>770</v>
      </c>
      <c r="GK59" s="1059" t="s">
        <v>770</v>
      </c>
      <c r="GL59" s="1059">
        <v>25</v>
      </c>
      <c r="GM59" s="1059">
        <v>26</v>
      </c>
      <c r="GN59" s="1059">
        <v>51</v>
      </c>
      <c r="GO59" s="1059">
        <v>175</v>
      </c>
      <c r="GP59" s="1098">
        <v>0.29142857142857143</v>
      </c>
      <c r="GQ59" s="1098">
        <v>0.22915846961854602</v>
      </c>
      <c r="GR59" s="1098">
        <v>0.36265877185682371</v>
      </c>
      <c r="GS59" s="1059" t="s">
        <v>2154</v>
      </c>
      <c r="GT59" s="1098">
        <v>0.14857142857142858</v>
      </c>
      <c r="GU59" s="1098">
        <v>0.10345011057367984</v>
      </c>
      <c r="GV59" s="1098">
        <v>0.20878989903550474</v>
      </c>
      <c r="GW59" s="1126" t="s">
        <v>2154</v>
      </c>
      <c r="GX59" s="1059" t="s">
        <v>770</v>
      </c>
      <c r="GY59" s="1059" t="s">
        <v>770</v>
      </c>
      <c r="GZ59" s="1059" t="s">
        <v>2169</v>
      </c>
      <c r="HA59" s="1059" t="s">
        <v>2169</v>
      </c>
      <c r="HB59" s="1059">
        <v>41</v>
      </c>
      <c r="HC59" s="1059">
        <v>190</v>
      </c>
      <c r="HD59" s="1098">
        <v>0.21578947368421053</v>
      </c>
      <c r="HE59" s="1098">
        <v>0.16323821441616951</v>
      </c>
      <c r="HF59" s="1098">
        <v>0.27960543390830267</v>
      </c>
      <c r="HG59" s="1059" t="s">
        <v>2154</v>
      </c>
      <c r="HH59" s="1098" t="s">
        <v>2169</v>
      </c>
      <c r="HI59" s="1098" t="s">
        <v>2169</v>
      </c>
      <c r="HJ59" s="1098" t="s">
        <v>2169</v>
      </c>
      <c r="HK59" s="1126" t="s">
        <v>2169</v>
      </c>
      <c r="HL59" s="1059" t="s">
        <v>770</v>
      </c>
      <c r="HM59" s="1059" t="s">
        <v>770</v>
      </c>
      <c r="HN59" s="1059">
        <v>14</v>
      </c>
      <c r="HO59" s="1059">
        <v>9</v>
      </c>
      <c r="HP59" s="1059">
        <v>23</v>
      </c>
      <c r="HQ59" s="1059">
        <v>153</v>
      </c>
      <c r="HR59" s="1098">
        <v>0.15032679738562091</v>
      </c>
      <c r="HS59" s="1098">
        <v>0.10230712388557654</v>
      </c>
      <c r="HT59" s="1098">
        <v>0.21547529917690195</v>
      </c>
      <c r="HU59" s="1059" t="s">
        <v>3498</v>
      </c>
      <c r="HV59" s="1098">
        <v>5.8823529411764705E-2</v>
      </c>
      <c r="HW59" s="1098">
        <v>3.1252630211971909E-2</v>
      </c>
      <c r="HX59" s="1098">
        <v>0.10800556710984677</v>
      </c>
      <c r="HY59" s="1126" t="s">
        <v>2154</v>
      </c>
      <c r="HZ59" s="1059" t="s">
        <v>770</v>
      </c>
      <c r="IA59" s="1059" t="s">
        <v>770</v>
      </c>
      <c r="IB59" s="1059">
        <v>26</v>
      </c>
      <c r="IC59" s="1059">
        <v>8</v>
      </c>
      <c r="ID59" s="1059">
        <v>34</v>
      </c>
      <c r="IE59" s="1059">
        <v>164</v>
      </c>
      <c r="IF59" s="1098">
        <v>0.2073170731707317</v>
      </c>
      <c r="IG59" s="1098">
        <v>0.15232209315061407</v>
      </c>
      <c r="IH59" s="1098">
        <v>0.2757095703339289</v>
      </c>
      <c r="II59" s="1059" t="s">
        <v>2154</v>
      </c>
      <c r="IJ59" s="1098">
        <v>4.878048780487805E-2</v>
      </c>
      <c r="IK59" s="1098">
        <v>2.4922210615967562E-2</v>
      </c>
      <c r="IL59" s="1098">
        <v>9.3293270589369509E-2</v>
      </c>
      <c r="IM59" s="1126" t="s">
        <v>2154</v>
      </c>
      <c r="IN59" s="1059" t="s">
        <v>770</v>
      </c>
      <c r="IO59" s="1059" t="s">
        <v>770</v>
      </c>
      <c r="IP59" s="1059">
        <v>18</v>
      </c>
      <c r="IQ59" s="1059">
        <v>11</v>
      </c>
      <c r="IR59" s="1059">
        <v>29</v>
      </c>
      <c r="IS59" s="1059">
        <v>138</v>
      </c>
      <c r="IT59" s="1098">
        <v>0.21014492753623187</v>
      </c>
      <c r="IU59" s="1098">
        <v>0.15048996525700961</v>
      </c>
      <c r="IV59" s="1098">
        <v>0.28550004312882976</v>
      </c>
      <c r="IW59" s="1059" t="s">
        <v>2154</v>
      </c>
      <c r="IX59" s="1098">
        <v>7.9710144927536225E-2</v>
      </c>
      <c r="IY59" s="1098">
        <v>4.5089941366586485E-2</v>
      </c>
      <c r="IZ59" s="1098">
        <v>0.13709557079288062</v>
      </c>
      <c r="JA59" s="1126" t="s">
        <v>2154</v>
      </c>
      <c r="JB59" s="1059">
        <v>19746</v>
      </c>
      <c r="JC59" s="1059">
        <v>1011</v>
      </c>
      <c r="JD59" s="1059">
        <v>965</v>
      </c>
      <c r="JE59" s="1059">
        <v>1168</v>
      </c>
      <c r="JF59" s="1059">
        <v>957</v>
      </c>
      <c r="JG59" s="1126">
        <v>756</v>
      </c>
      <c r="JH59" s="1059">
        <v>2817</v>
      </c>
      <c r="JI59" s="1059">
        <v>10</v>
      </c>
      <c r="JJ59" s="1059">
        <v>27</v>
      </c>
      <c r="JK59" s="1059">
        <v>35</v>
      </c>
      <c r="JL59" s="1059">
        <v>42</v>
      </c>
      <c r="JM59" s="1126">
        <v>42</v>
      </c>
      <c r="JN59" s="1060">
        <v>0.14266180492251596</v>
      </c>
      <c r="JO59" s="1060">
        <v>9.8911968348170121E-3</v>
      </c>
      <c r="JP59" s="1060">
        <v>2.7979274611398965E-2</v>
      </c>
      <c r="JQ59" s="1060">
        <v>2.9965753424657533E-2</v>
      </c>
      <c r="JR59" s="1060">
        <v>4.3887147335423198E-2</v>
      </c>
      <c r="JS59" s="1072">
        <v>5.5555555555555552E-2</v>
      </c>
      <c r="JT59" s="1059">
        <v>19931</v>
      </c>
      <c r="JU59" s="1059">
        <v>19463</v>
      </c>
      <c r="JV59" s="1059">
        <v>18885</v>
      </c>
      <c r="JW59" s="1059">
        <v>578</v>
      </c>
      <c r="JX59" s="1059">
        <v>120</v>
      </c>
      <c r="JY59" s="1059">
        <v>45</v>
      </c>
      <c r="JZ59" s="1059">
        <v>413</v>
      </c>
      <c r="KA59" s="1059">
        <v>182</v>
      </c>
      <c r="KB59" s="1059">
        <v>228</v>
      </c>
      <c r="KC59" s="1059">
        <v>41</v>
      </c>
      <c r="KD59" s="1059">
        <v>17</v>
      </c>
      <c r="KE59" s="1060">
        <v>0.94751894034418749</v>
      </c>
      <c r="KF59" s="1072">
        <v>5.2481059655812512E-2</v>
      </c>
      <c r="KG59" s="1059">
        <v>1011</v>
      </c>
      <c r="KH59" s="1059">
        <v>965</v>
      </c>
      <c r="KI59" s="1059">
        <v>939</v>
      </c>
      <c r="KJ59" s="1059">
        <v>26</v>
      </c>
      <c r="KK59" s="1059">
        <v>4</v>
      </c>
      <c r="KL59" s="1059">
        <v>7</v>
      </c>
      <c r="KM59" s="1059">
        <v>15</v>
      </c>
      <c r="KN59" s="1059">
        <v>33</v>
      </c>
      <c r="KO59" s="1059">
        <v>10</v>
      </c>
      <c r="KP59" s="1059">
        <v>2</v>
      </c>
      <c r="KQ59" s="1059">
        <v>1</v>
      </c>
      <c r="KR59" s="1060">
        <v>0.92878338278931749</v>
      </c>
      <c r="KS59" s="1072">
        <v>7.1216617210682509E-2</v>
      </c>
      <c r="KT59" s="1059">
        <v>585</v>
      </c>
      <c r="KU59" s="1059">
        <v>570</v>
      </c>
      <c r="KV59" s="1059">
        <v>564</v>
      </c>
      <c r="KW59" s="1059">
        <v>6</v>
      </c>
      <c r="KX59" s="1059">
        <v>3</v>
      </c>
      <c r="KY59" s="1059">
        <v>2</v>
      </c>
      <c r="KZ59" s="1059">
        <v>1</v>
      </c>
      <c r="LA59" s="1059">
        <v>10</v>
      </c>
      <c r="LB59" s="1059">
        <v>4</v>
      </c>
      <c r="LC59" s="1059">
        <v>1</v>
      </c>
      <c r="LD59" s="1059">
        <v>0</v>
      </c>
      <c r="LE59" s="1060">
        <v>0.96410256410256412</v>
      </c>
      <c r="LF59" s="1072">
        <v>3.5897435897435881E-2</v>
      </c>
      <c r="LG59" s="1059">
        <v>381</v>
      </c>
      <c r="LH59" s="1059">
        <v>360</v>
      </c>
      <c r="LI59" s="1059">
        <v>352</v>
      </c>
      <c r="LJ59" s="1059">
        <v>8</v>
      </c>
      <c r="LK59" s="1059">
        <v>3</v>
      </c>
      <c r="LL59" s="1059">
        <v>2</v>
      </c>
      <c r="LM59" s="1059">
        <v>3</v>
      </c>
      <c r="LN59" s="1059">
        <v>11</v>
      </c>
      <c r="LO59" s="1059">
        <v>9</v>
      </c>
      <c r="LP59" s="1059">
        <v>1</v>
      </c>
      <c r="LQ59" s="1059">
        <v>0</v>
      </c>
      <c r="LR59" s="1060">
        <v>0.92388451443569553</v>
      </c>
      <c r="LS59" s="1072">
        <v>7.6115485564304475E-2</v>
      </c>
      <c r="LT59" s="1059">
        <v>1194</v>
      </c>
      <c r="LU59" s="1059">
        <v>1141</v>
      </c>
      <c r="LV59" s="1059">
        <v>1118</v>
      </c>
      <c r="LW59" s="1059">
        <v>23</v>
      </c>
      <c r="LX59" s="1059">
        <v>5</v>
      </c>
      <c r="LY59" s="1059">
        <v>3</v>
      </c>
      <c r="LZ59" s="1059">
        <v>15</v>
      </c>
      <c r="MA59" s="1059">
        <v>35</v>
      </c>
      <c r="MB59" s="1059">
        <v>14</v>
      </c>
      <c r="MC59" s="1059">
        <v>3</v>
      </c>
      <c r="MD59" s="1059">
        <v>1</v>
      </c>
      <c r="ME59" s="1060">
        <v>0.93634840871021774</v>
      </c>
      <c r="MF59" s="1072">
        <v>6.3651591289782261E-2</v>
      </c>
      <c r="MG59" s="1059">
        <v>206</v>
      </c>
      <c r="MH59" s="1059">
        <v>197</v>
      </c>
      <c r="MI59" s="1059">
        <v>192</v>
      </c>
      <c r="MJ59" s="1059">
        <v>5</v>
      </c>
      <c r="MK59" s="1059">
        <v>1</v>
      </c>
      <c r="ML59" s="1059">
        <v>2</v>
      </c>
      <c r="MM59" s="1059">
        <v>2</v>
      </c>
      <c r="MN59" s="1059">
        <v>7</v>
      </c>
      <c r="MO59" s="1059">
        <v>1</v>
      </c>
      <c r="MP59" s="1059">
        <v>0</v>
      </c>
      <c r="MQ59" s="1059">
        <v>1</v>
      </c>
      <c r="MR59" s="1060">
        <v>0.93203883495145634</v>
      </c>
      <c r="MS59" s="1072">
        <v>6.7961165048543659E-2</v>
      </c>
      <c r="MT59" s="1059">
        <v>417</v>
      </c>
      <c r="MU59" s="1059">
        <v>402</v>
      </c>
      <c r="MV59" s="1059">
        <v>394</v>
      </c>
      <c r="MW59" s="1059">
        <v>8</v>
      </c>
      <c r="MX59" s="1059">
        <v>0</v>
      </c>
      <c r="MY59" s="1059">
        <v>3</v>
      </c>
      <c r="MZ59" s="1059">
        <v>5</v>
      </c>
      <c r="NA59" s="1059">
        <v>9</v>
      </c>
      <c r="NB59" s="1059">
        <v>5</v>
      </c>
      <c r="NC59" s="1059">
        <v>1</v>
      </c>
      <c r="ND59" s="1059">
        <v>0</v>
      </c>
      <c r="NE59" s="1060">
        <v>0.94484412470023982</v>
      </c>
      <c r="NF59" s="1072">
        <v>5.5155875299760182E-2</v>
      </c>
      <c r="NG59" s="1059">
        <v>355</v>
      </c>
      <c r="NH59" s="1059">
        <v>346</v>
      </c>
      <c r="NI59" s="1059">
        <v>339</v>
      </c>
      <c r="NJ59" s="1059">
        <v>7</v>
      </c>
      <c r="NK59" s="1059">
        <v>1</v>
      </c>
      <c r="NL59" s="1059">
        <v>2</v>
      </c>
      <c r="NM59" s="1059">
        <v>4</v>
      </c>
      <c r="NN59" s="1059">
        <v>2</v>
      </c>
      <c r="NO59" s="1059">
        <v>4</v>
      </c>
      <c r="NP59" s="1059">
        <v>3</v>
      </c>
      <c r="NQ59" s="1059">
        <v>0</v>
      </c>
      <c r="NR59" s="1060">
        <v>0.95492957746478868</v>
      </c>
      <c r="NS59" s="1072">
        <v>4.5070422535211319E-2</v>
      </c>
      <c r="NT59" s="1059">
        <v>759</v>
      </c>
      <c r="NU59" s="1059">
        <v>733</v>
      </c>
      <c r="NV59" s="1059">
        <v>708</v>
      </c>
      <c r="NW59" s="1059">
        <v>25</v>
      </c>
      <c r="NX59" s="1059">
        <v>1</v>
      </c>
      <c r="NY59" s="1059">
        <v>5</v>
      </c>
      <c r="NZ59" s="1059">
        <v>19</v>
      </c>
      <c r="OA59" s="1059">
        <v>9</v>
      </c>
      <c r="OB59" s="1059">
        <v>15</v>
      </c>
      <c r="OC59" s="1059">
        <v>2</v>
      </c>
      <c r="OD59" s="1059">
        <v>0</v>
      </c>
      <c r="OE59" s="1060">
        <v>0.93280632411067199</v>
      </c>
      <c r="OF59" s="1072">
        <v>6.7193675889328008E-2</v>
      </c>
      <c r="OG59" s="1059">
        <v>4908</v>
      </c>
      <c r="OH59" s="1059">
        <v>4714</v>
      </c>
      <c r="OI59" s="1059">
        <v>4606</v>
      </c>
      <c r="OJ59" s="1059">
        <v>108</v>
      </c>
      <c r="OK59" s="1059">
        <v>18</v>
      </c>
      <c r="OL59" s="1059">
        <v>26</v>
      </c>
      <c r="OM59" s="1059">
        <v>64</v>
      </c>
      <c r="ON59" s="1059">
        <v>116</v>
      </c>
      <c r="OO59" s="1059">
        <v>62</v>
      </c>
      <c r="OP59" s="1059">
        <v>13</v>
      </c>
      <c r="OQ59" s="1059">
        <v>3</v>
      </c>
      <c r="OR59" s="1060">
        <v>0.93846780766096172</v>
      </c>
      <c r="OS59" s="1072">
        <v>6.1532192339038283E-2</v>
      </c>
      <c r="OT59" s="1059">
        <v>20010</v>
      </c>
      <c r="OU59" s="1059">
        <v>10.076132433783108</v>
      </c>
      <c r="OV59" s="1060">
        <v>0</v>
      </c>
      <c r="OW59" s="1072">
        <v>0</v>
      </c>
      <c r="OX59" s="1059">
        <v>3385</v>
      </c>
      <c r="OY59" s="1060">
        <v>8.6138847858197934E-2</v>
      </c>
      <c r="OZ59" s="1059">
        <v>291.58</v>
      </c>
      <c r="PA59" s="1060">
        <v>0</v>
      </c>
      <c r="PB59" s="1072">
        <v>0</v>
      </c>
      <c r="PC59" s="1059">
        <v>475</v>
      </c>
      <c r="PD59" s="1059">
        <v>55</v>
      </c>
      <c r="PE59" s="1126">
        <v>65</v>
      </c>
      <c r="PF59" s="1059">
        <v>455</v>
      </c>
      <c r="PG59" s="1059">
        <v>50</v>
      </c>
      <c r="PH59" s="1126">
        <v>20</v>
      </c>
      <c r="PI59" s="1059">
        <v>445</v>
      </c>
      <c r="PJ59" s="1059">
        <v>60</v>
      </c>
      <c r="PK59" s="1126">
        <v>30</v>
      </c>
      <c r="PL59" s="1059">
        <v>420</v>
      </c>
      <c r="PM59" s="1059">
        <v>60</v>
      </c>
      <c r="PN59" s="1126">
        <v>25</v>
      </c>
      <c r="PO59" s="1059">
        <v>420</v>
      </c>
      <c r="PP59" s="1059">
        <v>65</v>
      </c>
      <c r="PQ59" s="1126">
        <v>40</v>
      </c>
      <c r="PR59" s="1059">
        <v>400</v>
      </c>
      <c r="PS59" s="1059">
        <v>70</v>
      </c>
      <c r="PT59" s="1126">
        <v>30</v>
      </c>
      <c r="PU59" s="1059" t="s">
        <v>770</v>
      </c>
      <c r="PV59" s="1059" t="s">
        <v>770</v>
      </c>
      <c r="PW59" s="1059" t="s">
        <v>770</v>
      </c>
      <c r="PX59" s="1059" t="s">
        <v>770</v>
      </c>
      <c r="PY59" s="1059" t="s">
        <v>770</v>
      </c>
      <c r="PZ59" s="1059" t="s">
        <v>770</v>
      </c>
      <c r="QA59" s="1059" t="s">
        <v>770</v>
      </c>
      <c r="QB59" s="1126" t="s">
        <v>770</v>
      </c>
      <c r="QC59" s="1059">
        <v>178</v>
      </c>
      <c r="QD59" s="1059">
        <v>167</v>
      </c>
      <c r="QE59" s="1059" t="s">
        <v>770</v>
      </c>
      <c r="QF59" s="1059">
        <v>158</v>
      </c>
      <c r="QG59" s="1059">
        <v>163</v>
      </c>
      <c r="QH59" s="1059">
        <v>175</v>
      </c>
      <c r="QI59" s="1059">
        <v>179</v>
      </c>
      <c r="QJ59" s="1059">
        <v>165</v>
      </c>
      <c r="QK59" s="1126">
        <v>173</v>
      </c>
      <c r="QL59" s="1059">
        <v>188</v>
      </c>
      <c r="QM59" s="1059">
        <v>178</v>
      </c>
      <c r="QN59" s="1059">
        <v>203</v>
      </c>
      <c r="QO59" s="1059">
        <v>211</v>
      </c>
      <c r="QP59" s="1059">
        <v>225</v>
      </c>
      <c r="QQ59" s="1059">
        <v>226</v>
      </c>
      <c r="QR59" s="1059">
        <v>228</v>
      </c>
      <c r="QS59" s="1059">
        <v>225</v>
      </c>
      <c r="QT59" s="1059">
        <v>212</v>
      </c>
      <c r="QU59" s="1059">
        <v>254</v>
      </c>
      <c r="QV59" s="1059">
        <v>260</v>
      </c>
      <c r="QW59" s="1059">
        <v>233</v>
      </c>
      <c r="QX59" s="1059">
        <v>255</v>
      </c>
      <c r="QY59" s="1059">
        <v>228</v>
      </c>
      <c r="QZ59" s="1059">
        <v>199</v>
      </c>
      <c r="RA59" s="1059">
        <v>215</v>
      </c>
      <c r="RB59" s="1059">
        <v>223</v>
      </c>
      <c r="RC59" s="1059">
        <v>205</v>
      </c>
      <c r="RD59" s="1059">
        <v>197</v>
      </c>
      <c r="RE59" s="1059">
        <v>156</v>
      </c>
      <c r="RF59" s="1059">
        <v>130</v>
      </c>
      <c r="RG59" s="1059">
        <v>172</v>
      </c>
      <c r="RH59" s="1059">
        <v>154</v>
      </c>
      <c r="RI59" s="1059">
        <v>185</v>
      </c>
      <c r="RJ59" s="1126">
        <v>178</v>
      </c>
      <c r="RK59" s="1059">
        <v>164</v>
      </c>
      <c r="RL59" s="1059">
        <v>180</v>
      </c>
      <c r="RM59" s="1059">
        <v>197</v>
      </c>
      <c r="RN59" s="1059">
        <v>215</v>
      </c>
      <c r="RO59" s="1059">
        <v>238</v>
      </c>
      <c r="RP59" s="1059">
        <v>213</v>
      </c>
      <c r="RQ59" s="1059">
        <v>214</v>
      </c>
      <c r="RR59" s="1059">
        <v>203</v>
      </c>
      <c r="RS59" s="1059">
        <v>251</v>
      </c>
      <c r="RT59" s="1059">
        <v>232</v>
      </c>
      <c r="RU59" s="1059">
        <v>233</v>
      </c>
      <c r="RV59" s="1059">
        <v>251</v>
      </c>
      <c r="RW59" s="1059">
        <v>229</v>
      </c>
      <c r="RX59" s="1059">
        <v>207</v>
      </c>
      <c r="RY59" s="1059">
        <v>238</v>
      </c>
      <c r="RZ59" s="1059">
        <v>224</v>
      </c>
      <c r="SA59" s="1059">
        <v>202</v>
      </c>
      <c r="SB59" s="1059">
        <v>200</v>
      </c>
      <c r="SC59" s="1059">
        <v>207</v>
      </c>
      <c r="SD59" s="1059">
        <v>146</v>
      </c>
      <c r="SE59" s="1059">
        <v>164</v>
      </c>
      <c r="SF59" s="1059">
        <v>130</v>
      </c>
      <c r="SG59" s="1059">
        <v>171</v>
      </c>
      <c r="SH59" s="1059">
        <v>172</v>
      </c>
      <c r="SI59" s="1126">
        <v>158</v>
      </c>
      <c r="SJ59" s="1059">
        <v>174</v>
      </c>
      <c r="SK59" s="1059">
        <v>171</v>
      </c>
      <c r="SL59" s="1059">
        <v>203</v>
      </c>
      <c r="SM59" s="1059">
        <v>231</v>
      </c>
      <c r="SN59" s="1059">
        <v>230</v>
      </c>
      <c r="SO59" s="1059">
        <v>214</v>
      </c>
      <c r="SP59" s="1059">
        <v>204</v>
      </c>
      <c r="SQ59" s="1059">
        <v>250</v>
      </c>
      <c r="SR59" s="1059">
        <v>220</v>
      </c>
      <c r="SS59" s="1059">
        <v>207</v>
      </c>
      <c r="ST59" s="1059">
        <v>231</v>
      </c>
      <c r="SU59" s="1059">
        <v>222</v>
      </c>
      <c r="SV59" s="1059">
        <v>200</v>
      </c>
      <c r="SW59" s="1059">
        <v>240</v>
      </c>
      <c r="SX59" s="1059">
        <v>246</v>
      </c>
      <c r="SY59" s="1059">
        <v>209</v>
      </c>
      <c r="SZ59" s="1059">
        <v>215</v>
      </c>
      <c r="TA59" s="1059">
        <v>188</v>
      </c>
      <c r="TB59" s="1059">
        <v>177</v>
      </c>
      <c r="TC59" s="1059">
        <v>187</v>
      </c>
      <c r="TD59" s="1059">
        <v>121</v>
      </c>
      <c r="TE59" s="1059">
        <v>156</v>
      </c>
      <c r="TF59" s="1059">
        <v>150</v>
      </c>
      <c r="TG59" s="1059">
        <v>158</v>
      </c>
      <c r="TH59" s="1126">
        <v>154</v>
      </c>
      <c r="TI59" s="1059">
        <v>70</v>
      </c>
      <c r="TJ59" s="1059">
        <v>115</v>
      </c>
      <c r="TK59" s="1059">
        <v>185</v>
      </c>
      <c r="TL59" s="1060">
        <v>0.6216216216216216</v>
      </c>
      <c r="TM59" s="1060">
        <v>0.54993208337876098</v>
      </c>
      <c r="TN59" s="1060">
        <v>0.68836304673208881</v>
      </c>
      <c r="TO59" s="1126" t="s">
        <v>3499</v>
      </c>
      <c r="TP59" s="1059">
        <v>73</v>
      </c>
      <c r="TQ59" s="1059">
        <v>155</v>
      </c>
      <c r="TR59" s="1059">
        <v>228</v>
      </c>
      <c r="TS59" s="1060">
        <v>0.67982456140350878</v>
      </c>
      <c r="TT59" s="1060">
        <v>0.61671669889343717</v>
      </c>
      <c r="TU59" s="1060">
        <v>0.73697327708026772</v>
      </c>
      <c r="TV59" s="1126" t="s">
        <v>3499</v>
      </c>
      <c r="TW59" s="1059">
        <v>57</v>
      </c>
      <c r="TX59" s="1059">
        <v>153</v>
      </c>
      <c r="TY59" s="1059">
        <v>210</v>
      </c>
      <c r="TZ59" s="1060">
        <v>0.72857142857142854</v>
      </c>
      <c r="UA59" s="1060">
        <v>0.66472138530594282</v>
      </c>
      <c r="UB59" s="1060">
        <v>0.78420933434695628</v>
      </c>
      <c r="UC59" s="1126" t="s">
        <v>3499</v>
      </c>
      <c r="UD59" s="1059">
        <v>48</v>
      </c>
      <c r="UE59" s="1059">
        <v>169</v>
      </c>
      <c r="UF59" s="1059">
        <v>217</v>
      </c>
      <c r="UG59" s="1060">
        <v>0.77880184331797231</v>
      </c>
      <c r="UH59" s="1060">
        <v>0.71899686974609933</v>
      </c>
      <c r="UI59" s="1060">
        <v>0.82890749860098023</v>
      </c>
      <c r="UJ59" s="1126" t="s">
        <v>3499</v>
      </c>
      <c r="UK59" s="1059">
        <v>43</v>
      </c>
      <c r="UL59" s="1059">
        <v>163</v>
      </c>
      <c r="UM59" s="1059">
        <v>206</v>
      </c>
      <c r="UN59" s="1060">
        <v>0.79126213592233008</v>
      </c>
      <c r="UO59" s="1060">
        <v>0.73068483301247622</v>
      </c>
      <c r="UP59" s="1060">
        <v>0.84117546892403439</v>
      </c>
      <c r="UQ59" s="1126" t="s">
        <v>3499</v>
      </c>
      <c r="UR59" s="1059">
        <v>2790</v>
      </c>
      <c r="US59" s="1059">
        <v>2780</v>
      </c>
      <c r="UT59" s="1059">
        <v>10</v>
      </c>
      <c r="UU59" s="1059">
        <v>8</v>
      </c>
      <c r="UV59" s="1060">
        <v>0.8</v>
      </c>
      <c r="UW59" s="1059">
        <v>2</v>
      </c>
      <c r="UX59" s="1072">
        <v>0.2</v>
      </c>
      <c r="UY59" s="1059">
        <v>1976</v>
      </c>
      <c r="UZ59" s="1059">
        <v>1476</v>
      </c>
      <c r="VA59" s="1059">
        <v>273</v>
      </c>
      <c r="VB59" s="1059">
        <v>227</v>
      </c>
      <c r="VC59" s="1060">
        <v>0.74696356275303644</v>
      </c>
      <c r="VD59" s="1060">
        <v>0.13815789473684212</v>
      </c>
      <c r="VE59" s="1072">
        <v>0.11487854251012146</v>
      </c>
      <c r="VF59" s="1059">
        <v>6239</v>
      </c>
      <c r="VG59" s="1059">
        <v>304</v>
      </c>
      <c r="VH59" s="1059">
        <v>342</v>
      </c>
      <c r="VI59" s="1059">
        <v>144</v>
      </c>
      <c r="VJ59" s="1059">
        <v>3829</v>
      </c>
      <c r="VK59" s="1059">
        <v>307</v>
      </c>
      <c r="VL59" s="1059">
        <v>2151</v>
      </c>
      <c r="VM59" s="1072">
        <v>0.14272431427243143</v>
      </c>
      <c r="VN59" s="1059">
        <v>1480</v>
      </c>
      <c r="VO59" s="1059">
        <v>1</v>
      </c>
      <c r="VP59" s="1059">
        <v>237</v>
      </c>
      <c r="VQ59" s="1059">
        <v>308</v>
      </c>
      <c r="VR59" s="1059">
        <v>132</v>
      </c>
      <c r="VS59" s="1126">
        <v>2158</v>
      </c>
      <c r="VT59" s="1059">
        <v>791</v>
      </c>
      <c r="VU59" s="1059">
        <v>709</v>
      </c>
      <c r="VV59" s="1059">
        <v>82</v>
      </c>
      <c r="VW59" s="1059">
        <v>0</v>
      </c>
      <c r="VX59" s="1059">
        <v>82</v>
      </c>
      <c r="VY59" s="1060">
        <v>0.10366624525916561</v>
      </c>
      <c r="VZ59" s="1072">
        <v>0.10366624525916561</v>
      </c>
      <c r="WA59" s="1059">
        <v>75</v>
      </c>
      <c r="WB59" s="1059">
        <v>55</v>
      </c>
      <c r="WC59" s="1059">
        <v>45</v>
      </c>
      <c r="WD59" s="1059">
        <v>40</v>
      </c>
      <c r="WE59" s="1059">
        <v>30</v>
      </c>
      <c r="WF59" s="1059">
        <v>40</v>
      </c>
      <c r="WG59" s="1126">
        <v>40</v>
      </c>
      <c r="WH59" s="1059">
        <v>307</v>
      </c>
      <c r="WI59" s="1059">
        <v>89</v>
      </c>
      <c r="WJ59" s="1060">
        <v>0.28990228013029318</v>
      </c>
      <c r="WK59" s="1126">
        <v>35</v>
      </c>
      <c r="WL59" s="1059" t="s">
        <v>770</v>
      </c>
      <c r="WM59" s="1060" t="s">
        <v>770</v>
      </c>
      <c r="WN59" s="1060" t="s">
        <v>770</v>
      </c>
      <c r="WO59" s="1072" t="s">
        <v>770</v>
      </c>
      <c r="WP59" s="1059" t="s">
        <v>770</v>
      </c>
      <c r="WQ59" s="1060" t="s">
        <v>770</v>
      </c>
      <c r="WR59" s="1060" t="s">
        <v>770</v>
      </c>
      <c r="WS59" s="1072" t="s">
        <v>770</v>
      </c>
      <c r="WT59" s="1059" t="s">
        <v>770</v>
      </c>
      <c r="WU59" s="1060" t="s">
        <v>770</v>
      </c>
      <c r="WV59" s="1060" t="s">
        <v>770</v>
      </c>
      <c r="WW59" s="1072" t="s">
        <v>770</v>
      </c>
      <c r="WX59" s="1059" t="s">
        <v>770</v>
      </c>
      <c r="WY59" s="1060" t="s">
        <v>770</v>
      </c>
      <c r="WZ59" s="1060" t="s">
        <v>770</v>
      </c>
      <c r="XA59" s="1072" t="s">
        <v>770</v>
      </c>
      <c r="XB59" s="1059">
        <v>178</v>
      </c>
      <c r="XC59" s="1059">
        <v>8510</v>
      </c>
      <c r="XD59" s="1072">
        <v>2.0916568742655701E-2</v>
      </c>
      <c r="XE59" s="1059">
        <v>95</v>
      </c>
      <c r="XF59" s="1059">
        <v>925</v>
      </c>
      <c r="XG59" s="1060">
        <v>0.10270270270270271</v>
      </c>
      <c r="XH59" s="1060">
        <v>8.4754257061886135E-2</v>
      </c>
      <c r="XI59" s="1060">
        <v>0.1239373952969625</v>
      </c>
      <c r="XJ59" s="1059">
        <v>115</v>
      </c>
      <c r="XK59" s="1059">
        <v>950</v>
      </c>
      <c r="XL59" s="1060">
        <v>0.12105263157894737</v>
      </c>
      <c r="XM59" s="1060">
        <v>0.10182221414585917</v>
      </c>
      <c r="XN59" s="1060">
        <v>0.14333536068823319</v>
      </c>
      <c r="XO59" s="1059">
        <v>120</v>
      </c>
      <c r="XP59" s="1059">
        <v>950</v>
      </c>
      <c r="XQ59" s="1060">
        <v>0.12631578947368421</v>
      </c>
      <c r="XR59" s="1060">
        <v>0.10668489476232575</v>
      </c>
      <c r="XS59" s="1060">
        <v>0.14895660264351532</v>
      </c>
      <c r="XT59" s="1059">
        <v>90</v>
      </c>
      <c r="XU59" s="1059">
        <v>945</v>
      </c>
      <c r="XV59" s="1060">
        <v>9.5238095238095233E-2</v>
      </c>
      <c r="XW59" s="1060">
        <v>7.8127340195667666E-2</v>
      </c>
      <c r="XX59" s="1060">
        <v>0.11562627070703141</v>
      </c>
      <c r="XY59" s="1059">
        <v>95</v>
      </c>
      <c r="XZ59" s="1059">
        <v>925</v>
      </c>
      <c r="YA59" s="1060">
        <v>0.10270270270270271</v>
      </c>
      <c r="YB59" s="1060">
        <v>8.4754257061886135E-2</v>
      </c>
      <c r="YC59" s="1060">
        <v>0.1239373952969625</v>
      </c>
      <c r="YD59" s="1059">
        <v>105</v>
      </c>
      <c r="YE59" s="1059">
        <v>770</v>
      </c>
      <c r="YF59" s="1060">
        <v>0.13636363636363635</v>
      </c>
      <c r="YG59" s="1060">
        <v>0.11392257178647092</v>
      </c>
      <c r="YH59" s="1060">
        <v>0.16241498596932655</v>
      </c>
      <c r="YI59" s="1059" t="s">
        <v>770</v>
      </c>
      <c r="YJ59" s="1059" t="s">
        <v>770</v>
      </c>
      <c r="YK59" s="1060" t="s">
        <v>770</v>
      </c>
      <c r="YL59" s="1060" t="s">
        <v>770</v>
      </c>
      <c r="YM59" s="1072" t="s">
        <v>770</v>
      </c>
      <c r="YN59" s="1059">
        <v>110</v>
      </c>
      <c r="YO59" s="1059">
        <v>105</v>
      </c>
      <c r="YP59" s="1059">
        <v>95</v>
      </c>
      <c r="YQ59" s="1059">
        <v>100</v>
      </c>
      <c r="YR59" s="1059">
        <v>75</v>
      </c>
      <c r="YS59" s="1059">
        <v>65</v>
      </c>
      <c r="YT59" s="1126">
        <v>85</v>
      </c>
      <c r="YU59" s="1059">
        <v>11</v>
      </c>
      <c r="YV59" s="1059">
        <v>78</v>
      </c>
      <c r="YW59" s="1060">
        <v>0.14102564102564102</v>
      </c>
      <c r="YX59" s="1060">
        <v>8.0610440563871219E-2</v>
      </c>
      <c r="YY59" s="1060">
        <v>0.23513978179360154</v>
      </c>
      <c r="YZ59" s="1059">
        <v>8</v>
      </c>
      <c r="ZA59" s="1059">
        <v>78</v>
      </c>
      <c r="ZB59" s="1060">
        <v>0.10256410256410256</v>
      </c>
      <c r="ZC59" s="1060">
        <v>5.2893347657463861E-2</v>
      </c>
      <c r="ZD59" s="1060">
        <v>0.18954439852402385</v>
      </c>
      <c r="ZE59" s="1059">
        <v>10</v>
      </c>
      <c r="ZF59" s="1059">
        <v>77</v>
      </c>
      <c r="ZG59" s="1060">
        <v>0.12987012987012986</v>
      </c>
      <c r="ZH59" s="1060">
        <v>7.2098290062351036E-2</v>
      </c>
      <c r="ZI59" s="1060">
        <v>0.22281794683503517</v>
      </c>
      <c r="ZJ59" s="1059">
        <v>16</v>
      </c>
      <c r="ZK59" s="1059">
        <v>76</v>
      </c>
      <c r="ZL59" s="1060">
        <v>0.21052631578947367</v>
      </c>
      <c r="ZM59" s="1060">
        <v>0.13395146709874356</v>
      </c>
      <c r="ZN59" s="1072">
        <v>0.31495639793896746</v>
      </c>
      <c r="ZO59" s="1059">
        <v>183</v>
      </c>
      <c r="ZP59" s="1059">
        <v>65</v>
      </c>
      <c r="ZQ59" s="1059">
        <v>118</v>
      </c>
      <c r="ZR59" s="1060">
        <v>0.64480874316939896</v>
      </c>
      <c r="ZS59" s="1059">
        <v>48</v>
      </c>
      <c r="ZT59" s="1059">
        <v>20</v>
      </c>
      <c r="ZU59" s="1059">
        <v>68</v>
      </c>
      <c r="ZV59" s="1060">
        <v>0.40677966101694918</v>
      </c>
      <c r="ZW59" s="1060">
        <v>0.32244480291963507</v>
      </c>
      <c r="ZX59" s="1060">
        <v>0.49699268401676217</v>
      </c>
      <c r="ZY59" s="1060">
        <v>0.57627118644067798</v>
      </c>
      <c r="ZZ59" s="1060">
        <v>0.48609144207334493</v>
      </c>
      <c r="AAA59" s="1072">
        <v>0.66164152316051184</v>
      </c>
      <c r="AAB59" s="1059">
        <v>31</v>
      </c>
      <c r="AAC59" s="1059">
        <v>153</v>
      </c>
      <c r="AAD59" s="1059">
        <v>184</v>
      </c>
      <c r="AAE59" s="1060">
        <v>0.83152173913043481</v>
      </c>
      <c r="AAF59" s="1059">
        <v>65</v>
      </c>
      <c r="AAG59" s="1060">
        <v>0.42483660130718953</v>
      </c>
      <c r="AAH59" s="1060">
        <v>0.34929426364442817</v>
      </c>
      <c r="AAI59" s="1060">
        <v>0.50406083664002987</v>
      </c>
      <c r="AAJ59" s="1059">
        <v>11</v>
      </c>
      <c r="AAK59" s="1059">
        <v>76</v>
      </c>
      <c r="AAL59" s="1060">
        <v>0.49673202614379086</v>
      </c>
      <c r="AAM59" s="1060">
        <v>0.41856310100350685</v>
      </c>
      <c r="AAN59" s="1072">
        <v>0.57506103379146956</v>
      </c>
      <c r="AAO59" s="1059">
        <v>152</v>
      </c>
      <c r="AAP59" s="1059">
        <v>67</v>
      </c>
      <c r="AAQ59" s="1060">
        <v>0.44078947368421051</v>
      </c>
      <c r="AAR59" s="1060">
        <v>0.36428646018988681</v>
      </c>
      <c r="AAS59" s="1060">
        <v>0.5202115409440079</v>
      </c>
      <c r="AAT59" s="1059">
        <v>16</v>
      </c>
      <c r="AAU59" s="1059">
        <v>83</v>
      </c>
      <c r="AAV59" s="1060">
        <v>0.54605263157894735</v>
      </c>
      <c r="AAW59" s="1060">
        <v>0.46674163499668331</v>
      </c>
      <c r="AAX59" s="1072">
        <v>0.6230932530102874</v>
      </c>
      <c r="AAY59" s="1059">
        <v>155</v>
      </c>
      <c r="AAZ59" s="1059">
        <v>150</v>
      </c>
      <c r="ABA59" s="1059">
        <v>5</v>
      </c>
      <c r="ABB59" s="1060">
        <v>0.967741935483871</v>
      </c>
      <c r="ABC59" s="1059">
        <v>76</v>
      </c>
      <c r="ABD59" s="1060">
        <v>0.50666666666666671</v>
      </c>
      <c r="ABE59" s="1060">
        <v>0.42749716668807591</v>
      </c>
      <c r="ABF59" s="1060">
        <v>0.5855032300536831</v>
      </c>
      <c r="ABG59" s="1059">
        <v>16</v>
      </c>
      <c r="ABH59" s="1059">
        <v>92</v>
      </c>
      <c r="ABI59" s="1060">
        <v>0.61333333333333329</v>
      </c>
      <c r="ABJ59" s="1060">
        <v>0.5334979124018292</v>
      </c>
      <c r="ABK59" s="1072">
        <v>0.68750883220807346</v>
      </c>
      <c r="ABL59" s="1059">
        <v>6239</v>
      </c>
      <c r="ABM59" s="1059">
        <v>4088</v>
      </c>
      <c r="ABN59" s="1059">
        <v>2151</v>
      </c>
      <c r="ABO59" s="1059">
        <v>304</v>
      </c>
      <c r="ABP59" s="1059">
        <v>171</v>
      </c>
      <c r="ABQ59" s="1059">
        <v>410</v>
      </c>
      <c r="ABR59" s="1059">
        <v>342</v>
      </c>
      <c r="ABS59" s="1059">
        <v>401</v>
      </c>
      <c r="ABT59" s="1059">
        <v>216</v>
      </c>
      <c r="ABU59" s="1059">
        <v>144</v>
      </c>
      <c r="ABV59" s="1059">
        <v>140</v>
      </c>
      <c r="ABW59" s="1126">
        <v>23</v>
      </c>
      <c r="ABX59" s="1059">
        <v>85</v>
      </c>
      <c r="ABY59" s="1059">
        <v>65</v>
      </c>
      <c r="ABZ59" s="1059">
        <v>65</v>
      </c>
      <c r="ACA59" s="1059">
        <v>20</v>
      </c>
      <c r="ACB59" s="1059">
        <v>220</v>
      </c>
      <c r="ACC59" s="1059">
        <v>230</v>
      </c>
      <c r="ACD59" s="1059">
        <v>125</v>
      </c>
      <c r="ACE59" s="1059">
        <v>65</v>
      </c>
      <c r="ACF59" s="1059">
        <v>80</v>
      </c>
      <c r="ACG59" s="1059">
        <v>65</v>
      </c>
      <c r="ACH59" s="1059">
        <v>40</v>
      </c>
      <c r="ACI59" s="1059">
        <v>185</v>
      </c>
      <c r="ACJ59" s="1059">
        <v>220</v>
      </c>
      <c r="ACK59" s="1059">
        <v>115</v>
      </c>
      <c r="ACL59" s="1059">
        <v>75</v>
      </c>
      <c r="ACM59" s="1059">
        <v>75</v>
      </c>
      <c r="ACN59" s="1059">
        <v>50</v>
      </c>
      <c r="ACO59" s="1059">
        <v>15</v>
      </c>
      <c r="ACP59" s="1059">
        <v>230</v>
      </c>
      <c r="ACQ59" s="1059">
        <v>240</v>
      </c>
      <c r="ACR59" s="1059">
        <v>125</v>
      </c>
      <c r="ACS59" s="1059">
        <v>100</v>
      </c>
      <c r="ACT59" s="1059">
        <v>115</v>
      </c>
      <c r="ACU59" s="1059">
        <v>70</v>
      </c>
      <c r="ACV59" s="1059">
        <v>25</v>
      </c>
      <c r="ACW59" s="1059">
        <v>260</v>
      </c>
      <c r="ACX59" s="1059">
        <v>290</v>
      </c>
      <c r="ACY59" s="1059">
        <v>145</v>
      </c>
      <c r="ACZ59" s="1059">
        <v>95</v>
      </c>
      <c r="ADA59" s="1059">
        <v>95</v>
      </c>
      <c r="ADB59" s="1059">
        <v>75</v>
      </c>
      <c r="ADC59" s="1059">
        <v>25</v>
      </c>
      <c r="ADD59" s="1059">
        <v>270</v>
      </c>
      <c r="ADE59" s="1059">
        <v>300</v>
      </c>
      <c r="ADF59" s="1059">
        <v>165</v>
      </c>
      <c r="ADG59" s="1059">
        <v>105</v>
      </c>
      <c r="ADH59" s="1059">
        <v>110</v>
      </c>
      <c r="ADI59" s="1059">
        <v>95</v>
      </c>
      <c r="ADJ59" s="1059">
        <v>25</v>
      </c>
      <c r="ADK59" s="1059">
        <v>300</v>
      </c>
      <c r="ADL59" s="1059">
        <v>310</v>
      </c>
      <c r="ADM59" s="1126">
        <v>175</v>
      </c>
      <c r="ADN59" s="1059">
        <v>100</v>
      </c>
      <c r="ADO59" s="1059">
        <v>94</v>
      </c>
      <c r="ADP59" s="1060">
        <v>0.94</v>
      </c>
      <c r="ADQ59" s="1059">
        <v>94</v>
      </c>
      <c r="ADR59" s="1060">
        <v>0.94</v>
      </c>
      <c r="ADS59" s="1059">
        <v>104</v>
      </c>
      <c r="ADT59" s="1059">
        <v>99</v>
      </c>
      <c r="ADU59" s="1060">
        <v>0.95192307692307687</v>
      </c>
      <c r="ADV59" s="1059">
        <v>96</v>
      </c>
      <c r="ADW59" s="1060">
        <v>0.92307692307692313</v>
      </c>
      <c r="ADX59" s="1059">
        <v>96</v>
      </c>
      <c r="ADY59" s="1060">
        <v>0.92307692307692313</v>
      </c>
      <c r="ADZ59" s="1059">
        <v>95</v>
      </c>
      <c r="AEA59" s="1060">
        <v>0.91346153846153844</v>
      </c>
      <c r="AEB59" s="1059">
        <v>109</v>
      </c>
      <c r="AEC59" s="1059">
        <v>106</v>
      </c>
      <c r="AED59" s="1060">
        <v>0.97247706422018354</v>
      </c>
      <c r="AEE59" s="1059">
        <v>99</v>
      </c>
      <c r="AEF59" s="1060">
        <v>0.90825688073394495</v>
      </c>
      <c r="AEG59" s="1059">
        <v>106</v>
      </c>
      <c r="AEH59" s="1060">
        <v>0.97247706422018354</v>
      </c>
      <c r="AEI59" s="1059">
        <v>106</v>
      </c>
      <c r="AEJ59" s="1060">
        <v>0.97247706422018354</v>
      </c>
      <c r="AEK59" s="1059">
        <v>108</v>
      </c>
      <c r="AEL59" s="1060">
        <v>0.99082568807339455</v>
      </c>
      <c r="AEM59" s="1059">
        <v>106</v>
      </c>
      <c r="AEN59" s="1060">
        <v>0.97247706422018354</v>
      </c>
      <c r="AEO59" s="1059">
        <v>99</v>
      </c>
      <c r="AEP59" s="1072">
        <v>0.90825688073394495</v>
      </c>
      <c r="AEQ59" s="1158">
        <v>100</v>
      </c>
      <c r="AER59" s="1042">
        <v>92</v>
      </c>
      <c r="AES59" s="1144">
        <v>0.92</v>
      </c>
      <c r="AET59" s="64">
        <v>21</v>
      </c>
      <c r="AEU59" s="1144">
        <v>0.21</v>
      </c>
      <c r="AEV59" s="1042">
        <v>91</v>
      </c>
      <c r="AEW59" s="1144">
        <v>0.91</v>
      </c>
      <c r="AEX59" s="1042">
        <v>83</v>
      </c>
      <c r="AEY59" s="1042">
        <v>81</v>
      </c>
      <c r="AEZ59" s="1144">
        <v>0.97590361445783136</v>
      </c>
      <c r="AFA59" s="65">
        <v>78</v>
      </c>
      <c r="AFB59" s="1144">
        <v>0.93975903614457834</v>
      </c>
      <c r="AFC59" s="65">
        <v>57</v>
      </c>
      <c r="AFD59" s="1144">
        <v>0.68674698795180722</v>
      </c>
      <c r="AFE59" s="1042">
        <v>78</v>
      </c>
      <c r="AFF59" s="1144">
        <v>0.93975903614457834</v>
      </c>
      <c r="AFG59" s="1042">
        <v>52.999999999999993</v>
      </c>
      <c r="AFH59" s="1144">
        <v>0.63855421686746983</v>
      </c>
      <c r="AFI59" s="1042">
        <v>123</v>
      </c>
      <c r="AFJ59" s="1042">
        <v>120</v>
      </c>
      <c r="AFK59" s="1144">
        <v>0.97560975609756095</v>
      </c>
      <c r="AFL59" s="65">
        <v>104</v>
      </c>
      <c r="AFM59" s="1144">
        <v>0.84552845528455289</v>
      </c>
      <c r="AFN59" s="65">
        <v>120</v>
      </c>
      <c r="AFO59" s="1144">
        <v>0.97560975609756095</v>
      </c>
      <c r="AFP59" s="65">
        <v>120</v>
      </c>
      <c r="AFQ59" s="1144">
        <v>0.97560975609756095</v>
      </c>
      <c r="AFR59" s="65">
        <v>86</v>
      </c>
      <c r="AFS59" s="1144">
        <v>0.69918699186991873</v>
      </c>
      <c r="AFT59" s="65">
        <v>109</v>
      </c>
      <c r="AFU59" s="1144">
        <v>0.88617886178861793</v>
      </c>
      <c r="AFV59" s="1042">
        <v>117</v>
      </c>
      <c r="AFW59" s="1144">
        <v>0.95121951219512191</v>
      </c>
      <c r="AFX59" s="1042">
        <v>109</v>
      </c>
      <c r="AFY59" s="1144">
        <v>0.88617886178861793</v>
      </c>
      <c r="AFZ59" s="1042">
        <v>87</v>
      </c>
      <c r="AGA59" s="1144">
        <v>0.70731707317073167</v>
      </c>
      <c r="AGB59" s="1042">
        <v>83</v>
      </c>
      <c r="AGC59" s="802">
        <v>0.67479674796747968</v>
      </c>
      <c r="AGD59" s="1042">
        <v>81</v>
      </c>
      <c r="AGE59" s="1039">
        <v>76</v>
      </c>
      <c r="AGF59" s="1145">
        <v>0.93827160493827155</v>
      </c>
      <c r="AGG59" s="1039">
        <v>2</v>
      </c>
      <c r="AGH59" s="1145">
        <v>2.4691358024691357E-2</v>
      </c>
      <c r="AGI59" s="1039">
        <v>76</v>
      </c>
      <c r="AGJ59" s="1145">
        <v>0.93827160493827155</v>
      </c>
      <c r="AGK59" s="1039">
        <v>98</v>
      </c>
      <c r="AGL59" s="1039">
        <v>96</v>
      </c>
      <c r="AGM59" s="1145">
        <v>0.97959183673469385</v>
      </c>
      <c r="AGN59" s="1039">
        <v>93</v>
      </c>
      <c r="AGO59" s="1145">
        <v>0.94897959183673475</v>
      </c>
      <c r="AGP59" s="1039">
        <v>96</v>
      </c>
      <c r="AGQ59" s="1145">
        <v>0.97959183673469385</v>
      </c>
      <c r="AGR59" s="1039">
        <v>94</v>
      </c>
      <c r="AGS59" s="1145">
        <v>0.95918367346938771</v>
      </c>
      <c r="AGT59" s="1039">
        <v>92</v>
      </c>
      <c r="AGU59" s="1145">
        <v>0.93877551020408168</v>
      </c>
      <c r="AGV59" s="1039">
        <v>135</v>
      </c>
      <c r="AGW59" s="1039">
        <v>132</v>
      </c>
      <c r="AGX59" s="1145">
        <v>0.97777777777777775</v>
      </c>
      <c r="AGY59" s="1039">
        <v>115</v>
      </c>
      <c r="AGZ59" s="1145">
        <v>0.85185185185185186</v>
      </c>
      <c r="AHA59" s="1039">
        <v>132</v>
      </c>
      <c r="AHB59" s="1145">
        <v>0.97777777777777775</v>
      </c>
      <c r="AHC59" s="1039">
        <v>132</v>
      </c>
      <c r="AHD59" s="1145">
        <v>0.97777777777777775</v>
      </c>
      <c r="AHE59" s="1039">
        <v>131</v>
      </c>
      <c r="AHF59" s="1145">
        <v>0.97037037037037033</v>
      </c>
      <c r="AHG59" s="1039">
        <v>125</v>
      </c>
      <c r="AHH59" s="1145">
        <v>0.92592592592592593</v>
      </c>
      <c r="AHI59" s="1039">
        <v>128</v>
      </c>
      <c r="AHJ59" s="1145">
        <v>0.94814814814814818</v>
      </c>
      <c r="AHK59" s="1039">
        <v>114</v>
      </c>
      <c r="AHL59" s="1145">
        <v>0.84444444444444444</v>
      </c>
      <c r="AHM59" s="1039">
        <v>134</v>
      </c>
      <c r="AHN59" s="1145">
        <v>0.99259259259259258</v>
      </c>
      <c r="AHO59" s="1039">
        <v>128</v>
      </c>
      <c r="AHP59" s="749">
        <v>0.94814814814814818</v>
      </c>
    </row>
    <row r="60" spans="1:900" x14ac:dyDescent="0.2">
      <c r="A60" s="1979"/>
      <c r="B60" s="8" t="s">
        <v>681</v>
      </c>
      <c r="C60" s="1015" t="s">
        <v>682</v>
      </c>
      <c r="D60" s="3" t="s">
        <v>680</v>
      </c>
      <c r="E60" s="1" t="s">
        <v>1590</v>
      </c>
      <c r="F60" s="1" t="s">
        <v>1591</v>
      </c>
      <c r="G60" s="1" t="s">
        <v>770</v>
      </c>
      <c r="H60" s="1" t="s">
        <v>770</v>
      </c>
      <c r="I60" s="1" t="s">
        <v>1592</v>
      </c>
      <c r="J60" s="1" t="s">
        <v>680</v>
      </c>
      <c r="K60" s="1" t="s">
        <v>736</v>
      </c>
      <c r="L60" s="1" t="s">
        <v>737</v>
      </c>
      <c r="M60" s="1" t="s">
        <v>623</v>
      </c>
      <c r="N60" s="1" t="s">
        <v>628</v>
      </c>
      <c r="O60" s="1" t="s">
        <v>1593</v>
      </c>
      <c r="P60" s="1" t="s">
        <v>1508</v>
      </c>
      <c r="Q60" s="1">
        <v>508603</v>
      </c>
      <c r="R60" s="1">
        <v>114354</v>
      </c>
      <c r="S60" s="1" t="s">
        <v>770</v>
      </c>
      <c r="T60" s="1" t="s">
        <v>770</v>
      </c>
      <c r="U60" s="913" t="s">
        <v>770</v>
      </c>
      <c r="V60" s="1125">
        <v>150</v>
      </c>
      <c r="W60" s="1059">
        <v>180</v>
      </c>
      <c r="X60" s="1059">
        <v>1915</v>
      </c>
      <c r="Y60" s="1059">
        <v>2275</v>
      </c>
      <c r="Z60" s="1098">
        <v>7.8328981723237601E-2</v>
      </c>
      <c r="AA60" s="1098">
        <v>6.7121523202120559E-2</v>
      </c>
      <c r="AB60" s="1098">
        <v>9.1224783848923088E-2</v>
      </c>
      <c r="AC60" s="1098">
        <v>7.9120879120879117E-2</v>
      </c>
      <c r="AD60" s="1098">
        <v>6.8725167418521957E-2</v>
      </c>
      <c r="AE60" s="1072">
        <v>9.0935548517804277E-2</v>
      </c>
      <c r="AF60" s="1059">
        <v>170</v>
      </c>
      <c r="AG60" s="1059">
        <v>195</v>
      </c>
      <c r="AH60" s="1059">
        <v>1950</v>
      </c>
      <c r="AI60" s="1059">
        <v>2325</v>
      </c>
      <c r="AJ60" s="1098">
        <v>8.7179487179487175E-2</v>
      </c>
      <c r="AK60" s="1098">
        <v>7.5456386655121305E-2</v>
      </c>
      <c r="AL60" s="1098">
        <v>0.10052588522697453</v>
      </c>
      <c r="AM60" s="1098">
        <v>8.387096774193549E-2</v>
      </c>
      <c r="AN60" s="1098">
        <v>7.3278445868538156E-2</v>
      </c>
      <c r="AO60" s="1072">
        <v>9.5836311741510638E-2</v>
      </c>
      <c r="AP60" s="1059">
        <v>160</v>
      </c>
      <c r="AQ60" s="1059">
        <v>185</v>
      </c>
      <c r="AR60" s="1059">
        <v>2005</v>
      </c>
      <c r="AS60" s="1059">
        <v>2410</v>
      </c>
      <c r="AT60" s="1098">
        <v>7.9800498753117205E-2</v>
      </c>
      <c r="AU60" s="1098">
        <v>6.8726804466003669E-2</v>
      </c>
      <c r="AV60" s="1098">
        <v>9.2481267678628271E-2</v>
      </c>
      <c r="AW60" s="1098">
        <v>7.6763485477178428E-2</v>
      </c>
      <c r="AX60" s="1098">
        <v>6.6795624756990579E-2</v>
      </c>
      <c r="AY60" s="1072">
        <v>8.8078448457137581E-2</v>
      </c>
      <c r="AZ60" s="1059">
        <v>175</v>
      </c>
      <c r="BA60" s="1059">
        <v>210</v>
      </c>
      <c r="BB60" s="1059">
        <v>2000</v>
      </c>
      <c r="BC60" s="1059">
        <v>2395</v>
      </c>
      <c r="BD60" s="1098">
        <v>8.7499999999999994E-2</v>
      </c>
      <c r="BE60" s="1098">
        <v>7.5893621843237197E-2</v>
      </c>
      <c r="BF60" s="1098">
        <v>0.10068794216379649</v>
      </c>
      <c r="BG60" s="1098">
        <v>8.7682672233820466E-2</v>
      </c>
      <c r="BH60" s="1098">
        <v>7.7005511260798756E-2</v>
      </c>
      <c r="BI60" s="1072">
        <v>9.9680387368392367E-2</v>
      </c>
      <c r="BJ60" s="1059">
        <v>552</v>
      </c>
      <c r="BK60" s="1059">
        <v>685</v>
      </c>
      <c r="BL60" s="1059">
        <v>802</v>
      </c>
      <c r="BM60" s="1059">
        <v>684</v>
      </c>
      <c r="BN60" s="1059">
        <v>497</v>
      </c>
      <c r="BO60" s="1059">
        <v>2723</v>
      </c>
      <c r="BP60" s="1059">
        <v>3220</v>
      </c>
      <c r="BQ60" s="1126">
        <v>13028</v>
      </c>
      <c r="BR60" s="1059">
        <v>568</v>
      </c>
      <c r="BS60" s="1059">
        <v>685</v>
      </c>
      <c r="BT60" s="1059">
        <v>853</v>
      </c>
      <c r="BU60" s="1059">
        <v>687</v>
      </c>
      <c r="BV60" s="1059">
        <v>467</v>
      </c>
      <c r="BW60" s="1059">
        <v>2793</v>
      </c>
      <c r="BX60" s="1059">
        <v>3260</v>
      </c>
      <c r="BY60" s="1126">
        <v>12923</v>
      </c>
      <c r="BZ60" s="1059">
        <v>565</v>
      </c>
      <c r="CA60" s="1059">
        <v>655</v>
      </c>
      <c r="CB60" s="1059">
        <v>813</v>
      </c>
      <c r="CC60" s="1059">
        <v>616</v>
      </c>
      <c r="CD60" s="1059">
        <v>468</v>
      </c>
      <c r="CE60" s="1059">
        <v>2649</v>
      </c>
      <c r="CF60" s="1059">
        <v>3117</v>
      </c>
      <c r="CG60" s="1126">
        <v>12437</v>
      </c>
      <c r="CH60" s="1059">
        <v>592</v>
      </c>
      <c r="CI60" s="1059">
        <v>650</v>
      </c>
      <c r="CJ60" s="1059">
        <v>859</v>
      </c>
      <c r="CK60" s="1059">
        <v>662</v>
      </c>
      <c r="CL60" s="1059">
        <v>486</v>
      </c>
      <c r="CM60" s="1059">
        <v>2763</v>
      </c>
      <c r="CN60" s="1059">
        <v>3249</v>
      </c>
      <c r="CO60" s="1126">
        <v>12797</v>
      </c>
      <c r="CP60" s="1059">
        <v>606</v>
      </c>
      <c r="CQ60" s="1059">
        <v>657</v>
      </c>
      <c r="CR60" s="1059">
        <v>861</v>
      </c>
      <c r="CS60" s="1059">
        <v>676</v>
      </c>
      <c r="CT60" s="1059">
        <v>499</v>
      </c>
      <c r="CU60" s="1059">
        <v>2800</v>
      </c>
      <c r="CV60" s="1059">
        <v>3299</v>
      </c>
      <c r="CW60" s="1126">
        <v>12795</v>
      </c>
      <c r="CX60" s="1059">
        <v>598</v>
      </c>
      <c r="CY60" s="1059">
        <v>638</v>
      </c>
      <c r="CZ60" s="1059">
        <v>861</v>
      </c>
      <c r="DA60" s="1059">
        <v>689</v>
      </c>
      <c r="DB60" s="1059">
        <v>480</v>
      </c>
      <c r="DC60" s="1059">
        <v>2786</v>
      </c>
      <c r="DD60" s="1059">
        <v>3266</v>
      </c>
      <c r="DE60" s="1126">
        <v>12709</v>
      </c>
      <c r="DF60" s="1059">
        <v>615</v>
      </c>
      <c r="DG60" s="1059">
        <v>648</v>
      </c>
      <c r="DH60" s="1059">
        <v>880</v>
      </c>
      <c r="DI60" s="1059">
        <v>703</v>
      </c>
      <c r="DJ60" s="1059">
        <v>455</v>
      </c>
      <c r="DK60" s="1059">
        <v>2846</v>
      </c>
      <c r="DL60" s="1059">
        <v>3301</v>
      </c>
      <c r="DM60" s="1126">
        <v>12705</v>
      </c>
      <c r="DN60" s="1059">
        <v>600</v>
      </c>
      <c r="DO60" s="1059">
        <v>638</v>
      </c>
      <c r="DP60" s="1059">
        <v>895</v>
      </c>
      <c r="DQ60" s="1059">
        <v>702</v>
      </c>
      <c r="DR60" s="1059">
        <v>405</v>
      </c>
      <c r="DS60" s="1059">
        <v>2835</v>
      </c>
      <c r="DT60" s="1059">
        <v>3240</v>
      </c>
      <c r="DU60" s="1126">
        <v>12473</v>
      </c>
      <c r="DV60" s="1059">
        <v>609</v>
      </c>
      <c r="DW60" s="1059">
        <v>666</v>
      </c>
      <c r="DX60" s="1059">
        <v>918</v>
      </c>
      <c r="DY60" s="1059">
        <v>705</v>
      </c>
      <c r="DZ60" s="1059">
        <v>387</v>
      </c>
      <c r="EA60" s="1059">
        <v>2898</v>
      </c>
      <c r="EB60" s="1059">
        <v>3285</v>
      </c>
      <c r="EC60" s="1126">
        <v>12470</v>
      </c>
      <c r="ED60" s="1059">
        <v>607</v>
      </c>
      <c r="EE60" s="1059">
        <v>658</v>
      </c>
      <c r="EF60" s="1059">
        <v>945</v>
      </c>
      <c r="EG60" s="1059">
        <v>717</v>
      </c>
      <c r="EH60" s="1059">
        <v>360</v>
      </c>
      <c r="EI60" s="1059">
        <v>2927</v>
      </c>
      <c r="EJ60" s="1059">
        <v>3287</v>
      </c>
      <c r="EK60" s="1126">
        <v>12385</v>
      </c>
      <c r="EL60" s="1059">
        <v>559</v>
      </c>
      <c r="EM60" s="1059">
        <v>685</v>
      </c>
      <c r="EN60" s="1059">
        <v>954</v>
      </c>
      <c r="EO60" s="1059">
        <v>712</v>
      </c>
      <c r="EP60" s="1059">
        <v>348</v>
      </c>
      <c r="EQ60" s="1059">
        <v>2910</v>
      </c>
      <c r="ER60" s="1059">
        <v>3258</v>
      </c>
      <c r="ES60" s="1126">
        <v>12324</v>
      </c>
      <c r="ET60" s="1059" t="s">
        <v>770</v>
      </c>
      <c r="EU60" s="1059" t="s">
        <v>770</v>
      </c>
      <c r="EV60" s="1059">
        <v>21</v>
      </c>
      <c r="EW60" s="1059">
        <v>8</v>
      </c>
      <c r="EX60" s="1059">
        <v>29</v>
      </c>
      <c r="EY60" s="1059">
        <v>102</v>
      </c>
      <c r="EZ60" s="1098">
        <v>0.28431372549019607</v>
      </c>
      <c r="FA60" s="1098">
        <v>0.20584908394519943</v>
      </c>
      <c r="FB60" s="1098">
        <v>0.37843480168660815</v>
      </c>
      <c r="FC60" s="64" t="s">
        <v>2154</v>
      </c>
      <c r="FD60" s="1098">
        <v>7.8431372549019607E-2</v>
      </c>
      <c r="FE60" s="1098">
        <v>4.0276685867459944E-2</v>
      </c>
      <c r="FF60" s="1098">
        <v>0.14718727241289134</v>
      </c>
      <c r="FG60" s="1126" t="s">
        <v>3498</v>
      </c>
      <c r="FH60" s="1059" t="s">
        <v>770</v>
      </c>
      <c r="FI60" s="1059" t="s">
        <v>770</v>
      </c>
      <c r="FJ60" s="1059">
        <v>13</v>
      </c>
      <c r="FK60" s="1059">
        <v>14</v>
      </c>
      <c r="FL60" s="1059">
        <v>27</v>
      </c>
      <c r="FM60" s="1059">
        <v>109</v>
      </c>
      <c r="FN60" s="1098">
        <v>0.24770642201834864</v>
      </c>
      <c r="FO60" s="1098">
        <v>0.17618528199914843</v>
      </c>
      <c r="FP60" s="1098">
        <v>0.33640520934326329</v>
      </c>
      <c r="FQ60" s="1059" t="s">
        <v>3498</v>
      </c>
      <c r="FR60" s="1098">
        <v>0.12844036697247707</v>
      </c>
      <c r="FS60" s="1098">
        <v>7.8074406205798044E-2</v>
      </c>
      <c r="FT60" s="1098">
        <v>0.20410431740757196</v>
      </c>
      <c r="FU60" s="1126" t="s">
        <v>2154</v>
      </c>
      <c r="FV60" s="1059" t="s">
        <v>770</v>
      </c>
      <c r="FW60" s="1059" t="s">
        <v>770</v>
      </c>
      <c r="FX60" s="1059">
        <v>14</v>
      </c>
      <c r="FY60" s="1059">
        <v>15</v>
      </c>
      <c r="FZ60" s="1059">
        <v>29</v>
      </c>
      <c r="GA60" s="1059">
        <v>113</v>
      </c>
      <c r="GB60" s="1098">
        <v>0.25663716814159293</v>
      </c>
      <c r="GC60" s="1098">
        <v>0.18503799497941725</v>
      </c>
      <c r="GD60" s="1098">
        <v>0.3442386799686124</v>
      </c>
      <c r="GE60" s="1059" t="s">
        <v>2154</v>
      </c>
      <c r="GF60" s="1098">
        <v>0.13274336283185842</v>
      </c>
      <c r="GG60" s="1098">
        <v>8.2122247990653138E-2</v>
      </c>
      <c r="GH60" s="1098">
        <v>0.20751346147637351</v>
      </c>
      <c r="GI60" s="1126" t="s">
        <v>2154</v>
      </c>
      <c r="GJ60" s="1059" t="s">
        <v>770</v>
      </c>
      <c r="GK60" s="1059" t="s">
        <v>770</v>
      </c>
      <c r="GL60" s="1059">
        <v>12</v>
      </c>
      <c r="GM60" s="1059">
        <v>21</v>
      </c>
      <c r="GN60" s="1059">
        <v>33</v>
      </c>
      <c r="GO60" s="1059">
        <v>101</v>
      </c>
      <c r="GP60" s="1098">
        <v>0.32673267326732675</v>
      </c>
      <c r="GQ60" s="1098">
        <v>0.24307876093300998</v>
      </c>
      <c r="GR60" s="1098">
        <v>0.42308383930456389</v>
      </c>
      <c r="GS60" s="1059" t="s">
        <v>2154</v>
      </c>
      <c r="GT60" s="1098">
        <v>0.20792079207920791</v>
      </c>
      <c r="GU60" s="1098">
        <v>0.14020802862382939</v>
      </c>
      <c r="GV60" s="1098">
        <v>0.297037497490938</v>
      </c>
      <c r="GW60" s="1126" t="s">
        <v>2154</v>
      </c>
      <c r="GX60" s="1059" t="s">
        <v>770</v>
      </c>
      <c r="GY60" s="1059" t="s">
        <v>770</v>
      </c>
      <c r="GZ60" s="1059" t="s">
        <v>2169</v>
      </c>
      <c r="HA60" s="1059" t="s">
        <v>2169</v>
      </c>
      <c r="HB60" s="1059">
        <v>19</v>
      </c>
      <c r="HC60" s="1059">
        <v>107</v>
      </c>
      <c r="HD60" s="1098">
        <v>0.17757009345794392</v>
      </c>
      <c r="HE60" s="1098">
        <v>0.11672950730153281</v>
      </c>
      <c r="HF60" s="1098">
        <v>0.26075973964513682</v>
      </c>
      <c r="HG60" s="1059" t="s">
        <v>2154</v>
      </c>
      <c r="HH60" s="1098" t="s">
        <v>2169</v>
      </c>
      <c r="HI60" s="1098" t="s">
        <v>2169</v>
      </c>
      <c r="HJ60" s="1098" t="s">
        <v>2169</v>
      </c>
      <c r="HK60" s="1126" t="s">
        <v>2169</v>
      </c>
      <c r="HL60" s="1059" t="s">
        <v>770</v>
      </c>
      <c r="HM60" s="1059" t="s">
        <v>770</v>
      </c>
      <c r="HN60" s="1059">
        <v>10</v>
      </c>
      <c r="HO60" s="1059">
        <v>10</v>
      </c>
      <c r="HP60" s="1059">
        <v>20</v>
      </c>
      <c r="HQ60" s="1059">
        <v>99</v>
      </c>
      <c r="HR60" s="1098">
        <v>0.20202020202020202</v>
      </c>
      <c r="HS60" s="1098">
        <v>0.13475729804135694</v>
      </c>
      <c r="HT60" s="1098">
        <v>0.29154411117078255</v>
      </c>
      <c r="HU60" s="1059" t="s">
        <v>2154</v>
      </c>
      <c r="HV60" s="1098">
        <v>0.10101010101010101</v>
      </c>
      <c r="HW60" s="1098">
        <v>5.579667502880499E-2</v>
      </c>
      <c r="HX60" s="1098">
        <v>0.17603063561117843</v>
      </c>
      <c r="HY60" s="1126" t="s">
        <v>2154</v>
      </c>
      <c r="HZ60" s="1059" t="s">
        <v>770</v>
      </c>
      <c r="IA60" s="1059" t="s">
        <v>770</v>
      </c>
      <c r="IB60" s="1059">
        <v>19</v>
      </c>
      <c r="IC60" s="1059">
        <v>10</v>
      </c>
      <c r="ID60" s="1059">
        <v>29</v>
      </c>
      <c r="IE60" s="1059">
        <v>113</v>
      </c>
      <c r="IF60" s="1098">
        <v>0.25663716814159293</v>
      </c>
      <c r="IG60" s="1098">
        <v>0.18503799497941725</v>
      </c>
      <c r="IH60" s="1098">
        <v>0.3442386799686124</v>
      </c>
      <c r="II60" s="1059" t="s">
        <v>2154</v>
      </c>
      <c r="IJ60" s="1098">
        <v>8.8495575221238937E-2</v>
      </c>
      <c r="IK60" s="1098">
        <v>4.8779380094718841E-2</v>
      </c>
      <c r="IL60" s="1098">
        <v>0.15527027027194956</v>
      </c>
      <c r="IM60" s="1126" t="s">
        <v>2154</v>
      </c>
      <c r="IN60" s="1059" t="s">
        <v>770</v>
      </c>
      <c r="IO60" s="1059" t="s">
        <v>770</v>
      </c>
      <c r="IP60" s="1059">
        <v>16</v>
      </c>
      <c r="IQ60" s="1059">
        <v>11</v>
      </c>
      <c r="IR60" s="1059">
        <v>27</v>
      </c>
      <c r="IS60" s="1059">
        <v>80</v>
      </c>
      <c r="IT60" s="1098">
        <v>0.33750000000000002</v>
      </c>
      <c r="IU60" s="1098">
        <v>0.24345612608081596</v>
      </c>
      <c r="IV60" s="1098">
        <v>0.44643476601823029</v>
      </c>
      <c r="IW60" s="1059" t="s">
        <v>3499</v>
      </c>
      <c r="IX60" s="1098">
        <v>0.13750000000000001</v>
      </c>
      <c r="IY60" s="1098">
        <v>7.8547143243391085E-2</v>
      </c>
      <c r="IZ60" s="1098">
        <v>0.22967100066986601</v>
      </c>
      <c r="JA60" s="1126" t="s">
        <v>2154</v>
      </c>
      <c r="JB60" s="1059">
        <v>12442</v>
      </c>
      <c r="JC60" s="1059">
        <v>606</v>
      </c>
      <c r="JD60" s="1059">
        <v>638</v>
      </c>
      <c r="JE60" s="1059">
        <v>706</v>
      </c>
      <c r="JF60" s="1059">
        <v>668</v>
      </c>
      <c r="JG60" s="1126">
        <v>479</v>
      </c>
      <c r="JH60" s="1059">
        <v>2027</v>
      </c>
      <c r="JI60" s="1059">
        <v>14</v>
      </c>
      <c r="JJ60" s="1059">
        <v>18</v>
      </c>
      <c r="JK60" s="1059">
        <v>28</v>
      </c>
      <c r="JL60" s="1059">
        <v>28</v>
      </c>
      <c r="JM60" s="1126">
        <v>27</v>
      </c>
      <c r="JN60" s="1060">
        <v>0.16291592991480469</v>
      </c>
      <c r="JO60" s="1060">
        <v>2.3102310231023101E-2</v>
      </c>
      <c r="JP60" s="1060">
        <v>2.8213166144200628E-2</v>
      </c>
      <c r="JQ60" s="1060">
        <v>3.9660056657223795E-2</v>
      </c>
      <c r="JR60" s="1060">
        <v>4.1916167664670656E-2</v>
      </c>
      <c r="JS60" s="1072">
        <v>5.6367432150313153E-2</v>
      </c>
      <c r="JT60" s="1059">
        <v>12687</v>
      </c>
      <c r="JU60" s="1059">
        <v>12427</v>
      </c>
      <c r="JV60" s="1059">
        <v>12036</v>
      </c>
      <c r="JW60" s="1059">
        <v>391</v>
      </c>
      <c r="JX60" s="1059">
        <v>96</v>
      </c>
      <c r="JY60" s="1059">
        <v>30</v>
      </c>
      <c r="JZ60" s="1059">
        <v>265</v>
      </c>
      <c r="KA60" s="1059">
        <v>139</v>
      </c>
      <c r="KB60" s="1059">
        <v>91</v>
      </c>
      <c r="KC60" s="1059">
        <v>22</v>
      </c>
      <c r="KD60" s="1059">
        <v>8</v>
      </c>
      <c r="KE60" s="1060">
        <v>0.9486876330101679</v>
      </c>
      <c r="KF60" s="1072">
        <v>5.1312366989832103E-2</v>
      </c>
      <c r="KG60" s="1059">
        <v>607</v>
      </c>
      <c r="KH60" s="1059">
        <v>585</v>
      </c>
      <c r="KI60" s="1059">
        <v>565</v>
      </c>
      <c r="KJ60" s="1059">
        <v>20</v>
      </c>
      <c r="KK60" s="1059">
        <v>1</v>
      </c>
      <c r="KL60" s="1059">
        <v>4</v>
      </c>
      <c r="KM60" s="1059">
        <v>15</v>
      </c>
      <c r="KN60" s="1059">
        <v>16</v>
      </c>
      <c r="KO60" s="1059">
        <v>6</v>
      </c>
      <c r="KP60" s="1059">
        <v>0</v>
      </c>
      <c r="KQ60" s="1059">
        <v>0</v>
      </c>
      <c r="KR60" s="1060">
        <v>0.93080724876441512</v>
      </c>
      <c r="KS60" s="1072">
        <v>6.9192751235584882E-2</v>
      </c>
      <c r="KT60" s="1059">
        <v>379</v>
      </c>
      <c r="KU60" s="1059">
        <v>365</v>
      </c>
      <c r="KV60" s="1059">
        <v>360</v>
      </c>
      <c r="KW60" s="1059">
        <v>5</v>
      </c>
      <c r="KX60" s="1059">
        <v>0</v>
      </c>
      <c r="KY60" s="1059">
        <v>0</v>
      </c>
      <c r="KZ60" s="1059">
        <v>5</v>
      </c>
      <c r="LA60" s="1059">
        <v>13</v>
      </c>
      <c r="LB60" s="1059">
        <v>1</v>
      </c>
      <c r="LC60" s="1059">
        <v>0</v>
      </c>
      <c r="LD60" s="1059">
        <v>0</v>
      </c>
      <c r="LE60" s="1060">
        <v>0.94986807387862793</v>
      </c>
      <c r="LF60" s="1072">
        <v>5.0131926121372072E-2</v>
      </c>
      <c r="LG60" s="1059">
        <v>275</v>
      </c>
      <c r="LH60" s="1059">
        <v>255</v>
      </c>
      <c r="LI60" s="1059">
        <v>246</v>
      </c>
      <c r="LJ60" s="1059">
        <v>9</v>
      </c>
      <c r="LK60" s="1059">
        <v>1</v>
      </c>
      <c r="LL60" s="1059">
        <v>3</v>
      </c>
      <c r="LM60" s="1059">
        <v>5</v>
      </c>
      <c r="LN60" s="1059">
        <v>17</v>
      </c>
      <c r="LO60" s="1059">
        <v>2</v>
      </c>
      <c r="LP60" s="1059">
        <v>1</v>
      </c>
      <c r="LQ60" s="1059">
        <v>0</v>
      </c>
      <c r="LR60" s="1060">
        <v>0.89454545454545453</v>
      </c>
      <c r="LS60" s="1072">
        <v>0.10545454545454547</v>
      </c>
      <c r="LT60" s="1059">
        <v>856</v>
      </c>
      <c r="LU60" s="1059">
        <v>815</v>
      </c>
      <c r="LV60" s="1059">
        <v>791</v>
      </c>
      <c r="LW60" s="1059">
        <v>24</v>
      </c>
      <c r="LX60" s="1059">
        <v>2</v>
      </c>
      <c r="LY60" s="1059">
        <v>4</v>
      </c>
      <c r="LZ60" s="1059">
        <v>18</v>
      </c>
      <c r="MA60" s="1059">
        <v>25</v>
      </c>
      <c r="MB60" s="1059">
        <v>9</v>
      </c>
      <c r="MC60" s="1059">
        <v>7</v>
      </c>
      <c r="MD60" s="1059">
        <v>0</v>
      </c>
      <c r="ME60" s="1060">
        <v>0.9240654205607477</v>
      </c>
      <c r="MF60" s="1072">
        <v>7.5934579439252303E-2</v>
      </c>
      <c r="MG60" s="1059">
        <v>160</v>
      </c>
      <c r="MH60" s="1059">
        <v>157</v>
      </c>
      <c r="MI60" s="1059">
        <v>156</v>
      </c>
      <c r="MJ60" s="1059">
        <v>1</v>
      </c>
      <c r="MK60" s="1059">
        <v>0</v>
      </c>
      <c r="ML60" s="1059">
        <v>0</v>
      </c>
      <c r="MM60" s="1059">
        <v>1</v>
      </c>
      <c r="MN60" s="1059">
        <v>2</v>
      </c>
      <c r="MO60" s="1059">
        <v>1</v>
      </c>
      <c r="MP60" s="1059">
        <v>0</v>
      </c>
      <c r="MQ60" s="1059">
        <v>0</v>
      </c>
      <c r="MR60" s="1060">
        <v>0.97499999999999998</v>
      </c>
      <c r="MS60" s="1072">
        <v>2.5000000000000022E-2</v>
      </c>
      <c r="MT60" s="1059">
        <v>288</v>
      </c>
      <c r="MU60" s="1059">
        <v>279</v>
      </c>
      <c r="MV60" s="1059">
        <v>278</v>
      </c>
      <c r="MW60" s="1059">
        <v>1</v>
      </c>
      <c r="MX60" s="1059">
        <v>0</v>
      </c>
      <c r="MY60" s="1059">
        <v>1</v>
      </c>
      <c r="MZ60" s="1059">
        <v>0</v>
      </c>
      <c r="NA60" s="1059">
        <v>8</v>
      </c>
      <c r="NB60" s="1059">
        <v>1</v>
      </c>
      <c r="NC60" s="1059">
        <v>0</v>
      </c>
      <c r="ND60" s="1059">
        <v>0</v>
      </c>
      <c r="NE60" s="1060">
        <v>0.96527777777777779</v>
      </c>
      <c r="NF60" s="1072">
        <v>3.472222222222221E-2</v>
      </c>
      <c r="NG60" s="1059">
        <v>221</v>
      </c>
      <c r="NH60" s="1059">
        <v>216</v>
      </c>
      <c r="NI60" s="1059">
        <v>209</v>
      </c>
      <c r="NJ60" s="1059">
        <v>7</v>
      </c>
      <c r="NK60" s="1059">
        <v>1</v>
      </c>
      <c r="NL60" s="1059">
        <v>1</v>
      </c>
      <c r="NM60" s="1059">
        <v>5</v>
      </c>
      <c r="NN60" s="1059">
        <v>3</v>
      </c>
      <c r="NO60" s="1059">
        <v>2</v>
      </c>
      <c r="NP60" s="1059">
        <v>0</v>
      </c>
      <c r="NQ60" s="1059">
        <v>0</v>
      </c>
      <c r="NR60" s="1060">
        <v>0.94570135746606332</v>
      </c>
      <c r="NS60" s="1072">
        <v>5.4298642533936681E-2</v>
      </c>
      <c r="NT60" s="1059">
        <v>479</v>
      </c>
      <c r="NU60" s="1059">
        <v>472</v>
      </c>
      <c r="NV60" s="1059">
        <v>455</v>
      </c>
      <c r="NW60" s="1059">
        <v>17</v>
      </c>
      <c r="NX60" s="1059">
        <v>2</v>
      </c>
      <c r="NY60" s="1059">
        <v>5</v>
      </c>
      <c r="NZ60" s="1059">
        <v>10</v>
      </c>
      <c r="OA60" s="1059">
        <v>3</v>
      </c>
      <c r="OB60" s="1059">
        <v>2</v>
      </c>
      <c r="OC60" s="1059">
        <v>1</v>
      </c>
      <c r="OD60" s="1059">
        <v>1</v>
      </c>
      <c r="OE60" s="1060">
        <v>0.94989561586638827</v>
      </c>
      <c r="OF60" s="1072">
        <v>5.0104384133611735E-2</v>
      </c>
      <c r="OG60" s="1059">
        <v>3265</v>
      </c>
      <c r="OH60" s="1059">
        <v>3144</v>
      </c>
      <c r="OI60" s="1059">
        <v>3060</v>
      </c>
      <c r="OJ60" s="1059">
        <v>84</v>
      </c>
      <c r="OK60" s="1059">
        <v>7</v>
      </c>
      <c r="OL60" s="1059">
        <v>18</v>
      </c>
      <c r="OM60" s="1059">
        <v>59</v>
      </c>
      <c r="ON60" s="1059">
        <v>87</v>
      </c>
      <c r="OO60" s="1059">
        <v>24</v>
      </c>
      <c r="OP60" s="1059">
        <v>9</v>
      </c>
      <c r="OQ60" s="1059">
        <v>1</v>
      </c>
      <c r="OR60" s="1060">
        <v>0.93721286370597245</v>
      </c>
      <c r="OS60" s="1072">
        <v>6.2787136294027546E-2</v>
      </c>
      <c r="OT60" s="1059">
        <v>12795</v>
      </c>
      <c r="OU60" s="1059">
        <v>10.912642829230169</v>
      </c>
      <c r="OV60" s="1060">
        <v>0</v>
      </c>
      <c r="OW60" s="1072">
        <v>0</v>
      </c>
      <c r="OX60" s="1059">
        <v>2277</v>
      </c>
      <c r="OY60" s="1060">
        <v>7.380324989020641E-2</v>
      </c>
      <c r="OZ60" s="1059">
        <v>168.04999999999998</v>
      </c>
      <c r="PA60" s="1060">
        <v>0</v>
      </c>
      <c r="PB60" s="1072">
        <v>0</v>
      </c>
      <c r="PC60" s="1059">
        <v>355</v>
      </c>
      <c r="PD60" s="1059">
        <v>35</v>
      </c>
      <c r="PE60" s="1126">
        <v>35</v>
      </c>
      <c r="PF60" s="1059">
        <v>335</v>
      </c>
      <c r="PG60" s="1059">
        <v>35</v>
      </c>
      <c r="PH60" s="1126">
        <v>25</v>
      </c>
      <c r="PI60" s="1059">
        <v>320</v>
      </c>
      <c r="PJ60" s="1059">
        <v>45</v>
      </c>
      <c r="PK60" s="1126">
        <v>25</v>
      </c>
      <c r="PL60" s="1059">
        <v>325</v>
      </c>
      <c r="PM60" s="1059">
        <v>40</v>
      </c>
      <c r="PN60" s="1126">
        <v>25</v>
      </c>
      <c r="PO60" s="1059">
        <v>305</v>
      </c>
      <c r="PP60" s="1059">
        <v>40</v>
      </c>
      <c r="PQ60" s="1126">
        <v>30</v>
      </c>
      <c r="PR60" s="1059">
        <v>280</v>
      </c>
      <c r="PS60" s="1059">
        <v>30</v>
      </c>
      <c r="PT60" s="1126">
        <v>15</v>
      </c>
      <c r="PU60" s="1059" t="s">
        <v>770</v>
      </c>
      <c r="PV60" s="1059" t="s">
        <v>770</v>
      </c>
      <c r="PW60" s="1059" t="s">
        <v>770</v>
      </c>
      <c r="PX60" s="1059" t="s">
        <v>770</v>
      </c>
      <c r="PY60" s="1059" t="s">
        <v>770</v>
      </c>
      <c r="PZ60" s="1059" t="s">
        <v>770</v>
      </c>
      <c r="QA60" s="1059" t="s">
        <v>770</v>
      </c>
      <c r="QB60" s="1126" t="s">
        <v>770</v>
      </c>
      <c r="QC60" s="1059">
        <v>92</v>
      </c>
      <c r="QD60" s="1059">
        <v>100</v>
      </c>
      <c r="QE60" s="1059" t="s">
        <v>770</v>
      </c>
      <c r="QF60" s="1059">
        <v>96</v>
      </c>
      <c r="QG60" s="1059">
        <v>111</v>
      </c>
      <c r="QH60" s="1059">
        <v>98</v>
      </c>
      <c r="QI60" s="1059">
        <v>102</v>
      </c>
      <c r="QJ60" s="1059">
        <v>109</v>
      </c>
      <c r="QK60" s="1126">
        <v>85</v>
      </c>
      <c r="QL60" s="1059">
        <v>90</v>
      </c>
      <c r="QM60" s="1059">
        <v>112</v>
      </c>
      <c r="QN60" s="1059">
        <v>114</v>
      </c>
      <c r="QO60" s="1059">
        <v>120</v>
      </c>
      <c r="QP60" s="1059">
        <v>116</v>
      </c>
      <c r="QQ60" s="1059">
        <v>112</v>
      </c>
      <c r="QR60" s="1059">
        <v>145</v>
      </c>
      <c r="QS60" s="1059">
        <v>139</v>
      </c>
      <c r="QT60" s="1059">
        <v>131</v>
      </c>
      <c r="QU60" s="1059">
        <v>158</v>
      </c>
      <c r="QV60" s="1059">
        <v>138</v>
      </c>
      <c r="QW60" s="1059">
        <v>183</v>
      </c>
      <c r="QX60" s="1059">
        <v>178</v>
      </c>
      <c r="QY60" s="1059">
        <v>174</v>
      </c>
      <c r="QZ60" s="1059">
        <v>129</v>
      </c>
      <c r="RA60" s="1059">
        <v>154</v>
      </c>
      <c r="RB60" s="1059">
        <v>151</v>
      </c>
      <c r="RC60" s="1059">
        <v>151</v>
      </c>
      <c r="RD60" s="1059">
        <v>129</v>
      </c>
      <c r="RE60" s="1059">
        <v>99</v>
      </c>
      <c r="RF60" s="1059">
        <v>98</v>
      </c>
      <c r="RG60" s="1059">
        <v>92</v>
      </c>
      <c r="RH60" s="1059">
        <v>94</v>
      </c>
      <c r="RI60" s="1059">
        <v>121</v>
      </c>
      <c r="RJ60" s="1126">
        <v>92</v>
      </c>
      <c r="RK60" s="1059">
        <v>112</v>
      </c>
      <c r="RL60" s="1059">
        <v>109</v>
      </c>
      <c r="RM60" s="1059">
        <v>117</v>
      </c>
      <c r="RN60" s="1059">
        <v>109</v>
      </c>
      <c r="RO60" s="1059">
        <v>121</v>
      </c>
      <c r="RP60" s="1059">
        <v>143</v>
      </c>
      <c r="RQ60" s="1059">
        <v>136</v>
      </c>
      <c r="RR60" s="1059">
        <v>126</v>
      </c>
      <c r="RS60" s="1059">
        <v>156</v>
      </c>
      <c r="RT60" s="1059">
        <v>124</v>
      </c>
      <c r="RU60" s="1059">
        <v>168</v>
      </c>
      <c r="RV60" s="1059">
        <v>171</v>
      </c>
      <c r="RW60" s="1059">
        <v>194</v>
      </c>
      <c r="RX60" s="1059">
        <v>165</v>
      </c>
      <c r="RY60" s="1059">
        <v>155</v>
      </c>
      <c r="RZ60" s="1059">
        <v>159</v>
      </c>
      <c r="SA60" s="1059">
        <v>155</v>
      </c>
      <c r="SB60" s="1059">
        <v>128</v>
      </c>
      <c r="SC60" s="1059">
        <v>138</v>
      </c>
      <c r="SD60" s="1059">
        <v>107</v>
      </c>
      <c r="SE60" s="1059">
        <v>74</v>
      </c>
      <c r="SF60" s="1059">
        <v>84</v>
      </c>
      <c r="SG60" s="1059">
        <v>116</v>
      </c>
      <c r="SH60" s="1059">
        <v>86</v>
      </c>
      <c r="SI60" s="1126">
        <v>107</v>
      </c>
      <c r="SJ60" s="1059">
        <v>101</v>
      </c>
      <c r="SK60" s="1059">
        <v>110</v>
      </c>
      <c r="SL60" s="1059">
        <v>106</v>
      </c>
      <c r="SM60" s="1059">
        <v>108</v>
      </c>
      <c r="SN60" s="1059">
        <v>140</v>
      </c>
      <c r="SO60" s="1059">
        <v>130</v>
      </c>
      <c r="SP60" s="1059">
        <v>123</v>
      </c>
      <c r="SQ60" s="1059">
        <v>142</v>
      </c>
      <c r="SR60" s="1059">
        <v>117</v>
      </c>
      <c r="SS60" s="1059">
        <v>143</v>
      </c>
      <c r="ST60" s="1059">
        <v>145</v>
      </c>
      <c r="SU60" s="1059">
        <v>168</v>
      </c>
      <c r="SV60" s="1059">
        <v>167</v>
      </c>
      <c r="SW60" s="1059">
        <v>186</v>
      </c>
      <c r="SX60" s="1059">
        <v>147</v>
      </c>
      <c r="SY60" s="1059">
        <v>149</v>
      </c>
      <c r="SZ60" s="1059">
        <v>121</v>
      </c>
      <c r="TA60" s="1059">
        <v>131</v>
      </c>
      <c r="TB60" s="1059">
        <v>129</v>
      </c>
      <c r="TC60" s="1059">
        <v>86</v>
      </c>
      <c r="TD60" s="1059">
        <v>80</v>
      </c>
      <c r="TE60" s="1059">
        <v>105</v>
      </c>
      <c r="TF60" s="1059">
        <v>84</v>
      </c>
      <c r="TG60" s="1059">
        <v>104</v>
      </c>
      <c r="TH60" s="1126">
        <v>95</v>
      </c>
      <c r="TI60" s="1059">
        <v>53</v>
      </c>
      <c r="TJ60" s="1059">
        <v>64</v>
      </c>
      <c r="TK60" s="1059">
        <v>117</v>
      </c>
      <c r="TL60" s="1060">
        <v>0.54700854700854706</v>
      </c>
      <c r="TM60" s="1060">
        <v>0.45674877894037469</v>
      </c>
      <c r="TN60" s="1060">
        <v>0.63427958257851358</v>
      </c>
      <c r="TO60" s="1126" t="s">
        <v>2154</v>
      </c>
      <c r="TP60" s="1059">
        <v>51</v>
      </c>
      <c r="TQ60" s="1059">
        <v>83</v>
      </c>
      <c r="TR60" s="1059">
        <v>134</v>
      </c>
      <c r="TS60" s="1060">
        <v>0.61940298507462688</v>
      </c>
      <c r="TT60" s="1060">
        <v>0.53495253716790758</v>
      </c>
      <c r="TU60" s="1060">
        <v>0.69719822700548961</v>
      </c>
      <c r="TV60" s="1126" t="s">
        <v>2154</v>
      </c>
      <c r="TW60" s="1059">
        <v>38</v>
      </c>
      <c r="TX60" s="1059">
        <v>93</v>
      </c>
      <c r="TY60" s="1059">
        <v>131</v>
      </c>
      <c r="TZ60" s="1060">
        <v>0.70992366412213737</v>
      </c>
      <c r="UA60" s="1060">
        <v>0.62711545608890362</v>
      </c>
      <c r="UB60" s="1060">
        <v>0.78077096460857953</v>
      </c>
      <c r="UC60" s="1126" t="s">
        <v>2154</v>
      </c>
      <c r="UD60" s="1059">
        <v>38</v>
      </c>
      <c r="UE60" s="1059">
        <v>74</v>
      </c>
      <c r="UF60" s="1059">
        <v>112</v>
      </c>
      <c r="UG60" s="1060">
        <v>0.6607142857142857</v>
      </c>
      <c r="UH60" s="1060">
        <v>0.56900068068677867</v>
      </c>
      <c r="UI60" s="1060">
        <v>0.74176888632741789</v>
      </c>
      <c r="UJ60" s="1126" t="s">
        <v>2154</v>
      </c>
      <c r="UK60" s="1059">
        <v>38</v>
      </c>
      <c r="UL60" s="1059">
        <v>80</v>
      </c>
      <c r="UM60" s="1059">
        <v>118</v>
      </c>
      <c r="UN60" s="1060">
        <v>0.67796610169491522</v>
      </c>
      <c r="UO60" s="1060">
        <v>0.58919862094603992</v>
      </c>
      <c r="UP60" s="1060">
        <v>0.75551163126629262</v>
      </c>
      <c r="UQ60" s="1126" t="s">
        <v>2154</v>
      </c>
      <c r="UR60" s="1059">
        <v>1921</v>
      </c>
      <c r="US60" s="1059">
        <v>1896</v>
      </c>
      <c r="UT60" s="1059">
        <v>25</v>
      </c>
      <c r="UU60" s="1059">
        <v>21</v>
      </c>
      <c r="UV60" s="1060">
        <v>0.84</v>
      </c>
      <c r="UW60" s="1059">
        <v>4</v>
      </c>
      <c r="UX60" s="1072">
        <v>0.16</v>
      </c>
      <c r="UY60" s="1059">
        <v>1244</v>
      </c>
      <c r="UZ60" s="1059">
        <v>857</v>
      </c>
      <c r="VA60" s="1059">
        <v>201</v>
      </c>
      <c r="VB60" s="1059">
        <v>186</v>
      </c>
      <c r="VC60" s="1060">
        <v>0.68890675241157562</v>
      </c>
      <c r="VD60" s="1060">
        <v>0.16157556270096463</v>
      </c>
      <c r="VE60" s="1072">
        <v>0.14951768488745981</v>
      </c>
      <c r="VF60" s="1059">
        <v>3898</v>
      </c>
      <c r="VG60" s="1059">
        <v>168</v>
      </c>
      <c r="VH60" s="1059">
        <v>196</v>
      </c>
      <c r="VI60" s="1059">
        <v>100</v>
      </c>
      <c r="VJ60" s="1059">
        <v>2423</v>
      </c>
      <c r="VK60" s="1059">
        <v>200</v>
      </c>
      <c r="VL60" s="1059">
        <v>1359</v>
      </c>
      <c r="VM60" s="1072">
        <v>0.14716703458425312</v>
      </c>
      <c r="VN60" s="1059">
        <v>903</v>
      </c>
      <c r="VO60" s="1059">
        <v>1</v>
      </c>
      <c r="VP60" s="1059">
        <v>162</v>
      </c>
      <c r="VQ60" s="1059">
        <v>213</v>
      </c>
      <c r="VR60" s="1059">
        <v>86</v>
      </c>
      <c r="VS60" s="1126">
        <v>1365</v>
      </c>
      <c r="VT60" s="1059">
        <v>465</v>
      </c>
      <c r="VU60" s="1059">
        <v>409</v>
      </c>
      <c r="VV60" s="1059">
        <v>55</v>
      </c>
      <c r="VW60" s="1059">
        <v>1</v>
      </c>
      <c r="VX60" s="1059">
        <v>56</v>
      </c>
      <c r="VY60" s="1060">
        <v>0.11827956989247312</v>
      </c>
      <c r="VZ60" s="1072">
        <v>0.12043010752688173</v>
      </c>
      <c r="WA60" s="1059">
        <v>45</v>
      </c>
      <c r="WB60" s="1059">
        <v>25</v>
      </c>
      <c r="WC60" s="1059">
        <v>55</v>
      </c>
      <c r="WD60" s="1059">
        <v>35</v>
      </c>
      <c r="WE60" s="1059">
        <v>45</v>
      </c>
      <c r="WF60" s="1059">
        <v>25</v>
      </c>
      <c r="WG60" s="1126">
        <v>30</v>
      </c>
      <c r="WH60" s="1059">
        <v>209</v>
      </c>
      <c r="WI60" s="1059">
        <v>51</v>
      </c>
      <c r="WJ60" s="1060">
        <v>0.24401913875598086</v>
      </c>
      <c r="WK60" s="1126">
        <v>15</v>
      </c>
      <c r="WL60" s="1059" t="s">
        <v>770</v>
      </c>
      <c r="WM60" s="1060" t="s">
        <v>770</v>
      </c>
      <c r="WN60" s="1060" t="s">
        <v>770</v>
      </c>
      <c r="WO60" s="1072" t="s">
        <v>770</v>
      </c>
      <c r="WP60" s="1059" t="s">
        <v>770</v>
      </c>
      <c r="WQ60" s="1060" t="s">
        <v>770</v>
      </c>
      <c r="WR60" s="1060" t="s">
        <v>770</v>
      </c>
      <c r="WS60" s="1072" t="s">
        <v>770</v>
      </c>
      <c r="WT60" s="1059" t="s">
        <v>770</v>
      </c>
      <c r="WU60" s="1060" t="s">
        <v>770</v>
      </c>
      <c r="WV60" s="1060" t="s">
        <v>770</v>
      </c>
      <c r="WW60" s="1072" t="s">
        <v>770</v>
      </c>
      <c r="WX60" s="1059" t="s">
        <v>770</v>
      </c>
      <c r="WY60" s="1060" t="s">
        <v>770</v>
      </c>
      <c r="WZ60" s="1060" t="s">
        <v>770</v>
      </c>
      <c r="XA60" s="1072" t="s">
        <v>770</v>
      </c>
      <c r="XB60" s="1059">
        <v>132</v>
      </c>
      <c r="XC60" s="1059">
        <v>5445</v>
      </c>
      <c r="XD60" s="1072">
        <v>2.4242424242424242E-2</v>
      </c>
      <c r="XE60" s="1059">
        <v>50</v>
      </c>
      <c r="XF60" s="1059">
        <v>575</v>
      </c>
      <c r="XG60" s="1060">
        <v>8.6956521739130432E-2</v>
      </c>
      <c r="XH60" s="1060">
        <v>6.6580223356730778E-2</v>
      </c>
      <c r="XI60" s="1060">
        <v>0.11281511406822856</v>
      </c>
      <c r="XJ60" s="1059">
        <v>65</v>
      </c>
      <c r="XK60" s="1059">
        <v>555</v>
      </c>
      <c r="XL60" s="1060">
        <v>0.11711711711711711</v>
      </c>
      <c r="XM60" s="1060">
        <v>9.295911468192429E-2</v>
      </c>
      <c r="XN60" s="1060">
        <v>0.14653896962831214</v>
      </c>
      <c r="XO60" s="1059">
        <v>80</v>
      </c>
      <c r="XP60" s="1059">
        <v>580</v>
      </c>
      <c r="XQ60" s="1060">
        <v>0.13793103448275862</v>
      </c>
      <c r="XR60" s="1060">
        <v>0.11224139189275814</v>
      </c>
      <c r="XS60" s="1060">
        <v>0.16838523430065874</v>
      </c>
      <c r="XT60" s="1059">
        <v>55</v>
      </c>
      <c r="XU60" s="1059">
        <v>565</v>
      </c>
      <c r="XV60" s="1060">
        <v>9.7345132743362831E-2</v>
      </c>
      <c r="XW60" s="1060">
        <v>7.5553398923058554E-2</v>
      </c>
      <c r="XX60" s="1060">
        <v>0.12457522576739033</v>
      </c>
      <c r="XY60" s="1059">
        <v>70</v>
      </c>
      <c r="XZ60" s="1059">
        <v>590</v>
      </c>
      <c r="YA60" s="1060">
        <v>0.11864406779661017</v>
      </c>
      <c r="YB60" s="1060">
        <v>9.4985987179072681E-2</v>
      </c>
      <c r="YC60" s="1060">
        <v>0.14723600100334211</v>
      </c>
      <c r="YD60" s="1059">
        <v>70</v>
      </c>
      <c r="YE60" s="1059">
        <v>505</v>
      </c>
      <c r="YF60" s="1060">
        <v>0.13861386138613863</v>
      </c>
      <c r="YG60" s="1060">
        <v>0.11119506496186198</v>
      </c>
      <c r="YH60" s="1060">
        <v>0.17148917062315758</v>
      </c>
      <c r="YI60" s="1059" t="s">
        <v>770</v>
      </c>
      <c r="YJ60" s="1059" t="s">
        <v>770</v>
      </c>
      <c r="YK60" s="1060" t="s">
        <v>770</v>
      </c>
      <c r="YL60" s="1060" t="s">
        <v>770</v>
      </c>
      <c r="YM60" s="1072" t="s">
        <v>770</v>
      </c>
      <c r="YN60" s="1059">
        <v>65</v>
      </c>
      <c r="YO60" s="1059">
        <v>50</v>
      </c>
      <c r="YP60" s="1059">
        <v>70</v>
      </c>
      <c r="YQ60" s="1059">
        <v>90</v>
      </c>
      <c r="YR60" s="1059">
        <v>55</v>
      </c>
      <c r="YS60" s="1059">
        <v>55</v>
      </c>
      <c r="YT60" s="1126">
        <v>55</v>
      </c>
      <c r="YU60" s="1059">
        <v>9</v>
      </c>
      <c r="YV60" s="1059">
        <v>64</v>
      </c>
      <c r="YW60" s="1060">
        <v>0.140625</v>
      </c>
      <c r="YX60" s="1060">
        <v>7.5785725560308589E-2</v>
      </c>
      <c r="YY60" s="1060">
        <v>0.24616281741577017</v>
      </c>
      <c r="YZ60" s="1059">
        <v>9</v>
      </c>
      <c r="ZA60" s="1059">
        <v>64</v>
      </c>
      <c r="ZB60" s="1060">
        <v>0.140625</v>
      </c>
      <c r="ZC60" s="1060">
        <v>7.5785725560308589E-2</v>
      </c>
      <c r="ZD60" s="1060">
        <v>0.24616281741577017</v>
      </c>
      <c r="ZE60" s="1059">
        <v>8</v>
      </c>
      <c r="ZF60" s="1059">
        <v>64</v>
      </c>
      <c r="ZG60" s="1060">
        <v>0.125</v>
      </c>
      <c r="ZH60" s="1060">
        <v>6.4722426633304547E-2</v>
      </c>
      <c r="ZI60" s="1060">
        <v>0.22774561821129941</v>
      </c>
      <c r="ZJ60" s="1059">
        <v>10</v>
      </c>
      <c r="ZK60" s="1059">
        <v>64</v>
      </c>
      <c r="ZL60" s="1060">
        <v>0.15625</v>
      </c>
      <c r="ZM60" s="1060">
        <v>8.7148423382065868E-2</v>
      </c>
      <c r="ZN60" s="1072">
        <v>0.26428061772548772</v>
      </c>
      <c r="ZO60" s="1059">
        <v>85</v>
      </c>
      <c r="ZP60" s="1059">
        <v>14</v>
      </c>
      <c r="ZQ60" s="1059">
        <v>71</v>
      </c>
      <c r="ZR60" s="1060">
        <v>0.83529411764705885</v>
      </c>
      <c r="ZS60" s="1059">
        <v>30</v>
      </c>
      <c r="ZT60" s="1059">
        <v>8</v>
      </c>
      <c r="ZU60" s="1059">
        <v>38</v>
      </c>
      <c r="ZV60" s="1060">
        <v>0.42253521126760563</v>
      </c>
      <c r="ZW60" s="1060">
        <v>0.31453012070149655</v>
      </c>
      <c r="ZX60" s="1060">
        <v>0.53849251977971169</v>
      </c>
      <c r="ZY60" s="1060">
        <v>0.53521126760563376</v>
      </c>
      <c r="ZZ60" s="1060">
        <v>0.42039236914515848</v>
      </c>
      <c r="AAA60" s="1072">
        <v>0.64641552154520132</v>
      </c>
      <c r="AAB60" s="1059">
        <v>23</v>
      </c>
      <c r="AAC60" s="1059">
        <v>76</v>
      </c>
      <c r="AAD60" s="1059">
        <v>99</v>
      </c>
      <c r="AAE60" s="1060">
        <v>0.76767676767676762</v>
      </c>
      <c r="AAF60" s="1059">
        <v>36</v>
      </c>
      <c r="AAG60" s="1060">
        <v>0.47368421052631576</v>
      </c>
      <c r="AAH60" s="1060">
        <v>0.36542100190605514</v>
      </c>
      <c r="AAI60" s="1060">
        <v>0.58447971309737312</v>
      </c>
      <c r="AAJ60" s="1059">
        <v>8</v>
      </c>
      <c r="AAK60" s="1059">
        <v>44</v>
      </c>
      <c r="AAL60" s="1060">
        <v>0.57894736842105265</v>
      </c>
      <c r="AAM60" s="1060">
        <v>0.46678404617010277</v>
      </c>
      <c r="AAN60" s="1072">
        <v>0.68351380881961243</v>
      </c>
      <c r="AAO60" s="1059">
        <v>110</v>
      </c>
      <c r="AAP60" s="1059">
        <v>49</v>
      </c>
      <c r="AAQ60" s="1060">
        <v>0.44545454545454544</v>
      </c>
      <c r="AAR60" s="1060">
        <v>0.35597712785236785</v>
      </c>
      <c r="AAS60" s="1060">
        <v>0.5386131196347046</v>
      </c>
      <c r="AAT60" s="1059">
        <v>20</v>
      </c>
      <c r="AAU60" s="1059">
        <v>69</v>
      </c>
      <c r="AAV60" s="1060">
        <v>0.62727272727272732</v>
      </c>
      <c r="AAW60" s="1060">
        <v>0.53405205207045159</v>
      </c>
      <c r="AAX60" s="1072">
        <v>0.71190403712637929</v>
      </c>
      <c r="AAY60" s="1059">
        <v>122</v>
      </c>
      <c r="AAZ60" s="1059">
        <v>118</v>
      </c>
      <c r="ABA60" s="1059">
        <v>4</v>
      </c>
      <c r="ABB60" s="1060">
        <v>0.96721311475409832</v>
      </c>
      <c r="ABC60" s="1059">
        <v>58</v>
      </c>
      <c r="ABD60" s="1060">
        <v>0.49152542372881358</v>
      </c>
      <c r="ABE60" s="1060">
        <v>0.40302385823810127</v>
      </c>
      <c r="ABF60" s="1060">
        <v>0.58056136784702572</v>
      </c>
      <c r="ABG60" s="1059">
        <v>17</v>
      </c>
      <c r="ABH60" s="1059">
        <v>75</v>
      </c>
      <c r="ABI60" s="1060">
        <v>0.63559322033898302</v>
      </c>
      <c r="ABJ60" s="1060">
        <v>0.54575712729520542</v>
      </c>
      <c r="ABK60" s="1072">
        <v>0.7168792553427622</v>
      </c>
      <c r="ABL60" s="1059">
        <v>3898</v>
      </c>
      <c r="ABM60" s="1059">
        <v>2539</v>
      </c>
      <c r="ABN60" s="1059">
        <v>1359</v>
      </c>
      <c r="ABO60" s="1059">
        <v>168</v>
      </c>
      <c r="ABP60" s="1059">
        <v>136</v>
      </c>
      <c r="ABQ60" s="1059">
        <v>259</v>
      </c>
      <c r="ABR60" s="1059">
        <v>196</v>
      </c>
      <c r="ABS60" s="1059">
        <v>263</v>
      </c>
      <c r="ABT60" s="1059">
        <v>137</v>
      </c>
      <c r="ABU60" s="1059">
        <v>100</v>
      </c>
      <c r="ABV60" s="1059">
        <v>80</v>
      </c>
      <c r="ABW60" s="1126">
        <v>20</v>
      </c>
      <c r="ABX60" s="1059">
        <v>55</v>
      </c>
      <c r="ABY60" s="1059">
        <v>40</v>
      </c>
      <c r="ABZ60" s="1059">
        <v>20</v>
      </c>
      <c r="ACA60" s="1059">
        <v>20</v>
      </c>
      <c r="ACB60" s="1059">
        <v>120</v>
      </c>
      <c r="ACC60" s="1059">
        <v>130</v>
      </c>
      <c r="ACD60" s="1059">
        <v>65</v>
      </c>
      <c r="ACE60" s="1059">
        <v>55</v>
      </c>
      <c r="ACF60" s="1059">
        <v>35</v>
      </c>
      <c r="ACG60" s="1059">
        <v>20</v>
      </c>
      <c r="ACH60" s="1059">
        <v>35</v>
      </c>
      <c r="ACI60" s="1059">
        <v>120</v>
      </c>
      <c r="ACJ60" s="1059">
        <v>145</v>
      </c>
      <c r="ACK60" s="1059">
        <v>80</v>
      </c>
      <c r="ACL60" s="1059">
        <v>55</v>
      </c>
      <c r="ACM60" s="1059">
        <v>50</v>
      </c>
      <c r="ACN60" s="1059">
        <v>25</v>
      </c>
      <c r="ACO60" s="1059">
        <v>30</v>
      </c>
      <c r="ACP60" s="1059">
        <v>135</v>
      </c>
      <c r="ACQ60" s="1059">
        <v>155</v>
      </c>
      <c r="ACR60" s="1059">
        <v>95</v>
      </c>
      <c r="ACS60" s="1059">
        <v>90</v>
      </c>
      <c r="ACT60" s="1059">
        <v>55</v>
      </c>
      <c r="ACU60" s="1059">
        <v>45</v>
      </c>
      <c r="ACV60" s="1059">
        <v>25</v>
      </c>
      <c r="ACW60" s="1059">
        <v>190</v>
      </c>
      <c r="ACX60" s="1059">
        <v>205</v>
      </c>
      <c r="ACY60" s="1059">
        <v>110</v>
      </c>
      <c r="ACZ60" s="1059">
        <v>70</v>
      </c>
      <c r="ADA60" s="1059">
        <v>45</v>
      </c>
      <c r="ADB60" s="1059">
        <v>50</v>
      </c>
      <c r="ADC60" s="1059">
        <v>20</v>
      </c>
      <c r="ADD60" s="1059">
        <v>175</v>
      </c>
      <c r="ADE60" s="1059">
        <v>210</v>
      </c>
      <c r="ADF60" s="1059">
        <v>120</v>
      </c>
      <c r="ADG60" s="1059">
        <v>50</v>
      </c>
      <c r="ADH60" s="1059">
        <v>60</v>
      </c>
      <c r="ADI60" s="1059">
        <v>55</v>
      </c>
      <c r="ADJ60" s="1059">
        <v>35</v>
      </c>
      <c r="ADK60" s="1059">
        <v>185</v>
      </c>
      <c r="ADL60" s="1059">
        <v>195</v>
      </c>
      <c r="ADM60" s="1126">
        <v>115</v>
      </c>
      <c r="ADN60" s="1059">
        <v>91</v>
      </c>
      <c r="ADO60" s="1059">
        <v>89</v>
      </c>
      <c r="ADP60" s="1060">
        <v>0.97802197802197799</v>
      </c>
      <c r="ADQ60" s="1059">
        <v>89</v>
      </c>
      <c r="ADR60" s="1060">
        <v>0.97802197802197799</v>
      </c>
      <c r="ADS60" s="1059">
        <v>68</v>
      </c>
      <c r="ADT60" s="1059">
        <v>66</v>
      </c>
      <c r="ADU60" s="1060">
        <v>0.97058823529411764</v>
      </c>
      <c r="ADV60" s="1059">
        <v>64</v>
      </c>
      <c r="ADW60" s="1060">
        <v>0.94117647058823528</v>
      </c>
      <c r="ADX60" s="1059">
        <v>66</v>
      </c>
      <c r="ADY60" s="1060">
        <v>0.97058823529411764</v>
      </c>
      <c r="ADZ60" s="1059">
        <v>65</v>
      </c>
      <c r="AEA60" s="1060">
        <v>0.95588235294117652</v>
      </c>
      <c r="AEB60" s="1059">
        <v>93</v>
      </c>
      <c r="AEC60" s="1059">
        <v>91</v>
      </c>
      <c r="AED60" s="1060">
        <v>0.978494623655914</v>
      </c>
      <c r="AEE60" s="1059">
        <v>92</v>
      </c>
      <c r="AEF60" s="1060">
        <v>0.989247311827957</v>
      </c>
      <c r="AEG60" s="1059">
        <v>91</v>
      </c>
      <c r="AEH60" s="1060">
        <v>0.978494623655914</v>
      </c>
      <c r="AEI60" s="1059">
        <v>91</v>
      </c>
      <c r="AEJ60" s="1060">
        <v>0.978494623655914</v>
      </c>
      <c r="AEK60" s="1059">
        <v>87</v>
      </c>
      <c r="AEL60" s="1060">
        <v>0.93548387096774188</v>
      </c>
      <c r="AEM60" s="1059">
        <v>90</v>
      </c>
      <c r="AEN60" s="1060">
        <v>0.967741935483871</v>
      </c>
      <c r="AEO60" s="1059">
        <v>91</v>
      </c>
      <c r="AEP60" s="1072">
        <v>0.978494623655914</v>
      </c>
      <c r="AEQ60" s="1158">
        <v>84</v>
      </c>
      <c r="AER60" s="1042">
        <v>78</v>
      </c>
      <c r="AES60" s="1144">
        <v>0.9285714285714286</v>
      </c>
      <c r="AET60" s="64">
        <v>20</v>
      </c>
      <c r="AEU60" s="1144">
        <v>0.23809523809523808</v>
      </c>
      <c r="AEV60" s="1042">
        <v>79</v>
      </c>
      <c r="AEW60" s="1144">
        <v>0.94047619047619047</v>
      </c>
      <c r="AEX60" s="1042">
        <v>100</v>
      </c>
      <c r="AEY60" s="1042">
        <v>99</v>
      </c>
      <c r="AEZ60" s="1144">
        <v>0.99</v>
      </c>
      <c r="AFA60" s="65">
        <v>95</v>
      </c>
      <c r="AFB60" s="1144">
        <v>0.95</v>
      </c>
      <c r="AFC60" s="65">
        <v>72</v>
      </c>
      <c r="AFD60" s="1144">
        <v>0.72</v>
      </c>
      <c r="AFE60" s="1042">
        <v>96</v>
      </c>
      <c r="AFF60" s="1144">
        <v>0.96</v>
      </c>
      <c r="AFG60" s="1042">
        <v>71</v>
      </c>
      <c r="AFH60" s="1144">
        <v>0.71</v>
      </c>
      <c r="AFI60" s="1042">
        <v>110</v>
      </c>
      <c r="AFJ60" s="1042">
        <v>109</v>
      </c>
      <c r="AFK60" s="1144">
        <v>0.99090909090909096</v>
      </c>
      <c r="AFL60" s="65">
        <v>103</v>
      </c>
      <c r="AFM60" s="1144">
        <v>0.9363636363636364</v>
      </c>
      <c r="AFN60" s="65">
        <v>109</v>
      </c>
      <c r="AFO60" s="1144">
        <v>0.99090909090909096</v>
      </c>
      <c r="AFP60" s="65">
        <v>109</v>
      </c>
      <c r="AFQ60" s="1144">
        <v>0.99090909090909096</v>
      </c>
      <c r="AFR60" s="65">
        <v>81</v>
      </c>
      <c r="AFS60" s="1144">
        <v>0.73636363636363633</v>
      </c>
      <c r="AFT60" s="65">
        <v>88</v>
      </c>
      <c r="AFU60" s="1144">
        <v>0.8</v>
      </c>
      <c r="AFV60" s="1042">
        <v>95</v>
      </c>
      <c r="AFW60" s="1144">
        <v>0.86363636363636365</v>
      </c>
      <c r="AFX60" s="1042">
        <v>105</v>
      </c>
      <c r="AFY60" s="1144">
        <v>0.95454545454545459</v>
      </c>
      <c r="AFZ60" s="1042">
        <v>80</v>
      </c>
      <c r="AGA60" s="1144">
        <v>0.72727272727272729</v>
      </c>
      <c r="AGB60" s="1042">
        <v>61.999999999999993</v>
      </c>
      <c r="AGC60" s="802">
        <v>0.5636363636363636</v>
      </c>
      <c r="AGD60" s="1042">
        <v>92</v>
      </c>
      <c r="AGE60" s="1039">
        <v>88</v>
      </c>
      <c r="AGF60" s="1145">
        <v>0.95652173913043481</v>
      </c>
      <c r="AGG60" s="1039">
        <v>0</v>
      </c>
      <c r="AGH60" s="1145">
        <v>0</v>
      </c>
      <c r="AGI60" s="1039">
        <v>88</v>
      </c>
      <c r="AGJ60" s="1145">
        <v>0.95652173913043481</v>
      </c>
      <c r="AGK60" s="1039">
        <v>98</v>
      </c>
      <c r="AGL60" s="1039">
        <v>98</v>
      </c>
      <c r="AGM60" s="1145">
        <v>1</v>
      </c>
      <c r="AGN60" s="1039">
        <v>91</v>
      </c>
      <c r="AGO60" s="1145">
        <v>0.9285714285714286</v>
      </c>
      <c r="AGP60" s="1039">
        <v>97</v>
      </c>
      <c r="AGQ60" s="1145">
        <v>0.98979591836734693</v>
      </c>
      <c r="AGR60" s="1039">
        <v>92</v>
      </c>
      <c r="AGS60" s="1145">
        <v>0.93877551020408168</v>
      </c>
      <c r="AGT60" s="1039">
        <v>92</v>
      </c>
      <c r="AGU60" s="1145">
        <v>0.93877551020408168</v>
      </c>
      <c r="AGV60" s="1039">
        <v>119</v>
      </c>
      <c r="AGW60" s="1039">
        <v>114</v>
      </c>
      <c r="AGX60" s="1145">
        <v>0.95798319327731096</v>
      </c>
      <c r="AGY60" s="1039">
        <v>110</v>
      </c>
      <c r="AGZ60" s="1145">
        <v>0.92436974789915971</v>
      </c>
      <c r="AHA60" s="1039">
        <v>114</v>
      </c>
      <c r="AHB60" s="1145">
        <v>0.95798319327731096</v>
      </c>
      <c r="AHC60" s="1039">
        <v>114</v>
      </c>
      <c r="AHD60" s="1145">
        <v>0.95798319327731096</v>
      </c>
      <c r="AHE60" s="1039">
        <v>115</v>
      </c>
      <c r="AHF60" s="1145">
        <v>0.96638655462184875</v>
      </c>
      <c r="AHG60" s="1039">
        <v>87</v>
      </c>
      <c r="AHH60" s="1145">
        <v>0.73109243697478987</v>
      </c>
      <c r="AHI60" s="1039">
        <v>109</v>
      </c>
      <c r="AHJ60" s="1145">
        <v>0.91596638655462181</v>
      </c>
      <c r="AHK60" s="1039">
        <v>107</v>
      </c>
      <c r="AHL60" s="1145">
        <v>0.89915966386554624</v>
      </c>
      <c r="AHM60" s="1039">
        <v>114</v>
      </c>
      <c r="AHN60" s="1145">
        <v>0.95798319327731096</v>
      </c>
      <c r="AHO60" s="1039">
        <v>106</v>
      </c>
      <c r="AHP60" s="749">
        <v>0.89075630252100846</v>
      </c>
    </row>
    <row r="61" spans="1:900" ht="14.25" x14ac:dyDescent="0.2">
      <c r="A61" s="1979"/>
      <c r="B61" s="8" t="s">
        <v>683</v>
      </c>
      <c r="C61" s="1015" t="s">
        <v>684</v>
      </c>
      <c r="D61" s="3" t="s">
        <v>680</v>
      </c>
      <c r="E61" s="1" t="s">
        <v>577</v>
      </c>
      <c r="F61" s="1" t="s">
        <v>1631</v>
      </c>
      <c r="G61" s="1" t="s">
        <v>770</v>
      </c>
      <c r="H61" s="1" t="s">
        <v>770</v>
      </c>
      <c r="I61" s="1" t="s">
        <v>1632</v>
      </c>
      <c r="J61" s="1" t="s">
        <v>680</v>
      </c>
      <c r="K61" s="1" t="s">
        <v>736</v>
      </c>
      <c r="L61" s="1" t="s">
        <v>737</v>
      </c>
      <c r="M61" s="1" t="s">
        <v>1718</v>
      </c>
      <c r="N61" s="1" t="s">
        <v>630</v>
      </c>
      <c r="O61" s="1" t="s">
        <v>1633</v>
      </c>
      <c r="P61" s="1" t="s">
        <v>736</v>
      </c>
      <c r="Q61" s="1">
        <v>509157</v>
      </c>
      <c r="R61" s="1">
        <v>128837</v>
      </c>
      <c r="S61" s="1">
        <v>22587</v>
      </c>
      <c r="T61" s="1" t="s">
        <v>770</v>
      </c>
      <c r="U61" s="2062" t="s">
        <v>1509</v>
      </c>
      <c r="V61" s="1125">
        <v>250</v>
      </c>
      <c r="W61" s="1059">
        <v>290</v>
      </c>
      <c r="X61" s="1059">
        <v>2645</v>
      </c>
      <c r="Y61" s="1059">
        <v>3160</v>
      </c>
      <c r="Z61" s="1098">
        <v>9.4517958412098299E-2</v>
      </c>
      <c r="AA61" s="1098">
        <v>8.3949675514583447E-2</v>
      </c>
      <c r="AB61" s="1098">
        <v>0.10626233477500642</v>
      </c>
      <c r="AC61" s="1098">
        <v>9.1772151898734181E-2</v>
      </c>
      <c r="AD61" s="1098">
        <v>8.2195710232644645E-2</v>
      </c>
      <c r="AE61" s="1072">
        <v>0.10233991407715184</v>
      </c>
      <c r="AF61" s="1059">
        <v>215</v>
      </c>
      <c r="AG61" s="1059">
        <v>230</v>
      </c>
      <c r="AH61" s="1059">
        <v>2625</v>
      </c>
      <c r="AI61" s="1059">
        <v>3105</v>
      </c>
      <c r="AJ61" s="1098">
        <v>8.1904761904761911E-2</v>
      </c>
      <c r="AK61" s="1098">
        <v>7.2015437690170644E-2</v>
      </c>
      <c r="AL61" s="1098">
        <v>9.3015989886034975E-2</v>
      </c>
      <c r="AM61" s="1098">
        <v>7.407407407407407E-2</v>
      </c>
      <c r="AN61" s="1098">
        <v>6.5379359994541586E-2</v>
      </c>
      <c r="AO61" s="1072">
        <v>8.3821384065481147E-2</v>
      </c>
      <c r="AP61" s="1059">
        <v>240</v>
      </c>
      <c r="AQ61" s="1059">
        <v>260</v>
      </c>
      <c r="AR61" s="1059">
        <v>2655</v>
      </c>
      <c r="AS61" s="1059">
        <v>3140</v>
      </c>
      <c r="AT61" s="1098">
        <v>9.03954802259887E-2</v>
      </c>
      <c r="AU61" s="1098">
        <v>8.0071843861488023E-2</v>
      </c>
      <c r="AV61" s="1098">
        <v>0.10190269892877589</v>
      </c>
      <c r="AW61" s="1098">
        <v>8.2802547770700632E-2</v>
      </c>
      <c r="AX61" s="1098">
        <v>7.3665632123937286E-2</v>
      </c>
      <c r="AY61" s="1072">
        <v>9.2959010270464978E-2</v>
      </c>
      <c r="AZ61" s="1059">
        <v>245</v>
      </c>
      <c r="BA61" s="1059">
        <v>285</v>
      </c>
      <c r="BB61" s="1059">
        <v>2675</v>
      </c>
      <c r="BC61" s="1059">
        <v>3165</v>
      </c>
      <c r="BD61" s="1098">
        <v>9.1588785046728974E-2</v>
      </c>
      <c r="BE61" s="1098">
        <v>8.1235881689723746E-2</v>
      </c>
      <c r="BF61" s="1098">
        <v>0.10311301181967335</v>
      </c>
      <c r="BG61" s="1098">
        <v>9.004739336492891E-2</v>
      </c>
      <c r="BH61" s="1098">
        <v>8.0565476829586868E-2</v>
      </c>
      <c r="BI61" s="1072">
        <v>0.10052324795447132</v>
      </c>
      <c r="BJ61" s="1059">
        <v>1027</v>
      </c>
      <c r="BK61" s="1059">
        <v>1068</v>
      </c>
      <c r="BL61" s="1059">
        <v>1105</v>
      </c>
      <c r="BM61" s="1059">
        <v>1062</v>
      </c>
      <c r="BN61" s="1059">
        <v>809</v>
      </c>
      <c r="BO61" s="1059">
        <v>4262</v>
      </c>
      <c r="BP61" s="1059">
        <v>5071</v>
      </c>
      <c r="BQ61" s="1126">
        <v>17260</v>
      </c>
      <c r="BR61" s="1059">
        <v>967</v>
      </c>
      <c r="BS61" s="1059">
        <v>991</v>
      </c>
      <c r="BT61" s="1059">
        <v>1007</v>
      </c>
      <c r="BU61" s="1059">
        <v>1027</v>
      </c>
      <c r="BV61" s="1059">
        <v>774</v>
      </c>
      <c r="BW61" s="1059">
        <v>3992</v>
      </c>
      <c r="BX61" s="1059">
        <v>4766</v>
      </c>
      <c r="BY61" s="1126">
        <v>16305</v>
      </c>
      <c r="BZ61" s="1059">
        <v>817</v>
      </c>
      <c r="CA61" s="1059">
        <v>928</v>
      </c>
      <c r="CB61" s="1059">
        <v>998</v>
      </c>
      <c r="CC61" s="1059">
        <v>1010</v>
      </c>
      <c r="CD61" s="1059">
        <v>704</v>
      </c>
      <c r="CE61" s="1059">
        <v>3753</v>
      </c>
      <c r="CF61" s="1059">
        <v>4457</v>
      </c>
      <c r="CG61" s="1126">
        <v>15364</v>
      </c>
      <c r="CH61" s="1059">
        <v>788</v>
      </c>
      <c r="CI61" s="1059">
        <v>974</v>
      </c>
      <c r="CJ61" s="1059">
        <v>977</v>
      </c>
      <c r="CK61" s="1059">
        <v>952</v>
      </c>
      <c r="CL61" s="1059">
        <v>696</v>
      </c>
      <c r="CM61" s="1059">
        <v>3691</v>
      </c>
      <c r="CN61" s="1059">
        <v>4387</v>
      </c>
      <c r="CO61" s="1126">
        <v>15112</v>
      </c>
      <c r="CP61" s="1059">
        <v>732</v>
      </c>
      <c r="CQ61" s="1059">
        <v>923</v>
      </c>
      <c r="CR61" s="1059">
        <v>1030</v>
      </c>
      <c r="CS61" s="1059">
        <v>919</v>
      </c>
      <c r="CT61" s="1059">
        <v>684</v>
      </c>
      <c r="CU61" s="1059">
        <v>3604</v>
      </c>
      <c r="CV61" s="1059">
        <v>4288</v>
      </c>
      <c r="CW61" s="1126">
        <v>14846</v>
      </c>
      <c r="CX61" s="1059">
        <v>778</v>
      </c>
      <c r="CY61" s="1059">
        <v>897</v>
      </c>
      <c r="CZ61" s="1059">
        <v>1035</v>
      </c>
      <c r="DA61" s="1059">
        <v>921</v>
      </c>
      <c r="DB61" s="1059">
        <v>652</v>
      </c>
      <c r="DC61" s="1059">
        <v>3631</v>
      </c>
      <c r="DD61" s="1059">
        <v>4283</v>
      </c>
      <c r="DE61" s="1126">
        <v>14770</v>
      </c>
      <c r="DF61" s="1059">
        <v>765</v>
      </c>
      <c r="DG61" s="1059">
        <v>898</v>
      </c>
      <c r="DH61" s="1059">
        <v>1010</v>
      </c>
      <c r="DI61" s="1059">
        <v>971</v>
      </c>
      <c r="DJ61" s="1059">
        <v>626</v>
      </c>
      <c r="DK61" s="1059">
        <v>3644</v>
      </c>
      <c r="DL61" s="1059">
        <v>4270</v>
      </c>
      <c r="DM61" s="1126">
        <v>14767</v>
      </c>
      <c r="DN61" s="1059">
        <v>787</v>
      </c>
      <c r="DO61" s="1059">
        <v>863</v>
      </c>
      <c r="DP61" s="1059">
        <v>1060</v>
      </c>
      <c r="DQ61" s="1059">
        <v>985</v>
      </c>
      <c r="DR61" s="1059">
        <v>675</v>
      </c>
      <c r="DS61" s="1059">
        <v>3695</v>
      </c>
      <c r="DT61" s="1059">
        <v>4370</v>
      </c>
      <c r="DU61" s="1126">
        <v>14732</v>
      </c>
      <c r="DV61" s="1059">
        <v>823</v>
      </c>
      <c r="DW61" s="1059">
        <v>851</v>
      </c>
      <c r="DX61" s="1059">
        <v>1068</v>
      </c>
      <c r="DY61" s="1059">
        <v>952</v>
      </c>
      <c r="DZ61" s="1059">
        <v>672</v>
      </c>
      <c r="EA61" s="1059">
        <v>3694</v>
      </c>
      <c r="EB61" s="1059">
        <v>4366</v>
      </c>
      <c r="EC61" s="1126">
        <v>14704</v>
      </c>
      <c r="ED61" s="1059">
        <v>823</v>
      </c>
      <c r="EE61" s="1059">
        <v>901</v>
      </c>
      <c r="EF61" s="1059">
        <v>1059</v>
      </c>
      <c r="EG61" s="1059">
        <v>933</v>
      </c>
      <c r="EH61" s="1059">
        <v>646</v>
      </c>
      <c r="EI61" s="1059">
        <v>3716</v>
      </c>
      <c r="EJ61" s="1059">
        <v>4362</v>
      </c>
      <c r="EK61" s="1126">
        <v>14599</v>
      </c>
      <c r="EL61" s="1059">
        <v>793</v>
      </c>
      <c r="EM61" s="1059">
        <v>904</v>
      </c>
      <c r="EN61" s="1059">
        <v>1072</v>
      </c>
      <c r="EO61" s="1059">
        <v>900</v>
      </c>
      <c r="EP61" s="1059">
        <v>649</v>
      </c>
      <c r="EQ61" s="1059">
        <v>3669</v>
      </c>
      <c r="ER61" s="1059">
        <v>4318</v>
      </c>
      <c r="ES61" s="1126">
        <v>14351</v>
      </c>
      <c r="ET61" s="1059" t="s">
        <v>770</v>
      </c>
      <c r="EU61" s="1059" t="s">
        <v>770</v>
      </c>
      <c r="EV61" s="1059">
        <v>20</v>
      </c>
      <c r="EW61" s="1059">
        <v>17</v>
      </c>
      <c r="EX61" s="1059">
        <v>37</v>
      </c>
      <c r="EY61" s="1059">
        <v>126</v>
      </c>
      <c r="EZ61" s="1098">
        <v>0.29365079365079366</v>
      </c>
      <c r="FA61" s="1098">
        <v>0.22118130297473335</v>
      </c>
      <c r="FB61" s="1098">
        <v>0.37833028236712635</v>
      </c>
      <c r="FC61" s="64" t="s">
        <v>2154</v>
      </c>
      <c r="FD61" s="1098">
        <v>0.13492063492063491</v>
      </c>
      <c r="FE61" s="1098">
        <v>8.5973747298535144E-2</v>
      </c>
      <c r="FF61" s="1098">
        <v>0.20546982676783196</v>
      </c>
      <c r="FG61" s="1126" t="s">
        <v>2154</v>
      </c>
      <c r="FH61" s="1059" t="s">
        <v>770</v>
      </c>
      <c r="FI61" s="1059" t="s">
        <v>770</v>
      </c>
      <c r="FJ61" s="1059">
        <v>15</v>
      </c>
      <c r="FK61" s="1059">
        <v>16</v>
      </c>
      <c r="FL61" s="1059">
        <v>31</v>
      </c>
      <c r="FM61" s="1059">
        <v>142</v>
      </c>
      <c r="FN61" s="1098">
        <v>0.21830985915492956</v>
      </c>
      <c r="FO61" s="1098">
        <v>0.15827599460178943</v>
      </c>
      <c r="FP61" s="1098">
        <v>0.29318314022244052</v>
      </c>
      <c r="FQ61" s="1059" t="s">
        <v>3498</v>
      </c>
      <c r="FR61" s="1098">
        <v>0.11267605633802817</v>
      </c>
      <c r="FS61" s="1098">
        <v>7.0556489147331369E-2</v>
      </c>
      <c r="FT61" s="1098">
        <v>0.17519982123598474</v>
      </c>
      <c r="FU61" s="1126" t="s">
        <v>3498</v>
      </c>
      <c r="FV61" s="1059" t="s">
        <v>770</v>
      </c>
      <c r="FW61" s="1059" t="s">
        <v>770</v>
      </c>
      <c r="FX61" s="1059">
        <v>15</v>
      </c>
      <c r="FY61" s="1059">
        <v>13</v>
      </c>
      <c r="FZ61" s="1059">
        <v>28</v>
      </c>
      <c r="GA61" s="1059">
        <v>119</v>
      </c>
      <c r="GB61" s="1098">
        <v>0.23529411764705882</v>
      </c>
      <c r="GC61" s="1098">
        <v>0.16810496730555613</v>
      </c>
      <c r="GD61" s="1098">
        <v>0.31903886341076476</v>
      </c>
      <c r="GE61" s="1059" t="s">
        <v>3498</v>
      </c>
      <c r="GF61" s="1098">
        <v>0.1092436974789916</v>
      </c>
      <c r="GG61" s="1098">
        <v>6.4962412309252232E-2</v>
      </c>
      <c r="GH61" s="1098">
        <v>0.17796419493865004</v>
      </c>
      <c r="GI61" s="1126" t="s">
        <v>3498</v>
      </c>
      <c r="GJ61" s="1059" t="s">
        <v>770</v>
      </c>
      <c r="GK61" s="1059" t="s">
        <v>770</v>
      </c>
      <c r="GL61" s="1059">
        <v>9</v>
      </c>
      <c r="GM61" s="1059">
        <v>20</v>
      </c>
      <c r="GN61" s="1059">
        <v>29</v>
      </c>
      <c r="GO61" s="1059">
        <v>126</v>
      </c>
      <c r="GP61" s="1098">
        <v>0.23015873015873015</v>
      </c>
      <c r="GQ61" s="1098">
        <v>0.16530051481234981</v>
      </c>
      <c r="GR61" s="1098">
        <v>0.31098386601931283</v>
      </c>
      <c r="GS61" s="1059" t="s">
        <v>3498</v>
      </c>
      <c r="GT61" s="1098">
        <v>0.15873015873015872</v>
      </c>
      <c r="GU61" s="1098">
        <v>0.10516625713947378</v>
      </c>
      <c r="GV61" s="1098">
        <v>0.2324875186182172</v>
      </c>
      <c r="GW61" s="1126" t="s">
        <v>2154</v>
      </c>
      <c r="GX61" s="1059" t="s">
        <v>770</v>
      </c>
      <c r="GY61" s="1059" t="s">
        <v>770</v>
      </c>
      <c r="GZ61" s="1059">
        <v>26</v>
      </c>
      <c r="HA61" s="1059">
        <v>15</v>
      </c>
      <c r="HB61" s="1059">
        <v>41</v>
      </c>
      <c r="HC61" s="1059">
        <v>193</v>
      </c>
      <c r="HD61" s="1098">
        <v>0.21243523316062177</v>
      </c>
      <c r="HE61" s="1098">
        <v>0.16063149264212553</v>
      </c>
      <c r="HF61" s="1098">
        <v>0.27546291213917828</v>
      </c>
      <c r="HG61" s="1059" t="s">
        <v>2154</v>
      </c>
      <c r="HH61" s="1098">
        <v>7.7720207253886009E-2</v>
      </c>
      <c r="HI61" s="1098">
        <v>4.7662636434670773E-2</v>
      </c>
      <c r="HJ61" s="1098">
        <v>0.12425977779373026</v>
      </c>
      <c r="HK61" s="1126" t="s">
        <v>2154</v>
      </c>
      <c r="HL61" s="1059" t="s">
        <v>770</v>
      </c>
      <c r="HM61" s="1059" t="s">
        <v>770</v>
      </c>
      <c r="HN61" s="1059">
        <v>12</v>
      </c>
      <c r="HO61" s="1059">
        <v>11</v>
      </c>
      <c r="HP61" s="1059">
        <v>23</v>
      </c>
      <c r="HQ61" s="1059">
        <v>158</v>
      </c>
      <c r="HR61" s="1098">
        <v>0.14556962025316456</v>
      </c>
      <c r="HS61" s="1098">
        <v>9.9000279852241926E-2</v>
      </c>
      <c r="HT61" s="1098">
        <v>0.20896443564080119</v>
      </c>
      <c r="HU61" s="1059" t="s">
        <v>3498</v>
      </c>
      <c r="HV61" s="1098">
        <v>6.9620253164556958E-2</v>
      </c>
      <c r="HW61" s="1098">
        <v>3.9316463407065287E-2</v>
      </c>
      <c r="HX61" s="1098">
        <v>0.12035497683448709</v>
      </c>
      <c r="HY61" s="1126" t="s">
        <v>2154</v>
      </c>
      <c r="HZ61" s="1059" t="s">
        <v>770</v>
      </c>
      <c r="IA61" s="1059" t="s">
        <v>770</v>
      </c>
      <c r="IB61" s="1059">
        <v>13</v>
      </c>
      <c r="IC61" s="1059">
        <v>9</v>
      </c>
      <c r="ID61" s="1059">
        <v>22</v>
      </c>
      <c r="IE61" s="1059">
        <v>144</v>
      </c>
      <c r="IF61" s="1098">
        <v>0.15277777777777779</v>
      </c>
      <c r="IG61" s="1098">
        <v>0.10310885932954528</v>
      </c>
      <c r="IH61" s="1098">
        <v>0.22049088868645242</v>
      </c>
      <c r="II61" s="1059" t="s">
        <v>2154</v>
      </c>
      <c r="IJ61" s="1098">
        <v>6.25E-2</v>
      </c>
      <c r="IK61" s="1098">
        <v>3.3226648433715554E-2</v>
      </c>
      <c r="IL61" s="1098">
        <v>0.11450903406644157</v>
      </c>
      <c r="IM61" s="1126" t="s">
        <v>2154</v>
      </c>
      <c r="IN61" s="1059" t="s">
        <v>770</v>
      </c>
      <c r="IO61" s="1059" t="s">
        <v>770</v>
      </c>
      <c r="IP61" s="1059">
        <v>12</v>
      </c>
      <c r="IQ61" s="1059">
        <v>11</v>
      </c>
      <c r="IR61" s="1059">
        <v>23</v>
      </c>
      <c r="IS61" s="1059">
        <v>82</v>
      </c>
      <c r="IT61" s="1098">
        <v>0.28048780487804881</v>
      </c>
      <c r="IU61" s="1098">
        <v>0.19477150045908145</v>
      </c>
      <c r="IV61" s="1098">
        <v>0.38585072457559666</v>
      </c>
      <c r="IW61" s="1059" t="s">
        <v>2154</v>
      </c>
      <c r="IX61" s="1098">
        <v>0.13414634146341464</v>
      </c>
      <c r="IY61" s="1098">
        <v>7.6586914295638464E-2</v>
      </c>
      <c r="IZ61" s="1098">
        <v>0.22445012742882514</v>
      </c>
      <c r="JA61" s="1126" t="s">
        <v>2154</v>
      </c>
      <c r="JB61" s="1059">
        <v>14202</v>
      </c>
      <c r="JC61" s="1059">
        <v>783</v>
      </c>
      <c r="JD61" s="1059">
        <v>877</v>
      </c>
      <c r="JE61" s="1059">
        <v>939</v>
      </c>
      <c r="JF61" s="1059">
        <v>795</v>
      </c>
      <c r="JG61" s="1126">
        <v>608</v>
      </c>
      <c r="JH61" s="1059">
        <v>1824</v>
      </c>
      <c r="JI61" s="1059">
        <v>13</v>
      </c>
      <c r="JJ61" s="1059">
        <v>38</v>
      </c>
      <c r="JK61" s="1059">
        <v>26</v>
      </c>
      <c r="JL61" s="1059">
        <v>31</v>
      </c>
      <c r="JM61" s="1126">
        <v>30</v>
      </c>
      <c r="JN61" s="1060">
        <v>0.12843261512463033</v>
      </c>
      <c r="JO61" s="1060">
        <v>1.6602809706257982E-2</v>
      </c>
      <c r="JP61" s="1060">
        <v>4.3329532497149374E-2</v>
      </c>
      <c r="JQ61" s="1060">
        <v>2.7689030883919063E-2</v>
      </c>
      <c r="JR61" s="1060">
        <v>3.8993710691823898E-2</v>
      </c>
      <c r="JS61" s="1072">
        <v>4.9342105263157895E-2</v>
      </c>
      <c r="JT61" s="1059">
        <v>14733</v>
      </c>
      <c r="JU61" s="1059">
        <v>14169</v>
      </c>
      <c r="JV61" s="1059">
        <v>13617</v>
      </c>
      <c r="JW61" s="1059">
        <v>552</v>
      </c>
      <c r="JX61" s="1059">
        <v>72</v>
      </c>
      <c r="JY61" s="1059">
        <v>47</v>
      </c>
      <c r="JZ61" s="1059">
        <v>433</v>
      </c>
      <c r="KA61" s="1059">
        <v>157</v>
      </c>
      <c r="KB61" s="1059">
        <v>314</v>
      </c>
      <c r="KC61" s="1059">
        <v>67</v>
      </c>
      <c r="KD61" s="1059">
        <v>26</v>
      </c>
      <c r="KE61" s="1060">
        <v>0.9242516799022602</v>
      </c>
      <c r="KF61" s="1072">
        <v>7.5748320097739796E-2</v>
      </c>
      <c r="KG61" s="1059">
        <v>785</v>
      </c>
      <c r="KH61" s="1059">
        <v>752</v>
      </c>
      <c r="KI61" s="1059">
        <v>719</v>
      </c>
      <c r="KJ61" s="1059">
        <v>33</v>
      </c>
      <c r="KK61" s="1059">
        <v>2</v>
      </c>
      <c r="KL61" s="1059">
        <v>9</v>
      </c>
      <c r="KM61" s="1059">
        <v>22</v>
      </c>
      <c r="KN61" s="1059">
        <v>21</v>
      </c>
      <c r="KO61" s="1059">
        <v>11</v>
      </c>
      <c r="KP61" s="1059">
        <v>1</v>
      </c>
      <c r="KQ61" s="1059">
        <v>0</v>
      </c>
      <c r="KR61" s="1060">
        <v>0.91592356687898091</v>
      </c>
      <c r="KS61" s="1072">
        <v>8.407643312101909E-2</v>
      </c>
      <c r="KT61" s="1059">
        <v>556</v>
      </c>
      <c r="KU61" s="1059">
        <v>534</v>
      </c>
      <c r="KV61" s="1059">
        <v>518</v>
      </c>
      <c r="KW61" s="1059">
        <v>16</v>
      </c>
      <c r="KX61" s="1059">
        <v>2</v>
      </c>
      <c r="KY61" s="1059">
        <v>4</v>
      </c>
      <c r="KZ61" s="1059">
        <v>10</v>
      </c>
      <c r="LA61" s="1059">
        <v>14</v>
      </c>
      <c r="LB61" s="1059">
        <v>8</v>
      </c>
      <c r="LC61" s="1059">
        <v>0</v>
      </c>
      <c r="LD61" s="1059">
        <v>0</v>
      </c>
      <c r="LE61" s="1060">
        <v>0.93165467625899279</v>
      </c>
      <c r="LF61" s="1072">
        <v>6.8345323741007213E-2</v>
      </c>
      <c r="LG61" s="1059">
        <v>336</v>
      </c>
      <c r="LH61" s="1059">
        <v>321</v>
      </c>
      <c r="LI61" s="1059">
        <v>310</v>
      </c>
      <c r="LJ61" s="1059">
        <v>11</v>
      </c>
      <c r="LK61" s="1059">
        <v>2</v>
      </c>
      <c r="LL61" s="1059">
        <v>0</v>
      </c>
      <c r="LM61" s="1059">
        <v>9</v>
      </c>
      <c r="LN61" s="1059">
        <v>11</v>
      </c>
      <c r="LO61" s="1059">
        <v>2</v>
      </c>
      <c r="LP61" s="1059">
        <v>2</v>
      </c>
      <c r="LQ61" s="1059">
        <v>0</v>
      </c>
      <c r="LR61" s="1060">
        <v>0.92261904761904767</v>
      </c>
      <c r="LS61" s="1072">
        <v>7.7380952380952328E-2</v>
      </c>
      <c r="LT61" s="1059">
        <v>1022</v>
      </c>
      <c r="LU61" s="1059">
        <v>965</v>
      </c>
      <c r="LV61" s="1059">
        <v>937</v>
      </c>
      <c r="LW61" s="1059">
        <v>28</v>
      </c>
      <c r="LX61" s="1059">
        <v>0</v>
      </c>
      <c r="LY61" s="1059">
        <v>4</v>
      </c>
      <c r="LZ61" s="1059">
        <v>24</v>
      </c>
      <c r="MA61" s="1059">
        <v>20</v>
      </c>
      <c r="MB61" s="1059">
        <v>34</v>
      </c>
      <c r="MC61" s="1059">
        <v>3</v>
      </c>
      <c r="MD61" s="1059">
        <v>0</v>
      </c>
      <c r="ME61" s="1060">
        <v>0.91682974559686892</v>
      </c>
      <c r="MF61" s="1072">
        <v>8.3170254403131083E-2</v>
      </c>
      <c r="MG61" s="1059">
        <v>190</v>
      </c>
      <c r="MH61" s="1059">
        <v>168</v>
      </c>
      <c r="MI61" s="1059">
        <v>165</v>
      </c>
      <c r="MJ61" s="1059">
        <v>3</v>
      </c>
      <c r="MK61" s="1059">
        <v>0</v>
      </c>
      <c r="ML61" s="1059">
        <v>0</v>
      </c>
      <c r="MM61" s="1059">
        <v>3</v>
      </c>
      <c r="MN61" s="1059">
        <v>7</v>
      </c>
      <c r="MO61" s="1059">
        <v>14</v>
      </c>
      <c r="MP61" s="1059">
        <v>1</v>
      </c>
      <c r="MQ61" s="1059">
        <v>0</v>
      </c>
      <c r="MR61" s="1060">
        <v>0.86842105263157898</v>
      </c>
      <c r="MS61" s="1072">
        <v>0.13157894736842102</v>
      </c>
      <c r="MT61" s="1059">
        <v>417</v>
      </c>
      <c r="MU61" s="1059">
        <v>344</v>
      </c>
      <c r="MV61" s="1059">
        <v>342</v>
      </c>
      <c r="MW61" s="1059">
        <v>2</v>
      </c>
      <c r="MX61" s="1059">
        <v>0</v>
      </c>
      <c r="MY61" s="1059">
        <v>0</v>
      </c>
      <c r="MZ61" s="1059">
        <v>2</v>
      </c>
      <c r="NA61" s="1059">
        <v>9</v>
      </c>
      <c r="NB61" s="1059">
        <v>57</v>
      </c>
      <c r="NC61" s="1059">
        <v>5</v>
      </c>
      <c r="ND61" s="1059">
        <v>2</v>
      </c>
      <c r="NE61" s="1060">
        <v>0.82014388489208634</v>
      </c>
      <c r="NF61" s="1072">
        <v>0.17985611510791366</v>
      </c>
      <c r="NG61" s="1059">
        <v>306</v>
      </c>
      <c r="NH61" s="1059">
        <v>278</v>
      </c>
      <c r="NI61" s="1059">
        <v>273</v>
      </c>
      <c r="NJ61" s="1059">
        <v>5</v>
      </c>
      <c r="NK61" s="1059">
        <v>0</v>
      </c>
      <c r="NL61" s="1059">
        <v>1</v>
      </c>
      <c r="NM61" s="1059">
        <v>4</v>
      </c>
      <c r="NN61" s="1059">
        <v>6</v>
      </c>
      <c r="NO61" s="1059">
        <v>20</v>
      </c>
      <c r="NP61" s="1059">
        <v>2</v>
      </c>
      <c r="NQ61" s="1059">
        <v>0</v>
      </c>
      <c r="NR61" s="1060">
        <v>0.89215686274509809</v>
      </c>
      <c r="NS61" s="1072">
        <v>0.10784313725490191</v>
      </c>
      <c r="NT61" s="1059">
        <v>645</v>
      </c>
      <c r="NU61" s="1059">
        <v>613</v>
      </c>
      <c r="NV61" s="1059">
        <v>591</v>
      </c>
      <c r="NW61" s="1059">
        <v>22</v>
      </c>
      <c r="NX61" s="1059">
        <v>1</v>
      </c>
      <c r="NY61" s="1059">
        <v>3</v>
      </c>
      <c r="NZ61" s="1059">
        <v>18</v>
      </c>
      <c r="OA61" s="1059">
        <v>7</v>
      </c>
      <c r="OB61" s="1059">
        <v>19</v>
      </c>
      <c r="OC61" s="1059">
        <v>5</v>
      </c>
      <c r="OD61" s="1059">
        <v>1</v>
      </c>
      <c r="OE61" s="1060">
        <v>0.91627906976744189</v>
      </c>
      <c r="OF61" s="1072">
        <v>8.3720930232558111E-2</v>
      </c>
      <c r="OG61" s="1059">
        <v>4257</v>
      </c>
      <c r="OH61" s="1059">
        <v>3975</v>
      </c>
      <c r="OI61" s="1059">
        <v>3855</v>
      </c>
      <c r="OJ61" s="1059">
        <v>120</v>
      </c>
      <c r="OK61" s="1059">
        <v>7</v>
      </c>
      <c r="OL61" s="1059">
        <v>21</v>
      </c>
      <c r="OM61" s="1059">
        <v>92</v>
      </c>
      <c r="ON61" s="1059">
        <v>95</v>
      </c>
      <c r="OO61" s="1059">
        <v>165</v>
      </c>
      <c r="OP61" s="1059">
        <v>19</v>
      </c>
      <c r="OQ61" s="1059">
        <v>3</v>
      </c>
      <c r="OR61" s="1060">
        <v>0.90556730091613813</v>
      </c>
      <c r="OS61" s="1072">
        <v>9.4432699083861871E-2</v>
      </c>
      <c r="OT61" s="1059">
        <v>14846</v>
      </c>
      <c r="OU61" s="1059">
        <v>13.459239862589248</v>
      </c>
      <c r="OV61" s="1060">
        <v>0</v>
      </c>
      <c r="OW61" s="1072">
        <v>0</v>
      </c>
      <c r="OX61" s="1059">
        <v>2897</v>
      </c>
      <c r="OY61" s="1060">
        <v>9.0565067311011396E-2</v>
      </c>
      <c r="OZ61" s="1059">
        <v>262.36700000000002</v>
      </c>
      <c r="PA61" s="1060">
        <v>0</v>
      </c>
      <c r="PB61" s="1072">
        <v>0</v>
      </c>
      <c r="PC61" s="1059">
        <v>445</v>
      </c>
      <c r="PD61" s="1059">
        <v>80</v>
      </c>
      <c r="PE61" s="1126">
        <v>55</v>
      </c>
      <c r="PF61" s="1059">
        <v>445</v>
      </c>
      <c r="PG61" s="1059">
        <v>70</v>
      </c>
      <c r="PH61" s="1126">
        <v>55</v>
      </c>
      <c r="PI61" s="1059">
        <v>445</v>
      </c>
      <c r="PJ61" s="1059">
        <v>80</v>
      </c>
      <c r="PK61" s="1126">
        <v>55</v>
      </c>
      <c r="PL61" s="1059">
        <v>425</v>
      </c>
      <c r="PM61" s="1059">
        <v>80</v>
      </c>
      <c r="PN61" s="1126">
        <v>35</v>
      </c>
      <c r="PO61" s="1059">
        <v>425</v>
      </c>
      <c r="PP61" s="1059">
        <v>80</v>
      </c>
      <c r="PQ61" s="1126">
        <v>45</v>
      </c>
      <c r="PR61" s="1059">
        <v>395</v>
      </c>
      <c r="PS61" s="1059">
        <v>80</v>
      </c>
      <c r="PT61" s="1126">
        <v>45</v>
      </c>
      <c r="PU61" s="1059" t="s">
        <v>770</v>
      </c>
      <c r="PV61" s="1059" t="s">
        <v>770</v>
      </c>
      <c r="PW61" s="1059" t="s">
        <v>770</v>
      </c>
      <c r="PX61" s="1059" t="s">
        <v>770</v>
      </c>
      <c r="PY61" s="1059" t="s">
        <v>770</v>
      </c>
      <c r="PZ61" s="1059" t="s">
        <v>770</v>
      </c>
      <c r="QA61" s="1059" t="s">
        <v>770</v>
      </c>
      <c r="QB61" s="1126" t="s">
        <v>770</v>
      </c>
      <c r="QC61" s="1059">
        <v>214</v>
      </c>
      <c r="QD61" s="1059">
        <v>146</v>
      </c>
      <c r="QE61" s="1059" t="s">
        <v>770</v>
      </c>
      <c r="QF61" s="1059">
        <v>134</v>
      </c>
      <c r="QG61" s="1059">
        <v>135</v>
      </c>
      <c r="QH61" s="1059">
        <v>123</v>
      </c>
      <c r="QI61" s="1059">
        <v>154</v>
      </c>
      <c r="QJ61" s="1059">
        <v>126</v>
      </c>
      <c r="QK61" s="1126">
        <v>144</v>
      </c>
      <c r="QL61" s="1059">
        <v>196</v>
      </c>
      <c r="QM61" s="1059">
        <v>192</v>
      </c>
      <c r="QN61" s="1059">
        <v>221</v>
      </c>
      <c r="QO61" s="1059">
        <v>213</v>
      </c>
      <c r="QP61" s="1059">
        <v>205</v>
      </c>
      <c r="QQ61" s="1059">
        <v>228</v>
      </c>
      <c r="QR61" s="1059">
        <v>212</v>
      </c>
      <c r="QS61" s="1059">
        <v>192</v>
      </c>
      <c r="QT61" s="1059">
        <v>219</v>
      </c>
      <c r="QU61" s="1059">
        <v>217</v>
      </c>
      <c r="QV61" s="1059">
        <v>227</v>
      </c>
      <c r="QW61" s="1059">
        <v>228</v>
      </c>
      <c r="QX61" s="1059">
        <v>248</v>
      </c>
      <c r="QY61" s="1059">
        <v>194</v>
      </c>
      <c r="QZ61" s="1059">
        <v>208</v>
      </c>
      <c r="RA61" s="1059">
        <v>219</v>
      </c>
      <c r="RB61" s="1059">
        <v>212</v>
      </c>
      <c r="RC61" s="1059">
        <v>241</v>
      </c>
      <c r="RD61" s="1059">
        <v>224</v>
      </c>
      <c r="RE61" s="1059">
        <v>166</v>
      </c>
      <c r="RF61" s="1059">
        <v>129</v>
      </c>
      <c r="RG61" s="1059">
        <v>175</v>
      </c>
      <c r="RH61" s="1059">
        <v>155</v>
      </c>
      <c r="RI61" s="1059">
        <v>184</v>
      </c>
      <c r="RJ61" s="1126">
        <v>166</v>
      </c>
      <c r="RK61" s="1059">
        <v>186</v>
      </c>
      <c r="RL61" s="1059">
        <v>205</v>
      </c>
      <c r="RM61" s="1059">
        <v>190</v>
      </c>
      <c r="RN61" s="1059">
        <v>171</v>
      </c>
      <c r="RO61" s="1059">
        <v>215</v>
      </c>
      <c r="RP61" s="1059">
        <v>196</v>
      </c>
      <c r="RQ61" s="1059">
        <v>187</v>
      </c>
      <c r="RR61" s="1059">
        <v>198</v>
      </c>
      <c r="RS61" s="1059">
        <v>196</v>
      </c>
      <c r="RT61" s="1059">
        <v>214</v>
      </c>
      <c r="RU61" s="1059">
        <v>201</v>
      </c>
      <c r="RV61" s="1059">
        <v>221</v>
      </c>
      <c r="RW61" s="1059">
        <v>175</v>
      </c>
      <c r="RX61" s="1059">
        <v>203</v>
      </c>
      <c r="RY61" s="1059">
        <v>207</v>
      </c>
      <c r="RZ61" s="1059">
        <v>204</v>
      </c>
      <c r="SA61" s="1059">
        <v>245</v>
      </c>
      <c r="SB61" s="1059">
        <v>249</v>
      </c>
      <c r="SC61" s="1059">
        <v>212</v>
      </c>
      <c r="SD61" s="1059">
        <v>117</v>
      </c>
      <c r="SE61" s="1059">
        <v>156</v>
      </c>
      <c r="SF61" s="1059">
        <v>137</v>
      </c>
      <c r="SG61" s="1059">
        <v>167</v>
      </c>
      <c r="SH61" s="1059">
        <v>153</v>
      </c>
      <c r="SI61" s="1126">
        <v>161</v>
      </c>
      <c r="SJ61" s="1059">
        <v>162</v>
      </c>
      <c r="SK61" s="1059">
        <v>159</v>
      </c>
      <c r="SL61" s="1059">
        <v>139</v>
      </c>
      <c r="SM61" s="1059">
        <v>192</v>
      </c>
      <c r="SN61" s="1059">
        <v>165</v>
      </c>
      <c r="SO61" s="1059">
        <v>155</v>
      </c>
      <c r="SP61" s="1059">
        <v>177</v>
      </c>
      <c r="SQ61" s="1059">
        <v>192</v>
      </c>
      <c r="SR61" s="1059">
        <v>208</v>
      </c>
      <c r="SS61" s="1059">
        <v>196</v>
      </c>
      <c r="ST61" s="1059">
        <v>205</v>
      </c>
      <c r="SU61" s="1059">
        <v>163</v>
      </c>
      <c r="SV61" s="1059">
        <v>209</v>
      </c>
      <c r="SW61" s="1059">
        <v>231</v>
      </c>
      <c r="SX61" s="1059">
        <v>190</v>
      </c>
      <c r="SY61" s="1059">
        <v>225</v>
      </c>
      <c r="SZ61" s="1059">
        <v>235</v>
      </c>
      <c r="TA61" s="1059">
        <v>217</v>
      </c>
      <c r="TB61" s="1059">
        <v>183</v>
      </c>
      <c r="TC61" s="1059">
        <v>150</v>
      </c>
      <c r="TD61" s="1059">
        <v>124</v>
      </c>
      <c r="TE61" s="1059">
        <v>139</v>
      </c>
      <c r="TF61" s="1059">
        <v>141</v>
      </c>
      <c r="TG61" s="1059">
        <v>145</v>
      </c>
      <c r="TH61" s="1126">
        <v>155</v>
      </c>
      <c r="TI61" s="1059">
        <v>67</v>
      </c>
      <c r="TJ61" s="1059">
        <v>85</v>
      </c>
      <c r="TK61" s="1059">
        <v>152</v>
      </c>
      <c r="TL61" s="1060">
        <v>0.55921052631578949</v>
      </c>
      <c r="TM61" s="1060">
        <v>0.47978845905599204</v>
      </c>
      <c r="TN61" s="1060">
        <v>0.63571353981011314</v>
      </c>
      <c r="TO61" s="1126" t="s">
        <v>2154</v>
      </c>
      <c r="TP61" s="1059">
        <v>61</v>
      </c>
      <c r="TQ61" s="1059">
        <v>89</v>
      </c>
      <c r="TR61" s="1059">
        <v>150</v>
      </c>
      <c r="TS61" s="1060">
        <v>0.59333333333333338</v>
      </c>
      <c r="TT61" s="1060">
        <v>0.51334665051332062</v>
      </c>
      <c r="TU61" s="1060">
        <v>0.668658903871305</v>
      </c>
      <c r="TV61" s="1126" t="s">
        <v>2154</v>
      </c>
      <c r="TW61" s="1059">
        <v>68</v>
      </c>
      <c r="TX61" s="1059">
        <v>120</v>
      </c>
      <c r="TY61" s="1059">
        <v>188</v>
      </c>
      <c r="TZ61" s="1060">
        <v>0.63829787234042556</v>
      </c>
      <c r="UA61" s="1060">
        <v>0.56747922353986424</v>
      </c>
      <c r="UB61" s="1060">
        <v>0.70357793125691059</v>
      </c>
      <c r="UC61" s="1126" t="s">
        <v>2154</v>
      </c>
      <c r="UD61" s="1059">
        <v>51</v>
      </c>
      <c r="UE61" s="1059">
        <v>132</v>
      </c>
      <c r="UF61" s="1059">
        <v>183</v>
      </c>
      <c r="UG61" s="1060">
        <v>0.72131147540983609</v>
      </c>
      <c r="UH61" s="1060">
        <v>0.65231211792676591</v>
      </c>
      <c r="UI61" s="1060">
        <v>0.78121050874964615</v>
      </c>
      <c r="UJ61" s="1126" t="s">
        <v>2154</v>
      </c>
      <c r="UK61" s="1059">
        <v>54</v>
      </c>
      <c r="UL61" s="1059">
        <v>165</v>
      </c>
      <c r="UM61" s="1059">
        <v>219</v>
      </c>
      <c r="UN61" s="1060">
        <v>0.75342465753424659</v>
      </c>
      <c r="UO61" s="1060">
        <v>0.69229694486440352</v>
      </c>
      <c r="UP61" s="1060">
        <v>0.80581503388239872</v>
      </c>
      <c r="UQ61" s="1126" t="s">
        <v>2154</v>
      </c>
      <c r="UR61" s="1059">
        <v>2449</v>
      </c>
      <c r="US61" s="1059">
        <v>2382</v>
      </c>
      <c r="UT61" s="1059">
        <v>67</v>
      </c>
      <c r="UU61" s="1059">
        <v>52</v>
      </c>
      <c r="UV61" s="1060">
        <v>0.77611940298507465</v>
      </c>
      <c r="UW61" s="1059">
        <v>15</v>
      </c>
      <c r="UX61" s="1072">
        <v>0.22388059701492538</v>
      </c>
      <c r="UY61" s="1059">
        <v>1660</v>
      </c>
      <c r="UZ61" s="1059">
        <v>1114</v>
      </c>
      <c r="VA61" s="1059">
        <v>272</v>
      </c>
      <c r="VB61" s="1059">
        <v>274</v>
      </c>
      <c r="VC61" s="1060">
        <v>0.67108433734939754</v>
      </c>
      <c r="VD61" s="1060">
        <v>0.16385542168674699</v>
      </c>
      <c r="VE61" s="1072">
        <v>0.16506024096385541</v>
      </c>
      <c r="VF61" s="1059">
        <v>4273</v>
      </c>
      <c r="VG61" s="1059">
        <v>221</v>
      </c>
      <c r="VH61" s="1059">
        <v>276</v>
      </c>
      <c r="VI61" s="1059">
        <v>114</v>
      </c>
      <c r="VJ61" s="1059">
        <v>3153</v>
      </c>
      <c r="VK61" s="1059">
        <v>266</v>
      </c>
      <c r="VL61" s="1059">
        <v>1769</v>
      </c>
      <c r="VM61" s="1072">
        <v>0.15036743923120408</v>
      </c>
      <c r="VN61" s="1059">
        <v>1156</v>
      </c>
      <c r="VO61" s="1059">
        <v>0</v>
      </c>
      <c r="VP61" s="1059">
        <v>211</v>
      </c>
      <c r="VQ61" s="1059">
        <v>303</v>
      </c>
      <c r="VR61" s="1059">
        <v>110</v>
      </c>
      <c r="VS61" s="1126">
        <v>1780</v>
      </c>
      <c r="VT61" s="1059">
        <v>612</v>
      </c>
      <c r="VU61" s="1059">
        <v>534</v>
      </c>
      <c r="VV61" s="1059">
        <v>77</v>
      </c>
      <c r="VW61" s="1059">
        <v>0</v>
      </c>
      <c r="VX61" s="1059">
        <v>77</v>
      </c>
      <c r="VY61" s="1060">
        <v>0.12581699346405228</v>
      </c>
      <c r="VZ61" s="1072">
        <v>0.12581699346405228</v>
      </c>
      <c r="WA61" s="1059">
        <v>85</v>
      </c>
      <c r="WB61" s="1059">
        <v>55</v>
      </c>
      <c r="WC61" s="1059">
        <v>55</v>
      </c>
      <c r="WD61" s="1059">
        <v>40</v>
      </c>
      <c r="WE61" s="1059">
        <v>45</v>
      </c>
      <c r="WF61" s="1059">
        <v>30</v>
      </c>
      <c r="WG61" s="1126">
        <v>30</v>
      </c>
      <c r="WH61" s="1059">
        <v>303</v>
      </c>
      <c r="WI61" s="1059">
        <v>102</v>
      </c>
      <c r="WJ61" s="1060">
        <v>0.33663366336633666</v>
      </c>
      <c r="WK61" s="1126">
        <v>32</v>
      </c>
      <c r="WL61" s="1059" t="s">
        <v>770</v>
      </c>
      <c r="WM61" s="1060" t="s">
        <v>770</v>
      </c>
      <c r="WN61" s="1060" t="s">
        <v>770</v>
      </c>
      <c r="WO61" s="1072" t="s">
        <v>770</v>
      </c>
      <c r="WP61" s="1059" t="s">
        <v>770</v>
      </c>
      <c r="WQ61" s="1060" t="s">
        <v>770</v>
      </c>
      <c r="WR61" s="1060" t="s">
        <v>770</v>
      </c>
      <c r="WS61" s="1072" t="s">
        <v>770</v>
      </c>
      <c r="WT61" s="1059" t="s">
        <v>770</v>
      </c>
      <c r="WU61" s="1060" t="s">
        <v>770</v>
      </c>
      <c r="WV61" s="1060" t="s">
        <v>770</v>
      </c>
      <c r="WW61" s="1072" t="s">
        <v>770</v>
      </c>
      <c r="WX61" s="1059" t="s">
        <v>770</v>
      </c>
      <c r="WY61" s="1060" t="s">
        <v>770</v>
      </c>
      <c r="WZ61" s="1060" t="s">
        <v>770</v>
      </c>
      <c r="XA61" s="1072" t="s">
        <v>770</v>
      </c>
      <c r="XB61" s="1059">
        <v>170</v>
      </c>
      <c r="XC61" s="1059">
        <v>5964</v>
      </c>
      <c r="XD61" s="1072">
        <v>2.8504359490274984E-2</v>
      </c>
      <c r="XE61" s="1059">
        <v>85</v>
      </c>
      <c r="XF61" s="1059">
        <v>785</v>
      </c>
      <c r="XG61" s="1060">
        <v>0.10828025477707007</v>
      </c>
      <c r="XH61" s="1060">
        <v>8.8419954473737863E-2</v>
      </c>
      <c r="XI61" s="1060">
        <v>0.13195570767843204</v>
      </c>
      <c r="XJ61" s="1059">
        <v>90</v>
      </c>
      <c r="XK61" s="1059">
        <v>765</v>
      </c>
      <c r="XL61" s="1060">
        <v>0.11764705882352941</v>
      </c>
      <c r="XM61" s="1060">
        <v>9.6703361366976701E-2</v>
      </c>
      <c r="XN61" s="1060">
        <v>0.14241155200239825</v>
      </c>
      <c r="XO61" s="1059">
        <v>90</v>
      </c>
      <c r="XP61" s="1059">
        <v>725</v>
      </c>
      <c r="XQ61" s="1060">
        <v>0.12413793103448276</v>
      </c>
      <c r="XR61" s="1060">
        <v>0.1020983731645758</v>
      </c>
      <c r="XS61" s="1060">
        <v>0.15013955402216766</v>
      </c>
      <c r="XT61" s="1059">
        <v>90</v>
      </c>
      <c r="XU61" s="1059">
        <v>735</v>
      </c>
      <c r="XV61" s="1060">
        <v>0.12244897959183673</v>
      </c>
      <c r="XW61" s="1060">
        <v>0.10069394134024075</v>
      </c>
      <c r="XX61" s="1060">
        <v>0.14813002031742487</v>
      </c>
      <c r="XY61" s="1059">
        <v>90</v>
      </c>
      <c r="XZ61" s="1059">
        <v>700</v>
      </c>
      <c r="YA61" s="1060">
        <v>0.12857142857142856</v>
      </c>
      <c r="YB61" s="1060">
        <v>0.10578711641888054</v>
      </c>
      <c r="YC61" s="1060">
        <v>0.15541014116910751</v>
      </c>
      <c r="YD61" s="1059">
        <v>75</v>
      </c>
      <c r="YE61" s="1059">
        <v>630</v>
      </c>
      <c r="YF61" s="1060">
        <v>0.11904761904761904</v>
      </c>
      <c r="YG61" s="1060">
        <v>9.6039673592483332E-2</v>
      </c>
      <c r="YH61" s="1060">
        <v>0.14667316363171276</v>
      </c>
      <c r="YI61" s="1059" t="s">
        <v>770</v>
      </c>
      <c r="YJ61" s="1059" t="s">
        <v>770</v>
      </c>
      <c r="YK61" s="1060" t="s">
        <v>770</v>
      </c>
      <c r="YL61" s="1060" t="s">
        <v>770</v>
      </c>
      <c r="YM61" s="1072" t="s">
        <v>770</v>
      </c>
      <c r="YN61" s="1059">
        <v>95</v>
      </c>
      <c r="YO61" s="1059">
        <v>80</v>
      </c>
      <c r="YP61" s="1059">
        <v>80</v>
      </c>
      <c r="YQ61" s="1059">
        <v>85</v>
      </c>
      <c r="YR61" s="1059">
        <v>65</v>
      </c>
      <c r="YS61" s="1059">
        <v>55</v>
      </c>
      <c r="YT61" s="1126">
        <v>70</v>
      </c>
      <c r="YU61" s="1059">
        <v>4</v>
      </c>
      <c r="YV61" s="1059">
        <v>72</v>
      </c>
      <c r="YW61" s="1060">
        <v>5.5555555555555552E-2</v>
      </c>
      <c r="YX61" s="1060">
        <v>2.1814215981316658E-2</v>
      </c>
      <c r="YY61" s="1060">
        <v>0.13432015965997915</v>
      </c>
      <c r="YZ61" s="1059">
        <v>3</v>
      </c>
      <c r="ZA61" s="1059">
        <v>72</v>
      </c>
      <c r="ZB61" s="1060">
        <v>4.1666666666666664E-2</v>
      </c>
      <c r="ZC61" s="1060">
        <v>1.4270807466925193E-2</v>
      </c>
      <c r="ZD61" s="1060">
        <v>0.1154927674131611</v>
      </c>
      <c r="ZE61" s="1059">
        <v>2</v>
      </c>
      <c r="ZF61" s="1059">
        <v>72</v>
      </c>
      <c r="ZG61" s="1060">
        <v>2.7777777777777776E-2</v>
      </c>
      <c r="ZH61" s="1060">
        <v>7.6510219044945826E-3</v>
      </c>
      <c r="ZI61" s="1060">
        <v>9.5741752214382206E-2</v>
      </c>
      <c r="ZJ61" s="1059">
        <v>9</v>
      </c>
      <c r="ZK61" s="1059">
        <v>71</v>
      </c>
      <c r="ZL61" s="1060">
        <v>0.12676056338028169</v>
      </c>
      <c r="ZM61" s="1060">
        <v>6.8145275895648436E-2</v>
      </c>
      <c r="ZN61" s="1072">
        <v>0.22369108278653727</v>
      </c>
      <c r="ZO61" s="1059">
        <v>207</v>
      </c>
      <c r="ZP61" s="1059">
        <v>57</v>
      </c>
      <c r="ZQ61" s="1059">
        <v>150</v>
      </c>
      <c r="ZR61" s="1060">
        <v>0.72463768115942029</v>
      </c>
      <c r="ZS61" s="1059">
        <v>59</v>
      </c>
      <c r="ZT61" s="1059">
        <v>22</v>
      </c>
      <c r="ZU61" s="1059">
        <v>81</v>
      </c>
      <c r="ZV61" s="1060">
        <v>0.39333333333333331</v>
      </c>
      <c r="ZW61" s="1060">
        <v>0.31875985697677406</v>
      </c>
      <c r="ZX61" s="1060">
        <v>0.47323379515508229</v>
      </c>
      <c r="ZY61" s="1060">
        <v>0.54</v>
      </c>
      <c r="ZZ61" s="1060">
        <v>0.46023821464666953</v>
      </c>
      <c r="AAA61" s="1072">
        <v>0.61776416580388438</v>
      </c>
      <c r="AAB61" s="1059">
        <v>25</v>
      </c>
      <c r="AAC61" s="1059">
        <v>145</v>
      </c>
      <c r="AAD61" s="1059">
        <v>170</v>
      </c>
      <c r="AAE61" s="1060">
        <v>0.8529411764705882</v>
      </c>
      <c r="AAF61" s="1059">
        <v>62</v>
      </c>
      <c r="AAG61" s="1060">
        <v>0.42758620689655175</v>
      </c>
      <c r="AAH61" s="1060">
        <v>0.34995405378821631</v>
      </c>
      <c r="AAI61" s="1060">
        <v>0.50895622452813494</v>
      </c>
      <c r="AAJ61" s="1059">
        <v>22</v>
      </c>
      <c r="AAK61" s="1059">
        <v>84</v>
      </c>
      <c r="AAL61" s="1060">
        <v>0.57931034482758625</v>
      </c>
      <c r="AAM61" s="1060">
        <v>0.49792796884054441</v>
      </c>
      <c r="AAN61" s="1072">
        <v>0.65659886919392796</v>
      </c>
      <c r="AAO61" s="1059">
        <v>168</v>
      </c>
      <c r="AAP61" s="1059">
        <v>77</v>
      </c>
      <c r="AAQ61" s="1060">
        <v>0.45833333333333331</v>
      </c>
      <c r="AAR61" s="1060">
        <v>0.38476159343111366</v>
      </c>
      <c r="AAS61" s="1060">
        <v>0.53376796226470868</v>
      </c>
      <c r="AAT61" s="1059">
        <v>10</v>
      </c>
      <c r="AAU61" s="1059">
        <v>87</v>
      </c>
      <c r="AAV61" s="1060">
        <v>0.5178571428571429</v>
      </c>
      <c r="AAW61" s="1060">
        <v>0.44274718981543443</v>
      </c>
      <c r="AAX61" s="1072">
        <v>0.59216871488635603</v>
      </c>
      <c r="AAY61" s="1059">
        <v>142</v>
      </c>
      <c r="AAZ61" s="1059">
        <v>134</v>
      </c>
      <c r="ABA61" s="1059">
        <v>8</v>
      </c>
      <c r="ABB61" s="1060">
        <v>0.94366197183098588</v>
      </c>
      <c r="ABC61" s="1059">
        <v>52</v>
      </c>
      <c r="ABD61" s="1060">
        <v>0.38805970149253732</v>
      </c>
      <c r="ABE61" s="1060">
        <v>0.30976871102867948</v>
      </c>
      <c r="ABF61" s="1060">
        <v>0.47258994755876066</v>
      </c>
      <c r="ABG61" s="1059">
        <v>19</v>
      </c>
      <c r="ABH61" s="1059">
        <v>71</v>
      </c>
      <c r="ABI61" s="1060">
        <v>0.52985074626865669</v>
      </c>
      <c r="ABJ61" s="1060">
        <v>0.44569401154818994</v>
      </c>
      <c r="ABK61" s="1072">
        <v>0.61234367949515933</v>
      </c>
      <c r="ABL61" s="1059">
        <v>4273</v>
      </c>
      <c r="ABM61" s="1059">
        <v>2504</v>
      </c>
      <c r="ABN61" s="1059">
        <v>1769</v>
      </c>
      <c r="ABO61" s="1059">
        <v>221</v>
      </c>
      <c r="ABP61" s="1059">
        <v>179</v>
      </c>
      <c r="ABQ61" s="1059">
        <v>340</v>
      </c>
      <c r="ABR61" s="1059">
        <v>276</v>
      </c>
      <c r="ABS61" s="1059">
        <v>344</v>
      </c>
      <c r="ABT61" s="1059">
        <v>143</v>
      </c>
      <c r="ABU61" s="1059">
        <v>114</v>
      </c>
      <c r="ABV61" s="1059">
        <v>126</v>
      </c>
      <c r="ABW61" s="1126">
        <v>26</v>
      </c>
      <c r="ABX61" s="1059">
        <v>70</v>
      </c>
      <c r="ABY61" s="1059">
        <v>60</v>
      </c>
      <c r="ABZ61" s="1059">
        <v>35</v>
      </c>
      <c r="ACA61" s="1059">
        <v>10</v>
      </c>
      <c r="ACB61" s="1059">
        <v>165</v>
      </c>
      <c r="ACC61" s="1059">
        <v>195</v>
      </c>
      <c r="ACD61" s="1059">
        <v>115</v>
      </c>
      <c r="ACE61" s="1059">
        <v>55</v>
      </c>
      <c r="ACF61" s="1059">
        <v>40</v>
      </c>
      <c r="ACG61" s="1059">
        <v>40</v>
      </c>
      <c r="ACH61" s="1059">
        <v>35</v>
      </c>
      <c r="ACI61" s="1059">
        <v>150</v>
      </c>
      <c r="ACJ61" s="1059">
        <v>170</v>
      </c>
      <c r="ACK61" s="1059">
        <v>110</v>
      </c>
      <c r="ACL61" s="1059">
        <v>65</v>
      </c>
      <c r="ACM61" s="1059">
        <v>55</v>
      </c>
      <c r="ACN61" s="1059">
        <v>50</v>
      </c>
      <c r="ACO61" s="1059">
        <v>30</v>
      </c>
      <c r="ACP61" s="1059">
        <v>165</v>
      </c>
      <c r="ACQ61" s="1059">
        <v>195</v>
      </c>
      <c r="ACR61" s="1059">
        <v>100</v>
      </c>
      <c r="ACS61" s="1059">
        <v>85</v>
      </c>
      <c r="ACT61" s="1059">
        <v>70</v>
      </c>
      <c r="ACU61" s="1059">
        <v>50</v>
      </c>
      <c r="ACV61" s="1059">
        <v>15</v>
      </c>
      <c r="ACW61" s="1059">
        <v>220</v>
      </c>
      <c r="ACX61" s="1059">
        <v>240</v>
      </c>
      <c r="ACY61" s="1059">
        <v>125</v>
      </c>
      <c r="ACZ61" s="1059">
        <v>80</v>
      </c>
      <c r="ADA61" s="1059">
        <v>90</v>
      </c>
      <c r="ADB61" s="1059">
        <v>65</v>
      </c>
      <c r="ADC61" s="1059">
        <v>25</v>
      </c>
      <c r="ADD61" s="1059">
        <v>245</v>
      </c>
      <c r="ADE61" s="1059">
        <v>270</v>
      </c>
      <c r="ADF61" s="1059">
        <v>155</v>
      </c>
      <c r="ADG61" s="1059">
        <v>80</v>
      </c>
      <c r="ADH61" s="1059">
        <v>95</v>
      </c>
      <c r="ADI61" s="1059">
        <v>65</v>
      </c>
      <c r="ADJ61" s="1059">
        <v>30</v>
      </c>
      <c r="ADK61" s="1059">
        <v>260</v>
      </c>
      <c r="ADL61" s="1059">
        <v>285</v>
      </c>
      <c r="ADM61" s="1126">
        <v>160</v>
      </c>
      <c r="ADN61" s="1059">
        <v>146</v>
      </c>
      <c r="ADO61" s="1059">
        <v>141</v>
      </c>
      <c r="ADP61" s="1060">
        <v>0.96575342465753422</v>
      </c>
      <c r="ADQ61" s="1059">
        <v>142</v>
      </c>
      <c r="ADR61" s="1060">
        <v>0.9726027397260274</v>
      </c>
      <c r="ADS61" s="1059">
        <v>149</v>
      </c>
      <c r="ADT61" s="1059">
        <v>147</v>
      </c>
      <c r="ADU61" s="1060">
        <v>0.98657718120805371</v>
      </c>
      <c r="ADV61" s="1059">
        <v>146</v>
      </c>
      <c r="ADW61" s="1060">
        <v>0.97986577181208057</v>
      </c>
      <c r="ADX61" s="1059">
        <v>145</v>
      </c>
      <c r="ADY61" s="1060">
        <v>0.97315436241610742</v>
      </c>
      <c r="ADZ61" s="1059">
        <v>147</v>
      </c>
      <c r="AEA61" s="1060">
        <v>0.98657718120805371</v>
      </c>
      <c r="AEB61" s="1059">
        <v>180</v>
      </c>
      <c r="AEC61" s="1059">
        <v>177</v>
      </c>
      <c r="AED61" s="1060">
        <v>0.98333333333333328</v>
      </c>
      <c r="AEE61" s="1059">
        <v>171</v>
      </c>
      <c r="AEF61" s="1060">
        <v>0.95</v>
      </c>
      <c r="AEG61" s="1059">
        <v>177</v>
      </c>
      <c r="AEH61" s="1060">
        <v>0.98333333333333328</v>
      </c>
      <c r="AEI61" s="1059">
        <v>176</v>
      </c>
      <c r="AEJ61" s="1060">
        <v>0.97777777777777775</v>
      </c>
      <c r="AEK61" s="1059">
        <v>168</v>
      </c>
      <c r="AEL61" s="1060">
        <v>0.93333333333333335</v>
      </c>
      <c r="AEM61" s="1059">
        <v>170</v>
      </c>
      <c r="AEN61" s="1060">
        <v>0.94444444444444442</v>
      </c>
      <c r="AEO61" s="1059">
        <v>171</v>
      </c>
      <c r="AEP61" s="1072">
        <v>0.95</v>
      </c>
      <c r="AEQ61" s="1158">
        <v>145</v>
      </c>
      <c r="AER61" s="1042">
        <v>137</v>
      </c>
      <c r="AES61" s="1144">
        <v>0.94482758620689655</v>
      </c>
      <c r="AET61" s="64">
        <v>36</v>
      </c>
      <c r="AEU61" s="1144">
        <v>0.24827586206896551</v>
      </c>
      <c r="AEV61" s="1042">
        <v>138</v>
      </c>
      <c r="AEW61" s="1144">
        <v>0.9517241379310345</v>
      </c>
      <c r="AEX61" s="1042">
        <v>140</v>
      </c>
      <c r="AEY61" s="1042">
        <v>138</v>
      </c>
      <c r="AEZ61" s="1144">
        <v>0.98571428571428577</v>
      </c>
      <c r="AFA61" s="65">
        <v>133</v>
      </c>
      <c r="AFB61" s="1144">
        <v>0.95</v>
      </c>
      <c r="AFC61" s="65">
        <v>100</v>
      </c>
      <c r="AFD61" s="1144">
        <v>0.7142857142857143</v>
      </c>
      <c r="AFE61" s="1042">
        <v>138</v>
      </c>
      <c r="AFF61" s="1144">
        <v>0.98571428571428577</v>
      </c>
      <c r="AFG61" s="1042">
        <v>102</v>
      </c>
      <c r="AFH61" s="1144">
        <v>0.72857142857142854</v>
      </c>
      <c r="AFI61" s="1042">
        <v>179</v>
      </c>
      <c r="AFJ61" s="1042">
        <v>173</v>
      </c>
      <c r="AFK61" s="1144">
        <v>0.96648044692737434</v>
      </c>
      <c r="AFL61" s="65">
        <v>164</v>
      </c>
      <c r="AFM61" s="1144">
        <v>0.91620111731843579</v>
      </c>
      <c r="AFN61" s="65">
        <v>173</v>
      </c>
      <c r="AFO61" s="1144">
        <v>0.96648044692737434</v>
      </c>
      <c r="AFP61" s="65">
        <v>173</v>
      </c>
      <c r="AFQ61" s="1144">
        <v>0.96648044692737434</v>
      </c>
      <c r="AFR61" s="65">
        <v>137</v>
      </c>
      <c r="AFS61" s="1144">
        <v>0.76536312849162014</v>
      </c>
      <c r="AFT61" s="65">
        <v>166</v>
      </c>
      <c r="AFU61" s="1144">
        <v>0.92737430167597767</v>
      </c>
      <c r="AFV61" s="1042">
        <v>167</v>
      </c>
      <c r="AFW61" s="1144">
        <v>0.93296089385474856</v>
      </c>
      <c r="AFX61" s="1042">
        <v>162</v>
      </c>
      <c r="AFY61" s="1144">
        <v>0.9050279329608939</v>
      </c>
      <c r="AFZ61" s="1042">
        <v>138</v>
      </c>
      <c r="AGA61" s="1144">
        <v>0.77094972067039103</v>
      </c>
      <c r="AGB61" s="1042">
        <v>132</v>
      </c>
      <c r="AGC61" s="802">
        <v>0.73743016759776536</v>
      </c>
      <c r="AGD61" s="1042">
        <v>140</v>
      </c>
      <c r="AGE61" s="1039">
        <v>136</v>
      </c>
      <c r="AGF61" s="1145">
        <v>0.97142857142857142</v>
      </c>
      <c r="AGG61" s="1039">
        <v>1</v>
      </c>
      <c r="AGH61" s="1145">
        <v>7.1428571428571426E-3</v>
      </c>
      <c r="AGI61" s="1039">
        <v>136</v>
      </c>
      <c r="AGJ61" s="1145">
        <v>0.97142857142857142</v>
      </c>
      <c r="AGK61" s="1039">
        <v>151</v>
      </c>
      <c r="AGL61" s="1039">
        <v>146</v>
      </c>
      <c r="AGM61" s="1145">
        <v>0.9668874172185431</v>
      </c>
      <c r="AGN61" s="1039">
        <v>143</v>
      </c>
      <c r="AGO61" s="1145">
        <v>0.94701986754966883</v>
      </c>
      <c r="AGP61" s="1039">
        <v>146</v>
      </c>
      <c r="AGQ61" s="1145">
        <v>0.9668874172185431</v>
      </c>
      <c r="AGR61" s="1039">
        <v>145</v>
      </c>
      <c r="AGS61" s="1145">
        <v>0.96026490066225167</v>
      </c>
      <c r="AGT61" s="1039">
        <v>144</v>
      </c>
      <c r="AGU61" s="1145">
        <v>0.95364238410596025</v>
      </c>
      <c r="AGV61" s="1039">
        <v>179</v>
      </c>
      <c r="AGW61" s="1039">
        <v>173</v>
      </c>
      <c r="AGX61" s="1145">
        <v>0.96648044692737434</v>
      </c>
      <c r="AGY61" s="1039">
        <v>169</v>
      </c>
      <c r="AGZ61" s="1145">
        <v>0.94413407821229045</v>
      </c>
      <c r="AHA61" s="1039">
        <v>173</v>
      </c>
      <c r="AHB61" s="1145">
        <v>0.96648044692737434</v>
      </c>
      <c r="AHC61" s="1039">
        <v>173</v>
      </c>
      <c r="AHD61" s="1145">
        <v>0.96648044692737434</v>
      </c>
      <c r="AHE61" s="1039">
        <v>173</v>
      </c>
      <c r="AHF61" s="1145">
        <v>0.96648044692737434</v>
      </c>
      <c r="AHG61" s="1039">
        <v>163</v>
      </c>
      <c r="AHH61" s="1145">
        <v>0.91061452513966479</v>
      </c>
      <c r="AHI61" s="1039">
        <v>168</v>
      </c>
      <c r="AHJ61" s="1145">
        <v>0.93854748603351956</v>
      </c>
      <c r="AHK61" s="1039">
        <v>165</v>
      </c>
      <c r="AHL61" s="1145">
        <v>0.92178770949720668</v>
      </c>
      <c r="AHM61" s="1039">
        <v>172</v>
      </c>
      <c r="AHN61" s="1145">
        <v>0.96089385474860334</v>
      </c>
      <c r="AHO61" s="1039">
        <v>166</v>
      </c>
      <c r="AHP61" s="749">
        <v>0.92737430167597767</v>
      </c>
    </row>
    <row r="62" spans="1:900" x14ac:dyDescent="0.2">
      <c r="A62" s="1979"/>
      <c r="B62" s="8" t="s">
        <v>685</v>
      </c>
      <c r="C62" s="1015" t="s">
        <v>686</v>
      </c>
      <c r="D62" s="3" t="s">
        <v>680</v>
      </c>
      <c r="E62" s="1" t="s">
        <v>1634</v>
      </c>
      <c r="F62" s="1" t="s">
        <v>1635</v>
      </c>
      <c r="G62" s="1" t="s">
        <v>1636</v>
      </c>
      <c r="H62" s="1" t="s">
        <v>1637</v>
      </c>
      <c r="I62" s="1" t="s">
        <v>1638</v>
      </c>
      <c r="J62" s="1" t="s">
        <v>680</v>
      </c>
      <c r="K62" s="1" t="s">
        <v>736</v>
      </c>
      <c r="L62" s="1" t="s">
        <v>737</v>
      </c>
      <c r="M62" s="1" t="s">
        <v>1719</v>
      </c>
      <c r="N62" s="1" t="s">
        <v>1720</v>
      </c>
      <c r="O62" s="1" t="s">
        <v>1639</v>
      </c>
      <c r="P62" s="1" t="s">
        <v>1508</v>
      </c>
      <c r="Q62" s="1">
        <v>521421</v>
      </c>
      <c r="R62" s="1">
        <v>122487</v>
      </c>
      <c r="S62" s="1" t="s">
        <v>770</v>
      </c>
      <c r="T62" s="1" t="s">
        <v>770</v>
      </c>
      <c r="U62" s="913" t="s">
        <v>770</v>
      </c>
      <c r="V62" s="1125">
        <v>320</v>
      </c>
      <c r="W62" s="1059">
        <v>365</v>
      </c>
      <c r="X62" s="1059">
        <v>3890</v>
      </c>
      <c r="Y62" s="1059">
        <v>4680</v>
      </c>
      <c r="Z62" s="1098">
        <v>8.2262210796915161E-2</v>
      </c>
      <c r="AA62" s="1098">
        <v>7.4034342306101675E-2</v>
      </c>
      <c r="AB62" s="1098">
        <v>9.1314315473018784E-2</v>
      </c>
      <c r="AC62" s="1098">
        <v>7.7991452991452992E-2</v>
      </c>
      <c r="AD62" s="1098">
        <v>7.0650179412627676E-2</v>
      </c>
      <c r="AE62" s="1072">
        <v>8.6024948315854832E-2</v>
      </c>
      <c r="AF62" s="1059">
        <v>350</v>
      </c>
      <c r="AG62" s="1059">
        <v>375</v>
      </c>
      <c r="AH62" s="1059">
        <v>3985</v>
      </c>
      <c r="AI62" s="1059">
        <v>4795</v>
      </c>
      <c r="AJ62" s="1098">
        <v>8.7829360100376411E-2</v>
      </c>
      <c r="AK62" s="1098">
        <v>7.9433533793763125E-2</v>
      </c>
      <c r="AL62" s="1098">
        <v>9.7019069320923135E-2</v>
      </c>
      <c r="AM62" s="1098">
        <v>7.8206465067778938E-2</v>
      </c>
      <c r="AN62" s="1098">
        <v>7.0940030859691611E-2</v>
      </c>
      <c r="AO62" s="1072">
        <v>8.6148188305179313E-2</v>
      </c>
      <c r="AP62" s="1059">
        <v>320</v>
      </c>
      <c r="AQ62" s="1059">
        <v>370</v>
      </c>
      <c r="AR62" s="1059">
        <v>4075</v>
      </c>
      <c r="AS62" s="1059">
        <v>4885</v>
      </c>
      <c r="AT62" s="1098">
        <v>7.8527607361963195E-2</v>
      </c>
      <c r="AU62" s="1098">
        <v>7.0659728835671093E-2</v>
      </c>
      <c r="AV62" s="1098">
        <v>8.7189372513525862E-2</v>
      </c>
      <c r="AW62" s="1098">
        <v>7.5742067553735928E-2</v>
      </c>
      <c r="AX62" s="1098">
        <v>6.8651251737609026E-2</v>
      </c>
      <c r="AY62" s="1072">
        <v>8.3499613674198891E-2</v>
      </c>
      <c r="AZ62" s="1059">
        <v>385</v>
      </c>
      <c r="BA62" s="1059">
        <v>455</v>
      </c>
      <c r="BB62" s="1059">
        <v>4110</v>
      </c>
      <c r="BC62" s="1059">
        <v>4960</v>
      </c>
      <c r="BD62" s="1098">
        <v>9.3673965936739656E-2</v>
      </c>
      <c r="BE62" s="1098">
        <v>8.5141495691685484E-2</v>
      </c>
      <c r="BF62" s="1098">
        <v>0.10296528153023729</v>
      </c>
      <c r="BG62" s="1098">
        <v>9.1733870967741937E-2</v>
      </c>
      <c r="BH62" s="1098">
        <v>8.4013702055679623E-2</v>
      </c>
      <c r="BI62" s="1072">
        <v>0.10008594463968519</v>
      </c>
      <c r="BJ62" s="1059">
        <v>1096</v>
      </c>
      <c r="BK62" s="1059">
        <v>1411</v>
      </c>
      <c r="BL62" s="1059">
        <v>1316</v>
      </c>
      <c r="BM62" s="1059">
        <v>1345</v>
      </c>
      <c r="BN62" s="1059">
        <v>1022</v>
      </c>
      <c r="BO62" s="1059">
        <v>5168</v>
      </c>
      <c r="BP62" s="1059">
        <v>6190</v>
      </c>
      <c r="BQ62" s="1126">
        <v>25272</v>
      </c>
      <c r="BR62" s="1059">
        <v>1118</v>
      </c>
      <c r="BS62" s="1059">
        <v>1400</v>
      </c>
      <c r="BT62" s="1059">
        <v>1287</v>
      </c>
      <c r="BU62" s="1059">
        <v>1429</v>
      </c>
      <c r="BV62" s="1059">
        <v>1010</v>
      </c>
      <c r="BW62" s="1059">
        <v>5234</v>
      </c>
      <c r="BX62" s="1059">
        <v>6244</v>
      </c>
      <c r="BY62" s="1126">
        <v>25216</v>
      </c>
      <c r="BZ62" s="1059">
        <v>1213</v>
      </c>
      <c r="CA62" s="1059">
        <v>1385</v>
      </c>
      <c r="CB62" s="1059">
        <v>1277</v>
      </c>
      <c r="CC62" s="1059">
        <v>1418</v>
      </c>
      <c r="CD62" s="1059">
        <v>1040</v>
      </c>
      <c r="CE62" s="1059">
        <v>5293</v>
      </c>
      <c r="CF62" s="1059">
        <v>6333</v>
      </c>
      <c r="CG62" s="1126">
        <v>25337</v>
      </c>
      <c r="CH62" s="1059">
        <v>1186</v>
      </c>
      <c r="CI62" s="1059">
        <v>1392</v>
      </c>
      <c r="CJ62" s="1059">
        <v>1331</v>
      </c>
      <c r="CK62" s="1059">
        <v>1415</v>
      </c>
      <c r="CL62" s="1059">
        <v>1013</v>
      </c>
      <c r="CM62" s="1059">
        <v>5324</v>
      </c>
      <c r="CN62" s="1059">
        <v>6337</v>
      </c>
      <c r="CO62" s="1126">
        <v>25075</v>
      </c>
      <c r="CP62" s="1059">
        <v>1199</v>
      </c>
      <c r="CQ62" s="1059">
        <v>1345</v>
      </c>
      <c r="CR62" s="1059">
        <v>1360</v>
      </c>
      <c r="CS62" s="1059">
        <v>1489</v>
      </c>
      <c r="CT62" s="1059">
        <v>994</v>
      </c>
      <c r="CU62" s="1059">
        <v>5393</v>
      </c>
      <c r="CV62" s="1059">
        <v>6387</v>
      </c>
      <c r="CW62" s="1126">
        <v>24978</v>
      </c>
      <c r="CX62" s="1059">
        <v>1168</v>
      </c>
      <c r="CY62" s="1059">
        <v>1323</v>
      </c>
      <c r="CZ62" s="1059">
        <v>1419</v>
      </c>
      <c r="DA62" s="1059">
        <v>1530</v>
      </c>
      <c r="DB62" s="1059">
        <v>996</v>
      </c>
      <c r="DC62" s="1059">
        <v>5440</v>
      </c>
      <c r="DD62" s="1059">
        <v>6436</v>
      </c>
      <c r="DE62" s="1126">
        <v>25004</v>
      </c>
      <c r="DF62" s="1059">
        <v>1161</v>
      </c>
      <c r="DG62" s="1059">
        <v>1320</v>
      </c>
      <c r="DH62" s="1059">
        <v>1462</v>
      </c>
      <c r="DI62" s="1059">
        <v>1596</v>
      </c>
      <c r="DJ62" s="1059">
        <v>984</v>
      </c>
      <c r="DK62" s="1059">
        <v>5539</v>
      </c>
      <c r="DL62" s="1059">
        <v>6523</v>
      </c>
      <c r="DM62" s="1126">
        <v>25029</v>
      </c>
      <c r="DN62" s="1059">
        <v>1158</v>
      </c>
      <c r="DO62" s="1059">
        <v>1261</v>
      </c>
      <c r="DP62" s="1059">
        <v>1485</v>
      </c>
      <c r="DQ62" s="1059">
        <v>1638</v>
      </c>
      <c r="DR62" s="1059">
        <v>923</v>
      </c>
      <c r="DS62" s="1059">
        <v>5542</v>
      </c>
      <c r="DT62" s="1059">
        <v>6465</v>
      </c>
      <c r="DU62" s="1126">
        <v>24879</v>
      </c>
      <c r="DV62" s="1059">
        <v>1153</v>
      </c>
      <c r="DW62" s="1059">
        <v>1309</v>
      </c>
      <c r="DX62" s="1059">
        <v>1537</v>
      </c>
      <c r="DY62" s="1059">
        <v>1600</v>
      </c>
      <c r="DZ62" s="1059">
        <v>893</v>
      </c>
      <c r="EA62" s="1059">
        <v>5599</v>
      </c>
      <c r="EB62" s="1059">
        <v>6492</v>
      </c>
      <c r="EC62" s="1126">
        <v>24762</v>
      </c>
      <c r="ED62" s="1059">
        <v>1192</v>
      </c>
      <c r="EE62" s="1059">
        <v>1319</v>
      </c>
      <c r="EF62" s="1059">
        <v>1518</v>
      </c>
      <c r="EG62" s="1059">
        <v>1618</v>
      </c>
      <c r="EH62" s="1059">
        <v>892</v>
      </c>
      <c r="EI62" s="1059">
        <v>5647</v>
      </c>
      <c r="EJ62" s="1059">
        <v>6539</v>
      </c>
      <c r="EK62" s="1126">
        <v>24758</v>
      </c>
      <c r="EL62" s="1059">
        <v>1139</v>
      </c>
      <c r="EM62" s="1059">
        <v>1369</v>
      </c>
      <c r="EN62" s="1059">
        <v>1565</v>
      </c>
      <c r="EO62" s="1059">
        <v>1573</v>
      </c>
      <c r="EP62" s="1059">
        <v>879</v>
      </c>
      <c r="EQ62" s="1059">
        <v>5646</v>
      </c>
      <c r="ER62" s="1059">
        <v>6525</v>
      </c>
      <c r="ES62" s="1126">
        <v>24572</v>
      </c>
      <c r="ET62" s="1059" t="s">
        <v>770</v>
      </c>
      <c r="EU62" s="1059" t="s">
        <v>770</v>
      </c>
      <c r="EV62" s="1059">
        <v>38</v>
      </c>
      <c r="EW62" s="1059">
        <v>14</v>
      </c>
      <c r="EX62" s="1059">
        <v>52</v>
      </c>
      <c r="EY62" s="1059">
        <v>215</v>
      </c>
      <c r="EZ62" s="1098">
        <v>0.24186046511627907</v>
      </c>
      <c r="FA62" s="1098">
        <v>0.18947748431228015</v>
      </c>
      <c r="FB62" s="1098">
        <v>0.30330601019482373</v>
      </c>
      <c r="FC62" s="64" t="s">
        <v>3498</v>
      </c>
      <c r="FD62" s="1098">
        <v>6.5116279069767441E-2</v>
      </c>
      <c r="FE62" s="1098">
        <v>3.9181159330201387E-2</v>
      </c>
      <c r="FF62" s="1098">
        <v>0.10631896204663127</v>
      </c>
      <c r="FG62" s="1126" t="s">
        <v>3498</v>
      </c>
      <c r="FH62" s="1059" t="s">
        <v>770</v>
      </c>
      <c r="FI62" s="1059" t="s">
        <v>770</v>
      </c>
      <c r="FJ62" s="1059">
        <v>27</v>
      </c>
      <c r="FK62" s="1059">
        <v>20</v>
      </c>
      <c r="FL62" s="1059">
        <v>47</v>
      </c>
      <c r="FM62" s="1059">
        <v>211</v>
      </c>
      <c r="FN62" s="1098">
        <v>0.22274881516587677</v>
      </c>
      <c r="FO62" s="1098">
        <v>0.1718470145885643</v>
      </c>
      <c r="FP62" s="1098">
        <v>0.28356535953030743</v>
      </c>
      <c r="FQ62" s="1059" t="s">
        <v>3498</v>
      </c>
      <c r="FR62" s="1098">
        <v>9.4786729857819899E-2</v>
      </c>
      <c r="FS62" s="1098">
        <v>6.2199011886767734E-2</v>
      </c>
      <c r="FT62" s="1098">
        <v>0.14186522721004474</v>
      </c>
      <c r="FU62" s="1126" t="s">
        <v>3498</v>
      </c>
      <c r="FV62" s="1059" t="s">
        <v>770</v>
      </c>
      <c r="FW62" s="1059" t="s">
        <v>770</v>
      </c>
      <c r="FX62" s="1059">
        <v>29</v>
      </c>
      <c r="FY62" s="1059">
        <v>29</v>
      </c>
      <c r="FZ62" s="1059">
        <v>58</v>
      </c>
      <c r="GA62" s="1059">
        <v>224</v>
      </c>
      <c r="GB62" s="1098">
        <v>0.25892857142857145</v>
      </c>
      <c r="GC62" s="1098">
        <v>0.20596908025342814</v>
      </c>
      <c r="GD62" s="1098">
        <v>0.32001710084369406</v>
      </c>
      <c r="GE62" s="1059" t="s">
        <v>3498</v>
      </c>
      <c r="GF62" s="1098">
        <v>0.12946428571428573</v>
      </c>
      <c r="GG62" s="1098">
        <v>9.1674890480639315E-2</v>
      </c>
      <c r="GH62" s="1098">
        <v>0.17974831379827066</v>
      </c>
      <c r="GI62" s="1126" t="s">
        <v>3498</v>
      </c>
      <c r="GJ62" s="1059" t="s">
        <v>770</v>
      </c>
      <c r="GK62" s="1059" t="s">
        <v>770</v>
      </c>
      <c r="GL62" s="1059">
        <v>38</v>
      </c>
      <c r="GM62" s="1059">
        <v>21</v>
      </c>
      <c r="GN62" s="1059">
        <v>59</v>
      </c>
      <c r="GO62" s="1059">
        <v>211</v>
      </c>
      <c r="GP62" s="1098">
        <v>0.27962085308056872</v>
      </c>
      <c r="GQ62" s="1098">
        <v>0.22341785264984818</v>
      </c>
      <c r="GR62" s="1098">
        <v>0.34370480370104989</v>
      </c>
      <c r="GS62" s="1059" t="s">
        <v>2154</v>
      </c>
      <c r="GT62" s="1098">
        <v>9.9526066350710901E-2</v>
      </c>
      <c r="GU62" s="1098">
        <v>6.6020626316109179E-2</v>
      </c>
      <c r="GV62" s="1098">
        <v>0.1473528029667055</v>
      </c>
      <c r="GW62" s="1126" t="s">
        <v>3498</v>
      </c>
      <c r="GX62" s="1059" t="s">
        <v>770</v>
      </c>
      <c r="GY62" s="1059" t="s">
        <v>770</v>
      </c>
      <c r="GZ62" s="1059">
        <v>33</v>
      </c>
      <c r="HA62" s="1059">
        <v>20</v>
      </c>
      <c r="HB62" s="1059">
        <v>53</v>
      </c>
      <c r="HC62" s="1059">
        <v>251</v>
      </c>
      <c r="HD62" s="1098">
        <v>0.21115537848605578</v>
      </c>
      <c r="HE62" s="1098">
        <v>0.16521226695331287</v>
      </c>
      <c r="HF62" s="1098">
        <v>0.26580652931711002</v>
      </c>
      <c r="HG62" s="1059" t="s">
        <v>2154</v>
      </c>
      <c r="HH62" s="1098">
        <v>7.9681274900398405E-2</v>
      </c>
      <c r="HI62" s="1098">
        <v>5.2171209083660526E-2</v>
      </c>
      <c r="HJ62" s="1098">
        <v>0.11986303928226517</v>
      </c>
      <c r="HK62" s="1126" t="s">
        <v>2154</v>
      </c>
      <c r="HL62" s="1059" t="s">
        <v>770</v>
      </c>
      <c r="HM62" s="1059" t="s">
        <v>770</v>
      </c>
      <c r="HN62" s="1059">
        <v>19</v>
      </c>
      <c r="HO62" s="1059">
        <v>9</v>
      </c>
      <c r="HP62" s="1059">
        <v>28</v>
      </c>
      <c r="HQ62" s="1059">
        <v>212</v>
      </c>
      <c r="HR62" s="1098">
        <v>0.13207547169811321</v>
      </c>
      <c r="HS62" s="1098">
        <v>9.2983263475167402E-2</v>
      </c>
      <c r="HT62" s="1098">
        <v>0.18426402324932695</v>
      </c>
      <c r="HU62" s="1059" t="s">
        <v>3498</v>
      </c>
      <c r="HV62" s="1098">
        <v>4.2452830188679243E-2</v>
      </c>
      <c r="HW62" s="1098">
        <v>2.2492777234904043E-2</v>
      </c>
      <c r="HX62" s="1098">
        <v>7.869936138401841E-2</v>
      </c>
      <c r="HY62" s="1126" t="s">
        <v>3498</v>
      </c>
      <c r="HZ62" s="1059" t="s">
        <v>770</v>
      </c>
      <c r="IA62" s="1059" t="s">
        <v>770</v>
      </c>
      <c r="IB62" s="1059">
        <v>29</v>
      </c>
      <c r="IC62" s="1059">
        <v>15</v>
      </c>
      <c r="ID62" s="1059">
        <v>44</v>
      </c>
      <c r="IE62" s="1059">
        <v>234</v>
      </c>
      <c r="IF62" s="1098">
        <v>0.18803418803418803</v>
      </c>
      <c r="IG62" s="1098">
        <v>0.14315960973639433</v>
      </c>
      <c r="IH62" s="1098">
        <v>0.24298609957802894</v>
      </c>
      <c r="II62" s="1059" t="s">
        <v>2154</v>
      </c>
      <c r="IJ62" s="1098">
        <v>6.4102564102564097E-2</v>
      </c>
      <c r="IK62" s="1098">
        <v>3.9228310266050774E-2</v>
      </c>
      <c r="IL62" s="1098">
        <v>0.10305747535136255</v>
      </c>
      <c r="IM62" s="1126" t="s">
        <v>2154</v>
      </c>
      <c r="IN62" s="1059" t="s">
        <v>770</v>
      </c>
      <c r="IO62" s="1059" t="s">
        <v>770</v>
      </c>
      <c r="IP62" s="1059">
        <v>19</v>
      </c>
      <c r="IQ62" s="1059">
        <v>10</v>
      </c>
      <c r="IR62" s="1059">
        <v>29</v>
      </c>
      <c r="IS62" s="1059">
        <v>144</v>
      </c>
      <c r="IT62" s="1098">
        <v>0.2013888888888889</v>
      </c>
      <c r="IU62" s="1098">
        <v>0.14403885252879592</v>
      </c>
      <c r="IV62" s="1098">
        <v>0.2742569307649621</v>
      </c>
      <c r="IW62" s="1059" t="s">
        <v>2154</v>
      </c>
      <c r="IX62" s="1098">
        <v>6.9444444444444448E-2</v>
      </c>
      <c r="IY62" s="1098">
        <v>3.8155141242233688E-2</v>
      </c>
      <c r="IZ62" s="1098">
        <v>0.12310854629760348</v>
      </c>
      <c r="JA62" s="1126" t="s">
        <v>2154</v>
      </c>
      <c r="JB62" s="1059">
        <v>24593</v>
      </c>
      <c r="JC62" s="1059">
        <v>1175</v>
      </c>
      <c r="JD62" s="1059">
        <v>1314</v>
      </c>
      <c r="JE62" s="1059">
        <v>1434</v>
      </c>
      <c r="JF62" s="1059">
        <v>1435</v>
      </c>
      <c r="JG62" s="1126">
        <v>991</v>
      </c>
      <c r="JH62" s="1059">
        <v>3767</v>
      </c>
      <c r="JI62" s="1059">
        <v>16</v>
      </c>
      <c r="JJ62" s="1059">
        <v>36</v>
      </c>
      <c r="JK62" s="1059">
        <v>62</v>
      </c>
      <c r="JL62" s="1059">
        <v>73</v>
      </c>
      <c r="JM62" s="1126">
        <v>57</v>
      </c>
      <c r="JN62" s="1060">
        <v>0.1531736673037043</v>
      </c>
      <c r="JO62" s="1060">
        <v>1.3617021276595745E-2</v>
      </c>
      <c r="JP62" s="1060">
        <v>2.7397260273972601E-2</v>
      </c>
      <c r="JQ62" s="1060">
        <v>4.3235704323570434E-2</v>
      </c>
      <c r="JR62" s="1060">
        <v>5.0871080139372825E-2</v>
      </c>
      <c r="JS62" s="1072">
        <v>5.7517658930373361E-2</v>
      </c>
      <c r="JT62" s="1059">
        <v>25008</v>
      </c>
      <c r="JU62" s="1059">
        <v>24405</v>
      </c>
      <c r="JV62" s="1059">
        <v>23648</v>
      </c>
      <c r="JW62" s="1059">
        <v>757</v>
      </c>
      <c r="JX62" s="1059">
        <v>169</v>
      </c>
      <c r="JY62" s="1059">
        <v>45</v>
      </c>
      <c r="JZ62" s="1059">
        <v>543</v>
      </c>
      <c r="KA62" s="1059">
        <v>243</v>
      </c>
      <c r="KB62" s="1059">
        <v>253</v>
      </c>
      <c r="KC62" s="1059">
        <v>75</v>
      </c>
      <c r="KD62" s="1059">
        <v>32</v>
      </c>
      <c r="KE62" s="1060">
        <v>0.94561740243122205</v>
      </c>
      <c r="KF62" s="1072">
        <v>5.4382597568777946E-2</v>
      </c>
      <c r="KG62" s="1059">
        <v>1175</v>
      </c>
      <c r="KH62" s="1059">
        <v>1128</v>
      </c>
      <c r="KI62" s="1059">
        <v>1100</v>
      </c>
      <c r="KJ62" s="1059">
        <v>28</v>
      </c>
      <c r="KK62" s="1059">
        <v>0</v>
      </c>
      <c r="KL62" s="1059">
        <v>9</v>
      </c>
      <c r="KM62" s="1059">
        <v>19</v>
      </c>
      <c r="KN62" s="1059">
        <v>30</v>
      </c>
      <c r="KO62" s="1059">
        <v>13</v>
      </c>
      <c r="KP62" s="1059">
        <v>2</v>
      </c>
      <c r="KQ62" s="1059">
        <v>2</v>
      </c>
      <c r="KR62" s="1060">
        <v>0.93617021276595747</v>
      </c>
      <c r="KS62" s="1072">
        <v>6.3829787234042534E-2</v>
      </c>
      <c r="KT62" s="1059">
        <v>793</v>
      </c>
      <c r="KU62" s="1059">
        <v>763</v>
      </c>
      <c r="KV62" s="1059">
        <v>743</v>
      </c>
      <c r="KW62" s="1059">
        <v>20</v>
      </c>
      <c r="KX62" s="1059">
        <v>0</v>
      </c>
      <c r="KY62" s="1059">
        <v>2</v>
      </c>
      <c r="KZ62" s="1059">
        <v>18</v>
      </c>
      <c r="LA62" s="1059">
        <v>21</v>
      </c>
      <c r="LB62" s="1059">
        <v>8</v>
      </c>
      <c r="LC62" s="1059">
        <v>0</v>
      </c>
      <c r="LD62" s="1059">
        <v>1</v>
      </c>
      <c r="LE62" s="1060">
        <v>0.93694829760403531</v>
      </c>
      <c r="LF62" s="1072">
        <v>6.3051702395964693E-2</v>
      </c>
      <c r="LG62" s="1059">
        <v>521</v>
      </c>
      <c r="LH62" s="1059">
        <v>498</v>
      </c>
      <c r="LI62" s="1059">
        <v>488</v>
      </c>
      <c r="LJ62" s="1059">
        <v>10</v>
      </c>
      <c r="LK62" s="1059">
        <v>1</v>
      </c>
      <c r="LL62" s="1059">
        <v>0</v>
      </c>
      <c r="LM62" s="1059">
        <v>9</v>
      </c>
      <c r="LN62" s="1059">
        <v>18</v>
      </c>
      <c r="LO62" s="1059">
        <v>4</v>
      </c>
      <c r="LP62" s="1059">
        <v>1</v>
      </c>
      <c r="LQ62" s="1059">
        <v>0</v>
      </c>
      <c r="LR62" s="1060">
        <v>0.93666026871401153</v>
      </c>
      <c r="LS62" s="1072">
        <v>6.3339731285988465E-2</v>
      </c>
      <c r="LT62" s="1059">
        <v>1440</v>
      </c>
      <c r="LU62" s="1059">
        <v>1380</v>
      </c>
      <c r="LV62" s="1059">
        <v>1363</v>
      </c>
      <c r="LW62" s="1059">
        <v>17</v>
      </c>
      <c r="LX62" s="1059">
        <v>4</v>
      </c>
      <c r="LY62" s="1059">
        <v>0</v>
      </c>
      <c r="LZ62" s="1059">
        <v>13</v>
      </c>
      <c r="MA62" s="1059">
        <v>41</v>
      </c>
      <c r="MB62" s="1059">
        <v>10</v>
      </c>
      <c r="MC62" s="1059">
        <v>7</v>
      </c>
      <c r="MD62" s="1059">
        <v>2</v>
      </c>
      <c r="ME62" s="1060">
        <v>0.94652777777777775</v>
      </c>
      <c r="MF62" s="1072">
        <v>5.3472222222222254E-2</v>
      </c>
      <c r="MG62" s="1059">
        <v>301</v>
      </c>
      <c r="MH62" s="1059">
        <v>287</v>
      </c>
      <c r="MI62" s="1059">
        <v>283</v>
      </c>
      <c r="MJ62" s="1059">
        <v>4</v>
      </c>
      <c r="MK62" s="1059">
        <v>1</v>
      </c>
      <c r="ML62" s="1059">
        <v>1</v>
      </c>
      <c r="MM62" s="1059">
        <v>2</v>
      </c>
      <c r="MN62" s="1059">
        <v>2</v>
      </c>
      <c r="MO62" s="1059">
        <v>8</v>
      </c>
      <c r="MP62" s="1059">
        <v>4</v>
      </c>
      <c r="MQ62" s="1059">
        <v>0</v>
      </c>
      <c r="MR62" s="1060">
        <v>0.94019933554817281</v>
      </c>
      <c r="MS62" s="1072">
        <v>5.980066445182719E-2</v>
      </c>
      <c r="MT62" s="1059">
        <v>690</v>
      </c>
      <c r="MU62" s="1059">
        <v>637</v>
      </c>
      <c r="MV62" s="1059">
        <v>629</v>
      </c>
      <c r="MW62" s="1059">
        <v>8</v>
      </c>
      <c r="MX62" s="1059">
        <v>4</v>
      </c>
      <c r="MY62" s="1059">
        <v>0</v>
      </c>
      <c r="MZ62" s="1059">
        <v>4</v>
      </c>
      <c r="NA62" s="1059">
        <v>21</v>
      </c>
      <c r="NB62" s="1059">
        <v>17</v>
      </c>
      <c r="NC62" s="1059">
        <v>15</v>
      </c>
      <c r="ND62" s="1059">
        <v>0</v>
      </c>
      <c r="NE62" s="1060">
        <v>0.91159420289855075</v>
      </c>
      <c r="NF62" s="1072">
        <v>8.8405797101449246E-2</v>
      </c>
      <c r="NG62" s="1059">
        <v>517</v>
      </c>
      <c r="NH62" s="1059">
        <v>490</v>
      </c>
      <c r="NI62" s="1059">
        <v>479</v>
      </c>
      <c r="NJ62" s="1059">
        <v>11</v>
      </c>
      <c r="NK62" s="1059">
        <v>2</v>
      </c>
      <c r="NL62" s="1059">
        <v>2</v>
      </c>
      <c r="NM62" s="1059">
        <v>7</v>
      </c>
      <c r="NN62" s="1059">
        <v>10</v>
      </c>
      <c r="NO62" s="1059">
        <v>8</v>
      </c>
      <c r="NP62" s="1059">
        <v>8</v>
      </c>
      <c r="NQ62" s="1059">
        <v>1</v>
      </c>
      <c r="NR62" s="1060">
        <v>0.92649903288201163</v>
      </c>
      <c r="NS62" s="1072">
        <v>7.3500967117988369E-2</v>
      </c>
      <c r="NT62" s="1059">
        <v>1002</v>
      </c>
      <c r="NU62" s="1059">
        <v>967</v>
      </c>
      <c r="NV62" s="1059">
        <v>933</v>
      </c>
      <c r="NW62" s="1059">
        <v>34</v>
      </c>
      <c r="NX62" s="1059">
        <v>3</v>
      </c>
      <c r="NY62" s="1059">
        <v>4</v>
      </c>
      <c r="NZ62" s="1059">
        <v>27</v>
      </c>
      <c r="OA62" s="1059">
        <v>17</v>
      </c>
      <c r="OB62" s="1059">
        <v>11</v>
      </c>
      <c r="OC62" s="1059">
        <v>3</v>
      </c>
      <c r="OD62" s="1059">
        <v>4</v>
      </c>
      <c r="OE62" s="1060">
        <v>0.93113772455089816</v>
      </c>
      <c r="OF62" s="1072">
        <v>6.886227544910184E-2</v>
      </c>
      <c r="OG62" s="1059">
        <v>6439</v>
      </c>
      <c r="OH62" s="1059">
        <v>6150</v>
      </c>
      <c r="OI62" s="1059">
        <v>6018</v>
      </c>
      <c r="OJ62" s="1059">
        <v>132</v>
      </c>
      <c r="OK62" s="1059">
        <v>15</v>
      </c>
      <c r="OL62" s="1059">
        <v>18</v>
      </c>
      <c r="OM62" s="1059">
        <v>99</v>
      </c>
      <c r="ON62" s="1059">
        <v>160</v>
      </c>
      <c r="OO62" s="1059">
        <v>79</v>
      </c>
      <c r="OP62" s="1059">
        <v>40</v>
      </c>
      <c r="OQ62" s="1059">
        <v>10</v>
      </c>
      <c r="OR62" s="1060">
        <v>0.93461717658021437</v>
      </c>
      <c r="OS62" s="1072">
        <v>6.538282341978563E-2</v>
      </c>
      <c r="OT62" s="1059">
        <v>24978</v>
      </c>
      <c r="OU62" s="1059">
        <v>9.6618374969973573</v>
      </c>
      <c r="OV62" s="1060">
        <v>0</v>
      </c>
      <c r="OW62" s="1072">
        <v>0</v>
      </c>
      <c r="OX62" s="1059">
        <v>4206</v>
      </c>
      <c r="OY62" s="1060">
        <v>8.1481455064193992E-2</v>
      </c>
      <c r="OZ62" s="1059">
        <v>342.71099999999996</v>
      </c>
      <c r="PA62" s="1060">
        <v>0</v>
      </c>
      <c r="PB62" s="1072">
        <v>0</v>
      </c>
      <c r="PC62" s="1059">
        <v>590</v>
      </c>
      <c r="PD62" s="1059">
        <v>100</v>
      </c>
      <c r="PE62" s="1126">
        <v>55</v>
      </c>
      <c r="PF62" s="1059">
        <v>580</v>
      </c>
      <c r="PG62" s="1059">
        <v>95</v>
      </c>
      <c r="PH62" s="1126">
        <v>55</v>
      </c>
      <c r="PI62" s="1059">
        <v>555</v>
      </c>
      <c r="PJ62" s="1059">
        <v>90</v>
      </c>
      <c r="PK62" s="1126">
        <v>55</v>
      </c>
      <c r="PL62" s="1059">
        <v>525</v>
      </c>
      <c r="PM62" s="1059">
        <v>85</v>
      </c>
      <c r="PN62" s="1126">
        <v>45</v>
      </c>
      <c r="PO62" s="1059">
        <v>515</v>
      </c>
      <c r="PP62" s="1059">
        <v>90</v>
      </c>
      <c r="PQ62" s="1126">
        <v>45</v>
      </c>
      <c r="PR62" s="1059">
        <v>475</v>
      </c>
      <c r="PS62" s="1059">
        <v>100</v>
      </c>
      <c r="PT62" s="1126">
        <v>30</v>
      </c>
      <c r="PU62" s="1059" t="s">
        <v>770</v>
      </c>
      <c r="PV62" s="1059" t="s">
        <v>770</v>
      </c>
      <c r="PW62" s="1059" t="s">
        <v>770</v>
      </c>
      <c r="PX62" s="1059" t="s">
        <v>770</v>
      </c>
      <c r="PY62" s="1059" t="s">
        <v>770</v>
      </c>
      <c r="PZ62" s="1059" t="s">
        <v>770</v>
      </c>
      <c r="QA62" s="1059" t="s">
        <v>770</v>
      </c>
      <c r="QB62" s="1126" t="s">
        <v>770</v>
      </c>
      <c r="QC62" s="1059">
        <v>166</v>
      </c>
      <c r="QD62" s="1059">
        <v>192</v>
      </c>
      <c r="QE62" s="1059" t="s">
        <v>770</v>
      </c>
      <c r="QF62" s="1059">
        <v>208</v>
      </c>
      <c r="QG62" s="1059">
        <v>224</v>
      </c>
      <c r="QH62" s="1059">
        <v>212</v>
      </c>
      <c r="QI62" s="1059">
        <v>217</v>
      </c>
      <c r="QJ62" s="1059">
        <v>226</v>
      </c>
      <c r="QK62" s="1126">
        <v>212</v>
      </c>
      <c r="QL62" s="1059">
        <v>177</v>
      </c>
      <c r="QM62" s="1059">
        <v>203</v>
      </c>
      <c r="QN62" s="1059">
        <v>230</v>
      </c>
      <c r="QO62" s="1059">
        <v>212</v>
      </c>
      <c r="QP62" s="1059">
        <v>274</v>
      </c>
      <c r="QQ62" s="1059">
        <v>268</v>
      </c>
      <c r="QR62" s="1059">
        <v>304</v>
      </c>
      <c r="QS62" s="1059">
        <v>271</v>
      </c>
      <c r="QT62" s="1059">
        <v>291</v>
      </c>
      <c r="QU62" s="1059">
        <v>277</v>
      </c>
      <c r="QV62" s="1059">
        <v>272</v>
      </c>
      <c r="QW62" s="1059">
        <v>268</v>
      </c>
      <c r="QX62" s="1059">
        <v>262</v>
      </c>
      <c r="QY62" s="1059">
        <v>261</v>
      </c>
      <c r="QZ62" s="1059">
        <v>253</v>
      </c>
      <c r="RA62" s="1059">
        <v>256</v>
      </c>
      <c r="RB62" s="1059">
        <v>287</v>
      </c>
      <c r="RC62" s="1059">
        <v>313</v>
      </c>
      <c r="RD62" s="1059">
        <v>282</v>
      </c>
      <c r="RE62" s="1059">
        <v>207</v>
      </c>
      <c r="RF62" s="1059">
        <v>175</v>
      </c>
      <c r="RG62" s="1059">
        <v>188</v>
      </c>
      <c r="RH62" s="1059">
        <v>214</v>
      </c>
      <c r="RI62" s="1059">
        <v>221</v>
      </c>
      <c r="RJ62" s="1126">
        <v>224</v>
      </c>
      <c r="RK62" s="1059">
        <v>186</v>
      </c>
      <c r="RL62" s="1059">
        <v>212</v>
      </c>
      <c r="RM62" s="1059">
        <v>202</v>
      </c>
      <c r="RN62" s="1059">
        <v>271</v>
      </c>
      <c r="RO62" s="1059">
        <v>247</v>
      </c>
      <c r="RP62" s="1059">
        <v>300</v>
      </c>
      <c r="RQ62" s="1059">
        <v>262</v>
      </c>
      <c r="RR62" s="1059">
        <v>281</v>
      </c>
      <c r="RS62" s="1059">
        <v>273</v>
      </c>
      <c r="RT62" s="1059">
        <v>284</v>
      </c>
      <c r="RU62" s="1059">
        <v>268</v>
      </c>
      <c r="RV62" s="1059">
        <v>265</v>
      </c>
      <c r="RW62" s="1059">
        <v>253</v>
      </c>
      <c r="RX62" s="1059">
        <v>251</v>
      </c>
      <c r="RY62" s="1059">
        <v>250</v>
      </c>
      <c r="RZ62" s="1059">
        <v>292</v>
      </c>
      <c r="SA62" s="1059">
        <v>301</v>
      </c>
      <c r="SB62" s="1059">
        <v>306</v>
      </c>
      <c r="SC62" s="1059">
        <v>313</v>
      </c>
      <c r="SD62" s="1059">
        <v>217</v>
      </c>
      <c r="SE62" s="1059">
        <v>178</v>
      </c>
      <c r="SF62" s="1059">
        <v>184</v>
      </c>
      <c r="SG62" s="1059">
        <v>226</v>
      </c>
      <c r="SH62" s="1059">
        <v>220</v>
      </c>
      <c r="SI62" s="1126">
        <v>202</v>
      </c>
      <c r="SJ62" s="1059">
        <v>205</v>
      </c>
      <c r="SK62" s="1059">
        <v>207</v>
      </c>
      <c r="SL62" s="1059">
        <v>273</v>
      </c>
      <c r="SM62" s="1059">
        <v>244</v>
      </c>
      <c r="SN62" s="1059">
        <v>284</v>
      </c>
      <c r="SO62" s="1059">
        <v>266</v>
      </c>
      <c r="SP62" s="1059">
        <v>283</v>
      </c>
      <c r="SQ62" s="1059">
        <v>270</v>
      </c>
      <c r="SR62" s="1059">
        <v>287</v>
      </c>
      <c r="SS62" s="1059">
        <v>279</v>
      </c>
      <c r="ST62" s="1059">
        <v>257</v>
      </c>
      <c r="SU62" s="1059">
        <v>257</v>
      </c>
      <c r="SV62" s="1059">
        <v>242</v>
      </c>
      <c r="SW62" s="1059">
        <v>241</v>
      </c>
      <c r="SX62" s="1059">
        <v>280</v>
      </c>
      <c r="SY62" s="1059">
        <v>301</v>
      </c>
      <c r="SZ62" s="1059">
        <v>288</v>
      </c>
      <c r="TA62" s="1059">
        <v>303</v>
      </c>
      <c r="TB62" s="1059">
        <v>300</v>
      </c>
      <c r="TC62" s="1059">
        <v>226</v>
      </c>
      <c r="TD62" s="1059">
        <v>183</v>
      </c>
      <c r="TE62" s="1059">
        <v>214</v>
      </c>
      <c r="TF62" s="1059">
        <v>218</v>
      </c>
      <c r="TG62" s="1059">
        <v>208</v>
      </c>
      <c r="TH62" s="1126">
        <v>217</v>
      </c>
      <c r="TI62" s="1059">
        <v>101</v>
      </c>
      <c r="TJ62" s="1059">
        <v>142</v>
      </c>
      <c r="TK62" s="1059">
        <v>243</v>
      </c>
      <c r="TL62" s="1060">
        <v>0.58436213991769548</v>
      </c>
      <c r="TM62" s="1060">
        <v>0.52155470862504949</v>
      </c>
      <c r="TN62" s="1060">
        <v>0.64454380738551431</v>
      </c>
      <c r="TO62" s="1126" t="s">
        <v>3499</v>
      </c>
      <c r="TP62" s="1059">
        <v>94</v>
      </c>
      <c r="TQ62" s="1059">
        <v>141</v>
      </c>
      <c r="TR62" s="1059">
        <v>235</v>
      </c>
      <c r="TS62" s="1060">
        <v>0.6</v>
      </c>
      <c r="TT62" s="1060">
        <v>0.53624117092963974</v>
      </c>
      <c r="TU62" s="1060">
        <v>0.66054208534449144</v>
      </c>
      <c r="TV62" s="1126" t="s">
        <v>2154</v>
      </c>
      <c r="TW62" s="1059">
        <v>112</v>
      </c>
      <c r="TX62" s="1059">
        <v>167</v>
      </c>
      <c r="TY62" s="1059">
        <v>279</v>
      </c>
      <c r="TZ62" s="1060">
        <v>0.59856630824372759</v>
      </c>
      <c r="UA62" s="1060">
        <v>0.5400851692549844</v>
      </c>
      <c r="UB62" s="1060">
        <v>0.65437005746220966</v>
      </c>
      <c r="UC62" s="1126" t="s">
        <v>3498</v>
      </c>
      <c r="UD62" s="1059">
        <v>70</v>
      </c>
      <c r="UE62" s="1059">
        <v>166</v>
      </c>
      <c r="UF62" s="1059">
        <v>236</v>
      </c>
      <c r="UG62" s="1060">
        <v>0.70338983050847459</v>
      </c>
      <c r="UH62" s="1060">
        <v>0.64223394136852163</v>
      </c>
      <c r="UI62" s="1060">
        <v>0.75803046859643675</v>
      </c>
      <c r="UJ62" s="1126" t="s">
        <v>2154</v>
      </c>
      <c r="UK62" s="1059">
        <v>92</v>
      </c>
      <c r="UL62" s="1059">
        <v>181</v>
      </c>
      <c r="UM62" s="1059">
        <v>273</v>
      </c>
      <c r="UN62" s="1060">
        <v>0.66300366300366298</v>
      </c>
      <c r="UO62" s="1060">
        <v>0.60501540495616057</v>
      </c>
      <c r="UP62" s="1060">
        <v>0.71646823546073202</v>
      </c>
      <c r="UQ62" s="1126" t="s">
        <v>2154</v>
      </c>
      <c r="UR62" s="1059">
        <v>3530</v>
      </c>
      <c r="US62" s="1059">
        <v>3499</v>
      </c>
      <c r="UT62" s="1059">
        <v>31</v>
      </c>
      <c r="UU62" s="1059">
        <v>28</v>
      </c>
      <c r="UV62" s="1060">
        <v>0.90322580645161288</v>
      </c>
      <c r="UW62" s="1059">
        <v>3</v>
      </c>
      <c r="UX62" s="1072">
        <v>9.6774193548387094E-2</v>
      </c>
      <c r="UY62" s="1059">
        <v>2489</v>
      </c>
      <c r="UZ62" s="1059">
        <v>1722</v>
      </c>
      <c r="VA62" s="1059">
        <v>308</v>
      </c>
      <c r="VB62" s="1059">
        <v>459</v>
      </c>
      <c r="VC62" s="1060">
        <v>0.69184411410204905</v>
      </c>
      <c r="VD62" s="1060">
        <v>0.12374447569304942</v>
      </c>
      <c r="VE62" s="1072">
        <v>0.18441141020490157</v>
      </c>
      <c r="VF62" s="1059">
        <v>7581</v>
      </c>
      <c r="VG62" s="1059">
        <v>327</v>
      </c>
      <c r="VH62" s="1059">
        <v>411</v>
      </c>
      <c r="VI62" s="1059">
        <v>174</v>
      </c>
      <c r="VJ62" s="1059">
        <v>4956</v>
      </c>
      <c r="VK62" s="1059">
        <v>370</v>
      </c>
      <c r="VL62" s="1059">
        <v>2831</v>
      </c>
      <c r="VM62" s="1072">
        <v>0.13069586718474038</v>
      </c>
      <c r="VN62" s="1059">
        <v>1839</v>
      </c>
      <c r="VO62" s="1059">
        <v>2</v>
      </c>
      <c r="VP62" s="1059">
        <v>336</v>
      </c>
      <c r="VQ62" s="1059">
        <v>478</v>
      </c>
      <c r="VR62" s="1059">
        <v>195</v>
      </c>
      <c r="VS62" s="1126">
        <v>2850</v>
      </c>
      <c r="VT62" s="1059">
        <v>917</v>
      </c>
      <c r="VU62" s="1059">
        <v>808</v>
      </c>
      <c r="VV62" s="1059">
        <v>106</v>
      </c>
      <c r="VW62" s="1059">
        <v>3</v>
      </c>
      <c r="VX62" s="1059">
        <v>109</v>
      </c>
      <c r="VY62" s="1060">
        <v>0.11559432933478735</v>
      </c>
      <c r="VZ62" s="1072">
        <v>0.11886586695747001</v>
      </c>
      <c r="WA62" s="1059">
        <v>80</v>
      </c>
      <c r="WB62" s="1059">
        <v>80</v>
      </c>
      <c r="WC62" s="1059">
        <v>75</v>
      </c>
      <c r="WD62" s="1059">
        <v>80</v>
      </c>
      <c r="WE62" s="1059">
        <v>65</v>
      </c>
      <c r="WF62" s="1059">
        <v>50</v>
      </c>
      <c r="WG62" s="1126">
        <v>55</v>
      </c>
      <c r="WH62" s="1059">
        <v>474</v>
      </c>
      <c r="WI62" s="1059">
        <v>129</v>
      </c>
      <c r="WJ62" s="1060">
        <v>0.27215189873417722</v>
      </c>
      <c r="WK62" s="1126">
        <v>55</v>
      </c>
      <c r="WL62" s="1059" t="s">
        <v>770</v>
      </c>
      <c r="WM62" s="1060" t="s">
        <v>770</v>
      </c>
      <c r="WN62" s="1060" t="s">
        <v>770</v>
      </c>
      <c r="WO62" s="1072" t="s">
        <v>770</v>
      </c>
      <c r="WP62" s="1059" t="s">
        <v>770</v>
      </c>
      <c r="WQ62" s="1060" t="s">
        <v>770</v>
      </c>
      <c r="WR62" s="1060" t="s">
        <v>770</v>
      </c>
      <c r="WS62" s="1072" t="s">
        <v>770</v>
      </c>
      <c r="WT62" s="1059" t="s">
        <v>770</v>
      </c>
      <c r="WU62" s="1060" t="s">
        <v>770</v>
      </c>
      <c r="WV62" s="1060" t="s">
        <v>770</v>
      </c>
      <c r="WW62" s="1072" t="s">
        <v>770</v>
      </c>
      <c r="WX62" s="1059" t="s">
        <v>770</v>
      </c>
      <c r="WY62" s="1060" t="s">
        <v>770</v>
      </c>
      <c r="WZ62" s="1060" t="s">
        <v>770</v>
      </c>
      <c r="XA62" s="1072" t="s">
        <v>770</v>
      </c>
      <c r="XB62" s="1059">
        <v>269</v>
      </c>
      <c r="XC62" s="1059">
        <v>10577</v>
      </c>
      <c r="XD62" s="1072">
        <v>2.543254230878321E-2</v>
      </c>
      <c r="XE62" s="1059">
        <v>115</v>
      </c>
      <c r="XF62" s="1059">
        <v>1130</v>
      </c>
      <c r="XG62" s="1060">
        <v>0.10176991150442478</v>
      </c>
      <c r="XH62" s="1060">
        <v>8.5468982497273832E-2</v>
      </c>
      <c r="XI62" s="1060">
        <v>0.12076925037164252</v>
      </c>
      <c r="XJ62" s="1059">
        <v>130</v>
      </c>
      <c r="XK62" s="1059">
        <v>1160</v>
      </c>
      <c r="XL62" s="1060">
        <v>0.11206896551724138</v>
      </c>
      <c r="XM62" s="1060">
        <v>9.5181081046351645E-2</v>
      </c>
      <c r="XN62" s="1060">
        <v>0.13151771613178065</v>
      </c>
      <c r="XO62" s="1059">
        <v>135</v>
      </c>
      <c r="XP62" s="1059">
        <v>1175</v>
      </c>
      <c r="XQ62" s="1060">
        <v>0.1148936170212766</v>
      </c>
      <c r="XR62" s="1060">
        <v>9.7901379404277358E-2</v>
      </c>
      <c r="XS62" s="1060">
        <v>0.13439572617482529</v>
      </c>
      <c r="XT62" s="1059">
        <v>135</v>
      </c>
      <c r="XU62" s="1059">
        <v>1155</v>
      </c>
      <c r="XV62" s="1060">
        <v>0.11688311688311688</v>
      </c>
      <c r="XW62" s="1060">
        <v>9.9611728451235948E-2</v>
      </c>
      <c r="XX62" s="1060">
        <v>0.13669450372255207</v>
      </c>
      <c r="XY62" s="1059">
        <v>120</v>
      </c>
      <c r="XZ62" s="1059">
        <v>1165</v>
      </c>
      <c r="YA62" s="1060">
        <v>0.10300429184549356</v>
      </c>
      <c r="YB62" s="1060">
        <v>8.6834445034941796E-2</v>
      </c>
      <c r="YC62" s="1060">
        <v>0.12178363313172307</v>
      </c>
      <c r="YD62" s="1059">
        <v>140</v>
      </c>
      <c r="YE62" s="1059">
        <v>1040</v>
      </c>
      <c r="YF62" s="1060">
        <v>0.13461538461538461</v>
      </c>
      <c r="YG62" s="1060">
        <v>0.11521106754172585</v>
      </c>
      <c r="YH62" s="1060">
        <v>0.15670901804423193</v>
      </c>
      <c r="YI62" s="1059" t="s">
        <v>770</v>
      </c>
      <c r="YJ62" s="1059" t="s">
        <v>770</v>
      </c>
      <c r="YK62" s="1060" t="s">
        <v>770</v>
      </c>
      <c r="YL62" s="1060" t="s">
        <v>770</v>
      </c>
      <c r="YM62" s="1072" t="s">
        <v>770</v>
      </c>
      <c r="YN62" s="1059">
        <v>150</v>
      </c>
      <c r="YO62" s="1059">
        <v>150</v>
      </c>
      <c r="YP62" s="1059">
        <v>125</v>
      </c>
      <c r="YQ62" s="1059">
        <v>115</v>
      </c>
      <c r="YR62" s="1059">
        <v>115</v>
      </c>
      <c r="YS62" s="1059">
        <v>100</v>
      </c>
      <c r="YT62" s="1126">
        <v>100</v>
      </c>
      <c r="YU62" s="1059">
        <v>3</v>
      </c>
      <c r="YV62" s="1059">
        <v>71</v>
      </c>
      <c r="YW62" s="1060">
        <v>4.2253521126760563E-2</v>
      </c>
      <c r="YX62" s="1060">
        <v>1.4473260620475333E-2</v>
      </c>
      <c r="YY62" s="1060">
        <v>0.11702416040484678</v>
      </c>
      <c r="YZ62" s="1059">
        <v>3</v>
      </c>
      <c r="ZA62" s="1059">
        <v>71</v>
      </c>
      <c r="ZB62" s="1060">
        <v>4.2253521126760563E-2</v>
      </c>
      <c r="ZC62" s="1060">
        <v>1.4473260620475333E-2</v>
      </c>
      <c r="ZD62" s="1060">
        <v>0.11702416040484678</v>
      </c>
      <c r="ZE62" s="1059">
        <v>3</v>
      </c>
      <c r="ZF62" s="1059">
        <v>71</v>
      </c>
      <c r="ZG62" s="1060">
        <v>4.2253521126760563E-2</v>
      </c>
      <c r="ZH62" s="1060">
        <v>1.4473260620475333E-2</v>
      </c>
      <c r="ZI62" s="1060">
        <v>0.11702416040484678</v>
      </c>
      <c r="ZJ62" s="1059">
        <v>5</v>
      </c>
      <c r="ZK62" s="1059">
        <v>71</v>
      </c>
      <c r="ZL62" s="1060">
        <v>7.0422535211267609E-2</v>
      </c>
      <c r="ZM62" s="1060">
        <v>3.045360243971091E-2</v>
      </c>
      <c r="ZN62" s="1072">
        <v>0.15449013113789908</v>
      </c>
      <c r="ZO62" s="1059">
        <v>171</v>
      </c>
      <c r="ZP62" s="1059">
        <v>20</v>
      </c>
      <c r="ZQ62" s="1059">
        <v>151</v>
      </c>
      <c r="ZR62" s="1060">
        <v>0.88304093567251463</v>
      </c>
      <c r="ZS62" s="1059">
        <v>76</v>
      </c>
      <c r="ZT62" s="1059">
        <v>13</v>
      </c>
      <c r="ZU62" s="1059">
        <v>89</v>
      </c>
      <c r="ZV62" s="1060">
        <v>0.50331125827814571</v>
      </c>
      <c r="ZW62" s="1060">
        <v>0.42447645858825162</v>
      </c>
      <c r="ZX62" s="1060">
        <v>0.58198176008016067</v>
      </c>
      <c r="ZY62" s="1060">
        <v>0.58940397350993379</v>
      </c>
      <c r="ZZ62" s="1060">
        <v>0.50966908319788218</v>
      </c>
      <c r="AAA62" s="1072">
        <v>0.6647028208492497</v>
      </c>
      <c r="AAB62" s="1059">
        <v>59</v>
      </c>
      <c r="AAC62" s="1059">
        <v>138</v>
      </c>
      <c r="AAD62" s="1059">
        <v>197</v>
      </c>
      <c r="AAE62" s="1060">
        <v>0.70050761421319796</v>
      </c>
      <c r="AAF62" s="1059">
        <v>54</v>
      </c>
      <c r="AAG62" s="1060">
        <v>0.39130434782608697</v>
      </c>
      <c r="AAH62" s="1060">
        <v>0.31387785222280723</v>
      </c>
      <c r="AAI62" s="1060">
        <v>0.47461840092188251</v>
      </c>
      <c r="AAJ62" s="1059">
        <v>18</v>
      </c>
      <c r="AAK62" s="1059">
        <v>72</v>
      </c>
      <c r="AAL62" s="1060">
        <v>0.52173913043478259</v>
      </c>
      <c r="AAM62" s="1060">
        <v>0.43894186714708761</v>
      </c>
      <c r="AAN62" s="1072">
        <v>0.60335888222397438</v>
      </c>
      <c r="AAO62" s="1059">
        <v>183</v>
      </c>
      <c r="AAP62" s="1059">
        <v>84</v>
      </c>
      <c r="AAQ62" s="1060">
        <v>0.45901639344262296</v>
      </c>
      <c r="AAR62" s="1060">
        <v>0.38840151682529667</v>
      </c>
      <c r="AAS62" s="1060">
        <v>0.53131651527166412</v>
      </c>
      <c r="AAT62" s="1059">
        <v>28</v>
      </c>
      <c r="AAU62" s="1059">
        <v>112</v>
      </c>
      <c r="AAV62" s="1060">
        <v>0.61202185792349728</v>
      </c>
      <c r="AAW62" s="1060">
        <v>0.53980948212600799</v>
      </c>
      <c r="AAX62" s="1072">
        <v>0.67962789680896607</v>
      </c>
      <c r="AAY62" s="1059">
        <v>218</v>
      </c>
      <c r="AAZ62" s="1059">
        <v>216</v>
      </c>
      <c r="ABA62" s="1059">
        <v>2</v>
      </c>
      <c r="ABB62" s="1060">
        <v>0.99082568807339455</v>
      </c>
      <c r="ABC62" s="1059">
        <v>103</v>
      </c>
      <c r="ABD62" s="1060">
        <v>0.47685185185185186</v>
      </c>
      <c r="ABE62" s="1060">
        <v>0.41123177577366016</v>
      </c>
      <c r="ABF62" s="1060">
        <v>0.54328089870710672</v>
      </c>
      <c r="ABG62" s="1059">
        <v>31</v>
      </c>
      <c r="ABH62" s="1059">
        <v>134</v>
      </c>
      <c r="ABI62" s="1060">
        <v>0.62037037037037035</v>
      </c>
      <c r="ABJ62" s="1060">
        <v>0.5540822484868394</v>
      </c>
      <c r="ABK62" s="1072">
        <v>0.68245184421317295</v>
      </c>
      <c r="ABL62" s="1059">
        <v>7581</v>
      </c>
      <c r="ABM62" s="1059">
        <v>4750</v>
      </c>
      <c r="ABN62" s="1059">
        <v>2831</v>
      </c>
      <c r="ABO62" s="1059">
        <v>327</v>
      </c>
      <c r="ABP62" s="1059">
        <v>294</v>
      </c>
      <c r="ABQ62" s="1059">
        <v>589</v>
      </c>
      <c r="ABR62" s="1059">
        <v>411</v>
      </c>
      <c r="ABS62" s="1059">
        <v>508</v>
      </c>
      <c r="ABT62" s="1059">
        <v>332</v>
      </c>
      <c r="ABU62" s="1059">
        <v>174</v>
      </c>
      <c r="ABV62" s="1059">
        <v>162</v>
      </c>
      <c r="ABW62" s="1126">
        <v>34</v>
      </c>
      <c r="ABX62" s="1059">
        <v>100</v>
      </c>
      <c r="ABY62" s="1059">
        <v>55</v>
      </c>
      <c r="ABZ62" s="1059">
        <v>45</v>
      </c>
      <c r="ACA62" s="1059">
        <v>40</v>
      </c>
      <c r="ACB62" s="1059">
        <v>180</v>
      </c>
      <c r="ACC62" s="1059">
        <v>240</v>
      </c>
      <c r="ACD62" s="1059">
        <v>145</v>
      </c>
      <c r="ACE62" s="1059">
        <v>100</v>
      </c>
      <c r="ACF62" s="1059">
        <v>80</v>
      </c>
      <c r="ACG62" s="1059">
        <v>55</v>
      </c>
      <c r="ACH62" s="1059">
        <v>40</v>
      </c>
      <c r="ACI62" s="1059">
        <v>230</v>
      </c>
      <c r="ACJ62" s="1059">
        <v>270</v>
      </c>
      <c r="ACK62" s="1059">
        <v>155</v>
      </c>
      <c r="ACL62" s="1059">
        <v>115</v>
      </c>
      <c r="ACM62" s="1059">
        <v>65</v>
      </c>
      <c r="ACN62" s="1059">
        <v>90</v>
      </c>
      <c r="ACO62" s="1059">
        <v>25</v>
      </c>
      <c r="ACP62" s="1059">
        <v>270</v>
      </c>
      <c r="ACQ62" s="1059">
        <v>285</v>
      </c>
      <c r="ACR62" s="1059">
        <v>175</v>
      </c>
      <c r="ACS62" s="1059">
        <v>115</v>
      </c>
      <c r="ACT62" s="1059">
        <v>100</v>
      </c>
      <c r="ACU62" s="1059">
        <v>80</v>
      </c>
      <c r="ACV62" s="1059">
        <v>50</v>
      </c>
      <c r="ACW62" s="1059">
        <v>320</v>
      </c>
      <c r="ACX62" s="1059">
        <v>365</v>
      </c>
      <c r="ACY62" s="1059">
        <v>210</v>
      </c>
      <c r="ACZ62" s="1059">
        <v>125</v>
      </c>
      <c r="ADA62" s="1059">
        <v>130</v>
      </c>
      <c r="ADB62" s="1059">
        <v>90</v>
      </c>
      <c r="ADC62" s="1059">
        <v>50</v>
      </c>
      <c r="ADD62" s="1059">
        <v>345</v>
      </c>
      <c r="ADE62" s="1059">
        <v>380</v>
      </c>
      <c r="ADF62" s="1059">
        <v>230</v>
      </c>
      <c r="ADG62" s="1059">
        <v>150</v>
      </c>
      <c r="ADH62" s="1059">
        <v>140</v>
      </c>
      <c r="ADI62" s="1059">
        <v>105</v>
      </c>
      <c r="ADJ62" s="1059">
        <v>65</v>
      </c>
      <c r="ADK62" s="1059">
        <v>375</v>
      </c>
      <c r="ADL62" s="1059">
        <v>425</v>
      </c>
      <c r="ADM62" s="1126">
        <v>245</v>
      </c>
      <c r="ADN62" s="1059">
        <v>196</v>
      </c>
      <c r="ADO62" s="1059">
        <v>188</v>
      </c>
      <c r="ADP62" s="1060">
        <v>0.95918367346938771</v>
      </c>
      <c r="ADQ62" s="1059">
        <v>187</v>
      </c>
      <c r="ADR62" s="1060">
        <v>0.95408163265306123</v>
      </c>
      <c r="ADS62" s="1059">
        <v>241</v>
      </c>
      <c r="ADT62" s="1059">
        <v>228</v>
      </c>
      <c r="ADU62" s="1060">
        <v>0.94605809128630702</v>
      </c>
      <c r="ADV62" s="1059">
        <v>227</v>
      </c>
      <c r="ADW62" s="1060">
        <v>0.94190871369294604</v>
      </c>
      <c r="ADX62" s="1059">
        <v>228</v>
      </c>
      <c r="ADY62" s="1060">
        <v>0.94605809128630702</v>
      </c>
      <c r="ADZ62" s="1059">
        <v>229</v>
      </c>
      <c r="AEA62" s="1060">
        <v>0.950207468879668</v>
      </c>
      <c r="AEB62" s="1059">
        <v>261</v>
      </c>
      <c r="AEC62" s="1059">
        <v>257</v>
      </c>
      <c r="AED62" s="1060">
        <v>0.98467432950191569</v>
      </c>
      <c r="AEE62" s="1059">
        <v>242</v>
      </c>
      <c r="AEF62" s="1060">
        <v>0.92720306513409967</v>
      </c>
      <c r="AEG62" s="1059">
        <v>257</v>
      </c>
      <c r="AEH62" s="1060">
        <v>0.98467432950191569</v>
      </c>
      <c r="AEI62" s="1059">
        <v>256</v>
      </c>
      <c r="AEJ62" s="1060">
        <v>0.98084291187739459</v>
      </c>
      <c r="AEK62" s="1059">
        <v>254</v>
      </c>
      <c r="AEL62" s="1060">
        <v>0.97318007662835249</v>
      </c>
      <c r="AEM62" s="1059">
        <v>254</v>
      </c>
      <c r="AEN62" s="1060">
        <v>0.97318007662835249</v>
      </c>
      <c r="AEO62" s="1059">
        <v>238</v>
      </c>
      <c r="AEP62" s="1072">
        <v>0.91187739463601536</v>
      </c>
      <c r="AEQ62" s="1158">
        <v>225</v>
      </c>
      <c r="AER62" s="1042">
        <v>216</v>
      </c>
      <c r="AES62" s="1144">
        <v>0.96</v>
      </c>
      <c r="AET62" s="64">
        <v>50</v>
      </c>
      <c r="AEU62" s="1144">
        <v>0.22222222222222221</v>
      </c>
      <c r="AEV62" s="1042">
        <v>218</v>
      </c>
      <c r="AEW62" s="1144">
        <v>0.96888888888888891</v>
      </c>
      <c r="AEX62" s="1042">
        <v>233</v>
      </c>
      <c r="AEY62" s="1042">
        <v>228</v>
      </c>
      <c r="AEZ62" s="1144">
        <v>0.97854077253218885</v>
      </c>
      <c r="AFA62" s="65">
        <v>217</v>
      </c>
      <c r="AFB62" s="1144">
        <v>0.93133047210300424</v>
      </c>
      <c r="AFC62" s="65">
        <v>171</v>
      </c>
      <c r="AFD62" s="1144">
        <v>0.73390557939914158</v>
      </c>
      <c r="AFE62" s="1042">
        <v>219</v>
      </c>
      <c r="AFF62" s="1144">
        <v>0.93991416309012876</v>
      </c>
      <c r="AFG62" s="1042">
        <v>163</v>
      </c>
      <c r="AFH62" s="1144">
        <v>0.69957081545064381</v>
      </c>
      <c r="AFI62" s="1042">
        <v>261</v>
      </c>
      <c r="AFJ62" s="1042">
        <v>254</v>
      </c>
      <c r="AFK62" s="1144">
        <v>0.97318007662835249</v>
      </c>
      <c r="AFL62" s="65">
        <v>236</v>
      </c>
      <c r="AFM62" s="1144">
        <v>0.90421455938697315</v>
      </c>
      <c r="AFN62" s="65">
        <v>254</v>
      </c>
      <c r="AFO62" s="1144">
        <v>0.97318007662835249</v>
      </c>
      <c r="AFP62" s="65">
        <v>254</v>
      </c>
      <c r="AFQ62" s="1144">
        <v>0.97318007662835249</v>
      </c>
      <c r="AFR62" s="65">
        <v>188</v>
      </c>
      <c r="AFS62" s="1144">
        <v>0.72030651340996166</v>
      </c>
      <c r="AFT62" s="65">
        <v>245</v>
      </c>
      <c r="AFU62" s="1144">
        <v>0.93869731800766287</v>
      </c>
      <c r="AFV62" s="1042">
        <v>243</v>
      </c>
      <c r="AFW62" s="1144">
        <v>0.93103448275862066</v>
      </c>
      <c r="AFX62" s="1042">
        <v>236</v>
      </c>
      <c r="AFY62" s="1144">
        <v>0.90421455938697315</v>
      </c>
      <c r="AFZ62" s="1042">
        <v>190</v>
      </c>
      <c r="AGA62" s="1144">
        <v>0.72796934865900387</v>
      </c>
      <c r="AGB62" s="1042">
        <v>178</v>
      </c>
      <c r="AGC62" s="802">
        <v>0.68199233716475094</v>
      </c>
      <c r="AGD62" s="1042">
        <v>235</v>
      </c>
      <c r="AGE62" s="1039">
        <v>227</v>
      </c>
      <c r="AGF62" s="1145">
        <v>0.96595744680851059</v>
      </c>
      <c r="AGG62" s="1039">
        <v>3</v>
      </c>
      <c r="AGH62" s="1145">
        <v>1.276595744680851E-2</v>
      </c>
      <c r="AGI62" s="1039">
        <v>228</v>
      </c>
      <c r="AGJ62" s="1145">
        <v>0.97021276595744677</v>
      </c>
      <c r="AGK62" s="1039">
        <v>241</v>
      </c>
      <c r="AGL62" s="1039">
        <v>236</v>
      </c>
      <c r="AGM62" s="1145">
        <v>0.97925311203319498</v>
      </c>
      <c r="AGN62" s="1039">
        <v>224</v>
      </c>
      <c r="AGO62" s="1145">
        <v>0.9294605809128631</v>
      </c>
      <c r="AGP62" s="1039">
        <v>225</v>
      </c>
      <c r="AGQ62" s="1145">
        <v>0.93360995850622408</v>
      </c>
      <c r="AGR62" s="1039">
        <v>229</v>
      </c>
      <c r="AGS62" s="1145">
        <v>0.950207468879668</v>
      </c>
      <c r="AGT62" s="1039">
        <v>225</v>
      </c>
      <c r="AGU62" s="1145">
        <v>0.93360995850622408</v>
      </c>
      <c r="AGV62" s="1039">
        <v>276</v>
      </c>
      <c r="AGW62" s="1039">
        <v>265</v>
      </c>
      <c r="AGX62" s="1145">
        <v>0.96014492753623193</v>
      </c>
      <c r="AGY62" s="1039">
        <v>252</v>
      </c>
      <c r="AGZ62" s="1145">
        <v>0.91304347826086951</v>
      </c>
      <c r="AHA62" s="1039">
        <v>265</v>
      </c>
      <c r="AHB62" s="1145">
        <v>0.96014492753623193</v>
      </c>
      <c r="AHC62" s="1039">
        <v>266</v>
      </c>
      <c r="AHD62" s="1145">
        <v>0.96376811594202894</v>
      </c>
      <c r="AHE62" s="1039">
        <v>266</v>
      </c>
      <c r="AHF62" s="1145">
        <v>0.96376811594202894</v>
      </c>
      <c r="AHG62" s="1039">
        <v>252</v>
      </c>
      <c r="AHH62" s="1145">
        <v>0.91304347826086951</v>
      </c>
      <c r="AHI62" s="1039">
        <v>263</v>
      </c>
      <c r="AHJ62" s="1145">
        <v>0.95289855072463769</v>
      </c>
      <c r="AHK62" s="1039">
        <v>247</v>
      </c>
      <c r="AHL62" s="1145">
        <v>0.89492753623188404</v>
      </c>
      <c r="AHM62" s="1039">
        <v>268</v>
      </c>
      <c r="AHN62" s="1145">
        <v>0.97101449275362317</v>
      </c>
      <c r="AHO62" s="1039">
        <v>254</v>
      </c>
      <c r="AHP62" s="749">
        <v>0.92028985507246375</v>
      </c>
    </row>
    <row r="63" spans="1:900" ht="14.25" x14ac:dyDescent="0.2">
      <c r="A63" s="1979"/>
      <c r="B63" s="8" t="s">
        <v>687</v>
      </c>
      <c r="C63" s="1015" t="s">
        <v>688</v>
      </c>
      <c r="D63" s="3" t="s">
        <v>689</v>
      </c>
      <c r="E63" s="1" t="s">
        <v>1574</v>
      </c>
      <c r="F63" s="1" t="s">
        <v>1575</v>
      </c>
      <c r="G63" s="1" t="s">
        <v>770</v>
      </c>
      <c r="H63" s="1" t="s">
        <v>770</v>
      </c>
      <c r="I63" s="1" t="s">
        <v>1576</v>
      </c>
      <c r="J63" s="1" t="s">
        <v>689</v>
      </c>
      <c r="K63" s="1" t="s">
        <v>736</v>
      </c>
      <c r="L63" s="1" t="s">
        <v>741</v>
      </c>
      <c r="M63" s="1" t="s">
        <v>1721</v>
      </c>
      <c r="N63" s="1" t="s">
        <v>630</v>
      </c>
      <c r="O63" s="1" t="s">
        <v>1577</v>
      </c>
      <c r="P63" s="1" t="s">
        <v>736</v>
      </c>
      <c r="Q63" s="1">
        <v>518392</v>
      </c>
      <c r="R63" s="1">
        <v>131222</v>
      </c>
      <c r="S63" s="1">
        <v>21563</v>
      </c>
      <c r="T63" s="1" t="s">
        <v>770</v>
      </c>
      <c r="U63" s="2062" t="s">
        <v>1509</v>
      </c>
      <c r="V63" s="1125">
        <v>325</v>
      </c>
      <c r="W63" s="1059">
        <v>360</v>
      </c>
      <c r="X63" s="1059">
        <v>3225</v>
      </c>
      <c r="Y63" s="1059">
        <v>3795</v>
      </c>
      <c r="Z63" s="1098">
        <v>0.10077519379844961</v>
      </c>
      <c r="AA63" s="1098">
        <v>9.0855999980349642E-2</v>
      </c>
      <c r="AB63" s="1098">
        <v>0.11164432936672952</v>
      </c>
      <c r="AC63" s="1098">
        <v>9.4861660079051377E-2</v>
      </c>
      <c r="AD63" s="1098">
        <v>8.5944284953264852E-2</v>
      </c>
      <c r="AE63" s="1072">
        <v>0.10459840198619016</v>
      </c>
      <c r="AF63" s="1059">
        <v>305</v>
      </c>
      <c r="AG63" s="1059">
        <v>345</v>
      </c>
      <c r="AH63" s="1059">
        <v>3285</v>
      </c>
      <c r="AI63" s="1059">
        <v>3880</v>
      </c>
      <c r="AJ63" s="1098">
        <v>9.2846270928462704E-2</v>
      </c>
      <c r="AK63" s="1098">
        <v>8.339186797924053E-2</v>
      </c>
      <c r="AL63" s="1098">
        <v>0.1032518077669306</v>
      </c>
      <c r="AM63" s="1098">
        <v>8.891752577319588E-2</v>
      </c>
      <c r="AN63" s="1098">
        <v>8.0363515117459622E-2</v>
      </c>
      <c r="AO63" s="1072">
        <v>9.8284729456193765E-2</v>
      </c>
      <c r="AP63" s="1059">
        <v>340</v>
      </c>
      <c r="AQ63" s="1059">
        <v>375</v>
      </c>
      <c r="AR63" s="1059">
        <v>3315</v>
      </c>
      <c r="AS63" s="1059">
        <v>3920</v>
      </c>
      <c r="AT63" s="1098">
        <v>0.10256410256410256</v>
      </c>
      <c r="AU63" s="1098">
        <v>9.2692104944662887E-2</v>
      </c>
      <c r="AV63" s="1098">
        <v>0.11335614029561684</v>
      </c>
      <c r="AW63" s="1098">
        <v>9.5663265306122444E-2</v>
      </c>
      <c r="AX63" s="1098">
        <v>8.6847590157090399E-2</v>
      </c>
      <c r="AY63" s="1072">
        <v>0.10527063549804611</v>
      </c>
      <c r="AZ63" s="1059">
        <v>345</v>
      </c>
      <c r="BA63" s="1059">
        <v>390</v>
      </c>
      <c r="BB63" s="1059">
        <v>3275</v>
      </c>
      <c r="BC63" s="1059">
        <v>3895</v>
      </c>
      <c r="BD63" s="1098">
        <v>0.10534351145038168</v>
      </c>
      <c r="BE63" s="1098">
        <v>9.528772240193735E-2</v>
      </c>
      <c r="BF63" s="1098">
        <v>0.11632405191979185</v>
      </c>
      <c r="BG63" s="1098">
        <v>0.10012836970474968</v>
      </c>
      <c r="BH63" s="1098">
        <v>9.1091991019679464E-2</v>
      </c>
      <c r="BI63" s="1072">
        <v>0.10995272113380916</v>
      </c>
      <c r="BJ63" s="1059">
        <v>1065</v>
      </c>
      <c r="BK63" s="1059">
        <v>1128</v>
      </c>
      <c r="BL63" s="1059">
        <v>1046</v>
      </c>
      <c r="BM63" s="1059">
        <v>1024</v>
      </c>
      <c r="BN63" s="1059">
        <v>872</v>
      </c>
      <c r="BO63" s="1059">
        <v>4263</v>
      </c>
      <c r="BP63" s="1059">
        <v>5135</v>
      </c>
      <c r="BQ63" s="1126">
        <v>18474</v>
      </c>
      <c r="BR63" s="1059">
        <v>1044</v>
      </c>
      <c r="BS63" s="1059">
        <v>1135</v>
      </c>
      <c r="BT63" s="1059">
        <v>1051</v>
      </c>
      <c r="BU63" s="1059">
        <v>1039</v>
      </c>
      <c r="BV63" s="1059">
        <v>846</v>
      </c>
      <c r="BW63" s="1059">
        <v>4269</v>
      </c>
      <c r="BX63" s="1059">
        <v>5115</v>
      </c>
      <c r="BY63" s="1126">
        <v>18290</v>
      </c>
      <c r="BZ63" s="1059">
        <v>1086</v>
      </c>
      <c r="CA63" s="1059">
        <v>1103</v>
      </c>
      <c r="CB63" s="1059">
        <v>1087</v>
      </c>
      <c r="CC63" s="1059">
        <v>1007</v>
      </c>
      <c r="CD63" s="1059">
        <v>858</v>
      </c>
      <c r="CE63" s="1059">
        <v>4283</v>
      </c>
      <c r="CF63" s="1059">
        <v>5141</v>
      </c>
      <c r="CG63" s="1126">
        <v>18258</v>
      </c>
      <c r="CH63" s="1059">
        <v>1094</v>
      </c>
      <c r="CI63" s="1059">
        <v>1045</v>
      </c>
      <c r="CJ63" s="1059">
        <v>1103</v>
      </c>
      <c r="CK63" s="1059">
        <v>1035</v>
      </c>
      <c r="CL63" s="1059">
        <v>817</v>
      </c>
      <c r="CM63" s="1059">
        <v>4277</v>
      </c>
      <c r="CN63" s="1059">
        <v>5094</v>
      </c>
      <c r="CO63" s="1126">
        <v>18133</v>
      </c>
      <c r="CP63" s="1059">
        <v>1153</v>
      </c>
      <c r="CQ63" s="1059">
        <v>1033</v>
      </c>
      <c r="CR63" s="1059">
        <v>1117</v>
      </c>
      <c r="CS63" s="1059">
        <v>1051</v>
      </c>
      <c r="CT63" s="1059">
        <v>829</v>
      </c>
      <c r="CU63" s="1059">
        <v>4354</v>
      </c>
      <c r="CV63" s="1059">
        <v>5183</v>
      </c>
      <c r="CW63" s="1126">
        <v>18164</v>
      </c>
      <c r="CX63" s="1059">
        <v>1110</v>
      </c>
      <c r="CY63" s="1059">
        <v>980</v>
      </c>
      <c r="CZ63" s="1059">
        <v>1135</v>
      </c>
      <c r="DA63" s="1059">
        <v>1072</v>
      </c>
      <c r="DB63" s="1059">
        <v>876</v>
      </c>
      <c r="DC63" s="1059">
        <v>4297</v>
      </c>
      <c r="DD63" s="1059">
        <v>5173</v>
      </c>
      <c r="DE63" s="1126">
        <v>18022</v>
      </c>
      <c r="DF63" s="1059">
        <v>1097</v>
      </c>
      <c r="DG63" s="1059">
        <v>982</v>
      </c>
      <c r="DH63" s="1059">
        <v>1109</v>
      </c>
      <c r="DI63" s="1059">
        <v>1110</v>
      </c>
      <c r="DJ63" s="1059">
        <v>871</v>
      </c>
      <c r="DK63" s="1059">
        <v>4298</v>
      </c>
      <c r="DL63" s="1059">
        <v>5169</v>
      </c>
      <c r="DM63" s="1126">
        <v>17924</v>
      </c>
      <c r="DN63" s="1059">
        <v>1027</v>
      </c>
      <c r="DO63" s="1059">
        <v>995</v>
      </c>
      <c r="DP63" s="1059">
        <v>1071</v>
      </c>
      <c r="DQ63" s="1059">
        <v>1100</v>
      </c>
      <c r="DR63" s="1059">
        <v>836</v>
      </c>
      <c r="DS63" s="1059">
        <v>4193</v>
      </c>
      <c r="DT63" s="1059">
        <v>5029</v>
      </c>
      <c r="DU63" s="1126">
        <v>17641</v>
      </c>
      <c r="DV63" s="1059">
        <v>1007</v>
      </c>
      <c r="DW63" s="1059">
        <v>1011</v>
      </c>
      <c r="DX63" s="1059">
        <v>1080</v>
      </c>
      <c r="DY63" s="1059">
        <v>1070</v>
      </c>
      <c r="DZ63" s="1059">
        <v>876</v>
      </c>
      <c r="EA63" s="1059">
        <v>4168</v>
      </c>
      <c r="EB63" s="1059">
        <v>5044</v>
      </c>
      <c r="EC63" s="1126">
        <v>17438</v>
      </c>
      <c r="ED63" s="1059">
        <v>954</v>
      </c>
      <c r="EE63" s="1059">
        <v>1053</v>
      </c>
      <c r="EF63" s="1059">
        <v>1080</v>
      </c>
      <c r="EG63" s="1059">
        <v>1065</v>
      </c>
      <c r="EH63" s="1059">
        <v>848</v>
      </c>
      <c r="EI63" s="1059">
        <v>4152</v>
      </c>
      <c r="EJ63" s="1059">
        <v>5000</v>
      </c>
      <c r="EK63" s="1126">
        <v>17313</v>
      </c>
      <c r="EL63" s="1059">
        <v>937</v>
      </c>
      <c r="EM63" s="1059">
        <v>1025</v>
      </c>
      <c r="EN63" s="1059">
        <v>1107</v>
      </c>
      <c r="EO63" s="1059">
        <v>1019</v>
      </c>
      <c r="EP63" s="1059">
        <v>813</v>
      </c>
      <c r="EQ63" s="1059">
        <v>4088</v>
      </c>
      <c r="ER63" s="1059">
        <v>4901</v>
      </c>
      <c r="ES63" s="1126">
        <v>17078</v>
      </c>
      <c r="ET63" s="1059" t="s">
        <v>770</v>
      </c>
      <c r="EU63" s="1059" t="s">
        <v>770</v>
      </c>
      <c r="EV63" s="1059">
        <v>21</v>
      </c>
      <c r="EW63" s="1059">
        <v>28</v>
      </c>
      <c r="EX63" s="1059">
        <v>49</v>
      </c>
      <c r="EY63" s="1059">
        <v>209</v>
      </c>
      <c r="EZ63" s="1098">
        <v>0.23444976076555024</v>
      </c>
      <c r="FA63" s="1098">
        <v>0.1821254394116002</v>
      </c>
      <c r="FB63" s="1098">
        <v>0.2963596235313733</v>
      </c>
      <c r="FC63" s="64" t="s">
        <v>3498</v>
      </c>
      <c r="FD63" s="1098">
        <v>0.13397129186602871</v>
      </c>
      <c r="FE63" s="1098">
        <v>9.4342515383202749E-2</v>
      </c>
      <c r="FF63" s="1098">
        <v>0.18681257137603094</v>
      </c>
      <c r="FG63" s="1126" t="s">
        <v>3498</v>
      </c>
      <c r="FH63" s="1059" t="s">
        <v>770</v>
      </c>
      <c r="FI63" s="1059" t="s">
        <v>770</v>
      </c>
      <c r="FJ63" s="1059">
        <v>18</v>
      </c>
      <c r="FK63" s="1059">
        <v>21</v>
      </c>
      <c r="FL63" s="1059">
        <v>39</v>
      </c>
      <c r="FM63" s="1059">
        <v>175</v>
      </c>
      <c r="FN63" s="1098">
        <v>0.22285714285714286</v>
      </c>
      <c r="FO63" s="1098">
        <v>0.1675275898766625</v>
      </c>
      <c r="FP63" s="1098">
        <v>0.29009258030293839</v>
      </c>
      <c r="FQ63" s="1059" t="s">
        <v>3498</v>
      </c>
      <c r="FR63" s="1098">
        <v>0.12</v>
      </c>
      <c r="FS63" s="1098">
        <v>7.984170687522997E-2</v>
      </c>
      <c r="FT63" s="1098">
        <v>0.17648285636071759</v>
      </c>
      <c r="FU63" s="1126" t="s">
        <v>3498</v>
      </c>
      <c r="FV63" s="1059" t="s">
        <v>770</v>
      </c>
      <c r="FW63" s="1059" t="s">
        <v>770</v>
      </c>
      <c r="FX63" s="1059">
        <v>17</v>
      </c>
      <c r="FY63" s="1059">
        <v>25</v>
      </c>
      <c r="FZ63" s="1059">
        <v>42</v>
      </c>
      <c r="GA63" s="1059">
        <v>167</v>
      </c>
      <c r="GB63" s="1098">
        <v>0.25149700598802394</v>
      </c>
      <c r="GC63" s="1098">
        <v>0.1917851271006889</v>
      </c>
      <c r="GD63" s="1098">
        <v>0.32238432232369074</v>
      </c>
      <c r="GE63" s="1059" t="s">
        <v>3498</v>
      </c>
      <c r="GF63" s="1098">
        <v>0.1497005988023952</v>
      </c>
      <c r="GG63" s="1098">
        <v>0.10350110403596958</v>
      </c>
      <c r="GH63" s="1098">
        <v>0.2116534210562282</v>
      </c>
      <c r="GI63" s="1126" t="s">
        <v>2154</v>
      </c>
      <c r="GJ63" s="1059" t="s">
        <v>770</v>
      </c>
      <c r="GK63" s="1059" t="s">
        <v>770</v>
      </c>
      <c r="GL63" s="1059">
        <v>29</v>
      </c>
      <c r="GM63" s="1059">
        <v>22</v>
      </c>
      <c r="GN63" s="1059">
        <v>51</v>
      </c>
      <c r="GO63" s="1059">
        <v>198</v>
      </c>
      <c r="GP63" s="1098">
        <v>0.25757575757575757</v>
      </c>
      <c r="GQ63" s="1098">
        <v>0.2016850648320592</v>
      </c>
      <c r="GR63" s="1098">
        <v>0.32269411593237629</v>
      </c>
      <c r="GS63" s="1059" t="s">
        <v>3498</v>
      </c>
      <c r="GT63" s="1098">
        <v>0.1111111111111111</v>
      </c>
      <c r="GU63" s="1098">
        <v>7.4529633249924634E-2</v>
      </c>
      <c r="GV63" s="1098">
        <v>0.16249530255969058</v>
      </c>
      <c r="GW63" s="1126" t="s">
        <v>3498</v>
      </c>
      <c r="GX63" s="1059" t="s">
        <v>770</v>
      </c>
      <c r="GY63" s="1059" t="s">
        <v>770</v>
      </c>
      <c r="GZ63" s="1059">
        <v>21</v>
      </c>
      <c r="HA63" s="1059">
        <v>10</v>
      </c>
      <c r="HB63" s="1059">
        <v>31</v>
      </c>
      <c r="HC63" s="1059">
        <v>187</v>
      </c>
      <c r="HD63" s="1098">
        <v>0.16577540106951871</v>
      </c>
      <c r="HE63" s="1098">
        <v>0.1193148026075162</v>
      </c>
      <c r="HF63" s="1098">
        <v>0.22569125230089729</v>
      </c>
      <c r="HG63" s="1059" t="s">
        <v>2154</v>
      </c>
      <c r="HH63" s="1098">
        <v>5.3475935828877004E-2</v>
      </c>
      <c r="HI63" s="1098">
        <v>2.9303167978165973E-2</v>
      </c>
      <c r="HJ63" s="1098">
        <v>9.5624921379474398E-2</v>
      </c>
      <c r="HK63" s="1126" t="s">
        <v>2154</v>
      </c>
      <c r="HL63" s="1059" t="s">
        <v>770</v>
      </c>
      <c r="HM63" s="1059" t="s">
        <v>770</v>
      </c>
      <c r="HN63" s="1059">
        <v>15</v>
      </c>
      <c r="HO63" s="1059">
        <v>12</v>
      </c>
      <c r="HP63" s="1059">
        <v>27</v>
      </c>
      <c r="HQ63" s="1059">
        <v>187</v>
      </c>
      <c r="HR63" s="1098">
        <v>0.14438502673796791</v>
      </c>
      <c r="HS63" s="1098">
        <v>0.10116521859471259</v>
      </c>
      <c r="HT63" s="1098">
        <v>0.20192122382783934</v>
      </c>
      <c r="HU63" s="1059" t="s">
        <v>3498</v>
      </c>
      <c r="HV63" s="1098">
        <v>6.4171122994652413E-2</v>
      </c>
      <c r="HW63" s="1098">
        <v>3.7086220493424561E-2</v>
      </c>
      <c r="HX63" s="1098">
        <v>0.10880167510714658</v>
      </c>
      <c r="HY63" s="1126" t="s">
        <v>2154</v>
      </c>
      <c r="HZ63" s="1059" t="s">
        <v>770</v>
      </c>
      <c r="IA63" s="1059" t="s">
        <v>770</v>
      </c>
      <c r="IB63" s="1059">
        <v>16</v>
      </c>
      <c r="IC63" s="1059">
        <v>14</v>
      </c>
      <c r="ID63" s="1059">
        <v>30</v>
      </c>
      <c r="IE63" s="1059">
        <v>187</v>
      </c>
      <c r="IF63" s="1098">
        <v>0.16042780748663102</v>
      </c>
      <c r="IG63" s="1098">
        <v>0.11474718924370705</v>
      </c>
      <c r="IH63" s="1098">
        <v>0.219778962543241</v>
      </c>
      <c r="II63" s="1059" t="s">
        <v>2154</v>
      </c>
      <c r="IJ63" s="1098">
        <v>7.4866310160427801E-2</v>
      </c>
      <c r="IK63" s="1098">
        <v>4.511723060861856E-2</v>
      </c>
      <c r="IL63" s="1098">
        <v>0.12173047123488336</v>
      </c>
      <c r="IM63" s="1126" t="s">
        <v>2154</v>
      </c>
      <c r="IN63" s="1059" t="s">
        <v>770</v>
      </c>
      <c r="IO63" s="1059" t="s">
        <v>770</v>
      </c>
      <c r="IP63" s="1059" t="s">
        <v>2169</v>
      </c>
      <c r="IQ63" s="1059" t="s">
        <v>2169</v>
      </c>
      <c r="IR63" s="1059">
        <v>9</v>
      </c>
      <c r="IS63" s="1059">
        <v>101</v>
      </c>
      <c r="IT63" s="1098">
        <v>8.9108910891089105E-2</v>
      </c>
      <c r="IU63" s="1098">
        <v>4.7589237771987501E-2</v>
      </c>
      <c r="IV63" s="1098">
        <v>0.16073921421997339</v>
      </c>
      <c r="IW63" s="1059" t="s">
        <v>3498</v>
      </c>
      <c r="IX63" s="1098" t="s">
        <v>2169</v>
      </c>
      <c r="IY63" s="1098" t="s">
        <v>2169</v>
      </c>
      <c r="IZ63" s="1098" t="s">
        <v>2169</v>
      </c>
      <c r="JA63" s="1126" t="s">
        <v>2169</v>
      </c>
      <c r="JB63" s="1059">
        <v>17689</v>
      </c>
      <c r="JC63" s="1059">
        <v>1094</v>
      </c>
      <c r="JD63" s="1059">
        <v>990</v>
      </c>
      <c r="JE63" s="1059">
        <v>1121</v>
      </c>
      <c r="JF63" s="1059">
        <v>1058</v>
      </c>
      <c r="JG63" s="1126">
        <v>875</v>
      </c>
      <c r="JH63" s="1059">
        <v>2415</v>
      </c>
      <c r="JI63" s="1059">
        <v>19</v>
      </c>
      <c r="JJ63" s="1059">
        <v>39</v>
      </c>
      <c r="JK63" s="1059">
        <v>52</v>
      </c>
      <c r="JL63" s="1059">
        <v>59</v>
      </c>
      <c r="JM63" s="1126">
        <v>40</v>
      </c>
      <c r="JN63" s="1060">
        <v>0.1365255243371587</v>
      </c>
      <c r="JO63" s="1060">
        <v>1.736745886654479E-2</v>
      </c>
      <c r="JP63" s="1060">
        <v>3.9393939393939391E-2</v>
      </c>
      <c r="JQ63" s="1060">
        <v>4.63871543264942E-2</v>
      </c>
      <c r="JR63" s="1060">
        <v>5.5765595463137994E-2</v>
      </c>
      <c r="JS63" s="1072">
        <v>4.5714285714285714E-2</v>
      </c>
      <c r="JT63" s="1059">
        <v>17979</v>
      </c>
      <c r="JU63" s="1059">
        <v>16867</v>
      </c>
      <c r="JV63" s="1059">
        <v>15933</v>
      </c>
      <c r="JW63" s="1059">
        <v>934</v>
      </c>
      <c r="JX63" s="1059">
        <v>136</v>
      </c>
      <c r="JY63" s="1059">
        <v>20</v>
      </c>
      <c r="JZ63" s="1059">
        <v>778</v>
      </c>
      <c r="KA63" s="1059">
        <v>332</v>
      </c>
      <c r="KB63" s="1059">
        <v>630</v>
      </c>
      <c r="KC63" s="1059">
        <v>106</v>
      </c>
      <c r="KD63" s="1059">
        <v>44</v>
      </c>
      <c r="KE63" s="1060">
        <v>0.88620056732855002</v>
      </c>
      <c r="KF63" s="1072">
        <v>0.11379943267144998</v>
      </c>
      <c r="KG63" s="1059">
        <v>1094</v>
      </c>
      <c r="KH63" s="1059">
        <v>964</v>
      </c>
      <c r="KI63" s="1059">
        <v>916</v>
      </c>
      <c r="KJ63" s="1059">
        <v>48</v>
      </c>
      <c r="KK63" s="1059">
        <v>2</v>
      </c>
      <c r="KL63" s="1059">
        <v>4</v>
      </c>
      <c r="KM63" s="1059">
        <v>42</v>
      </c>
      <c r="KN63" s="1059">
        <v>68</v>
      </c>
      <c r="KO63" s="1059">
        <v>48</v>
      </c>
      <c r="KP63" s="1059">
        <v>8</v>
      </c>
      <c r="KQ63" s="1059">
        <v>6</v>
      </c>
      <c r="KR63" s="1060">
        <v>0.83729433272394882</v>
      </c>
      <c r="KS63" s="1072">
        <v>0.16270566727605118</v>
      </c>
      <c r="KT63" s="1059">
        <v>575</v>
      </c>
      <c r="KU63" s="1059">
        <v>510</v>
      </c>
      <c r="KV63" s="1059">
        <v>484</v>
      </c>
      <c r="KW63" s="1059">
        <v>26</v>
      </c>
      <c r="KX63" s="1059">
        <v>2</v>
      </c>
      <c r="KY63" s="1059">
        <v>1</v>
      </c>
      <c r="KZ63" s="1059">
        <v>23</v>
      </c>
      <c r="LA63" s="1059">
        <v>33</v>
      </c>
      <c r="LB63" s="1059">
        <v>27</v>
      </c>
      <c r="LC63" s="1059">
        <v>3</v>
      </c>
      <c r="LD63" s="1059">
        <v>2</v>
      </c>
      <c r="LE63" s="1060">
        <v>0.84173913043478266</v>
      </c>
      <c r="LF63" s="1072">
        <v>0.15826086956521734</v>
      </c>
      <c r="LG63" s="1059">
        <v>415</v>
      </c>
      <c r="LH63" s="1059">
        <v>373</v>
      </c>
      <c r="LI63" s="1059">
        <v>362</v>
      </c>
      <c r="LJ63" s="1059">
        <v>11</v>
      </c>
      <c r="LK63" s="1059">
        <v>0</v>
      </c>
      <c r="LL63" s="1059">
        <v>1</v>
      </c>
      <c r="LM63" s="1059">
        <v>10</v>
      </c>
      <c r="LN63" s="1059">
        <v>31</v>
      </c>
      <c r="LO63" s="1059">
        <v>8</v>
      </c>
      <c r="LP63" s="1059">
        <v>1</v>
      </c>
      <c r="LQ63" s="1059">
        <v>2</v>
      </c>
      <c r="LR63" s="1060">
        <v>0.87228915662650608</v>
      </c>
      <c r="LS63" s="1072">
        <v>0.12771084337349392</v>
      </c>
      <c r="LT63" s="1059">
        <v>1121</v>
      </c>
      <c r="LU63" s="1059">
        <v>1022</v>
      </c>
      <c r="LV63" s="1059">
        <v>986</v>
      </c>
      <c r="LW63" s="1059">
        <v>36</v>
      </c>
      <c r="LX63" s="1059">
        <v>3</v>
      </c>
      <c r="LY63" s="1059">
        <v>2</v>
      </c>
      <c r="LZ63" s="1059">
        <v>31</v>
      </c>
      <c r="MA63" s="1059">
        <v>40</v>
      </c>
      <c r="MB63" s="1059">
        <v>50</v>
      </c>
      <c r="MC63" s="1059">
        <v>9</v>
      </c>
      <c r="MD63" s="1059">
        <v>0</v>
      </c>
      <c r="ME63" s="1060">
        <v>0.87957181088314007</v>
      </c>
      <c r="MF63" s="1072">
        <v>0.12042818911685993</v>
      </c>
      <c r="MG63" s="1059">
        <v>218</v>
      </c>
      <c r="MH63" s="1059">
        <v>200</v>
      </c>
      <c r="MI63" s="1059">
        <v>190</v>
      </c>
      <c r="MJ63" s="1059">
        <v>10</v>
      </c>
      <c r="MK63" s="1059">
        <v>2</v>
      </c>
      <c r="ML63" s="1059">
        <v>0</v>
      </c>
      <c r="MM63" s="1059">
        <v>8</v>
      </c>
      <c r="MN63" s="1059">
        <v>7</v>
      </c>
      <c r="MO63" s="1059">
        <v>10</v>
      </c>
      <c r="MP63" s="1059">
        <v>0</v>
      </c>
      <c r="MQ63" s="1059">
        <v>1</v>
      </c>
      <c r="MR63" s="1060">
        <v>0.87155963302752293</v>
      </c>
      <c r="MS63" s="1072">
        <v>0.12844036697247707</v>
      </c>
      <c r="MT63" s="1059">
        <v>473</v>
      </c>
      <c r="MU63" s="1059">
        <v>434</v>
      </c>
      <c r="MV63" s="1059">
        <v>419</v>
      </c>
      <c r="MW63" s="1059">
        <v>15</v>
      </c>
      <c r="MX63" s="1059">
        <v>0</v>
      </c>
      <c r="MY63" s="1059">
        <v>0</v>
      </c>
      <c r="MZ63" s="1059">
        <v>15</v>
      </c>
      <c r="NA63" s="1059">
        <v>18</v>
      </c>
      <c r="NB63" s="1059">
        <v>19</v>
      </c>
      <c r="NC63" s="1059">
        <v>1</v>
      </c>
      <c r="ND63" s="1059">
        <v>1</v>
      </c>
      <c r="NE63" s="1060">
        <v>0.88583509513742076</v>
      </c>
      <c r="NF63" s="1072">
        <v>0.11416490486257924</v>
      </c>
      <c r="NG63" s="1059">
        <v>367</v>
      </c>
      <c r="NH63" s="1059">
        <v>331</v>
      </c>
      <c r="NI63" s="1059">
        <v>325</v>
      </c>
      <c r="NJ63" s="1059">
        <v>6</v>
      </c>
      <c r="NK63" s="1059">
        <v>1</v>
      </c>
      <c r="NL63" s="1059">
        <v>0</v>
      </c>
      <c r="NM63" s="1059">
        <v>5</v>
      </c>
      <c r="NN63" s="1059">
        <v>9</v>
      </c>
      <c r="NO63" s="1059">
        <v>22</v>
      </c>
      <c r="NP63" s="1059">
        <v>3</v>
      </c>
      <c r="NQ63" s="1059">
        <v>2</v>
      </c>
      <c r="NR63" s="1060">
        <v>0.88555858310626701</v>
      </c>
      <c r="NS63" s="1072">
        <v>0.11444141689373299</v>
      </c>
      <c r="NT63" s="1059">
        <v>879</v>
      </c>
      <c r="NU63" s="1059">
        <v>822</v>
      </c>
      <c r="NV63" s="1059">
        <v>788</v>
      </c>
      <c r="NW63" s="1059">
        <v>34</v>
      </c>
      <c r="NX63" s="1059">
        <v>4</v>
      </c>
      <c r="NY63" s="1059">
        <v>2</v>
      </c>
      <c r="NZ63" s="1059">
        <v>28</v>
      </c>
      <c r="OA63" s="1059">
        <v>19</v>
      </c>
      <c r="OB63" s="1059">
        <v>30</v>
      </c>
      <c r="OC63" s="1059">
        <v>5</v>
      </c>
      <c r="OD63" s="1059">
        <v>3</v>
      </c>
      <c r="OE63" s="1060">
        <v>0.89647326507394764</v>
      </c>
      <c r="OF63" s="1072">
        <v>0.10352673492605236</v>
      </c>
      <c r="OG63" s="1059">
        <v>5142</v>
      </c>
      <c r="OH63" s="1059">
        <v>4656</v>
      </c>
      <c r="OI63" s="1059">
        <v>4470</v>
      </c>
      <c r="OJ63" s="1059">
        <v>186</v>
      </c>
      <c r="OK63" s="1059">
        <v>14</v>
      </c>
      <c r="OL63" s="1059">
        <v>10</v>
      </c>
      <c r="OM63" s="1059">
        <v>162</v>
      </c>
      <c r="ON63" s="1059">
        <v>225</v>
      </c>
      <c r="OO63" s="1059">
        <v>214</v>
      </c>
      <c r="OP63" s="1059">
        <v>30</v>
      </c>
      <c r="OQ63" s="1059">
        <v>17</v>
      </c>
      <c r="OR63" s="1060">
        <v>0.86931155192532084</v>
      </c>
      <c r="OS63" s="1072">
        <v>0.13068844807467916</v>
      </c>
      <c r="OT63" s="1059">
        <v>18164</v>
      </c>
      <c r="OU63" s="1059">
        <v>10.06142953094032</v>
      </c>
      <c r="OV63" s="1060">
        <v>0</v>
      </c>
      <c r="OW63" s="1072">
        <v>0</v>
      </c>
      <c r="OX63" s="1059">
        <v>3504</v>
      </c>
      <c r="OY63" s="1060">
        <v>0.10865097031963469</v>
      </c>
      <c r="OZ63" s="1059">
        <v>380.71299999999997</v>
      </c>
      <c r="PA63" s="1060">
        <v>0</v>
      </c>
      <c r="PB63" s="1072">
        <v>0</v>
      </c>
      <c r="PC63" s="1059">
        <v>565</v>
      </c>
      <c r="PD63" s="1059">
        <v>105</v>
      </c>
      <c r="PE63" s="1126">
        <v>50</v>
      </c>
      <c r="PF63" s="1059">
        <v>560</v>
      </c>
      <c r="PG63" s="1059">
        <v>105</v>
      </c>
      <c r="PH63" s="1126">
        <v>45</v>
      </c>
      <c r="PI63" s="1059">
        <v>545</v>
      </c>
      <c r="PJ63" s="1059">
        <v>110</v>
      </c>
      <c r="PK63" s="1126">
        <v>35</v>
      </c>
      <c r="PL63" s="1059">
        <v>520</v>
      </c>
      <c r="PM63" s="1059">
        <v>95</v>
      </c>
      <c r="PN63" s="1126">
        <v>40</v>
      </c>
      <c r="PO63" s="1059">
        <v>500</v>
      </c>
      <c r="PP63" s="1059">
        <v>95</v>
      </c>
      <c r="PQ63" s="1126">
        <v>30</v>
      </c>
      <c r="PR63" s="1059">
        <v>470</v>
      </c>
      <c r="PS63" s="1059">
        <v>105</v>
      </c>
      <c r="PT63" s="1126">
        <v>35</v>
      </c>
      <c r="PU63" s="1059" t="s">
        <v>770</v>
      </c>
      <c r="PV63" s="1059" t="s">
        <v>770</v>
      </c>
      <c r="PW63" s="1059" t="s">
        <v>770</v>
      </c>
      <c r="PX63" s="1059" t="s">
        <v>770</v>
      </c>
      <c r="PY63" s="1059" t="s">
        <v>770</v>
      </c>
      <c r="PZ63" s="1059" t="s">
        <v>770</v>
      </c>
      <c r="QA63" s="1059" t="s">
        <v>770</v>
      </c>
      <c r="QB63" s="1126" t="s">
        <v>770</v>
      </c>
      <c r="QC63" s="1059">
        <v>227</v>
      </c>
      <c r="QD63" s="1059">
        <v>157</v>
      </c>
      <c r="QE63" s="1059" t="s">
        <v>770</v>
      </c>
      <c r="QF63" s="1059">
        <v>199</v>
      </c>
      <c r="QG63" s="1059">
        <v>194</v>
      </c>
      <c r="QH63" s="1059">
        <v>193</v>
      </c>
      <c r="QI63" s="1059">
        <v>201</v>
      </c>
      <c r="QJ63" s="1059">
        <v>200</v>
      </c>
      <c r="QK63" s="1126">
        <v>194</v>
      </c>
      <c r="QL63" s="1059">
        <v>211</v>
      </c>
      <c r="QM63" s="1059">
        <v>195</v>
      </c>
      <c r="QN63" s="1059">
        <v>227</v>
      </c>
      <c r="QO63" s="1059">
        <v>214</v>
      </c>
      <c r="QP63" s="1059">
        <v>218</v>
      </c>
      <c r="QQ63" s="1059">
        <v>230</v>
      </c>
      <c r="QR63" s="1059">
        <v>219</v>
      </c>
      <c r="QS63" s="1059">
        <v>229</v>
      </c>
      <c r="QT63" s="1059">
        <v>215</v>
      </c>
      <c r="QU63" s="1059">
        <v>235</v>
      </c>
      <c r="QV63" s="1059">
        <v>235</v>
      </c>
      <c r="QW63" s="1059">
        <v>222</v>
      </c>
      <c r="QX63" s="1059">
        <v>185</v>
      </c>
      <c r="QY63" s="1059">
        <v>210</v>
      </c>
      <c r="QZ63" s="1059">
        <v>194</v>
      </c>
      <c r="RA63" s="1059">
        <v>207</v>
      </c>
      <c r="RB63" s="1059">
        <v>231</v>
      </c>
      <c r="RC63" s="1059">
        <v>217</v>
      </c>
      <c r="RD63" s="1059">
        <v>225</v>
      </c>
      <c r="RE63" s="1059">
        <v>144</v>
      </c>
      <c r="RF63" s="1059">
        <v>142</v>
      </c>
      <c r="RG63" s="1059">
        <v>176</v>
      </c>
      <c r="RH63" s="1059">
        <v>178</v>
      </c>
      <c r="RI63" s="1059">
        <v>182</v>
      </c>
      <c r="RJ63" s="1126">
        <v>194</v>
      </c>
      <c r="RK63" s="1059">
        <v>192</v>
      </c>
      <c r="RL63" s="1059">
        <v>211</v>
      </c>
      <c r="RM63" s="1059">
        <v>191</v>
      </c>
      <c r="RN63" s="1059">
        <v>211</v>
      </c>
      <c r="RO63" s="1059">
        <v>239</v>
      </c>
      <c r="RP63" s="1059">
        <v>224</v>
      </c>
      <c r="RQ63" s="1059">
        <v>227</v>
      </c>
      <c r="RR63" s="1059">
        <v>222</v>
      </c>
      <c r="RS63" s="1059">
        <v>239</v>
      </c>
      <c r="RT63" s="1059">
        <v>223</v>
      </c>
      <c r="RU63" s="1059">
        <v>223</v>
      </c>
      <c r="RV63" s="1059">
        <v>191</v>
      </c>
      <c r="RW63" s="1059">
        <v>212</v>
      </c>
      <c r="RX63" s="1059">
        <v>201</v>
      </c>
      <c r="RY63" s="1059">
        <v>224</v>
      </c>
      <c r="RZ63" s="1059">
        <v>236</v>
      </c>
      <c r="SA63" s="1059">
        <v>210</v>
      </c>
      <c r="SB63" s="1059">
        <v>222</v>
      </c>
      <c r="SC63" s="1059">
        <v>203</v>
      </c>
      <c r="SD63" s="1059">
        <v>168</v>
      </c>
      <c r="SE63" s="1059">
        <v>158</v>
      </c>
      <c r="SF63" s="1059">
        <v>154</v>
      </c>
      <c r="SG63" s="1059">
        <v>188</v>
      </c>
      <c r="SH63" s="1059">
        <v>180</v>
      </c>
      <c r="SI63" s="1126">
        <v>166</v>
      </c>
      <c r="SJ63" s="1059">
        <v>205</v>
      </c>
      <c r="SK63" s="1059">
        <v>184</v>
      </c>
      <c r="SL63" s="1059">
        <v>219</v>
      </c>
      <c r="SM63" s="1059">
        <v>241</v>
      </c>
      <c r="SN63" s="1059">
        <v>237</v>
      </c>
      <c r="SO63" s="1059">
        <v>233</v>
      </c>
      <c r="SP63" s="1059">
        <v>207</v>
      </c>
      <c r="SQ63" s="1059">
        <v>223</v>
      </c>
      <c r="SR63" s="1059">
        <v>223</v>
      </c>
      <c r="SS63" s="1059">
        <v>217</v>
      </c>
      <c r="ST63" s="1059">
        <v>194</v>
      </c>
      <c r="SU63" s="1059">
        <v>215</v>
      </c>
      <c r="SV63" s="1059">
        <v>208</v>
      </c>
      <c r="SW63" s="1059">
        <v>224</v>
      </c>
      <c r="SX63" s="1059">
        <v>246</v>
      </c>
      <c r="SY63" s="1059">
        <v>211</v>
      </c>
      <c r="SZ63" s="1059">
        <v>220</v>
      </c>
      <c r="TA63" s="1059">
        <v>185</v>
      </c>
      <c r="TB63" s="1059">
        <v>216</v>
      </c>
      <c r="TC63" s="1059">
        <v>175</v>
      </c>
      <c r="TD63" s="1059">
        <v>152</v>
      </c>
      <c r="TE63" s="1059">
        <v>175</v>
      </c>
      <c r="TF63" s="1059">
        <v>175</v>
      </c>
      <c r="TG63" s="1059">
        <v>160</v>
      </c>
      <c r="TH63" s="1126">
        <v>196</v>
      </c>
      <c r="TI63" s="1059">
        <v>101</v>
      </c>
      <c r="TJ63" s="1059">
        <v>96</v>
      </c>
      <c r="TK63" s="1059">
        <v>197</v>
      </c>
      <c r="TL63" s="1060">
        <v>0.48730964467005078</v>
      </c>
      <c r="TM63" s="1060">
        <v>0.41842434381975807</v>
      </c>
      <c r="TN63" s="1060">
        <v>0.55668039785380308</v>
      </c>
      <c r="TO63" s="1126" t="s">
        <v>2154</v>
      </c>
      <c r="TP63" s="1059">
        <v>75</v>
      </c>
      <c r="TQ63" s="1059">
        <v>140</v>
      </c>
      <c r="TR63" s="1059">
        <v>215</v>
      </c>
      <c r="TS63" s="1060">
        <v>0.65116279069767447</v>
      </c>
      <c r="TT63" s="1060">
        <v>0.58530853616604783</v>
      </c>
      <c r="TU63" s="1060">
        <v>0.71171013822168405</v>
      </c>
      <c r="TV63" s="1126" t="s">
        <v>2154</v>
      </c>
      <c r="TW63" s="1059">
        <v>96</v>
      </c>
      <c r="TX63" s="1059">
        <v>121</v>
      </c>
      <c r="TY63" s="1059">
        <v>217</v>
      </c>
      <c r="TZ63" s="1060">
        <v>0.55760368663594473</v>
      </c>
      <c r="UA63" s="1060">
        <v>0.49108874070987235</v>
      </c>
      <c r="UB63" s="1060">
        <v>0.62211464118002013</v>
      </c>
      <c r="UC63" s="1126" t="s">
        <v>3498</v>
      </c>
      <c r="UD63" s="1059">
        <v>57</v>
      </c>
      <c r="UE63" s="1059">
        <v>161</v>
      </c>
      <c r="UF63" s="1059">
        <v>218</v>
      </c>
      <c r="UG63" s="1060">
        <v>0.73853211009174313</v>
      </c>
      <c r="UH63" s="1060">
        <v>0.67642863886170301</v>
      </c>
      <c r="UI63" s="1060">
        <v>0.79237462520292423</v>
      </c>
      <c r="UJ63" s="1126" t="s">
        <v>2154</v>
      </c>
      <c r="UK63" s="1059">
        <v>51</v>
      </c>
      <c r="UL63" s="1059">
        <v>153</v>
      </c>
      <c r="UM63" s="1059">
        <v>204</v>
      </c>
      <c r="UN63" s="1060">
        <v>0.75</v>
      </c>
      <c r="UO63" s="1060">
        <v>0.68632982300897727</v>
      </c>
      <c r="UP63" s="1060">
        <v>0.80442885708668121</v>
      </c>
      <c r="UQ63" s="1126" t="s">
        <v>2154</v>
      </c>
      <c r="UR63" s="1059">
        <v>2770</v>
      </c>
      <c r="US63" s="1059">
        <v>2686</v>
      </c>
      <c r="UT63" s="1059">
        <v>84</v>
      </c>
      <c r="UU63" s="1059">
        <v>74</v>
      </c>
      <c r="UV63" s="1060">
        <v>0.88095238095238093</v>
      </c>
      <c r="UW63" s="1059">
        <v>10</v>
      </c>
      <c r="UX63" s="1072">
        <v>0.11904761904761904</v>
      </c>
      <c r="UY63" s="1059">
        <v>2084</v>
      </c>
      <c r="UZ63" s="1059">
        <v>1382</v>
      </c>
      <c r="VA63" s="1059">
        <v>350</v>
      </c>
      <c r="VB63" s="1059">
        <v>352</v>
      </c>
      <c r="VC63" s="1060">
        <v>0.66314779270633395</v>
      </c>
      <c r="VD63" s="1060">
        <v>0.16794625719769674</v>
      </c>
      <c r="VE63" s="1072">
        <v>0.16890595009596929</v>
      </c>
      <c r="VF63" s="1059">
        <v>5092</v>
      </c>
      <c r="VG63" s="1059">
        <v>298</v>
      </c>
      <c r="VH63" s="1059">
        <v>371</v>
      </c>
      <c r="VI63" s="1059">
        <v>148</v>
      </c>
      <c r="VJ63" s="1059">
        <v>3972</v>
      </c>
      <c r="VK63" s="1059">
        <v>341</v>
      </c>
      <c r="VL63" s="1059">
        <v>2199</v>
      </c>
      <c r="VM63" s="1072">
        <v>0.15507048658481129</v>
      </c>
      <c r="VN63" s="1059">
        <v>1435</v>
      </c>
      <c r="VO63" s="1059">
        <v>1</v>
      </c>
      <c r="VP63" s="1059">
        <v>262</v>
      </c>
      <c r="VQ63" s="1059">
        <v>376</v>
      </c>
      <c r="VR63" s="1059">
        <v>131</v>
      </c>
      <c r="VS63" s="1126">
        <v>2205</v>
      </c>
      <c r="VT63" s="1059">
        <v>822</v>
      </c>
      <c r="VU63" s="1059">
        <v>717</v>
      </c>
      <c r="VV63" s="1059">
        <v>103</v>
      </c>
      <c r="VW63" s="1059">
        <v>1</v>
      </c>
      <c r="VX63" s="1059">
        <v>104</v>
      </c>
      <c r="VY63" s="1060">
        <v>0.12530413625304138</v>
      </c>
      <c r="VZ63" s="1072">
        <v>0.12652068126520682</v>
      </c>
      <c r="WA63" s="1059">
        <v>95</v>
      </c>
      <c r="WB63" s="1059">
        <v>100</v>
      </c>
      <c r="WC63" s="1059">
        <v>85</v>
      </c>
      <c r="WD63" s="1059">
        <v>70</v>
      </c>
      <c r="WE63" s="1059">
        <v>60</v>
      </c>
      <c r="WF63" s="1059">
        <v>65</v>
      </c>
      <c r="WG63" s="1126">
        <v>55</v>
      </c>
      <c r="WH63" s="1059">
        <v>375</v>
      </c>
      <c r="WI63" s="1059">
        <v>107</v>
      </c>
      <c r="WJ63" s="1060">
        <v>0.28533333333333333</v>
      </c>
      <c r="WK63" s="1126">
        <v>35</v>
      </c>
      <c r="WL63" s="1059" t="s">
        <v>770</v>
      </c>
      <c r="WM63" s="1060" t="s">
        <v>770</v>
      </c>
      <c r="WN63" s="1060" t="s">
        <v>770</v>
      </c>
      <c r="WO63" s="1072" t="s">
        <v>770</v>
      </c>
      <c r="WP63" s="1059" t="s">
        <v>770</v>
      </c>
      <c r="WQ63" s="1060" t="s">
        <v>770</v>
      </c>
      <c r="WR63" s="1060" t="s">
        <v>770</v>
      </c>
      <c r="WS63" s="1072" t="s">
        <v>770</v>
      </c>
      <c r="WT63" s="1059" t="s">
        <v>770</v>
      </c>
      <c r="WU63" s="1060" t="s">
        <v>770</v>
      </c>
      <c r="WV63" s="1060" t="s">
        <v>770</v>
      </c>
      <c r="WW63" s="1072" t="s">
        <v>770</v>
      </c>
      <c r="WX63" s="1059" t="s">
        <v>770</v>
      </c>
      <c r="WY63" s="1060" t="s">
        <v>770</v>
      </c>
      <c r="WZ63" s="1060" t="s">
        <v>770</v>
      </c>
      <c r="XA63" s="1072" t="s">
        <v>770</v>
      </c>
      <c r="XB63" s="1059">
        <v>286</v>
      </c>
      <c r="XC63" s="1059">
        <v>7581</v>
      </c>
      <c r="XD63" s="1072">
        <v>3.7725893681572351E-2</v>
      </c>
      <c r="XE63" s="1059">
        <v>95</v>
      </c>
      <c r="XF63" s="1059">
        <v>935</v>
      </c>
      <c r="XG63" s="1060">
        <v>0.10160427807486631</v>
      </c>
      <c r="XH63" s="1060">
        <v>8.3839775349221296E-2</v>
      </c>
      <c r="XI63" s="1060">
        <v>0.1226290133898103</v>
      </c>
      <c r="XJ63" s="1059">
        <v>120</v>
      </c>
      <c r="XK63" s="1059">
        <v>945</v>
      </c>
      <c r="XL63" s="1060">
        <v>0.12698412698412698</v>
      </c>
      <c r="XM63" s="1060">
        <v>0.1072551342537283</v>
      </c>
      <c r="XN63" s="1060">
        <v>0.149733487558563</v>
      </c>
      <c r="XO63" s="1059">
        <v>125</v>
      </c>
      <c r="XP63" s="1059">
        <v>1015</v>
      </c>
      <c r="XQ63" s="1060">
        <v>0.12315270935960591</v>
      </c>
      <c r="XR63" s="1060">
        <v>0.10434558707624035</v>
      </c>
      <c r="XS63" s="1060">
        <v>0.14480157573603356</v>
      </c>
      <c r="XT63" s="1059">
        <v>135</v>
      </c>
      <c r="XU63" s="1059">
        <v>1000</v>
      </c>
      <c r="XV63" s="1060">
        <v>0.13500000000000001</v>
      </c>
      <c r="XW63" s="1060">
        <v>0.11521137849166016</v>
      </c>
      <c r="XX63" s="1060">
        <v>0.15758215520279509</v>
      </c>
      <c r="XY63" s="1059">
        <v>120</v>
      </c>
      <c r="XZ63" s="1059">
        <v>1000</v>
      </c>
      <c r="YA63" s="1060">
        <v>0.12</v>
      </c>
      <c r="YB63" s="1060">
        <v>0.10129926060130914</v>
      </c>
      <c r="YC63" s="1060">
        <v>0.14160907584771276</v>
      </c>
      <c r="YD63" s="1059">
        <v>105</v>
      </c>
      <c r="YE63" s="1059">
        <v>875</v>
      </c>
      <c r="YF63" s="1060">
        <v>0.12</v>
      </c>
      <c r="YG63" s="1060">
        <v>0.1001124101709939</v>
      </c>
      <c r="YH63" s="1060">
        <v>0.14320958684499258</v>
      </c>
      <c r="YI63" s="1059" t="s">
        <v>770</v>
      </c>
      <c r="YJ63" s="1059" t="s">
        <v>770</v>
      </c>
      <c r="YK63" s="1060" t="s">
        <v>770</v>
      </c>
      <c r="YL63" s="1060" t="s">
        <v>770</v>
      </c>
      <c r="YM63" s="1072" t="s">
        <v>770</v>
      </c>
      <c r="YN63" s="1059">
        <v>150</v>
      </c>
      <c r="YO63" s="1059">
        <v>145</v>
      </c>
      <c r="YP63" s="1059">
        <v>135</v>
      </c>
      <c r="YQ63" s="1059">
        <v>125</v>
      </c>
      <c r="YR63" s="1059">
        <v>105</v>
      </c>
      <c r="YS63" s="1059">
        <v>85</v>
      </c>
      <c r="YT63" s="1126">
        <v>90</v>
      </c>
      <c r="YU63" s="1059">
        <v>8</v>
      </c>
      <c r="YV63" s="1059">
        <v>77</v>
      </c>
      <c r="YW63" s="1060">
        <v>0.1038961038961039</v>
      </c>
      <c r="YX63" s="1060">
        <v>5.359292364758092E-2</v>
      </c>
      <c r="YY63" s="1060">
        <v>0.19184375092681485</v>
      </c>
      <c r="YZ63" s="1059">
        <v>8</v>
      </c>
      <c r="ZA63" s="1059">
        <v>77</v>
      </c>
      <c r="ZB63" s="1060">
        <v>0.1038961038961039</v>
      </c>
      <c r="ZC63" s="1060">
        <v>5.359292364758092E-2</v>
      </c>
      <c r="ZD63" s="1060">
        <v>0.19184375092681485</v>
      </c>
      <c r="ZE63" s="1059">
        <v>10</v>
      </c>
      <c r="ZF63" s="1059">
        <v>77</v>
      </c>
      <c r="ZG63" s="1060">
        <v>0.12987012987012986</v>
      </c>
      <c r="ZH63" s="1060">
        <v>7.2098290062351036E-2</v>
      </c>
      <c r="ZI63" s="1060">
        <v>0.22281794683503517</v>
      </c>
      <c r="ZJ63" s="1059">
        <v>15</v>
      </c>
      <c r="ZK63" s="1059">
        <v>75</v>
      </c>
      <c r="ZL63" s="1060">
        <v>0.2</v>
      </c>
      <c r="ZM63" s="1060">
        <v>0.12512147714196709</v>
      </c>
      <c r="ZN63" s="1072">
        <v>0.30411282834771636</v>
      </c>
      <c r="ZO63" s="1059">
        <v>241</v>
      </c>
      <c r="ZP63" s="1059">
        <v>62</v>
      </c>
      <c r="ZQ63" s="1059">
        <v>179</v>
      </c>
      <c r="ZR63" s="1060">
        <v>0.74273858921161828</v>
      </c>
      <c r="ZS63" s="1059">
        <v>93</v>
      </c>
      <c r="ZT63" s="1059">
        <v>28</v>
      </c>
      <c r="ZU63" s="1059">
        <v>121</v>
      </c>
      <c r="ZV63" s="1060">
        <v>0.51955307262569828</v>
      </c>
      <c r="ZW63" s="1060">
        <v>0.44672278578328789</v>
      </c>
      <c r="ZX63" s="1060">
        <v>0.59156174796058603</v>
      </c>
      <c r="ZY63" s="1060">
        <v>0.67597765363128492</v>
      </c>
      <c r="ZZ63" s="1060">
        <v>0.60434307064089332</v>
      </c>
      <c r="AAA63" s="1072">
        <v>0.74021773305397209</v>
      </c>
      <c r="AAB63" s="1059">
        <v>18</v>
      </c>
      <c r="AAC63" s="1059">
        <v>160</v>
      </c>
      <c r="AAD63" s="1059">
        <v>178</v>
      </c>
      <c r="AAE63" s="1060">
        <v>0.898876404494382</v>
      </c>
      <c r="AAF63" s="1059">
        <v>79</v>
      </c>
      <c r="AAG63" s="1060">
        <v>0.49375000000000002</v>
      </c>
      <c r="AAH63" s="1060">
        <v>0.41734162771161937</v>
      </c>
      <c r="AAI63" s="1060">
        <v>0.57045144972802453</v>
      </c>
      <c r="AAJ63" s="1059">
        <v>22</v>
      </c>
      <c r="AAK63" s="1059">
        <v>101</v>
      </c>
      <c r="AAL63" s="1060">
        <v>0.63124999999999998</v>
      </c>
      <c r="AAM63" s="1060">
        <v>0.5542327024207806</v>
      </c>
      <c r="AAN63" s="1072">
        <v>0.7021126713466993</v>
      </c>
      <c r="AAO63" s="1059">
        <v>156</v>
      </c>
      <c r="AAP63" s="1059">
        <v>78</v>
      </c>
      <c r="AAQ63" s="1060">
        <v>0.5</v>
      </c>
      <c r="AAR63" s="1060">
        <v>0.42248720841465109</v>
      </c>
      <c r="AAS63" s="1060">
        <v>0.57751279158534885</v>
      </c>
      <c r="AAT63" s="1059">
        <v>28</v>
      </c>
      <c r="AAU63" s="1059">
        <v>106</v>
      </c>
      <c r="AAV63" s="1060">
        <v>0.67948717948717952</v>
      </c>
      <c r="AAW63" s="1060">
        <v>0.60269872848965911</v>
      </c>
      <c r="AAX63" s="1072">
        <v>0.74764842432767908</v>
      </c>
      <c r="AAY63" s="1059">
        <v>198</v>
      </c>
      <c r="AAZ63" s="1059">
        <v>190</v>
      </c>
      <c r="ABA63" s="1059">
        <v>8</v>
      </c>
      <c r="ABB63" s="1060">
        <v>0.95959595959595956</v>
      </c>
      <c r="ABC63" s="1059">
        <v>93</v>
      </c>
      <c r="ABD63" s="1060">
        <v>0.48947368421052634</v>
      </c>
      <c r="ABE63" s="1060">
        <v>0.41931020701600491</v>
      </c>
      <c r="ABF63" s="1060">
        <v>0.56005437255156809</v>
      </c>
      <c r="ABG63" s="1059">
        <v>22</v>
      </c>
      <c r="ABH63" s="1059">
        <v>115</v>
      </c>
      <c r="ABI63" s="1060">
        <v>0.60526315789473684</v>
      </c>
      <c r="ABJ63" s="1060">
        <v>0.5343356235355734</v>
      </c>
      <c r="ABK63" s="1072">
        <v>0.67201858078869614</v>
      </c>
      <c r="ABL63" s="1059">
        <v>5092</v>
      </c>
      <c r="ABM63" s="1059">
        <v>2893</v>
      </c>
      <c r="ABN63" s="1059">
        <v>2199</v>
      </c>
      <c r="ABO63" s="1059">
        <v>298</v>
      </c>
      <c r="ABP63" s="1059">
        <v>198</v>
      </c>
      <c r="ABQ63" s="1059">
        <v>393</v>
      </c>
      <c r="ABR63" s="1059">
        <v>371</v>
      </c>
      <c r="ABS63" s="1059">
        <v>384</v>
      </c>
      <c r="ABT63" s="1059">
        <v>214</v>
      </c>
      <c r="ABU63" s="1059">
        <v>148</v>
      </c>
      <c r="ABV63" s="1059">
        <v>163</v>
      </c>
      <c r="ABW63" s="1126">
        <v>30</v>
      </c>
      <c r="ABX63" s="1059">
        <v>90</v>
      </c>
      <c r="ABY63" s="1059">
        <v>75</v>
      </c>
      <c r="ABZ63" s="1059">
        <v>60</v>
      </c>
      <c r="ACA63" s="1059">
        <v>20</v>
      </c>
      <c r="ACB63" s="1059">
        <v>220</v>
      </c>
      <c r="ACC63" s="1059">
        <v>250</v>
      </c>
      <c r="ACD63" s="1059">
        <v>130</v>
      </c>
      <c r="ACE63" s="1059">
        <v>85</v>
      </c>
      <c r="ACF63" s="1059">
        <v>85</v>
      </c>
      <c r="ACG63" s="1059">
        <v>55</v>
      </c>
      <c r="ACH63" s="1059">
        <v>35</v>
      </c>
      <c r="ACI63" s="1059">
        <v>225</v>
      </c>
      <c r="ACJ63" s="1059">
        <v>250</v>
      </c>
      <c r="ACK63" s="1059">
        <v>135</v>
      </c>
      <c r="ACL63" s="1059">
        <v>105</v>
      </c>
      <c r="ACM63" s="1059">
        <v>95</v>
      </c>
      <c r="ACN63" s="1059">
        <v>75</v>
      </c>
      <c r="ACO63" s="1059">
        <v>30</v>
      </c>
      <c r="ACP63" s="1059">
        <v>285</v>
      </c>
      <c r="ACQ63" s="1059">
        <v>325</v>
      </c>
      <c r="ACR63" s="1059">
        <v>160</v>
      </c>
      <c r="ACS63" s="1059">
        <v>125</v>
      </c>
      <c r="ACT63" s="1059">
        <v>100</v>
      </c>
      <c r="ACU63" s="1059">
        <v>70</v>
      </c>
      <c r="ACV63" s="1059">
        <v>30</v>
      </c>
      <c r="ACW63" s="1059">
        <v>285</v>
      </c>
      <c r="ACX63" s="1059">
        <v>315</v>
      </c>
      <c r="ACY63" s="1059">
        <v>165</v>
      </c>
      <c r="ACZ63" s="1059">
        <v>135</v>
      </c>
      <c r="ADA63" s="1059">
        <v>140</v>
      </c>
      <c r="ADB63" s="1059">
        <v>95</v>
      </c>
      <c r="ADC63" s="1059">
        <v>30</v>
      </c>
      <c r="ADD63" s="1059">
        <v>360</v>
      </c>
      <c r="ADE63" s="1059">
        <v>385</v>
      </c>
      <c r="ADF63" s="1059">
        <v>205</v>
      </c>
      <c r="ADG63" s="1059">
        <v>145</v>
      </c>
      <c r="ADH63" s="1059">
        <v>125</v>
      </c>
      <c r="ADI63" s="1059">
        <v>80</v>
      </c>
      <c r="ADJ63" s="1059">
        <v>30</v>
      </c>
      <c r="ADK63" s="1059">
        <v>335</v>
      </c>
      <c r="ADL63" s="1059">
        <v>370</v>
      </c>
      <c r="ADM63" s="1126">
        <v>210</v>
      </c>
      <c r="ADN63" s="1059">
        <v>400</v>
      </c>
      <c r="ADO63" s="1059">
        <v>389</v>
      </c>
      <c r="ADP63" s="1060">
        <v>0.97250000000000003</v>
      </c>
      <c r="ADQ63" s="1059">
        <v>390</v>
      </c>
      <c r="ADR63" s="1060">
        <v>0.97499999999999998</v>
      </c>
      <c r="ADS63" s="1059">
        <v>364</v>
      </c>
      <c r="ADT63" s="1059">
        <v>355</v>
      </c>
      <c r="ADU63" s="1060">
        <v>0.97527472527472525</v>
      </c>
      <c r="ADV63" s="1059">
        <v>340</v>
      </c>
      <c r="ADW63" s="1060">
        <v>0.93406593406593408</v>
      </c>
      <c r="ADX63" s="1059">
        <v>339</v>
      </c>
      <c r="ADY63" s="1060">
        <v>0.93131868131868134</v>
      </c>
      <c r="ADZ63" s="1059">
        <v>335</v>
      </c>
      <c r="AEA63" s="1060">
        <v>0.92032967032967028</v>
      </c>
      <c r="AEB63" s="1059">
        <v>365</v>
      </c>
      <c r="AEC63" s="1059">
        <v>345</v>
      </c>
      <c r="AED63" s="1060">
        <v>0.9452054794520548</v>
      </c>
      <c r="AEE63" s="1059">
        <v>339</v>
      </c>
      <c r="AEF63" s="1060">
        <v>0.92876712328767119</v>
      </c>
      <c r="AEG63" s="1059">
        <v>345</v>
      </c>
      <c r="AEH63" s="1060">
        <v>0.9452054794520548</v>
      </c>
      <c r="AEI63" s="1059">
        <v>343</v>
      </c>
      <c r="AEJ63" s="1060">
        <v>0.9397260273972603</v>
      </c>
      <c r="AEK63" s="1059">
        <v>336</v>
      </c>
      <c r="AEL63" s="1060">
        <v>0.92054794520547945</v>
      </c>
      <c r="AEM63" s="1059">
        <v>342</v>
      </c>
      <c r="AEN63" s="1060">
        <v>0.93698630136986305</v>
      </c>
      <c r="AEO63" s="1059">
        <v>335</v>
      </c>
      <c r="AEP63" s="1072">
        <v>0.9178082191780822</v>
      </c>
      <c r="AEQ63" s="1158">
        <v>332</v>
      </c>
      <c r="AER63" s="1042">
        <v>325</v>
      </c>
      <c r="AES63" s="1144">
        <v>0.97891566265060237</v>
      </c>
      <c r="AET63" s="64">
        <v>91</v>
      </c>
      <c r="AEU63" s="1144">
        <v>0.2740963855421687</v>
      </c>
      <c r="AEV63" s="1042">
        <v>323</v>
      </c>
      <c r="AEW63" s="1144">
        <v>0.97289156626506024</v>
      </c>
      <c r="AEX63" s="1042">
        <v>375</v>
      </c>
      <c r="AEY63" s="1042">
        <v>367</v>
      </c>
      <c r="AEZ63" s="1144">
        <v>0.97866666666666668</v>
      </c>
      <c r="AFA63" s="65">
        <v>359</v>
      </c>
      <c r="AFB63" s="1144">
        <v>0.95733333333333337</v>
      </c>
      <c r="AFC63" s="65">
        <v>269</v>
      </c>
      <c r="AFD63" s="1144">
        <v>0.71733333333333338</v>
      </c>
      <c r="AFE63" s="1042">
        <v>362</v>
      </c>
      <c r="AFF63" s="1144">
        <v>0.96533333333333338</v>
      </c>
      <c r="AFG63" s="1042">
        <v>269</v>
      </c>
      <c r="AFH63" s="1144">
        <v>0.71733333333333338</v>
      </c>
      <c r="AFI63" s="1042">
        <v>435</v>
      </c>
      <c r="AFJ63" s="1042">
        <v>412</v>
      </c>
      <c r="AFK63" s="1144">
        <v>0.94712643678160924</v>
      </c>
      <c r="AFL63" s="65">
        <v>396</v>
      </c>
      <c r="AFM63" s="1144">
        <v>0.91034482758620694</v>
      </c>
      <c r="AFN63" s="65">
        <v>412</v>
      </c>
      <c r="AFO63" s="1144">
        <v>0.94712643678160924</v>
      </c>
      <c r="AFP63" s="65">
        <v>410</v>
      </c>
      <c r="AFQ63" s="1144">
        <v>0.94252873563218387</v>
      </c>
      <c r="AFR63" s="65">
        <v>303</v>
      </c>
      <c r="AFS63" s="1144">
        <v>0.69655172413793098</v>
      </c>
      <c r="AFT63" s="65">
        <v>393</v>
      </c>
      <c r="AFU63" s="1144">
        <v>0.90344827586206899</v>
      </c>
      <c r="AFV63" s="1042">
        <v>403</v>
      </c>
      <c r="AFW63" s="1144">
        <v>0.9264367816091954</v>
      </c>
      <c r="AFX63" s="1042">
        <v>402</v>
      </c>
      <c r="AFY63" s="1144">
        <v>0.92413793103448272</v>
      </c>
      <c r="AFZ63" s="1042">
        <v>304</v>
      </c>
      <c r="AGA63" s="1144">
        <v>0.69885057471264367</v>
      </c>
      <c r="AGB63" s="1042">
        <v>291</v>
      </c>
      <c r="AGC63" s="802">
        <v>0.66896551724137931</v>
      </c>
      <c r="AGD63" s="1042">
        <v>372</v>
      </c>
      <c r="AGE63" s="1039">
        <v>362</v>
      </c>
      <c r="AGF63" s="1145">
        <v>0.9731182795698925</v>
      </c>
      <c r="AGG63" s="1039">
        <v>0.99999999999999989</v>
      </c>
      <c r="AGH63" s="1145">
        <v>2.6881720430107525E-3</v>
      </c>
      <c r="AGI63" s="1039">
        <v>361</v>
      </c>
      <c r="AGJ63" s="1145">
        <v>0.97043010752688175</v>
      </c>
      <c r="AGK63" s="1039">
        <v>390</v>
      </c>
      <c r="AGL63" s="1039">
        <v>382</v>
      </c>
      <c r="AGM63" s="1145">
        <v>0.97948717948717945</v>
      </c>
      <c r="AGN63" s="1039">
        <v>371</v>
      </c>
      <c r="AGO63" s="1145">
        <v>0.95128205128205123</v>
      </c>
      <c r="AGP63" s="1039">
        <v>370</v>
      </c>
      <c r="AGQ63" s="1145">
        <v>0.94871794871794868</v>
      </c>
      <c r="AGR63" s="1039">
        <v>371</v>
      </c>
      <c r="AGS63" s="1145">
        <v>0.95128205128205123</v>
      </c>
      <c r="AGT63" s="1039">
        <v>369</v>
      </c>
      <c r="AGU63" s="1145">
        <v>0.94615384615384612</v>
      </c>
      <c r="AGV63" s="1039">
        <v>392</v>
      </c>
      <c r="AGW63" s="1039">
        <v>375</v>
      </c>
      <c r="AGX63" s="1145">
        <v>0.95663265306122447</v>
      </c>
      <c r="AGY63" s="1039">
        <v>351</v>
      </c>
      <c r="AGZ63" s="1145">
        <v>0.89540816326530615</v>
      </c>
      <c r="AHA63" s="1039">
        <v>375</v>
      </c>
      <c r="AHB63" s="1145">
        <v>0.95663265306122447</v>
      </c>
      <c r="AHC63" s="1039">
        <v>374</v>
      </c>
      <c r="AHD63" s="1145">
        <v>0.95408163265306123</v>
      </c>
      <c r="AHE63" s="1039">
        <v>371</v>
      </c>
      <c r="AHF63" s="1145">
        <v>0.9464285714285714</v>
      </c>
      <c r="AHG63" s="1039">
        <v>333</v>
      </c>
      <c r="AHH63" s="1145">
        <v>0.84948979591836737</v>
      </c>
      <c r="AHI63" s="1039">
        <v>367</v>
      </c>
      <c r="AHJ63" s="1145">
        <v>0.93622448979591832</v>
      </c>
      <c r="AHK63" s="1039">
        <v>354</v>
      </c>
      <c r="AHL63" s="1145">
        <v>0.90306122448979587</v>
      </c>
      <c r="AHM63" s="1039">
        <v>373</v>
      </c>
      <c r="AHN63" s="1145">
        <v>0.95153061224489799</v>
      </c>
      <c r="AHO63" s="1039">
        <v>358</v>
      </c>
      <c r="AHP63" s="749">
        <v>0.91326530612244894</v>
      </c>
    </row>
    <row r="64" spans="1:900" x14ac:dyDescent="0.2">
      <c r="A64" s="1979"/>
      <c r="B64" s="8" t="s">
        <v>690</v>
      </c>
      <c r="C64" s="1015" t="s">
        <v>691</v>
      </c>
      <c r="D64" s="3" t="s">
        <v>689</v>
      </c>
      <c r="E64" s="1" t="s">
        <v>1626</v>
      </c>
      <c r="F64" s="1" t="s">
        <v>1627</v>
      </c>
      <c r="G64" s="1" t="s">
        <v>770</v>
      </c>
      <c r="H64" s="1" t="s">
        <v>770</v>
      </c>
      <c r="I64" s="1" t="s">
        <v>1628</v>
      </c>
      <c r="J64" s="1" t="s">
        <v>689</v>
      </c>
      <c r="K64" s="1" t="s">
        <v>736</v>
      </c>
      <c r="L64" s="1" t="s">
        <v>741</v>
      </c>
      <c r="M64" s="1" t="s">
        <v>1721</v>
      </c>
      <c r="N64" s="1" t="s">
        <v>630</v>
      </c>
      <c r="O64" s="1" t="s">
        <v>1629</v>
      </c>
      <c r="P64" s="1" t="s">
        <v>736</v>
      </c>
      <c r="Q64" s="1">
        <v>518940</v>
      </c>
      <c r="R64" s="1">
        <v>131753</v>
      </c>
      <c r="S64" s="1" t="s">
        <v>770</v>
      </c>
      <c r="T64" s="1" t="s">
        <v>770</v>
      </c>
      <c r="U64" s="913" t="s">
        <v>770</v>
      </c>
      <c r="V64" s="1125">
        <v>255</v>
      </c>
      <c r="W64" s="1059">
        <v>290</v>
      </c>
      <c r="X64" s="1059">
        <v>2775</v>
      </c>
      <c r="Y64" s="1059">
        <v>3320</v>
      </c>
      <c r="Z64" s="1098">
        <v>9.1891891891891897E-2</v>
      </c>
      <c r="AA64" s="1098">
        <v>8.1700774748654836E-2</v>
      </c>
      <c r="AB64" s="1098">
        <v>0.10321134292169332</v>
      </c>
      <c r="AC64" s="1098">
        <v>8.7349397590361449E-2</v>
      </c>
      <c r="AD64" s="1098">
        <v>7.8215818937730094E-2</v>
      </c>
      <c r="AE64" s="1072">
        <v>9.7436800494919457E-2</v>
      </c>
      <c r="AF64" s="1059">
        <v>235</v>
      </c>
      <c r="AG64" s="1059">
        <v>250</v>
      </c>
      <c r="AH64" s="1059">
        <v>2880</v>
      </c>
      <c r="AI64" s="1059">
        <v>3390</v>
      </c>
      <c r="AJ64" s="1098">
        <v>8.1597222222222224E-2</v>
      </c>
      <c r="AK64" s="1098">
        <v>7.2147850482584097E-2</v>
      </c>
      <c r="AL64" s="1098">
        <v>9.2161271772168707E-2</v>
      </c>
      <c r="AM64" s="1098">
        <v>7.3746312684365781E-2</v>
      </c>
      <c r="AN64" s="1098">
        <v>6.5422551175169166E-2</v>
      </c>
      <c r="AO64" s="1072">
        <v>8.3035019673108168E-2</v>
      </c>
      <c r="AP64" s="1059">
        <v>240</v>
      </c>
      <c r="AQ64" s="1059">
        <v>255</v>
      </c>
      <c r="AR64" s="1059">
        <v>2975</v>
      </c>
      <c r="AS64" s="1059">
        <v>3505</v>
      </c>
      <c r="AT64" s="1098">
        <v>8.067226890756303E-2</v>
      </c>
      <c r="AU64" s="1098">
        <v>7.1418473220004691E-2</v>
      </c>
      <c r="AV64" s="1098">
        <v>9.1007579159514726E-2</v>
      </c>
      <c r="AW64" s="1098">
        <v>7.2753209700427965E-2</v>
      </c>
      <c r="AX64" s="1098">
        <v>6.4614343641249697E-2</v>
      </c>
      <c r="AY64" s="1072">
        <v>8.1827570264257424E-2</v>
      </c>
      <c r="AZ64" s="1059">
        <v>265</v>
      </c>
      <c r="BA64" s="1059">
        <v>300</v>
      </c>
      <c r="BB64" s="1059">
        <v>3035</v>
      </c>
      <c r="BC64" s="1059">
        <v>3595</v>
      </c>
      <c r="BD64" s="1098">
        <v>8.7314662273476118E-2</v>
      </c>
      <c r="BE64" s="1098">
        <v>7.7785929696216269E-2</v>
      </c>
      <c r="BF64" s="1098">
        <v>9.7886762036726568E-2</v>
      </c>
      <c r="BG64" s="1098">
        <v>8.3449235048678724E-2</v>
      </c>
      <c r="BH64" s="1098">
        <v>7.4847351468014522E-2</v>
      </c>
      <c r="BI64" s="1072">
        <v>9.2940384038002227E-2</v>
      </c>
      <c r="BJ64" s="1059">
        <v>874</v>
      </c>
      <c r="BK64" s="1059">
        <v>908</v>
      </c>
      <c r="BL64" s="1059">
        <v>857</v>
      </c>
      <c r="BM64" s="1059">
        <v>873</v>
      </c>
      <c r="BN64" s="1059">
        <v>750</v>
      </c>
      <c r="BO64" s="1059">
        <v>3512</v>
      </c>
      <c r="BP64" s="1059">
        <v>4262</v>
      </c>
      <c r="BQ64" s="1126">
        <v>15415</v>
      </c>
      <c r="BR64" s="1059">
        <v>837</v>
      </c>
      <c r="BS64" s="1059">
        <v>911</v>
      </c>
      <c r="BT64" s="1059">
        <v>854</v>
      </c>
      <c r="BU64" s="1059">
        <v>887</v>
      </c>
      <c r="BV64" s="1059">
        <v>761</v>
      </c>
      <c r="BW64" s="1059">
        <v>3489</v>
      </c>
      <c r="BX64" s="1059">
        <v>4250</v>
      </c>
      <c r="BY64" s="1126">
        <v>15306</v>
      </c>
      <c r="BZ64" s="1059">
        <v>887</v>
      </c>
      <c r="CA64" s="1059">
        <v>914</v>
      </c>
      <c r="CB64" s="1059">
        <v>887</v>
      </c>
      <c r="CC64" s="1059">
        <v>886</v>
      </c>
      <c r="CD64" s="1059">
        <v>736</v>
      </c>
      <c r="CE64" s="1059">
        <v>3574</v>
      </c>
      <c r="CF64" s="1059">
        <v>4310</v>
      </c>
      <c r="CG64" s="1126">
        <v>15420</v>
      </c>
      <c r="CH64" s="1059">
        <v>944</v>
      </c>
      <c r="CI64" s="1059">
        <v>886</v>
      </c>
      <c r="CJ64" s="1059">
        <v>908</v>
      </c>
      <c r="CK64" s="1059">
        <v>918</v>
      </c>
      <c r="CL64" s="1059">
        <v>739</v>
      </c>
      <c r="CM64" s="1059">
        <v>3656</v>
      </c>
      <c r="CN64" s="1059">
        <v>4395</v>
      </c>
      <c r="CO64" s="1126">
        <v>15369</v>
      </c>
      <c r="CP64" s="1059">
        <v>960</v>
      </c>
      <c r="CQ64" s="1059">
        <v>914</v>
      </c>
      <c r="CR64" s="1059">
        <v>943</v>
      </c>
      <c r="CS64" s="1059">
        <v>928</v>
      </c>
      <c r="CT64" s="1059">
        <v>705</v>
      </c>
      <c r="CU64" s="1059">
        <v>3745</v>
      </c>
      <c r="CV64" s="1059">
        <v>4450</v>
      </c>
      <c r="CW64" s="1126">
        <v>15388</v>
      </c>
      <c r="CX64" s="1059">
        <v>944</v>
      </c>
      <c r="CY64" s="1059">
        <v>926</v>
      </c>
      <c r="CZ64" s="1059">
        <v>983</v>
      </c>
      <c r="DA64" s="1059">
        <v>959</v>
      </c>
      <c r="DB64" s="1059">
        <v>675</v>
      </c>
      <c r="DC64" s="1059">
        <v>3812</v>
      </c>
      <c r="DD64" s="1059">
        <v>4487</v>
      </c>
      <c r="DE64" s="1126">
        <v>15467</v>
      </c>
      <c r="DF64" s="1059">
        <v>950</v>
      </c>
      <c r="DG64" s="1059">
        <v>926</v>
      </c>
      <c r="DH64" s="1059">
        <v>989</v>
      </c>
      <c r="DI64" s="1059">
        <v>973</v>
      </c>
      <c r="DJ64" s="1059">
        <v>679</v>
      </c>
      <c r="DK64" s="1059">
        <v>3838</v>
      </c>
      <c r="DL64" s="1059">
        <v>4517</v>
      </c>
      <c r="DM64" s="1126">
        <v>15489</v>
      </c>
      <c r="DN64" s="1059">
        <v>924</v>
      </c>
      <c r="DO64" s="1059">
        <v>972</v>
      </c>
      <c r="DP64" s="1059">
        <v>966</v>
      </c>
      <c r="DQ64" s="1059">
        <v>957</v>
      </c>
      <c r="DR64" s="1059">
        <v>679</v>
      </c>
      <c r="DS64" s="1059">
        <v>3819</v>
      </c>
      <c r="DT64" s="1059">
        <v>4498</v>
      </c>
      <c r="DU64" s="1126">
        <v>15439</v>
      </c>
      <c r="DV64" s="1059">
        <v>936</v>
      </c>
      <c r="DW64" s="1059">
        <v>969</v>
      </c>
      <c r="DX64" s="1059">
        <v>1018</v>
      </c>
      <c r="DY64" s="1059">
        <v>922</v>
      </c>
      <c r="DZ64" s="1059">
        <v>653</v>
      </c>
      <c r="EA64" s="1059">
        <v>3845</v>
      </c>
      <c r="EB64" s="1059">
        <v>4498</v>
      </c>
      <c r="EC64" s="1126">
        <v>15352</v>
      </c>
      <c r="ED64" s="1059">
        <v>964</v>
      </c>
      <c r="EE64" s="1059">
        <v>985</v>
      </c>
      <c r="EF64" s="1059">
        <v>1040</v>
      </c>
      <c r="EG64" s="1059">
        <v>859</v>
      </c>
      <c r="EH64" s="1059">
        <v>651</v>
      </c>
      <c r="EI64" s="1059">
        <v>3848</v>
      </c>
      <c r="EJ64" s="1059">
        <v>4499</v>
      </c>
      <c r="EK64" s="1126">
        <v>15243</v>
      </c>
      <c r="EL64" s="1059">
        <v>946</v>
      </c>
      <c r="EM64" s="1059">
        <v>1058</v>
      </c>
      <c r="EN64" s="1059">
        <v>1041</v>
      </c>
      <c r="EO64" s="1059">
        <v>870</v>
      </c>
      <c r="EP64" s="1059">
        <v>636</v>
      </c>
      <c r="EQ64" s="1059">
        <v>3915</v>
      </c>
      <c r="ER64" s="1059">
        <v>4551</v>
      </c>
      <c r="ES64" s="1126">
        <v>15342</v>
      </c>
      <c r="ET64" s="1059" t="s">
        <v>770</v>
      </c>
      <c r="EU64" s="1059" t="s">
        <v>770</v>
      </c>
      <c r="EV64" s="1059">
        <v>21</v>
      </c>
      <c r="EW64" s="1059">
        <v>9</v>
      </c>
      <c r="EX64" s="1059">
        <v>30</v>
      </c>
      <c r="EY64" s="1059">
        <v>154</v>
      </c>
      <c r="EZ64" s="1098">
        <v>0.19480519480519481</v>
      </c>
      <c r="FA64" s="1098">
        <v>0.14000224998880406</v>
      </c>
      <c r="FB64" s="1098">
        <v>0.26446346705209833</v>
      </c>
      <c r="FC64" s="64" t="s">
        <v>3498</v>
      </c>
      <c r="FD64" s="1098">
        <v>5.844155844155844E-2</v>
      </c>
      <c r="FE64" s="1098">
        <v>3.1047680593304483E-2</v>
      </c>
      <c r="FF64" s="1098">
        <v>0.1073282504445969</v>
      </c>
      <c r="FG64" s="1126" t="s">
        <v>3498</v>
      </c>
      <c r="FH64" s="1059" t="s">
        <v>770</v>
      </c>
      <c r="FI64" s="1059" t="s">
        <v>770</v>
      </c>
      <c r="FJ64" s="1059">
        <v>26</v>
      </c>
      <c r="FK64" s="1059">
        <v>13</v>
      </c>
      <c r="FL64" s="1059">
        <v>39</v>
      </c>
      <c r="FM64" s="1059">
        <v>156</v>
      </c>
      <c r="FN64" s="1098">
        <v>0.25</v>
      </c>
      <c r="FO64" s="1098">
        <v>0.18861184195741065</v>
      </c>
      <c r="FP64" s="1098">
        <v>0.32340462376129681</v>
      </c>
      <c r="FQ64" s="1059" t="s">
        <v>3498</v>
      </c>
      <c r="FR64" s="1098">
        <v>8.3333333333333329E-2</v>
      </c>
      <c r="FS64" s="1098">
        <v>4.9345650854239156E-2</v>
      </c>
      <c r="FT64" s="1098">
        <v>0.13734845867693993</v>
      </c>
      <c r="FU64" s="1126" t="s">
        <v>3498</v>
      </c>
      <c r="FV64" s="1059" t="s">
        <v>770</v>
      </c>
      <c r="FW64" s="1059" t="s">
        <v>770</v>
      </c>
      <c r="FX64" s="1059">
        <v>19</v>
      </c>
      <c r="FY64" s="1059">
        <v>17</v>
      </c>
      <c r="FZ64" s="1059">
        <v>36</v>
      </c>
      <c r="GA64" s="1059">
        <v>164</v>
      </c>
      <c r="GB64" s="1098">
        <v>0.21951219512195122</v>
      </c>
      <c r="GC64" s="1098">
        <v>0.1629839527358323</v>
      </c>
      <c r="GD64" s="1098">
        <v>0.28887972477018803</v>
      </c>
      <c r="GE64" s="1059" t="s">
        <v>3498</v>
      </c>
      <c r="GF64" s="1098">
        <v>0.10365853658536585</v>
      </c>
      <c r="GG64" s="1098">
        <v>6.573150818853768E-2</v>
      </c>
      <c r="GH64" s="1098">
        <v>0.15972803611344757</v>
      </c>
      <c r="GI64" s="1126" t="s">
        <v>3498</v>
      </c>
      <c r="GJ64" s="1059" t="s">
        <v>770</v>
      </c>
      <c r="GK64" s="1059" t="s">
        <v>770</v>
      </c>
      <c r="GL64" s="1059">
        <v>25</v>
      </c>
      <c r="GM64" s="1059">
        <v>24</v>
      </c>
      <c r="GN64" s="1059">
        <v>49</v>
      </c>
      <c r="GO64" s="1059">
        <v>171</v>
      </c>
      <c r="GP64" s="1098">
        <v>0.28654970760233917</v>
      </c>
      <c r="GQ64" s="1098">
        <v>0.22405505434208847</v>
      </c>
      <c r="GR64" s="1098">
        <v>0.35842383543391149</v>
      </c>
      <c r="GS64" s="1059" t="s">
        <v>2154</v>
      </c>
      <c r="GT64" s="1098">
        <v>0.14035087719298245</v>
      </c>
      <c r="GU64" s="1098">
        <v>9.6163341271534919E-2</v>
      </c>
      <c r="GV64" s="1098">
        <v>0.20034218533734166</v>
      </c>
      <c r="GW64" s="1126" t="s">
        <v>2154</v>
      </c>
      <c r="GX64" s="1059" t="s">
        <v>770</v>
      </c>
      <c r="GY64" s="1059" t="s">
        <v>770</v>
      </c>
      <c r="GZ64" s="1059">
        <v>17</v>
      </c>
      <c r="HA64" s="1059">
        <v>10</v>
      </c>
      <c r="HB64" s="1059">
        <v>27</v>
      </c>
      <c r="HC64" s="1059">
        <v>160</v>
      </c>
      <c r="HD64" s="1098">
        <v>0.16875000000000001</v>
      </c>
      <c r="HE64" s="1098">
        <v>0.11864429864933375</v>
      </c>
      <c r="HF64" s="1098">
        <v>0.23438880565178841</v>
      </c>
      <c r="HG64" s="1059" t="s">
        <v>2154</v>
      </c>
      <c r="HH64" s="1098">
        <v>6.25E-2</v>
      </c>
      <c r="HI64" s="1098">
        <v>3.4299666746119631E-2</v>
      </c>
      <c r="HJ64" s="1098">
        <v>0.11121575402894739</v>
      </c>
      <c r="HK64" s="1126" t="s">
        <v>2154</v>
      </c>
      <c r="HL64" s="1059" t="s">
        <v>770</v>
      </c>
      <c r="HM64" s="1059" t="s">
        <v>770</v>
      </c>
      <c r="HN64" s="1059">
        <v>23</v>
      </c>
      <c r="HO64" s="1059">
        <v>8</v>
      </c>
      <c r="HP64" s="1059">
        <v>31</v>
      </c>
      <c r="HQ64" s="1059">
        <v>162</v>
      </c>
      <c r="HR64" s="1098">
        <v>0.19135802469135801</v>
      </c>
      <c r="HS64" s="1098">
        <v>0.13821274853107057</v>
      </c>
      <c r="HT64" s="1098">
        <v>0.25880172112504329</v>
      </c>
      <c r="HU64" s="1059" t="s">
        <v>2154</v>
      </c>
      <c r="HV64" s="1098">
        <v>4.9382716049382713E-2</v>
      </c>
      <c r="HW64" s="1098">
        <v>2.5232491474310545E-2</v>
      </c>
      <c r="HX64" s="1098">
        <v>9.4408634223615673E-2</v>
      </c>
      <c r="HY64" s="1126" t="s">
        <v>2154</v>
      </c>
      <c r="HZ64" s="1059" t="s">
        <v>770</v>
      </c>
      <c r="IA64" s="1059" t="s">
        <v>770</v>
      </c>
      <c r="IB64" s="1059" t="s">
        <v>2169</v>
      </c>
      <c r="IC64" s="1059" t="s">
        <v>2169</v>
      </c>
      <c r="ID64" s="1059">
        <v>17</v>
      </c>
      <c r="IE64" s="1059">
        <v>148</v>
      </c>
      <c r="IF64" s="1098">
        <v>0.11486486486486487</v>
      </c>
      <c r="IG64" s="1098">
        <v>7.2964239324355348E-2</v>
      </c>
      <c r="IH64" s="1098">
        <v>0.17625266832785691</v>
      </c>
      <c r="II64" s="1059" t="s">
        <v>3498</v>
      </c>
      <c r="IJ64" s="1098" t="s">
        <v>2169</v>
      </c>
      <c r="IK64" s="1098" t="s">
        <v>2169</v>
      </c>
      <c r="IL64" s="1098" t="s">
        <v>2169</v>
      </c>
      <c r="IM64" s="1126" t="s">
        <v>2169</v>
      </c>
      <c r="IN64" s="1059" t="s">
        <v>770</v>
      </c>
      <c r="IO64" s="1059" t="s">
        <v>770</v>
      </c>
      <c r="IP64" s="1059">
        <v>12</v>
      </c>
      <c r="IQ64" s="1059">
        <v>10</v>
      </c>
      <c r="IR64" s="1059">
        <v>22</v>
      </c>
      <c r="IS64" s="1059">
        <v>91</v>
      </c>
      <c r="IT64" s="1098">
        <v>0.24175824175824176</v>
      </c>
      <c r="IU64" s="1098">
        <v>0.16541803655029955</v>
      </c>
      <c r="IV64" s="1098">
        <v>0.33901809734703414</v>
      </c>
      <c r="IW64" s="1059" t="s">
        <v>2154</v>
      </c>
      <c r="IX64" s="1098">
        <v>0.10989010989010989</v>
      </c>
      <c r="IY64" s="1098">
        <v>6.079473021268491E-2</v>
      </c>
      <c r="IZ64" s="1098">
        <v>0.19058751461094686</v>
      </c>
      <c r="JA64" s="1126" t="s">
        <v>2154</v>
      </c>
      <c r="JB64" s="1059">
        <v>15306</v>
      </c>
      <c r="JC64" s="1059">
        <v>942</v>
      </c>
      <c r="JD64" s="1059">
        <v>924</v>
      </c>
      <c r="JE64" s="1059">
        <v>987</v>
      </c>
      <c r="JF64" s="1059">
        <v>940</v>
      </c>
      <c r="JG64" s="1126">
        <v>673</v>
      </c>
      <c r="JH64" s="1059">
        <v>2004</v>
      </c>
      <c r="JI64" s="1059">
        <v>19</v>
      </c>
      <c r="JJ64" s="1059">
        <v>24</v>
      </c>
      <c r="JK64" s="1059">
        <v>33</v>
      </c>
      <c r="JL64" s="1059">
        <v>37</v>
      </c>
      <c r="JM64" s="1126">
        <v>40</v>
      </c>
      <c r="JN64" s="1060">
        <v>0.13092904743237946</v>
      </c>
      <c r="JO64" s="1060">
        <v>2.0169851380042462E-2</v>
      </c>
      <c r="JP64" s="1060">
        <v>2.5974025974025976E-2</v>
      </c>
      <c r="JQ64" s="1060">
        <v>3.3434650455927049E-2</v>
      </c>
      <c r="JR64" s="1060">
        <v>3.9361702127659576E-2</v>
      </c>
      <c r="JS64" s="1072">
        <v>5.9435364041604752E-2</v>
      </c>
      <c r="JT64" s="1059">
        <v>15438</v>
      </c>
      <c r="JU64" s="1059">
        <v>14653</v>
      </c>
      <c r="JV64" s="1059">
        <v>14002</v>
      </c>
      <c r="JW64" s="1059">
        <v>651</v>
      </c>
      <c r="JX64" s="1059">
        <v>123</v>
      </c>
      <c r="JY64" s="1059">
        <v>10</v>
      </c>
      <c r="JZ64" s="1059">
        <v>518</v>
      </c>
      <c r="KA64" s="1059">
        <v>268</v>
      </c>
      <c r="KB64" s="1059">
        <v>409</v>
      </c>
      <c r="KC64" s="1059">
        <v>74</v>
      </c>
      <c r="KD64" s="1059">
        <v>34</v>
      </c>
      <c r="KE64" s="1060">
        <v>0.90698276978883274</v>
      </c>
      <c r="KF64" s="1072">
        <v>9.3017230211167257E-2</v>
      </c>
      <c r="KG64" s="1059">
        <v>948</v>
      </c>
      <c r="KH64" s="1059">
        <v>859</v>
      </c>
      <c r="KI64" s="1059">
        <v>832</v>
      </c>
      <c r="KJ64" s="1059">
        <v>27</v>
      </c>
      <c r="KK64" s="1059">
        <v>2</v>
      </c>
      <c r="KL64" s="1059">
        <v>0</v>
      </c>
      <c r="KM64" s="1059">
        <v>25</v>
      </c>
      <c r="KN64" s="1059">
        <v>55</v>
      </c>
      <c r="KO64" s="1059">
        <v>28</v>
      </c>
      <c r="KP64" s="1059">
        <v>6</v>
      </c>
      <c r="KQ64" s="1059">
        <v>0</v>
      </c>
      <c r="KR64" s="1060">
        <v>0.87763713080168781</v>
      </c>
      <c r="KS64" s="1072">
        <v>0.12236286919831219</v>
      </c>
      <c r="KT64" s="1059">
        <v>562</v>
      </c>
      <c r="KU64" s="1059">
        <v>513</v>
      </c>
      <c r="KV64" s="1059">
        <v>501</v>
      </c>
      <c r="KW64" s="1059">
        <v>12</v>
      </c>
      <c r="KX64" s="1059">
        <v>0</v>
      </c>
      <c r="KY64" s="1059">
        <v>0</v>
      </c>
      <c r="KZ64" s="1059">
        <v>12</v>
      </c>
      <c r="LA64" s="1059">
        <v>27</v>
      </c>
      <c r="LB64" s="1059">
        <v>21</v>
      </c>
      <c r="LC64" s="1059">
        <v>1</v>
      </c>
      <c r="LD64" s="1059">
        <v>0</v>
      </c>
      <c r="LE64" s="1060">
        <v>0.89145907473309605</v>
      </c>
      <c r="LF64" s="1072">
        <v>0.10854092526690395</v>
      </c>
      <c r="LG64" s="1059">
        <v>362</v>
      </c>
      <c r="LH64" s="1059">
        <v>340</v>
      </c>
      <c r="LI64" s="1059">
        <v>333</v>
      </c>
      <c r="LJ64" s="1059">
        <v>7</v>
      </c>
      <c r="LK64" s="1059">
        <v>0</v>
      </c>
      <c r="LL64" s="1059">
        <v>0</v>
      </c>
      <c r="LM64" s="1059">
        <v>7</v>
      </c>
      <c r="LN64" s="1059">
        <v>12</v>
      </c>
      <c r="LO64" s="1059">
        <v>7</v>
      </c>
      <c r="LP64" s="1059">
        <v>3</v>
      </c>
      <c r="LQ64" s="1059">
        <v>0</v>
      </c>
      <c r="LR64" s="1060">
        <v>0.91988950276243098</v>
      </c>
      <c r="LS64" s="1072">
        <v>8.0110497237569023E-2</v>
      </c>
      <c r="LT64" s="1059">
        <v>987</v>
      </c>
      <c r="LU64" s="1059">
        <v>917</v>
      </c>
      <c r="LV64" s="1059">
        <v>885</v>
      </c>
      <c r="LW64" s="1059">
        <v>32</v>
      </c>
      <c r="LX64" s="1059">
        <v>4</v>
      </c>
      <c r="LY64" s="1059">
        <v>0</v>
      </c>
      <c r="LZ64" s="1059">
        <v>28</v>
      </c>
      <c r="MA64" s="1059">
        <v>30</v>
      </c>
      <c r="MB64" s="1059">
        <v>36</v>
      </c>
      <c r="MC64" s="1059">
        <v>4</v>
      </c>
      <c r="MD64" s="1059">
        <v>0</v>
      </c>
      <c r="ME64" s="1060">
        <v>0.89665653495440734</v>
      </c>
      <c r="MF64" s="1072">
        <v>0.10334346504559266</v>
      </c>
      <c r="MG64" s="1059">
        <v>185</v>
      </c>
      <c r="MH64" s="1059">
        <v>167</v>
      </c>
      <c r="MI64" s="1059">
        <v>165</v>
      </c>
      <c r="MJ64" s="1059">
        <v>2</v>
      </c>
      <c r="MK64" s="1059">
        <v>1</v>
      </c>
      <c r="ML64" s="1059">
        <v>0</v>
      </c>
      <c r="MM64" s="1059">
        <v>1</v>
      </c>
      <c r="MN64" s="1059">
        <v>10</v>
      </c>
      <c r="MO64" s="1059">
        <v>5</v>
      </c>
      <c r="MP64" s="1059">
        <v>3</v>
      </c>
      <c r="MQ64" s="1059">
        <v>0</v>
      </c>
      <c r="MR64" s="1060">
        <v>0.89189189189189189</v>
      </c>
      <c r="MS64" s="1072">
        <v>0.10810810810810811</v>
      </c>
      <c r="MT64" s="1059">
        <v>437</v>
      </c>
      <c r="MU64" s="1059">
        <v>406</v>
      </c>
      <c r="MV64" s="1059">
        <v>399</v>
      </c>
      <c r="MW64" s="1059">
        <v>7</v>
      </c>
      <c r="MX64" s="1059">
        <v>0</v>
      </c>
      <c r="MY64" s="1059">
        <v>2</v>
      </c>
      <c r="MZ64" s="1059">
        <v>5</v>
      </c>
      <c r="NA64" s="1059">
        <v>17</v>
      </c>
      <c r="NB64" s="1059">
        <v>11</v>
      </c>
      <c r="NC64" s="1059">
        <v>1</v>
      </c>
      <c r="ND64" s="1059">
        <v>2</v>
      </c>
      <c r="NE64" s="1060">
        <v>0.91304347826086951</v>
      </c>
      <c r="NF64" s="1072">
        <v>8.6956521739130488E-2</v>
      </c>
      <c r="NG64" s="1059">
        <v>320</v>
      </c>
      <c r="NH64" s="1059">
        <v>301</v>
      </c>
      <c r="NI64" s="1059">
        <v>288</v>
      </c>
      <c r="NJ64" s="1059">
        <v>13</v>
      </c>
      <c r="NK64" s="1059">
        <v>1</v>
      </c>
      <c r="NL64" s="1059">
        <v>2</v>
      </c>
      <c r="NM64" s="1059">
        <v>10</v>
      </c>
      <c r="NN64" s="1059">
        <v>12</v>
      </c>
      <c r="NO64" s="1059">
        <v>7</v>
      </c>
      <c r="NP64" s="1059">
        <v>0</v>
      </c>
      <c r="NQ64" s="1059">
        <v>0</v>
      </c>
      <c r="NR64" s="1060">
        <v>0.9</v>
      </c>
      <c r="NS64" s="1072">
        <v>9.9999999999999978E-2</v>
      </c>
      <c r="NT64" s="1059">
        <v>674</v>
      </c>
      <c r="NU64" s="1059">
        <v>642</v>
      </c>
      <c r="NV64" s="1059">
        <v>619</v>
      </c>
      <c r="NW64" s="1059">
        <v>23</v>
      </c>
      <c r="NX64" s="1059">
        <v>3</v>
      </c>
      <c r="NY64" s="1059">
        <v>2</v>
      </c>
      <c r="NZ64" s="1059">
        <v>18</v>
      </c>
      <c r="OA64" s="1059">
        <v>15</v>
      </c>
      <c r="OB64" s="1059">
        <v>13</v>
      </c>
      <c r="OC64" s="1059">
        <v>3</v>
      </c>
      <c r="OD64" s="1059">
        <v>1</v>
      </c>
      <c r="OE64" s="1060">
        <v>0.91839762611275966</v>
      </c>
      <c r="OF64" s="1072">
        <v>8.1602373887240343E-2</v>
      </c>
      <c r="OG64" s="1059">
        <v>4475</v>
      </c>
      <c r="OH64" s="1059">
        <v>4145</v>
      </c>
      <c r="OI64" s="1059">
        <v>4022</v>
      </c>
      <c r="OJ64" s="1059">
        <v>123</v>
      </c>
      <c r="OK64" s="1059">
        <v>11</v>
      </c>
      <c r="OL64" s="1059">
        <v>6</v>
      </c>
      <c r="OM64" s="1059">
        <v>106</v>
      </c>
      <c r="ON64" s="1059">
        <v>178</v>
      </c>
      <c r="OO64" s="1059">
        <v>128</v>
      </c>
      <c r="OP64" s="1059">
        <v>21</v>
      </c>
      <c r="OQ64" s="1059">
        <v>3</v>
      </c>
      <c r="OR64" s="1060">
        <v>0.8987709497206704</v>
      </c>
      <c r="OS64" s="1072">
        <v>0.1012290502793296</v>
      </c>
      <c r="OT64" s="1059">
        <v>15388</v>
      </c>
      <c r="OU64" s="1059">
        <v>7.9738717832076951</v>
      </c>
      <c r="OV64" s="1060">
        <v>0</v>
      </c>
      <c r="OW64" s="1072">
        <v>0</v>
      </c>
      <c r="OX64" s="1059">
        <v>3012</v>
      </c>
      <c r="OY64" s="1060">
        <v>8.3937250996015927E-2</v>
      </c>
      <c r="OZ64" s="1059">
        <v>252.81899999999996</v>
      </c>
      <c r="PA64" s="1060">
        <v>0</v>
      </c>
      <c r="PB64" s="1072">
        <v>0</v>
      </c>
      <c r="PC64" s="1059">
        <v>490</v>
      </c>
      <c r="PD64" s="1059">
        <v>60</v>
      </c>
      <c r="PE64" s="1126">
        <v>40</v>
      </c>
      <c r="PF64" s="1059">
        <v>475</v>
      </c>
      <c r="PG64" s="1059">
        <v>65</v>
      </c>
      <c r="PH64" s="1126">
        <v>50</v>
      </c>
      <c r="PI64" s="1059">
        <v>445</v>
      </c>
      <c r="PJ64" s="1059">
        <v>75</v>
      </c>
      <c r="PK64" s="1126">
        <v>20</v>
      </c>
      <c r="PL64" s="1059">
        <v>435</v>
      </c>
      <c r="PM64" s="1059">
        <v>60</v>
      </c>
      <c r="PN64" s="1126">
        <v>35</v>
      </c>
      <c r="PO64" s="1059">
        <v>395</v>
      </c>
      <c r="PP64" s="1059">
        <v>50</v>
      </c>
      <c r="PQ64" s="1126">
        <v>25</v>
      </c>
      <c r="PR64" s="1059">
        <v>360</v>
      </c>
      <c r="PS64" s="1059">
        <v>60</v>
      </c>
      <c r="PT64" s="1126">
        <v>25</v>
      </c>
      <c r="PU64" s="1059" t="s">
        <v>770</v>
      </c>
      <c r="PV64" s="1059" t="s">
        <v>770</v>
      </c>
      <c r="PW64" s="1059" t="s">
        <v>770</v>
      </c>
      <c r="PX64" s="1059" t="s">
        <v>770</v>
      </c>
      <c r="PY64" s="1059" t="s">
        <v>770</v>
      </c>
      <c r="PZ64" s="1059" t="s">
        <v>770</v>
      </c>
      <c r="QA64" s="1059" t="s">
        <v>770</v>
      </c>
      <c r="QB64" s="1126" t="s">
        <v>770</v>
      </c>
      <c r="QC64" s="1059">
        <v>155</v>
      </c>
      <c r="QD64" s="1059">
        <v>139</v>
      </c>
      <c r="QE64" s="1059" t="s">
        <v>770</v>
      </c>
      <c r="QF64" s="1059">
        <v>159</v>
      </c>
      <c r="QG64" s="1059">
        <v>195</v>
      </c>
      <c r="QH64" s="1059">
        <v>175</v>
      </c>
      <c r="QI64" s="1059">
        <v>177</v>
      </c>
      <c r="QJ64" s="1059">
        <v>202</v>
      </c>
      <c r="QK64" s="1126">
        <v>189</v>
      </c>
      <c r="QL64" s="1059">
        <v>165</v>
      </c>
      <c r="QM64" s="1059">
        <v>157</v>
      </c>
      <c r="QN64" s="1059">
        <v>162</v>
      </c>
      <c r="QO64" s="1059">
        <v>195</v>
      </c>
      <c r="QP64" s="1059">
        <v>195</v>
      </c>
      <c r="QQ64" s="1059">
        <v>179</v>
      </c>
      <c r="QR64" s="1059">
        <v>195</v>
      </c>
      <c r="QS64" s="1059">
        <v>202</v>
      </c>
      <c r="QT64" s="1059">
        <v>172</v>
      </c>
      <c r="QU64" s="1059">
        <v>160</v>
      </c>
      <c r="QV64" s="1059">
        <v>189</v>
      </c>
      <c r="QW64" s="1059">
        <v>163</v>
      </c>
      <c r="QX64" s="1059">
        <v>166</v>
      </c>
      <c r="QY64" s="1059">
        <v>186</v>
      </c>
      <c r="QZ64" s="1059">
        <v>153</v>
      </c>
      <c r="RA64" s="1059">
        <v>181</v>
      </c>
      <c r="RB64" s="1059">
        <v>181</v>
      </c>
      <c r="RC64" s="1059">
        <v>191</v>
      </c>
      <c r="RD64" s="1059">
        <v>193</v>
      </c>
      <c r="RE64" s="1059">
        <v>127</v>
      </c>
      <c r="RF64" s="1059">
        <v>124</v>
      </c>
      <c r="RG64" s="1059">
        <v>135</v>
      </c>
      <c r="RH64" s="1059">
        <v>162</v>
      </c>
      <c r="RI64" s="1059">
        <v>182</v>
      </c>
      <c r="RJ64" s="1126">
        <v>147</v>
      </c>
      <c r="RK64" s="1059">
        <v>137</v>
      </c>
      <c r="RL64" s="1059">
        <v>146</v>
      </c>
      <c r="RM64" s="1059">
        <v>184</v>
      </c>
      <c r="RN64" s="1059">
        <v>188</v>
      </c>
      <c r="RO64" s="1059">
        <v>182</v>
      </c>
      <c r="RP64" s="1059">
        <v>185</v>
      </c>
      <c r="RQ64" s="1059">
        <v>205</v>
      </c>
      <c r="RR64" s="1059">
        <v>175</v>
      </c>
      <c r="RS64" s="1059">
        <v>158</v>
      </c>
      <c r="RT64" s="1059">
        <v>188</v>
      </c>
      <c r="RU64" s="1059">
        <v>162</v>
      </c>
      <c r="RV64" s="1059">
        <v>170</v>
      </c>
      <c r="RW64" s="1059">
        <v>185</v>
      </c>
      <c r="RX64" s="1059">
        <v>154</v>
      </c>
      <c r="RY64" s="1059">
        <v>183</v>
      </c>
      <c r="RZ64" s="1059">
        <v>181</v>
      </c>
      <c r="SA64" s="1059">
        <v>188</v>
      </c>
      <c r="SB64" s="1059">
        <v>198</v>
      </c>
      <c r="SC64" s="1059">
        <v>188</v>
      </c>
      <c r="SD64" s="1059">
        <v>132</v>
      </c>
      <c r="SE64" s="1059">
        <v>124</v>
      </c>
      <c r="SF64" s="1059">
        <v>150</v>
      </c>
      <c r="SG64" s="1059">
        <v>176</v>
      </c>
      <c r="SH64" s="1059">
        <v>153</v>
      </c>
      <c r="SI64" s="1126">
        <v>158</v>
      </c>
      <c r="SJ64" s="1059">
        <v>146</v>
      </c>
      <c r="SK64" s="1059">
        <v>187</v>
      </c>
      <c r="SL64" s="1059">
        <v>176</v>
      </c>
      <c r="SM64" s="1059">
        <v>185</v>
      </c>
      <c r="SN64" s="1059">
        <v>193</v>
      </c>
      <c r="SO64" s="1059">
        <v>210</v>
      </c>
      <c r="SP64" s="1059">
        <v>184</v>
      </c>
      <c r="SQ64" s="1059">
        <v>165</v>
      </c>
      <c r="SR64" s="1059">
        <v>190</v>
      </c>
      <c r="SS64" s="1059">
        <v>165</v>
      </c>
      <c r="ST64" s="1059">
        <v>177</v>
      </c>
      <c r="SU64" s="1059">
        <v>186</v>
      </c>
      <c r="SV64" s="1059">
        <v>164</v>
      </c>
      <c r="SW64" s="1059">
        <v>186</v>
      </c>
      <c r="SX64" s="1059">
        <v>174</v>
      </c>
      <c r="SY64" s="1059">
        <v>190</v>
      </c>
      <c r="SZ64" s="1059">
        <v>205</v>
      </c>
      <c r="TA64" s="1059">
        <v>188</v>
      </c>
      <c r="TB64" s="1059">
        <v>173</v>
      </c>
      <c r="TC64" s="1059">
        <v>130</v>
      </c>
      <c r="TD64" s="1059">
        <v>132</v>
      </c>
      <c r="TE64" s="1059">
        <v>158</v>
      </c>
      <c r="TF64" s="1059">
        <v>139</v>
      </c>
      <c r="TG64" s="1059">
        <v>156</v>
      </c>
      <c r="TH64" s="1126">
        <v>151</v>
      </c>
      <c r="TI64" s="1059">
        <v>69</v>
      </c>
      <c r="TJ64" s="1059">
        <v>111</v>
      </c>
      <c r="TK64" s="1059">
        <v>180</v>
      </c>
      <c r="TL64" s="1060">
        <v>0.6166666666666667</v>
      </c>
      <c r="TM64" s="1060">
        <v>0.54390527473114392</v>
      </c>
      <c r="TN64" s="1060">
        <v>0.68455244242047963</v>
      </c>
      <c r="TO64" s="1126" t="s">
        <v>3499</v>
      </c>
      <c r="TP64" s="1059">
        <v>84</v>
      </c>
      <c r="TQ64" s="1059">
        <v>132</v>
      </c>
      <c r="TR64" s="1059">
        <v>216</v>
      </c>
      <c r="TS64" s="1060">
        <v>0.61111111111111116</v>
      </c>
      <c r="TT64" s="1060">
        <v>0.5446987646404472</v>
      </c>
      <c r="TU64" s="1060">
        <v>0.67364039785187191</v>
      </c>
      <c r="TV64" s="1126" t="s">
        <v>2154</v>
      </c>
      <c r="TW64" s="1059">
        <v>58</v>
      </c>
      <c r="TX64" s="1059">
        <v>112</v>
      </c>
      <c r="TY64" s="1059">
        <v>170</v>
      </c>
      <c r="TZ64" s="1060">
        <v>0.6588235294117647</v>
      </c>
      <c r="UA64" s="1060">
        <v>0.58474990755704936</v>
      </c>
      <c r="UB64" s="1060">
        <v>0.72587795052884829</v>
      </c>
      <c r="UC64" s="1126" t="s">
        <v>2154</v>
      </c>
      <c r="UD64" s="1059">
        <v>46</v>
      </c>
      <c r="UE64" s="1059">
        <v>126</v>
      </c>
      <c r="UF64" s="1059">
        <v>172</v>
      </c>
      <c r="UG64" s="1060">
        <v>0.73255813953488369</v>
      </c>
      <c r="UH64" s="1060">
        <v>0.66185876063659088</v>
      </c>
      <c r="UI64" s="1060">
        <v>0.79309651860489983</v>
      </c>
      <c r="UJ64" s="1126" t="s">
        <v>2154</v>
      </c>
      <c r="UK64" s="1059">
        <v>50</v>
      </c>
      <c r="UL64" s="1059">
        <v>134</v>
      </c>
      <c r="UM64" s="1059">
        <v>184</v>
      </c>
      <c r="UN64" s="1060">
        <v>0.72826086956521741</v>
      </c>
      <c r="UO64" s="1060">
        <v>0.65980495818796514</v>
      </c>
      <c r="UP64" s="1060">
        <v>0.7873806659408541</v>
      </c>
      <c r="UQ64" s="1126" t="s">
        <v>2154</v>
      </c>
      <c r="UR64" s="1059">
        <v>2458</v>
      </c>
      <c r="US64" s="1059">
        <v>2411</v>
      </c>
      <c r="UT64" s="1059">
        <v>47</v>
      </c>
      <c r="UU64" s="1059">
        <v>44</v>
      </c>
      <c r="UV64" s="1060">
        <v>0.93617021276595747</v>
      </c>
      <c r="UW64" s="1059">
        <v>3</v>
      </c>
      <c r="UX64" s="1072">
        <v>6.3829787234042548E-2</v>
      </c>
      <c r="UY64" s="1059">
        <v>1866</v>
      </c>
      <c r="UZ64" s="1059">
        <v>1367</v>
      </c>
      <c r="VA64" s="1059">
        <v>263</v>
      </c>
      <c r="VB64" s="1059">
        <v>236</v>
      </c>
      <c r="VC64" s="1060">
        <v>0.732583065380493</v>
      </c>
      <c r="VD64" s="1060">
        <v>0.14094319399785638</v>
      </c>
      <c r="VE64" s="1072">
        <v>0.12647374062165059</v>
      </c>
      <c r="VF64" s="1059">
        <v>4586</v>
      </c>
      <c r="VG64" s="1059">
        <v>288</v>
      </c>
      <c r="VH64" s="1059">
        <v>313</v>
      </c>
      <c r="VI64" s="1059">
        <v>136</v>
      </c>
      <c r="VJ64" s="1059">
        <v>3549</v>
      </c>
      <c r="VK64" s="1059">
        <v>275</v>
      </c>
      <c r="VL64" s="1059">
        <v>2026</v>
      </c>
      <c r="VM64" s="1072">
        <v>0.1357354392892399</v>
      </c>
      <c r="VN64" s="1059">
        <v>1413</v>
      </c>
      <c r="VO64" s="1059">
        <v>1</v>
      </c>
      <c r="VP64" s="1059">
        <v>187</v>
      </c>
      <c r="VQ64" s="1059">
        <v>324</v>
      </c>
      <c r="VR64" s="1059">
        <v>108</v>
      </c>
      <c r="VS64" s="1126">
        <v>2033</v>
      </c>
      <c r="VT64" s="1059">
        <v>741</v>
      </c>
      <c r="VU64" s="1059">
        <v>659</v>
      </c>
      <c r="VV64" s="1059">
        <v>81</v>
      </c>
      <c r="VW64" s="1059">
        <v>1</v>
      </c>
      <c r="VX64" s="1059">
        <v>82</v>
      </c>
      <c r="VY64" s="1060">
        <v>0.10931174089068826</v>
      </c>
      <c r="VZ64" s="1072">
        <v>0.1106612685560054</v>
      </c>
      <c r="WA64" s="1059">
        <v>70</v>
      </c>
      <c r="WB64" s="1059">
        <v>70</v>
      </c>
      <c r="WC64" s="1059">
        <v>50</v>
      </c>
      <c r="WD64" s="1059">
        <v>60</v>
      </c>
      <c r="WE64" s="1059">
        <v>55</v>
      </c>
      <c r="WF64" s="1059">
        <v>50</v>
      </c>
      <c r="WG64" s="1126">
        <v>45</v>
      </c>
      <c r="WH64" s="1059">
        <v>323</v>
      </c>
      <c r="WI64" s="1059">
        <v>88</v>
      </c>
      <c r="WJ64" s="1060">
        <v>0.27244582043343651</v>
      </c>
      <c r="WK64" s="1126">
        <v>31</v>
      </c>
      <c r="WL64" s="1059" t="s">
        <v>770</v>
      </c>
      <c r="WM64" s="1060" t="s">
        <v>770</v>
      </c>
      <c r="WN64" s="1060" t="s">
        <v>770</v>
      </c>
      <c r="WO64" s="1072" t="s">
        <v>770</v>
      </c>
      <c r="WP64" s="1059" t="s">
        <v>770</v>
      </c>
      <c r="WQ64" s="1060" t="s">
        <v>770</v>
      </c>
      <c r="WR64" s="1060" t="s">
        <v>770</v>
      </c>
      <c r="WS64" s="1072" t="s">
        <v>770</v>
      </c>
      <c r="WT64" s="1059" t="s">
        <v>770</v>
      </c>
      <c r="WU64" s="1060" t="s">
        <v>770</v>
      </c>
      <c r="WV64" s="1060" t="s">
        <v>770</v>
      </c>
      <c r="WW64" s="1072" t="s">
        <v>770</v>
      </c>
      <c r="WX64" s="1059" t="s">
        <v>770</v>
      </c>
      <c r="WY64" s="1060" t="s">
        <v>770</v>
      </c>
      <c r="WZ64" s="1060" t="s">
        <v>770</v>
      </c>
      <c r="XA64" s="1072" t="s">
        <v>770</v>
      </c>
      <c r="XB64" s="1059">
        <v>206</v>
      </c>
      <c r="XC64" s="1059">
        <v>6386</v>
      </c>
      <c r="XD64" s="1072">
        <v>3.2258064516129031E-2</v>
      </c>
      <c r="XE64" s="1059">
        <v>60</v>
      </c>
      <c r="XF64" s="1059">
        <v>900</v>
      </c>
      <c r="XG64" s="1060">
        <v>6.6666666666666666E-2</v>
      </c>
      <c r="XH64" s="1060">
        <v>5.214240948427367E-2</v>
      </c>
      <c r="XI64" s="1060">
        <v>8.4874384348439913E-2</v>
      </c>
      <c r="XJ64" s="1059">
        <v>90</v>
      </c>
      <c r="XK64" s="1059">
        <v>925</v>
      </c>
      <c r="XL64" s="1060">
        <v>9.7297297297297303E-2</v>
      </c>
      <c r="XM64" s="1060">
        <v>7.983114770947454E-2</v>
      </c>
      <c r="XN64" s="1060">
        <v>0.11809440468146729</v>
      </c>
      <c r="XO64" s="1059">
        <v>95</v>
      </c>
      <c r="XP64" s="1059">
        <v>935</v>
      </c>
      <c r="XQ64" s="1060">
        <v>0.10160427807486631</v>
      </c>
      <c r="XR64" s="1060">
        <v>8.3839775349221296E-2</v>
      </c>
      <c r="XS64" s="1060">
        <v>0.1226290133898103</v>
      </c>
      <c r="XT64" s="1059">
        <v>105</v>
      </c>
      <c r="XU64" s="1059">
        <v>920</v>
      </c>
      <c r="XV64" s="1060">
        <v>0.11413043478260869</v>
      </c>
      <c r="XW64" s="1060">
        <v>9.5168419961077541E-2</v>
      </c>
      <c r="XX64" s="1060">
        <v>0.13630144619287046</v>
      </c>
      <c r="XY64" s="1059">
        <v>105</v>
      </c>
      <c r="XZ64" s="1059">
        <v>930</v>
      </c>
      <c r="YA64" s="1060">
        <v>0.11290322580645161</v>
      </c>
      <c r="YB64" s="1060">
        <v>9.4135368929881461E-2</v>
      </c>
      <c r="YC64" s="1060">
        <v>0.13485581238985217</v>
      </c>
      <c r="YD64" s="1059">
        <v>80</v>
      </c>
      <c r="YE64" s="1059">
        <v>800</v>
      </c>
      <c r="YF64" s="1060">
        <v>0.1</v>
      </c>
      <c r="YG64" s="1060">
        <v>8.1084815650398406E-2</v>
      </c>
      <c r="YH64" s="1060">
        <v>0.12273828531414242</v>
      </c>
      <c r="YI64" s="1059" t="s">
        <v>770</v>
      </c>
      <c r="YJ64" s="1059" t="s">
        <v>770</v>
      </c>
      <c r="YK64" s="1060" t="s">
        <v>770</v>
      </c>
      <c r="YL64" s="1060" t="s">
        <v>770</v>
      </c>
      <c r="YM64" s="1072" t="s">
        <v>770</v>
      </c>
      <c r="YN64" s="1059">
        <v>90</v>
      </c>
      <c r="YO64" s="1059">
        <v>100</v>
      </c>
      <c r="YP64" s="1059">
        <v>110</v>
      </c>
      <c r="YQ64" s="1059">
        <v>115</v>
      </c>
      <c r="YR64" s="1059">
        <v>95</v>
      </c>
      <c r="YS64" s="1059">
        <v>70</v>
      </c>
      <c r="YT64" s="1126">
        <v>65</v>
      </c>
      <c r="YU64" s="1059">
        <v>6</v>
      </c>
      <c r="YV64" s="1059">
        <v>51</v>
      </c>
      <c r="YW64" s="1060">
        <v>0.11764705882352941</v>
      </c>
      <c r="YX64" s="1060">
        <v>5.5050736779181757E-2</v>
      </c>
      <c r="YY64" s="1060">
        <v>0.23380844314322463</v>
      </c>
      <c r="YZ64" s="1059">
        <v>4</v>
      </c>
      <c r="ZA64" s="1059">
        <v>51</v>
      </c>
      <c r="ZB64" s="1060">
        <v>7.8431372549019607E-2</v>
      </c>
      <c r="ZC64" s="1060">
        <v>3.092219678848921E-2</v>
      </c>
      <c r="ZD64" s="1060">
        <v>0.18499946312595883</v>
      </c>
      <c r="ZE64" s="1059">
        <v>5</v>
      </c>
      <c r="ZF64" s="1059">
        <v>51</v>
      </c>
      <c r="ZG64" s="1060">
        <v>9.8039215686274508E-2</v>
      </c>
      <c r="ZH64" s="1060">
        <v>4.2608073107618633E-2</v>
      </c>
      <c r="ZI64" s="1060">
        <v>0.2097823468108086</v>
      </c>
      <c r="ZJ64" s="1059">
        <v>10</v>
      </c>
      <c r="ZK64" s="1059">
        <v>50</v>
      </c>
      <c r="ZL64" s="1060">
        <v>0.2</v>
      </c>
      <c r="ZM64" s="1060">
        <v>0.11243750015776111</v>
      </c>
      <c r="ZN64" s="1072">
        <v>0.33037105932225408</v>
      </c>
      <c r="ZO64" s="1059">
        <v>152</v>
      </c>
      <c r="ZP64" s="1059">
        <v>34</v>
      </c>
      <c r="ZQ64" s="1059">
        <v>118</v>
      </c>
      <c r="ZR64" s="1060">
        <v>0.77631578947368418</v>
      </c>
      <c r="ZS64" s="1059">
        <v>49</v>
      </c>
      <c r="ZT64" s="1059">
        <v>19</v>
      </c>
      <c r="ZU64" s="1059">
        <v>68</v>
      </c>
      <c r="ZV64" s="1060">
        <v>0.4152542372881356</v>
      </c>
      <c r="ZW64" s="1060">
        <v>0.33038875471251589</v>
      </c>
      <c r="ZX64" s="1060">
        <v>0.50546350613875435</v>
      </c>
      <c r="ZY64" s="1060">
        <v>0.57627118644067798</v>
      </c>
      <c r="ZZ64" s="1060">
        <v>0.48609144207334493</v>
      </c>
      <c r="AAA64" s="1072">
        <v>0.66164152316051184</v>
      </c>
      <c r="AAB64" s="1059">
        <v>18</v>
      </c>
      <c r="AAC64" s="1059">
        <v>157</v>
      </c>
      <c r="AAD64" s="1059">
        <v>175</v>
      </c>
      <c r="AAE64" s="1060">
        <v>0.89714285714285713</v>
      </c>
      <c r="AAF64" s="1059">
        <v>63</v>
      </c>
      <c r="AAG64" s="1060">
        <v>0.40127388535031849</v>
      </c>
      <c r="AAH64" s="1060">
        <v>0.32784494751489784</v>
      </c>
      <c r="AAI64" s="1060">
        <v>0.47941867576174274</v>
      </c>
      <c r="AAJ64" s="1059">
        <v>26</v>
      </c>
      <c r="AAK64" s="1059">
        <v>89</v>
      </c>
      <c r="AAL64" s="1060">
        <v>0.56687898089171973</v>
      </c>
      <c r="AAM64" s="1060">
        <v>0.4886879222136678</v>
      </c>
      <c r="AAN64" s="1072">
        <v>0.64187542976022083</v>
      </c>
      <c r="AAO64" s="1059">
        <v>131</v>
      </c>
      <c r="AAP64" s="1059">
        <v>50</v>
      </c>
      <c r="AAQ64" s="1060">
        <v>0.38167938931297712</v>
      </c>
      <c r="AAR64" s="1060">
        <v>0.30298494935783832</v>
      </c>
      <c r="AAS64" s="1060">
        <v>0.46711543170358022</v>
      </c>
      <c r="AAT64" s="1059">
        <v>22</v>
      </c>
      <c r="AAU64" s="1059">
        <v>72</v>
      </c>
      <c r="AAV64" s="1060">
        <v>0.54961832061068705</v>
      </c>
      <c r="AAW64" s="1060">
        <v>0.46421644795146721</v>
      </c>
      <c r="AAX64" s="1072">
        <v>0.63219306966793787</v>
      </c>
      <c r="AAY64" s="1059">
        <v>176</v>
      </c>
      <c r="AAZ64" s="1059">
        <v>173</v>
      </c>
      <c r="ABA64" s="1059">
        <v>3</v>
      </c>
      <c r="ABB64" s="1060">
        <v>0.98295454545454541</v>
      </c>
      <c r="ABC64" s="1059">
        <v>78</v>
      </c>
      <c r="ABD64" s="1060">
        <v>0.45086705202312138</v>
      </c>
      <c r="ABE64" s="1060">
        <v>0.3785902732326385</v>
      </c>
      <c r="ABF64" s="1060">
        <v>0.52527842298052208</v>
      </c>
      <c r="ABG64" s="1059">
        <v>29</v>
      </c>
      <c r="ABH64" s="1059">
        <v>107</v>
      </c>
      <c r="ABI64" s="1060">
        <v>0.61849710982658956</v>
      </c>
      <c r="ABJ64" s="1060">
        <v>0.54428324995424615</v>
      </c>
      <c r="ABK64" s="1072">
        <v>0.68756283564930776</v>
      </c>
      <c r="ABL64" s="1059">
        <v>4586</v>
      </c>
      <c r="ABM64" s="1059">
        <v>2560</v>
      </c>
      <c r="ABN64" s="1059">
        <v>2026</v>
      </c>
      <c r="ABO64" s="1059">
        <v>288</v>
      </c>
      <c r="ABP64" s="1059">
        <v>197</v>
      </c>
      <c r="ABQ64" s="1059">
        <v>379</v>
      </c>
      <c r="ABR64" s="1059">
        <v>313</v>
      </c>
      <c r="ABS64" s="1059">
        <v>357</v>
      </c>
      <c r="ABT64" s="1059">
        <v>217</v>
      </c>
      <c r="ABU64" s="1059">
        <v>136</v>
      </c>
      <c r="ABV64" s="1059">
        <v>118</v>
      </c>
      <c r="ABW64" s="1126">
        <v>21</v>
      </c>
      <c r="ABX64" s="1059">
        <v>65</v>
      </c>
      <c r="ABY64" s="1059">
        <v>55</v>
      </c>
      <c r="ABZ64" s="1059">
        <v>30</v>
      </c>
      <c r="ACA64" s="1059">
        <v>25</v>
      </c>
      <c r="ACB64" s="1059">
        <v>140</v>
      </c>
      <c r="ACC64" s="1059">
        <v>155</v>
      </c>
      <c r="ACD64" s="1059">
        <v>85</v>
      </c>
      <c r="ACE64" s="1059">
        <v>70</v>
      </c>
      <c r="ACF64" s="1059">
        <v>50</v>
      </c>
      <c r="ACG64" s="1059">
        <v>40</v>
      </c>
      <c r="ACH64" s="1059">
        <v>15</v>
      </c>
      <c r="ACI64" s="1059">
        <v>155</v>
      </c>
      <c r="ACJ64" s="1059">
        <v>175</v>
      </c>
      <c r="ACK64" s="1059">
        <v>105</v>
      </c>
      <c r="ACL64" s="1059">
        <v>95</v>
      </c>
      <c r="ACM64" s="1059">
        <v>70</v>
      </c>
      <c r="ACN64" s="1059">
        <v>50</v>
      </c>
      <c r="ACO64" s="1059">
        <v>25</v>
      </c>
      <c r="ACP64" s="1059">
        <v>210</v>
      </c>
      <c r="ACQ64" s="1059">
        <v>225</v>
      </c>
      <c r="ACR64" s="1059">
        <v>130</v>
      </c>
      <c r="ACS64" s="1059">
        <v>115</v>
      </c>
      <c r="ACT64" s="1059">
        <v>65</v>
      </c>
      <c r="ACU64" s="1059">
        <v>60</v>
      </c>
      <c r="ACV64" s="1059">
        <v>15</v>
      </c>
      <c r="ACW64" s="1059">
        <v>240</v>
      </c>
      <c r="ACX64" s="1059">
        <v>250</v>
      </c>
      <c r="ACY64" s="1059">
        <v>145</v>
      </c>
      <c r="ACZ64" s="1059">
        <v>110</v>
      </c>
      <c r="ADA64" s="1059">
        <v>85</v>
      </c>
      <c r="ADB64" s="1059">
        <v>70</v>
      </c>
      <c r="ADC64" s="1059">
        <v>20</v>
      </c>
      <c r="ADD64" s="1059">
        <v>240</v>
      </c>
      <c r="ADE64" s="1059">
        <v>260</v>
      </c>
      <c r="ADF64" s="1059">
        <v>165</v>
      </c>
      <c r="ADG64" s="1059">
        <v>100</v>
      </c>
      <c r="ADH64" s="1059">
        <v>105</v>
      </c>
      <c r="ADI64" s="1059">
        <v>70</v>
      </c>
      <c r="ADJ64" s="1059">
        <v>30</v>
      </c>
      <c r="ADK64" s="1059">
        <v>250</v>
      </c>
      <c r="ADL64" s="1059">
        <v>260</v>
      </c>
      <c r="ADM64" s="1126">
        <v>160</v>
      </c>
      <c r="ADN64" s="1059">
        <v>168</v>
      </c>
      <c r="ADO64" s="1059">
        <v>163</v>
      </c>
      <c r="ADP64" s="1060">
        <v>0.97023809523809523</v>
      </c>
      <c r="ADQ64" s="1059">
        <v>161</v>
      </c>
      <c r="ADR64" s="1060">
        <v>0.95833333333333337</v>
      </c>
      <c r="ADS64" s="1059">
        <v>165</v>
      </c>
      <c r="ADT64" s="1059">
        <v>160</v>
      </c>
      <c r="ADU64" s="1060">
        <v>0.96969696969696972</v>
      </c>
      <c r="ADV64" s="1059">
        <v>155</v>
      </c>
      <c r="ADW64" s="1060">
        <v>0.93939393939393945</v>
      </c>
      <c r="ADX64" s="1059">
        <v>159</v>
      </c>
      <c r="ADY64" s="1060">
        <v>0.96363636363636362</v>
      </c>
      <c r="ADZ64" s="1059">
        <v>159</v>
      </c>
      <c r="AEA64" s="1060">
        <v>0.96363636363636362</v>
      </c>
      <c r="AEB64" s="1059">
        <v>137</v>
      </c>
      <c r="AEC64" s="1059">
        <v>136</v>
      </c>
      <c r="AED64" s="1060">
        <v>0.99270072992700731</v>
      </c>
      <c r="AEE64" s="1059">
        <v>132</v>
      </c>
      <c r="AEF64" s="1060">
        <v>0.96350364963503654</v>
      </c>
      <c r="AEG64" s="1059">
        <v>136</v>
      </c>
      <c r="AEH64" s="1060">
        <v>0.99270072992700731</v>
      </c>
      <c r="AEI64" s="1059">
        <v>135</v>
      </c>
      <c r="AEJ64" s="1060">
        <v>0.98540145985401462</v>
      </c>
      <c r="AEK64" s="1059">
        <v>131</v>
      </c>
      <c r="AEL64" s="1060">
        <v>0.95620437956204385</v>
      </c>
      <c r="AEM64" s="1059">
        <v>133</v>
      </c>
      <c r="AEN64" s="1060">
        <v>0.97080291970802923</v>
      </c>
      <c r="AEO64" s="1059">
        <v>135</v>
      </c>
      <c r="AEP64" s="1072">
        <v>0.98540145985401462</v>
      </c>
      <c r="AEQ64" s="1158">
        <v>152</v>
      </c>
      <c r="AER64" s="1042">
        <v>148</v>
      </c>
      <c r="AES64" s="1144">
        <v>0.97368421052631582</v>
      </c>
      <c r="AET64" s="64">
        <v>31</v>
      </c>
      <c r="AEU64" s="1144">
        <v>0.20394736842105263</v>
      </c>
      <c r="AEV64" s="1042">
        <v>148</v>
      </c>
      <c r="AEW64" s="1144">
        <v>0.97368421052631582</v>
      </c>
      <c r="AEX64" s="1042">
        <v>177</v>
      </c>
      <c r="AEY64" s="1042">
        <v>173</v>
      </c>
      <c r="AEZ64" s="1144">
        <v>0.97740112994350281</v>
      </c>
      <c r="AFA64" s="65">
        <v>172</v>
      </c>
      <c r="AFB64" s="1144">
        <v>0.97175141242937857</v>
      </c>
      <c r="AFC64" s="65">
        <v>133</v>
      </c>
      <c r="AFD64" s="1144">
        <v>0.75141242937853103</v>
      </c>
      <c r="AFE64" s="1042">
        <v>172</v>
      </c>
      <c r="AFF64" s="1144">
        <v>0.97175141242937857</v>
      </c>
      <c r="AFG64" s="1042">
        <v>135</v>
      </c>
      <c r="AFH64" s="1144">
        <v>0.76271186440677963</v>
      </c>
      <c r="AFI64" s="1042">
        <v>165</v>
      </c>
      <c r="AFJ64" s="1042">
        <v>164</v>
      </c>
      <c r="AFK64" s="1144">
        <v>0.9939393939393939</v>
      </c>
      <c r="AFL64" s="65">
        <v>159</v>
      </c>
      <c r="AFM64" s="1144">
        <v>0.96363636363636362</v>
      </c>
      <c r="AFN64" s="65">
        <v>164</v>
      </c>
      <c r="AFO64" s="1144">
        <v>0.9939393939393939</v>
      </c>
      <c r="AFP64" s="65">
        <v>164</v>
      </c>
      <c r="AFQ64" s="1144">
        <v>0.9939393939393939</v>
      </c>
      <c r="AFR64" s="65">
        <v>122</v>
      </c>
      <c r="AFS64" s="1144">
        <v>0.73939393939393938</v>
      </c>
      <c r="AFT64" s="65">
        <v>150</v>
      </c>
      <c r="AFU64" s="1144">
        <v>0.90909090909090906</v>
      </c>
      <c r="AFV64" s="1042">
        <v>146</v>
      </c>
      <c r="AFW64" s="1144">
        <v>0.88484848484848488</v>
      </c>
      <c r="AFX64" s="1042">
        <v>157</v>
      </c>
      <c r="AFY64" s="1144">
        <v>0.95151515151515154</v>
      </c>
      <c r="AFZ64" s="1042">
        <v>122</v>
      </c>
      <c r="AGA64" s="1144">
        <v>0.73939393939393938</v>
      </c>
      <c r="AGB64" s="1042">
        <v>108</v>
      </c>
      <c r="AGC64" s="802">
        <v>0.65454545454545454</v>
      </c>
      <c r="AGD64" s="1042">
        <v>162</v>
      </c>
      <c r="AGE64" s="1039">
        <v>160</v>
      </c>
      <c r="AGF64" s="1145">
        <v>0.98765432098765427</v>
      </c>
      <c r="AGG64" s="1039">
        <v>0</v>
      </c>
      <c r="AGH64" s="1145">
        <v>0</v>
      </c>
      <c r="AGI64" s="1039">
        <v>160</v>
      </c>
      <c r="AGJ64" s="1145">
        <v>0.98765432098765427</v>
      </c>
      <c r="AGK64" s="1039">
        <v>157</v>
      </c>
      <c r="AGL64" s="1039">
        <v>147</v>
      </c>
      <c r="AGM64" s="1145">
        <v>0.93630573248407645</v>
      </c>
      <c r="AGN64" s="1039">
        <v>148</v>
      </c>
      <c r="AGO64" s="1145">
        <v>0.9426751592356688</v>
      </c>
      <c r="AGP64" s="1039">
        <v>146</v>
      </c>
      <c r="AGQ64" s="1145">
        <v>0.92993630573248409</v>
      </c>
      <c r="AGR64" s="1039">
        <v>149</v>
      </c>
      <c r="AGS64" s="1145">
        <v>0.94904458598726116</v>
      </c>
      <c r="AGT64" s="1039">
        <v>148</v>
      </c>
      <c r="AGU64" s="1145">
        <v>0.9426751592356688</v>
      </c>
      <c r="AGV64" s="1039">
        <v>195</v>
      </c>
      <c r="AGW64" s="1039">
        <v>190</v>
      </c>
      <c r="AGX64" s="1145">
        <v>0.97435897435897434</v>
      </c>
      <c r="AGY64" s="1039">
        <v>189</v>
      </c>
      <c r="AGZ64" s="1145">
        <v>0.96923076923076923</v>
      </c>
      <c r="AHA64" s="1039">
        <v>190</v>
      </c>
      <c r="AHB64" s="1145">
        <v>0.97435897435897434</v>
      </c>
      <c r="AHC64" s="1039">
        <v>190</v>
      </c>
      <c r="AHD64" s="1145">
        <v>0.97435897435897434</v>
      </c>
      <c r="AHE64" s="1039">
        <v>189</v>
      </c>
      <c r="AHF64" s="1145">
        <v>0.96923076923076923</v>
      </c>
      <c r="AHG64" s="1039">
        <v>144</v>
      </c>
      <c r="AHH64" s="1145">
        <v>0.7384615384615385</v>
      </c>
      <c r="AHI64" s="1039">
        <v>184</v>
      </c>
      <c r="AHJ64" s="1145">
        <v>0.94358974358974357</v>
      </c>
      <c r="AHK64" s="1039">
        <v>189</v>
      </c>
      <c r="AHL64" s="1145">
        <v>0.96923076923076923</v>
      </c>
      <c r="AHM64" s="1039">
        <v>189</v>
      </c>
      <c r="AHN64" s="1145">
        <v>0.96923076923076923</v>
      </c>
      <c r="AHO64" s="1039">
        <v>183</v>
      </c>
      <c r="AHP64" s="749">
        <v>0.93846153846153846</v>
      </c>
    </row>
    <row r="65" spans="1:900" x14ac:dyDescent="0.2">
      <c r="A65" s="1979"/>
      <c r="B65" s="8" t="s">
        <v>692</v>
      </c>
      <c r="C65" s="1015" t="s">
        <v>693</v>
      </c>
      <c r="D65" s="3" t="s">
        <v>689</v>
      </c>
      <c r="E65" s="1" t="s">
        <v>1656</v>
      </c>
      <c r="F65" s="1" t="s">
        <v>1657</v>
      </c>
      <c r="G65" s="1" t="s">
        <v>770</v>
      </c>
      <c r="H65" s="1" t="s">
        <v>770</v>
      </c>
      <c r="I65" s="1" t="s">
        <v>1658</v>
      </c>
      <c r="J65" s="1" t="s">
        <v>689</v>
      </c>
      <c r="K65" s="1" t="s">
        <v>736</v>
      </c>
      <c r="L65" s="1" t="s">
        <v>741</v>
      </c>
      <c r="M65" s="1" t="s">
        <v>609</v>
      </c>
      <c r="N65" s="1" t="s">
        <v>630</v>
      </c>
      <c r="O65" s="1" t="s">
        <v>692</v>
      </c>
      <c r="P65" s="1" t="s">
        <v>736</v>
      </c>
      <c r="Q65" s="1">
        <v>515671</v>
      </c>
      <c r="R65" s="1">
        <v>126796</v>
      </c>
      <c r="S65" s="1" t="s">
        <v>770</v>
      </c>
      <c r="T65" s="1" t="s">
        <v>770</v>
      </c>
      <c r="U65" s="913" t="s">
        <v>770</v>
      </c>
      <c r="V65" s="1125">
        <v>135</v>
      </c>
      <c r="W65" s="1059">
        <v>145</v>
      </c>
      <c r="X65" s="1059">
        <v>2130</v>
      </c>
      <c r="Y65" s="1059">
        <v>2500</v>
      </c>
      <c r="Z65" s="1098">
        <v>6.3380281690140844E-2</v>
      </c>
      <c r="AA65" s="1098">
        <v>5.3798725571893045E-2</v>
      </c>
      <c r="AB65" s="1098">
        <v>7.4533891497060856E-2</v>
      </c>
      <c r="AC65" s="1098">
        <v>5.8000000000000003E-2</v>
      </c>
      <c r="AD65" s="1098">
        <v>4.9497505250529261E-2</v>
      </c>
      <c r="AE65" s="1072">
        <v>6.7858750588086436E-2</v>
      </c>
      <c r="AF65" s="1059">
        <v>100</v>
      </c>
      <c r="AG65" s="1059">
        <v>125</v>
      </c>
      <c r="AH65" s="1059">
        <v>2130</v>
      </c>
      <c r="AI65" s="1059">
        <v>2530</v>
      </c>
      <c r="AJ65" s="1098">
        <v>4.6948356807511735E-2</v>
      </c>
      <c r="AK65" s="1098">
        <v>3.8751961986860317E-2</v>
      </c>
      <c r="AL65" s="1098">
        <v>5.6775968627699382E-2</v>
      </c>
      <c r="AM65" s="1098">
        <v>4.9407114624505928E-2</v>
      </c>
      <c r="AN65" s="1098">
        <v>4.1624423167153694E-2</v>
      </c>
      <c r="AO65" s="1072">
        <v>5.8556058897749272E-2</v>
      </c>
      <c r="AP65" s="1059">
        <v>115</v>
      </c>
      <c r="AQ65" s="1059">
        <v>135</v>
      </c>
      <c r="AR65" s="1059">
        <v>2120</v>
      </c>
      <c r="AS65" s="1059">
        <v>2545</v>
      </c>
      <c r="AT65" s="1098">
        <v>5.4245283018867926E-2</v>
      </c>
      <c r="AU65" s="1098">
        <v>4.5384946558175911E-2</v>
      </c>
      <c r="AV65" s="1098">
        <v>6.4718120622054814E-2</v>
      </c>
      <c r="AW65" s="1098">
        <v>5.304518664047151E-2</v>
      </c>
      <c r="AX65" s="1098">
        <v>4.4991870356948668E-2</v>
      </c>
      <c r="AY65" s="1072">
        <v>6.2445749143871881E-2</v>
      </c>
      <c r="AZ65" s="1059">
        <v>130</v>
      </c>
      <c r="BA65" s="1059">
        <v>150</v>
      </c>
      <c r="BB65" s="1059">
        <v>2160</v>
      </c>
      <c r="BC65" s="1059">
        <v>2575</v>
      </c>
      <c r="BD65" s="1098">
        <v>6.0185185185185182E-2</v>
      </c>
      <c r="BE65" s="1098">
        <v>5.0914838173953647E-2</v>
      </c>
      <c r="BF65" s="1098">
        <v>7.1017135051334862E-2</v>
      </c>
      <c r="BG65" s="1098">
        <v>5.8252427184466021E-2</v>
      </c>
      <c r="BH65" s="1098">
        <v>4.9846713793757207E-2</v>
      </c>
      <c r="BI65" s="1072">
        <v>6.797420062555766E-2</v>
      </c>
      <c r="BJ65" s="1059">
        <v>568</v>
      </c>
      <c r="BK65" s="1059">
        <v>743</v>
      </c>
      <c r="BL65" s="1059">
        <v>1026</v>
      </c>
      <c r="BM65" s="1059">
        <v>1304</v>
      </c>
      <c r="BN65" s="1059">
        <v>544</v>
      </c>
      <c r="BO65" s="1059">
        <v>3641</v>
      </c>
      <c r="BP65" s="1059">
        <v>4185</v>
      </c>
      <c r="BQ65" s="1126">
        <v>11394</v>
      </c>
      <c r="BR65" s="1059">
        <v>575</v>
      </c>
      <c r="BS65" s="1059">
        <v>743</v>
      </c>
      <c r="BT65" s="1059">
        <v>1062</v>
      </c>
      <c r="BU65" s="1059">
        <v>1222</v>
      </c>
      <c r="BV65" s="1059">
        <v>518</v>
      </c>
      <c r="BW65" s="1059">
        <v>3602</v>
      </c>
      <c r="BX65" s="1059">
        <v>4120</v>
      </c>
      <c r="BY65" s="1126">
        <v>11245</v>
      </c>
      <c r="BZ65" s="1059">
        <v>586</v>
      </c>
      <c r="CA65" s="1059">
        <v>738</v>
      </c>
      <c r="CB65" s="1059">
        <v>1059</v>
      </c>
      <c r="CC65" s="1059">
        <v>1338</v>
      </c>
      <c r="CD65" s="1059">
        <v>514</v>
      </c>
      <c r="CE65" s="1059">
        <v>3721</v>
      </c>
      <c r="CF65" s="1059">
        <v>4235</v>
      </c>
      <c r="CG65" s="1126">
        <v>11323</v>
      </c>
      <c r="CH65" s="1059">
        <v>572</v>
      </c>
      <c r="CI65" s="1059">
        <v>694</v>
      </c>
      <c r="CJ65" s="1059">
        <v>1095</v>
      </c>
      <c r="CK65" s="1059">
        <v>1265</v>
      </c>
      <c r="CL65" s="1059">
        <v>468</v>
      </c>
      <c r="CM65" s="1059">
        <v>3626</v>
      </c>
      <c r="CN65" s="1059">
        <v>4094</v>
      </c>
      <c r="CO65" s="1126">
        <v>10973</v>
      </c>
      <c r="CP65" s="1059">
        <v>603</v>
      </c>
      <c r="CQ65" s="1059">
        <v>709</v>
      </c>
      <c r="CR65" s="1059">
        <v>1093</v>
      </c>
      <c r="CS65" s="1059">
        <v>1256</v>
      </c>
      <c r="CT65" s="1059">
        <v>464</v>
      </c>
      <c r="CU65" s="1059">
        <v>3661</v>
      </c>
      <c r="CV65" s="1059">
        <v>4125</v>
      </c>
      <c r="CW65" s="1126">
        <v>10925</v>
      </c>
      <c r="CX65" s="1059">
        <v>635</v>
      </c>
      <c r="CY65" s="1059">
        <v>714</v>
      </c>
      <c r="CZ65" s="1059">
        <v>1047</v>
      </c>
      <c r="DA65" s="1059">
        <v>1155</v>
      </c>
      <c r="DB65" s="1059">
        <v>480</v>
      </c>
      <c r="DC65" s="1059">
        <v>3551</v>
      </c>
      <c r="DD65" s="1059">
        <v>4031</v>
      </c>
      <c r="DE65" s="1126">
        <v>10751</v>
      </c>
      <c r="DF65" s="1059">
        <v>621</v>
      </c>
      <c r="DG65" s="1059">
        <v>719</v>
      </c>
      <c r="DH65" s="1059">
        <v>1115</v>
      </c>
      <c r="DI65" s="1059">
        <v>1081</v>
      </c>
      <c r="DJ65" s="1059">
        <v>434</v>
      </c>
      <c r="DK65" s="1059">
        <v>3536</v>
      </c>
      <c r="DL65" s="1059">
        <v>3970</v>
      </c>
      <c r="DM65" s="1126">
        <v>10636</v>
      </c>
      <c r="DN65" s="1059">
        <v>637</v>
      </c>
      <c r="DO65" s="1059">
        <v>788</v>
      </c>
      <c r="DP65" s="1059">
        <v>1128</v>
      </c>
      <c r="DQ65" s="1059">
        <v>980</v>
      </c>
      <c r="DR65" s="1059">
        <v>432</v>
      </c>
      <c r="DS65" s="1059">
        <v>3533</v>
      </c>
      <c r="DT65" s="1059">
        <v>3965</v>
      </c>
      <c r="DU65" s="1126">
        <v>10602</v>
      </c>
      <c r="DV65" s="1059">
        <v>634</v>
      </c>
      <c r="DW65" s="1059">
        <v>814</v>
      </c>
      <c r="DX65" s="1059">
        <v>1178</v>
      </c>
      <c r="DY65" s="1059">
        <v>928</v>
      </c>
      <c r="DZ65" s="1059">
        <v>420</v>
      </c>
      <c r="EA65" s="1059">
        <v>3554</v>
      </c>
      <c r="EB65" s="1059">
        <v>3974</v>
      </c>
      <c r="EC65" s="1126">
        <v>10557</v>
      </c>
      <c r="ED65" s="1059">
        <v>646</v>
      </c>
      <c r="EE65" s="1059">
        <v>847</v>
      </c>
      <c r="EF65" s="1059">
        <v>1189</v>
      </c>
      <c r="EG65" s="1059">
        <v>865</v>
      </c>
      <c r="EH65" s="1059">
        <v>383</v>
      </c>
      <c r="EI65" s="1059">
        <v>3547</v>
      </c>
      <c r="EJ65" s="1059">
        <v>3930</v>
      </c>
      <c r="EK65" s="1126">
        <v>10461</v>
      </c>
      <c r="EL65" s="1059">
        <v>647</v>
      </c>
      <c r="EM65" s="1059">
        <v>862</v>
      </c>
      <c r="EN65" s="1059">
        <v>1225</v>
      </c>
      <c r="EO65" s="1059">
        <v>836</v>
      </c>
      <c r="EP65" s="1059">
        <v>356</v>
      </c>
      <c r="EQ65" s="1059">
        <v>3570</v>
      </c>
      <c r="ER65" s="1059">
        <v>3926</v>
      </c>
      <c r="ES65" s="1126">
        <v>10344</v>
      </c>
      <c r="ET65" s="1059" t="s">
        <v>770</v>
      </c>
      <c r="EU65" s="1059" t="s">
        <v>770</v>
      </c>
      <c r="EV65" s="1059">
        <v>11</v>
      </c>
      <c r="EW65" s="1059">
        <v>8</v>
      </c>
      <c r="EX65" s="1059">
        <v>19</v>
      </c>
      <c r="EY65" s="1059">
        <v>113</v>
      </c>
      <c r="EZ65" s="1098">
        <v>0.16814159292035399</v>
      </c>
      <c r="FA65" s="1098">
        <v>0.11036732074923333</v>
      </c>
      <c r="FB65" s="1098">
        <v>0.2477372359980799</v>
      </c>
      <c r="FC65" s="64" t="s">
        <v>3498</v>
      </c>
      <c r="FD65" s="1098">
        <v>7.0796460176991149E-2</v>
      </c>
      <c r="FE65" s="1098">
        <v>3.6307708145227553E-2</v>
      </c>
      <c r="FF65" s="1098">
        <v>0.13350751858129756</v>
      </c>
      <c r="FG65" s="1126" t="s">
        <v>3498</v>
      </c>
      <c r="FH65" s="1059" t="s">
        <v>770</v>
      </c>
      <c r="FI65" s="1059" t="s">
        <v>770</v>
      </c>
      <c r="FJ65" s="1059">
        <v>17</v>
      </c>
      <c r="FK65" s="1059">
        <v>19</v>
      </c>
      <c r="FL65" s="1059">
        <v>36</v>
      </c>
      <c r="FM65" s="1059">
        <v>109</v>
      </c>
      <c r="FN65" s="1098">
        <v>0.33027522935779818</v>
      </c>
      <c r="FO65" s="1098">
        <v>0.24908495766603778</v>
      </c>
      <c r="FP65" s="1098">
        <v>0.42302137287340286</v>
      </c>
      <c r="FQ65" s="1059" t="s">
        <v>2154</v>
      </c>
      <c r="FR65" s="1098">
        <v>0.1743119266055046</v>
      </c>
      <c r="FS65" s="1098">
        <v>0.11452871106877449</v>
      </c>
      <c r="FT65" s="1098">
        <v>0.25626992320961156</v>
      </c>
      <c r="FU65" s="1126" t="s">
        <v>2154</v>
      </c>
      <c r="FV65" s="1059" t="s">
        <v>770</v>
      </c>
      <c r="FW65" s="1059" t="s">
        <v>770</v>
      </c>
      <c r="FX65" s="1059">
        <v>11</v>
      </c>
      <c r="FY65" s="1059">
        <v>13</v>
      </c>
      <c r="FZ65" s="1059">
        <v>24</v>
      </c>
      <c r="GA65" s="1059">
        <v>131</v>
      </c>
      <c r="GB65" s="1098">
        <v>0.18320610687022901</v>
      </c>
      <c r="GC65" s="1098">
        <v>0.12631796965862391</v>
      </c>
      <c r="GD65" s="1098">
        <v>0.25814434092517413</v>
      </c>
      <c r="GE65" s="1059" t="s">
        <v>3498</v>
      </c>
      <c r="GF65" s="1098">
        <v>9.9236641221374045E-2</v>
      </c>
      <c r="GG65" s="1098">
        <v>5.8914886907542825E-2</v>
      </c>
      <c r="GH65" s="1098">
        <v>0.16239285539726195</v>
      </c>
      <c r="GI65" s="1126" t="s">
        <v>3498</v>
      </c>
      <c r="GJ65" s="1059" t="s">
        <v>770</v>
      </c>
      <c r="GK65" s="1059" t="s">
        <v>770</v>
      </c>
      <c r="GL65" s="1059">
        <v>20</v>
      </c>
      <c r="GM65" s="1059">
        <v>14</v>
      </c>
      <c r="GN65" s="1059">
        <v>34</v>
      </c>
      <c r="GO65" s="1059">
        <v>130</v>
      </c>
      <c r="GP65" s="1098">
        <v>0.26153846153846155</v>
      </c>
      <c r="GQ65" s="1098">
        <v>0.19361536916424207</v>
      </c>
      <c r="GR65" s="1098">
        <v>0.34314999079002523</v>
      </c>
      <c r="GS65" s="1059" t="s">
        <v>2154</v>
      </c>
      <c r="GT65" s="1098">
        <v>0.1076923076923077</v>
      </c>
      <c r="GU65" s="1098">
        <v>6.5241339616437868E-2</v>
      </c>
      <c r="GV65" s="1098">
        <v>0.17266296224380828</v>
      </c>
      <c r="GW65" s="1126" t="s">
        <v>3498</v>
      </c>
      <c r="GX65" s="1059" t="s">
        <v>770</v>
      </c>
      <c r="GY65" s="1059" t="s">
        <v>770</v>
      </c>
      <c r="GZ65" s="1059">
        <v>16</v>
      </c>
      <c r="HA65" s="1059">
        <v>7</v>
      </c>
      <c r="HB65" s="1059">
        <v>23</v>
      </c>
      <c r="HC65" s="1059">
        <v>119</v>
      </c>
      <c r="HD65" s="1098">
        <v>0.19327731092436976</v>
      </c>
      <c r="HE65" s="1098">
        <v>0.13238557850806792</v>
      </c>
      <c r="HF65" s="1098">
        <v>0.27335251105211339</v>
      </c>
      <c r="HG65" s="1059" t="s">
        <v>2154</v>
      </c>
      <c r="HH65" s="1098">
        <v>5.8823529411764705E-2</v>
      </c>
      <c r="HI65" s="1098">
        <v>2.8783312480727553E-2</v>
      </c>
      <c r="HJ65" s="1098">
        <v>0.11645640537980727</v>
      </c>
      <c r="HK65" s="1126" t="s">
        <v>2154</v>
      </c>
      <c r="HL65" s="1059" t="s">
        <v>770</v>
      </c>
      <c r="HM65" s="1059" t="s">
        <v>770</v>
      </c>
      <c r="HN65" s="1059" t="s">
        <v>2169</v>
      </c>
      <c r="HO65" s="1059" t="s">
        <v>2169</v>
      </c>
      <c r="HP65" s="1059">
        <v>12</v>
      </c>
      <c r="HQ65" s="1059">
        <v>99</v>
      </c>
      <c r="HR65" s="1098">
        <v>0.12121212121212122</v>
      </c>
      <c r="HS65" s="1098">
        <v>7.0715514977209362E-2</v>
      </c>
      <c r="HT65" s="1098">
        <v>0.20000661537720529</v>
      </c>
      <c r="HU65" s="1059" t="s">
        <v>3498</v>
      </c>
      <c r="HV65" s="1098" t="s">
        <v>2169</v>
      </c>
      <c r="HW65" s="1098" t="s">
        <v>2169</v>
      </c>
      <c r="HX65" s="1098" t="s">
        <v>2169</v>
      </c>
      <c r="HY65" s="1126" t="s">
        <v>2169</v>
      </c>
      <c r="HZ65" s="1059" t="s">
        <v>770</v>
      </c>
      <c r="IA65" s="1059" t="s">
        <v>770</v>
      </c>
      <c r="IB65" s="1059" t="s">
        <v>2169</v>
      </c>
      <c r="IC65" s="1059" t="s">
        <v>2169</v>
      </c>
      <c r="ID65" s="1059">
        <v>18</v>
      </c>
      <c r="IE65" s="1059">
        <v>113</v>
      </c>
      <c r="IF65" s="1098">
        <v>0.15929203539823009</v>
      </c>
      <c r="IG65" s="1098">
        <v>0.10320048744704044</v>
      </c>
      <c r="IH65" s="1098">
        <v>0.23778685748020112</v>
      </c>
      <c r="II65" s="1059" t="s">
        <v>2154</v>
      </c>
      <c r="IJ65" s="1098" t="s">
        <v>2169</v>
      </c>
      <c r="IK65" s="1098" t="s">
        <v>2169</v>
      </c>
      <c r="IL65" s="1098" t="s">
        <v>2169</v>
      </c>
      <c r="IM65" s="1126" t="s">
        <v>2169</v>
      </c>
      <c r="IN65" s="1059" t="s">
        <v>770</v>
      </c>
      <c r="IO65" s="1059" t="s">
        <v>770</v>
      </c>
      <c r="IP65" s="1059" t="s">
        <v>2169</v>
      </c>
      <c r="IQ65" s="1059" t="s">
        <v>2169</v>
      </c>
      <c r="IR65" s="1059">
        <v>17</v>
      </c>
      <c r="IS65" s="1059">
        <v>69</v>
      </c>
      <c r="IT65" s="1098">
        <v>0.24637681159420291</v>
      </c>
      <c r="IU65" s="1098">
        <v>0.1598977781701755</v>
      </c>
      <c r="IV65" s="1098">
        <v>0.3596066281576043</v>
      </c>
      <c r="IW65" s="1059" t="s">
        <v>2154</v>
      </c>
      <c r="IX65" s="1098" t="s">
        <v>2169</v>
      </c>
      <c r="IY65" s="1098" t="s">
        <v>2169</v>
      </c>
      <c r="IZ65" s="1098" t="s">
        <v>2169</v>
      </c>
      <c r="JA65" s="1126" t="s">
        <v>2169</v>
      </c>
      <c r="JB65" s="1059">
        <v>9952</v>
      </c>
      <c r="JC65" s="1059">
        <v>635</v>
      </c>
      <c r="JD65" s="1059">
        <v>695</v>
      </c>
      <c r="JE65" s="1059">
        <v>728</v>
      </c>
      <c r="JF65" s="1059">
        <v>703</v>
      </c>
      <c r="JG65" s="1126">
        <v>477</v>
      </c>
      <c r="JH65" s="1059">
        <v>1097</v>
      </c>
      <c r="JI65" s="1059">
        <v>12</v>
      </c>
      <c r="JJ65" s="1059">
        <v>10</v>
      </c>
      <c r="JK65" s="1059">
        <v>30</v>
      </c>
      <c r="JL65" s="1059">
        <v>28</v>
      </c>
      <c r="JM65" s="1126">
        <v>21</v>
      </c>
      <c r="JN65" s="1060">
        <v>0.11022909967845659</v>
      </c>
      <c r="JO65" s="1060">
        <v>1.889763779527559E-2</v>
      </c>
      <c r="JP65" s="1060">
        <v>1.4388489208633094E-2</v>
      </c>
      <c r="JQ65" s="1060">
        <v>4.1208791208791208E-2</v>
      </c>
      <c r="JR65" s="1060">
        <v>3.9829302987197723E-2</v>
      </c>
      <c r="JS65" s="1072">
        <v>4.40251572327044E-2</v>
      </c>
      <c r="JT65" s="1059">
        <v>10730</v>
      </c>
      <c r="JU65" s="1059">
        <v>10145</v>
      </c>
      <c r="JV65" s="1059">
        <v>9791</v>
      </c>
      <c r="JW65" s="1059">
        <v>354</v>
      </c>
      <c r="JX65" s="1059">
        <v>66</v>
      </c>
      <c r="JY65" s="1059">
        <v>18</v>
      </c>
      <c r="JZ65" s="1059">
        <v>270</v>
      </c>
      <c r="KA65" s="1059">
        <v>219</v>
      </c>
      <c r="KB65" s="1059">
        <v>168</v>
      </c>
      <c r="KC65" s="1059">
        <v>175</v>
      </c>
      <c r="KD65" s="1059">
        <v>23</v>
      </c>
      <c r="KE65" s="1060">
        <v>0.91248835041938492</v>
      </c>
      <c r="KF65" s="1072">
        <v>8.7511649580615081E-2</v>
      </c>
      <c r="KG65" s="1059">
        <v>638</v>
      </c>
      <c r="KH65" s="1059">
        <v>594</v>
      </c>
      <c r="KI65" s="1059">
        <v>583</v>
      </c>
      <c r="KJ65" s="1059">
        <v>11</v>
      </c>
      <c r="KK65" s="1059">
        <v>1</v>
      </c>
      <c r="KL65" s="1059">
        <v>1</v>
      </c>
      <c r="KM65" s="1059">
        <v>9</v>
      </c>
      <c r="KN65" s="1059">
        <v>27</v>
      </c>
      <c r="KO65" s="1059">
        <v>13</v>
      </c>
      <c r="KP65" s="1059">
        <v>3</v>
      </c>
      <c r="KQ65" s="1059">
        <v>1</v>
      </c>
      <c r="KR65" s="1060">
        <v>0.91379310344827591</v>
      </c>
      <c r="KS65" s="1072">
        <v>8.6206896551724088E-2</v>
      </c>
      <c r="KT65" s="1059">
        <v>417</v>
      </c>
      <c r="KU65" s="1059">
        <v>387</v>
      </c>
      <c r="KV65" s="1059">
        <v>376</v>
      </c>
      <c r="KW65" s="1059">
        <v>11</v>
      </c>
      <c r="KX65" s="1059">
        <v>1</v>
      </c>
      <c r="KY65" s="1059">
        <v>0</v>
      </c>
      <c r="KZ65" s="1059">
        <v>10</v>
      </c>
      <c r="LA65" s="1059">
        <v>21</v>
      </c>
      <c r="LB65" s="1059">
        <v>8</v>
      </c>
      <c r="LC65" s="1059">
        <v>1</v>
      </c>
      <c r="LD65" s="1059">
        <v>0</v>
      </c>
      <c r="LE65" s="1060">
        <v>0.90167865707434047</v>
      </c>
      <c r="LF65" s="1072">
        <v>9.8321342925659527E-2</v>
      </c>
      <c r="LG65" s="1059">
        <v>278</v>
      </c>
      <c r="LH65" s="1059">
        <v>263</v>
      </c>
      <c r="LI65" s="1059">
        <v>251</v>
      </c>
      <c r="LJ65" s="1059">
        <v>12</v>
      </c>
      <c r="LK65" s="1059">
        <v>1</v>
      </c>
      <c r="LL65" s="1059">
        <v>1</v>
      </c>
      <c r="LM65" s="1059">
        <v>10</v>
      </c>
      <c r="LN65" s="1059">
        <v>6</v>
      </c>
      <c r="LO65" s="1059">
        <v>7</v>
      </c>
      <c r="LP65" s="1059">
        <v>2</v>
      </c>
      <c r="LQ65" s="1059">
        <v>0</v>
      </c>
      <c r="LR65" s="1060">
        <v>0.90287769784172667</v>
      </c>
      <c r="LS65" s="1072">
        <v>9.7122302158273333E-2</v>
      </c>
      <c r="LT65" s="1059">
        <v>1088</v>
      </c>
      <c r="LU65" s="1059">
        <v>925</v>
      </c>
      <c r="LV65" s="1059">
        <v>891</v>
      </c>
      <c r="LW65" s="1059">
        <v>34</v>
      </c>
      <c r="LX65" s="1059">
        <v>7</v>
      </c>
      <c r="LY65" s="1059">
        <v>5</v>
      </c>
      <c r="LZ65" s="1059">
        <v>22</v>
      </c>
      <c r="MA65" s="1059">
        <v>63</v>
      </c>
      <c r="MB65" s="1059">
        <v>19</v>
      </c>
      <c r="MC65" s="1059">
        <v>79</v>
      </c>
      <c r="MD65" s="1059">
        <v>2</v>
      </c>
      <c r="ME65" s="1060">
        <v>0.8189338235294118</v>
      </c>
      <c r="MF65" s="1072">
        <v>0.1810661764705882</v>
      </c>
      <c r="MG65" s="1059">
        <v>254</v>
      </c>
      <c r="MH65" s="1059">
        <v>223</v>
      </c>
      <c r="MI65" s="1059">
        <v>210</v>
      </c>
      <c r="MJ65" s="1059">
        <v>13</v>
      </c>
      <c r="MK65" s="1059">
        <v>3</v>
      </c>
      <c r="ML65" s="1059">
        <v>1</v>
      </c>
      <c r="MM65" s="1059">
        <v>9</v>
      </c>
      <c r="MN65" s="1059">
        <v>12</v>
      </c>
      <c r="MO65" s="1059">
        <v>7</v>
      </c>
      <c r="MP65" s="1059">
        <v>11</v>
      </c>
      <c r="MQ65" s="1059">
        <v>1</v>
      </c>
      <c r="MR65" s="1060">
        <v>0.82677165354330706</v>
      </c>
      <c r="MS65" s="1072">
        <v>0.17322834645669294</v>
      </c>
      <c r="MT65" s="1059">
        <v>544</v>
      </c>
      <c r="MU65" s="1059">
        <v>455</v>
      </c>
      <c r="MV65" s="1059">
        <v>437</v>
      </c>
      <c r="MW65" s="1059">
        <v>18</v>
      </c>
      <c r="MX65" s="1059">
        <v>1</v>
      </c>
      <c r="MY65" s="1059">
        <v>1</v>
      </c>
      <c r="MZ65" s="1059">
        <v>16</v>
      </c>
      <c r="NA65" s="1059">
        <v>30</v>
      </c>
      <c r="NB65" s="1059">
        <v>20</v>
      </c>
      <c r="NC65" s="1059">
        <v>37</v>
      </c>
      <c r="ND65" s="1059">
        <v>2</v>
      </c>
      <c r="NE65" s="1060">
        <v>0.8033088235294118</v>
      </c>
      <c r="NF65" s="1072">
        <v>0.1966911764705882</v>
      </c>
      <c r="NG65" s="1059">
        <v>320</v>
      </c>
      <c r="NH65" s="1059">
        <v>288</v>
      </c>
      <c r="NI65" s="1059">
        <v>278</v>
      </c>
      <c r="NJ65" s="1059">
        <v>10</v>
      </c>
      <c r="NK65" s="1059">
        <v>2</v>
      </c>
      <c r="NL65" s="1059">
        <v>2</v>
      </c>
      <c r="NM65" s="1059">
        <v>6</v>
      </c>
      <c r="NN65" s="1059">
        <v>7</v>
      </c>
      <c r="NO65" s="1059">
        <v>10</v>
      </c>
      <c r="NP65" s="1059">
        <v>15</v>
      </c>
      <c r="NQ65" s="1059">
        <v>0</v>
      </c>
      <c r="NR65" s="1060">
        <v>0.86875000000000002</v>
      </c>
      <c r="NS65" s="1072">
        <v>0.13124999999999998</v>
      </c>
      <c r="NT65" s="1059">
        <v>477</v>
      </c>
      <c r="NU65" s="1059">
        <v>467</v>
      </c>
      <c r="NV65" s="1059">
        <v>459</v>
      </c>
      <c r="NW65" s="1059">
        <v>8</v>
      </c>
      <c r="NX65" s="1059">
        <v>0</v>
      </c>
      <c r="NY65" s="1059">
        <v>0</v>
      </c>
      <c r="NZ65" s="1059">
        <v>8</v>
      </c>
      <c r="OA65" s="1059">
        <v>5</v>
      </c>
      <c r="OB65" s="1059">
        <v>3</v>
      </c>
      <c r="OC65" s="1059">
        <v>0</v>
      </c>
      <c r="OD65" s="1059">
        <v>2</v>
      </c>
      <c r="OE65" s="1060">
        <v>0.96226415094339623</v>
      </c>
      <c r="OF65" s="1072">
        <v>3.7735849056603765E-2</v>
      </c>
      <c r="OG65" s="1059">
        <v>4016</v>
      </c>
      <c r="OH65" s="1059">
        <v>3602</v>
      </c>
      <c r="OI65" s="1059">
        <v>3485</v>
      </c>
      <c r="OJ65" s="1059">
        <v>117</v>
      </c>
      <c r="OK65" s="1059">
        <v>16</v>
      </c>
      <c r="OL65" s="1059">
        <v>11</v>
      </c>
      <c r="OM65" s="1059">
        <v>90</v>
      </c>
      <c r="ON65" s="1059">
        <v>171</v>
      </c>
      <c r="OO65" s="1059">
        <v>87</v>
      </c>
      <c r="OP65" s="1059">
        <v>148</v>
      </c>
      <c r="OQ65" s="1059">
        <v>8</v>
      </c>
      <c r="OR65" s="1060">
        <v>0.86777888446215135</v>
      </c>
      <c r="OS65" s="1072">
        <v>0.13222111553784865</v>
      </c>
      <c r="OT65" s="1059">
        <v>10925</v>
      </c>
      <c r="OU65" s="1059">
        <v>6.3534897940503425</v>
      </c>
      <c r="OV65" s="1060">
        <v>0</v>
      </c>
      <c r="OW65" s="1072">
        <v>0</v>
      </c>
      <c r="OX65" s="1059">
        <v>2686</v>
      </c>
      <c r="OY65" s="1060">
        <v>4.326693968726731E-2</v>
      </c>
      <c r="OZ65" s="1059">
        <v>116.21499999999999</v>
      </c>
      <c r="PA65" s="1060">
        <v>0</v>
      </c>
      <c r="PB65" s="1072">
        <v>0</v>
      </c>
      <c r="PC65" s="1059">
        <v>225</v>
      </c>
      <c r="PD65" s="1059">
        <v>50</v>
      </c>
      <c r="PE65" s="1126">
        <v>20</v>
      </c>
      <c r="PF65" s="1059">
        <v>205</v>
      </c>
      <c r="PG65" s="1059">
        <v>45</v>
      </c>
      <c r="PH65" s="1126">
        <v>10</v>
      </c>
      <c r="PI65" s="1059">
        <v>190</v>
      </c>
      <c r="PJ65" s="1059">
        <v>40</v>
      </c>
      <c r="PK65" s="1126">
        <v>20</v>
      </c>
      <c r="PL65" s="1059">
        <v>185</v>
      </c>
      <c r="PM65" s="1059">
        <v>30</v>
      </c>
      <c r="PN65" s="1126">
        <v>25</v>
      </c>
      <c r="PO65" s="1059">
        <v>175</v>
      </c>
      <c r="PP65" s="1059">
        <v>45</v>
      </c>
      <c r="PQ65" s="1126">
        <v>5</v>
      </c>
      <c r="PR65" s="1059">
        <v>165</v>
      </c>
      <c r="PS65" s="1059">
        <v>45</v>
      </c>
      <c r="PT65" s="1126">
        <v>10</v>
      </c>
      <c r="PU65" s="1059" t="s">
        <v>770</v>
      </c>
      <c r="PV65" s="1059" t="s">
        <v>770</v>
      </c>
      <c r="PW65" s="1059" t="s">
        <v>770</v>
      </c>
      <c r="PX65" s="1059" t="s">
        <v>770</v>
      </c>
      <c r="PY65" s="1059" t="s">
        <v>770</v>
      </c>
      <c r="PZ65" s="1059" t="s">
        <v>770</v>
      </c>
      <c r="QA65" s="1059" t="s">
        <v>770</v>
      </c>
      <c r="QB65" s="1126" t="s">
        <v>770</v>
      </c>
      <c r="QC65" s="1059">
        <v>109</v>
      </c>
      <c r="QD65" s="1059">
        <v>104</v>
      </c>
      <c r="QE65" s="1059" t="s">
        <v>770</v>
      </c>
      <c r="QF65" s="1059">
        <v>78</v>
      </c>
      <c r="QG65" s="1059">
        <v>91</v>
      </c>
      <c r="QH65" s="1059">
        <v>126</v>
      </c>
      <c r="QI65" s="1059">
        <v>104</v>
      </c>
      <c r="QJ65" s="1059">
        <v>123</v>
      </c>
      <c r="QK65" s="1126">
        <v>116</v>
      </c>
      <c r="QL65" s="1059">
        <v>110</v>
      </c>
      <c r="QM65" s="1059">
        <v>107</v>
      </c>
      <c r="QN65" s="1059">
        <v>106</v>
      </c>
      <c r="QO65" s="1059">
        <v>110</v>
      </c>
      <c r="QP65" s="1059">
        <v>135</v>
      </c>
      <c r="QQ65" s="1059">
        <v>144</v>
      </c>
      <c r="QR65" s="1059">
        <v>139</v>
      </c>
      <c r="QS65" s="1059">
        <v>162</v>
      </c>
      <c r="QT65" s="1059">
        <v>150</v>
      </c>
      <c r="QU65" s="1059">
        <v>148</v>
      </c>
      <c r="QV65" s="1059">
        <v>143</v>
      </c>
      <c r="QW65" s="1059">
        <v>192</v>
      </c>
      <c r="QX65" s="1059">
        <v>210</v>
      </c>
      <c r="QY65" s="1059">
        <v>239</v>
      </c>
      <c r="QZ65" s="1059">
        <v>242</v>
      </c>
      <c r="RA65" s="1059">
        <v>265</v>
      </c>
      <c r="RB65" s="1059">
        <v>352</v>
      </c>
      <c r="RC65" s="1059">
        <v>319</v>
      </c>
      <c r="RD65" s="1059">
        <v>259</v>
      </c>
      <c r="RE65" s="1059">
        <v>109</v>
      </c>
      <c r="RF65" s="1059">
        <v>97</v>
      </c>
      <c r="RG65" s="1059">
        <v>105</v>
      </c>
      <c r="RH65" s="1059">
        <v>103</v>
      </c>
      <c r="RI65" s="1059">
        <v>119</v>
      </c>
      <c r="RJ65" s="1126">
        <v>120</v>
      </c>
      <c r="RK65" s="1059">
        <v>103</v>
      </c>
      <c r="RL65" s="1059">
        <v>101</v>
      </c>
      <c r="RM65" s="1059">
        <v>104</v>
      </c>
      <c r="RN65" s="1059">
        <v>135</v>
      </c>
      <c r="RO65" s="1059">
        <v>132</v>
      </c>
      <c r="RP65" s="1059">
        <v>141</v>
      </c>
      <c r="RQ65" s="1059">
        <v>155</v>
      </c>
      <c r="RR65" s="1059">
        <v>150</v>
      </c>
      <c r="RS65" s="1059">
        <v>155</v>
      </c>
      <c r="RT65" s="1059">
        <v>142</v>
      </c>
      <c r="RU65" s="1059">
        <v>158</v>
      </c>
      <c r="RV65" s="1059">
        <v>206</v>
      </c>
      <c r="RW65" s="1059">
        <v>229</v>
      </c>
      <c r="RX65" s="1059">
        <v>237</v>
      </c>
      <c r="RY65" s="1059">
        <v>232</v>
      </c>
      <c r="RZ65" s="1059">
        <v>323</v>
      </c>
      <c r="SA65" s="1059">
        <v>324</v>
      </c>
      <c r="SB65" s="1059">
        <v>287</v>
      </c>
      <c r="SC65" s="1059">
        <v>171</v>
      </c>
      <c r="SD65" s="1059">
        <v>117</v>
      </c>
      <c r="SE65" s="1059">
        <v>96</v>
      </c>
      <c r="SF65" s="1059">
        <v>90</v>
      </c>
      <c r="SG65" s="1059">
        <v>114</v>
      </c>
      <c r="SH65" s="1059">
        <v>120</v>
      </c>
      <c r="SI65" s="1126">
        <v>98</v>
      </c>
      <c r="SJ65" s="1059">
        <v>95</v>
      </c>
      <c r="SK65" s="1059">
        <v>103</v>
      </c>
      <c r="SL65" s="1059">
        <v>133</v>
      </c>
      <c r="SM65" s="1059">
        <v>128</v>
      </c>
      <c r="SN65" s="1059">
        <v>127</v>
      </c>
      <c r="SO65" s="1059">
        <v>153</v>
      </c>
      <c r="SP65" s="1059">
        <v>146</v>
      </c>
      <c r="SQ65" s="1059">
        <v>153</v>
      </c>
      <c r="SR65" s="1059">
        <v>143</v>
      </c>
      <c r="SS65" s="1059">
        <v>143</v>
      </c>
      <c r="ST65" s="1059">
        <v>152</v>
      </c>
      <c r="SU65" s="1059">
        <v>164</v>
      </c>
      <c r="SV65" s="1059">
        <v>224</v>
      </c>
      <c r="SW65" s="1059">
        <v>225</v>
      </c>
      <c r="SX65" s="1059">
        <v>294</v>
      </c>
      <c r="SY65" s="1059">
        <v>310</v>
      </c>
      <c r="SZ65" s="1059">
        <v>298</v>
      </c>
      <c r="TA65" s="1059">
        <v>316</v>
      </c>
      <c r="TB65" s="1059">
        <v>282</v>
      </c>
      <c r="TC65" s="1059">
        <v>132</v>
      </c>
      <c r="TD65" s="1059">
        <v>88</v>
      </c>
      <c r="TE65" s="1059">
        <v>103</v>
      </c>
      <c r="TF65" s="1059">
        <v>124</v>
      </c>
      <c r="TG65" s="1059">
        <v>101</v>
      </c>
      <c r="TH65" s="1126">
        <v>98</v>
      </c>
      <c r="TI65" s="1059">
        <v>45</v>
      </c>
      <c r="TJ65" s="1059">
        <v>89</v>
      </c>
      <c r="TK65" s="1059">
        <v>134</v>
      </c>
      <c r="TL65" s="1060">
        <v>0.66417910447761197</v>
      </c>
      <c r="TM65" s="1060">
        <v>0.58062954335825945</v>
      </c>
      <c r="TN65" s="1060">
        <v>0.73857775738016174</v>
      </c>
      <c r="TO65" s="1126" t="s">
        <v>3499</v>
      </c>
      <c r="TP65" s="1059">
        <v>38</v>
      </c>
      <c r="TQ65" s="1059">
        <v>97</v>
      </c>
      <c r="TR65" s="1059">
        <v>135</v>
      </c>
      <c r="TS65" s="1060">
        <v>0.71851851851851856</v>
      </c>
      <c r="TT65" s="1060">
        <v>0.63742332520504075</v>
      </c>
      <c r="TU65" s="1060">
        <v>0.78752179206137429</v>
      </c>
      <c r="TV65" s="1126" t="s">
        <v>3499</v>
      </c>
      <c r="TW65" s="1059">
        <v>29</v>
      </c>
      <c r="TX65" s="1059">
        <v>97</v>
      </c>
      <c r="TY65" s="1059">
        <v>126</v>
      </c>
      <c r="TZ65" s="1060">
        <v>0.76984126984126988</v>
      </c>
      <c r="UA65" s="1060">
        <v>0.68901613398068717</v>
      </c>
      <c r="UB65" s="1060">
        <v>0.83469948518765014</v>
      </c>
      <c r="UC65" s="1126" t="s">
        <v>3499</v>
      </c>
      <c r="UD65" s="1059">
        <v>37</v>
      </c>
      <c r="UE65" s="1059">
        <v>107</v>
      </c>
      <c r="UF65" s="1059">
        <v>144</v>
      </c>
      <c r="UG65" s="1060">
        <v>0.74305555555555558</v>
      </c>
      <c r="UH65" s="1060">
        <v>0.6660238596065402</v>
      </c>
      <c r="UI65" s="1060">
        <v>0.80745631678226137</v>
      </c>
      <c r="UJ65" s="1126" t="s">
        <v>2154</v>
      </c>
      <c r="UK65" s="1059">
        <v>28</v>
      </c>
      <c r="UL65" s="1059">
        <v>108</v>
      </c>
      <c r="UM65" s="1059">
        <v>136</v>
      </c>
      <c r="UN65" s="1060">
        <v>0.79411764705882348</v>
      </c>
      <c r="UO65" s="1060">
        <v>0.71853638304809431</v>
      </c>
      <c r="UP65" s="1060">
        <v>0.85354002887332781</v>
      </c>
      <c r="UQ65" s="1126" t="s">
        <v>3499</v>
      </c>
      <c r="UR65" s="1059">
        <v>2308</v>
      </c>
      <c r="US65" s="1059">
        <v>2278</v>
      </c>
      <c r="UT65" s="1059">
        <v>30</v>
      </c>
      <c r="UU65" s="1059">
        <v>29</v>
      </c>
      <c r="UV65" s="1060">
        <v>0.96666666666666667</v>
      </c>
      <c r="UW65" s="1059">
        <v>1</v>
      </c>
      <c r="UX65" s="1072">
        <v>3.3333333333333333E-2</v>
      </c>
      <c r="UY65" s="1059">
        <v>1330</v>
      </c>
      <c r="UZ65" s="1059">
        <v>1041</v>
      </c>
      <c r="VA65" s="1059">
        <v>123</v>
      </c>
      <c r="VB65" s="1059">
        <v>166</v>
      </c>
      <c r="VC65" s="1060">
        <v>0.78270676691729324</v>
      </c>
      <c r="VD65" s="1060">
        <v>9.2481203007518803E-2</v>
      </c>
      <c r="VE65" s="1072">
        <v>0.12481203007518797</v>
      </c>
      <c r="VF65" s="1059">
        <v>2972</v>
      </c>
      <c r="VG65" s="1059">
        <v>166</v>
      </c>
      <c r="VH65" s="1059">
        <v>218</v>
      </c>
      <c r="VI65" s="1059">
        <v>106</v>
      </c>
      <c r="VJ65" s="1059">
        <v>2576</v>
      </c>
      <c r="VK65" s="1059">
        <v>209</v>
      </c>
      <c r="VL65" s="1059">
        <v>1433</v>
      </c>
      <c r="VM65" s="1072">
        <v>0.14584787159804605</v>
      </c>
      <c r="VN65" s="1059">
        <v>1053</v>
      </c>
      <c r="VO65" s="1059">
        <v>0</v>
      </c>
      <c r="VP65" s="1059">
        <v>141</v>
      </c>
      <c r="VQ65" s="1059">
        <v>184</v>
      </c>
      <c r="VR65" s="1059">
        <v>63</v>
      </c>
      <c r="VS65" s="1126">
        <v>1441</v>
      </c>
      <c r="VT65" s="1059">
        <v>490</v>
      </c>
      <c r="VU65" s="1059">
        <v>454</v>
      </c>
      <c r="VV65" s="1059">
        <v>36</v>
      </c>
      <c r="VW65" s="1059">
        <v>0</v>
      </c>
      <c r="VX65" s="1059">
        <v>36</v>
      </c>
      <c r="VY65" s="1060">
        <v>7.3469387755102047E-2</v>
      </c>
      <c r="VZ65" s="1072">
        <v>7.3469387755102047E-2</v>
      </c>
      <c r="WA65" s="1059">
        <v>40</v>
      </c>
      <c r="WB65" s="1059">
        <v>35</v>
      </c>
      <c r="WC65" s="1059">
        <v>20</v>
      </c>
      <c r="WD65" s="1059">
        <v>15</v>
      </c>
      <c r="WE65" s="1059">
        <v>25</v>
      </c>
      <c r="WF65" s="1059">
        <v>20</v>
      </c>
      <c r="WG65" s="1126">
        <v>20</v>
      </c>
      <c r="WH65" s="1059">
        <v>183</v>
      </c>
      <c r="WI65" s="1059">
        <v>42</v>
      </c>
      <c r="WJ65" s="1060">
        <v>0.22950819672131148</v>
      </c>
      <c r="WK65" s="1126">
        <v>23</v>
      </c>
      <c r="WL65" s="1059" t="s">
        <v>770</v>
      </c>
      <c r="WM65" s="1060" t="s">
        <v>770</v>
      </c>
      <c r="WN65" s="1060" t="s">
        <v>770</v>
      </c>
      <c r="WO65" s="1072" t="s">
        <v>770</v>
      </c>
      <c r="WP65" s="1059" t="s">
        <v>770</v>
      </c>
      <c r="WQ65" s="1060" t="s">
        <v>770</v>
      </c>
      <c r="WR65" s="1060" t="s">
        <v>770</v>
      </c>
      <c r="WS65" s="1072" t="s">
        <v>770</v>
      </c>
      <c r="WT65" s="1059" t="s">
        <v>770</v>
      </c>
      <c r="WU65" s="1060" t="s">
        <v>770</v>
      </c>
      <c r="WV65" s="1060" t="s">
        <v>770</v>
      </c>
      <c r="WW65" s="1072" t="s">
        <v>770</v>
      </c>
      <c r="WX65" s="1059" t="s">
        <v>770</v>
      </c>
      <c r="WY65" s="1060" t="s">
        <v>770</v>
      </c>
      <c r="WZ65" s="1060" t="s">
        <v>770</v>
      </c>
      <c r="XA65" s="1072" t="s">
        <v>770</v>
      </c>
      <c r="XB65" s="1059">
        <v>63</v>
      </c>
      <c r="XC65" s="1059">
        <v>3840</v>
      </c>
      <c r="XD65" s="1072">
        <v>1.6406250000000001E-2</v>
      </c>
      <c r="XE65" s="1059">
        <v>35</v>
      </c>
      <c r="XF65" s="1059">
        <v>630</v>
      </c>
      <c r="XG65" s="1060">
        <v>5.5555555555555552E-2</v>
      </c>
      <c r="XH65" s="1060">
        <v>4.0214470057622881E-2</v>
      </c>
      <c r="XI65" s="1060">
        <v>7.6283840037272566E-2</v>
      </c>
      <c r="XJ65" s="1059">
        <v>50</v>
      </c>
      <c r="XK65" s="1059">
        <v>630</v>
      </c>
      <c r="XL65" s="1060">
        <v>7.9365079365079361E-2</v>
      </c>
      <c r="XM65" s="1060">
        <v>6.0717109217296394E-2</v>
      </c>
      <c r="XN65" s="1060">
        <v>0.1031116485510868</v>
      </c>
      <c r="XO65" s="1059">
        <v>50</v>
      </c>
      <c r="XP65" s="1059">
        <v>610</v>
      </c>
      <c r="XQ65" s="1060">
        <v>8.1967213114754092E-2</v>
      </c>
      <c r="XR65" s="1060">
        <v>6.2725697475180045E-2</v>
      </c>
      <c r="XS65" s="1060">
        <v>0.10644088019488035</v>
      </c>
      <c r="XT65" s="1059">
        <v>40</v>
      </c>
      <c r="XU65" s="1059">
        <v>600</v>
      </c>
      <c r="XV65" s="1060">
        <v>6.6666666666666666E-2</v>
      </c>
      <c r="XW65" s="1060">
        <v>4.9337618409390396E-2</v>
      </c>
      <c r="XX65" s="1060">
        <v>8.9509189135816888E-2</v>
      </c>
      <c r="XY65" s="1059">
        <v>40</v>
      </c>
      <c r="XZ65" s="1059">
        <v>570</v>
      </c>
      <c r="YA65" s="1060">
        <v>7.0175438596491224E-2</v>
      </c>
      <c r="YB65" s="1060">
        <v>5.1955720247553482E-2</v>
      </c>
      <c r="YC65" s="1060">
        <v>9.4149893998230247E-2</v>
      </c>
      <c r="YD65" s="1059">
        <v>30</v>
      </c>
      <c r="YE65" s="1059">
        <v>490</v>
      </c>
      <c r="YF65" s="1060">
        <v>6.1224489795918366E-2</v>
      </c>
      <c r="YG65" s="1060">
        <v>4.321938940143772E-2</v>
      </c>
      <c r="YH65" s="1060">
        <v>8.6055821661540133E-2</v>
      </c>
      <c r="YI65" s="1059" t="s">
        <v>770</v>
      </c>
      <c r="YJ65" s="1059" t="s">
        <v>770</v>
      </c>
      <c r="YK65" s="1060" t="s">
        <v>770</v>
      </c>
      <c r="YL65" s="1060" t="s">
        <v>770</v>
      </c>
      <c r="YM65" s="1072" t="s">
        <v>770</v>
      </c>
      <c r="YN65" s="1059">
        <v>40</v>
      </c>
      <c r="YO65" s="1059">
        <v>60</v>
      </c>
      <c r="YP65" s="1059">
        <v>40</v>
      </c>
      <c r="YQ65" s="1059">
        <v>35</v>
      </c>
      <c r="YR65" s="1059">
        <v>35</v>
      </c>
      <c r="YS65" s="1059">
        <v>30</v>
      </c>
      <c r="YT65" s="1126">
        <v>35</v>
      </c>
      <c r="YU65" s="1059">
        <v>1</v>
      </c>
      <c r="YV65" s="1059">
        <v>46</v>
      </c>
      <c r="YW65" s="1060">
        <v>2.1739130434782608E-2</v>
      </c>
      <c r="YX65" s="1060">
        <v>3.8478542580502872E-3</v>
      </c>
      <c r="YY65" s="1060">
        <v>0.11335294521511352</v>
      </c>
      <c r="YZ65" s="1059">
        <v>1</v>
      </c>
      <c r="ZA65" s="1059">
        <v>46</v>
      </c>
      <c r="ZB65" s="1060">
        <v>2.1739130434782608E-2</v>
      </c>
      <c r="ZC65" s="1060">
        <v>3.8478542580502872E-3</v>
      </c>
      <c r="ZD65" s="1060">
        <v>0.11335294521511352</v>
      </c>
      <c r="ZE65" s="1059">
        <v>2</v>
      </c>
      <c r="ZF65" s="1059">
        <v>46</v>
      </c>
      <c r="ZG65" s="1060">
        <v>4.3478260869565216E-2</v>
      </c>
      <c r="ZH65" s="1060">
        <v>1.2005445598556619E-2</v>
      </c>
      <c r="ZI65" s="1060">
        <v>0.14532259026219066</v>
      </c>
      <c r="ZJ65" s="1059">
        <v>5</v>
      </c>
      <c r="ZK65" s="1059">
        <v>43</v>
      </c>
      <c r="ZL65" s="1060">
        <v>0.11627906976744186</v>
      </c>
      <c r="ZM65" s="1060">
        <v>5.0704277398041682E-2</v>
      </c>
      <c r="ZN65" s="1072">
        <v>0.24479161810082128</v>
      </c>
      <c r="ZO65" s="1059">
        <v>118</v>
      </c>
      <c r="ZP65" s="1059">
        <v>29</v>
      </c>
      <c r="ZQ65" s="1059">
        <v>89</v>
      </c>
      <c r="ZR65" s="1060">
        <v>0.75423728813559321</v>
      </c>
      <c r="ZS65" s="1059">
        <v>41</v>
      </c>
      <c r="ZT65" s="1059">
        <v>10</v>
      </c>
      <c r="ZU65" s="1059">
        <v>51</v>
      </c>
      <c r="ZV65" s="1060">
        <v>0.4606741573033708</v>
      </c>
      <c r="ZW65" s="1060">
        <v>0.36089721123902507</v>
      </c>
      <c r="ZX65" s="1060">
        <v>0.56370543838629816</v>
      </c>
      <c r="ZY65" s="1060">
        <v>0.5730337078651685</v>
      </c>
      <c r="ZZ65" s="1060">
        <v>0.46935116372658764</v>
      </c>
      <c r="AAA65" s="1072">
        <v>0.67067248696924064</v>
      </c>
      <c r="AAB65" s="1059">
        <v>9</v>
      </c>
      <c r="AAC65" s="1059">
        <v>101</v>
      </c>
      <c r="AAD65" s="1059">
        <v>110</v>
      </c>
      <c r="AAE65" s="1060">
        <v>0.91818181818181821</v>
      </c>
      <c r="AAF65" s="1059">
        <v>47</v>
      </c>
      <c r="AAG65" s="1060">
        <v>0.46534653465346537</v>
      </c>
      <c r="AAH65" s="1060">
        <v>0.3711292273001412</v>
      </c>
      <c r="AAI65" s="1060">
        <v>0.56210329274737358</v>
      </c>
      <c r="AAJ65" s="1059">
        <v>21</v>
      </c>
      <c r="AAK65" s="1059">
        <v>68</v>
      </c>
      <c r="AAL65" s="1060">
        <v>0.67326732673267331</v>
      </c>
      <c r="AAM65" s="1060">
        <v>0.57691616069543605</v>
      </c>
      <c r="AAN65" s="1072">
        <v>0.75692123906699005</v>
      </c>
      <c r="AAO65" s="1059">
        <v>85</v>
      </c>
      <c r="AAP65" s="1059">
        <v>40</v>
      </c>
      <c r="AAQ65" s="1060">
        <v>0.47058823529411764</v>
      </c>
      <c r="AAR65" s="1060">
        <v>0.36806170013762118</v>
      </c>
      <c r="AAS65" s="1060">
        <v>0.57565826949849952</v>
      </c>
      <c r="AAT65" s="1059">
        <v>12</v>
      </c>
      <c r="AAU65" s="1059">
        <v>52</v>
      </c>
      <c r="AAV65" s="1060">
        <v>0.61176470588235299</v>
      </c>
      <c r="AAW65" s="1060">
        <v>0.50547711232963555</v>
      </c>
      <c r="AAX65" s="1072">
        <v>0.70838700305310587</v>
      </c>
      <c r="AAY65" s="1059">
        <v>89</v>
      </c>
      <c r="AAZ65" s="1059">
        <v>87</v>
      </c>
      <c r="ABA65" s="1059">
        <v>2</v>
      </c>
      <c r="ABB65" s="1060">
        <v>0.97752808988764039</v>
      </c>
      <c r="ABC65" s="1059">
        <v>39</v>
      </c>
      <c r="ABD65" s="1060">
        <v>0.44827586206896552</v>
      </c>
      <c r="ABE65" s="1060">
        <v>0.34817177128152227</v>
      </c>
      <c r="ABF65" s="1060">
        <v>0.55275452254028334</v>
      </c>
      <c r="ABG65" s="1059">
        <v>15</v>
      </c>
      <c r="ABH65" s="1059">
        <v>54</v>
      </c>
      <c r="ABI65" s="1060">
        <v>0.62068965517241381</v>
      </c>
      <c r="ABJ65" s="1060">
        <v>0.51567620821615068</v>
      </c>
      <c r="ABK65" s="1072">
        <v>0.71549577286630306</v>
      </c>
      <c r="ABL65" s="1059">
        <v>2972</v>
      </c>
      <c r="ABM65" s="1059">
        <v>1539</v>
      </c>
      <c r="ABN65" s="1059">
        <v>1433</v>
      </c>
      <c r="ABO65" s="1059">
        <v>166</v>
      </c>
      <c r="ABP65" s="1059">
        <v>122</v>
      </c>
      <c r="ABQ65" s="1059">
        <v>270</v>
      </c>
      <c r="ABR65" s="1059">
        <v>218</v>
      </c>
      <c r="ABS65" s="1059">
        <v>296</v>
      </c>
      <c r="ABT65" s="1059">
        <v>152</v>
      </c>
      <c r="ABU65" s="1059">
        <v>106</v>
      </c>
      <c r="ABV65" s="1059">
        <v>91</v>
      </c>
      <c r="ABW65" s="1126">
        <v>12</v>
      </c>
      <c r="ABX65" s="1059">
        <v>35</v>
      </c>
      <c r="ABY65" s="1059">
        <v>40</v>
      </c>
      <c r="ABZ65" s="1059">
        <v>30</v>
      </c>
      <c r="ACA65" s="1059">
        <v>10</v>
      </c>
      <c r="ACB65" s="1059">
        <v>95</v>
      </c>
      <c r="ACC65" s="1059">
        <v>115</v>
      </c>
      <c r="ACD65" s="1059">
        <v>60</v>
      </c>
      <c r="ACE65" s="1059">
        <v>30</v>
      </c>
      <c r="ACF65" s="1059">
        <v>20</v>
      </c>
      <c r="ACG65" s="1059">
        <v>30</v>
      </c>
      <c r="ACH65" s="1059">
        <v>10</v>
      </c>
      <c r="ACI65" s="1059">
        <v>70</v>
      </c>
      <c r="ACJ65" s="1059">
        <v>85</v>
      </c>
      <c r="ACK65" s="1059">
        <v>50</v>
      </c>
      <c r="ACL65" s="1059">
        <v>35</v>
      </c>
      <c r="ACM65" s="1059">
        <v>35</v>
      </c>
      <c r="ACN65" s="1059">
        <v>25</v>
      </c>
      <c r="ACO65" s="1059">
        <v>10</v>
      </c>
      <c r="ACP65" s="1059">
        <v>80</v>
      </c>
      <c r="ACQ65" s="1059">
        <v>95</v>
      </c>
      <c r="ACR65" s="1059">
        <v>40</v>
      </c>
      <c r="ACS65" s="1059">
        <v>35</v>
      </c>
      <c r="ACT65" s="1059">
        <v>35</v>
      </c>
      <c r="ACU65" s="1059">
        <v>15</v>
      </c>
      <c r="ACV65" s="1059">
        <v>10</v>
      </c>
      <c r="ACW65" s="1059">
        <v>95</v>
      </c>
      <c r="ACX65" s="1059">
        <v>110</v>
      </c>
      <c r="ACY65" s="1059">
        <v>65</v>
      </c>
      <c r="ACZ65" s="1059">
        <v>40</v>
      </c>
      <c r="ADA65" s="1059">
        <v>45</v>
      </c>
      <c r="ADB65" s="1059">
        <v>35</v>
      </c>
      <c r="ADC65" s="1059">
        <v>15</v>
      </c>
      <c r="ADD65" s="1059">
        <v>120</v>
      </c>
      <c r="ADE65" s="1059">
        <v>130</v>
      </c>
      <c r="ADF65" s="1059">
        <v>75</v>
      </c>
      <c r="ADG65" s="1059">
        <v>60</v>
      </c>
      <c r="ADH65" s="1059">
        <v>65</v>
      </c>
      <c r="ADI65" s="1059">
        <v>30</v>
      </c>
      <c r="ADJ65" s="1059">
        <v>10</v>
      </c>
      <c r="ADK65" s="1059">
        <v>170</v>
      </c>
      <c r="ADL65" s="1059">
        <v>180</v>
      </c>
      <c r="ADM65" s="1126">
        <v>105</v>
      </c>
      <c r="ADN65" s="1059">
        <v>81</v>
      </c>
      <c r="ADO65" s="1059">
        <v>81</v>
      </c>
      <c r="ADP65" s="1060">
        <v>1</v>
      </c>
      <c r="ADQ65" s="1059">
        <v>80</v>
      </c>
      <c r="ADR65" s="1060">
        <v>0.98765432098765427</v>
      </c>
      <c r="ADS65" s="1059">
        <v>89</v>
      </c>
      <c r="ADT65" s="1059">
        <v>87</v>
      </c>
      <c r="ADU65" s="1060">
        <v>0.97752808988764039</v>
      </c>
      <c r="ADV65" s="1059">
        <v>88</v>
      </c>
      <c r="ADW65" s="1060">
        <v>0.9887640449438202</v>
      </c>
      <c r="ADX65" s="1059">
        <v>88</v>
      </c>
      <c r="ADY65" s="1060">
        <v>0.9887640449438202</v>
      </c>
      <c r="ADZ65" s="1059">
        <v>88</v>
      </c>
      <c r="AEA65" s="1060">
        <v>0.9887640449438202</v>
      </c>
      <c r="AEB65" s="1059">
        <v>96</v>
      </c>
      <c r="AEC65" s="1059">
        <v>95</v>
      </c>
      <c r="AED65" s="1060">
        <v>0.98958333333333337</v>
      </c>
      <c r="AEE65" s="1059">
        <v>93</v>
      </c>
      <c r="AEF65" s="1060">
        <v>0.96875</v>
      </c>
      <c r="AEG65" s="1059">
        <v>95</v>
      </c>
      <c r="AEH65" s="1060">
        <v>0.98958333333333337</v>
      </c>
      <c r="AEI65" s="1059">
        <v>95</v>
      </c>
      <c r="AEJ65" s="1060">
        <v>0.98958333333333337</v>
      </c>
      <c r="AEK65" s="1059">
        <v>94</v>
      </c>
      <c r="AEL65" s="1060">
        <v>0.97916666666666663</v>
      </c>
      <c r="AEM65" s="1059">
        <v>94</v>
      </c>
      <c r="AEN65" s="1060">
        <v>0.97916666666666663</v>
      </c>
      <c r="AEO65" s="1059">
        <v>93</v>
      </c>
      <c r="AEP65" s="1072">
        <v>0.96875</v>
      </c>
      <c r="AEQ65" s="1158">
        <v>81</v>
      </c>
      <c r="AER65" s="1042">
        <v>81</v>
      </c>
      <c r="AES65" s="1144">
        <v>1</v>
      </c>
      <c r="AET65" s="64">
        <v>19</v>
      </c>
      <c r="AEU65" s="1144">
        <v>0.23456790123456789</v>
      </c>
      <c r="AEV65" s="1042">
        <v>81</v>
      </c>
      <c r="AEW65" s="1144">
        <v>1</v>
      </c>
      <c r="AEX65" s="1042">
        <v>83</v>
      </c>
      <c r="AEY65" s="1042">
        <v>80</v>
      </c>
      <c r="AEZ65" s="1144">
        <v>0.96385542168674698</v>
      </c>
      <c r="AFA65" s="65">
        <v>78</v>
      </c>
      <c r="AFB65" s="1144">
        <v>0.93975903614457834</v>
      </c>
      <c r="AFC65" s="65">
        <v>58</v>
      </c>
      <c r="AFD65" s="1144">
        <v>0.6987951807228916</v>
      </c>
      <c r="AFE65" s="1042">
        <v>79</v>
      </c>
      <c r="AFF65" s="1144">
        <v>0.95180722891566261</v>
      </c>
      <c r="AFG65" s="1042">
        <v>55.999999999999993</v>
      </c>
      <c r="AFH65" s="1144">
        <v>0.67469879518072284</v>
      </c>
      <c r="AFI65" s="1042">
        <v>119</v>
      </c>
      <c r="AFJ65" s="1042">
        <v>117</v>
      </c>
      <c r="AFK65" s="1144">
        <v>0.98319327731092432</v>
      </c>
      <c r="AFL65" s="65">
        <v>114</v>
      </c>
      <c r="AFM65" s="1144">
        <v>0.95798319327731096</v>
      </c>
      <c r="AFN65" s="65">
        <v>117</v>
      </c>
      <c r="AFO65" s="1144">
        <v>0.98319327731092432</v>
      </c>
      <c r="AFP65" s="65">
        <v>117</v>
      </c>
      <c r="AFQ65" s="1144">
        <v>0.98319327731092432</v>
      </c>
      <c r="AFR65" s="65">
        <v>86</v>
      </c>
      <c r="AFS65" s="1144">
        <v>0.72268907563025209</v>
      </c>
      <c r="AFT65" s="65">
        <v>117</v>
      </c>
      <c r="AFU65" s="1144">
        <v>0.98319327731092432</v>
      </c>
      <c r="AFV65" s="1042">
        <v>117</v>
      </c>
      <c r="AFW65" s="1144">
        <v>0.98319327731092432</v>
      </c>
      <c r="AFX65" s="1042">
        <v>117</v>
      </c>
      <c r="AFY65" s="1144">
        <v>0.98319327731092432</v>
      </c>
      <c r="AFZ65" s="1042">
        <v>87</v>
      </c>
      <c r="AGA65" s="1144">
        <v>0.73109243697478987</v>
      </c>
      <c r="AGB65" s="1042">
        <v>85</v>
      </c>
      <c r="AGC65" s="802">
        <v>0.7142857142857143</v>
      </c>
      <c r="AGD65" s="1042">
        <v>70</v>
      </c>
      <c r="AGE65" s="1039">
        <v>66</v>
      </c>
      <c r="AGF65" s="1145">
        <v>0.94285714285714284</v>
      </c>
      <c r="AGG65" s="1039">
        <v>1</v>
      </c>
      <c r="AGH65" s="1145">
        <v>1.4285714285714285E-2</v>
      </c>
      <c r="AGI65" s="1039">
        <v>65</v>
      </c>
      <c r="AGJ65" s="1145">
        <v>0.9285714285714286</v>
      </c>
      <c r="AGK65" s="1039">
        <v>96</v>
      </c>
      <c r="AGL65" s="1039">
        <v>96</v>
      </c>
      <c r="AGM65" s="1145">
        <v>1</v>
      </c>
      <c r="AGN65" s="1039">
        <v>93</v>
      </c>
      <c r="AGO65" s="1145">
        <v>0.96875</v>
      </c>
      <c r="AGP65" s="1039">
        <v>93</v>
      </c>
      <c r="AGQ65" s="1145">
        <v>0.96875</v>
      </c>
      <c r="AGR65" s="1039">
        <v>94</v>
      </c>
      <c r="AGS65" s="1145">
        <v>0.97916666666666663</v>
      </c>
      <c r="AGT65" s="1039">
        <v>94</v>
      </c>
      <c r="AGU65" s="1145">
        <v>0.97916666666666663</v>
      </c>
      <c r="AGV65" s="1039">
        <v>111</v>
      </c>
      <c r="AGW65" s="1039">
        <v>110</v>
      </c>
      <c r="AGX65" s="1145">
        <v>0.99099099099099097</v>
      </c>
      <c r="AGY65" s="1039">
        <v>107</v>
      </c>
      <c r="AGZ65" s="1145">
        <v>0.963963963963964</v>
      </c>
      <c r="AHA65" s="1039">
        <v>110</v>
      </c>
      <c r="AHB65" s="1145">
        <v>0.99099099099099097</v>
      </c>
      <c r="AHC65" s="1039">
        <v>110</v>
      </c>
      <c r="AHD65" s="1145">
        <v>0.99099099099099097</v>
      </c>
      <c r="AHE65" s="1039">
        <v>110</v>
      </c>
      <c r="AHF65" s="1145">
        <v>0.99099099099099097</v>
      </c>
      <c r="AHG65" s="1039">
        <v>107</v>
      </c>
      <c r="AHH65" s="1145">
        <v>0.963963963963964</v>
      </c>
      <c r="AHI65" s="1039">
        <v>110</v>
      </c>
      <c r="AHJ65" s="1145">
        <v>0.99099099099099097</v>
      </c>
      <c r="AHK65" s="1039">
        <v>107</v>
      </c>
      <c r="AHL65" s="1145">
        <v>0.963963963963964</v>
      </c>
      <c r="AHM65" s="1039">
        <v>110</v>
      </c>
      <c r="AHN65" s="1145">
        <v>0.99099099099099097</v>
      </c>
      <c r="AHO65" s="1039">
        <v>109</v>
      </c>
      <c r="AHP65" s="749">
        <v>0.98198198198198194</v>
      </c>
    </row>
    <row r="66" spans="1:900" x14ac:dyDescent="0.2">
      <c r="A66" s="1979"/>
      <c r="B66" s="8" t="s">
        <v>694</v>
      </c>
      <c r="C66" s="1015" t="s">
        <v>695</v>
      </c>
      <c r="D66" s="3" t="s">
        <v>689</v>
      </c>
      <c r="E66" s="1" t="s">
        <v>1670</v>
      </c>
      <c r="F66" s="1" t="s">
        <v>1671</v>
      </c>
      <c r="G66" s="1" t="s">
        <v>770</v>
      </c>
      <c r="H66" s="1" t="s">
        <v>770</v>
      </c>
      <c r="I66" s="1" t="s">
        <v>1672</v>
      </c>
      <c r="J66" s="1" t="s">
        <v>689</v>
      </c>
      <c r="K66" s="1" t="s">
        <v>736</v>
      </c>
      <c r="L66" s="1" t="s">
        <v>741</v>
      </c>
      <c r="M66" s="1" t="s">
        <v>609</v>
      </c>
      <c r="N66" s="1" t="s">
        <v>630</v>
      </c>
      <c r="O66" s="1" t="s">
        <v>1673</v>
      </c>
      <c r="P66" s="1" t="s">
        <v>736</v>
      </c>
      <c r="Q66" s="1">
        <v>516353</v>
      </c>
      <c r="R66" s="1">
        <v>130288</v>
      </c>
      <c r="S66" s="1" t="s">
        <v>770</v>
      </c>
      <c r="T66" s="1" t="s">
        <v>770</v>
      </c>
      <c r="U66" s="913" t="s">
        <v>770</v>
      </c>
      <c r="V66" s="1125">
        <v>255</v>
      </c>
      <c r="W66" s="1059">
        <v>295</v>
      </c>
      <c r="X66" s="1059">
        <v>2650</v>
      </c>
      <c r="Y66" s="1059">
        <v>3035</v>
      </c>
      <c r="Z66" s="1098">
        <v>9.6226415094339629E-2</v>
      </c>
      <c r="AA66" s="1098">
        <v>8.557580455946702E-2</v>
      </c>
      <c r="AB66" s="1098">
        <v>0.10804595725031095</v>
      </c>
      <c r="AC66" s="1098">
        <v>9.7199341021416807E-2</v>
      </c>
      <c r="AD66" s="1098">
        <v>8.7163965656268938E-2</v>
      </c>
      <c r="AE66" s="1072">
        <v>0.10825309274175313</v>
      </c>
      <c r="AF66" s="1059">
        <v>220</v>
      </c>
      <c r="AG66" s="1059">
        <v>230</v>
      </c>
      <c r="AH66" s="1059">
        <v>2650</v>
      </c>
      <c r="AI66" s="1059">
        <v>3050</v>
      </c>
      <c r="AJ66" s="1098">
        <v>8.3018867924528297E-2</v>
      </c>
      <c r="AK66" s="1098">
        <v>7.3107774808485113E-2</v>
      </c>
      <c r="AL66" s="1098">
        <v>9.413712874273418E-2</v>
      </c>
      <c r="AM66" s="1098">
        <v>7.5409836065573776E-2</v>
      </c>
      <c r="AN66" s="1098">
        <v>6.6563592054632456E-2</v>
      </c>
      <c r="AO66" s="1072">
        <v>8.5324272811743526E-2</v>
      </c>
      <c r="AP66" s="1059">
        <v>230</v>
      </c>
      <c r="AQ66" s="1059">
        <v>250</v>
      </c>
      <c r="AR66" s="1059">
        <v>2565</v>
      </c>
      <c r="AS66" s="1059">
        <v>2970</v>
      </c>
      <c r="AT66" s="1098">
        <v>8.9668615984405453E-2</v>
      </c>
      <c r="AU66" s="1098">
        <v>7.9216800175474528E-2</v>
      </c>
      <c r="AV66" s="1098">
        <v>0.10134765514658915</v>
      </c>
      <c r="AW66" s="1098">
        <v>8.4175084175084181E-2</v>
      </c>
      <c r="AX66" s="1098">
        <v>7.4718776032875842E-2</v>
      </c>
      <c r="AY66" s="1072">
        <v>9.47056757401845E-2</v>
      </c>
      <c r="AZ66" s="1059">
        <v>235</v>
      </c>
      <c r="BA66" s="1059">
        <v>255</v>
      </c>
      <c r="BB66" s="1059">
        <v>2475</v>
      </c>
      <c r="BC66" s="1059">
        <v>2845</v>
      </c>
      <c r="BD66" s="1098">
        <v>9.494949494949495E-2</v>
      </c>
      <c r="BE66" s="1098">
        <v>8.4020125230640522E-2</v>
      </c>
      <c r="BF66" s="1098">
        <v>0.10713427761936006</v>
      </c>
      <c r="BG66" s="1098">
        <v>8.9630931458699478E-2</v>
      </c>
      <c r="BH66" s="1098">
        <v>7.9680274995054562E-2</v>
      </c>
      <c r="BI66" s="1072">
        <v>0.10068829456142887</v>
      </c>
      <c r="BJ66" s="1059">
        <v>979</v>
      </c>
      <c r="BK66" s="1059">
        <v>1061</v>
      </c>
      <c r="BL66" s="1059">
        <v>880</v>
      </c>
      <c r="BM66" s="1059">
        <v>779</v>
      </c>
      <c r="BN66" s="1059">
        <v>729</v>
      </c>
      <c r="BO66" s="1059">
        <v>3699</v>
      </c>
      <c r="BP66" s="1059">
        <v>4428</v>
      </c>
      <c r="BQ66" s="1126">
        <v>16186</v>
      </c>
      <c r="BR66" s="1059">
        <v>1015</v>
      </c>
      <c r="BS66" s="1059">
        <v>995</v>
      </c>
      <c r="BT66" s="1059">
        <v>851</v>
      </c>
      <c r="BU66" s="1059">
        <v>776</v>
      </c>
      <c r="BV66" s="1059">
        <v>730</v>
      </c>
      <c r="BW66" s="1059">
        <v>3637</v>
      </c>
      <c r="BX66" s="1059">
        <v>4367</v>
      </c>
      <c r="BY66" s="1126">
        <v>15938</v>
      </c>
      <c r="BZ66" s="1059">
        <v>1009</v>
      </c>
      <c r="CA66" s="1059">
        <v>953</v>
      </c>
      <c r="CB66" s="1059">
        <v>872</v>
      </c>
      <c r="CC66" s="1059">
        <v>701</v>
      </c>
      <c r="CD66" s="1059">
        <v>667</v>
      </c>
      <c r="CE66" s="1059">
        <v>3535</v>
      </c>
      <c r="CF66" s="1059">
        <v>4202</v>
      </c>
      <c r="CG66" s="1126">
        <v>15603</v>
      </c>
      <c r="CH66" s="1059">
        <v>985</v>
      </c>
      <c r="CI66" s="1059">
        <v>922</v>
      </c>
      <c r="CJ66" s="1059">
        <v>844</v>
      </c>
      <c r="CK66" s="1059">
        <v>642</v>
      </c>
      <c r="CL66" s="1059">
        <v>702</v>
      </c>
      <c r="CM66" s="1059">
        <v>3393</v>
      </c>
      <c r="CN66" s="1059">
        <v>4095</v>
      </c>
      <c r="CO66" s="1126">
        <v>15259</v>
      </c>
      <c r="CP66" s="1059">
        <v>942</v>
      </c>
      <c r="CQ66" s="1059">
        <v>878</v>
      </c>
      <c r="CR66" s="1059">
        <v>808</v>
      </c>
      <c r="CS66" s="1059">
        <v>675</v>
      </c>
      <c r="CT66" s="1059">
        <v>700</v>
      </c>
      <c r="CU66" s="1059">
        <v>3303</v>
      </c>
      <c r="CV66" s="1059">
        <v>4003</v>
      </c>
      <c r="CW66" s="1126">
        <v>15054</v>
      </c>
      <c r="CX66" s="1059">
        <v>913</v>
      </c>
      <c r="CY66" s="1059">
        <v>824</v>
      </c>
      <c r="CZ66" s="1059">
        <v>767</v>
      </c>
      <c r="DA66" s="1059">
        <v>692</v>
      </c>
      <c r="DB66" s="1059">
        <v>726</v>
      </c>
      <c r="DC66" s="1059">
        <v>3196</v>
      </c>
      <c r="DD66" s="1059">
        <v>3922</v>
      </c>
      <c r="DE66" s="1126">
        <v>14838</v>
      </c>
      <c r="DF66" s="1059">
        <v>899</v>
      </c>
      <c r="DG66" s="1059">
        <v>771</v>
      </c>
      <c r="DH66" s="1059">
        <v>751</v>
      </c>
      <c r="DI66" s="1059">
        <v>715</v>
      </c>
      <c r="DJ66" s="1059">
        <v>721</v>
      </c>
      <c r="DK66" s="1059">
        <v>3136</v>
      </c>
      <c r="DL66" s="1059">
        <v>3857</v>
      </c>
      <c r="DM66" s="1126">
        <v>14601</v>
      </c>
      <c r="DN66" s="1059">
        <v>900</v>
      </c>
      <c r="DO66" s="1059">
        <v>783</v>
      </c>
      <c r="DP66" s="1059">
        <v>727</v>
      </c>
      <c r="DQ66" s="1059">
        <v>745</v>
      </c>
      <c r="DR66" s="1059">
        <v>703</v>
      </c>
      <c r="DS66" s="1059">
        <v>3155</v>
      </c>
      <c r="DT66" s="1059">
        <v>3858</v>
      </c>
      <c r="DU66" s="1126">
        <v>14502</v>
      </c>
      <c r="DV66" s="1059">
        <v>864</v>
      </c>
      <c r="DW66" s="1059">
        <v>793</v>
      </c>
      <c r="DX66" s="1059">
        <v>732</v>
      </c>
      <c r="DY66" s="1059">
        <v>771</v>
      </c>
      <c r="DZ66" s="1059">
        <v>702</v>
      </c>
      <c r="EA66" s="1059">
        <v>3160</v>
      </c>
      <c r="EB66" s="1059">
        <v>3862</v>
      </c>
      <c r="EC66" s="1126">
        <v>14402</v>
      </c>
      <c r="ED66" s="1059">
        <v>866</v>
      </c>
      <c r="EE66" s="1059">
        <v>749</v>
      </c>
      <c r="EF66" s="1059">
        <v>730</v>
      </c>
      <c r="EG66" s="1059">
        <v>778</v>
      </c>
      <c r="EH66" s="1059">
        <v>716</v>
      </c>
      <c r="EI66" s="1059">
        <v>3123</v>
      </c>
      <c r="EJ66" s="1059">
        <v>3839</v>
      </c>
      <c r="EK66" s="1126">
        <v>14319</v>
      </c>
      <c r="EL66" s="1059">
        <v>800</v>
      </c>
      <c r="EM66" s="1059">
        <v>740</v>
      </c>
      <c r="EN66" s="1059">
        <v>780</v>
      </c>
      <c r="EO66" s="1059">
        <v>760</v>
      </c>
      <c r="EP66" s="1059">
        <v>693</v>
      </c>
      <c r="EQ66" s="1059">
        <v>3080</v>
      </c>
      <c r="ER66" s="1059">
        <v>3773</v>
      </c>
      <c r="ES66" s="1126">
        <v>14088</v>
      </c>
      <c r="ET66" s="1059" t="s">
        <v>770</v>
      </c>
      <c r="EU66" s="1059" t="s">
        <v>770</v>
      </c>
      <c r="EV66" s="1059">
        <v>13</v>
      </c>
      <c r="EW66" s="1059">
        <v>16</v>
      </c>
      <c r="EX66" s="1059">
        <v>29</v>
      </c>
      <c r="EY66" s="1059">
        <v>141</v>
      </c>
      <c r="EZ66" s="1098">
        <v>0.20567375886524822</v>
      </c>
      <c r="FA66" s="1098">
        <v>0.1471936370048009</v>
      </c>
      <c r="FB66" s="1098">
        <v>0.27976601477038932</v>
      </c>
      <c r="FC66" s="64" t="s">
        <v>3498</v>
      </c>
      <c r="FD66" s="1098">
        <v>0.11347517730496454</v>
      </c>
      <c r="FE66" s="1098">
        <v>7.1065842891182021E-2</v>
      </c>
      <c r="FF66" s="1098">
        <v>0.1763871937774413</v>
      </c>
      <c r="FG66" s="1126" t="s">
        <v>3498</v>
      </c>
      <c r="FH66" s="1059" t="s">
        <v>770</v>
      </c>
      <c r="FI66" s="1059" t="s">
        <v>770</v>
      </c>
      <c r="FJ66" s="1059">
        <v>16</v>
      </c>
      <c r="FK66" s="1059">
        <v>15</v>
      </c>
      <c r="FL66" s="1059">
        <v>31</v>
      </c>
      <c r="FM66" s="1059">
        <v>151</v>
      </c>
      <c r="FN66" s="1098">
        <v>0.20529801324503311</v>
      </c>
      <c r="FO66" s="1098">
        <v>0.14856976535466296</v>
      </c>
      <c r="FP66" s="1098">
        <v>0.27664877315664305</v>
      </c>
      <c r="FQ66" s="1059" t="s">
        <v>3498</v>
      </c>
      <c r="FR66" s="1098">
        <v>9.9337748344370855E-2</v>
      </c>
      <c r="FS66" s="1098">
        <v>6.1127405803767153E-2</v>
      </c>
      <c r="FT66" s="1098">
        <v>0.15742813531834546</v>
      </c>
      <c r="FU66" s="1126" t="s">
        <v>3498</v>
      </c>
      <c r="FV66" s="1059" t="s">
        <v>770</v>
      </c>
      <c r="FW66" s="1059" t="s">
        <v>770</v>
      </c>
      <c r="FX66" s="1059">
        <v>16</v>
      </c>
      <c r="FY66" s="1059">
        <v>23</v>
      </c>
      <c r="FZ66" s="1059">
        <v>39</v>
      </c>
      <c r="GA66" s="1059">
        <v>131</v>
      </c>
      <c r="GB66" s="1098">
        <v>0.29770992366412213</v>
      </c>
      <c r="GC66" s="1098">
        <v>0.22608043569395489</v>
      </c>
      <c r="GD66" s="1098">
        <v>0.3808653770884704</v>
      </c>
      <c r="GE66" s="1059" t="s">
        <v>2154</v>
      </c>
      <c r="GF66" s="1098">
        <v>0.17557251908396945</v>
      </c>
      <c r="GG66" s="1098">
        <v>0.11993766480499095</v>
      </c>
      <c r="GH66" s="1098">
        <v>0.24969241229889863</v>
      </c>
      <c r="GI66" s="1126" t="s">
        <v>2154</v>
      </c>
      <c r="GJ66" s="1059" t="s">
        <v>770</v>
      </c>
      <c r="GK66" s="1059" t="s">
        <v>770</v>
      </c>
      <c r="GL66" s="1059">
        <v>12</v>
      </c>
      <c r="GM66" s="1059">
        <v>18</v>
      </c>
      <c r="GN66" s="1059">
        <v>30</v>
      </c>
      <c r="GO66" s="1059">
        <v>157</v>
      </c>
      <c r="GP66" s="1098">
        <v>0.19108280254777071</v>
      </c>
      <c r="GQ66" s="1098">
        <v>0.13725532699008269</v>
      </c>
      <c r="GR66" s="1098">
        <v>0.25966633294005081</v>
      </c>
      <c r="GS66" s="1059" t="s">
        <v>3498</v>
      </c>
      <c r="GT66" s="1098">
        <v>0.11464968152866242</v>
      </c>
      <c r="GU66" s="1098">
        <v>7.3763243796413538E-2</v>
      </c>
      <c r="GV66" s="1098">
        <v>0.17394315673499008</v>
      </c>
      <c r="GW66" s="1126" t="s">
        <v>3498</v>
      </c>
      <c r="GX66" s="1059" t="s">
        <v>770</v>
      </c>
      <c r="GY66" s="1059" t="s">
        <v>770</v>
      </c>
      <c r="GZ66" s="1059">
        <v>21</v>
      </c>
      <c r="HA66" s="1059">
        <v>9</v>
      </c>
      <c r="HB66" s="1059">
        <v>30</v>
      </c>
      <c r="HC66" s="1059">
        <v>174</v>
      </c>
      <c r="HD66" s="1098">
        <v>0.17241379310344829</v>
      </c>
      <c r="HE66" s="1098">
        <v>0.1235239081004509</v>
      </c>
      <c r="HF66" s="1098">
        <v>0.23545570916113079</v>
      </c>
      <c r="HG66" s="1059" t="s">
        <v>2154</v>
      </c>
      <c r="HH66" s="1098">
        <v>5.1724137931034482E-2</v>
      </c>
      <c r="HI66" s="1098">
        <v>2.7447779547141497E-2</v>
      </c>
      <c r="HJ66" s="1098">
        <v>9.5366433547654533E-2</v>
      </c>
      <c r="HK66" s="1126" t="s">
        <v>3498</v>
      </c>
      <c r="HL66" s="1059" t="s">
        <v>770</v>
      </c>
      <c r="HM66" s="1059" t="s">
        <v>770</v>
      </c>
      <c r="HN66" s="1059" t="s">
        <v>2169</v>
      </c>
      <c r="HO66" s="1059" t="s">
        <v>2169</v>
      </c>
      <c r="HP66" s="1059">
        <v>21</v>
      </c>
      <c r="HQ66" s="1059">
        <v>149</v>
      </c>
      <c r="HR66" s="1098">
        <v>0.14093959731543623</v>
      </c>
      <c r="HS66" s="1098">
        <v>9.4066768476405063E-2</v>
      </c>
      <c r="HT66" s="1098">
        <v>0.20586140006111855</v>
      </c>
      <c r="HU66" s="1059" t="s">
        <v>3498</v>
      </c>
      <c r="HV66" s="1098" t="s">
        <v>2169</v>
      </c>
      <c r="HW66" s="1098" t="s">
        <v>2169</v>
      </c>
      <c r="HX66" s="1098" t="s">
        <v>2169</v>
      </c>
      <c r="HY66" s="1126" t="s">
        <v>2169</v>
      </c>
      <c r="HZ66" s="1059" t="s">
        <v>770</v>
      </c>
      <c r="IA66" s="1059" t="s">
        <v>770</v>
      </c>
      <c r="IB66" s="1059">
        <v>17</v>
      </c>
      <c r="IC66" s="1059">
        <v>6</v>
      </c>
      <c r="ID66" s="1059">
        <v>23</v>
      </c>
      <c r="IE66" s="1059">
        <v>162</v>
      </c>
      <c r="IF66" s="1098">
        <v>0.1419753086419753</v>
      </c>
      <c r="IG66" s="1098">
        <v>9.6504959698715587E-2</v>
      </c>
      <c r="IH66" s="1098">
        <v>0.20403182510237647</v>
      </c>
      <c r="II66" s="1059" t="s">
        <v>3498</v>
      </c>
      <c r="IJ66" s="1098">
        <v>3.7037037037037035E-2</v>
      </c>
      <c r="IK66" s="1098">
        <v>1.7082991141909622E-2</v>
      </c>
      <c r="IL66" s="1098">
        <v>7.8438713342261171E-2</v>
      </c>
      <c r="IM66" s="1126" t="s">
        <v>3498</v>
      </c>
      <c r="IN66" s="1059" t="s">
        <v>770</v>
      </c>
      <c r="IO66" s="1059" t="s">
        <v>770</v>
      </c>
      <c r="IP66" s="1059" t="s">
        <v>2169</v>
      </c>
      <c r="IQ66" s="1059" t="s">
        <v>2169</v>
      </c>
      <c r="IR66" s="1059">
        <v>8</v>
      </c>
      <c r="IS66" s="1059">
        <v>91</v>
      </c>
      <c r="IT66" s="1098">
        <v>8.7912087912087919E-2</v>
      </c>
      <c r="IU66" s="1098">
        <v>4.5220207808304075E-2</v>
      </c>
      <c r="IV66" s="1098">
        <v>0.16398638883637737</v>
      </c>
      <c r="IW66" s="1059" t="s">
        <v>3498</v>
      </c>
      <c r="IX66" s="1098" t="s">
        <v>2169</v>
      </c>
      <c r="IY66" s="1098" t="s">
        <v>2169</v>
      </c>
      <c r="IZ66" s="1098" t="s">
        <v>2169</v>
      </c>
      <c r="JA66" s="1126" t="s">
        <v>2169</v>
      </c>
      <c r="JB66" s="1059">
        <v>14703</v>
      </c>
      <c r="JC66" s="1059">
        <v>893</v>
      </c>
      <c r="JD66" s="1059">
        <v>816</v>
      </c>
      <c r="JE66" s="1059">
        <v>761</v>
      </c>
      <c r="JF66" s="1059">
        <v>690</v>
      </c>
      <c r="JG66" s="1126">
        <v>744</v>
      </c>
      <c r="JH66" s="1059">
        <v>2211</v>
      </c>
      <c r="JI66" s="1059">
        <v>17</v>
      </c>
      <c r="JJ66" s="1059">
        <v>27</v>
      </c>
      <c r="JK66" s="1059">
        <v>34</v>
      </c>
      <c r="JL66" s="1059">
        <v>44</v>
      </c>
      <c r="JM66" s="1126">
        <v>40</v>
      </c>
      <c r="JN66" s="1060">
        <v>0.15037747398490103</v>
      </c>
      <c r="JO66" s="1060">
        <v>1.9036954087346025E-2</v>
      </c>
      <c r="JP66" s="1060">
        <v>3.3088235294117647E-2</v>
      </c>
      <c r="JQ66" s="1060">
        <v>4.4678055190538767E-2</v>
      </c>
      <c r="JR66" s="1060">
        <v>6.3768115942028983E-2</v>
      </c>
      <c r="JS66" s="1072">
        <v>5.3763440860215055E-2</v>
      </c>
      <c r="JT66" s="1059">
        <v>14795</v>
      </c>
      <c r="JU66" s="1059">
        <v>13933</v>
      </c>
      <c r="JV66" s="1059">
        <v>13108</v>
      </c>
      <c r="JW66" s="1059">
        <v>825</v>
      </c>
      <c r="JX66" s="1059">
        <v>122</v>
      </c>
      <c r="JY66" s="1059">
        <v>19</v>
      </c>
      <c r="JZ66" s="1059">
        <v>684</v>
      </c>
      <c r="KA66" s="1059">
        <v>234</v>
      </c>
      <c r="KB66" s="1059">
        <v>492</v>
      </c>
      <c r="KC66" s="1059">
        <v>91</v>
      </c>
      <c r="KD66" s="1059">
        <v>45</v>
      </c>
      <c r="KE66" s="1060">
        <v>0.88597499155119974</v>
      </c>
      <c r="KF66" s="1072">
        <v>0.11402500844880026</v>
      </c>
      <c r="KG66" s="1059">
        <v>893</v>
      </c>
      <c r="KH66" s="1059">
        <v>789</v>
      </c>
      <c r="KI66" s="1059">
        <v>750</v>
      </c>
      <c r="KJ66" s="1059">
        <v>39</v>
      </c>
      <c r="KK66" s="1059">
        <v>2</v>
      </c>
      <c r="KL66" s="1059">
        <v>2</v>
      </c>
      <c r="KM66" s="1059">
        <v>35</v>
      </c>
      <c r="KN66" s="1059">
        <v>44</v>
      </c>
      <c r="KO66" s="1059">
        <v>50</v>
      </c>
      <c r="KP66" s="1059">
        <v>6</v>
      </c>
      <c r="KQ66" s="1059">
        <v>4</v>
      </c>
      <c r="KR66" s="1060">
        <v>0.83986562150055988</v>
      </c>
      <c r="KS66" s="1072">
        <v>0.16013437849944012</v>
      </c>
      <c r="KT66" s="1059">
        <v>512</v>
      </c>
      <c r="KU66" s="1059">
        <v>467</v>
      </c>
      <c r="KV66" s="1059">
        <v>447</v>
      </c>
      <c r="KW66" s="1059">
        <v>20</v>
      </c>
      <c r="KX66" s="1059">
        <v>2</v>
      </c>
      <c r="KY66" s="1059">
        <v>0</v>
      </c>
      <c r="KZ66" s="1059">
        <v>18</v>
      </c>
      <c r="LA66" s="1059">
        <v>24</v>
      </c>
      <c r="LB66" s="1059">
        <v>18</v>
      </c>
      <c r="LC66" s="1059">
        <v>1</v>
      </c>
      <c r="LD66" s="1059">
        <v>2</v>
      </c>
      <c r="LE66" s="1060">
        <v>0.873046875</v>
      </c>
      <c r="LF66" s="1072">
        <v>0.126953125</v>
      </c>
      <c r="LG66" s="1059">
        <v>304</v>
      </c>
      <c r="LH66" s="1059">
        <v>269</v>
      </c>
      <c r="LI66" s="1059">
        <v>246</v>
      </c>
      <c r="LJ66" s="1059">
        <v>23</v>
      </c>
      <c r="LK66" s="1059">
        <v>1</v>
      </c>
      <c r="LL66" s="1059">
        <v>0</v>
      </c>
      <c r="LM66" s="1059">
        <v>22</v>
      </c>
      <c r="LN66" s="1059">
        <v>18</v>
      </c>
      <c r="LO66" s="1059">
        <v>12</v>
      </c>
      <c r="LP66" s="1059">
        <v>3</v>
      </c>
      <c r="LQ66" s="1059">
        <v>2</v>
      </c>
      <c r="LR66" s="1060">
        <v>0.80921052631578949</v>
      </c>
      <c r="LS66" s="1072">
        <v>0.19078947368421051</v>
      </c>
      <c r="LT66" s="1059">
        <v>761</v>
      </c>
      <c r="LU66" s="1059">
        <v>696</v>
      </c>
      <c r="LV66" s="1059">
        <v>665</v>
      </c>
      <c r="LW66" s="1059">
        <v>31</v>
      </c>
      <c r="LX66" s="1059">
        <v>3</v>
      </c>
      <c r="LY66" s="1059">
        <v>3</v>
      </c>
      <c r="LZ66" s="1059">
        <v>25</v>
      </c>
      <c r="MA66" s="1059">
        <v>32</v>
      </c>
      <c r="MB66" s="1059">
        <v>27</v>
      </c>
      <c r="MC66" s="1059">
        <v>5</v>
      </c>
      <c r="MD66" s="1059">
        <v>1</v>
      </c>
      <c r="ME66" s="1060">
        <v>0.87385019710906697</v>
      </c>
      <c r="MF66" s="1072">
        <v>0.12614980289093303</v>
      </c>
      <c r="MG66" s="1059">
        <v>158</v>
      </c>
      <c r="MH66" s="1059">
        <v>146</v>
      </c>
      <c r="MI66" s="1059">
        <v>139</v>
      </c>
      <c r="MJ66" s="1059">
        <v>7</v>
      </c>
      <c r="MK66" s="1059">
        <v>0</v>
      </c>
      <c r="ML66" s="1059">
        <v>1</v>
      </c>
      <c r="MM66" s="1059">
        <v>6</v>
      </c>
      <c r="MN66" s="1059">
        <v>5</v>
      </c>
      <c r="MO66" s="1059">
        <v>6</v>
      </c>
      <c r="MP66" s="1059">
        <v>0</v>
      </c>
      <c r="MQ66" s="1059">
        <v>1</v>
      </c>
      <c r="MR66" s="1060">
        <v>0.879746835443038</v>
      </c>
      <c r="MS66" s="1072">
        <v>0.120253164556962</v>
      </c>
      <c r="MT66" s="1059">
        <v>285</v>
      </c>
      <c r="MU66" s="1059">
        <v>257</v>
      </c>
      <c r="MV66" s="1059">
        <v>246</v>
      </c>
      <c r="MW66" s="1059">
        <v>11</v>
      </c>
      <c r="MX66" s="1059">
        <v>0</v>
      </c>
      <c r="MY66" s="1059">
        <v>4</v>
      </c>
      <c r="MZ66" s="1059">
        <v>7</v>
      </c>
      <c r="NA66" s="1059">
        <v>7</v>
      </c>
      <c r="NB66" s="1059">
        <v>17</v>
      </c>
      <c r="NC66" s="1059">
        <v>4</v>
      </c>
      <c r="ND66" s="1059">
        <v>0</v>
      </c>
      <c r="NE66" s="1060">
        <v>0.86315789473684212</v>
      </c>
      <c r="NF66" s="1072">
        <v>0.13684210526315788</v>
      </c>
      <c r="NG66" s="1059">
        <v>247</v>
      </c>
      <c r="NH66" s="1059">
        <v>232</v>
      </c>
      <c r="NI66" s="1059">
        <v>225</v>
      </c>
      <c r="NJ66" s="1059">
        <v>7</v>
      </c>
      <c r="NK66" s="1059">
        <v>0</v>
      </c>
      <c r="NL66" s="1059">
        <v>1</v>
      </c>
      <c r="NM66" s="1059">
        <v>6</v>
      </c>
      <c r="NN66" s="1059">
        <v>5</v>
      </c>
      <c r="NO66" s="1059">
        <v>6</v>
      </c>
      <c r="NP66" s="1059">
        <v>3</v>
      </c>
      <c r="NQ66" s="1059">
        <v>1</v>
      </c>
      <c r="NR66" s="1060">
        <v>0.91093117408906887</v>
      </c>
      <c r="NS66" s="1072">
        <v>8.9068825910931126E-2</v>
      </c>
      <c r="NT66" s="1059">
        <v>745</v>
      </c>
      <c r="NU66" s="1059">
        <v>695</v>
      </c>
      <c r="NV66" s="1059">
        <v>668</v>
      </c>
      <c r="NW66" s="1059">
        <v>27</v>
      </c>
      <c r="NX66" s="1059">
        <v>3</v>
      </c>
      <c r="NY66" s="1059">
        <v>2</v>
      </c>
      <c r="NZ66" s="1059">
        <v>22</v>
      </c>
      <c r="OA66" s="1059">
        <v>20</v>
      </c>
      <c r="OB66" s="1059">
        <v>23</v>
      </c>
      <c r="OC66" s="1059">
        <v>5</v>
      </c>
      <c r="OD66" s="1059">
        <v>2</v>
      </c>
      <c r="OE66" s="1060">
        <v>0.89664429530201339</v>
      </c>
      <c r="OF66" s="1072">
        <v>0.10335570469798661</v>
      </c>
      <c r="OG66" s="1059">
        <v>3905</v>
      </c>
      <c r="OH66" s="1059">
        <v>3551</v>
      </c>
      <c r="OI66" s="1059">
        <v>3386</v>
      </c>
      <c r="OJ66" s="1059">
        <v>165</v>
      </c>
      <c r="OK66" s="1059">
        <v>11</v>
      </c>
      <c r="OL66" s="1059">
        <v>13</v>
      </c>
      <c r="OM66" s="1059">
        <v>141</v>
      </c>
      <c r="ON66" s="1059">
        <v>155</v>
      </c>
      <c r="OO66" s="1059">
        <v>159</v>
      </c>
      <c r="OP66" s="1059">
        <v>27</v>
      </c>
      <c r="OQ66" s="1059">
        <v>13</v>
      </c>
      <c r="OR66" s="1060">
        <v>0.86709346991037128</v>
      </c>
      <c r="OS66" s="1072">
        <v>0.13290653008962872</v>
      </c>
      <c r="OT66" s="1059">
        <v>15054</v>
      </c>
      <c r="OU66" s="1059">
        <v>8.8508415703467502</v>
      </c>
      <c r="OV66" s="1060">
        <v>0</v>
      </c>
      <c r="OW66" s="1072">
        <v>0</v>
      </c>
      <c r="OX66" s="1059">
        <v>2759</v>
      </c>
      <c r="OY66" s="1060">
        <v>9.3297209133744105E-2</v>
      </c>
      <c r="OZ66" s="1059">
        <v>257.40699999999998</v>
      </c>
      <c r="PA66" s="1060">
        <v>0</v>
      </c>
      <c r="PB66" s="1072">
        <v>0</v>
      </c>
      <c r="PC66" s="1059">
        <v>475</v>
      </c>
      <c r="PD66" s="1059">
        <v>75</v>
      </c>
      <c r="PE66" s="1126">
        <v>35</v>
      </c>
      <c r="PF66" s="1059">
        <v>450</v>
      </c>
      <c r="PG66" s="1059">
        <v>75</v>
      </c>
      <c r="PH66" s="1126">
        <v>45</v>
      </c>
      <c r="PI66" s="1059">
        <v>430</v>
      </c>
      <c r="PJ66" s="1059">
        <v>80</v>
      </c>
      <c r="PK66" s="1126">
        <v>30</v>
      </c>
      <c r="PL66" s="1059">
        <v>425</v>
      </c>
      <c r="PM66" s="1059">
        <v>85</v>
      </c>
      <c r="PN66" s="1126">
        <v>50</v>
      </c>
      <c r="PO66" s="1059">
        <v>410</v>
      </c>
      <c r="PP66" s="1059">
        <v>85</v>
      </c>
      <c r="PQ66" s="1126">
        <v>20</v>
      </c>
      <c r="PR66" s="1059">
        <v>395</v>
      </c>
      <c r="PS66" s="1059">
        <v>80</v>
      </c>
      <c r="PT66" s="1126">
        <v>30</v>
      </c>
      <c r="PU66" s="1059" t="s">
        <v>770</v>
      </c>
      <c r="PV66" s="1059" t="s">
        <v>770</v>
      </c>
      <c r="PW66" s="1059" t="s">
        <v>770</v>
      </c>
      <c r="PX66" s="1059" t="s">
        <v>770</v>
      </c>
      <c r="PY66" s="1059" t="s">
        <v>770</v>
      </c>
      <c r="PZ66" s="1059" t="s">
        <v>770</v>
      </c>
      <c r="QA66" s="1059" t="s">
        <v>770</v>
      </c>
      <c r="QB66" s="1126" t="s">
        <v>770</v>
      </c>
      <c r="QC66" s="1059">
        <v>183</v>
      </c>
      <c r="QD66" s="1059">
        <v>135</v>
      </c>
      <c r="QE66" s="1059" t="s">
        <v>770</v>
      </c>
      <c r="QF66" s="1059">
        <v>196</v>
      </c>
      <c r="QG66" s="1059">
        <v>156</v>
      </c>
      <c r="QH66" s="1059">
        <v>195</v>
      </c>
      <c r="QI66" s="1059">
        <v>164</v>
      </c>
      <c r="QJ66" s="1059">
        <v>177</v>
      </c>
      <c r="QK66" s="1126">
        <v>156</v>
      </c>
      <c r="QL66" s="1059">
        <v>202</v>
      </c>
      <c r="QM66" s="1059">
        <v>163</v>
      </c>
      <c r="QN66" s="1059">
        <v>201</v>
      </c>
      <c r="QO66" s="1059">
        <v>201</v>
      </c>
      <c r="QP66" s="1059">
        <v>212</v>
      </c>
      <c r="QQ66" s="1059">
        <v>224</v>
      </c>
      <c r="QR66" s="1059">
        <v>222</v>
      </c>
      <c r="QS66" s="1059">
        <v>194</v>
      </c>
      <c r="QT66" s="1059">
        <v>215</v>
      </c>
      <c r="QU66" s="1059">
        <v>206</v>
      </c>
      <c r="QV66" s="1059">
        <v>188</v>
      </c>
      <c r="QW66" s="1059">
        <v>174</v>
      </c>
      <c r="QX66" s="1059">
        <v>182</v>
      </c>
      <c r="QY66" s="1059">
        <v>178</v>
      </c>
      <c r="QZ66" s="1059">
        <v>158</v>
      </c>
      <c r="RA66" s="1059">
        <v>159</v>
      </c>
      <c r="RB66" s="1059">
        <v>192</v>
      </c>
      <c r="RC66" s="1059">
        <v>157</v>
      </c>
      <c r="RD66" s="1059">
        <v>164</v>
      </c>
      <c r="RE66" s="1059">
        <v>107</v>
      </c>
      <c r="RF66" s="1059">
        <v>112</v>
      </c>
      <c r="RG66" s="1059">
        <v>135</v>
      </c>
      <c r="RH66" s="1059">
        <v>126</v>
      </c>
      <c r="RI66" s="1059">
        <v>179</v>
      </c>
      <c r="RJ66" s="1126">
        <v>177</v>
      </c>
      <c r="RK66" s="1059">
        <v>169</v>
      </c>
      <c r="RL66" s="1059">
        <v>210</v>
      </c>
      <c r="RM66" s="1059">
        <v>215</v>
      </c>
      <c r="RN66" s="1059">
        <v>211</v>
      </c>
      <c r="RO66" s="1059">
        <v>210</v>
      </c>
      <c r="RP66" s="1059">
        <v>219</v>
      </c>
      <c r="RQ66" s="1059">
        <v>187</v>
      </c>
      <c r="RR66" s="1059">
        <v>206</v>
      </c>
      <c r="RS66" s="1059">
        <v>196</v>
      </c>
      <c r="RT66" s="1059">
        <v>187</v>
      </c>
      <c r="RU66" s="1059">
        <v>177</v>
      </c>
      <c r="RV66" s="1059">
        <v>177</v>
      </c>
      <c r="RW66" s="1059">
        <v>175</v>
      </c>
      <c r="RX66" s="1059">
        <v>157</v>
      </c>
      <c r="RY66" s="1059">
        <v>165</v>
      </c>
      <c r="RZ66" s="1059">
        <v>195</v>
      </c>
      <c r="SA66" s="1059">
        <v>153</v>
      </c>
      <c r="SB66" s="1059">
        <v>163</v>
      </c>
      <c r="SC66" s="1059">
        <v>152</v>
      </c>
      <c r="SD66" s="1059">
        <v>113</v>
      </c>
      <c r="SE66" s="1059">
        <v>129</v>
      </c>
      <c r="SF66" s="1059">
        <v>106</v>
      </c>
      <c r="SG66" s="1059">
        <v>163</v>
      </c>
      <c r="SH66" s="1059">
        <v>168</v>
      </c>
      <c r="SI66" s="1126">
        <v>164</v>
      </c>
      <c r="SJ66" s="1059">
        <v>195</v>
      </c>
      <c r="SK66" s="1059">
        <v>194</v>
      </c>
      <c r="SL66" s="1059">
        <v>214</v>
      </c>
      <c r="SM66" s="1059">
        <v>195</v>
      </c>
      <c r="SN66" s="1059">
        <v>211</v>
      </c>
      <c r="SO66" s="1059">
        <v>192</v>
      </c>
      <c r="SP66" s="1059">
        <v>210</v>
      </c>
      <c r="SQ66" s="1059">
        <v>193</v>
      </c>
      <c r="SR66" s="1059">
        <v>179</v>
      </c>
      <c r="SS66" s="1059">
        <v>179</v>
      </c>
      <c r="ST66" s="1059">
        <v>178</v>
      </c>
      <c r="SU66" s="1059">
        <v>179</v>
      </c>
      <c r="SV66" s="1059">
        <v>150</v>
      </c>
      <c r="SW66" s="1059">
        <v>167</v>
      </c>
      <c r="SX66" s="1059">
        <v>198</v>
      </c>
      <c r="SY66" s="1059">
        <v>148</v>
      </c>
      <c r="SZ66" s="1059">
        <v>146</v>
      </c>
      <c r="TA66" s="1059">
        <v>148</v>
      </c>
      <c r="TB66" s="1059">
        <v>144</v>
      </c>
      <c r="TC66" s="1059">
        <v>115</v>
      </c>
      <c r="TD66" s="1059">
        <v>90</v>
      </c>
      <c r="TE66" s="1059">
        <v>139</v>
      </c>
      <c r="TF66" s="1059">
        <v>140</v>
      </c>
      <c r="TG66" s="1059">
        <v>151</v>
      </c>
      <c r="TH66" s="1126">
        <v>147</v>
      </c>
      <c r="TI66" s="1059">
        <v>66</v>
      </c>
      <c r="TJ66" s="1059">
        <v>96</v>
      </c>
      <c r="TK66" s="1059">
        <v>162</v>
      </c>
      <c r="TL66" s="1060">
        <v>0.59259259259259256</v>
      </c>
      <c r="TM66" s="1060">
        <v>0.51563559092203559</v>
      </c>
      <c r="TN66" s="1060">
        <v>0.66526006818113026</v>
      </c>
      <c r="TO66" s="1126" t="s">
        <v>2154</v>
      </c>
      <c r="TP66" s="1059">
        <v>84</v>
      </c>
      <c r="TQ66" s="1059">
        <v>101</v>
      </c>
      <c r="TR66" s="1059">
        <v>185</v>
      </c>
      <c r="TS66" s="1060">
        <v>0.54594594594594592</v>
      </c>
      <c r="TT66" s="1060">
        <v>0.47399376090072659</v>
      </c>
      <c r="TU66" s="1060">
        <v>0.61602884380781664</v>
      </c>
      <c r="TV66" s="1126" t="s">
        <v>2154</v>
      </c>
      <c r="TW66" s="1059">
        <v>55</v>
      </c>
      <c r="TX66" s="1059">
        <v>139</v>
      </c>
      <c r="TY66" s="1059">
        <v>194</v>
      </c>
      <c r="TZ66" s="1060">
        <v>0.71649484536082475</v>
      </c>
      <c r="UA66" s="1060">
        <v>0.6493482383929976</v>
      </c>
      <c r="UB66" s="1060">
        <v>0.77523415450236677</v>
      </c>
      <c r="UC66" s="1126" t="s">
        <v>2154</v>
      </c>
      <c r="UD66" s="1059">
        <v>68</v>
      </c>
      <c r="UE66" s="1059">
        <v>130</v>
      </c>
      <c r="UF66" s="1059">
        <v>198</v>
      </c>
      <c r="UG66" s="1060">
        <v>0.65656565656565657</v>
      </c>
      <c r="UH66" s="1060">
        <v>0.58800872192429454</v>
      </c>
      <c r="UI66" s="1060">
        <v>0.7191630571653409</v>
      </c>
      <c r="UJ66" s="1126" t="s">
        <v>2154</v>
      </c>
      <c r="UK66" s="1059">
        <v>39</v>
      </c>
      <c r="UL66" s="1059">
        <v>145</v>
      </c>
      <c r="UM66" s="1059">
        <v>184</v>
      </c>
      <c r="UN66" s="1060">
        <v>0.78804347826086951</v>
      </c>
      <c r="UO66" s="1060">
        <v>0.72341126033615077</v>
      </c>
      <c r="UP66" s="1060">
        <v>0.84089440820735917</v>
      </c>
      <c r="UQ66" s="1126" t="s">
        <v>3499</v>
      </c>
      <c r="UR66" s="1059">
        <v>2096</v>
      </c>
      <c r="US66" s="1059">
        <v>2025</v>
      </c>
      <c r="UT66" s="1059">
        <v>71</v>
      </c>
      <c r="UU66" s="1059">
        <v>56</v>
      </c>
      <c r="UV66" s="1060">
        <v>0.78873239436619713</v>
      </c>
      <c r="UW66" s="1059">
        <v>15</v>
      </c>
      <c r="UX66" s="1072">
        <v>0.21126760563380281</v>
      </c>
      <c r="UY66" s="1059">
        <v>1709</v>
      </c>
      <c r="UZ66" s="1059">
        <v>1141</v>
      </c>
      <c r="VA66" s="1059">
        <v>255</v>
      </c>
      <c r="VB66" s="1059">
        <v>313</v>
      </c>
      <c r="VC66" s="1060">
        <v>0.66764189584552369</v>
      </c>
      <c r="VD66" s="1060">
        <v>0.14921006436512579</v>
      </c>
      <c r="VE66" s="1072">
        <v>0.18314803978935049</v>
      </c>
      <c r="VF66" s="1059">
        <v>4294</v>
      </c>
      <c r="VG66" s="1059">
        <v>291</v>
      </c>
      <c r="VH66" s="1059">
        <v>299</v>
      </c>
      <c r="VI66" s="1059">
        <v>111</v>
      </c>
      <c r="VJ66" s="1059">
        <v>2953</v>
      </c>
      <c r="VK66" s="1059">
        <v>230</v>
      </c>
      <c r="VL66" s="1059">
        <v>1691</v>
      </c>
      <c r="VM66" s="1072">
        <v>0.13601419278533411</v>
      </c>
      <c r="VN66" s="1059">
        <v>1069</v>
      </c>
      <c r="VO66" s="1059">
        <v>3</v>
      </c>
      <c r="VP66" s="1059">
        <v>241</v>
      </c>
      <c r="VQ66" s="1059">
        <v>288</v>
      </c>
      <c r="VR66" s="1059">
        <v>96</v>
      </c>
      <c r="VS66" s="1126">
        <v>1697</v>
      </c>
      <c r="VT66" s="1059">
        <v>702</v>
      </c>
      <c r="VU66" s="1059">
        <v>618</v>
      </c>
      <c r="VV66" s="1059">
        <v>83</v>
      </c>
      <c r="VW66" s="1059">
        <v>1</v>
      </c>
      <c r="VX66" s="1059">
        <v>84</v>
      </c>
      <c r="VY66" s="1060">
        <v>0.11823361823361823</v>
      </c>
      <c r="VZ66" s="1072">
        <v>0.11965811965811966</v>
      </c>
      <c r="WA66" s="1059">
        <v>80</v>
      </c>
      <c r="WB66" s="1059">
        <v>70</v>
      </c>
      <c r="WC66" s="1059">
        <v>60</v>
      </c>
      <c r="WD66" s="1059">
        <v>65</v>
      </c>
      <c r="WE66" s="1059">
        <v>55</v>
      </c>
      <c r="WF66" s="1059">
        <v>65</v>
      </c>
      <c r="WG66" s="1126">
        <v>45</v>
      </c>
      <c r="WH66" s="1059">
        <v>286</v>
      </c>
      <c r="WI66" s="1059">
        <v>85</v>
      </c>
      <c r="WJ66" s="1060">
        <v>0.29720279720279719</v>
      </c>
      <c r="WK66" s="1126">
        <v>31</v>
      </c>
      <c r="WL66" s="1059" t="s">
        <v>770</v>
      </c>
      <c r="WM66" s="1060" t="s">
        <v>770</v>
      </c>
      <c r="WN66" s="1060" t="s">
        <v>770</v>
      </c>
      <c r="WO66" s="1072" t="s">
        <v>770</v>
      </c>
      <c r="WP66" s="1059" t="s">
        <v>770</v>
      </c>
      <c r="WQ66" s="1060" t="s">
        <v>770</v>
      </c>
      <c r="WR66" s="1060" t="s">
        <v>770</v>
      </c>
      <c r="WS66" s="1072" t="s">
        <v>770</v>
      </c>
      <c r="WT66" s="1059" t="s">
        <v>770</v>
      </c>
      <c r="WU66" s="1060" t="s">
        <v>770</v>
      </c>
      <c r="WV66" s="1060" t="s">
        <v>770</v>
      </c>
      <c r="WW66" s="1072" t="s">
        <v>770</v>
      </c>
      <c r="WX66" s="1059" t="s">
        <v>770</v>
      </c>
      <c r="WY66" s="1060" t="s">
        <v>770</v>
      </c>
      <c r="WZ66" s="1060" t="s">
        <v>770</v>
      </c>
      <c r="XA66" s="1072" t="s">
        <v>770</v>
      </c>
      <c r="XB66" s="1059">
        <v>200</v>
      </c>
      <c r="XC66" s="1059">
        <v>6620</v>
      </c>
      <c r="XD66" s="1072">
        <v>3.0211480362537766E-2</v>
      </c>
      <c r="XE66" s="1059">
        <v>75</v>
      </c>
      <c r="XF66" s="1059">
        <v>780</v>
      </c>
      <c r="XG66" s="1060">
        <v>9.6153846153846159E-2</v>
      </c>
      <c r="XH66" s="1060">
        <v>7.7400480169143721E-2</v>
      </c>
      <c r="XI66" s="1060">
        <v>0.11886555946105372</v>
      </c>
      <c r="XJ66" s="1059">
        <v>100</v>
      </c>
      <c r="XK66" s="1059">
        <v>835</v>
      </c>
      <c r="XL66" s="1060">
        <v>0.11976047904191617</v>
      </c>
      <c r="XM66" s="1060">
        <v>9.9461101371022292E-2</v>
      </c>
      <c r="XN66" s="1060">
        <v>0.14354245630633625</v>
      </c>
      <c r="XO66" s="1059">
        <v>80</v>
      </c>
      <c r="XP66" s="1059">
        <v>830</v>
      </c>
      <c r="XQ66" s="1060">
        <v>9.6385542168674704E-2</v>
      </c>
      <c r="XR66" s="1060">
        <v>7.8127794989517718E-2</v>
      </c>
      <c r="XS66" s="1060">
        <v>0.1183621457390422</v>
      </c>
      <c r="XT66" s="1059">
        <v>85</v>
      </c>
      <c r="XU66" s="1059">
        <v>850</v>
      </c>
      <c r="XV66" s="1060">
        <v>0.1</v>
      </c>
      <c r="XW66" s="1060">
        <v>8.1596856102244236E-2</v>
      </c>
      <c r="XX66" s="1060">
        <v>0.12200236834956428</v>
      </c>
      <c r="XY66" s="1059">
        <v>95</v>
      </c>
      <c r="XZ66" s="1059">
        <v>870</v>
      </c>
      <c r="YA66" s="1060">
        <v>0.10919540229885058</v>
      </c>
      <c r="YB66" s="1060">
        <v>9.0163366986237795E-2</v>
      </c>
      <c r="YC66" s="1060">
        <v>0.13166343793818841</v>
      </c>
      <c r="YD66" s="1059">
        <v>90</v>
      </c>
      <c r="YE66" s="1059">
        <v>825</v>
      </c>
      <c r="YF66" s="1060">
        <v>0.10909090909090909</v>
      </c>
      <c r="YG66" s="1060">
        <v>8.9601669529293923E-2</v>
      </c>
      <c r="YH66" s="1060">
        <v>0.13220366714181139</v>
      </c>
      <c r="YI66" s="1059" t="s">
        <v>770</v>
      </c>
      <c r="YJ66" s="1059" t="s">
        <v>770</v>
      </c>
      <c r="YK66" s="1060" t="s">
        <v>770</v>
      </c>
      <c r="YL66" s="1060" t="s">
        <v>770</v>
      </c>
      <c r="YM66" s="1072" t="s">
        <v>770</v>
      </c>
      <c r="YN66" s="1059">
        <v>95</v>
      </c>
      <c r="YO66" s="1059">
        <v>80</v>
      </c>
      <c r="YP66" s="1059">
        <v>105</v>
      </c>
      <c r="YQ66" s="1059">
        <v>100</v>
      </c>
      <c r="YR66" s="1059">
        <v>95</v>
      </c>
      <c r="YS66" s="1059">
        <v>85</v>
      </c>
      <c r="YT66" s="1126">
        <v>70</v>
      </c>
      <c r="YU66" s="1059">
        <v>5</v>
      </c>
      <c r="YV66" s="1059">
        <v>78</v>
      </c>
      <c r="YW66" s="1060">
        <v>6.4102564102564097E-2</v>
      </c>
      <c r="YX66" s="1060">
        <v>2.7689315373790935E-2</v>
      </c>
      <c r="YY66" s="1060">
        <v>0.14143595463171174</v>
      </c>
      <c r="YZ66" s="1059">
        <v>4</v>
      </c>
      <c r="ZA66" s="1059">
        <v>78</v>
      </c>
      <c r="ZB66" s="1060">
        <v>5.128205128205128E-2</v>
      </c>
      <c r="ZC66" s="1060">
        <v>2.0121012473896145E-2</v>
      </c>
      <c r="ZD66" s="1060">
        <v>0.12456676547294485</v>
      </c>
      <c r="ZE66" s="1059">
        <v>5</v>
      </c>
      <c r="ZF66" s="1059">
        <v>76</v>
      </c>
      <c r="ZG66" s="1060">
        <v>6.5789473684210523E-2</v>
      </c>
      <c r="ZH66" s="1060">
        <v>2.8426532219532126E-2</v>
      </c>
      <c r="ZI66" s="1060">
        <v>0.14493526533703446</v>
      </c>
      <c r="ZJ66" s="1059">
        <v>9</v>
      </c>
      <c r="ZK66" s="1059">
        <v>78</v>
      </c>
      <c r="ZL66" s="1060">
        <v>0.11538461538461539</v>
      </c>
      <c r="ZM66" s="1060">
        <v>6.1905106255333193E-2</v>
      </c>
      <c r="ZN66" s="1072">
        <v>0.2049701319848162</v>
      </c>
      <c r="ZO66" s="1059">
        <v>176</v>
      </c>
      <c r="ZP66" s="1059">
        <v>36</v>
      </c>
      <c r="ZQ66" s="1059">
        <v>140</v>
      </c>
      <c r="ZR66" s="1060">
        <v>0.79545454545454541</v>
      </c>
      <c r="ZS66" s="1059">
        <v>59</v>
      </c>
      <c r="ZT66" s="1059">
        <v>20</v>
      </c>
      <c r="ZU66" s="1059">
        <v>79</v>
      </c>
      <c r="ZV66" s="1060">
        <v>0.42142857142857143</v>
      </c>
      <c r="ZW66" s="1060">
        <v>0.34280465592129772</v>
      </c>
      <c r="ZX66" s="1060">
        <v>0.50424917556532434</v>
      </c>
      <c r="ZY66" s="1060">
        <v>0.56428571428571428</v>
      </c>
      <c r="ZZ66" s="1060">
        <v>0.48151871668645119</v>
      </c>
      <c r="AAA66" s="1072">
        <v>0.64361905755176718</v>
      </c>
      <c r="AAB66" s="1059">
        <v>23</v>
      </c>
      <c r="AAC66" s="1059">
        <v>134</v>
      </c>
      <c r="AAD66" s="1059">
        <v>157</v>
      </c>
      <c r="AAE66" s="1060">
        <v>0.85350318471337583</v>
      </c>
      <c r="AAF66" s="1059">
        <v>53</v>
      </c>
      <c r="AAG66" s="1060">
        <v>0.39552238805970147</v>
      </c>
      <c r="AAH66" s="1060">
        <v>0.31675513296250329</v>
      </c>
      <c r="AAI66" s="1060">
        <v>0.48011294838577417</v>
      </c>
      <c r="AAJ66" s="1059">
        <v>19</v>
      </c>
      <c r="AAK66" s="1059">
        <v>72</v>
      </c>
      <c r="AAL66" s="1060">
        <v>0.53731343283582089</v>
      </c>
      <c r="AAM66" s="1060">
        <v>0.45303024631726829</v>
      </c>
      <c r="AAN66" s="1072">
        <v>0.61951686748691837</v>
      </c>
      <c r="AAO66" s="1059">
        <v>142</v>
      </c>
      <c r="AAP66" s="1059">
        <v>73</v>
      </c>
      <c r="AAQ66" s="1060">
        <v>0.5140845070422535</v>
      </c>
      <c r="AAR66" s="1060">
        <v>0.43259691690651036</v>
      </c>
      <c r="AAS66" s="1060">
        <v>0.59483012635227817</v>
      </c>
      <c r="AAT66" s="1059">
        <v>20</v>
      </c>
      <c r="AAU66" s="1059">
        <v>93</v>
      </c>
      <c r="AAV66" s="1060">
        <v>0.65492957746478875</v>
      </c>
      <c r="AAW66" s="1060">
        <v>0.57358683538556365</v>
      </c>
      <c r="AAX66" s="1072">
        <v>0.72811064046110985</v>
      </c>
      <c r="AAY66" s="1059">
        <v>154</v>
      </c>
      <c r="AAZ66" s="1059">
        <v>151</v>
      </c>
      <c r="ABA66" s="1059">
        <v>3</v>
      </c>
      <c r="ABB66" s="1060">
        <v>0.98051948051948057</v>
      </c>
      <c r="ABC66" s="1059">
        <v>73</v>
      </c>
      <c r="ABD66" s="1060">
        <v>0.48344370860927155</v>
      </c>
      <c r="ABE66" s="1060">
        <v>0.40514223337936928</v>
      </c>
      <c r="ABF66" s="1060">
        <v>0.56256667327856924</v>
      </c>
      <c r="ABG66" s="1059">
        <v>19</v>
      </c>
      <c r="ABH66" s="1059">
        <v>92</v>
      </c>
      <c r="ABI66" s="1060">
        <v>0.60927152317880795</v>
      </c>
      <c r="ABJ66" s="1060">
        <v>0.52966217826110906</v>
      </c>
      <c r="ABK66" s="1072">
        <v>0.68345903779649653</v>
      </c>
      <c r="ABL66" s="1059">
        <v>4294</v>
      </c>
      <c r="ABM66" s="1059">
        <v>2603</v>
      </c>
      <c r="ABN66" s="1059">
        <v>1691</v>
      </c>
      <c r="ABO66" s="1059">
        <v>291</v>
      </c>
      <c r="ABP66" s="1059">
        <v>171</v>
      </c>
      <c r="ABQ66" s="1059">
        <v>274</v>
      </c>
      <c r="ABR66" s="1059">
        <v>299</v>
      </c>
      <c r="ABS66" s="1059">
        <v>302</v>
      </c>
      <c r="ABT66" s="1059">
        <v>124</v>
      </c>
      <c r="ABU66" s="1059">
        <v>111</v>
      </c>
      <c r="ABV66" s="1059">
        <v>107</v>
      </c>
      <c r="ABW66" s="1126">
        <v>12</v>
      </c>
      <c r="ABX66" s="1059">
        <v>70</v>
      </c>
      <c r="ABY66" s="1059">
        <v>85</v>
      </c>
      <c r="ABZ66" s="1059">
        <v>55</v>
      </c>
      <c r="ACA66" s="1059">
        <v>35</v>
      </c>
      <c r="ACB66" s="1059">
        <v>185</v>
      </c>
      <c r="ACC66" s="1059">
        <v>220</v>
      </c>
      <c r="ACD66" s="1059">
        <v>110</v>
      </c>
      <c r="ACE66" s="1059">
        <v>85</v>
      </c>
      <c r="ACF66" s="1059">
        <v>65</v>
      </c>
      <c r="ACG66" s="1059">
        <v>50</v>
      </c>
      <c r="ACH66" s="1059">
        <v>20</v>
      </c>
      <c r="ACI66" s="1059">
        <v>205</v>
      </c>
      <c r="ACJ66" s="1059">
        <v>230</v>
      </c>
      <c r="ACK66" s="1059">
        <v>110</v>
      </c>
      <c r="ACL66" s="1059">
        <v>95</v>
      </c>
      <c r="ACM66" s="1059">
        <v>80</v>
      </c>
      <c r="ACN66" s="1059">
        <v>55</v>
      </c>
      <c r="ACO66" s="1059">
        <v>15</v>
      </c>
      <c r="ACP66" s="1059">
        <v>210</v>
      </c>
      <c r="ACQ66" s="1059">
        <v>230</v>
      </c>
      <c r="ACR66" s="1059">
        <v>125</v>
      </c>
      <c r="ACS66" s="1059">
        <v>100</v>
      </c>
      <c r="ACT66" s="1059">
        <v>85</v>
      </c>
      <c r="ACU66" s="1059">
        <v>50</v>
      </c>
      <c r="ACV66" s="1059">
        <v>15</v>
      </c>
      <c r="ACW66" s="1059">
        <v>230</v>
      </c>
      <c r="ACX66" s="1059">
        <v>260</v>
      </c>
      <c r="ACY66" s="1059">
        <v>130</v>
      </c>
      <c r="ACZ66" s="1059">
        <v>105</v>
      </c>
      <c r="ADA66" s="1059">
        <v>95</v>
      </c>
      <c r="ADB66" s="1059">
        <v>55</v>
      </c>
      <c r="ADC66" s="1059">
        <v>20</v>
      </c>
      <c r="ADD66" s="1059">
        <v>250</v>
      </c>
      <c r="ADE66" s="1059">
        <v>275</v>
      </c>
      <c r="ADF66" s="1059">
        <v>170</v>
      </c>
      <c r="ADG66" s="1059">
        <v>80</v>
      </c>
      <c r="ADH66" s="1059">
        <v>85</v>
      </c>
      <c r="ADI66" s="1059">
        <v>65</v>
      </c>
      <c r="ADJ66" s="1059">
        <v>35</v>
      </c>
      <c r="ADK66" s="1059">
        <v>240</v>
      </c>
      <c r="ADL66" s="1059">
        <v>270</v>
      </c>
      <c r="ADM66" s="1126">
        <v>165</v>
      </c>
      <c r="ADN66" s="1059">
        <v>164</v>
      </c>
      <c r="ADO66" s="1059">
        <v>161</v>
      </c>
      <c r="ADP66" s="1060">
        <v>0.98170731707317072</v>
      </c>
      <c r="ADQ66" s="1059">
        <v>161</v>
      </c>
      <c r="ADR66" s="1060">
        <v>0.98170731707317072</v>
      </c>
      <c r="ADS66" s="1059">
        <v>155</v>
      </c>
      <c r="ADT66" s="1059">
        <v>153</v>
      </c>
      <c r="ADU66" s="1060">
        <v>0.98709677419354835</v>
      </c>
      <c r="ADV66" s="1059">
        <v>149</v>
      </c>
      <c r="ADW66" s="1060">
        <v>0.96129032258064517</v>
      </c>
      <c r="ADX66" s="1059">
        <v>152</v>
      </c>
      <c r="ADY66" s="1060">
        <v>0.98064516129032253</v>
      </c>
      <c r="ADZ66" s="1059">
        <v>149</v>
      </c>
      <c r="AEA66" s="1060">
        <v>0.96129032258064517</v>
      </c>
      <c r="AEB66" s="1059">
        <v>167</v>
      </c>
      <c r="AEC66" s="1059">
        <v>161</v>
      </c>
      <c r="AED66" s="1060">
        <v>0.9640718562874252</v>
      </c>
      <c r="AEE66" s="1059">
        <v>154</v>
      </c>
      <c r="AEF66" s="1060">
        <v>0.92215568862275454</v>
      </c>
      <c r="AEG66" s="1059">
        <v>161</v>
      </c>
      <c r="AEH66" s="1060">
        <v>0.9640718562874252</v>
      </c>
      <c r="AEI66" s="1059">
        <v>160</v>
      </c>
      <c r="AEJ66" s="1060">
        <v>0.95808383233532934</v>
      </c>
      <c r="AEK66" s="1059">
        <v>157</v>
      </c>
      <c r="AEL66" s="1060">
        <v>0.94011976047904189</v>
      </c>
      <c r="AEM66" s="1059">
        <v>159</v>
      </c>
      <c r="AEN66" s="1060">
        <v>0.95209580838323349</v>
      </c>
      <c r="AEO66" s="1059">
        <v>154</v>
      </c>
      <c r="AEP66" s="1072">
        <v>0.92215568862275454</v>
      </c>
      <c r="AEQ66" s="1158">
        <v>153</v>
      </c>
      <c r="AER66" s="1042">
        <v>152</v>
      </c>
      <c r="AES66" s="1144">
        <v>0.99346405228758172</v>
      </c>
      <c r="AET66" s="64">
        <v>35</v>
      </c>
      <c r="AEU66" s="1144">
        <v>0.22875816993464052</v>
      </c>
      <c r="AEV66" s="1042">
        <v>152</v>
      </c>
      <c r="AEW66" s="1144">
        <v>0.99346405228758172</v>
      </c>
      <c r="AEX66" s="1042">
        <v>167</v>
      </c>
      <c r="AEY66" s="1042">
        <v>162</v>
      </c>
      <c r="AEZ66" s="1144">
        <v>0.97005988023952094</v>
      </c>
      <c r="AFA66" s="65">
        <v>159</v>
      </c>
      <c r="AFB66" s="1144">
        <v>0.95209580838323349</v>
      </c>
      <c r="AFC66" s="65">
        <v>119</v>
      </c>
      <c r="AFD66" s="1144">
        <v>0.71257485029940115</v>
      </c>
      <c r="AFE66" s="1042">
        <v>158</v>
      </c>
      <c r="AFF66" s="1144">
        <v>0.94610778443113774</v>
      </c>
      <c r="AFG66" s="1042">
        <v>118</v>
      </c>
      <c r="AFH66" s="1144">
        <v>0.70658682634730541</v>
      </c>
      <c r="AFI66" s="1042">
        <v>156</v>
      </c>
      <c r="AFJ66" s="1042">
        <v>156</v>
      </c>
      <c r="AFK66" s="1144">
        <v>1</v>
      </c>
      <c r="AFL66" s="65">
        <v>148</v>
      </c>
      <c r="AFM66" s="1144">
        <v>0.94871794871794868</v>
      </c>
      <c r="AFN66" s="65">
        <v>156</v>
      </c>
      <c r="AFO66" s="1144">
        <v>1</v>
      </c>
      <c r="AFP66" s="65">
        <v>156</v>
      </c>
      <c r="AFQ66" s="1144">
        <v>1</v>
      </c>
      <c r="AFR66" s="65">
        <v>127</v>
      </c>
      <c r="AFS66" s="1144">
        <v>0.8141025641025641</v>
      </c>
      <c r="AFT66" s="65">
        <v>152</v>
      </c>
      <c r="AFU66" s="1144">
        <v>0.97435897435897434</v>
      </c>
      <c r="AFV66" s="1042">
        <v>152</v>
      </c>
      <c r="AFW66" s="1144">
        <v>0.97435897435897434</v>
      </c>
      <c r="AFX66" s="1042">
        <v>151</v>
      </c>
      <c r="AFY66" s="1144">
        <v>0.96794871794871795</v>
      </c>
      <c r="AFZ66" s="1042">
        <v>127</v>
      </c>
      <c r="AGA66" s="1144">
        <v>0.8141025641025641</v>
      </c>
      <c r="AGB66" s="1042">
        <v>120</v>
      </c>
      <c r="AGC66" s="802">
        <v>0.76923076923076927</v>
      </c>
      <c r="AGD66" s="1042">
        <v>172</v>
      </c>
      <c r="AGE66" s="1039">
        <v>168</v>
      </c>
      <c r="AGF66" s="1145">
        <v>0.97674418604651159</v>
      </c>
      <c r="AGG66" s="1039">
        <v>1</v>
      </c>
      <c r="AGH66" s="1145">
        <v>5.8139534883720929E-3</v>
      </c>
      <c r="AGI66" s="1039">
        <v>167</v>
      </c>
      <c r="AGJ66" s="1145">
        <v>0.97093023255813948</v>
      </c>
      <c r="AGK66" s="1039">
        <v>161</v>
      </c>
      <c r="AGL66" s="1039">
        <v>160</v>
      </c>
      <c r="AGM66" s="1145">
        <v>0.99378881987577639</v>
      </c>
      <c r="AGN66" s="1039">
        <v>154</v>
      </c>
      <c r="AGO66" s="1145">
        <v>0.95652173913043481</v>
      </c>
      <c r="AGP66" s="1039">
        <v>155</v>
      </c>
      <c r="AGQ66" s="1145">
        <v>0.96273291925465843</v>
      </c>
      <c r="AGR66" s="1039">
        <v>157</v>
      </c>
      <c r="AGS66" s="1145">
        <v>0.97515527950310554</v>
      </c>
      <c r="AGT66" s="1039">
        <v>157</v>
      </c>
      <c r="AGU66" s="1145">
        <v>0.97515527950310554</v>
      </c>
      <c r="AGV66" s="1039">
        <v>197</v>
      </c>
      <c r="AGW66" s="1039">
        <v>194</v>
      </c>
      <c r="AGX66" s="1145">
        <v>0.98477157360406087</v>
      </c>
      <c r="AGY66" s="1039">
        <v>187</v>
      </c>
      <c r="AGZ66" s="1145">
        <v>0.949238578680203</v>
      </c>
      <c r="AHA66" s="1039">
        <v>194</v>
      </c>
      <c r="AHB66" s="1145">
        <v>0.98477157360406087</v>
      </c>
      <c r="AHC66" s="1039">
        <v>193</v>
      </c>
      <c r="AHD66" s="1145">
        <v>0.97969543147208127</v>
      </c>
      <c r="AHE66" s="1039">
        <v>191</v>
      </c>
      <c r="AHF66" s="1145">
        <v>0.96954314720812185</v>
      </c>
      <c r="AHG66" s="1039">
        <v>166</v>
      </c>
      <c r="AHH66" s="1145">
        <v>0.84263959390862941</v>
      </c>
      <c r="AHI66" s="1039">
        <v>175</v>
      </c>
      <c r="AHJ66" s="1145">
        <v>0.8883248730964467</v>
      </c>
      <c r="AHK66" s="1039">
        <v>186</v>
      </c>
      <c r="AHL66" s="1145">
        <v>0.9441624365482234</v>
      </c>
      <c r="AHM66" s="1039">
        <v>191</v>
      </c>
      <c r="AHN66" s="1145">
        <v>0.96954314720812185</v>
      </c>
      <c r="AHO66" s="1039">
        <v>185</v>
      </c>
      <c r="AHP66" s="749">
        <v>0.93908629441624369</v>
      </c>
    </row>
    <row r="67" spans="1:900" ht="14.25" x14ac:dyDescent="0.2">
      <c r="A67" s="1979"/>
      <c r="B67" s="8" t="s">
        <v>696</v>
      </c>
      <c r="C67" s="1015" t="s">
        <v>697</v>
      </c>
      <c r="D67" s="3" t="s">
        <v>698</v>
      </c>
      <c r="E67" s="1" t="s">
        <v>1544</v>
      </c>
      <c r="F67" s="1" t="s">
        <v>1545</v>
      </c>
      <c r="G67" s="1" t="s">
        <v>770</v>
      </c>
      <c r="H67" s="1" t="s">
        <v>770</v>
      </c>
      <c r="I67" s="1" t="s">
        <v>1546</v>
      </c>
      <c r="J67" s="1" t="s">
        <v>698</v>
      </c>
      <c r="K67" s="1" t="s">
        <v>698</v>
      </c>
      <c r="L67" s="1" t="s">
        <v>741</v>
      </c>
      <c r="M67" s="1" t="s">
        <v>601</v>
      </c>
      <c r="N67" s="1" t="s">
        <v>630</v>
      </c>
      <c r="O67" s="1" t="s">
        <v>1547</v>
      </c>
      <c r="P67" s="1" t="s">
        <v>698</v>
      </c>
      <c r="Q67" s="1">
        <v>539528</v>
      </c>
      <c r="R67" s="1">
        <v>139222</v>
      </c>
      <c r="S67" s="1">
        <v>21023</v>
      </c>
      <c r="T67" s="1" t="s">
        <v>770</v>
      </c>
      <c r="U67" s="2062" t="s">
        <v>1509</v>
      </c>
      <c r="V67" s="1125">
        <v>255</v>
      </c>
      <c r="W67" s="1059">
        <v>280</v>
      </c>
      <c r="X67" s="1059">
        <v>2335</v>
      </c>
      <c r="Y67" s="1059">
        <v>2710</v>
      </c>
      <c r="Z67" s="1098">
        <v>0.10920770877944326</v>
      </c>
      <c r="AA67" s="1098">
        <v>9.7192833440606405E-2</v>
      </c>
      <c r="AB67" s="1098">
        <v>0.12250630729541706</v>
      </c>
      <c r="AC67" s="1098">
        <v>0.10332103321033211</v>
      </c>
      <c r="AD67" s="1098">
        <v>9.2417109931551319E-2</v>
      </c>
      <c r="AE67" s="1072">
        <v>0.11534795939040998</v>
      </c>
      <c r="AF67" s="1059">
        <v>205</v>
      </c>
      <c r="AG67" s="1059">
        <v>235</v>
      </c>
      <c r="AH67" s="1059">
        <v>2345</v>
      </c>
      <c r="AI67" s="1059">
        <v>2770</v>
      </c>
      <c r="AJ67" s="1098">
        <v>8.7420042643923238E-2</v>
      </c>
      <c r="AK67" s="1098">
        <v>7.6652364485096117E-2</v>
      </c>
      <c r="AL67" s="1098">
        <v>9.9537244765276853E-2</v>
      </c>
      <c r="AM67" s="1098">
        <v>8.4837545126353789E-2</v>
      </c>
      <c r="AN67" s="1098">
        <v>7.5027247500058694E-2</v>
      </c>
      <c r="AO67" s="1072">
        <v>9.5797749478012673E-2</v>
      </c>
      <c r="AP67" s="1059">
        <v>230</v>
      </c>
      <c r="AQ67" s="1059">
        <v>265</v>
      </c>
      <c r="AR67" s="1059">
        <v>2405</v>
      </c>
      <c r="AS67" s="1059">
        <v>2790</v>
      </c>
      <c r="AT67" s="1098">
        <v>9.5634095634095639E-2</v>
      </c>
      <c r="AU67" s="1098">
        <v>8.4517087261835003E-2</v>
      </c>
      <c r="AV67" s="1098">
        <v>0.10804081526105613</v>
      </c>
      <c r="AW67" s="1098">
        <v>9.4982078853046589E-2</v>
      </c>
      <c r="AX67" s="1098">
        <v>8.4653034827965948E-2</v>
      </c>
      <c r="AY67" s="1072">
        <v>0.10642490094224538</v>
      </c>
      <c r="AZ67" s="1059">
        <v>250</v>
      </c>
      <c r="BA67" s="1059">
        <v>285</v>
      </c>
      <c r="BB67" s="1059">
        <v>2315</v>
      </c>
      <c r="BC67" s="1059">
        <v>2735</v>
      </c>
      <c r="BD67" s="1098">
        <v>0.10799136069114471</v>
      </c>
      <c r="BE67" s="1098">
        <v>9.5991525248622755E-2</v>
      </c>
      <c r="BF67" s="1098">
        <v>0.12129002149279849</v>
      </c>
      <c r="BG67" s="1098">
        <v>0.10420475319926874</v>
      </c>
      <c r="BH67" s="1098">
        <v>9.3304145487674114E-2</v>
      </c>
      <c r="BI67" s="1072">
        <v>0.11621563411569949</v>
      </c>
      <c r="BJ67" s="1059">
        <v>890</v>
      </c>
      <c r="BK67" s="1059">
        <v>891</v>
      </c>
      <c r="BL67" s="1059">
        <v>728</v>
      </c>
      <c r="BM67" s="1059">
        <v>686</v>
      </c>
      <c r="BN67" s="1059">
        <v>518</v>
      </c>
      <c r="BO67" s="1059">
        <v>3195</v>
      </c>
      <c r="BP67" s="1059">
        <v>3713</v>
      </c>
      <c r="BQ67" s="1126">
        <v>12999</v>
      </c>
      <c r="BR67" s="1059">
        <v>873</v>
      </c>
      <c r="BS67" s="1059">
        <v>853</v>
      </c>
      <c r="BT67" s="1059">
        <v>696</v>
      </c>
      <c r="BU67" s="1059">
        <v>663</v>
      </c>
      <c r="BV67" s="1059">
        <v>587</v>
      </c>
      <c r="BW67" s="1059">
        <v>3085</v>
      </c>
      <c r="BX67" s="1059">
        <v>3672</v>
      </c>
      <c r="BY67" s="1126">
        <v>12909</v>
      </c>
      <c r="BZ67" s="1059">
        <v>851</v>
      </c>
      <c r="CA67" s="1059">
        <v>781</v>
      </c>
      <c r="CB67" s="1059">
        <v>755</v>
      </c>
      <c r="CC67" s="1059">
        <v>682</v>
      </c>
      <c r="CD67" s="1059">
        <v>600</v>
      </c>
      <c r="CE67" s="1059">
        <v>3069</v>
      </c>
      <c r="CF67" s="1059">
        <v>3669</v>
      </c>
      <c r="CG67" s="1126">
        <v>12786</v>
      </c>
      <c r="CH67" s="1059">
        <v>845</v>
      </c>
      <c r="CI67" s="1059">
        <v>778</v>
      </c>
      <c r="CJ67" s="1059">
        <v>740</v>
      </c>
      <c r="CK67" s="1059">
        <v>726</v>
      </c>
      <c r="CL67" s="1059">
        <v>596</v>
      </c>
      <c r="CM67" s="1059">
        <v>3089</v>
      </c>
      <c r="CN67" s="1059">
        <v>3685</v>
      </c>
      <c r="CO67" s="1126">
        <v>12705</v>
      </c>
      <c r="CP67" s="1059">
        <v>866</v>
      </c>
      <c r="CQ67" s="1059">
        <v>739</v>
      </c>
      <c r="CR67" s="1059">
        <v>724</v>
      </c>
      <c r="CS67" s="1059">
        <v>731</v>
      </c>
      <c r="CT67" s="1059">
        <v>605</v>
      </c>
      <c r="CU67" s="1059">
        <v>3060</v>
      </c>
      <c r="CV67" s="1059">
        <v>3665</v>
      </c>
      <c r="CW67" s="1126">
        <v>12603</v>
      </c>
      <c r="CX67" s="1059">
        <v>796</v>
      </c>
      <c r="CY67" s="1059">
        <v>731</v>
      </c>
      <c r="CZ67" s="1059">
        <v>744</v>
      </c>
      <c r="DA67" s="1059">
        <v>746</v>
      </c>
      <c r="DB67" s="1059">
        <v>648</v>
      </c>
      <c r="DC67" s="1059">
        <v>3017</v>
      </c>
      <c r="DD67" s="1059">
        <v>3665</v>
      </c>
      <c r="DE67" s="1126">
        <v>12623</v>
      </c>
      <c r="DF67" s="1059">
        <v>790</v>
      </c>
      <c r="DG67" s="1059">
        <v>707</v>
      </c>
      <c r="DH67" s="1059">
        <v>725</v>
      </c>
      <c r="DI67" s="1059">
        <v>786</v>
      </c>
      <c r="DJ67" s="1059">
        <v>635</v>
      </c>
      <c r="DK67" s="1059">
        <v>3008</v>
      </c>
      <c r="DL67" s="1059">
        <v>3643</v>
      </c>
      <c r="DM67" s="1126">
        <v>12421</v>
      </c>
      <c r="DN67" s="1059">
        <v>730</v>
      </c>
      <c r="DO67" s="1059">
        <v>740</v>
      </c>
      <c r="DP67" s="1059">
        <v>756</v>
      </c>
      <c r="DQ67" s="1059">
        <v>758</v>
      </c>
      <c r="DR67" s="1059">
        <v>654</v>
      </c>
      <c r="DS67" s="1059">
        <v>2984</v>
      </c>
      <c r="DT67" s="1059">
        <v>3638</v>
      </c>
      <c r="DU67" s="1126">
        <v>12236</v>
      </c>
      <c r="DV67" s="1059">
        <v>741</v>
      </c>
      <c r="DW67" s="1059">
        <v>728</v>
      </c>
      <c r="DX67" s="1059">
        <v>751</v>
      </c>
      <c r="DY67" s="1059">
        <v>749</v>
      </c>
      <c r="DZ67" s="1059">
        <v>631</v>
      </c>
      <c r="EA67" s="1059">
        <v>2969</v>
      </c>
      <c r="EB67" s="1059">
        <v>3600</v>
      </c>
      <c r="EC67" s="1126">
        <v>11975</v>
      </c>
      <c r="ED67" s="1059">
        <v>703</v>
      </c>
      <c r="EE67" s="1059">
        <v>719</v>
      </c>
      <c r="EF67" s="1059">
        <v>743</v>
      </c>
      <c r="EG67" s="1059">
        <v>736</v>
      </c>
      <c r="EH67" s="1059">
        <v>642</v>
      </c>
      <c r="EI67" s="1059">
        <v>2901</v>
      </c>
      <c r="EJ67" s="1059">
        <v>3543</v>
      </c>
      <c r="EK67" s="1126">
        <v>11772</v>
      </c>
      <c r="EL67" s="1059">
        <v>709</v>
      </c>
      <c r="EM67" s="1059">
        <v>742</v>
      </c>
      <c r="EN67" s="1059">
        <v>731</v>
      </c>
      <c r="EO67" s="1059">
        <v>719</v>
      </c>
      <c r="EP67" s="1059">
        <v>620</v>
      </c>
      <c r="EQ67" s="1059">
        <v>2901</v>
      </c>
      <c r="ER67" s="1059">
        <v>3521</v>
      </c>
      <c r="ES67" s="1126">
        <v>11631</v>
      </c>
      <c r="ET67" s="1059" t="s">
        <v>770</v>
      </c>
      <c r="EU67" s="1059" t="s">
        <v>770</v>
      </c>
      <c r="EV67" s="1059">
        <v>14</v>
      </c>
      <c r="EW67" s="1059">
        <v>18</v>
      </c>
      <c r="EX67" s="1059">
        <v>32</v>
      </c>
      <c r="EY67" s="1059">
        <v>121</v>
      </c>
      <c r="EZ67" s="1098">
        <v>0.26446280991735538</v>
      </c>
      <c r="FA67" s="1098">
        <v>0.19400515661373202</v>
      </c>
      <c r="FB67" s="1098">
        <v>0.3494157506838404</v>
      </c>
      <c r="FC67" s="64" t="s">
        <v>2154</v>
      </c>
      <c r="FD67" s="1098">
        <v>0.1487603305785124</v>
      </c>
      <c r="FE67" s="1098">
        <v>9.6217408704644833E-2</v>
      </c>
      <c r="FF67" s="1098">
        <v>0.22291903200226135</v>
      </c>
      <c r="FG67" s="1126" t="s">
        <v>2154</v>
      </c>
      <c r="FH67" s="1059" t="s">
        <v>770</v>
      </c>
      <c r="FI67" s="1059" t="s">
        <v>770</v>
      </c>
      <c r="FJ67" s="1059">
        <v>13</v>
      </c>
      <c r="FK67" s="1059">
        <v>13</v>
      </c>
      <c r="FL67" s="1059">
        <v>26</v>
      </c>
      <c r="FM67" s="1059">
        <v>95</v>
      </c>
      <c r="FN67" s="1098">
        <v>0.27368421052631581</v>
      </c>
      <c r="FO67" s="1098">
        <v>0.19414554367154169</v>
      </c>
      <c r="FP67" s="1098">
        <v>0.37081433740421971</v>
      </c>
      <c r="FQ67" s="1059" t="s">
        <v>2154</v>
      </c>
      <c r="FR67" s="1098">
        <v>0.1368421052631579</v>
      </c>
      <c r="FS67" s="1098">
        <v>8.1747935596324817E-2</v>
      </c>
      <c r="FT67" s="1098">
        <v>0.22016443171129235</v>
      </c>
      <c r="FU67" s="1126" t="s">
        <v>2154</v>
      </c>
      <c r="FV67" s="1059" t="s">
        <v>770</v>
      </c>
      <c r="FW67" s="1059" t="s">
        <v>770</v>
      </c>
      <c r="FX67" s="1059">
        <v>18</v>
      </c>
      <c r="FY67" s="1059">
        <v>16</v>
      </c>
      <c r="FZ67" s="1059">
        <v>34</v>
      </c>
      <c r="GA67" s="1059">
        <v>120</v>
      </c>
      <c r="GB67" s="1098">
        <v>0.28333333333333333</v>
      </c>
      <c r="GC67" s="1098">
        <v>0.21040628091756453</v>
      </c>
      <c r="GD67" s="1098">
        <v>0.36970202453054035</v>
      </c>
      <c r="GE67" s="1059" t="s">
        <v>2154</v>
      </c>
      <c r="GF67" s="1098">
        <v>0.13333333333333333</v>
      </c>
      <c r="GG67" s="1098">
        <v>8.3766089626873083E-2</v>
      </c>
      <c r="GH67" s="1098">
        <v>0.20564796574684277</v>
      </c>
      <c r="GI67" s="1126" t="s">
        <v>2154</v>
      </c>
      <c r="GJ67" s="1059" t="s">
        <v>770</v>
      </c>
      <c r="GK67" s="1059" t="s">
        <v>770</v>
      </c>
      <c r="GL67" s="1059">
        <v>11</v>
      </c>
      <c r="GM67" s="1059">
        <v>20</v>
      </c>
      <c r="GN67" s="1059">
        <v>31</v>
      </c>
      <c r="GO67" s="1059">
        <v>115</v>
      </c>
      <c r="GP67" s="1098">
        <v>0.26956521739130435</v>
      </c>
      <c r="GQ67" s="1098">
        <v>0.19688821135037651</v>
      </c>
      <c r="GR67" s="1098">
        <v>0.35713947792626344</v>
      </c>
      <c r="GS67" s="1059" t="s">
        <v>2154</v>
      </c>
      <c r="GT67" s="1098">
        <v>0.17391304347826086</v>
      </c>
      <c r="GU67" s="1098">
        <v>0.11549677517283552</v>
      </c>
      <c r="GV67" s="1098">
        <v>0.25341033229410775</v>
      </c>
      <c r="GW67" s="1126" t="s">
        <v>2154</v>
      </c>
      <c r="GX67" s="1059" t="s">
        <v>770</v>
      </c>
      <c r="GY67" s="1059" t="s">
        <v>770</v>
      </c>
      <c r="GZ67" s="1059">
        <v>25</v>
      </c>
      <c r="HA67" s="1059">
        <v>15</v>
      </c>
      <c r="HB67" s="1059">
        <v>40</v>
      </c>
      <c r="HC67" s="1059">
        <v>170</v>
      </c>
      <c r="HD67" s="1098">
        <v>0.23529411764705882</v>
      </c>
      <c r="HE67" s="1098">
        <v>0.17781705461357333</v>
      </c>
      <c r="HF67" s="1098">
        <v>0.3044698485765972</v>
      </c>
      <c r="HG67" s="1059" t="s">
        <v>2154</v>
      </c>
      <c r="HH67" s="1098">
        <v>8.8235294117647065E-2</v>
      </c>
      <c r="HI67" s="1098">
        <v>5.4200397865096242E-2</v>
      </c>
      <c r="HJ67" s="1098">
        <v>0.14046811820850236</v>
      </c>
      <c r="HK67" s="1126" t="s">
        <v>2154</v>
      </c>
      <c r="HL67" s="1059" t="s">
        <v>770</v>
      </c>
      <c r="HM67" s="1059" t="s">
        <v>770</v>
      </c>
      <c r="HN67" s="1059">
        <v>19</v>
      </c>
      <c r="HO67" s="1059">
        <v>10</v>
      </c>
      <c r="HP67" s="1059">
        <v>29</v>
      </c>
      <c r="HQ67" s="1059">
        <v>143</v>
      </c>
      <c r="HR67" s="1098">
        <v>0.20279720279720279</v>
      </c>
      <c r="HS67" s="1098">
        <v>0.14507528812157641</v>
      </c>
      <c r="HT67" s="1098">
        <v>0.27606911698956993</v>
      </c>
      <c r="HU67" s="1059" t="s">
        <v>2154</v>
      </c>
      <c r="HV67" s="1098">
        <v>6.9930069930069935E-2</v>
      </c>
      <c r="HW67" s="1098">
        <v>3.8425096602856819E-2</v>
      </c>
      <c r="HX67" s="1098">
        <v>0.12393680726386085</v>
      </c>
      <c r="HY67" s="1126" t="s">
        <v>2154</v>
      </c>
      <c r="HZ67" s="1059" t="s">
        <v>770</v>
      </c>
      <c r="IA67" s="1059" t="s">
        <v>770</v>
      </c>
      <c r="IB67" s="1059" t="s">
        <v>2169</v>
      </c>
      <c r="IC67" s="1059" t="s">
        <v>2169</v>
      </c>
      <c r="ID67" s="1059">
        <v>19</v>
      </c>
      <c r="IE67" s="1059">
        <v>101</v>
      </c>
      <c r="IF67" s="1098">
        <v>0.18811881188118812</v>
      </c>
      <c r="IG67" s="1098">
        <v>0.12387125256857145</v>
      </c>
      <c r="IH67" s="1098">
        <v>0.27522142785906151</v>
      </c>
      <c r="II67" s="1059" t="s">
        <v>2154</v>
      </c>
      <c r="IJ67" s="1098" t="s">
        <v>2169</v>
      </c>
      <c r="IK67" s="1098" t="s">
        <v>2169</v>
      </c>
      <c r="IL67" s="1098" t="s">
        <v>2169</v>
      </c>
      <c r="IM67" s="1126" t="s">
        <v>2169</v>
      </c>
      <c r="IN67" s="1059" t="s">
        <v>770</v>
      </c>
      <c r="IO67" s="1059" t="s">
        <v>770</v>
      </c>
      <c r="IP67" s="1059" t="s">
        <v>2169</v>
      </c>
      <c r="IQ67" s="1059" t="s">
        <v>2169</v>
      </c>
      <c r="IR67" s="1059">
        <v>18</v>
      </c>
      <c r="IS67" s="1059">
        <v>99</v>
      </c>
      <c r="IT67" s="1098">
        <v>0.18181818181818182</v>
      </c>
      <c r="IU67" s="1098">
        <v>0.11821864674176523</v>
      </c>
      <c r="IV67" s="1098">
        <v>0.26918794275594304</v>
      </c>
      <c r="IW67" s="1059" t="s">
        <v>2154</v>
      </c>
      <c r="IX67" s="1098" t="s">
        <v>2169</v>
      </c>
      <c r="IY67" s="1098" t="s">
        <v>2169</v>
      </c>
      <c r="IZ67" s="1098" t="s">
        <v>2169</v>
      </c>
      <c r="JA67" s="1126" t="s">
        <v>2169</v>
      </c>
      <c r="JB67" s="1059">
        <v>12451</v>
      </c>
      <c r="JC67" s="1059">
        <v>799</v>
      </c>
      <c r="JD67" s="1059">
        <v>728</v>
      </c>
      <c r="JE67" s="1059">
        <v>743</v>
      </c>
      <c r="JF67" s="1059">
        <v>741</v>
      </c>
      <c r="JG67" s="1126">
        <v>638</v>
      </c>
      <c r="JH67" s="1059">
        <v>1497</v>
      </c>
      <c r="JI67" s="1059">
        <v>15</v>
      </c>
      <c r="JJ67" s="1059">
        <v>18</v>
      </c>
      <c r="JK67" s="1059">
        <v>30</v>
      </c>
      <c r="JL67" s="1059">
        <v>36</v>
      </c>
      <c r="JM67" s="1126">
        <v>22</v>
      </c>
      <c r="JN67" s="1060">
        <v>0.12023130672235162</v>
      </c>
      <c r="JO67" s="1060">
        <v>1.8773466833541929E-2</v>
      </c>
      <c r="JP67" s="1060">
        <v>2.4725274725274724E-2</v>
      </c>
      <c r="JQ67" s="1060">
        <v>4.0376850605652756E-2</v>
      </c>
      <c r="JR67" s="1060">
        <v>4.8582995951417005E-2</v>
      </c>
      <c r="JS67" s="1072">
        <v>3.4482758620689655E-2</v>
      </c>
      <c r="JT67" s="1059">
        <v>12578</v>
      </c>
      <c r="JU67" s="1059">
        <v>11835</v>
      </c>
      <c r="JV67" s="1059">
        <v>11195</v>
      </c>
      <c r="JW67" s="1059">
        <v>640</v>
      </c>
      <c r="JX67" s="1059">
        <v>135</v>
      </c>
      <c r="JY67" s="1059">
        <v>16</v>
      </c>
      <c r="JZ67" s="1059">
        <v>489</v>
      </c>
      <c r="KA67" s="1059">
        <v>214</v>
      </c>
      <c r="KB67" s="1059">
        <v>423</v>
      </c>
      <c r="KC67" s="1059">
        <v>67</v>
      </c>
      <c r="KD67" s="1059">
        <v>39</v>
      </c>
      <c r="KE67" s="1060">
        <v>0.8900461122595007</v>
      </c>
      <c r="KF67" s="1072">
        <v>0.1099538877404993</v>
      </c>
      <c r="KG67" s="1059">
        <v>799</v>
      </c>
      <c r="KH67" s="1059">
        <v>713</v>
      </c>
      <c r="KI67" s="1059">
        <v>681</v>
      </c>
      <c r="KJ67" s="1059">
        <v>32</v>
      </c>
      <c r="KK67" s="1059">
        <v>2</v>
      </c>
      <c r="KL67" s="1059">
        <v>3</v>
      </c>
      <c r="KM67" s="1059">
        <v>27</v>
      </c>
      <c r="KN67" s="1059">
        <v>48</v>
      </c>
      <c r="KO67" s="1059">
        <v>32</v>
      </c>
      <c r="KP67" s="1059">
        <v>4</v>
      </c>
      <c r="KQ67" s="1059">
        <v>2</v>
      </c>
      <c r="KR67" s="1060">
        <v>0.85231539424280356</v>
      </c>
      <c r="KS67" s="1072">
        <v>0.14768460575719644</v>
      </c>
      <c r="KT67" s="1059">
        <v>423</v>
      </c>
      <c r="KU67" s="1059">
        <v>386</v>
      </c>
      <c r="KV67" s="1059">
        <v>373</v>
      </c>
      <c r="KW67" s="1059">
        <v>13</v>
      </c>
      <c r="KX67" s="1059">
        <v>1</v>
      </c>
      <c r="KY67" s="1059">
        <v>2</v>
      </c>
      <c r="KZ67" s="1059">
        <v>10</v>
      </c>
      <c r="LA67" s="1059">
        <v>18</v>
      </c>
      <c r="LB67" s="1059">
        <v>16</v>
      </c>
      <c r="LC67" s="1059">
        <v>1</v>
      </c>
      <c r="LD67" s="1059">
        <v>2</v>
      </c>
      <c r="LE67" s="1060">
        <v>0.88179669030732866</v>
      </c>
      <c r="LF67" s="1072">
        <v>0.11820330969267134</v>
      </c>
      <c r="LG67" s="1059">
        <v>305</v>
      </c>
      <c r="LH67" s="1059">
        <v>271</v>
      </c>
      <c r="LI67" s="1059">
        <v>266</v>
      </c>
      <c r="LJ67" s="1059">
        <v>5</v>
      </c>
      <c r="LK67" s="1059">
        <v>3</v>
      </c>
      <c r="LL67" s="1059">
        <v>0</v>
      </c>
      <c r="LM67" s="1059">
        <v>2</v>
      </c>
      <c r="LN67" s="1059">
        <v>18</v>
      </c>
      <c r="LO67" s="1059">
        <v>14</v>
      </c>
      <c r="LP67" s="1059">
        <v>2</v>
      </c>
      <c r="LQ67" s="1059">
        <v>0</v>
      </c>
      <c r="LR67" s="1060">
        <v>0.87213114754098364</v>
      </c>
      <c r="LS67" s="1072">
        <v>0.12786885245901636</v>
      </c>
      <c r="LT67" s="1059">
        <v>743</v>
      </c>
      <c r="LU67" s="1059">
        <v>673</v>
      </c>
      <c r="LV67" s="1059">
        <v>653</v>
      </c>
      <c r="LW67" s="1059">
        <v>20</v>
      </c>
      <c r="LX67" s="1059">
        <v>5</v>
      </c>
      <c r="LY67" s="1059">
        <v>0</v>
      </c>
      <c r="LZ67" s="1059">
        <v>15</v>
      </c>
      <c r="MA67" s="1059">
        <v>35</v>
      </c>
      <c r="MB67" s="1059">
        <v>30</v>
      </c>
      <c r="MC67" s="1059">
        <v>3</v>
      </c>
      <c r="MD67" s="1059">
        <v>2</v>
      </c>
      <c r="ME67" s="1060">
        <v>0.87886944818304169</v>
      </c>
      <c r="MF67" s="1072">
        <v>0.12113055181695831</v>
      </c>
      <c r="MG67" s="1059">
        <v>121</v>
      </c>
      <c r="MH67" s="1059">
        <v>111</v>
      </c>
      <c r="MI67" s="1059">
        <v>108</v>
      </c>
      <c r="MJ67" s="1059">
        <v>3</v>
      </c>
      <c r="MK67" s="1059">
        <v>1</v>
      </c>
      <c r="ML67" s="1059">
        <v>0</v>
      </c>
      <c r="MM67" s="1059">
        <v>2</v>
      </c>
      <c r="MN67" s="1059">
        <v>5</v>
      </c>
      <c r="MO67" s="1059">
        <v>5</v>
      </c>
      <c r="MP67" s="1059">
        <v>0</v>
      </c>
      <c r="MQ67" s="1059">
        <v>0</v>
      </c>
      <c r="MR67" s="1060">
        <v>0.8925619834710744</v>
      </c>
      <c r="MS67" s="1072">
        <v>0.1074380165289256</v>
      </c>
      <c r="MT67" s="1059">
        <v>344</v>
      </c>
      <c r="MU67" s="1059">
        <v>316</v>
      </c>
      <c r="MV67" s="1059">
        <v>305</v>
      </c>
      <c r="MW67" s="1059">
        <v>11</v>
      </c>
      <c r="MX67" s="1059">
        <v>2</v>
      </c>
      <c r="MY67" s="1059">
        <v>0</v>
      </c>
      <c r="MZ67" s="1059">
        <v>9</v>
      </c>
      <c r="NA67" s="1059">
        <v>12</v>
      </c>
      <c r="NB67" s="1059">
        <v>13</v>
      </c>
      <c r="NC67" s="1059">
        <v>2</v>
      </c>
      <c r="ND67" s="1059">
        <v>1</v>
      </c>
      <c r="NE67" s="1060">
        <v>0.88662790697674421</v>
      </c>
      <c r="NF67" s="1072">
        <v>0.11337209302325579</v>
      </c>
      <c r="NG67" s="1059">
        <v>277</v>
      </c>
      <c r="NH67" s="1059">
        <v>260</v>
      </c>
      <c r="NI67" s="1059">
        <v>251</v>
      </c>
      <c r="NJ67" s="1059">
        <v>9</v>
      </c>
      <c r="NK67" s="1059">
        <v>1</v>
      </c>
      <c r="NL67" s="1059">
        <v>0</v>
      </c>
      <c r="NM67" s="1059">
        <v>8</v>
      </c>
      <c r="NN67" s="1059">
        <v>4</v>
      </c>
      <c r="NO67" s="1059">
        <v>13</v>
      </c>
      <c r="NP67" s="1059">
        <v>0</v>
      </c>
      <c r="NQ67" s="1059">
        <v>0</v>
      </c>
      <c r="NR67" s="1060">
        <v>0.90613718411552346</v>
      </c>
      <c r="NS67" s="1072">
        <v>9.3862815884476536E-2</v>
      </c>
      <c r="NT67" s="1059">
        <v>638</v>
      </c>
      <c r="NU67" s="1059">
        <v>613</v>
      </c>
      <c r="NV67" s="1059">
        <v>586</v>
      </c>
      <c r="NW67" s="1059">
        <v>27</v>
      </c>
      <c r="NX67" s="1059">
        <v>2</v>
      </c>
      <c r="NY67" s="1059">
        <v>2</v>
      </c>
      <c r="NZ67" s="1059">
        <v>23</v>
      </c>
      <c r="OA67" s="1059">
        <v>7</v>
      </c>
      <c r="OB67" s="1059">
        <v>15</v>
      </c>
      <c r="OC67" s="1059">
        <v>1</v>
      </c>
      <c r="OD67" s="1059">
        <v>2</v>
      </c>
      <c r="OE67" s="1060">
        <v>0.91849529780564265</v>
      </c>
      <c r="OF67" s="1072">
        <v>8.1504702194357348E-2</v>
      </c>
      <c r="OG67" s="1059">
        <v>3650</v>
      </c>
      <c r="OH67" s="1059">
        <v>3343</v>
      </c>
      <c r="OI67" s="1059">
        <v>3223</v>
      </c>
      <c r="OJ67" s="1059">
        <v>120</v>
      </c>
      <c r="OK67" s="1059">
        <v>17</v>
      </c>
      <c r="OL67" s="1059">
        <v>7</v>
      </c>
      <c r="OM67" s="1059">
        <v>96</v>
      </c>
      <c r="ON67" s="1059">
        <v>147</v>
      </c>
      <c r="OO67" s="1059">
        <v>138</v>
      </c>
      <c r="OP67" s="1059">
        <v>13</v>
      </c>
      <c r="OQ67" s="1059">
        <v>9</v>
      </c>
      <c r="OR67" s="1060">
        <v>0.88301369863013701</v>
      </c>
      <c r="OS67" s="1072">
        <v>0.11698630136986299</v>
      </c>
      <c r="OT67" s="1059">
        <v>12603</v>
      </c>
      <c r="OU67" s="1059">
        <v>8.4006517495834334</v>
      </c>
      <c r="OV67" s="1060">
        <v>0</v>
      </c>
      <c r="OW67" s="1072">
        <v>0</v>
      </c>
      <c r="OX67" s="1059">
        <v>2503</v>
      </c>
      <c r="OY67" s="1060">
        <v>9.5676388333999218E-2</v>
      </c>
      <c r="OZ67" s="1059">
        <v>239.47800000000004</v>
      </c>
      <c r="PA67" s="1060">
        <v>0</v>
      </c>
      <c r="PB67" s="1072">
        <v>0</v>
      </c>
      <c r="PC67" s="1059">
        <v>295</v>
      </c>
      <c r="PD67" s="1059">
        <v>50</v>
      </c>
      <c r="PE67" s="1126">
        <v>35</v>
      </c>
      <c r="PF67" s="1059">
        <v>290</v>
      </c>
      <c r="PG67" s="1059">
        <v>60</v>
      </c>
      <c r="PH67" s="1126">
        <v>25</v>
      </c>
      <c r="PI67" s="1059">
        <v>275</v>
      </c>
      <c r="PJ67" s="1059">
        <v>60</v>
      </c>
      <c r="PK67" s="1126">
        <v>25</v>
      </c>
      <c r="PL67" s="1059">
        <v>270</v>
      </c>
      <c r="PM67" s="1059">
        <v>60</v>
      </c>
      <c r="PN67" s="1126">
        <v>20</v>
      </c>
      <c r="PO67" s="1059">
        <v>260</v>
      </c>
      <c r="PP67" s="1059">
        <v>60</v>
      </c>
      <c r="PQ67" s="1126">
        <v>15</v>
      </c>
      <c r="PR67" s="1059">
        <v>250</v>
      </c>
      <c r="PS67" s="1059">
        <v>60</v>
      </c>
      <c r="PT67" s="1126">
        <v>15</v>
      </c>
      <c r="PU67" s="1059" t="s">
        <v>770</v>
      </c>
      <c r="PV67" s="1059" t="s">
        <v>770</v>
      </c>
      <c r="PW67" s="1059" t="s">
        <v>770</v>
      </c>
      <c r="PX67" s="1059" t="s">
        <v>770</v>
      </c>
      <c r="PY67" s="1059" t="s">
        <v>770</v>
      </c>
      <c r="PZ67" s="1059" t="s">
        <v>770</v>
      </c>
      <c r="QA67" s="1059" t="s">
        <v>770</v>
      </c>
      <c r="QB67" s="1126" t="s">
        <v>770</v>
      </c>
      <c r="QC67" s="1059">
        <v>168</v>
      </c>
      <c r="QD67" s="1059">
        <v>130</v>
      </c>
      <c r="QE67" s="1059" t="s">
        <v>770</v>
      </c>
      <c r="QF67" s="1059">
        <v>131</v>
      </c>
      <c r="QG67" s="1059">
        <v>170</v>
      </c>
      <c r="QH67" s="1059">
        <v>157</v>
      </c>
      <c r="QI67" s="1059">
        <v>147</v>
      </c>
      <c r="QJ67" s="1059">
        <v>137</v>
      </c>
      <c r="QK67" s="1126">
        <v>156</v>
      </c>
      <c r="QL67" s="1059">
        <v>184</v>
      </c>
      <c r="QM67" s="1059">
        <v>157</v>
      </c>
      <c r="QN67" s="1059">
        <v>166</v>
      </c>
      <c r="QO67" s="1059">
        <v>168</v>
      </c>
      <c r="QP67" s="1059">
        <v>215</v>
      </c>
      <c r="QQ67" s="1059">
        <v>184</v>
      </c>
      <c r="QR67" s="1059">
        <v>182</v>
      </c>
      <c r="QS67" s="1059">
        <v>175</v>
      </c>
      <c r="QT67" s="1059">
        <v>184</v>
      </c>
      <c r="QU67" s="1059">
        <v>166</v>
      </c>
      <c r="QV67" s="1059">
        <v>155</v>
      </c>
      <c r="QW67" s="1059">
        <v>124</v>
      </c>
      <c r="QX67" s="1059">
        <v>149</v>
      </c>
      <c r="QY67" s="1059">
        <v>157</v>
      </c>
      <c r="QZ67" s="1059">
        <v>143</v>
      </c>
      <c r="RA67" s="1059">
        <v>135</v>
      </c>
      <c r="RB67" s="1059">
        <v>157</v>
      </c>
      <c r="RC67" s="1059">
        <v>139</v>
      </c>
      <c r="RD67" s="1059">
        <v>132</v>
      </c>
      <c r="RE67" s="1059">
        <v>123</v>
      </c>
      <c r="RF67" s="1059">
        <v>71</v>
      </c>
      <c r="RG67" s="1059">
        <v>106</v>
      </c>
      <c r="RH67" s="1059">
        <v>108</v>
      </c>
      <c r="RI67" s="1059">
        <v>119</v>
      </c>
      <c r="RJ67" s="1126">
        <v>114</v>
      </c>
      <c r="RK67" s="1059">
        <v>166</v>
      </c>
      <c r="RL67" s="1059">
        <v>164</v>
      </c>
      <c r="RM67" s="1059">
        <v>160</v>
      </c>
      <c r="RN67" s="1059">
        <v>205</v>
      </c>
      <c r="RO67" s="1059">
        <v>178</v>
      </c>
      <c r="RP67" s="1059">
        <v>179</v>
      </c>
      <c r="RQ67" s="1059">
        <v>174</v>
      </c>
      <c r="RR67" s="1059">
        <v>183</v>
      </c>
      <c r="RS67" s="1059">
        <v>162</v>
      </c>
      <c r="RT67" s="1059">
        <v>155</v>
      </c>
      <c r="RU67" s="1059">
        <v>124</v>
      </c>
      <c r="RV67" s="1059">
        <v>151</v>
      </c>
      <c r="RW67" s="1059">
        <v>146</v>
      </c>
      <c r="RX67" s="1059">
        <v>138</v>
      </c>
      <c r="RY67" s="1059">
        <v>137</v>
      </c>
      <c r="RZ67" s="1059">
        <v>157</v>
      </c>
      <c r="SA67" s="1059">
        <v>141</v>
      </c>
      <c r="SB67" s="1059">
        <v>136</v>
      </c>
      <c r="SC67" s="1059">
        <v>145</v>
      </c>
      <c r="SD67" s="1059">
        <v>84</v>
      </c>
      <c r="SE67" s="1059">
        <v>104</v>
      </c>
      <c r="SF67" s="1059">
        <v>116</v>
      </c>
      <c r="SG67" s="1059">
        <v>110</v>
      </c>
      <c r="SH67" s="1059">
        <v>125</v>
      </c>
      <c r="SI67" s="1126">
        <v>132</v>
      </c>
      <c r="SJ67" s="1059">
        <v>154</v>
      </c>
      <c r="SK67" s="1059">
        <v>161</v>
      </c>
      <c r="SL67" s="1059">
        <v>188</v>
      </c>
      <c r="SM67" s="1059">
        <v>170</v>
      </c>
      <c r="SN67" s="1059">
        <v>178</v>
      </c>
      <c r="SO67" s="1059">
        <v>164</v>
      </c>
      <c r="SP67" s="1059">
        <v>187</v>
      </c>
      <c r="SQ67" s="1059">
        <v>159</v>
      </c>
      <c r="SR67" s="1059">
        <v>152</v>
      </c>
      <c r="SS67" s="1059">
        <v>119</v>
      </c>
      <c r="ST67" s="1059">
        <v>159</v>
      </c>
      <c r="SU67" s="1059">
        <v>157</v>
      </c>
      <c r="SV67" s="1059">
        <v>146</v>
      </c>
      <c r="SW67" s="1059">
        <v>138</v>
      </c>
      <c r="SX67" s="1059">
        <v>155</v>
      </c>
      <c r="SY67" s="1059">
        <v>146</v>
      </c>
      <c r="SZ67" s="1059">
        <v>143</v>
      </c>
      <c r="TA67" s="1059">
        <v>163</v>
      </c>
      <c r="TB67" s="1059">
        <v>116</v>
      </c>
      <c r="TC67" s="1059">
        <v>114</v>
      </c>
      <c r="TD67" s="1059">
        <v>115</v>
      </c>
      <c r="TE67" s="1059">
        <v>101</v>
      </c>
      <c r="TF67" s="1059">
        <v>119</v>
      </c>
      <c r="TG67" s="1059">
        <v>134</v>
      </c>
      <c r="TH67" s="1126">
        <v>131</v>
      </c>
      <c r="TI67" s="1059">
        <v>57</v>
      </c>
      <c r="TJ67" s="1059">
        <v>102</v>
      </c>
      <c r="TK67" s="1059">
        <v>159</v>
      </c>
      <c r="TL67" s="1060">
        <v>0.64150943396226412</v>
      </c>
      <c r="TM67" s="1060">
        <v>0.56443995549802972</v>
      </c>
      <c r="TN67" s="1060">
        <v>0.71190244726532204</v>
      </c>
      <c r="TO67" s="1126" t="s">
        <v>3499</v>
      </c>
      <c r="TP67" s="1059">
        <v>58</v>
      </c>
      <c r="TQ67" s="1059">
        <v>83</v>
      </c>
      <c r="TR67" s="1059">
        <v>141</v>
      </c>
      <c r="TS67" s="1060">
        <v>0.58865248226950351</v>
      </c>
      <c r="TT67" s="1060">
        <v>0.50612931176565457</v>
      </c>
      <c r="TU67" s="1060">
        <v>0.66647320275989053</v>
      </c>
      <c r="TV67" s="1126" t="s">
        <v>2154</v>
      </c>
      <c r="TW67" s="1059">
        <v>49</v>
      </c>
      <c r="TX67" s="1059">
        <v>101</v>
      </c>
      <c r="TY67" s="1059">
        <v>150</v>
      </c>
      <c r="TZ67" s="1060">
        <v>0.67333333333333334</v>
      </c>
      <c r="UA67" s="1060">
        <v>0.59476852869767682</v>
      </c>
      <c r="UB67" s="1060">
        <v>0.74324178658805662</v>
      </c>
      <c r="UC67" s="1126" t="s">
        <v>2154</v>
      </c>
      <c r="UD67" s="1059">
        <v>49</v>
      </c>
      <c r="UE67" s="1059">
        <v>103</v>
      </c>
      <c r="UF67" s="1059">
        <v>152</v>
      </c>
      <c r="UG67" s="1060">
        <v>0.67763157894736847</v>
      </c>
      <c r="UH67" s="1060">
        <v>0.59974215139460163</v>
      </c>
      <c r="UI67" s="1060">
        <v>0.74676384520371408</v>
      </c>
      <c r="UJ67" s="1126" t="s">
        <v>2154</v>
      </c>
      <c r="UK67" s="1059">
        <v>60</v>
      </c>
      <c r="UL67" s="1059">
        <v>122</v>
      </c>
      <c r="UM67" s="1059">
        <v>182</v>
      </c>
      <c r="UN67" s="1060">
        <v>0.67032967032967028</v>
      </c>
      <c r="UO67" s="1060">
        <v>0.59913055308429308</v>
      </c>
      <c r="UP67" s="1060">
        <v>0.73448714661219727</v>
      </c>
      <c r="UQ67" s="1126" t="s">
        <v>2154</v>
      </c>
      <c r="UR67" s="1059">
        <v>1928</v>
      </c>
      <c r="US67" s="1059">
        <v>1895</v>
      </c>
      <c r="UT67" s="1059">
        <v>33</v>
      </c>
      <c r="UU67" s="1059">
        <v>30</v>
      </c>
      <c r="UV67" s="1060">
        <v>0.90909090909090906</v>
      </c>
      <c r="UW67" s="1059">
        <v>3</v>
      </c>
      <c r="UX67" s="1072">
        <v>9.0909090909090912E-2</v>
      </c>
      <c r="UY67" s="1059">
        <v>1527</v>
      </c>
      <c r="UZ67" s="1059">
        <v>994</v>
      </c>
      <c r="VA67" s="1059">
        <v>289</v>
      </c>
      <c r="VB67" s="1059">
        <v>244</v>
      </c>
      <c r="VC67" s="1060">
        <v>0.65094957432874923</v>
      </c>
      <c r="VD67" s="1060">
        <v>0.18925998690242304</v>
      </c>
      <c r="VE67" s="1072">
        <v>0.15979043876882776</v>
      </c>
      <c r="VF67" s="1059">
        <v>3648</v>
      </c>
      <c r="VG67" s="1059">
        <v>249</v>
      </c>
      <c r="VH67" s="1059">
        <v>267</v>
      </c>
      <c r="VI67" s="1059">
        <v>115</v>
      </c>
      <c r="VJ67" s="1059">
        <v>2772</v>
      </c>
      <c r="VK67" s="1059">
        <v>197</v>
      </c>
      <c r="VL67" s="1059">
        <v>1596</v>
      </c>
      <c r="VM67" s="1072">
        <v>0.12343358395989974</v>
      </c>
      <c r="VN67" s="1059">
        <v>976</v>
      </c>
      <c r="VO67" s="1059">
        <v>1</v>
      </c>
      <c r="VP67" s="1059">
        <v>214</v>
      </c>
      <c r="VQ67" s="1059">
        <v>317</v>
      </c>
      <c r="VR67" s="1059">
        <v>95</v>
      </c>
      <c r="VS67" s="1126">
        <v>1603</v>
      </c>
      <c r="VT67" s="1059">
        <v>634</v>
      </c>
      <c r="VU67" s="1059">
        <v>545</v>
      </c>
      <c r="VV67" s="1059">
        <v>89</v>
      </c>
      <c r="VW67" s="1059">
        <v>0</v>
      </c>
      <c r="VX67" s="1059">
        <v>89</v>
      </c>
      <c r="VY67" s="1060">
        <v>0.14037854889589904</v>
      </c>
      <c r="VZ67" s="1072">
        <v>0.14037854889589904</v>
      </c>
      <c r="WA67" s="1059">
        <v>80</v>
      </c>
      <c r="WB67" s="1059">
        <v>65</v>
      </c>
      <c r="WC67" s="1059">
        <v>55</v>
      </c>
      <c r="WD67" s="1059">
        <v>55</v>
      </c>
      <c r="WE67" s="1059">
        <v>45</v>
      </c>
      <c r="WF67" s="1059">
        <v>35</v>
      </c>
      <c r="WG67" s="1126">
        <v>40</v>
      </c>
      <c r="WH67" s="1059">
        <v>316</v>
      </c>
      <c r="WI67" s="1059">
        <v>85</v>
      </c>
      <c r="WJ67" s="1060">
        <v>0.26898734177215189</v>
      </c>
      <c r="WK67" s="1126">
        <v>26</v>
      </c>
      <c r="WL67" s="1059" t="s">
        <v>770</v>
      </c>
      <c r="WM67" s="1060" t="s">
        <v>770</v>
      </c>
      <c r="WN67" s="1060" t="s">
        <v>770</v>
      </c>
      <c r="WO67" s="1072" t="s">
        <v>770</v>
      </c>
      <c r="WP67" s="1059" t="s">
        <v>770</v>
      </c>
      <c r="WQ67" s="1060" t="s">
        <v>770</v>
      </c>
      <c r="WR67" s="1060" t="s">
        <v>770</v>
      </c>
      <c r="WS67" s="1072" t="s">
        <v>770</v>
      </c>
      <c r="WT67" s="1059" t="s">
        <v>770</v>
      </c>
      <c r="WU67" s="1060" t="s">
        <v>770</v>
      </c>
      <c r="WV67" s="1060" t="s">
        <v>770</v>
      </c>
      <c r="WW67" s="1072" t="s">
        <v>770</v>
      </c>
      <c r="WX67" s="1059" t="s">
        <v>770</v>
      </c>
      <c r="WY67" s="1060" t="s">
        <v>770</v>
      </c>
      <c r="WZ67" s="1060" t="s">
        <v>770</v>
      </c>
      <c r="XA67" s="1072" t="s">
        <v>770</v>
      </c>
      <c r="XB67" s="1059">
        <v>165</v>
      </c>
      <c r="XC67" s="1059">
        <v>5240</v>
      </c>
      <c r="XD67" s="1072">
        <v>3.1488549618320608E-2</v>
      </c>
      <c r="XE67" s="1059">
        <v>70</v>
      </c>
      <c r="XF67" s="1059">
        <v>665</v>
      </c>
      <c r="XG67" s="1060">
        <v>0.10526315789473684</v>
      </c>
      <c r="XH67" s="1060">
        <v>8.4162072650977596E-2</v>
      </c>
      <c r="XI67" s="1060">
        <v>0.13089854735651474</v>
      </c>
      <c r="XJ67" s="1059">
        <v>85</v>
      </c>
      <c r="XK67" s="1059">
        <v>680</v>
      </c>
      <c r="XL67" s="1060">
        <v>0.125</v>
      </c>
      <c r="XM67" s="1060">
        <v>0.10222988886419331</v>
      </c>
      <c r="XN67" s="1060">
        <v>0.15198321357111258</v>
      </c>
      <c r="XO67" s="1059">
        <v>105</v>
      </c>
      <c r="XP67" s="1059">
        <v>750</v>
      </c>
      <c r="XQ67" s="1060">
        <v>0.14000000000000001</v>
      </c>
      <c r="XR67" s="1060">
        <v>0.11699693009430727</v>
      </c>
      <c r="XS67" s="1060">
        <v>0.16667207791598002</v>
      </c>
      <c r="XT67" s="1059">
        <v>100</v>
      </c>
      <c r="XU67" s="1059">
        <v>755</v>
      </c>
      <c r="XV67" s="1060">
        <v>0.13245033112582782</v>
      </c>
      <c r="XW67" s="1060">
        <v>0.11012102580446763</v>
      </c>
      <c r="XX67" s="1060">
        <v>0.15850090628854366</v>
      </c>
      <c r="XY67" s="1059">
        <v>95</v>
      </c>
      <c r="XZ67" s="1059">
        <v>840</v>
      </c>
      <c r="YA67" s="1060">
        <v>0.1130952380952381</v>
      </c>
      <c r="YB67" s="1060">
        <v>9.3415386153877691E-2</v>
      </c>
      <c r="YC67" s="1060">
        <v>0.13629773921400382</v>
      </c>
      <c r="YD67" s="1059">
        <v>70</v>
      </c>
      <c r="YE67" s="1059">
        <v>720</v>
      </c>
      <c r="YF67" s="1060">
        <v>9.7222222222222224E-2</v>
      </c>
      <c r="YG67" s="1060">
        <v>7.7671794742528957E-2</v>
      </c>
      <c r="YH67" s="1060">
        <v>0.1210477688688802</v>
      </c>
      <c r="YI67" s="1059" t="s">
        <v>770</v>
      </c>
      <c r="YJ67" s="1059" t="s">
        <v>770</v>
      </c>
      <c r="YK67" s="1060" t="s">
        <v>770</v>
      </c>
      <c r="YL67" s="1060" t="s">
        <v>770</v>
      </c>
      <c r="YM67" s="1072" t="s">
        <v>770</v>
      </c>
      <c r="YN67" s="1059">
        <v>90</v>
      </c>
      <c r="YO67" s="1059">
        <v>110</v>
      </c>
      <c r="YP67" s="1059">
        <v>95</v>
      </c>
      <c r="YQ67" s="1059">
        <v>75</v>
      </c>
      <c r="YR67" s="1059">
        <v>85</v>
      </c>
      <c r="YS67" s="1059">
        <v>80</v>
      </c>
      <c r="YT67" s="1126">
        <v>70</v>
      </c>
      <c r="YU67" s="1059">
        <v>6</v>
      </c>
      <c r="YV67" s="1059">
        <v>92</v>
      </c>
      <c r="YW67" s="1060">
        <v>6.5217391304347824E-2</v>
      </c>
      <c r="YX67" s="1060">
        <v>3.0230203323134093E-2</v>
      </c>
      <c r="YY67" s="1060">
        <v>0.13505796127305869</v>
      </c>
      <c r="YZ67" s="1059">
        <v>4</v>
      </c>
      <c r="ZA67" s="1059">
        <v>92</v>
      </c>
      <c r="ZB67" s="1060">
        <v>4.3478260869565216E-2</v>
      </c>
      <c r="ZC67" s="1060">
        <v>1.7035716273013698E-2</v>
      </c>
      <c r="ZD67" s="1060">
        <v>0.10651685655298873</v>
      </c>
      <c r="ZE67" s="1059">
        <v>6</v>
      </c>
      <c r="ZF67" s="1059">
        <v>92</v>
      </c>
      <c r="ZG67" s="1060">
        <v>6.5217391304347824E-2</v>
      </c>
      <c r="ZH67" s="1060">
        <v>3.0230203323134093E-2</v>
      </c>
      <c r="ZI67" s="1060">
        <v>0.13505796127305869</v>
      </c>
      <c r="ZJ67" s="1059">
        <v>12</v>
      </c>
      <c r="ZK67" s="1059">
        <v>91</v>
      </c>
      <c r="ZL67" s="1060">
        <v>0.13186813186813187</v>
      </c>
      <c r="ZM67" s="1060">
        <v>7.7071075145384665E-2</v>
      </c>
      <c r="ZN67" s="1072">
        <v>0.21648681785719742</v>
      </c>
      <c r="ZO67" s="1059">
        <v>168</v>
      </c>
      <c r="ZP67" s="1059">
        <v>21</v>
      </c>
      <c r="ZQ67" s="1059">
        <v>147</v>
      </c>
      <c r="ZR67" s="1060">
        <v>0.875</v>
      </c>
      <c r="ZS67" s="1059">
        <v>62</v>
      </c>
      <c r="ZT67" s="1059">
        <v>16</v>
      </c>
      <c r="ZU67" s="1059">
        <v>78</v>
      </c>
      <c r="ZV67" s="1060">
        <v>0.42176870748299322</v>
      </c>
      <c r="ZW67" s="1060">
        <v>0.34492685506334503</v>
      </c>
      <c r="ZX67" s="1060">
        <v>0.50259517117653507</v>
      </c>
      <c r="ZY67" s="1060">
        <v>0.53061224489795922</v>
      </c>
      <c r="ZZ67" s="1060">
        <v>0.4501868161881859</v>
      </c>
      <c r="AAA67" s="1072">
        <v>0.60947847789186105</v>
      </c>
      <c r="AAB67" s="1059">
        <v>18</v>
      </c>
      <c r="AAC67" s="1059">
        <v>138</v>
      </c>
      <c r="AAD67" s="1059">
        <v>156</v>
      </c>
      <c r="AAE67" s="1060">
        <v>0.88461538461538458</v>
      </c>
      <c r="AAF67" s="1059">
        <v>57</v>
      </c>
      <c r="AAG67" s="1060">
        <v>0.41304347826086957</v>
      </c>
      <c r="AAH67" s="1060">
        <v>0.33433400445888056</v>
      </c>
      <c r="AAI67" s="1060">
        <v>0.49646299805687127</v>
      </c>
      <c r="AAJ67" s="1059">
        <v>23</v>
      </c>
      <c r="AAK67" s="1059">
        <v>80</v>
      </c>
      <c r="AAL67" s="1060">
        <v>0.57971014492753625</v>
      </c>
      <c r="AAM67" s="1060">
        <v>0.49629083327975365</v>
      </c>
      <c r="AAN67" s="1072">
        <v>0.65881191441414055</v>
      </c>
      <c r="AAO67" s="1059">
        <v>142</v>
      </c>
      <c r="AAP67" s="1059">
        <v>62</v>
      </c>
      <c r="AAQ67" s="1060">
        <v>0.43661971830985913</v>
      </c>
      <c r="AAR67" s="1060">
        <v>0.35777847716774974</v>
      </c>
      <c r="AAS67" s="1060">
        <v>0.51879982816770198</v>
      </c>
      <c r="AAT67" s="1059">
        <v>22</v>
      </c>
      <c r="AAU67" s="1059">
        <v>84</v>
      </c>
      <c r="AAV67" s="1060">
        <v>0.59154929577464788</v>
      </c>
      <c r="AAW67" s="1060">
        <v>0.50932533827736404</v>
      </c>
      <c r="AAX67" s="1072">
        <v>0.66895044290476124</v>
      </c>
      <c r="AAY67" s="1059">
        <v>152</v>
      </c>
      <c r="AAZ67" s="1059">
        <v>146</v>
      </c>
      <c r="ABA67" s="1059">
        <v>6</v>
      </c>
      <c r="ABB67" s="1060">
        <v>0.96052631578947367</v>
      </c>
      <c r="ABC67" s="1059">
        <v>63</v>
      </c>
      <c r="ABD67" s="1060">
        <v>0.4315068493150685</v>
      </c>
      <c r="ABE67" s="1060">
        <v>0.35394055106442468</v>
      </c>
      <c r="ABF67" s="1060">
        <v>0.512585041001969</v>
      </c>
      <c r="ABG67" s="1059">
        <v>17</v>
      </c>
      <c r="ABH67" s="1059">
        <v>80</v>
      </c>
      <c r="ABI67" s="1060">
        <v>0.54794520547945202</v>
      </c>
      <c r="ABJ67" s="1060">
        <v>0.46701796310246885</v>
      </c>
      <c r="ABK67" s="1072">
        <v>0.62641412245105554</v>
      </c>
      <c r="ABL67" s="1059">
        <v>3648</v>
      </c>
      <c r="ABM67" s="1059">
        <v>2052</v>
      </c>
      <c r="ABN67" s="1059">
        <v>1596</v>
      </c>
      <c r="ABO67" s="1059">
        <v>249</v>
      </c>
      <c r="ABP67" s="1059">
        <v>137</v>
      </c>
      <c r="ABQ67" s="1059">
        <v>321</v>
      </c>
      <c r="ABR67" s="1059">
        <v>267</v>
      </c>
      <c r="ABS67" s="1059">
        <v>264</v>
      </c>
      <c r="ABT67" s="1059">
        <v>161</v>
      </c>
      <c r="ABU67" s="1059">
        <v>115</v>
      </c>
      <c r="ABV67" s="1059">
        <v>72</v>
      </c>
      <c r="ABW67" s="1126">
        <v>10</v>
      </c>
      <c r="ABX67" s="1059">
        <v>70</v>
      </c>
      <c r="ABY67" s="1059">
        <v>70</v>
      </c>
      <c r="ABZ67" s="1059">
        <v>30</v>
      </c>
      <c r="ACA67" s="1059">
        <v>10</v>
      </c>
      <c r="ACB67" s="1059">
        <v>165</v>
      </c>
      <c r="ACC67" s="1059">
        <v>180</v>
      </c>
      <c r="ACD67" s="1059">
        <v>90</v>
      </c>
      <c r="ACE67" s="1059">
        <v>80</v>
      </c>
      <c r="ACF67" s="1059">
        <v>55</v>
      </c>
      <c r="ACG67" s="1059">
        <v>40</v>
      </c>
      <c r="ACH67" s="1059">
        <v>15</v>
      </c>
      <c r="ACI67" s="1059">
        <v>160</v>
      </c>
      <c r="ACJ67" s="1059">
        <v>170</v>
      </c>
      <c r="ACK67" s="1059">
        <v>85</v>
      </c>
      <c r="ACL67" s="1059">
        <v>85</v>
      </c>
      <c r="ACM67" s="1059">
        <v>60</v>
      </c>
      <c r="ACN67" s="1059">
        <v>40</v>
      </c>
      <c r="ACO67" s="1059">
        <v>25</v>
      </c>
      <c r="ACP67" s="1059">
        <v>180</v>
      </c>
      <c r="ACQ67" s="1059">
        <v>195</v>
      </c>
      <c r="ACR67" s="1059">
        <v>105</v>
      </c>
      <c r="ACS67" s="1059">
        <v>75</v>
      </c>
      <c r="ACT67" s="1059">
        <v>80</v>
      </c>
      <c r="ACU67" s="1059">
        <v>45</v>
      </c>
      <c r="ACV67" s="1059">
        <v>20</v>
      </c>
      <c r="ACW67" s="1059">
        <v>195</v>
      </c>
      <c r="ACX67" s="1059">
        <v>215</v>
      </c>
      <c r="ACY67" s="1059">
        <v>120</v>
      </c>
      <c r="ACZ67" s="1059">
        <v>95</v>
      </c>
      <c r="ADA67" s="1059">
        <v>65</v>
      </c>
      <c r="ADB67" s="1059">
        <v>60</v>
      </c>
      <c r="ADC67" s="1059">
        <v>20</v>
      </c>
      <c r="ADD67" s="1059">
        <v>225</v>
      </c>
      <c r="ADE67" s="1059">
        <v>240</v>
      </c>
      <c r="ADF67" s="1059">
        <v>130</v>
      </c>
      <c r="ADG67" s="1059">
        <v>110</v>
      </c>
      <c r="ADH67" s="1059">
        <v>65</v>
      </c>
      <c r="ADI67" s="1059">
        <v>55</v>
      </c>
      <c r="ADJ67" s="1059">
        <v>25</v>
      </c>
      <c r="ADK67" s="1059">
        <v>240</v>
      </c>
      <c r="ADL67" s="1059">
        <v>270</v>
      </c>
      <c r="ADM67" s="1126">
        <v>150</v>
      </c>
      <c r="ADN67" s="1059">
        <v>154</v>
      </c>
      <c r="ADO67" s="1059">
        <v>140</v>
      </c>
      <c r="ADP67" s="1060">
        <v>0.90909090909090906</v>
      </c>
      <c r="ADQ67" s="1059">
        <v>138</v>
      </c>
      <c r="ADR67" s="1060">
        <v>0.89610389610389607</v>
      </c>
      <c r="ADS67" s="1059">
        <v>164</v>
      </c>
      <c r="ADT67" s="1059">
        <v>157</v>
      </c>
      <c r="ADU67" s="1060">
        <v>0.95731707317073167</v>
      </c>
      <c r="ADV67" s="1059">
        <v>152</v>
      </c>
      <c r="ADW67" s="1060">
        <v>0.92682926829268297</v>
      </c>
      <c r="ADX67" s="1059">
        <v>149</v>
      </c>
      <c r="ADY67" s="1060">
        <v>0.90853658536585369</v>
      </c>
      <c r="ADZ67" s="1059">
        <v>149</v>
      </c>
      <c r="AEA67" s="1060">
        <v>0.90853658536585369</v>
      </c>
      <c r="AEB67" s="1059">
        <v>146</v>
      </c>
      <c r="AEC67" s="1059">
        <v>141</v>
      </c>
      <c r="AED67" s="1060">
        <v>0.96575342465753422</v>
      </c>
      <c r="AEE67" s="1059">
        <v>138</v>
      </c>
      <c r="AEF67" s="1060">
        <v>0.9452054794520548</v>
      </c>
      <c r="AEG67" s="1059">
        <v>141</v>
      </c>
      <c r="AEH67" s="1060">
        <v>0.96575342465753422</v>
      </c>
      <c r="AEI67" s="1059">
        <v>141</v>
      </c>
      <c r="AEJ67" s="1060">
        <v>0.96575342465753422</v>
      </c>
      <c r="AEK67" s="1059">
        <v>137</v>
      </c>
      <c r="AEL67" s="1060">
        <v>0.93835616438356162</v>
      </c>
      <c r="AEM67" s="1059">
        <v>140</v>
      </c>
      <c r="AEN67" s="1060">
        <v>0.95890410958904104</v>
      </c>
      <c r="AEO67" s="1059">
        <v>139</v>
      </c>
      <c r="AEP67" s="1072">
        <v>0.95205479452054798</v>
      </c>
      <c r="AEQ67" s="1158">
        <v>154</v>
      </c>
      <c r="AER67" s="1042">
        <v>147</v>
      </c>
      <c r="AES67" s="1144">
        <v>0.95454545454545459</v>
      </c>
      <c r="AET67" s="64">
        <v>30</v>
      </c>
      <c r="AEU67" s="1144">
        <v>0.19480519480519481</v>
      </c>
      <c r="AEV67" s="1042">
        <v>147</v>
      </c>
      <c r="AEW67" s="1144">
        <v>0.95454545454545459</v>
      </c>
      <c r="AEX67" s="1042">
        <v>159</v>
      </c>
      <c r="AEY67" s="1042">
        <v>151</v>
      </c>
      <c r="AEZ67" s="1144">
        <v>0.94968553459119498</v>
      </c>
      <c r="AFA67" s="65">
        <v>148</v>
      </c>
      <c r="AFB67" s="1144">
        <v>0.9308176100628931</v>
      </c>
      <c r="AFC67" s="65">
        <v>115.99999999999999</v>
      </c>
      <c r="AFD67" s="1144">
        <v>0.72955974842767291</v>
      </c>
      <c r="AFE67" s="1042">
        <v>148</v>
      </c>
      <c r="AFF67" s="1144">
        <v>0.9308176100628931</v>
      </c>
      <c r="AFG67" s="1042">
        <v>113.99999999999999</v>
      </c>
      <c r="AFH67" s="1144">
        <v>0.71698113207547165</v>
      </c>
      <c r="AFI67" s="1042">
        <v>183</v>
      </c>
      <c r="AFJ67" s="1042">
        <v>170</v>
      </c>
      <c r="AFK67" s="1144">
        <v>0.92896174863387981</v>
      </c>
      <c r="AFL67" s="65">
        <v>162</v>
      </c>
      <c r="AFM67" s="1144">
        <v>0.88524590163934425</v>
      </c>
      <c r="AFN67" s="65">
        <v>170</v>
      </c>
      <c r="AFO67" s="1144">
        <v>0.92896174863387981</v>
      </c>
      <c r="AFP67" s="65">
        <v>170</v>
      </c>
      <c r="AFQ67" s="1144">
        <v>0.92896174863387981</v>
      </c>
      <c r="AFR67" s="65">
        <v>136</v>
      </c>
      <c r="AFS67" s="1144">
        <v>0.74316939890710387</v>
      </c>
      <c r="AFT67" s="65">
        <v>163</v>
      </c>
      <c r="AFU67" s="1144">
        <v>0.89071038251366119</v>
      </c>
      <c r="AFV67" s="1042">
        <v>164</v>
      </c>
      <c r="AFW67" s="1144">
        <v>0.89617486338797814</v>
      </c>
      <c r="AFX67" s="1042">
        <v>165</v>
      </c>
      <c r="AFY67" s="1144">
        <v>0.90163934426229508</v>
      </c>
      <c r="AFZ67" s="1042">
        <v>136</v>
      </c>
      <c r="AGA67" s="1144">
        <v>0.74316939890710387</v>
      </c>
      <c r="AGB67" s="1042">
        <v>128</v>
      </c>
      <c r="AGC67" s="802">
        <v>0.69945355191256831</v>
      </c>
      <c r="AGD67" s="1042">
        <v>153</v>
      </c>
      <c r="AGE67" s="1039">
        <v>148</v>
      </c>
      <c r="AGF67" s="1145">
        <v>0.9673202614379085</v>
      </c>
      <c r="AGG67" s="1039">
        <v>4</v>
      </c>
      <c r="AGH67" s="1145">
        <v>2.6143790849673203E-2</v>
      </c>
      <c r="AGI67" s="1039">
        <v>148</v>
      </c>
      <c r="AGJ67" s="1145">
        <v>0.9673202614379085</v>
      </c>
      <c r="AGK67" s="1039">
        <v>159</v>
      </c>
      <c r="AGL67" s="1039">
        <v>146</v>
      </c>
      <c r="AGM67" s="1145">
        <v>0.91823899371069184</v>
      </c>
      <c r="AGN67" s="1039">
        <v>142</v>
      </c>
      <c r="AGO67" s="1145">
        <v>0.89308176100628933</v>
      </c>
      <c r="AGP67" s="1039">
        <v>146</v>
      </c>
      <c r="AGQ67" s="1145">
        <v>0.91823899371069184</v>
      </c>
      <c r="AGR67" s="1039">
        <v>143</v>
      </c>
      <c r="AGS67" s="1145">
        <v>0.89937106918238996</v>
      </c>
      <c r="AGT67" s="1039">
        <v>141</v>
      </c>
      <c r="AGU67" s="1145">
        <v>0.8867924528301887</v>
      </c>
      <c r="AGV67" s="1039">
        <v>166</v>
      </c>
      <c r="AGW67" s="1039">
        <v>151</v>
      </c>
      <c r="AGX67" s="1145">
        <v>0.90963855421686746</v>
      </c>
      <c r="AGY67" s="1039">
        <v>151</v>
      </c>
      <c r="AGZ67" s="1145">
        <v>0.90963855421686746</v>
      </c>
      <c r="AHA67" s="1039">
        <v>151</v>
      </c>
      <c r="AHB67" s="1145">
        <v>0.90963855421686746</v>
      </c>
      <c r="AHC67" s="1039">
        <v>151</v>
      </c>
      <c r="AHD67" s="1145">
        <v>0.90963855421686746</v>
      </c>
      <c r="AHE67" s="1039">
        <v>152</v>
      </c>
      <c r="AHF67" s="1145">
        <v>0.91566265060240959</v>
      </c>
      <c r="AHG67" s="1039">
        <v>147</v>
      </c>
      <c r="AHH67" s="1145">
        <v>0.88554216867469882</v>
      </c>
      <c r="AHI67" s="1039">
        <v>148</v>
      </c>
      <c r="AHJ67" s="1145">
        <v>0.89156626506024095</v>
      </c>
      <c r="AHK67" s="1039">
        <v>151</v>
      </c>
      <c r="AHL67" s="1145">
        <v>0.90963855421686746</v>
      </c>
      <c r="AHM67" s="1039">
        <v>152</v>
      </c>
      <c r="AHN67" s="1145">
        <v>0.91566265060240959</v>
      </c>
      <c r="AHO67" s="1039">
        <v>143</v>
      </c>
      <c r="AHP67" s="749">
        <v>0.86144578313253017</v>
      </c>
    </row>
    <row r="68" spans="1:900" x14ac:dyDescent="0.2">
      <c r="A68" s="1979"/>
      <c r="B68" s="8" t="s">
        <v>699</v>
      </c>
      <c r="C68" s="1015" t="s">
        <v>700</v>
      </c>
      <c r="D68" s="3" t="s">
        <v>698</v>
      </c>
      <c r="E68" s="1" t="s">
        <v>1548</v>
      </c>
      <c r="F68" s="1" t="s">
        <v>1549</v>
      </c>
      <c r="G68" s="1" t="s">
        <v>770</v>
      </c>
      <c r="H68" s="1" t="s">
        <v>770</v>
      </c>
      <c r="I68" s="1" t="s">
        <v>1550</v>
      </c>
      <c r="J68" s="1" t="s">
        <v>698</v>
      </c>
      <c r="K68" s="1" t="s">
        <v>698</v>
      </c>
      <c r="L68" s="1" t="s">
        <v>741</v>
      </c>
      <c r="M68" s="1" t="s">
        <v>601</v>
      </c>
      <c r="N68" s="1" t="s">
        <v>630</v>
      </c>
      <c r="O68" s="1" t="s">
        <v>1551</v>
      </c>
      <c r="P68" s="1" t="s">
        <v>698</v>
      </c>
      <c r="Q68" s="1">
        <v>539340</v>
      </c>
      <c r="R68" s="1">
        <v>137955</v>
      </c>
      <c r="S68" s="1" t="s">
        <v>770</v>
      </c>
      <c r="T68" s="1" t="s">
        <v>770</v>
      </c>
      <c r="U68" s="913" t="s">
        <v>770</v>
      </c>
      <c r="V68" s="1125">
        <v>160</v>
      </c>
      <c r="W68" s="1059">
        <v>200</v>
      </c>
      <c r="X68" s="1059">
        <v>2245</v>
      </c>
      <c r="Y68" s="1059">
        <v>2670</v>
      </c>
      <c r="Z68" s="1098">
        <v>7.126948775055679E-2</v>
      </c>
      <c r="AA68" s="1098">
        <v>6.1343419147114386E-2</v>
      </c>
      <c r="AB68" s="1098">
        <v>8.2660266639841232E-2</v>
      </c>
      <c r="AC68" s="1098">
        <v>7.4906367041198504E-2</v>
      </c>
      <c r="AD68" s="1098">
        <v>6.5520671147050485E-2</v>
      </c>
      <c r="AE68" s="1072">
        <v>8.551351133541038E-2</v>
      </c>
      <c r="AF68" s="1059">
        <v>145</v>
      </c>
      <c r="AG68" s="1059">
        <v>170</v>
      </c>
      <c r="AH68" s="1059">
        <v>2250</v>
      </c>
      <c r="AI68" s="1059">
        <v>2685</v>
      </c>
      <c r="AJ68" s="1098">
        <v>6.4444444444444443E-2</v>
      </c>
      <c r="AK68" s="1098">
        <v>5.5022556485879795E-2</v>
      </c>
      <c r="AL68" s="1098">
        <v>7.5351058601689183E-2</v>
      </c>
      <c r="AM68" s="1098">
        <v>6.3314711359404099E-2</v>
      </c>
      <c r="AN68" s="1098">
        <v>5.4712664603375573E-2</v>
      </c>
      <c r="AO68" s="1072">
        <v>7.3164513760089714E-2</v>
      </c>
      <c r="AP68" s="1059">
        <v>135</v>
      </c>
      <c r="AQ68" s="1059">
        <v>150</v>
      </c>
      <c r="AR68" s="1059">
        <v>2235</v>
      </c>
      <c r="AS68" s="1059">
        <v>2685</v>
      </c>
      <c r="AT68" s="1098">
        <v>6.0402684563758392E-2</v>
      </c>
      <c r="AU68" s="1098">
        <v>5.1260029166446112E-2</v>
      </c>
      <c r="AV68" s="1098">
        <v>7.1053883568107074E-2</v>
      </c>
      <c r="AW68" s="1098">
        <v>5.5865921787709494E-2</v>
      </c>
      <c r="AX68" s="1098">
        <v>4.7796560824211361E-2</v>
      </c>
      <c r="AY68" s="1072">
        <v>6.5204322074238416E-2</v>
      </c>
      <c r="AZ68" s="1059">
        <v>160</v>
      </c>
      <c r="BA68" s="1059">
        <v>175</v>
      </c>
      <c r="BB68" s="1059">
        <v>2205</v>
      </c>
      <c r="BC68" s="1059">
        <v>2680</v>
      </c>
      <c r="BD68" s="1098">
        <v>7.2562358276643993E-2</v>
      </c>
      <c r="BE68" s="1098">
        <v>6.2461796774428771E-2</v>
      </c>
      <c r="BF68" s="1098">
        <v>8.4149657627370561E-2</v>
      </c>
      <c r="BG68" s="1098">
        <v>6.5298507462686561E-2</v>
      </c>
      <c r="BH68" s="1098">
        <v>5.655333307373827E-2</v>
      </c>
      <c r="BI68" s="1072">
        <v>7.5288083138743772E-2</v>
      </c>
      <c r="BJ68" s="1059">
        <v>780</v>
      </c>
      <c r="BK68" s="1059">
        <v>889</v>
      </c>
      <c r="BL68" s="1059">
        <v>812</v>
      </c>
      <c r="BM68" s="1059">
        <v>734</v>
      </c>
      <c r="BN68" s="1059">
        <v>635</v>
      </c>
      <c r="BO68" s="1059">
        <v>3215</v>
      </c>
      <c r="BP68" s="1059">
        <v>3850</v>
      </c>
      <c r="BQ68" s="1126">
        <v>14678</v>
      </c>
      <c r="BR68" s="1059">
        <v>792</v>
      </c>
      <c r="BS68" s="1059">
        <v>869</v>
      </c>
      <c r="BT68" s="1059">
        <v>827</v>
      </c>
      <c r="BU68" s="1059">
        <v>759</v>
      </c>
      <c r="BV68" s="1059">
        <v>636</v>
      </c>
      <c r="BW68" s="1059">
        <v>3247</v>
      </c>
      <c r="BX68" s="1059">
        <v>3883</v>
      </c>
      <c r="BY68" s="1126">
        <v>14681</v>
      </c>
      <c r="BZ68" s="1059">
        <v>774</v>
      </c>
      <c r="CA68" s="1059">
        <v>817</v>
      </c>
      <c r="CB68" s="1059">
        <v>817</v>
      </c>
      <c r="CC68" s="1059">
        <v>756</v>
      </c>
      <c r="CD68" s="1059">
        <v>676</v>
      </c>
      <c r="CE68" s="1059">
        <v>3164</v>
      </c>
      <c r="CF68" s="1059">
        <v>3840</v>
      </c>
      <c r="CG68" s="1126">
        <v>14345</v>
      </c>
      <c r="CH68" s="1059">
        <v>742</v>
      </c>
      <c r="CI68" s="1059">
        <v>838</v>
      </c>
      <c r="CJ68" s="1059">
        <v>804</v>
      </c>
      <c r="CK68" s="1059">
        <v>790</v>
      </c>
      <c r="CL68" s="1059">
        <v>677</v>
      </c>
      <c r="CM68" s="1059">
        <v>3174</v>
      </c>
      <c r="CN68" s="1059">
        <v>3851</v>
      </c>
      <c r="CO68" s="1126">
        <v>14338</v>
      </c>
      <c r="CP68" s="1059">
        <v>760</v>
      </c>
      <c r="CQ68" s="1059">
        <v>780</v>
      </c>
      <c r="CR68" s="1059">
        <v>804</v>
      </c>
      <c r="CS68" s="1059">
        <v>812</v>
      </c>
      <c r="CT68" s="1059">
        <v>683</v>
      </c>
      <c r="CU68" s="1059">
        <v>3156</v>
      </c>
      <c r="CV68" s="1059">
        <v>3839</v>
      </c>
      <c r="CW68" s="1126">
        <v>14097</v>
      </c>
      <c r="CX68" s="1059">
        <v>751</v>
      </c>
      <c r="CY68" s="1059">
        <v>730</v>
      </c>
      <c r="CZ68" s="1059">
        <v>822</v>
      </c>
      <c r="DA68" s="1059">
        <v>828</v>
      </c>
      <c r="DB68" s="1059">
        <v>691</v>
      </c>
      <c r="DC68" s="1059">
        <v>3131</v>
      </c>
      <c r="DD68" s="1059">
        <v>3822</v>
      </c>
      <c r="DE68" s="1126">
        <v>13996</v>
      </c>
      <c r="DF68" s="1059">
        <v>759</v>
      </c>
      <c r="DG68" s="1059">
        <v>705</v>
      </c>
      <c r="DH68" s="1059">
        <v>867</v>
      </c>
      <c r="DI68" s="1059">
        <v>834</v>
      </c>
      <c r="DJ68" s="1059">
        <v>682</v>
      </c>
      <c r="DK68" s="1059">
        <v>3165</v>
      </c>
      <c r="DL68" s="1059">
        <v>3847</v>
      </c>
      <c r="DM68" s="1126">
        <v>13936</v>
      </c>
      <c r="DN68" s="1059">
        <v>736</v>
      </c>
      <c r="DO68" s="1059">
        <v>669</v>
      </c>
      <c r="DP68" s="1059">
        <v>876</v>
      </c>
      <c r="DQ68" s="1059">
        <v>860</v>
      </c>
      <c r="DR68" s="1059">
        <v>691</v>
      </c>
      <c r="DS68" s="1059">
        <v>3141</v>
      </c>
      <c r="DT68" s="1059">
        <v>3832</v>
      </c>
      <c r="DU68" s="1126">
        <v>13798</v>
      </c>
      <c r="DV68" s="1059">
        <v>722</v>
      </c>
      <c r="DW68" s="1059">
        <v>658</v>
      </c>
      <c r="DX68" s="1059">
        <v>916</v>
      </c>
      <c r="DY68" s="1059">
        <v>841</v>
      </c>
      <c r="DZ68" s="1059">
        <v>677</v>
      </c>
      <c r="EA68" s="1059">
        <v>3137</v>
      </c>
      <c r="EB68" s="1059">
        <v>3814</v>
      </c>
      <c r="EC68" s="1126">
        <v>13646</v>
      </c>
      <c r="ED68" s="1059">
        <v>705</v>
      </c>
      <c r="EE68" s="1059">
        <v>669</v>
      </c>
      <c r="EF68" s="1059">
        <v>949</v>
      </c>
      <c r="EG68" s="1059">
        <v>870</v>
      </c>
      <c r="EH68" s="1059">
        <v>647</v>
      </c>
      <c r="EI68" s="1059">
        <v>3193</v>
      </c>
      <c r="EJ68" s="1059">
        <v>3840</v>
      </c>
      <c r="EK68" s="1126">
        <v>13501</v>
      </c>
      <c r="EL68" s="1059">
        <v>658</v>
      </c>
      <c r="EM68" s="1059">
        <v>696</v>
      </c>
      <c r="EN68" s="1059">
        <v>939</v>
      </c>
      <c r="EO68" s="1059">
        <v>861</v>
      </c>
      <c r="EP68" s="1059">
        <v>611</v>
      </c>
      <c r="EQ68" s="1059">
        <v>3154</v>
      </c>
      <c r="ER68" s="1059">
        <v>3765</v>
      </c>
      <c r="ES68" s="1126">
        <v>13210</v>
      </c>
      <c r="ET68" s="1059" t="s">
        <v>770</v>
      </c>
      <c r="EU68" s="1059" t="s">
        <v>770</v>
      </c>
      <c r="EV68" s="1059">
        <v>20</v>
      </c>
      <c r="EW68" s="1059">
        <v>18</v>
      </c>
      <c r="EX68" s="1059">
        <v>38</v>
      </c>
      <c r="EY68" s="1059">
        <v>116</v>
      </c>
      <c r="EZ68" s="1098">
        <v>0.32758620689655171</v>
      </c>
      <c r="FA68" s="1098">
        <v>0.24890297976789971</v>
      </c>
      <c r="FB68" s="1098">
        <v>0.41732271212852745</v>
      </c>
      <c r="FC68" s="64" t="s">
        <v>2154</v>
      </c>
      <c r="FD68" s="1098">
        <v>0.15517241379310345</v>
      </c>
      <c r="FE68" s="1098">
        <v>0.10046608139198117</v>
      </c>
      <c r="FF68" s="1098">
        <v>0.23198530240087309</v>
      </c>
      <c r="FG68" s="1126" t="s">
        <v>2154</v>
      </c>
      <c r="FH68" s="1059" t="s">
        <v>770</v>
      </c>
      <c r="FI68" s="1059" t="s">
        <v>770</v>
      </c>
      <c r="FJ68" s="1059">
        <v>11</v>
      </c>
      <c r="FK68" s="1059">
        <v>11</v>
      </c>
      <c r="FL68" s="1059">
        <v>22</v>
      </c>
      <c r="FM68" s="1059">
        <v>94</v>
      </c>
      <c r="FN68" s="1098">
        <v>0.23404255319148937</v>
      </c>
      <c r="FO68" s="1098">
        <v>0.15994219953344968</v>
      </c>
      <c r="FP68" s="1098">
        <v>0.32902698998332941</v>
      </c>
      <c r="FQ68" s="1059" t="s">
        <v>3498</v>
      </c>
      <c r="FR68" s="1098">
        <v>0.11702127659574468</v>
      </c>
      <c r="FS68" s="1098">
        <v>6.6613628282767567E-2</v>
      </c>
      <c r="FT68" s="1098">
        <v>0.19750200462139431</v>
      </c>
      <c r="FU68" s="1126" t="s">
        <v>2154</v>
      </c>
      <c r="FV68" s="1059" t="s">
        <v>770</v>
      </c>
      <c r="FW68" s="1059" t="s">
        <v>770</v>
      </c>
      <c r="FX68" s="1059">
        <v>14</v>
      </c>
      <c r="FY68" s="1059">
        <v>16</v>
      </c>
      <c r="FZ68" s="1059">
        <v>30</v>
      </c>
      <c r="GA68" s="1059">
        <v>114</v>
      </c>
      <c r="GB68" s="1098">
        <v>0.26315789473684209</v>
      </c>
      <c r="GC68" s="1098">
        <v>0.19099959984159784</v>
      </c>
      <c r="GD68" s="1098">
        <v>0.35075760054943234</v>
      </c>
      <c r="GE68" s="1059" t="s">
        <v>2154</v>
      </c>
      <c r="GF68" s="1098">
        <v>0.14035087719298245</v>
      </c>
      <c r="GG68" s="1098">
        <v>8.8274065827453604E-2</v>
      </c>
      <c r="GH68" s="1098">
        <v>0.21587575698855524</v>
      </c>
      <c r="GI68" s="1126" t="s">
        <v>2154</v>
      </c>
      <c r="GJ68" s="1059" t="s">
        <v>770</v>
      </c>
      <c r="GK68" s="1059" t="s">
        <v>770</v>
      </c>
      <c r="GL68" s="1059">
        <v>16</v>
      </c>
      <c r="GM68" s="1059">
        <v>7</v>
      </c>
      <c r="GN68" s="1059">
        <v>23</v>
      </c>
      <c r="GO68" s="1059">
        <v>102</v>
      </c>
      <c r="GP68" s="1098">
        <v>0.22549019607843138</v>
      </c>
      <c r="GQ68" s="1098">
        <v>0.15521692835323755</v>
      </c>
      <c r="GR68" s="1098">
        <v>0.31568983517815397</v>
      </c>
      <c r="GS68" s="1059" t="s">
        <v>3498</v>
      </c>
      <c r="GT68" s="1098">
        <v>6.8627450980392163E-2</v>
      </c>
      <c r="GU68" s="1098">
        <v>3.3638220876867124E-2</v>
      </c>
      <c r="GV68" s="1098">
        <v>0.13492955038674814</v>
      </c>
      <c r="GW68" s="1126" t="s">
        <v>3498</v>
      </c>
      <c r="GX68" s="1059" t="s">
        <v>770</v>
      </c>
      <c r="GY68" s="1059" t="s">
        <v>770</v>
      </c>
      <c r="GZ68" s="1059">
        <v>16</v>
      </c>
      <c r="HA68" s="1059">
        <v>10</v>
      </c>
      <c r="HB68" s="1059">
        <v>26</v>
      </c>
      <c r="HC68" s="1059">
        <v>140</v>
      </c>
      <c r="HD68" s="1098">
        <v>0.18571428571428572</v>
      </c>
      <c r="HE68" s="1098">
        <v>0.13000555452848817</v>
      </c>
      <c r="HF68" s="1098">
        <v>0.25820977141799994</v>
      </c>
      <c r="HG68" s="1059" t="s">
        <v>2154</v>
      </c>
      <c r="HH68" s="1098">
        <v>7.1428571428571425E-2</v>
      </c>
      <c r="HI68" s="1098">
        <v>3.9258384373865335E-2</v>
      </c>
      <c r="HJ68" s="1098">
        <v>0.12648978737134578</v>
      </c>
      <c r="HK68" s="1126" t="s">
        <v>2154</v>
      </c>
      <c r="HL68" s="1059" t="s">
        <v>770</v>
      </c>
      <c r="HM68" s="1059" t="s">
        <v>770</v>
      </c>
      <c r="HN68" s="1059">
        <v>17</v>
      </c>
      <c r="HO68" s="1059">
        <v>10</v>
      </c>
      <c r="HP68" s="1059">
        <v>27</v>
      </c>
      <c r="HQ68" s="1059">
        <v>137</v>
      </c>
      <c r="HR68" s="1098">
        <v>0.19708029197080293</v>
      </c>
      <c r="HS68" s="1098">
        <v>0.13912870966863589</v>
      </c>
      <c r="HT68" s="1098">
        <v>0.27155617889341982</v>
      </c>
      <c r="HU68" s="1059" t="s">
        <v>2154</v>
      </c>
      <c r="HV68" s="1098">
        <v>7.2992700729927001E-2</v>
      </c>
      <c r="HW68" s="1098">
        <v>4.0128622582625985E-2</v>
      </c>
      <c r="HX68" s="1098">
        <v>0.12915007575183807</v>
      </c>
      <c r="HY68" s="1126" t="s">
        <v>2154</v>
      </c>
      <c r="HZ68" s="1059" t="s">
        <v>770</v>
      </c>
      <c r="IA68" s="1059" t="s">
        <v>770</v>
      </c>
      <c r="IB68" s="1059">
        <v>14</v>
      </c>
      <c r="IC68" s="1059">
        <v>7</v>
      </c>
      <c r="ID68" s="1059">
        <v>21</v>
      </c>
      <c r="IE68" s="1059">
        <v>106</v>
      </c>
      <c r="IF68" s="1098">
        <v>0.19811320754716982</v>
      </c>
      <c r="IG68" s="1098">
        <v>0.13338893526287282</v>
      </c>
      <c r="IH68" s="1098">
        <v>0.28395310764941223</v>
      </c>
      <c r="II68" s="1059" t="s">
        <v>2154</v>
      </c>
      <c r="IJ68" s="1098">
        <v>6.6037735849056603E-2</v>
      </c>
      <c r="IK68" s="1098">
        <v>3.2354147112036276E-2</v>
      </c>
      <c r="IL68" s="1098">
        <v>0.13007503957437352</v>
      </c>
      <c r="IM68" s="1126" t="s">
        <v>2154</v>
      </c>
      <c r="IN68" s="1059" t="s">
        <v>770</v>
      </c>
      <c r="IO68" s="1059" t="s">
        <v>770</v>
      </c>
      <c r="IP68" s="1059">
        <v>10</v>
      </c>
      <c r="IQ68" s="1059">
        <v>6</v>
      </c>
      <c r="IR68" s="1059">
        <v>16</v>
      </c>
      <c r="IS68" s="1059">
        <v>86</v>
      </c>
      <c r="IT68" s="1098">
        <v>0.18604651162790697</v>
      </c>
      <c r="IU68" s="1098">
        <v>0.11789108340273814</v>
      </c>
      <c r="IV68" s="1098">
        <v>0.2810501102417976</v>
      </c>
      <c r="IW68" s="1059" t="s">
        <v>2154</v>
      </c>
      <c r="IX68" s="1098">
        <v>6.9767441860465115E-2</v>
      </c>
      <c r="IY68" s="1098">
        <v>3.2365414509921343E-2</v>
      </c>
      <c r="IZ68" s="1098">
        <v>0.14396140641036845</v>
      </c>
      <c r="JA68" s="1126" t="s">
        <v>2154</v>
      </c>
      <c r="JB68" s="1059">
        <v>13779</v>
      </c>
      <c r="JC68" s="1059">
        <v>749</v>
      </c>
      <c r="JD68" s="1059">
        <v>716</v>
      </c>
      <c r="JE68" s="1059">
        <v>764</v>
      </c>
      <c r="JF68" s="1059">
        <v>810</v>
      </c>
      <c r="JG68" s="1126">
        <v>698</v>
      </c>
      <c r="JH68" s="1059">
        <v>1848</v>
      </c>
      <c r="JI68" s="1059">
        <v>13</v>
      </c>
      <c r="JJ68" s="1059">
        <v>27</v>
      </c>
      <c r="JK68" s="1059">
        <v>24</v>
      </c>
      <c r="JL68" s="1059">
        <v>39</v>
      </c>
      <c r="JM68" s="1126">
        <v>26</v>
      </c>
      <c r="JN68" s="1060">
        <v>0.13411713477030263</v>
      </c>
      <c r="JO68" s="1060">
        <v>1.7356475300400534E-2</v>
      </c>
      <c r="JP68" s="1060">
        <v>3.7709497206703912E-2</v>
      </c>
      <c r="JQ68" s="1060">
        <v>3.1413612565445025E-2</v>
      </c>
      <c r="JR68" s="1060">
        <v>4.8148148148148148E-2</v>
      </c>
      <c r="JS68" s="1072">
        <v>3.7249283667621778E-2</v>
      </c>
      <c r="JT68" s="1059">
        <v>13962</v>
      </c>
      <c r="JU68" s="1059">
        <v>13334</v>
      </c>
      <c r="JV68" s="1059">
        <v>12466</v>
      </c>
      <c r="JW68" s="1059">
        <v>868</v>
      </c>
      <c r="JX68" s="1059">
        <v>118</v>
      </c>
      <c r="JY68" s="1059">
        <v>3</v>
      </c>
      <c r="JZ68" s="1059">
        <v>747</v>
      </c>
      <c r="KA68" s="1059">
        <v>180</v>
      </c>
      <c r="KB68" s="1059">
        <v>325</v>
      </c>
      <c r="KC68" s="1059">
        <v>95</v>
      </c>
      <c r="KD68" s="1059">
        <v>28</v>
      </c>
      <c r="KE68" s="1060">
        <v>0.89285202693023924</v>
      </c>
      <c r="KF68" s="1072">
        <v>0.10714797306976076</v>
      </c>
      <c r="KG68" s="1059">
        <v>749</v>
      </c>
      <c r="KH68" s="1059">
        <v>704</v>
      </c>
      <c r="KI68" s="1059">
        <v>672</v>
      </c>
      <c r="KJ68" s="1059">
        <v>32</v>
      </c>
      <c r="KK68" s="1059">
        <v>4</v>
      </c>
      <c r="KL68" s="1059">
        <v>0</v>
      </c>
      <c r="KM68" s="1059">
        <v>28</v>
      </c>
      <c r="KN68" s="1059">
        <v>20</v>
      </c>
      <c r="KO68" s="1059">
        <v>18</v>
      </c>
      <c r="KP68" s="1059">
        <v>6</v>
      </c>
      <c r="KQ68" s="1059">
        <v>1</v>
      </c>
      <c r="KR68" s="1060">
        <v>0.89719626168224298</v>
      </c>
      <c r="KS68" s="1072">
        <v>0.10280373831775702</v>
      </c>
      <c r="KT68" s="1059">
        <v>452</v>
      </c>
      <c r="KU68" s="1059">
        <v>422</v>
      </c>
      <c r="KV68" s="1059">
        <v>401</v>
      </c>
      <c r="KW68" s="1059">
        <v>21</v>
      </c>
      <c r="KX68" s="1059">
        <v>2</v>
      </c>
      <c r="KY68" s="1059">
        <v>0</v>
      </c>
      <c r="KZ68" s="1059">
        <v>19</v>
      </c>
      <c r="LA68" s="1059">
        <v>15</v>
      </c>
      <c r="LB68" s="1059">
        <v>12</v>
      </c>
      <c r="LC68" s="1059">
        <v>2</v>
      </c>
      <c r="LD68" s="1059">
        <v>1</v>
      </c>
      <c r="LE68" s="1060">
        <v>0.88716814159292035</v>
      </c>
      <c r="LF68" s="1072">
        <v>0.11283185840707965</v>
      </c>
      <c r="LG68" s="1059">
        <v>266</v>
      </c>
      <c r="LH68" s="1059">
        <v>250</v>
      </c>
      <c r="LI68" s="1059">
        <v>239</v>
      </c>
      <c r="LJ68" s="1059">
        <v>11</v>
      </c>
      <c r="LK68" s="1059">
        <v>0</v>
      </c>
      <c r="LL68" s="1059">
        <v>0</v>
      </c>
      <c r="LM68" s="1059">
        <v>11</v>
      </c>
      <c r="LN68" s="1059">
        <v>7</v>
      </c>
      <c r="LO68" s="1059">
        <v>5</v>
      </c>
      <c r="LP68" s="1059">
        <v>4</v>
      </c>
      <c r="LQ68" s="1059">
        <v>0</v>
      </c>
      <c r="LR68" s="1060">
        <v>0.89849624060150379</v>
      </c>
      <c r="LS68" s="1072">
        <v>0.10150375939849621</v>
      </c>
      <c r="LT68" s="1059">
        <v>832</v>
      </c>
      <c r="LU68" s="1059">
        <v>774</v>
      </c>
      <c r="LV68" s="1059">
        <v>740</v>
      </c>
      <c r="LW68" s="1059">
        <v>34</v>
      </c>
      <c r="LX68" s="1059">
        <v>3</v>
      </c>
      <c r="LY68" s="1059">
        <v>0</v>
      </c>
      <c r="LZ68" s="1059">
        <v>31</v>
      </c>
      <c r="MA68" s="1059">
        <v>30</v>
      </c>
      <c r="MB68" s="1059">
        <v>19</v>
      </c>
      <c r="MC68" s="1059">
        <v>8</v>
      </c>
      <c r="MD68" s="1059">
        <v>1</v>
      </c>
      <c r="ME68" s="1060">
        <v>0.88942307692307687</v>
      </c>
      <c r="MF68" s="1072">
        <v>0.11057692307692313</v>
      </c>
      <c r="MG68" s="1059">
        <v>175</v>
      </c>
      <c r="MH68" s="1059">
        <v>161</v>
      </c>
      <c r="MI68" s="1059">
        <v>153</v>
      </c>
      <c r="MJ68" s="1059">
        <v>8</v>
      </c>
      <c r="MK68" s="1059">
        <v>0</v>
      </c>
      <c r="ML68" s="1059">
        <v>0</v>
      </c>
      <c r="MM68" s="1059">
        <v>8</v>
      </c>
      <c r="MN68" s="1059">
        <v>6</v>
      </c>
      <c r="MO68" s="1059">
        <v>7</v>
      </c>
      <c r="MP68" s="1059">
        <v>1</v>
      </c>
      <c r="MQ68" s="1059">
        <v>0</v>
      </c>
      <c r="MR68" s="1060">
        <v>0.87428571428571433</v>
      </c>
      <c r="MS68" s="1072">
        <v>0.12571428571428567</v>
      </c>
      <c r="MT68" s="1059">
        <v>359</v>
      </c>
      <c r="MU68" s="1059">
        <v>346</v>
      </c>
      <c r="MV68" s="1059">
        <v>336</v>
      </c>
      <c r="MW68" s="1059">
        <v>10</v>
      </c>
      <c r="MX68" s="1059">
        <v>3</v>
      </c>
      <c r="MY68" s="1059">
        <v>0</v>
      </c>
      <c r="MZ68" s="1059">
        <v>7</v>
      </c>
      <c r="NA68" s="1059">
        <v>7</v>
      </c>
      <c r="NB68" s="1059">
        <v>4</v>
      </c>
      <c r="NC68" s="1059">
        <v>2</v>
      </c>
      <c r="ND68" s="1059">
        <v>0</v>
      </c>
      <c r="NE68" s="1060">
        <v>0.93593314763231195</v>
      </c>
      <c r="NF68" s="1072">
        <v>6.4066852367688054E-2</v>
      </c>
      <c r="NG68" s="1059">
        <v>281</v>
      </c>
      <c r="NH68" s="1059">
        <v>266</v>
      </c>
      <c r="NI68" s="1059">
        <v>255</v>
      </c>
      <c r="NJ68" s="1059">
        <v>11</v>
      </c>
      <c r="NK68" s="1059">
        <v>0</v>
      </c>
      <c r="NL68" s="1059">
        <v>0</v>
      </c>
      <c r="NM68" s="1059">
        <v>11</v>
      </c>
      <c r="NN68" s="1059">
        <v>9</v>
      </c>
      <c r="NO68" s="1059">
        <v>4</v>
      </c>
      <c r="NP68" s="1059">
        <v>2</v>
      </c>
      <c r="NQ68" s="1059">
        <v>0</v>
      </c>
      <c r="NR68" s="1060">
        <v>0.90747330960854089</v>
      </c>
      <c r="NS68" s="1072">
        <v>9.252669039145911E-2</v>
      </c>
      <c r="NT68" s="1059">
        <v>700</v>
      </c>
      <c r="NU68" s="1059">
        <v>656</v>
      </c>
      <c r="NV68" s="1059">
        <v>621</v>
      </c>
      <c r="NW68" s="1059">
        <v>35</v>
      </c>
      <c r="NX68" s="1059">
        <v>1</v>
      </c>
      <c r="NY68" s="1059">
        <v>0</v>
      </c>
      <c r="NZ68" s="1059">
        <v>34</v>
      </c>
      <c r="OA68" s="1059">
        <v>19</v>
      </c>
      <c r="OB68" s="1059">
        <v>22</v>
      </c>
      <c r="OC68" s="1059">
        <v>3</v>
      </c>
      <c r="OD68" s="1059">
        <v>0</v>
      </c>
      <c r="OE68" s="1060">
        <v>0.88714285714285712</v>
      </c>
      <c r="OF68" s="1072">
        <v>0.11285714285714288</v>
      </c>
      <c r="OG68" s="1059">
        <v>3814</v>
      </c>
      <c r="OH68" s="1059">
        <v>3579</v>
      </c>
      <c r="OI68" s="1059">
        <v>3417</v>
      </c>
      <c r="OJ68" s="1059">
        <v>162</v>
      </c>
      <c r="OK68" s="1059">
        <v>13</v>
      </c>
      <c r="OL68" s="1059">
        <v>0</v>
      </c>
      <c r="OM68" s="1059">
        <v>149</v>
      </c>
      <c r="ON68" s="1059">
        <v>113</v>
      </c>
      <c r="OO68" s="1059">
        <v>91</v>
      </c>
      <c r="OP68" s="1059">
        <v>28</v>
      </c>
      <c r="OQ68" s="1059">
        <v>3</v>
      </c>
      <c r="OR68" s="1060">
        <v>0.89590980597797587</v>
      </c>
      <c r="OS68" s="1072">
        <v>0.10409019402202413</v>
      </c>
      <c r="OT68" s="1059">
        <v>14097</v>
      </c>
      <c r="OU68" s="1059">
        <v>5.131966446761723</v>
      </c>
      <c r="OV68" s="1060">
        <v>0</v>
      </c>
      <c r="OW68" s="1072">
        <v>0</v>
      </c>
      <c r="OX68" s="1059">
        <v>2501</v>
      </c>
      <c r="OY68" s="1060">
        <v>5.9724910035985609E-2</v>
      </c>
      <c r="OZ68" s="1059">
        <v>149.37200000000001</v>
      </c>
      <c r="PA68" s="1060">
        <v>0</v>
      </c>
      <c r="PB68" s="1072">
        <v>0</v>
      </c>
      <c r="PC68" s="1059">
        <v>275</v>
      </c>
      <c r="PD68" s="1059">
        <v>55</v>
      </c>
      <c r="PE68" s="1126">
        <v>20</v>
      </c>
      <c r="PF68" s="1059">
        <v>275</v>
      </c>
      <c r="PG68" s="1059">
        <v>55</v>
      </c>
      <c r="PH68" s="1126">
        <v>15</v>
      </c>
      <c r="PI68" s="1059">
        <v>275</v>
      </c>
      <c r="PJ68" s="1059">
        <v>45</v>
      </c>
      <c r="PK68" s="1126">
        <v>20</v>
      </c>
      <c r="PL68" s="1059">
        <v>255</v>
      </c>
      <c r="PM68" s="1059">
        <v>60</v>
      </c>
      <c r="PN68" s="1126">
        <v>15</v>
      </c>
      <c r="PO68" s="1059">
        <v>250</v>
      </c>
      <c r="PP68" s="1059">
        <v>55</v>
      </c>
      <c r="PQ68" s="1126">
        <v>10</v>
      </c>
      <c r="PR68" s="1059">
        <v>245</v>
      </c>
      <c r="PS68" s="1059">
        <v>50</v>
      </c>
      <c r="PT68" s="1126">
        <v>20</v>
      </c>
      <c r="PU68" s="1059" t="s">
        <v>770</v>
      </c>
      <c r="PV68" s="1059" t="s">
        <v>770</v>
      </c>
      <c r="PW68" s="1059" t="s">
        <v>770</v>
      </c>
      <c r="PX68" s="1059" t="s">
        <v>770</v>
      </c>
      <c r="PY68" s="1059" t="s">
        <v>770</v>
      </c>
      <c r="PZ68" s="1059" t="s">
        <v>770</v>
      </c>
      <c r="QA68" s="1059" t="s">
        <v>770</v>
      </c>
      <c r="QB68" s="1126" t="s">
        <v>770</v>
      </c>
      <c r="QC68" s="1059">
        <v>141</v>
      </c>
      <c r="QD68" s="1059">
        <v>132</v>
      </c>
      <c r="QE68" s="1059" t="s">
        <v>770</v>
      </c>
      <c r="QF68" s="1059">
        <v>135</v>
      </c>
      <c r="QG68" s="1059">
        <v>121</v>
      </c>
      <c r="QH68" s="1059">
        <v>133</v>
      </c>
      <c r="QI68" s="1059">
        <v>138</v>
      </c>
      <c r="QJ68" s="1059">
        <v>121</v>
      </c>
      <c r="QK68" s="1126">
        <v>142</v>
      </c>
      <c r="QL68" s="1059">
        <v>153</v>
      </c>
      <c r="QM68" s="1059">
        <v>144</v>
      </c>
      <c r="QN68" s="1059">
        <v>175</v>
      </c>
      <c r="QO68" s="1059">
        <v>142</v>
      </c>
      <c r="QP68" s="1059">
        <v>166</v>
      </c>
      <c r="QQ68" s="1059">
        <v>190</v>
      </c>
      <c r="QR68" s="1059">
        <v>182</v>
      </c>
      <c r="QS68" s="1059">
        <v>153</v>
      </c>
      <c r="QT68" s="1059">
        <v>191</v>
      </c>
      <c r="QU68" s="1059">
        <v>173</v>
      </c>
      <c r="QV68" s="1059">
        <v>179</v>
      </c>
      <c r="QW68" s="1059">
        <v>158</v>
      </c>
      <c r="QX68" s="1059">
        <v>186</v>
      </c>
      <c r="QY68" s="1059">
        <v>139</v>
      </c>
      <c r="QZ68" s="1059">
        <v>150</v>
      </c>
      <c r="RA68" s="1059">
        <v>145</v>
      </c>
      <c r="RB68" s="1059">
        <v>160</v>
      </c>
      <c r="RC68" s="1059">
        <v>160</v>
      </c>
      <c r="RD68" s="1059">
        <v>155</v>
      </c>
      <c r="RE68" s="1059">
        <v>114</v>
      </c>
      <c r="RF68" s="1059">
        <v>109</v>
      </c>
      <c r="RG68" s="1059">
        <v>104</v>
      </c>
      <c r="RH68" s="1059">
        <v>145</v>
      </c>
      <c r="RI68" s="1059">
        <v>140</v>
      </c>
      <c r="RJ68" s="1126">
        <v>137</v>
      </c>
      <c r="RK68" s="1059">
        <v>141</v>
      </c>
      <c r="RL68" s="1059">
        <v>164</v>
      </c>
      <c r="RM68" s="1059">
        <v>140</v>
      </c>
      <c r="RN68" s="1059">
        <v>163</v>
      </c>
      <c r="RO68" s="1059">
        <v>184</v>
      </c>
      <c r="RP68" s="1059">
        <v>177</v>
      </c>
      <c r="RQ68" s="1059">
        <v>152</v>
      </c>
      <c r="RR68" s="1059">
        <v>189</v>
      </c>
      <c r="RS68" s="1059">
        <v>171</v>
      </c>
      <c r="RT68" s="1059">
        <v>180</v>
      </c>
      <c r="RU68" s="1059">
        <v>154</v>
      </c>
      <c r="RV68" s="1059">
        <v>175</v>
      </c>
      <c r="RW68" s="1059">
        <v>163</v>
      </c>
      <c r="RX68" s="1059">
        <v>182</v>
      </c>
      <c r="RY68" s="1059">
        <v>153</v>
      </c>
      <c r="RZ68" s="1059">
        <v>157</v>
      </c>
      <c r="SA68" s="1059">
        <v>165</v>
      </c>
      <c r="SB68" s="1059">
        <v>158</v>
      </c>
      <c r="SC68" s="1059">
        <v>148</v>
      </c>
      <c r="SD68" s="1059">
        <v>131</v>
      </c>
      <c r="SE68" s="1059">
        <v>94</v>
      </c>
      <c r="SF68" s="1059">
        <v>132</v>
      </c>
      <c r="SG68" s="1059">
        <v>129</v>
      </c>
      <c r="SH68" s="1059">
        <v>141</v>
      </c>
      <c r="SI68" s="1126">
        <v>140</v>
      </c>
      <c r="SJ68" s="1059">
        <v>149</v>
      </c>
      <c r="SK68" s="1059">
        <v>125</v>
      </c>
      <c r="SL68" s="1059">
        <v>158</v>
      </c>
      <c r="SM68" s="1059">
        <v>167</v>
      </c>
      <c r="SN68" s="1059">
        <v>175</v>
      </c>
      <c r="SO68" s="1059">
        <v>143</v>
      </c>
      <c r="SP68" s="1059">
        <v>188</v>
      </c>
      <c r="SQ68" s="1059">
        <v>158</v>
      </c>
      <c r="SR68" s="1059">
        <v>179</v>
      </c>
      <c r="SS68" s="1059">
        <v>149</v>
      </c>
      <c r="ST68" s="1059">
        <v>157</v>
      </c>
      <c r="SU68" s="1059">
        <v>153</v>
      </c>
      <c r="SV68" s="1059">
        <v>175</v>
      </c>
      <c r="SW68" s="1059">
        <v>172</v>
      </c>
      <c r="SX68" s="1059">
        <v>160</v>
      </c>
      <c r="SY68" s="1059">
        <v>163</v>
      </c>
      <c r="SZ68" s="1059">
        <v>154</v>
      </c>
      <c r="TA68" s="1059">
        <v>159</v>
      </c>
      <c r="TB68" s="1059">
        <v>165</v>
      </c>
      <c r="TC68" s="1059">
        <v>115</v>
      </c>
      <c r="TD68" s="1059">
        <v>127</v>
      </c>
      <c r="TE68" s="1059">
        <v>119</v>
      </c>
      <c r="TF68" s="1059">
        <v>133</v>
      </c>
      <c r="TG68" s="1059">
        <v>134</v>
      </c>
      <c r="TH68" s="1126">
        <v>163</v>
      </c>
      <c r="TI68" s="1059">
        <v>66</v>
      </c>
      <c r="TJ68" s="1059">
        <v>81</v>
      </c>
      <c r="TK68" s="1059">
        <v>147</v>
      </c>
      <c r="TL68" s="1060">
        <v>0.55102040816326525</v>
      </c>
      <c r="TM68" s="1060">
        <v>0.47033523732756827</v>
      </c>
      <c r="TN68" s="1060">
        <v>0.62910691947250996</v>
      </c>
      <c r="TO68" s="1126" t="s">
        <v>2154</v>
      </c>
      <c r="TP68" s="1059">
        <v>35</v>
      </c>
      <c r="TQ68" s="1059">
        <v>91</v>
      </c>
      <c r="TR68" s="1059">
        <v>126</v>
      </c>
      <c r="TS68" s="1060">
        <v>0.72222222222222221</v>
      </c>
      <c r="TT68" s="1060">
        <v>0.63832593390940506</v>
      </c>
      <c r="TU68" s="1060">
        <v>0.79296928187628457</v>
      </c>
      <c r="TV68" s="1126" t="s">
        <v>3499</v>
      </c>
      <c r="TW68" s="1059">
        <v>41</v>
      </c>
      <c r="TX68" s="1059">
        <v>103</v>
      </c>
      <c r="TY68" s="1059">
        <v>144</v>
      </c>
      <c r="TZ68" s="1060">
        <v>0.71527777777777779</v>
      </c>
      <c r="UA68" s="1060">
        <v>0.63672518880931084</v>
      </c>
      <c r="UB68" s="1060">
        <v>0.78264296742077055</v>
      </c>
      <c r="UC68" s="1126" t="s">
        <v>2154</v>
      </c>
      <c r="UD68" s="1059">
        <v>44</v>
      </c>
      <c r="UE68" s="1059">
        <v>104</v>
      </c>
      <c r="UF68" s="1059">
        <v>148</v>
      </c>
      <c r="UG68" s="1060">
        <v>0.70270270270270274</v>
      </c>
      <c r="UH68" s="1060">
        <v>0.62469388777665658</v>
      </c>
      <c r="UI68" s="1060">
        <v>0.77045510819586327</v>
      </c>
      <c r="UJ68" s="1126" t="s">
        <v>2154</v>
      </c>
      <c r="UK68" s="1059">
        <v>55</v>
      </c>
      <c r="UL68" s="1059">
        <v>105</v>
      </c>
      <c r="UM68" s="1059">
        <v>160</v>
      </c>
      <c r="UN68" s="1060">
        <v>0.65625</v>
      </c>
      <c r="UO68" s="1060">
        <v>0.57976790172121795</v>
      </c>
      <c r="UP68" s="1060">
        <v>0.72540516228768659</v>
      </c>
      <c r="UQ68" s="1126" t="s">
        <v>2154</v>
      </c>
      <c r="UR68" s="1059">
        <v>2038</v>
      </c>
      <c r="US68" s="1059">
        <v>1990</v>
      </c>
      <c r="UT68" s="1059">
        <v>48</v>
      </c>
      <c r="UU68" s="1059">
        <v>42</v>
      </c>
      <c r="UV68" s="1060">
        <v>0.875</v>
      </c>
      <c r="UW68" s="1059">
        <v>6</v>
      </c>
      <c r="UX68" s="1072">
        <v>0.125</v>
      </c>
      <c r="UY68" s="1059">
        <v>1465</v>
      </c>
      <c r="UZ68" s="1059">
        <v>1067</v>
      </c>
      <c r="VA68" s="1059">
        <v>142</v>
      </c>
      <c r="VB68" s="1059">
        <v>256</v>
      </c>
      <c r="VC68" s="1060">
        <v>0.72832764505119452</v>
      </c>
      <c r="VD68" s="1060">
        <v>9.6928327645051188E-2</v>
      </c>
      <c r="VE68" s="1072">
        <v>0.17474402730375427</v>
      </c>
      <c r="VF68" s="1059">
        <v>4083</v>
      </c>
      <c r="VG68" s="1059">
        <v>200</v>
      </c>
      <c r="VH68" s="1059">
        <v>262</v>
      </c>
      <c r="VI68" s="1059">
        <v>111</v>
      </c>
      <c r="VJ68" s="1059">
        <v>2804</v>
      </c>
      <c r="VK68" s="1059">
        <v>223</v>
      </c>
      <c r="VL68" s="1059">
        <v>1580</v>
      </c>
      <c r="VM68" s="1072">
        <v>0.14113924050632912</v>
      </c>
      <c r="VN68" s="1059">
        <v>1043</v>
      </c>
      <c r="VO68" s="1059">
        <v>1</v>
      </c>
      <c r="VP68" s="1059">
        <v>170</v>
      </c>
      <c r="VQ68" s="1059">
        <v>276</v>
      </c>
      <c r="VR68" s="1059">
        <v>92</v>
      </c>
      <c r="VS68" s="1126">
        <v>1582</v>
      </c>
      <c r="VT68" s="1059">
        <v>574</v>
      </c>
      <c r="VU68" s="1059">
        <v>520</v>
      </c>
      <c r="VV68" s="1059">
        <v>52</v>
      </c>
      <c r="VW68" s="1059">
        <v>2</v>
      </c>
      <c r="VX68" s="1059">
        <v>54</v>
      </c>
      <c r="VY68" s="1060">
        <v>9.0592334494773524E-2</v>
      </c>
      <c r="VZ68" s="1072">
        <v>9.4076655052264813E-2</v>
      </c>
      <c r="WA68" s="1059">
        <v>40</v>
      </c>
      <c r="WB68" s="1059">
        <v>60</v>
      </c>
      <c r="WC68" s="1059">
        <v>20</v>
      </c>
      <c r="WD68" s="1059">
        <v>35</v>
      </c>
      <c r="WE68" s="1059">
        <v>40</v>
      </c>
      <c r="WF68" s="1059">
        <v>40</v>
      </c>
      <c r="WG68" s="1126">
        <v>35</v>
      </c>
      <c r="WH68" s="1059">
        <v>275</v>
      </c>
      <c r="WI68" s="1059">
        <v>50</v>
      </c>
      <c r="WJ68" s="1060">
        <v>0.18181818181818182</v>
      </c>
      <c r="WK68" s="1126">
        <v>20</v>
      </c>
      <c r="WL68" s="1059" t="s">
        <v>770</v>
      </c>
      <c r="WM68" s="1060" t="s">
        <v>770</v>
      </c>
      <c r="WN68" s="1060" t="s">
        <v>770</v>
      </c>
      <c r="WO68" s="1072" t="s">
        <v>770</v>
      </c>
      <c r="WP68" s="1059" t="s">
        <v>770</v>
      </c>
      <c r="WQ68" s="1060" t="s">
        <v>770</v>
      </c>
      <c r="WR68" s="1060" t="s">
        <v>770</v>
      </c>
      <c r="WS68" s="1072" t="s">
        <v>770</v>
      </c>
      <c r="WT68" s="1059" t="s">
        <v>770</v>
      </c>
      <c r="WU68" s="1060" t="s">
        <v>770</v>
      </c>
      <c r="WV68" s="1060" t="s">
        <v>770</v>
      </c>
      <c r="WW68" s="1072" t="s">
        <v>770</v>
      </c>
      <c r="WX68" s="1059" t="s">
        <v>770</v>
      </c>
      <c r="WY68" s="1060" t="s">
        <v>770</v>
      </c>
      <c r="WZ68" s="1060" t="s">
        <v>770</v>
      </c>
      <c r="XA68" s="1072" t="s">
        <v>770</v>
      </c>
      <c r="XB68" s="1059">
        <v>148</v>
      </c>
      <c r="XC68" s="1059">
        <v>5924</v>
      </c>
      <c r="XD68" s="1072">
        <v>2.4983119513841998E-2</v>
      </c>
      <c r="XE68" s="1059">
        <v>50</v>
      </c>
      <c r="XF68" s="1059">
        <v>640</v>
      </c>
      <c r="XG68" s="1060">
        <v>7.8125E-2</v>
      </c>
      <c r="XH68" s="1060">
        <v>5.9760302122918663E-2</v>
      </c>
      <c r="XI68" s="1060">
        <v>0.10152390441279828</v>
      </c>
      <c r="XJ68" s="1059">
        <v>60</v>
      </c>
      <c r="XK68" s="1059">
        <v>675</v>
      </c>
      <c r="XL68" s="1060">
        <v>8.8888888888888892E-2</v>
      </c>
      <c r="XM68" s="1060">
        <v>6.9681403930439256E-2</v>
      </c>
      <c r="XN68" s="1060">
        <v>0.11274920223176482</v>
      </c>
      <c r="XO68" s="1059">
        <v>40</v>
      </c>
      <c r="XP68" s="1059">
        <v>695</v>
      </c>
      <c r="XQ68" s="1060">
        <v>5.7553956834532377E-2</v>
      </c>
      <c r="XR68" s="1060">
        <v>4.2548293433772581E-2</v>
      </c>
      <c r="XS68" s="1060">
        <v>7.7423780006429285E-2</v>
      </c>
      <c r="XT68" s="1059">
        <v>50</v>
      </c>
      <c r="XU68" s="1059">
        <v>690</v>
      </c>
      <c r="XV68" s="1060">
        <v>7.2463768115942032E-2</v>
      </c>
      <c r="XW68" s="1060">
        <v>5.5395625700800075E-2</v>
      </c>
      <c r="XX68" s="1060">
        <v>9.4266026108232773E-2</v>
      </c>
      <c r="XY68" s="1059">
        <v>50</v>
      </c>
      <c r="XZ68" s="1059">
        <v>690</v>
      </c>
      <c r="YA68" s="1060">
        <v>7.2463768115942032E-2</v>
      </c>
      <c r="YB68" s="1060">
        <v>5.5395625700800075E-2</v>
      </c>
      <c r="YC68" s="1060">
        <v>9.4266026108232773E-2</v>
      </c>
      <c r="YD68" s="1059">
        <v>45</v>
      </c>
      <c r="YE68" s="1059">
        <v>590</v>
      </c>
      <c r="YF68" s="1060">
        <v>7.6271186440677971E-2</v>
      </c>
      <c r="YG68" s="1060">
        <v>5.748856770833867E-2</v>
      </c>
      <c r="YH68" s="1060">
        <v>0.10053586360545554</v>
      </c>
      <c r="YI68" s="1059" t="s">
        <v>770</v>
      </c>
      <c r="YJ68" s="1059" t="s">
        <v>770</v>
      </c>
      <c r="YK68" s="1060" t="s">
        <v>770</v>
      </c>
      <c r="YL68" s="1060" t="s">
        <v>770</v>
      </c>
      <c r="YM68" s="1072" t="s">
        <v>770</v>
      </c>
      <c r="YN68" s="1059">
        <v>65</v>
      </c>
      <c r="YO68" s="1059">
        <v>60</v>
      </c>
      <c r="YP68" s="1059">
        <v>50</v>
      </c>
      <c r="YQ68" s="1059">
        <v>55</v>
      </c>
      <c r="YR68" s="1059">
        <v>55</v>
      </c>
      <c r="YS68" s="1059">
        <v>55</v>
      </c>
      <c r="YT68" s="1126">
        <v>45</v>
      </c>
      <c r="YU68" s="1059">
        <v>5</v>
      </c>
      <c r="YV68" s="1059">
        <v>67</v>
      </c>
      <c r="YW68" s="1060">
        <v>7.4626865671641784E-2</v>
      </c>
      <c r="YX68" s="1060">
        <v>3.2296049166322678E-2</v>
      </c>
      <c r="YY68" s="1060">
        <v>0.16309036792776985</v>
      </c>
      <c r="YZ68" s="1059">
        <v>4</v>
      </c>
      <c r="ZA68" s="1059">
        <v>67</v>
      </c>
      <c r="ZB68" s="1060">
        <v>5.9701492537313432E-2</v>
      </c>
      <c r="ZC68" s="1060">
        <v>2.3459351139819038E-2</v>
      </c>
      <c r="ZD68" s="1060">
        <v>0.14369501041371535</v>
      </c>
      <c r="ZE68" s="1059">
        <v>6</v>
      </c>
      <c r="ZF68" s="1059">
        <v>66</v>
      </c>
      <c r="ZG68" s="1060">
        <v>9.0909090909090912E-2</v>
      </c>
      <c r="ZH68" s="1060">
        <v>4.2332975070511356E-2</v>
      </c>
      <c r="ZI68" s="1060">
        <v>0.18448729884965875</v>
      </c>
      <c r="ZJ68" s="1059">
        <v>10</v>
      </c>
      <c r="ZK68" s="1059">
        <v>66</v>
      </c>
      <c r="ZL68" s="1060">
        <v>0.15151515151515152</v>
      </c>
      <c r="ZM68" s="1060">
        <v>8.4436369826712737E-2</v>
      </c>
      <c r="ZN68" s="1072">
        <v>0.25692904869787658</v>
      </c>
      <c r="ZO68" s="1059">
        <v>141</v>
      </c>
      <c r="ZP68" s="1059">
        <v>21</v>
      </c>
      <c r="ZQ68" s="1059">
        <v>120</v>
      </c>
      <c r="ZR68" s="1060">
        <v>0.85106382978723405</v>
      </c>
      <c r="ZS68" s="1059">
        <v>63</v>
      </c>
      <c r="ZT68" s="1059">
        <v>17</v>
      </c>
      <c r="ZU68" s="1059">
        <v>80</v>
      </c>
      <c r="ZV68" s="1060">
        <v>0.52500000000000002</v>
      </c>
      <c r="ZW68" s="1060">
        <v>0.43626995305824834</v>
      </c>
      <c r="ZX68" s="1060">
        <v>0.61217908862081649</v>
      </c>
      <c r="ZY68" s="1060">
        <v>0.66666666666666663</v>
      </c>
      <c r="ZZ68" s="1060">
        <v>0.57831101620634995</v>
      </c>
      <c r="AAA68" s="1072">
        <v>0.74468259498741562</v>
      </c>
      <c r="AAB68" s="1059">
        <v>18</v>
      </c>
      <c r="AAC68" s="1059">
        <v>114</v>
      </c>
      <c r="AAD68" s="1059">
        <v>132</v>
      </c>
      <c r="AAE68" s="1060">
        <v>0.86363636363636365</v>
      </c>
      <c r="AAF68" s="1059">
        <v>50</v>
      </c>
      <c r="AAG68" s="1060">
        <v>0.43859649122807015</v>
      </c>
      <c r="AAH68" s="1060">
        <v>0.35098380974694848</v>
      </c>
      <c r="AAI68" s="1060">
        <v>0.53021250146554089</v>
      </c>
      <c r="AAJ68" s="1059">
        <v>11</v>
      </c>
      <c r="AAK68" s="1059">
        <v>61</v>
      </c>
      <c r="AAL68" s="1060">
        <v>0.53508771929824561</v>
      </c>
      <c r="AAM68" s="1060">
        <v>0.44388388545852042</v>
      </c>
      <c r="AAN68" s="1072">
        <v>0.62400393670577137</v>
      </c>
      <c r="AAO68" s="1059">
        <v>129</v>
      </c>
      <c r="AAP68" s="1059">
        <v>60</v>
      </c>
      <c r="AAQ68" s="1060">
        <v>0.46511627906976744</v>
      </c>
      <c r="AAR68" s="1060">
        <v>0.38130031118129837</v>
      </c>
      <c r="AAS68" s="1060">
        <v>0.55094975532732104</v>
      </c>
      <c r="AAT68" s="1059">
        <v>20</v>
      </c>
      <c r="AAU68" s="1059">
        <v>80</v>
      </c>
      <c r="AAV68" s="1060">
        <v>0.62015503875968991</v>
      </c>
      <c r="AAW68" s="1060">
        <v>0.53407301161469178</v>
      </c>
      <c r="AAX68" s="1072">
        <v>0.69928787041117468</v>
      </c>
      <c r="AAY68" s="1059">
        <v>131</v>
      </c>
      <c r="AAZ68" s="1059">
        <v>127</v>
      </c>
      <c r="ABA68" s="1059">
        <v>4</v>
      </c>
      <c r="ABB68" s="1060">
        <v>0.96946564885496178</v>
      </c>
      <c r="ABC68" s="1059">
        <v>65</v>
      </c>
      <c r="ABD68" s="1060">
        <v>0.51181102362204722</v>
      </c>
      <c r="ABE68" s="1060">
        <v>0.42581417797698418</v>
      </c>
      <c r="ABF68" s="1060">
        <v>0.59711433433891115</v>
      </c>
      <c r="ABG68" s="1059">
        <v>17</v>
      </c>
      <c r="ABH68" s="1059">
        <v>82</v>
      </c>
      <c r="ABI68" s="1060">
        <v>0.64566929133858264</v>
      </c>
      <c r="ABJ68" s="1060">
        <v>0.55932420341929867</v>
      </c>
      <c r="ABK68" s="1072">
        <v>0.72346078181007734</v>
      </c>
      <c r="ABL68" s="1059">
        <v>4083</v>
      </c>
      <c r="ABM68" s="1059">
        <v>2503</v>
      </c>
      <c r="ABN68" s="1059">
        <v>1580</v>
      </c>
      <c r="ABO68" s="1059">
        <v>200</v>
      </c>
      <c r="ABP68" s="1059">
        <v>130</v>
      </c>
      <c r="ABQ68" s="1059">
        <v>316</v>
      </c>
      <c r="ABR68" s="1059">
        <v>262</v>
      </c>
      <c r="ABS68" s="1059">
        <v>266</v>
      </c>
      <c r="ABT68" s="1059">
        <v>183</v>
      </c>
      <c r="ABU68" s="1059">
        <v>111</v>
      </c>
      <c r="ABV68" s="1059">
        <v>98</v>
      </c>
      <c r="ABW68" s="1126">
        <v>14</v>
      </c>
      <c r="ABX68" s="1059">
        <v>45</v>
      </c>
      <c r="ABY68" s="1059">
        <v>30</v>
      </c>
      <c r="ABZ68" s="1059">
        <v>25</v>
      </c>
      <c r="ACA68" s="1059">
        <v>20</v>
      </c>
      <c r="ACB68" s="1059">
        <v>95</v>
      </c>
      <c r="ACC68" s="1059">
        <v>105</v>
      </c>
      <c r="ACD68" s="1059">
        <v>65</v>
      </c>
      <c r="ACE68" s="1059">
        <v>55</v>
      </c>
      <c r="ACF68" s="1059">
        <v>40</v>
      </c>
      <c r="ACG68" s="1059">
        <v>25</v>
      </c>
      <c r="ACH68" s="1059">
        <v>20</v>
      </c>
      <c r="ACI68" s="1059">
        <v>110</v>
      </c>
      <c r="ACJ68" s="1059">
        <v>140</v>
      </c>
      <c r="ACK68" s="1059">
        <v>75</v>
      </c>
      <c r="ACL68" s="1059">
        <v>55</v>
      </c>
      <c r="ACM68" s="1059">
        <v>40</v>
      </c>
      <c r="ACN68" s="1059">
        <v>30</v>
      </c>
      <c r="ACO68" s="1059">
        <v>25</v>
      </c>
      <c r="ACP68" s="1059">
        <v>125</v>
      </c>
      <c r="ACQ68" s="1059">
        <v>135</v>
      </c>
      <c r="ACR68" s="1059">
        <v>75</v>
      </c>
      <c r="ACS68" s="1059">
        <v>55</v>
      </c>
      <c r="ACT68" s="1059">
        <v>45</v>
      </c>
      <c r="ACU68" s="1059">
        <v>5</v>
      </c>
      <c r="ACV68" s="1059">
        <v>20</v>
      </c>
      <c r="ACW68" s="1059">
        <v>115</v>
      </c>
      <c r="ACX68" s="1059">
        <v>125</v>
      </c>
      <c r="ACY68" s="1059">
        <v>80</v>
      </c>
      <c r="ACZ68" s="1059">
        <v>50</v>
      </c>
      <c r="ADA68" s="1059">
        <v>55</v>
      </c>
      <c r="ADB68" s="1059">
        <v>20</v>
      </c>
      <c r="ADC68" s="1059">
        <v>10</v>
      </c>
      <c r="ADD68" s="1059">
        <v>130</v>
      </c>
      <c r="ADE68" s="1059">
        <v>155</v>
      </c>
      <c r="ADF68" s="1059">
        <v>95</v>
      </c>
      <c r="ADG68" s="1059">
        <v>60</v>
      </c>
      <c r="ADH68" s="1059">
        <v>70</v>
      </c>
      <c r="ADI68" s="1059">
        <v>35</v>
      </c>
      <c r="ADJ68" s="1059">
        <v>15</v>
      </c>
      <c r="ADK68" s="1059">
        <v>160</v>
      </c>
      <c r="ADL68" s="1059">
        <v>185</v>
      </c>
      <c r="ADM68" s="1126">
        <v>100</v>
      </c>
      <c r="ADN68" s="1059">
        <v>190</v>
      </c>
      <c r="ADO68" s="1059">
        <v>178</v>
      </c>
      <c r="ADP68" s="1060">
        <v>0.93684210526315792</v>
      </c>
      <c r="ADQ68" s="1059">
        <v>178</v>
      </c>
      <c r="ADR68" s="1060">
        <v>0.93684210526315792</v>
      </c>
      <c r="ADS68" s="1059">
        <v>180</v>
      </c>
      <c r="ADT68" s="1059">
        <v>169</v>
      </c>
      <c r="ADU68" s="1060">
        <v>0.93888888888888888</v>
      </c>
      <c r="ADV68" s="1059">
        <v>161</v>
      </c>
      <c r="ADW68" s="1060">
        <v>0.89444444444444449</v>
      </c>
      <c r="ADX68" s="1059">
        <v>165</v>
      </c>
      <c r="ADY68" s="1060">
        <v>0.91666666666666663</v>
      </c>
      <c r="ADZ68" s="1059">
        <v>164</v>
      </c>
      <c r="AEA68" s="1060">
        <v>0.91111111111111109</v>
      </c>
      <c r="AEB68" s="1059">
        <v>181</v>
      </c>
      <c r="AEC68" s="1059">
        <v>163</v>
      </c>
      <c r="AED68" s="1060">
        <v>0.90055248618784534</v>
      </c>
      <c r="AEE68" s="1059">
        <v>150</v>
      </c>
      <c r="AEF68" s="1060">
        <v>0.82872928176795579</v>
      </c>
      <c r="AEG68" s="1059">
        <v>163</v>
      </c>
      <c r="AEH68" s="1060">
        <v>0.90055248618784534</v>
      </c>
      <c r="AEI68" s="1059">
        <v>163</v>
      </c>
      <c r="AEJ68" s="1060">
        <v>0.90055248618784534</v>
      </c>
      <c r="AEK68" s="1059">
        <v>152</v>
      </c>
      <c r="AEL68" s="1060">
        <v>0.83977900552486184</v>
      </c>
      <c r="AEM68" s="1059">
        <v>150</v>
      </c>
      <c r="AEN68" s="1060">
        <v>0.82872928176795579</v>
      </c>
      <c r="AEO68" s="1059">
        <v>148</v>
      </c>
      <c r="AEP68" s="1072">
        <v>0.81767955801104975</v>
      </c>
      <c r="AEQ68" s="1158">
        <v>175</v>
      </c>
      <c r="AER68" s="1042">
        <v>161</v>
      </c>
      <c r="AES68" s="1144">
        <v>0.92</v>
      </c>
      <c r="AET68" s="64">
        <v>45</v>
      </c>
      <c r="AEU68" s="1144">
        <v>0.25714285714285712</v>
      </c>
      <c r="AEV68" s="1042">
        <v>161</v>
      </c>
      <c r="AEW68" s="1144">
        <v>0.92</v>
      </c>
      <c r="AEX68" s="1042">
        <v>199</v>
      </c>
      <c r="AEY68" s="1042">
        <v>181</v>
      </c>
      <c r="AEZ68" s="1144">
        <v>0.90954773869346739</v>
      </c>
      <c r="AFA68" s="65">
        <v>168</v>
      </c>
      <c r="AFB68" s="1144">
        <v>0.84422110552763818</v>
      </c>
      <c r="AFC68" s="65">
        <v>140</v>
      </c>
      <c r="AFD68" s="1144">
        <v>0.70351758793969854</v>
      </c>
      <c r="AFE68" s="1042">
        <v>170</v>
      </c>
      <c r="AFF68" s="1144">
        <v>0.85427135678391963</v>
      </c>
      <c r="AFG68" s="1042">
        <v>135</v>
      </c>
      <c r="AFH68" s="1144">
        <v>0.67839195979899503</v>
      </c>
      <c r="AFI68" s="1042">
        <v>208</v>
      </c>
      <c r="AFJ68" s="1042">
        <v>182</v>
      </c>
      <c r="AFK68" s="1144">
        <v>0.875</v>
      </c>
      <c r="AFL68" s="65">
        <v>157</v>
      </c>
      <c r="AFM68" s="1144">
        <v>0.75480769230769229</v>
      </c>
      <c r="AFN68" s="65">
        <v>182</v>
      </c>
      <c r="AFO68" s="1144">
        <v>0.875</v>
      </c>
      <c r="AFP68" s="65">
        <v>182</v>
      </c>
      <c r="AFQ68" s="1144">
        <v>0.875</v>
      </c>
      <c r="AFR68" s="65">
        <v>130</v>
      </c>
      <c r="AFS68" s="1144">
        <v>0.625</v>
      </c>
      <c r="AFT68" s="65">
        <v>165</v>
      </c>
      <c r="AFU68" s="1144">
        <v>0.79326923076923073</v>
      </c>
      <c r="AFV68" s="1042">
        <v>173</v>
      </c>
      <c r="AFW68" s="1144">
        <v>0.83173076923076927</v>
      </c>
      <c r="AFX68" s="1042">
        <v>155</v>
      </c>
      <c r="AFY68" s="1144">
        <v>0.74519230769230771</v>
      </c>
      <c r="AFZ68" s="1042">
        <v>131</v>
      </c>
      <c r="AGA68" s="1144">
        <v>0.62980769230769229</v>
      </c>
      <c r="AGB68" s="1042">
        <v>117</v>
      </c>
      <c r="AGC68" s="802">
        <v>0.5625</v>
      </c>
      <c r="AGD68" s="1042">
        <v>186</v>
      </c>
      <c r="AGE68" s="1039">
        <v>173</v>
      </c>
      <c r="AGF68" s="1145">
        <v>0.93010752688172038</v>
      </c>
      <c r="AGG68" s="1039">
        <v>3</v>
      </c>
      <c r="AGH68" s="1145">
        <v>1.6129032258064516E-2</v>
      </c>
      <c r="AGI68" s="1039">
        <v>174</v>
      </c>
      <c r="AGJ68" s="1145">
        <v>0.93548387096774188</v>
      </c>
      <c r="AGK68" s="1039">
        <v>167</v>
      </c>
      <c r="AGL68" s="1039">
        <v>153</v>
      </c>
      <c r="AGM68" s="1145">
        <v>0.91616766467065869</v>
      </c>
      <c r="AGN68" s="1039">
        <v>141</v>
      </c>
      <c r="AGO68" s="1145">
        <v>0.84431137724550898</v>
      </c>
      <c r="AGP68" s="1039">
        <v>153</v>
      </c>
      <c r="AGQ68" s="1145">
        <v>0.91616766467065869</v>
      </c>
      <c r="AGR68" s="1039">
        <v>142</v>
      </c>
      <c r="AGS68" s="1145">
        <v>0.85029940119760483</v>
      </c>
      <c r="AGT68" s="1039">
        <v>143</v>
      </c>
      <c r="AGU68" s="1145">
        <v>0.85628742514970058</v>
      </c>
      <c r="AGV68" s="1039">
        <v>196</v>
      </c>
      <c r="AGW68" s="1039">
        <v>181</v>
      </c>
      <c r="AGX68" s="1145">
        <v>0.92346938775510201</v>
      </c>
      <c r="AGY68" s="1039">
        <v>166</v>
      </c>
      <c r="AGZ68" s="1145">
        <v>0.84693877551020413</v>
      </c>
      <c r="AHA68" s="1039">
        <v>181</v>
      </c>
      <c r="AHB68" s="1145">
        <v>0.92346938775510201</v>
      </c>
      <c r="AHC68" s="1039">
        <v>181</v>
      </c>
      <c r="AHD68" s="1145">
        <v>0.92346938775510201</v>
      </c>
      <c r="AHE68" s="1039">
        <v>181</v>
      </c>
      <c r="AHF68" s="1145">
        <v>0.92346938775510201</v>
      </c>
      <c r="AHG68" s="1039">
        <v>165</v>
      </c>
      <c r="AHH68" s="1145">
        <v>0.84183673469387754</v>
      </c>
      <c r="AHI68" s="1039">
        <v>178</v>
      </c>
      <c r="AHJ68" s="1145">
        <v>0.90816326530612246</v>
      </c>
      <c r="AHK68" s="1039">
        <v>167</v>
      </c>
      <c r="AHL68" s="1145">
        <v>0.85204081632653061</v>
      </c>
      <c r="AHM68" s="1039">
        <v>183</v>
      </c>
      <c r="AHN68" s="1145">
        <v>0.93367346938775508</v>
      </c>
      <c r="AHO68" s="1039">
        <v>171</v>
      </c>
      <c r="AHP68" s="749">
        <v>0.87244897959183676</v>
      </c>
    </row>
    <row r="69" spans="1:900" ht="14.25" x14ac:dyDescent="0.2">
      <c r="A69" s="1979"/>
      <c r="B69" s="8" t="s">
        <v>701</v>
      </c>
      <c r="C69" s="1015" t="s">
        <v>702</v>
      </c>
      <c r="D69" s="3" t="s">
        <v>698</v>
      </c>
      <c r="E69" s="1" t="s">
        <v>1570</v>
      </c>
      <c r="F69" s="1" t="s">
        <v>1571</v>
      </c>
      <c r="G69" s="1" t="s">
        <v>770</v>
      </c>
      <c r="H69" s="1" t="s">
        <v>770</v>
      </c>
      <c r="I69" s="1" t="s">
        <v>1572</v>
      </c>
      <c r="J69" s="1" t="s">
        <v>698</v>
      </c>
      <c r="K69" s="1" t="s">
        <v>698</v>
      </c>
      <c r="L69" s="1" t="s">
        <v>741</v>
      </c>
      <c r="M69" s="1" t="s">
        <v>605</v>
      </c>
      <c r="N69" s="1" t="s">
        <v>630</v>
      </c>
      <c r="O69" s="1" t="s">
        <v>1573</v>
      </c>
      <c r="P69" s="1" t="s">
        <v>698</v>
      </c>
      <c r="Q69" s="1">
        <v>534239</v>
      </c>
      <c r="R69" s="1">
        <v>124484</v>
      </c>
      <c r="S69" s="1">
        <v>21421</v>
      </c>
      <c r="T69" s="1" t="s">
        <v>770</v>
      </c>
      <c r="U69" s="2062" t="s">
        <v>1509</v>
      </c>
      <c r="V69" s="1125">
        <v>390</v>
      </c>
      <c r="W69" s="1059">
        <v>435</v>
      </c>
      <c r="X69" s="1059">
        <v>3540</v>
      </c>
      <c r="Y69" s="1059">
        <v>4075</v>
      </c>
      <c r="Z69" s="1098">
        <v>0.11016949152542373</v>
      </c>
      <c r="AA69" s="1098">
        <v>0.1002749081444866</v>
      </c>
      <c r="AB69" s="1098">
        <v>0.12090921307789389</v>
      </c>
      <c r="AC69" s="1098">
        <v>0.10674846625766871</v>
      </c>
      <c r="AD69" s="1098">
        <v>9.763510917418225E-2</v>
      </c>
      <c r="AE69" s="1072">
        <v>0.11660255307448622</v>
      </c>
      <c r="AF69" s="1059">
        <v>355</v>
      </c>
      <c r="AG69" s="1059">
        <v>380</v>
      </c>
      <c r="AH69" s="1059">
        <v>3465</v>
      </c>
      <c r="AI69" s="1059">
        <v>4000</v>
      </c>
      <c r="AJ69" s="1098">
        <v>0.10245310245310245</v>
      </c>
      <c r="AK69" s="1098">
        <v>9.2792457186521071E-2</v>
      </c>
      <c r="AL69" s="1098">
        <v>0.11299424920950418</v>
      </c>
      <c r="AM69" s="1098">
        <v>9.5000000000000001E-2</v>
      </c>
      <c r="AN69" s="1098">
        <v>8.6297968006950276E-2</v>
      </c>
      <c r="AO69" s="1072">
        <v>0.10447918105770793</v>
      </c>
      <c r="AP69" s="1059">
        <v>370</v>
      </c>
      <c r="AQ69" s="1059">
        <v>425</v>
      </c>
      <c r="AR69" s="1059">
        <v>3390</v>
      </c>
      <c r="AS69" s="1059">
        <v>3925</v>
      </c>
      <c r="AT69" s="1098">
        <v>0.10914454277286136</v>
      </c>
      <c r="AU69" s="1098">
        <v>9.9086864385518156E-2</v>
      </c>
      <c r="AV69" s="1098">
        <v>0.120087032759096</v>
      </c>
      <c r="AW69" s="1098">
        <v>0.10828025477707007</v>
      </c>
      <c r="AX69" s="1098">
        <v>9.8939332369495425E-2</v>
      </c>
      <c r="AY69" s="1072">
        <v>0.11838719194309126</v>
      </c>
      <c r="AZ69" s="1059">
        <v>405</v>
      </c>
      <c r="BA69" s="1059">
        <v>450</v>
      </c>
      <c r="BB69" s="1059">
        <v>3370</v>
      </c>
      <c r="BC69" s="1059">
        <v>3860</v>
      </c>
      <c r="BD69" s="1098">
        <v>0.12017804154302671</v>
      </c>
      <c r="BE69" s="1098">
        <v>0.10962973722914549</v>
      </c>
      <c r="BF69" s="1098">
        <v>0.13159127708169516</v>
      </c>
      <c r="BG69" s="1098">
        <v>0.11658031088082901</v>
      </c>
      <c r="BH69" s="1098">
        <v>0.10683540198477806</v>
      </c>
      <c r="BI69" s="1072">
        <v>0.12708761697277537</v>
      </c>
      <c r="BJ69" s="1059">
        <v>1324</v>
      </c>
      <c r="BK69" s="1059">
        <v>1311</v>
      </c>
      <c r="BL69" s="1059">
        <v>1112</v>
      </c>
      <c r="BM69" s="1059">
        <v>926</v>
      </c>
      <c r="BN69" s="1059">
        <v>881</v>
      </c>
      <c r="BO69" s="1059">
        <v>4673</v>
      </c>
      <c r="BP69" s="1059">
        <v>5554</v>
      </c>
      <c r="BQ69" s="1126">
        <v>19714</v>
      </c>
      <c r="BR69" s="1059">
        <v>1364</v>
      </c>
      <c r="BS69" s="1059">
        <v>1248</v>
      </c>
      <c r="BT69" s="1059">
        <v>1099</v>
      </c>
      <c r="BU69" s="1059">
        <v>970</v>
      </c>
      <c r="BV69" s="1059">
        <v>893</v>
      </c>
      <c r="BW69" s="1059">
        <v>4681</v>
      </c>
      <c r="BX69" s="1059">
        <v>5574</v>
      </c>
      <c r="BY69" s="1126">
        <v>19558</v>
      </c>
      <c r="BZ69" s="1059">
        <v>1393</v>
      </c>
      <c r="CA69" s="1059">
        <v>1255</v>
      </c>
      <c r="CB69" s="1059">
        <v>1092</v>
      </c>
      <c r="CC69" s="1059">
        <v>969</v>
      </c>
      <c r="CD69" s="1059">
        <v>925</v>
      </c>
      <c r="CE69" s="1059">
        <v>4709</v>
      </c>
      <c r="CF69" s="1059">
        <v>5634</v>
      </c>
      <c r="CG69" s="1126">
        <v>19494</v>
      </c>
      <c r="CH69" s="1059">
        <v>1321</v>
      </c>
      <c r="CI69" s="1059">
        <v>1170</v>
      </c>
      <c r="CJ69" s="1059">
        <v>1044</v>
      </c>
      <c r="CK69" s="1059">
        <v>970</v>
      </c>
      <c r="CL69" s="1059">
        <v>941</v>
      </c>
      <c r="CM69" s="1059">
        <v>4505</v>
      </c>
      <c r="CN69" s="1059">
        <v>5446</v>
      </c>
      <c r="CO69" s="1126">
        <v>18994</v>
      </c>
      <c r="CP69" s="1059">
        <v>1245</v>
      </c>
      <c r="CQ69" s="1059">
        <v>1108</v>
      </c>
      <c r="CR69" s="1059">
        <v>1036</v>
      </c>
      <c r="CS69" s="1059">
        <v>952</v>
      </c>
      <c r="CT69" s="1059">
        <v>969</v>
      </c>
      <c r="CU69" s="1059">
        <v>4341</v>
      </c>
      <c r="CV69" s="1059">
        <v>5310</v>
      </c>
      <c r="CW69" s="1126">
        <v>18427</v>
      </c>
      <c r="CX69" s="1059">
        <v>1232</v>
      </c>
      <c r="CY69" s="1059">
        <v>1044</v>
      </c>
      <c r="CZ69" s="1059">
        <v>1016</v>
      </c>
      <c r="DA69" s="1059">
        <v>937</v>
      </c>
      <c r="DB69" s="1059">
        <v>984</v>
      </c>
      <c r="DC69" s="1059">
        <v>4229</v>
      </c>
      <c r="DD69" s="1059">
        <v>5213</v>
      </c>
      <c r="DE69" s="1126">
        <v>18150</v>
      </c>
      <c r="DF69" s="1059">
        <v>1225</v>
      </c>
      <c r="DG69" s="1059">
        <v>1039</v>
      </c>
      <c r="DH69" s="1059">
        <v>1028</v>
      </c>
      <c r="DI69" s="1059">
        <v>936</v>
      </c>
      <c r="DJ69" s="1059">
        <v>1015</v>
      </c>
      <c r="DK69" s="1059">
        <v>4228</v>
      </c>
      <c r="DL69" s="1059">
        <v>5243</v>
      </c>
      <c r="DM69" s="1126">
        <v>17985</v>
      </c>
      <c r="DN69" s="1059">
        <v>1205</v>
      </c>
      <c r="DO69" s="1059">
        <v>1038</v>
      </c>
      <c r="DP69" s="1059">
        <v>986</v>
      </c>
      <c r="DQ69" s="1059">
        <v>1007</v>
      </c>
      <c r="DR69" s="1059">
        <v>990</v>
      </c>
      <c r="DS69" s="1059">
        <v>4236</v>
      </c>
      <c r="DT69" s="1059">
        <v>5226</v>
      </c>
      <c r="DU69" s="1126">
        <v>17693</v>
      </c>
      <c r="DV69" s="1059">
        <v>1220</v>
      </c>
      <c r="DW69" s="1059">
        <v>1015</v>
      </c>
      <c r="DX69" s="1059">
        <v>975</v>
      </c>
      <c r="DY69" s="1059">
        <v>1025</v>
      </c>
      <c r="DZ69" s="1059">
        <v>979</v>
      </c>
      <c r="EA69" s="1059">
        <v>4235</v>
      </c>
      <c r="EB69" s="1059">
        <v>5214</v>
      </c>
      <c r="EC69" s="1126">
        <v>17538</v>
      </c>
      <c r="ED69" s="1059">
        <v>1201</v>
      </c>
      <c r="EE69" s="1059">
        <v>1022</v>
      </c>
      <c r="EF69" s="1059">
        <v>964</v>
      </c>
      <c r="EG69" s="1059">
        <v>1040</v>
      </c>
      <c r="EH69" s="1059">
        <v>1032</v>
      </c>
      <c r="EI69" s="1059">
        <v>4227</v>
      </c>
      <c r="EJ69" s="1059">
        <v>5259</v>
      </c>
      <c r="EK69" s="1126">
        <v>17490</v>
      </c>
      <c r="EL69" s="1059">
        <v>1118</v>
      </c>
      <c r="EM69" s="1059">
        <v>1012</v>
      </c>
      <c r="EN69" s="1059">
        <v>932</v>
      </c>
      <c r="EO69" s="1059">
        <v>1026</v>
      </c>
      <c r="EP69" s="1059">
        <v>1018</v>
      </c>
      <c r="EQ69" s="1059">
        <v>4088</v>
      </c>
      <c r="ER69" s="1059">
        <v>5106</v>
      </c>
      <c r="ES69" s="1126">
        <v>17236</v>
      </c>
      <c r="ET69" s="1059" t="s">
        <v>770</v>
      </c>
      <c r="EU69" s="1059" t="s">
        <v>770</v>
      </c>
      <c r="EV69" s="1059">
        <v>20</v>
      </c>
      <c r="EW69" s="1059">
        <v>22</v>
      </c>
      <c r="EX69" s="1059">
        <v>42</v>
      </c>
      <c r="EY69" s="1059">
        <v>170</v>
      </c>
      <c r="EZ69" s="1098">
        <v>0.24705882352941178</v>
      </c>
      <c r="FA69" s="1098">
        <v>0.18829112263715736</v>
      </c>
      <c r="FB69" s="1098">
        <v>0.31700525152233894</v>
      </c>
      <c r="FC69" s="64" t="s">
        <v>3498</v>
      </c>
      <c r="FD69" s="1098">
        <v>0.12941176470588237</v>
      </c>
      <c r="FE69" s="1098">
        <v>8.7037409739617405E-2</v>
      </c>
      <c r="FF69" s="1098">
        <v>0.18816425472662132</v>
      </c>
      <c r="FG69" s="1126" t="s">
        <v>3498</v>
      </c>
      <c r="FH69" s="1059" t="s">
        <v>770</v>
      </c>
      <c r="FI69" s="1059" t="s">
        <v>770</v>
      </c>
      <c r="FJ69" s="1059">
        <v>31</v>
      </c>
      <c r="FK69" s="1059">
        <v>13</v>
      </c>
      <c r="FL69" s="1059">
        <v>44</v>
      </c>
      <c r="FM69" s="1059">
        <v>170</v>
      </c>
      <c r="FN69" s="1098">
        <v>0.25882352941176473</v>
      </c>
      <c r="FO69" s="1098">
        <v>0.19882720671408921</v>
      </c>
      <c r="FP69" s="1098">
        <v>0.32947863841473285</v>
      </c>
      <c r="FQ69" s="1059" t="s">
        <v>3498</v>
      </c>
      <c r="FR69" s="1098">
        <v>7.6470588235294124E-2</v>
      </c>
      <c r="FS69" s="1098">
        <v>4.5231780539752423E-2</v>
      </c>
      <c r="FT69" s="1098">
        <v>0.12642726456452041</v>
      </c>
      <c r="FU69" s="1126" t="s">
        <v>3498</v>
      </c>
      <c r="FV69" s="1059" t="s">
        <v>770</v>
      </c>
      <c r="FW69" s="1059" t="s">
        <v>770</v>
      </c>
      <c r="FX69" s="1059">
        <v>22</v>
      </c>
      <c r="FY69" s="1059">
        <v>24</v>
      </c>
      <c r="FZ69" s="1059">
        <v>46</v>
      </c>
      <c r="GA69" s="1059">
        <v>170</v>
      </c>
      <c r="GB69" s="1098">
        <v>0.27058823529411763</v>
      </c>
      <c r="GC69" s="1098">
        <v>0.209422585936728</v>
      </c>
      <c r="GD69" s="1098">
        <v>0.3418927301614198</v>
      </c>
      <c r="GE69" s="1059" t="s">
        <v>2154</v>
      </c>
      <c r="GF69" s="1098">
        <v>0.14117647058823529</v>
      </c>
      <c r="GG69" s="1098">
        <v>9.6740551579802103E-2</v>
      </c>
      <c r="GH69" s="1098">
        <v>0.20147058385576239</v>
      </c>
      <c r="GI69" s="1126" t="s">
        <v>2154</v>
      </c>
      <c r="GJ69" s="1059" t="s">
        <v>770</v>
      </c>
      <c r="GK69" s="1059" t="s">
        <v>770</v>
      </c>
      <c r="GL69" s="1059">
        <v>18</v>
      </c>
      <c r="GM69" s="1059">
        <v>17</v>
      </c>
      <c r="GN69" s="1059">
        <v>35</v>
      </c>
      <c r="GO69" s="1059">
        <v>158</v>
      </c>
      <c r="GP69" s="1098">
        <v>0.22151898734177214</v>
      </c>
      <c r="GQ69" s="1098">
        <v>0.16381014154173401</v>
      </c>
      <c r="GR69" s="1098">
        <v>0.29244784920279993</v>
      </c>
      <c r="GS69" s="1059" t="s">
        <v>3498</v>
      </c>
      <c r="GT69" s="1098">
        <v>0.10759493670886076</v>
      </c>
      <c r="GU69" s="1098">
        <v>6.8269177614385793E-2</v>
      </c>
      <c r="GV69" s="1098">
        <v>0.16554890025291194</v>
      </c>
      <c r="GW69" s="1126" t="s">
        <v>3498</v>
      </c>
      <c r="GX69" s="1059" t="s">
        <v>770</v>
      </c>
      <c r="GY69" s="1059" t="s">
        <v>770</v>
      </c>
      <c r="GZ69" s="1059">
        <v>18</v>
      </c>
      <c r="HA69" s="1059">
        <v>12</v>
      </c>
      <c r="HB69" s="1059">
        <v>30</v>
      </c>
      <c r="HC69" s="1059">
        <v>212</v>
      </c>
      <c r="HD69" s="1098">
        <v>0.14150943396226415</v>
      </c>
      <c r="HE69" s="1098">
        <v>0.10095528149229542</v>
      </c>
      <c r="HF69" s="1098">
        <v>0.19482412608541699</v>
      </c>
      <c r="HG69" s="1059" t="s">
        <v>3498</v>
      </c>
      <c r="HH69" s="1098">
        <v>5.6603773584905662E-2</v>
      </c>
      <c r="HI69" s="1098">
        <v>3.2672813423317952E-2</v>
      </c>
      <c r="HJ69" s="1098">
        <v>9.6317506475431636E-2</v>
      </c>
      <c r="HK69" s="1126" t="s">
        <v>2154</v>
      </c>
      <c r="HL69" s="1059" t="s">
        <v>770</v>
      </c>
      <c r="HM69" s="1059" t="s">
        <v>770</v>
      </c>
      <c r="HN69" s="1059">
        <v>24</v>
      </c>
      <c r="HO69" s="1059">
        <v>23</v>
      </c>
      <c r="HP69" s="1059">
        <v>47</v>
      </c>
      <c r="HQ69" s="1059">
        <v>227</v>
      </c>
      <c r="HR69" s="1098">
        <v>0.20704845814977973</v>
      </c>
      <c r="HS69" s="1098">
        <v>0.15942688965104176</v>
      </c>
      <c r="HT69" s="1098">
        <v>0.26442010612059902</v>
      </c>
      <c r="HU69" s="1059" t="s">
        <v>2154</v>
      </c>
      <c r="HV69" s="1098">
        <v>0.1013215859030837</v>
      </c>
      <c r="HW69" s="1098">
        <v>6.8468303650311965E-2</v>
      </c>
      <c r="HX69" s="1098">
        <v>0.14744377330207128</v>
      </c>
      <c r="HY69" s="1126" t="s">
        <v>2154</v>
      </c>
      <c r="HZ69" s="1059" t="s">
        <v>770</v>
      </c>
      <c r="IA69" s="1059" t="s">
        <v>770</v>
      </c>
      <c r="IB69" s="1059">
        <v>25</v>
      </c>
      <c r="IC69" s="1059">
        <v>14</v>
      </c>
      <c r="ID69" s="1059">
        <v>39</v>
      </c>
      <c r="IE69" s="1059">
        <v>204</v>
      </c>
      <c r="IF69" s="1098">
        <v>0.19117647058823528</v>
      </c>
      <c r="IG69" s="1098">
        <v>0.1431208443307331</v>
      </c>
      <c r="IH69" s="1098">
        <v>0.2506478449628653</v>
      </c>
      <c r="II69" s="1059" t="s">
        <v>2154</v>
      </c>
      <c r="IJ69" s="1098">
        <v>6.8627450980392163E-2</v>
      </c>
      <c r="IK69" s="1098">
        <v>4.1316711494961585E-2</v>
      </c>
      <c r="IL69" s="1098">
        <v>0.1118839973595885</v>
      </c>
      <c r="IM69" s="1126" t="s">
        <v>2154</v>
      </c>
      <c r="IN69" s="1059" t="s">
        <v>770</v>
      </c>
      <c r="IO69" s="1059" t="s">
        <v>770</v>
      </c>
      <c r="IP69" s="1059">
        <v>16</v>
      </c>
      <c r="IQ69" s="1059">
        <v>12</v>
      </c>
      <c r="IR69" s="1059">
        <v>28</v>
      </c>
      <c r="IS69" s="1059">
        <v>135</v>
      </c>
      <c r="IT69" s="1098">
        <v>0.2074074074074074</v>
      </c>
      <c r="IU69" s="1098">
        <v>0.14757745247160345</v>
      </c>
      <c r="IV69" s="1098">
        <v>0.28342823796828148</v>
      </c>
      <c r="IW69" s="1059" t="s">
        <v>2154</v>
      </c>
      <c r="IX69" s="1098">
        <v>8.8888888888888892E-2</v>
      </c>
      <c r="IY69" s="1098">
        <v>5.1579365474074726E-2</v>
      </c>
      <c r="IZ69" s="1098">
        <v>0.14894761729589018</v>
      </c>
      <c r="JA69" s="1126" t="s">
        <v>2154</v>
      </c>
      <c r="JB69" s="1059">
        <v>17954</v>
      </c>
      <c r="JC69" s="1059">
        <v>1218</v>
      </c>
      <c r="JD69" s="1059">
        <v>1030</v>
      </c>
      <c r="JE69" s="1059">
        <v>1026</v>
      </c>
      <c r="JF69" s="1059">
        <v>909</v>
      </c>
      <c r="JG69" s="1126">
        <v>1008</v>
      </c>
      <c r="JH69" s="1059">
        <v>2432</v>
      </c>
      <c r="JI69" s="1059">
        <v>26</v>
      </c>
      <c r="JJ69" s="1059">
        <v>46</v>
      </c>
      <c r="JK69" s="1059">
        <v>40</v>
      </c>
      <c r="JL69" s="1059">
        <v>34</v>
      </c>
      <c r="JM69" s="1126">
        <v>38</v>
      </c>
      <c r="JN69" s="1060">
        <v>0.13545727971482677</v>
      </c>
      <c r="JO69" s="1060">
        <v>2.1346469622331693E-2</v>
      </c>
      <c r="JP69" s="1060">
        <v>4.4660194174757278E-2</v>
      </c>
      <c r="JQ69" s="1060">
        <v>3.8986354775828458E-2</v>
      </c>
      <c r="JR69" s="1060">
        <v>3.7403740374037403E-2</v>
      </c>
      <c r="JS69" s="1072">
        <v>3.7698412698412696E-2</v>
      </c>
      <c r="JT69" s="1059">
        <v>18040</v>
      </c>
      <c r="JU69" s="1059">
        <v>16432</v>
      </c>
      <c r="JV69" s="1059">
        <v>15387</v>
      </c>
      <c r="JW69" s="1059">
        <v>1045</v>
      </c>
      <c r="JX69" s="1059">
        <v>219</v>
      </c>
      <c r="JY69" s="1059">
        <v>13</v>
      </c>
      <c r="JZ69" s="1059">
        <v>813</v>
      </c>
      <c r="KA69" s="1059">
        <v>305</v>
      </c>
      <c r="KB69" s="1059">
        <v>1047</v>
      </c>
      <c r="KC69" s="1059">
        <v>174</v>
      </c>
      <c r="KD69" s="1059">
        <v>82</v>
      </c>
      <c r="KE69" s="1060">
        <v>0.85293791574279376</v>
      </c>
      <c r="KF69" s="1072">
        <v>0.14706208425720624</v>
      </c>
      <c r="KG69" s="1059">
        <v>1219</v>
      </c>
      <c r="KH69" s="1059">
        <v>1033</v>
      </c>
      <c r="KI69" s="1059">
        <v>981</v>
      </c>
      <c r="KJ69" s="1059">
        <v>52</v>
      </c>
      <c r="KK69" s="1059">
        <v>8</v>
      </c>
      <c r="KL69" s="1059">
        <v>2</v>
      </c>
      <c r="KM69" s="1059">
        <v>42</v>
      </c>
      <c r="KN69" s="1059">
        <v>62</v>
      </c>
      <c r="KO69" s="1059">
        <v>117</v>
      </c>
      <c r="KP69" s="1059">
        <v>7</v>
      </c>
      <c r="KQ69" s="1059">
        <v>0</v>
      </c>
      <c r="KR69" s="1060">
        <v>0.80475799835931094</v>
      </c>
      <c r="KS69" s="1072">
        <v>0.19524200164068906</v>
      </c>
      <c r="KT69" s="1059">
        <v>651</v>
      </c>
      <c r="KU69" s="1059">
        <v>555</v>
      </c>
      <c r="KV69" s="1059">
        <v>529</v>
      </c>
      <c r="KW69" s="1059">
        <v>26</v>
      </c>
      <c r="KX69" s="1059">
        <v>4</v>
      </c>
      <c r="KY69" s="1059">
        <v>1</v>
      </c>
      <c r="KZ69" s="1059">
        <v>21</v>
      </c>
      <c r="LA69" s="1059">
        <v>28</v>
      </c>
      <c r="LB69" s="1059">
        <v>58</v>
      </c>
      <c r="LC69" s="1059">
        <v>7</v>
      </c>
      <c r="LD69" s="1059">
        <v>3</v>
      </c>
      <c r="LE69" s="1060">
        <v>0.8125960061443932</v>
      </c>
      <c r="LF69" s="1072">
        <v>0.1874039938556068</v>
      </c>
      <c r="LG69" s="1059">
        <v>379</v>
      </c>
      <c r="LH69" s="1059">
        <v>337</v>
      </c>
      <c r="LI69" s="1059">
        <v>323</v>
      </c>
      <c r="LJ69" s="1059">
        <v>14</v>
      </c>
      <c r="LK69" s="1059">
        <v>1</v>
      </c>
      <c r="LL69" s="1059">
        <v>1</v>
      </c>
      <c r="LM69" s="1059">
        <v>12</v>
      </c>
      <c r="LN69" s="1059">
        <v>10</v>
      </c>
      <c r="LO69" s="1059">
        <v>26</v>
      </c>
      <c r="LP69" s="1059">
        <v>3</v>
      </c>
      <c r="LQ69" s="1059">
        <v>3</v>
      </c>
      <c r="LR69" s="1060">
        <v>0.85224274406332456</v>
      </c>
      <c r="LS69" s="1072">
        <v>0.14775725593667544</v>
      </c>
      <c r="LT69" s="1059">
        <v>1026</v>
      </c>
      <c r="LU69" s="1059">
        <v>900</v>
      </c>
      <c r="LV69" s="1059">
        <v>854</v>
      </c>
      <c r="LW69" s="1059">
        <v>46</v>
      </c>
      <c r="LX69" s="1059">
        <v>6</v>
      </c>
      <c r="LY69" s="1059">
        <v>2</v>
      </c>
      <c r="LZ69" s="1059">
        <v>38</v>
      </c>
      <c r="MA69" s="1059">
        <v>40</v>
      </c>
      <c r="MB69" s="1059">
        <v>63</v>
      </c>
      <c r="MC69" s="1059">
        <v>15</v>
      </c>
      <c r="MD69" s="1059">
        <v>8</v>
      </c>
      <c r="ME69" s="1060">
        <v>0.83235867446393763</v>
      </c>
      <c r="MF69" s="1072">
        <v>0.16764132553606237</v>
      </c>
      <c r="MG69" s="1059">
        <v>203</v>
      </c>
      <c r="MH69" s="1059">
        <v>181</v>
      </c>
      <c r="MI69" s="1059">
        <v>177</v>
      </c>
      <c r="MJ69" s="1059">
        <v>4</v>
      </c>
      <c r="MK69" s="1059">
        <v>1</v>
      </c>
      <c r="ML69" s="1059">
        <v>0</v>
      </c>
      <c r="MM69" s="1059">
        <v>3</v>
      </c>
      <c r="MN69" s="1059">
        <v>6</v>
      </c>
      <c r="MO69" s="1059">
        <v>11</v>
      </c>
      <c r="MP69" s="1059">
        <v>4</v>
      </c>
      <c r="MQ69" s="1059">
        <v>1</v>
      </c>
      <c r="MR69" s="1060">
        <v>0.8719211822660099</v>
      </c>
      <c r="MS69" s="1072">
        <v>0.1280788177339901</v>
      </c>
      <c r="MT69" s="1059">
        <v>390</v>
      </c>
      <c r="MU69" s="1059">
        <v>357</v>
      </c>
      <c r="MV69" s="1059">
        <v>347</v>
      </c>
      <c r="MW69" s="1059">
        <v>10</v>
      </c>
      <c r="MX69" s="1059">
        <v>1</v>
      </c>
      <c r="MY69" s="1059">
        <v>0</v>
      </c>
      <c r="MZ69" s="1059">
        <v>9</v>
      </c>
      <c r="NA69" s="1059">
        <v>14</v>
      </c>
      <c r="NB69" s="1059">
        <v>12</v>
      </c>
      <c r="NC69" s="1059">
        <v>4</v>
      </c>
      <c r="ND69" s="1059">
        <v>3</v>
      </c>
      <c r="NE69" s="1060">
        <v>0.88974358974358969</v>
      </c>
      <c r="NF69" s="1072">
        <v>0.11025641025641031</v>
      </c>
      <c r="NG69" s="1059">
        <v>317</v>
      </c>
      <c r="NH69" s="1059">
        <v>288</v>
      </c>
      <c r="NI69" s="1059">
        <v>282</v>
      </c>
      <c r="NJ69" s="1059">
        <v>6</v>
      </c>
      <c r="NK69" s="1059">
        <v>0</v>
      </c>
      <c r="NL69" s="1059">
        <v>0</v>
      </c>
      <c r="NM69" s="1059">
        <v>6</v>
      </c>
      <c r="NN69" s="1059">
        <v>8</v>
      </c>
      <c r="NO69" s="1059">
        <v>19</v>
      </c>
      <c r="NP69" s="1059">
        <v>1</v>
      </c>
      <c r="NQ69" s="1059">
        <v>1</v>
      </c>
      <c r="NR69" s="1060">
        <v>0.88958990536277605</v>
      </c>
      <c r="NS69" s="1072">
        <v>0.11041009463722395</v>
      </c>
      <c r="NT69" s="1059">
        <v>1008</v>
      </c>
      <c r="NU69" s="1059">
        <v>924</v>
      </c>
      <c r="NV69" s="1059">
        <v>861</v>
      </c>
      <c r="NW69" s="1059">
        <v>63</v>
      </c>
      <c r="NX69" s="1059">
        <v>7</v>
      </c>
      <c r="NY69" s="1059">
        <v>2</v>
      </c>
      <c r="NZ69" s="1059">
        <v>54</v>
      </c>
      <c r="OA69" s="1059">
        <v>20</v>
      </c>
      <c r="OB69" s="1059">
        <v>46</v>
      </c>
      <c r="OC69" s="1059">
        <v>16</v>
      </c>
      <c r="OD69" s="1059">
        <v>2</v>
      </c>
      <c r="OE69" s="1060">
        <v>0.85416666666666663</v>
      </c>
      <c r="OF69" s="1072">
        <v>0.14583333333333337</v>
      </c>
      <c r="OG69" s="1059">
        <v>5193</v>
      </c>
      <c r="OH69" s="1059">
        <v>4575</v>
      </c>
      <c r="OI69" s="1059">
        <v>4354</v>
      </c>
      <c r="OJ69" s="1059">
        <v>221</v>
      </c>
      <c r="OK69" s="1059">
        <v>28</v>
      </c>
      <c r="OL69" s="1059">
        <v>8</v>
      </c>
      <c r="OM69" s="1059">
        <v>185</v>
      </c>
      <c r="ON69" s="1059">
        <v>188</v>
      </c>
      <c r="OO69" s="1059">
        <v>352</v>
      </c>
      <c r="OP69" s="1059">
        <v>57</v>
      </c>
      <c r="OQ69" s="1059">
        <v>21</v>
      </c>
      <c r="OR69" s="1060">
        <v>0.83843635663393024</v>
      </c>
      <c r="OS69" s="1072">
        <v>0.16156364336606976</v>
      </c>
      <c r="OT69" s="1059">
        <v>18427</v>
      </c>
      <c r="OU69" s="1059">
        <v>9.3734275790958907</v>
      </c>
      <c r="OV69" s="1060">
        <v>0</v>
      </c>
      <c r="OW69" s="1072">
        <v>9.0909090909090912E-2</v>
      </c>
      <c r="OX69" s="1059">
        <v>3589</v>
      </c>
      <c r="OY69" s="1060">
        <v>0.11401894678183339</v>
      </c>
      <c r="OZ69" s="1059">
        <v>409.214</v>
      </c>
      <c r="PA69" s="1060">
        <v>0</v>
      </c>
      <c r="PB69" s="1072">
        <v>9.0909090909090912E-2</v>
      </c>
      <c r="PC69" s="1059">
        <v>605</v>
      </c>
      <c r="PD69" s="1059">
        <v>115</v>
      </c>
      <c r="PE69" s="1126">
        <v>45</v>
      </c>
      <c r="PF69" s="1059">
        <v>585</v>
      </c>
      <c r="PG69" s="1059">
        <v>125</v>
      </c>
      <c r="PH69" s="1126">
        <v>50</v>
      </c>
      <c r="PI69" s="1059">
        <v>585</v>
      </c>
      <c r="PJ69" s="1059">
        <v>125</v>
      </c>
      <c r="PK69" s="1126">
        <v>40</v>
      </c>
      <c r="PL69" s="1059">
        <v>535</v>
      </c>
      <c r="PM69" s="1059">
        <v>115</v>
      </c>
      <c r="PN69" s="1126">
        <v>30</v>
      </c>
      <c r="PO69" s="1059">
        <v>515</v>
      </c>
      <c r="PP69" s="1059">
        <v>120</v>
      </c>
      <c r="PQ69" s="1126">
        <v>20</v>
      </c>
      <c r="PR69" s="1059">
        <v>475</v>
      </c>
      <c r="PS69" s="1059">
        <v>130</v>
      </c>
      <c r="PT69" s="1126">
        <v>25</v>
      </c>
      <c r="PU69" s="1059" t="s">
        <v>770</v>
      </c>
      <c r="PV69" s="1059" t="s">
        <v>770</v>
      </c>
      <c r="PW69" s="1059" t="s">
        <v>770</v>
      </c>
      <c r="PX69" s="1059" t="s">
        <v>770</v>
      </c>
      <c r="PY69" s="1059" t="s">
        <v>770</v>
      </c>
      <c r="PZ69" s="1059" t="s">
        <v>770</v>
      </c>
      <c r="QA69" s="1059" t="s">
        <v>770</v>
      </c>
      <c r="QB69" s="1126" t="s">
        <v>770</v>
      </c>
      <c r="QC69" s="1059">
        <v>286</v>
      </c>
      <c r="QD69" s="1059">
        <v>227</v>
      </c>
      <c r="QE69" s="1059" t="s">
        <v>770</v>
      </c>
      <c r="QF69" s="1059">
        <v>254</v>
      </c>
      <c r="QG69" s="1059">
        <v>236</v>
      </c>
      <c r="QH69" s="1059">
        <v>259</v>
      </c>
      <c r="QI69" s="1059">
        <v>243</v>
      </c>
      <c r="QJ69" s="1059">
        <v>241</v>
      </c>
      <c r="QK69" s="1126">
        <v>231</v>
      </c>
      <c r="QL69" s="1059">
        <v>279</v>
      </c>
      <c r="QM69" s="1059">
        <v>263</v>
      </c>
      <c r="QN69" s="1059">
        <v>267</v>
      </c>
      <c r="QO69" s="1059">
        <v>255</v>
      </c>
      <c r="QP69" s="1059">
        <v>260</v>
      </c>
      <c r="QQ69" s="1059">
        <v>286</v>
      </c>
      <c r="QR69" s="1059">
        <v>257</v>
      </c>
      <c r="QS69" s="1059">
        <v>261</v>
      </c>
      <c r="QT69" s="1059">
        <v>253</v>
      </c>
      <c r="QU69" s="1059">
        <v>254</v>
      </c>
      <c r="QV69" s="1059">
        <v>233</v>
      </c>
      <c r="QW69" s="1059">
        <v>237</v>
      </c>
      <c r="QX69" s="1059">
        <v>228</v>
      </c>
      <c r="QY69" s="1059">
        <v>191</v>
      </c>
      <c r="QZ69" s="1059">
        <v>223</v>
      </c>
      <c r="RA69" s="1059">
        <v>189</v>
      </c>
      <c r="RB69" s="1059">
        <v>209</v>
      </c>
      <c r="RC69" s="1059">
        <v>192</v>
      </c>
      <c r="RD69" s="1059">
        <v>191</v>
      </c>
      <c r="RE69" s="1059">
        <v>145</v>
      </c>
      <c r="RF69" s="1059">
        <v>158</v>
      </c>
      <c r="RG69" s="1059">
        <v>138</v>
      </c>
      <c r="RH69" s="1059">
        <v>199</v>
      </c>
      <c r="RI69" s="1059">
        <v>192</v>
      </c>
      <c r="RJ69" s="1126">
        <v>194</v>
      </c>
      <c r="RK69" s="1059">
        <v>263</v>
      </c>
      <c r="RL69" s="1059">
        <v>275</v>
      </c>
      <c r="RM69" s="1059">
        <v>264</v>
      </c>
      <c r="RN69" s="1059">
        <v>266</v>
      </c>
      <c r="RO69" s="1059">
        <v>296</v>
      </c>
      <c r="RP69" s="1059">
        <v>254</v>
      </c>
      <c r="RQ69" s="1059">
        <v>263</v>
      </c>
      <c r="RR69" s="1059">
        <v>254</v>
      </c>
      <c r="RS69" s="1059">
        <v>257</v>
      </c>
      <c r="RT69" s="1059">
        <v>220</v>
      </c>
      <c r="RU69" s="1059">
        <v>246</v>
      </c>
      <c r="RV69" s="1059">
        <v>227</v>
      </c>
      <c r="RW69" s="1059">
        <v>199</v>
      </c>
      <c r="RX69" s="1059">
        <v>218</v>
      </c>
      <c r="RY69" s="1059">
        <v>209</v>
      </c>
      <c r="RZ69" s="1059">
        <v>217</v>
      </c>
      <c r="SA69" s="1059">
        <v>189</v>
      </c>
      <c r="SB69" s="1059">
        <v>198</v>
      </c>
      <c r="SC69" s="1059">
        <v>197</v>
      </c>
      <c r="SD69" s="1059">
        <v>169</v>
      </c>
      <c r="SE69" s="1059">
        <v>136</v>
      </c>
      <c r="SF69" s="1059">
        <v>184</v>
      </c>
      <c r="SG69" s="1059">
        <v>162</v>
      </c>
      <c r="SH69" s="1059">
        <v>179</v>
      </c>
      <c r="SI69" s="1126">
        <v>232</v>
      </c>
      <c r="SJ69" s="1059">
        <v>298</v>
      </c>
      <c r="SK69" s="1059">
        <v>261</v>
      </c>
      <c r="SL69" s="1059">
        <v>278</v>
      </c>
      <c r="SM69" s="1059">
        <v>297</v>
      </c>
      <c r="SN69" s="1059">
        <v>259</v>
      </c>
      <c r="SO69" s="1059">
        <v>265</v>
      </c>
      <c r="SP69" s="1059">
        <v>256</v>
      </c>
      <c r="SQ69" s="1059">
        <v>257</v>
      </c>
      <c r="SR69" s="1059">
        <v>232</v>
      </c>
      <c r="SS69" s="1059">
        <v>245</v>
      </c>
      <c r="ST69" s="1059">
        <v>234</v>
      </c>
      <c r="SU69" s="1059">
        <v>202</v>
      </c>
      <c r="SV69" s="1059">
        <v>229</v>
      </c>
      <c r="SW69" s="1059">
        <v>205</v>
      </c>
      <c r="SX69" s="1059">
        <v>222</v>
      </c>
      <c r="SY69" s="1059">
        <v>190</v>
      </c>
      <c r="SZ69" s="1059">
        <v>202</v>
      </c>
      <c r="TA69" s="1059">
        <v>207</v>
      </c>
      <c r="TB69" s="1059">
        <v>229</v>
      </c>
      <c r="TC69" s="1059">
        <v>141</v>
      </c>
      <c r="TD69" s="1059">
        <v>162</v>
      </c>
      <c r="TE69" s="1059">
        <v>150</v>
      </c>
      <c r="TF69" s="1059">
        <v>170</v>
      </c>
      <c r="TG69" s="1059">
        <v>210</v>
      </c>
      <c r="TH69" s="1126">
        <v>233</v>
      </c>
      <c r="TI69" s="1059">
        <v>98</v>
      </c>
      <c r="TJ69" s="1059">
        <v>130</v>
      </c>
      <c r="TK69" s="1059">
        <v>228</v>
      </c>
      <c r="TL69" s="1060">
        <v>0.57017543859649122</v>
      </c>
      <c r="TM69" s="1060">
        <v>0.50527816193920483</v>
      </c>
      <c r="TN69" s="1060">
        <v>0.63274719453833861</v>
      </c>
      <c r="TO69" s="1126" t="s">
        <v>2154</v>
      </c>
      <c r="TP69" s="1059">
        <v>106</v>
      </c>
      <c r="TQ69" s="1059">
        <v>141</v>
      </c>
      <c r="TR69" s="1059">
        <v>247</v>
      </c>
      <c r="TS69" s="1060">
        <v>0.57085020242914974</v>
      </c>
      <c r="TT69" s="1060">
        <v>0.50850446183921483</v>
      </c>
      <c r="TU69" s="1060">
        <v>0.63102590193936059</v>
      </c>
      <c r="TV69" s="1126" t="s">
        <v>2154</v>
      </c>
      <c r="TW69" s="1059">
        <v>98</v>
      </c>
      <c r="TX69" s="1059">
        <v>142</v>
      </c>
      <c r="TY69" s="1059">
        <v>240</v>
      </c>
      <c r="TZ69" s="1060">
        <v>0.59166666666666667</v>
      </c>
      <c r="UA69" s="1060">
        <v>0.52851203352999931</v>
      </c>
      <c r="UB69" s="1060">
        <v>0.65193308114738158</v>
      </c>
      <c r="UC69" s="1126" t="s">
        <v>3498</v>
      </c>
      <c r="UD69" s="1059">
        <v>80</v>
      </c>
      <c r="UE69" s="1059">
        <v>184</v>
      </c>
      <c r="UF69" s="1059">
        <v>264</v>
      </c>
      <c r="UG69" s="1060">
        <v>0.69696969696969702</v>
      </c>
      <c r="UH69" s="1060">
        <v>0.63903468797646112</v>
      </c>
      <c r="UI69" s="1060">
        <v>0.74925471448539804</v>
      </c>
      <c r="UJ69" s="1126" t="s">
        <v>2154</v>
      </c>
      <c r="UK69" s="1059">
        <v>67</v>
      </c>
      <c r="UL69" s="1059">
        <v>168</v>
      </c>
      <c r="UM69" s="1059">
        <v>235</v>
      </c>
      <c r="UN69" s="1060">
        <v>0.71489361702127663</v>
      </c>
      <c r="UO69" s="1060">
        <v>0.6540775756194086</v>
      </c>
      <c r="UP69" s="1060">
        <v>0.76879708148032011</v>
      </c>
      <c r="UQ69" s="1126" t="s">
        <v>2154</v>
      </c>
      <c r="UR69" s="1059">
        <v>2747</v>
      </c>
      <c r="US69" s="1059">
        <v>2657</v>
      </c>
      <c r="UT69" s="1059">
        <v>90</v>
      </c>
      <c r="UU69" s="1059">
        <v>75</v>
      </c>
      <c r="UV69" s="1060">
        <v>0.83333333333333337</v>
      </c>
      <c r="UW69" s="1059">
        <v>15</v>
      </c>
      <c r="UX69" s="1072">
        <v>0.16666666666666666</v>
      </c>
      <c r="UY69" s="1059">
        <v>2248</v>
      </c>
      <c r="UZ69" s="1059">
        <v>1360</v>
      </c>
      <c r="VA69" s="1059">
        <v>469</v>
      </c>
      <c r="VB69" s="1059">
        <v>419</v>
      </c>
      <c r="VC69" s="1060">
        <v>0.604982206405694</v>
      </c>
      <c r="VD69" s="1060">
        <v>0.20862989323843417</v>
      </c>
      <c r="VE69" s="1072">
        <v>0.18638790035587188</v>
      </c>
      <c r="VF69" s="1059">
        <v>5124</v>
      </c>
      <c r="VG69" s="1059">
        <v>382</v>
      </c>
      <c r="VH69" s="1059">
        <v>376</v>
      </c>
      <c r="VI69" s="1059">
        <v>179</v>
      </c>
      <c r="VJ69" s="1059">
        <v>3909</v>
      </c>
      <c r="VK69" s="1059">
        <v>324</v>
      </c>
      <c r="VL69" s="1059">
        <v>2212</v>
      </c>
      <c r="VM69" s="1072">
        <v>0.14647377938517178</v>
      </c>
      <c r="VN69" s="1059">
        <v>1431</v>
      </c>
      <c r="VO69" s="1059">
        <v>0</v>
      </c>
      <c r="VP69" s="1059">
        <v>274</v>
      </c>
      <c r="VQ69" s="1059">
        <v>384</v>
      </c>
      <c r="VR69" s="1059">
        <v>137</v>
      </c>
      <c r="VS69" s="1126">
        <v>2226</v>
      </c>
      <c r="VT69" s="1059">
        <v>940</v>
      </c>
      <c r="VU69" s="1059">
        <v>841</v>
      </c>
      <c r="VV69" s="1059">
        <v>99</v>
      </c>
      <c r="VW69" s="1059">
        <v>0</v>
      </c>
      <c r="VX69" s="1059">
        <v>99</v>
      </c>
      <c r="VY69" s="1060">
        <v>0.10531914893617021</v>
      </c>
      <c r="VZ69" s="1072">
        <v>0.10531914893617021</v>
      </c>
      <c r="WA69" s="1059">
        <v>100</v>
      </c>
      <c r="WB69" s="1059">
        <v>95</v>
      </c>
      <c r="WC69" s="1059">
        <v>95</v>
      </c>
      <c r="WD69" s="1059">
        <v>90</v>
      </c>
      <c r="WE69" s="1059">
        <v>80</v>
      </c>
      <c r="WF69" s="1059">
        <v>90</v>
      </c>
      <c r="WG69" s="1126">
        <v>80</v>
      </c>
      <c r="WH69" s="1059">
        <v>384</v>
      </c>
      <c r="WI69" s="1059">
        <v>122</v>
      </c>
      <c r="WJ69" s="1060">
        <v>0.31770833333333331</v>
      </c>
      <c r="WK69" s="1126">
        <v>26</v>
      </c>
      <c r="WL69" s="1059" t="s">
        <v>770</v>
      </c>
      <c r="WM69" s="1060" t="s">
        <v>770</v>
      </c>
      <c r="WN69" s="1060" t="s">
        <v>770</v>
      </c>
      <c r="WO69" s="1072" t="s">
        <v>770</v>
      </c>
      <c r="WP69" s="1059" t="s">
        <v>770</v>
      </c>
      <c r="WQ69" s="1060" t="s">
        <v>770</v>
      </c>
      <c r="WR69" s="1060" t="s">
        <v>770</v>
      </c>
      <c r="WS69" s="1072" t="s">
        <v>770</v>
      </c>
      <c r="WT69" s="1059" t="s">
        <v>770</v>
      </c>
      <c r="WU69" s="1060" t="s">
        <v>770</v>
      </c>
      <c r="WV69" s="1060" t="s">
        <v>770</v>
      </c>
      <c r="WW69" s="1072" t="s">
        <v>770</v>
      </c>
      <c r="WX69" s="1059" t="s">
        <v>770</v>
      </c>
      <c r="WY69" s="1060" t="s">
        <v>770</v>
      </c>
      <c r="WZ69" s="1060" t="s">
        <v>770</v>
      </c>
      <c r="XA69" s="1072" t="s">
        <v>770</v>
      </c>
      <c r="XB69" s="1059">
        <v>248</v>
      </c>
      <c r="XC69" s="1059">
        <v>7812</v>
      </c>
      <c r="XD69" s="1072">
        <v>3.1746031746031744E-2</v>
      </c>
      <c r="XE69" s="1059">
        <v>150</v>
      </c>
      <c r="XF69" s="1059">
        <v>1105</v>
      </c>
      <c r="XG69" s="1060">
        <v>0.13574660633484162</v>
      </c>
      <c r="XH69" s="1060">
        <v>0.11680870105054957</v>
      </c>
      <c r="XI69" s="1060">
        <v>0.15720834295846869</v>
      </c>
      <c r="XJ69" s="1059">
        <v>165</v>
      </c>
      <c r="XK69" s="1059">
        <v>1130</v>
      </c>
      <c r="XL69" s="1060">
        <v>0.14601769911504425</v>
      </c>
      <c r="XM69" s="1060">
        <v>0.12662790339373264</v>
      </c>
      <c r="XN69" s="1060">
        <v>0.16780608137863745</v>
      </c>
      <c r="XO69" s="1059">
        <v>150</v>
      </c>
      <c r="XP69" s="1059">
        <v>1155</v>
      </c>
      <c r="XQ69" s="1060">
        <v>0.12987012987012986</v>
      </c>
      <c r="XR69" s="1060">
        <v>0.11170369147972666</v>
      </c>
      <c r="XS69" s="1060">
        <v>0.1504904650271533</v>
      </c>
      <c r="XT69" s="1059">
        <v>135</v>
      </c>
      <c r="XU69" s="1059">
        <v>1160</v>
      </c>
      <c r="XV69" s="1060">
        <v>0.11637931034482758</v>
      </c>
      <c r="XW69" s="1060">
        <v>9.9178561465025336E-2</v>
      </c>
      <c r="XX69" s="1060">
        <v>0.13611247130001661</v>
      </c>
      <c r="XY69" s="1059">
        <v>140</v>
      </c>
      <c r="XZ69" s="1059">
        <v>1150</v>
      </c>
      <c r="YA69" s="1060">
        <v>0.12173913043478261</v>
      </c>
      <c r="YB69" s="1060">
        <v>0.10408952536247225</v>
      </c>
      <c r="YC69" s="1060">
        <v>0.14190740658240672</v>
      </c>
      <c r="YD69" s="1059">
        <v>125</v>
      </c>
      <c r="YE69" s="1059">
        <v>1080</v>
      </c>
      <c r="YF69" s="1060">
        <v>0.11574074074074074</v>
      </c>
      <c r="YG69" s="1060">
        <v>9.8008285081654142E-2</v>
      </c>
      <c r="YH69" s="1060">
        <v>0.13619705625756154</v>
      </c>
      <c r="YI69" s="1059" t="s">
        <v>770</v>
      </c>
      <c r="YJ69" s="1059" t="s">
        <v>770</v>
      </c>
      <c r="YK69" s="1060" t="s">
        <v>770</v>
      </c>
      <c r="YL69" s="1060" t="s">
        <v>770</v>
      </c>
      <c r="YM69" s="1072" t="s">
        <v>770</v>
      </c>
      <c r="YN69" s="1059">
        <v>165</v>
      </c>
      <c r="YO69" s="1059">
        <v>130</v>
      </c>
      <c r="YP69" s="1059">
        <v>155</v>
      </c>
      <c r="YQ69" s="1059">
        <v>145</v>
      </c>
      <c r="YR69" s="1059">
        <v>140</v>
      </c>
      <c r="YS69" s="1059">
        <v>120</v>
      </c>
      <c r="YT69" s="1126">
        <v>130</v>
      </c>
      <c r="YU69" s="1059">
        <v>16</v>
      </c>
      <c r="YV69" s="1059">
        <v>170</v>
      </c>
      <c r="YW69" s="1060">
        <v>9.4117647058823528E-2</v>
      </c>
      <c r="YX69" s="1060">
        <v>5.8764358872737593E-2</v>
      </c>
      <c r="YY69" s="1060">
        <v>0.14740889268552387</v>
      </c>
      <c r="YZ69" s="1059">
        <v>12</v>
      </c>
      <c r="ZA69" s="1059">
        <v>170</v>
      </c>
      <c r="ZB69" s="1060">
        <v>7.0588235294117646E-2</v>
      </c>
      <c r="ZC69" s="1060">
        <v>4.0837418953078485E-2</v>
      </c>
      <c r="ZD69" s="1060">
        <v>0.11931689066653146</v>
      </c>
      <c r="ZE69" s="1059">
        <v>13</v>
      </c>
      <c r="ZF69" s="1059">
        <v>170</v>
      </c>
      <c r="ZG69" s="1060">
        <v>7.6470588235294124E-2</v>
      </c>
      <c r="ZH69" s="1060">
        <v>4.5231780539752423E-2</v>
      </c>
      <c r="ZI69" s="1060">
        <v>0.12642726456452041</v>
      </c>
      <c r="ZJ69" s="1059">
        <v>29</v>
      </c>
      <c r="ZK69" s="1059">
        <v>170</v>
      </c>
      <c r="ZL69" s="1060">
        <v>0.17058823529411765</v>
      </c>
      <c r="ZM69" s="1060">
        <v>0.1214802387930996</v>
      </c>
      <c r="ZN69" s="1072">
        <v>0.23425457406577926</v>
      </c>
      <c r="ZO69" s="1059">
        <v>264</v>
      </c>
      <c r="ZP69" s="1059">
        <v>15</v>
      </c>
      <c r="ZQ69" s="1059">
        <v>249</v>
      </c>
      <c r="ZR69" s="1060">
        <v>0.94318181818181823</v>
      </c>
      <c r="ZS69" s="1059">
        <v>116</v>
      </c>
      <c r="ZT69" s="1059">
        <v>38</v>
      </c>
      <c r="ZU69" s="1059">
        <v>154</v>
      </c>
      <c r="ZV69" s="1060">
        <v>0.46586345381526106</v>
      </c>
      <c r="ZW69" s="1060">
        <v>0.40489345876867511</v>
      </c>
      <c r="ZX69" s="1060">
        <v>0.52787073236005988</v>
      </c>
      <c r="ZY69" s="1060">
        <v>0.61847389558232935</v>
      </c>
      <c r="ZZ69" s="1060">
        <v>0.55677168316888725</v>
      </c>
      <c r="AAA69" s="1072">
        <v>0.67657612409020873</v>
      </c>
      <c r="AAB69" s="1059">
        <v>21</v>
      </c>
      <c r="AAC69" s="1059">
        <v>216</v>
      </c>
      <c r="AAD69" s="1059">
        <v>237</v>
      </c>
      <c r="AAE69" s="1060">
        <v>0.91139240506329111</v>
      </c>
      <c r="AAF69" s="1059">
        <v>102</v>
      </c>
      <c r="AAG69" s="1060">
        <v>0.47222222222222221</v>
      </c>
      <c r="AAH69" s="1060">
        <v>0.40671370386425348</v>
      </c>
      <c r="AAI69" s="1060">
        <v>0.53870150551266671</v>
      </c>
      <c r="AAJ69" s="1059">
        <v>37</v>
      </c>
      <c r="AAK69" s="1059">
        <v>139</v>
      </c>
      <c r="AAL69" s="1060">
        <v>0.64351851851851849</v>
      </c>
      <c r="AAM69" s="1060">
        <v>0.5776481475051477</v>
      </c>
      <c r="AAN69" s="1072">
        <v>0.70437327071409772</v>
      </c>
      <c r="AAO69" s="1059">
        <v>266</v>
      </c>
      <c r="AAP69" s="1059">
        <v>119</v>
      </c>
      <c r="AAQ69" s="1060">
        <v>0.44736842105263158</v>
      </c>
      <c r="AAR69" s="1060">
        <v>0.38878706183305556</v>
      </c>
      <c r="AAS69" s="1060">
        <v>0.50744830495464921</v>
      </c>
      <c r="AAT69" s="1059">
        <v>64</v>
      </c>
      <c r="AAU69" s="1059">
        <v>183</v>
      </c>
      <c r="AAV69" s="1060">
        <v>0.68796992481203012</v>
      </c>
      <c r="AAW69" s="1060">
        <v>0.62994815610124077</v>
      </c>
      <c r="AAX69" s="1072">
        <v>0.74063981965695658</v>
      </c>
      <c r="AAY69" s="1059">
        <v>237</v>
      </c>
      <c r="AAZ69" s="1059">
        <v>235</v>
      </c>
      <c r="ABA69" s="1059">
        <v>2</v>
      </c>
      <c r="ABB69" s="1060">
        <v>0.99156118143459915</v>
      </c>
      <c r="ABC69" s="1059">
        <v>107</v>
      </c>
      <c r="ABD69" s="1060">
        <v>0.4553191489361702</v>
      </c>
      <c r="ABE69" s="1060">
        <v>0.39287658540703735</v>
      </c>
      <c r="ABF69" s="1060">
        <v>0.51919898093856365</v>
      </c>
      <c r="ABG69" s="1059">
        <v>31</v>
      </c>
      <c r="ABH69" s="1059">
        <v>138</v>
      </c>
      <c r="ABI69" s="1060">
        <v>0.58723404255319145</v>
      </c>
      <c r="ABJ69" s="1060">
        <v>0.52337697431586061</v>
      </c>
      <c r="ABK69" s="1072">
        <v>0.64828501519987081</v>
      </c>
      <c r="ABL69" s="1059">
        <v>5124</v>
      </c>
      <c r="ABM69" s="1059">
        <v>2912</v>
      </c>
      <c r="ABN69" s="1059">
        <v>2212</v>
      </c>
      <c r="ABO69" s="1059">
        <v>382</v>
      </c>
      <c r="ABP69" s="1059">
        <v>225</v>
      </c>
      <c r="ABQ69" s="1059">
        <v>356</v>
      </c>
      <c r="ABR69" s="1059">
        <v>376</v>
      </c>
      <c r="ABS69" s="1059">
        <v>367</v>
      </c>
      <c r="ABT69" s="1059">
        <v>182</v>
      </c>
      <c r="ABU69" s="1059">
        <v>179</v>
      </c>
      <c r="ABV69" s="1059">
        <v>122</v>
      </c>
      <c r="ABW69" s="1126">
        <v>23</v>
      </c>
      <c r="ABX69" s="1059">
        <v>130</v>
      </c>
      <c r="ABY69" s="1059">
        <v>125</v>
      </c>
      <c r="ABZ69" s="1059">
        <v>80</v>
      </c>
      <c r="ACA69" s="1059">
        <v>25</v>
      </c>
      <c r="ACB69" s="1059">
        <v>320</v>
      </c>
      <c r="ACC69" s="1059">
        <v>355</v>
      </c>
      <c r="ACD69" s="1059">
        <v>180</v>
      </c>
      <c r="ACE69" s="1059">
        <v>120</v>
      </c>
      <c r="ACF69" s="1059">
        <v>115</v>
      </c>
      <c r="ACG69" s="1059">
        <v>70</v>
      </c>
      <c r="ACH69" s="1059">
        <v>30</v>
      </c>
      <c r="ACI69" s="1059">
        <v>315</v>
      </c>
      <c r="ACJ69" s="1059">
        <v>350</v>
      </c>
      <c r="ACK69" s="1059">
        <v>180</v>
      </c>
      <c r="ACL69" s="1059">
        <v>140</v>
      </c>
      <c r="ACM69" s="1059">
        <v>130</v>
      </c>
      <c r="ACN69" s="1059">
        <v>60</v>
      </c>
      <c r="ACO69" s="1059">
        <v>30</v>
      </c>
      <c r="ACP69" s="1059">
        <v>335</v>
      </c>
      <c r="ACQ69" s="1059">
        <v>370</v>
      </c>
      <c r="ACR69" s="1059">
        <v>205</v>
      </c>
      <c r="ACS69" s="1059">
        <v>145</v>
      </c>
      <c r="ACT69" s="1059">
        <v>140</v>
      </c>
      <c r="ACU69" s="1059">
        <v>85</v>
      </c>
      <c r="ACV69" s="1059">
        <v>45</v>
      </c>
      <c r="ACW69" s="1059">
        <v>355</v>
      </c>
      <c r="ACX69" s="1059">
        <v>415</v>
      </c>
      <c r="ACY69" s="1059">
        <v>225</v>
      </c>
      <c r="ACZ69" s="1059">
        <v>155</v>
      </c>
      <c r="ADA69" s="1059">
        <v>130</v>
      </c>
      <c r="ADB69" s="1059">
        <v>95</v>
      </c>
      <c r="ADC69" s="1059">
        <v>30</v>
      </c>
      <c r="ADD69" s="1059">
        <v>405</v>
      </c>
      <c r="ADE69" s="1059">
        <v>430</v>
      </c>
      <c r="ADF69" s="1059">
        <v>240</v>
      </c>
      <c r="ADG69" s="1059">
        <v>130</v>
      </c>
      <c r="ADH69" s="1059">
        <v>145</v>
      </c>
      <c r="ADI69" s="1059">
        <v>120</v>
      </c>
      <c r="ADJ69" s="1059">
        <v>45</v>
      </c>
      <c r="ADK69" s="1059">
        <v>420</v>
      </c>
      <c r="ADL69" s="1059">
        <v>445</v>
      </c>
      <c r="ADM69" s="1126">
        <v>230</v>
      </c>
      <c r="ADN69" s="1059">
        <v>252</v>
      </c>
      <c r="ADO69" s="1059">
        <v>237</v>
      </c>
      <c r="ADP69" s="1060">
        <v>0.94047619047619047</v>
      </c>
      <c r="ADQ69" s="1059">
        <v>235</v>
      </c>
      <c r="ADR69" s="1060">
        <v>0.93253968253968256</v>
      </c>
      <c r="ADS69" s="1059">
        <v>275</v>
      </c>
      <c r="ADT69" s="1059">
        <v>250</v>
      </c>
      <c r="ADU69" s="1060">
        <v>0.90909090909090906</v>
      </c>
      <c r="ADV69" s="1059">
        <v>245</v>
      </c>
      <c r="ADW69" s="1060">
        <v>0.89090909090909087</v>
      </c>
      <c r="ADX69" s="1059">
        <v>240</v>
      </c>
      <c r="ADY69" s="1060">
        <v>0.87272727272727268</v>
      </c>
      <c r="ADZ69" s="1059">
        <v>237</v>
      </c>
      <c r="AEA69" s="1060">
        <v>0.86181818181818182</v>
      </c>
      <c r="AEB69" s="1059">
        <v>211</v>
      </c>
      <c r="AEC69" s="1059">
        <v>204</v>
      </c>
      <c r="AED69" s="1060">
        <v>0.96682464454976302</v>
      </c>
      <c r="AEE69" s="1059">
        <v>132</v>
      </c>
      <c r="AEF69" s="1060">
        <v>0.62559241706161139</v>
      </c>
      <c r="AEG69" s="1059">
        <v>204</v>
      </c>
      <c r="AEH69" s="1060">
        <v>0.96682464454976302</v>
      </c>
      <c r="AEI69" s="1059">
        <v>204</v>
      </c>
      <c r="AEJ69" s="1060">
        <v>0.96682464454976302</v>
      </c>
      <c r="AEK69" s="1059">
        <v>200</v>
      </c>
      <c r="AEL69" s="1060">
        <v>0.94786729857819907</v>
      </c>
      <c r="AEM69" s="1059">
        <v>202</v>
      </c>
      <c r="AEN69" s="1060">
        <v>0.95734597156398105</v>
      </c>
      <c r="AEO69" s="1059">
        <v>135</v>
      </c>
      <c r="AEP69" s="1072">
        <v>0.6398104265402843</v>
      </c>
      <c r="AEQ69" s="1158">
        <v>253</v>
      </c>
      <c r="AER69" s="1042">
        <v>234</v>
      </c>
      <c r="AES69" s="1144">
        <v>0.92490118577075098</v>
      </c>
      <c r="AET69" s="64">
        <v>60</v>
      </c>
      <c r="AEU69" s="1144">
        <v>0.23715415019762845</v>
      </c>
      <c r="AEV69" s="1042">
        <v>234</v>
      </c>
      <c r="AEW69" s="1144">
        <v>0.92490118577075098</v>
      </c>
      <c r="AEX69" s="1042">
        <v>291</v>
      </c>
      <c r="AEY69" s="1042">
        <v>274</v>
      </c>
      <c r="AEZ69" s="1144">
        <v>0.94158075601374569</v>
      </c>
      <c r="AFA69" s="65">
        <v>186</v>
      </c>
      <c r="AFB69" s="1144">
        <v>0.63917525773195871</v>
      </c>
      <c r="AFC69" s="65">
        <v>207</v>
      </c>
      <c r="AFD69" s="1144">
        <v>0.71134020618556704</v>
      </c>
      <c r="AFE69" s="1042">
        <v>176</v>
      </c>
      <c r="AFF69" s="1144">
        <v>0.60481099656357384</v>
      </c>
      <c r="AFG69" s="1042">
        <v>127</v>
      </c>
      <c r="AFH69" s="1144">
        <v>0.43642611683848798</v>
      </c>
      <c r="AFI69" s="1042">
        <v>263</v>
      </c>
      <c r="AFJ69" s="1042">
        <v>239</v>
      </c>
      <c r="AFK69" s="1144">
        <v>0.90874524714828897</v>
      </c>
      <c r="AFL69" s="65">
        <v>204</v>
      </c>
      <c r="AFM69" s="1144">
        <v>0.7756653992395437</v>
      </c>
      <c r="AFN69" s="65">
        <v>239</v>
      </c>
      <c r="AFO69" s="1144">
        <v>0.90874524714828897</v>
      </c>
      <c r="AFP69" s="65">
        <v>240</v>
      </c>
      <c r="AFQ69" s="1144">
        <v>0.9125475285171103</v>
      </c>
      <c r="AFR69" s="65">
        <v>176</v>
      </c>
      <c r="AFS69" s="1144">
        <v>0.66920152091254748</v>
      </c>
      <c r="AFT69" s="65">
        <v>239</v>
      </c>
      <c r="AFU69" s="1144">
        <v>0.90874524714828897</v>
      </c>
      <c r="AFV69" s="1042">
        <v>246</v>
      </c>
      <c r="AFW69" s="1144">
        <v>0.93536121673003803</v>
      </c>
      <c r="AFX69" s="1042">
        <v>231</v>
      </c>
      <c r="AFY69" s="1144">
        <v>0.87832699619771859</v>
      </c>
      <c r="AFZ69" s="1042">
        <v>180</v>
      </c>
      <c r="AGA69" s="1144">
        <v>0.68441064638783267</v>
      </c>
      <c r="AGB69" s="1042">
        <v>170</v>
      </c>
      <c r="AGC69" s="802">
        <v>0.64638783269961975</v>
      </c>
      <c r="AGD69" s="1042">
        <v>280</v>
      </c>
      <c r="AGE69" s="1039">
        <v>266</v>
      </c>
      <c r="AGF69" s="1145">
        <v>0.95</v>
      </c>
      <c r="AGG69" s="1039">
        <v>0.99999999999999989</v>
      </c>
      <c r="AGH69" s="1145">
        <v>3.5714285714285709E-3</v>
      </c>
      <c r="AGI69" s="1039">
        <v>264</v>
      </c>
      <c r="AGJ69" s="1145">
        <v>0.94285714285714284</v>
      </c>
      <c r="AGK69" s="1039">
        <v>259</v>
      </c>
      <c r="AGL69" s="1039">
        <v>244</v>
      </c>
      <c r="AGM69" s="1145">
        <v>0.94208494208494209</v>
      </c>
      <c r="AGN69" s="1039">
        <v>232</v>
      </c>
      <c r="AGO69" s="1145">
        <v>0.89575289575289574</v>
      </c>
      <c r="AGP69" s="1039">
        <v>247</v>
      </c>
      <c r="AGQ69" s="1145">
        <v>0.95366795366795365</v>
      </c>
      <c r="AGR69" s="1039">
        <v>232</v>
      </c>
      <c r="AGS69" s="1145">
        <v>0.89575289575289574</v>
      </c>
      <c r="AGT69" s="1039">
        <v>228</v>
      </c>
      <c r="AGU69" s="1145">
        <v>0.88030888030888033</v>
      </c>
      <c r="AGV69" s="1039">
        <v>240</v>
      </c>
      <c r="AGW69" s="1039">
        <v>222</v>
      </c>
      <c r="AGX69" s="1145">
        <v>0.92500000000000004</v>
      </c>
      <c r="AGY69" s="1039">
        <v>177</v>
      </c>
      <c r="AGZ69" s="1145">
        <v>0.73750000000000004</v>
      </c>
      <c r="AHA69" s="1039">
        <v>222</v>
      </c>
      <c r="AHB69" s="1145">
        <v>0.92500000000000004</v>
      </c>
      <c r="AHC69" s="1039">
        <v>222</v>
      </c>
      <c r="AHD69" s="1145">
        <v>0.92500000000000004</v>
      </c>
      <c r="AHE69" s="1039">
        <v>220</v>
      </c>
      <c r="AHF69" s="1145">
        <v>0.91666666666666663</v>
      </c>
      <c r="AHG69" s="1039">
        <v>209</v>
      </c>
      <c r="AHH69" s="1145">
        <v>0.87083333333333335</v>
      </c>
      <c r="AHI69" s="1039">
        <v>217</v>
      </c>
      <c r="AHJ69" s="1145">
        <v>0.90416666666666667</v>
      </c>
      <c r="AHK69" s="1039">
        <v>211</v>
      </c>
      <c r="AHL69" s="1145">
        <v>0.87916666666666665</v>
      </c>
      <c r="AHM69" s="1039">
        <v>220</v>
      </c>
      <c r="AHN69" s="1145">
        <v>0.91666666666666663</v>
      </c>
      <c r="AHO69" s="1039">
        <v>203</v>
      </c>
      <c r="AHP69" s="749">
        <v>0.84583333333333333</v>
      </c>
    </row>
    <row r="70" spans="1:900" ht="14.25" x14ac:dyDescent="0.2">
      <c r="A70" s="1979"/>
      <c r="B70" s="8" t="s">
        <v>703</v>
      </c>
      <c r="C70" s="1015" t="s">
        <v>704</v>
      </c>
      <c r="D70" s="3" t="s">
        <v>698</v>
      </c>
      <c r="E70" s="1" t="s">
        <v>1604</v>
      </c>
      <c r="F70" s="1" t="s">
        <v>1605</v>
      </c>
      <c r="G70" s="1" t="s">
        <v>770</v>
      </c>
      <c r="H70" s="1" t="s">
        <v>770</v>
      </c>
      <c r="I70" s="1" t="s">
        <v>1606</v>
      </c>
      <c r="J70" s="1" t="s">
        <v>698</v>
      </c>
      <c r="K70" s="1" t="s">
        <v>698</v>
      </c>
      <c r="L70" s="1" t="s">
        <v>741</v>
      </c>
      <c r="M70" s="1" t="s">
        <v>1722</v>
      </c>
      <c r="N70" s="1" t="s">
        <v>630</v>
      </c>
      <c r="O70" s="1" t="s">
        <v>1607</v>
      </c>
      <c r="P70" s="1" t="s">
        <v>698</v>
      </c>
      <c r="Q70" s="1">
        <v>526677</v>
      </c>
      <c r="R70" s="1">
        <v>123233</v>
      </c>
      <c r="S70" s="1">
        <v>22580</v>
      </c>
      <c r="T70" s="1" t="s">
        <v>770</v>
      </c>
      <c r="U70" s="2062" t="s">
        <v>1509</v>
      </c>
      <c r="V70" s="1125">
        <v>260</v>
      </c>
      <c r="W70" s="1059">
        <v>310</v>
      </c>
      <c r="X70" s="1059">
        <v>3925</v>
      </c>
      <c r="Y70" s="1059">
        <v>4765</v>
      </c>
      <c r="Z70" s="1098">
        <v>6.6242038216560509E-2</v>
      </c>
      <c r="AA70" s="1098">
        <v>5.8877812365841047E-2</v>
      </c>
      <c r="AB70" s="1098">
        <v>7.4454485287608604E-2</v>
      </c>
      <c r="AC70" s="1098">
        <v>6.5057712486883523E-2</v>
      </c>
      <c r="AD70" s="1098">
        <v>5.8399545226514804E-2</v>
      </c>
      <c r="AE70" s="1072">
        <v>7.2416600415484866E-2</v>
      </c>
      <c r="AF70" s="1059">
        <v>220</v>
      </c>
      <c r="AG70" s="1059">
        <v>245</v>
      </c>
      <c r="AH70" s="1059">
        <v>4045</v>
      </c>
      <c r="AI70" s="1059">
        <v>4905</v>
      </c>
      <c r="AJ70" s="1098">
        <v>5.4388133498145856E-2</v>
      </c>
      <c r="AK70" s="1098">
        <v>4.7812738868321894E-2</v>
      </c>
      <c r="AL70" s="1098">
        <v>6.1809103165960125E-2</v>
      </c>
      <c r="AM70" s="1098">
        <v>4.9949031600407749E-2</v>
      </c>
      <c r="AN70" s="1098">
        <v>4.4197150740027329E-2</v>
      </c>
      <c r="AO70" s="1072">
        <v>5.6405295471249409E-2</v>
      </c>
      <c r="AP70" s="1059">
        <v>245</v>
      </c>
      <c r="AQ70" s="1059">
        <v>280</v>
      </c>
      <c r="AR70" s="1059">
        <v>4140</v>
      </c>
      <c r="AS70" s="1059">
        <v>5000</v>
      </c>
      <c r="AT70" s="1098">
        <v>5.9178743961352656E-2</v>
      </c>
      <c r="AU70" s="1098">
        <v>5.2391509559784506E-2</v>
      </c>
      <c r="AV70" s="1098">
        <v>6.6783286032235475E-2</v>
      </c>
      <c r="AW70" s="1098">
        <v>5.6000000000000001E-2</v>
      </c>
      <c r="AX70" s="1098">
        <v>4.996120599481009E-2</v>
      </c>
      <c r="AY70" s="1072">
        <v>6.2720513332400626E-2</v>
      </c>
      <c r="AZ70" s="1059">
        <v>250</v>
      </c>
      <c r="BA70" s="1059">
        <v>300</v>
      </c>
      <c r="BB70" s="1059">
        <v>4235</v>
      </c>
      <c r="BC70" s="1059">
        <v>5075</v>
      </c>
      <c r="BD70" s="1098">
        <v>5.9031877213695398E-2</v>
      </c>
      <c r="BE70" s="1098">
        <v>5.2325213196939384E-2</v>
      </c>
      <c r="BF70" s="1098">
        <v>6.6537797773249141E-2</v>
      </c>
      <c r="BG70" s="1098">
        <v>5.9113300492610835E-2</v>
      </c>
      <c r="BH70" s="1098">
        <v>5.2952203642303748E-2</v>
      </c>
      <c r="BI70" s="1072">
        <v>6.5941340036239415E-2</v>
      </c>
      <c r="BJ70" s="1059">
        <v>1286</v>
      </c>
      <c r="BK70" s="1059">
        <v>1523</v>
      </c>
      <c r="BL70" s="1059">
        <v>1605</v>
      </c>
      <c r="BM70" s="1059">
        <v>1754</v>
      </c>
      <c r="BN70" s="1059">
        <v>1076</v>
      </c>
      <c r="BO70" s="1059">
        <v>6168</v>
      </c>
      <c r="BP70" s="1059">
        <v>7244</v>
      </c>
      <c r="BQ70" s="1126">
        <v>25641</v>
      </c>
      <c r="BR70" s="1059">
        <v>1234</v>
      </c>
      <c r="BS70" s="1059">
        <v>1491</v>
      </c>
      <c r="BT70" s="1059">
        <v>1585</v>
      </c>
      <c r="BU70" s="1059">
        <v>1858</v>
      </c>
      <c r="BV70" s="1059">
        <v>1152</v>
      </c>
      <c r="BW70" s="1059">
        <v>6168</v>
      </c>
      <c r="BX70" s="1059">
        <v>7320</v>
      </c>
      <c r="BY70" s="1126">
        <v>25490</v>
      </c>
      <c r="BZ70" s="1059">
        <v>1269</v>
      </c>
      <c r="CA70" s="1059">
        <v>1470</v>
      </c>
      <c r="CB70" s="1059">
        <v>1650</v>
      </c>
      <c r="CC70" s="1059">
        <v>1847</v>
      </c>
      <c r="CD70" s="1059">
        <v>1125</v>
      </c>
      <c r="CE70" s="1059">
        <v>6236</v>
      </c>
      <c r="CF70" s="1059">
        <v>7361</v>
      </c>
      <c r="CG70" s="1126">
        <v>25572</v>
      </c>
      <c r="CH70" s="1059">
        <v>1222</v>
      </c>
      <c r="CI70" s="1059">
        <v>1492</v>
      </c>
      <c r="CJ70" s="1059">
        <v>1605</v>
      </c>
      <c r="CK70" s="1059">
        <v>1890</v>
      </c>
      <c r="CL70" s="1059">
        <v>1070</v>
      </c>
      <c r="CM70" s="1059">
        <v>6209</v>
      </c>
      <c r="CN70" s="1059">
        <v>7279</v>
      </c>
      <c r="CO70" s="1126">
        <v>25335</v>
      </c>
      <c r="CP70" s="1059">
        <v>1228</v>
      </c>
      <c r="CQ70" s="1059">
        <v>1483</v>
      </c>
      <c r="CR70" s="1059">
        <v>1600</v>
      </c>
      <c r="CS70" s="1059">
        <v>1872</v>
      </c>
      <c r="CT70" s="1059">
        <v>1085</v>
      </c>
      <c r="CU70" s="1059">
        <v>6183</v>
      </c>
      <c r="CV70" s="1059">
        <v>7268</v>
      </c>
      <c r="CW70" s="1126">
        <v>25165</v>
      </c>
      <c r="CX70" s="1059">
        <v>1267</v>
      </c>
      <c r="CY70" s="1059">
        <v>1456</v>
      </c>
      <c r="CZ70" s="1059">
        <v>1644</v>
      </c>
      <c r="DA70" s="1059">
        <v>1901</v>
      </c>
      <c r="DB70" s="1059">
        <v>1053</v>
      </c>
      <c r="DC70" s="1059">
        <v>6268</v>
      </c>
      <c r="DD70" s="1059">
        <v>7321</v>
      </c>
      <c r="DE70" s="1126">
        <v>25182</v>
      </c>
      <c r="DF70" s="1059">
        <v>1279</v>
      </c>
      <c r="DG70" s="1059">
        <v>1415</v>
      </c>
      <c r="DH70" s="1059">
        <v>1709</v>
      </c>
      <c r="DI70" s="1059">
        <v>1787</v>
      </c>
      <c r="DJ70" s="1059">
        <v>1064</v>
      </c>
      <c r="DK70" s="1059">
        <v>6190</v>
      </c>
      <c r="DL70" s="1059">
        <v>7254</v>
      </c>
      <c r="DM70" s="1126">
        <v>25011</v>
      </c>
      <c r="DN70" s="1059">
        <v>1299</v>
      </c>
      <c r="DO70" s="1059">
        <v>1456</v>
      </c>
      <c r="DP70" s="1059">
        <v>1675</v>
      </c>
      <c r="DQ70" s="1059">
        <v>1787</v>
      </c>
      <c r="DR70" s="1059">
        <v>1072</v>
      </c>
      <c r="DS70" s="1059">
        <v>6217</v>
      </c>
      <c r="DT70" s="1059">
        <v>7289</v>
      </c>
      <c r="DU70" s="1126">
        <v>24771</v>
      </c>
      <c r="DV70" s="1059">
        <v>1288</v>
      </c>
      <c r="DW70" s="1059">
        <v>1400</v>
      </c>
      <c r="DX70" s="1059">
        <v>1727</v>
      </c>
      <c r="DY70" s="1059">
        <v>1747</v>
      </c>
      <c r="DZ70" s="1059">
        <v>1031</v>
      </c>
      <c r="EA70" s="1059">
        <v>6162</v>
      </c>
      <c r="EB70" s="1059">
        <v>7193</v>
      </c>
      <c r="EC70" s="1126">
        <v>24557</v>
      </c>
      <c r="ED70" s="1059">
        <v>1260</v>
      </c>
      <c r="EE70" s="1059">
        <v>1440</v>
      </c>
      <c r="EF70" s="1059">
        <v>1709</v>
      </c>
      <c r="EG70" s="1059">
        <v>1719</v>
      </c>
      <c r="EH70" s="1059">
        <v>1018</v>
      </c>
      <c r="EI70" s="1059">
        <v>6128</v>
      </c>
      <c r="EJ70" s="1059">
        <v>7146</v>
      </c>
      <c r="EK70" s="1126">
        <v>24125</v>
      </c>
      <c r="EL70" s="1059">
        <v>1201</v>
      </c>
      <c r="EM70" s="1059">
        <v>1472</v>
      </c>
      <c r="EN70" s="1059">
        <v>1670</v>
      </c>
      <c r="EO70" s="1059">
        <v>1714</v>
      </c>
      <c r="EP70" s="1059">
        <v>982</v>
      </c>
      <c r="EQ70" s="1059">
        <v>6057</v>
      </c>
      <c r="ER70" s="1059">
        <v>7039</v>
      </c>
      <c r="ES70" s="1126">
        <v>23811</v>
      </c>
      <c r="ET70" s="1059" t="s">
        <v>770</v>
      </c>
      <c r="EU70" s="1059" t="s">
        <v>770</v>
      </c>
      <c r="EV70" s="1059">
        <v>19</v>
      </c>
      <c r="EW70" s="1059">
        <v>33</v>
      </c>
      <c r="EX70" s="1059">
        <v>52</v>
      </c>
      <c r="EY70" s="1059">
        <v>220</v>
      </c>
      <c r="EZ70" s="1098">
        <v>0.23636363636363636</v>
      </c>
      <c r="FA70" s="1098">
        <v>0.18504850751950941</v>
      </c>
      <c r="FB70" s="1098">
        <v>0.29672756465610756</v>
      </c>
      <c r="FC70" s="64" t="s">
        <v>3498</v>
      </c>
      <c r="FD70" s="1098">
        <v>0.15</v>
      </c>
      <c r="FE70" s="1098">
        <v>0.10884540551686593</v>
      </c>
      <c r="FF70" s="1098">
        <v>0.20316765581972901</v>
      </c>
      <c r="FG70" s="1126" t="s">
        <v>2154</v>
      </c>
      <c r="FH70" s="1059" t="s">
        <v>770</v>
      </c>
      <c r="FI70" s="1059" t="s">
        <v>770</v>
      </c>
      <c r="FJ70" s="1059">
        <v>19</v>
      </c>
      <c r="FK70" s="1059">
        <v>26</v>
      </c>
      <c r="FL70" s="1059">
        <v>45</v>
      </c>
      <c r="FM70" s="1059">
        <v>182</v>
      </c>
      <c r="FN70" s="1098">
        <v>0.24725274725274726</v>
      </c>
      <c r="FO70" s="1098">
        <v>0.19023181332429989</v>
      </c>
      <c r="FP70" s="1098">
        <v>0.31472256777123064</v>
      </c>
      <c r="FQ70" s="1059" t="s">
        <v>3498</v>
      </c>
      <c r="FR70" s="1098">
        <v>0.14285714285714285</v>
      </c>
      <c r="FS70" s="1098">
        <v>9.9390751540712766E-2</v>
      </c>
      <c r="FT70" s="1098">
        <v>0.20108826522471079</v>
      </c>
      <c r="FU70" s="1126" t="s">
        <v>2154</v>
      </c>
      <c r="FV70" s="1059" t="s">
        <v>770</v>
      </c>
      <c r="FW70" s="1059" t="s">
        <v>770</v>
      </c>
      <c r="FX70" s="1059">
        <v>22</v>
      </c>
      <c r="FY70" s="1059">
        <v>16</v>
      </c>
      <c r="FZ70" s="1059">
        <v>38</v>
      </c>
      <c r="GA70" s="1059">
        <v>189</v>
      </c>
      <c r="GB70" s="1098">
        <v>0.20105820105820105</v>
      </c>
      <c r="GC70" s="1098">
        <v>0.15013320567025906</v>
      </c>
      <c r="GD70" s="1098">
        <v>0.26389321431721624</v>
      </c>
      <c r="GE70" s="1059" t="s">
        <v>3498</v>
      </c>
      <c r="GF70" s="1098">
        <v>8.4656084656084651E-2</v>
      </c>
      <c r="GG70" s="1098">
        <v>5.2779295230983916E-2</v>
      </c>
      <c r="GH70" s="1098">
        <v>0.13308042103480031</v>
      </c>
      <c r="GI70" s="1126" t="s">
        <v>3498</v>
      </c>
      <c r="GJ70" s="1059" t="s">
        <v>770</v>
      </c>
      <c r="GK70" s="1059" t="s">
        <v>770</v>
      </c>
      <c r="GL70" s="1059">
        <v>25</v>
      </c>
      <c r="GM70" s="1059">
        <v>25</v>
      </c>
      <c r="GN70" s="1059">
        <v>50</v>
      </c>
      <c r="GO70" s="1059">
        <v>197</v>
      </c>
      <c r="GP70" s="1098">
        <v>0.25380710659898476</v>
      </c>
      <c r="GQ70" s="1098">
        <v>0.19814560053033484</v>
      </c>
      <c r="GR70" s="1098">
        <v>0.31888638793675256</v>
      </c>
      <c r="GS70" s="1059" t="s">
        <v>3498</v>
      </c>
      <c r="GT70" s="1098">
        <v>0.12690355329949238</v>
      </c>
      <c r="GU70" s="1098">
        <v>8.7454746190626445E-2</v>
      </c>
      <c r="GV70" s="1098">
        <v>0.18062465901207295</v>
      </c>
      <c r="GW70" s="1126" t="s">
        <v>3498</v>
      </c>
      <c r="GX70" s="1059" t="s">
        <v>770</v>
      </c>
      <c r="GY70" s="1059" t="s">
        <v>770</v>
      </c>
      <c r="GZ70" s="1059">
        <v>27</v>
      </c>
      <c r="HA70" s="1059">
        <v>22</v>
      </c>
      <c r="HB70" s="1059">
        <v>49</v>
      </c>
      <c r="HC70" s="1059">
        <v>223</v>
      </c>
      <c r="HD70" s="1098">
        <v>0.21973094170403587</v>
      </c>
      <c r="HE70" s="1098">
        <v>0.17038518389024443</v>
      </c>
      <c r="HF70" s="1098">
        <v>0.27856916224272715</v>
      </c>
      <c r="HG70" s="1059" t="s">
        <v>2154</v>
      </c>
      <c r="HH70" s="1098">
        <v>9.8654708520179366E-2</v>
      </c>
      <c r="HI70" s="1098">
        <v>6.6055278338793155E-2</v>
      </c>
      <c r="HJ70" s="1098">
        <v>0.14484734532362209</v>
      </c>
      <c r="HK70" s="1126" t="s">
        <v>2154</v>
      </c>
      <c r="HL70" s="1059" t="s">
        <v>770</v>
      </c>
      <c r="HM70" s="1059" t="s">
        <v>770</v>
      </c>
      <c r="HN70" s="1059">
        <v>21</v>
      </c>
      <c r="HO70" s="1059">
        <v>12</v>
      </c>
      <c r="HP70" s="1059">
        <v>33</v>
      </c>
      <c r="HQ70" s="1059">
        <v>211</v>
      </c>
      <c r="HR70" s="1098">
        <v>0.15639810426540285</v>
      </c>
      <c r="HS70" s="1098">
        <v>0.11358422236886402</v>
      </c>
      <c r="HT70" s="1098">
        <v>0.21149948914597702</v>
      </c>
      <c r="HU70" s="1059" t="s">
        <v>3498</v>
      </c>
      <c r="HV70" s="1098">
        <v>5.6872037914691941E-2</v>
      </c>
      <c r="HW70" s="1098">
        <v>3.2829082522818465E-2</v>
      </c>
      <c r="HX70" s="1098">
        <v>9.6761635085976488E-2</v>
      </c>
      <c r="HY70" s="1126" t="s">
        <v>2154</v>
      </c>
      <c r="HZ70" s="1059" t="s">
        <v>770</v>
      </c>
      <c r="IA70" s="1059" t="s">
        <v>770</v>
      </c>
      <c r="IB70" s="1059">
        <v>15</v>
      </c>
      <c r="IC70" s="1059">
        <v>10</v>
      </c>
      <c r="ID70" s="1059">
        <v>25</v>
      </c>
      <c r="IE70" s="1059">
        <v>198</v>
      </c>
      <c r="IF70" s="1098">
        <v>0.12626262626262627</v>
      </c>
      <c r="IG70" s="1098">
        <v>8.7005167786817272E-2</v>
      </c>
      <c r="IH70" s="1098">
        <v>0.17974606922502073</v>
      </c>
      <c r="II70" s="1059" t="s">
        <v>3498</v>
      </c>
      <c r="IJ70" s="1098">
        <v>5.0505050505050504E-2</v>
      </c>
      <c r="IK70" s="1098">
        <v>2.7661556517076861E-2</v>
      </c>
      <c r="IL70" s="1098">
        <v>9.0458174483647236E-2</v>
      </c>
      <c r="IM70" s="1126" t="s">
        <v>2154</v>
      </c>
      <c r="IN70" s="1059" t="s">
        <v>770</v>
      </c>
      <c r="IO70" s="1059" t="s">
        <v>770</v>
      </c>
      <c r="IP70" s="1059">
        <v>15</v>
      </c>
      <c r="IQ70" s="1059">
        <v>6</v>
      </c>
      <c r="IR70" s="1059">
        <v>21</v>
      </c>
      <c r="IS70" s="1059">
        <v>121</v>
      </c>
      <c r="IT70" s="1098">
        <v>0.17355371900826447</v>
      </c>
      <c r="IU70" s="1098">
        <v>0.11640919248550297</v>
      </c>
      <c r="IV70" s="1098">
        <v>0.25078820534797452</v>
      </c>
      <c r="IW70" s="1059" t="s">
        <v>2154</v>
      </c>
      <c r="IX70" s="1098">
        <v>4.9586776859504134E-2</v>
      </c>
      <c r="IY70" s="1098">
        <v>2.2921674071323391E-2</v>
      </c>
      <c r="IZ70" s="1098">
        <v>0.10397093812929752</v>
      </c>
      <c r="JA70" s="1126" t="s">
        <v>2154</v>
      </c>
      <c r="JB70" s="1059">
        <v>24046</v>
      </c>
      <c r="JC70" s="1059">
        <v>1273</v>
      </c>
      <c r="JD70" s="1059">
        <v>1465</v>
      </c>
      <c r="JE70" s="1059">
        <v>1508</v>
      </c>
      <c r="JF70" s="1059">
        <v>1436</v>
      </c>
      <c r="JG70" s="1126">
        <v>997</v>
      </c>
      <c r="JH70" s="1059">
        <v>3043</v>
      </c>
      <c r="JI70" s="1059">
        <v>33</v>
      </c>
      <c r="JJ70" s="1059">
        <v>39</v>
      </c>
      <c r="JK70" s="1059">
        <v>52</v>
      </c>
      <c r="JL70" s="1059">
        <v>53</v>
      </c>
      <c r="JM70" s="1126">
        <v>46</v>
      </c>
      <c r="JN70" s="1060">
        <v>0.12654911419778758</v>
      </c>
      <c r="JO70" s="1060">
        <v>2.5923016496465043E-2</v>
      </c>
      <c r="JP70" s="1060">
        <v>2.6621160409556314E-2</v>
      </c>
      <c r="JQ70" s="1060">
        <v>3.4482758620689655E-2</v>
      </c>
      <c r="JR70" s="1060">
        <v>3.6908077994428967E-2</v>
      </c>
      <c r="JS70" s="1072">
        <v>4.613841524573721E-2</v>
      </c>
      <c r="JT70" s="1059">
        <v>25177</v>
      </c>
      <c r="JU70" s="1059">
        <v>24318</v>
      </c>
      <c r="JV70" s="1059">
        <v>23039</v>
      </c>
      <c r="JW70" s="1059">
        <v>1279</v>
      </c>
      <c r="JX70" s="1059">
        <v>238</v>
      </c>
      <c r="JY70" s="1059">
        <v>11</v>
      </c>
      <c r="JZ70" s="1059">
        <v>1030</v>
      </c>
      <c r="KA70" s="1059">
        <v>318</v>
      </c>
      <c r="KB70" s="1059">
        <v>394</v>
      </c>
      <c r="KC70" s="1059">
        <v>104</v>
      </c>
      <c r="KD70" s="1059">
        <v>43</v>
      </c>
      <c r="KE70" s="1060">
        <v>0.9150812249275132</v>
      </c>
      <c r="KF70" s="1072">
        <v>8.4918775072486796E-2</v>
      </c>
      <c r="KG70" s="1059">
        <v>1279</v>
      </c>
      <c r="KH70" s="1059">
        <v>1220</v>
      </c>
      <c r="KI70" s="1059">
        <v>1156</v>
      </c>
      <c r="KJ70" s="1059">
        <v>64</v>
      </c>
      <c r="KK70" s="1059">
        <v>5</v>
      </c>
      <c r="KL70" s="1059">
        <v>1</v>
      </c>
      <c r="KM70" s="1059">
        <v>58</v>
      </c>
      <c r="KN70" s="1059">
        <v>44</v>
      </c>
      <c r="KO70" s="1059">
        <v>12</v>
      </c>
      <c r="KP70" s="1059">
        <v>3</v>
      </c>
      <c r="KQ70" s="1059">
        <v>0</v>
      </c>
      <c r="KR70" s="1060">
        <v>0.90383111806098515</v>
      </c>
      <c r="KS70" s="1072">
        <v>9.616888193901485E-2</v>
      </c>
      <c r="KT70" s="1059">
        <v>895</v>
      </c>
      <c r="KU70" s="1059">
        <v>859</v>
      </c>
      <c r="KV70" s="1059">
        <v>823</v>
      </c>
      <c r="KW70" s="1059">
        <v>36</v>
      </c>
      <c r="KX70" s="1059">
        <v>5</v>
      </c>
      <c r="KY70" s="1059">
        <v>0</v>
      </c>
      <c r="KZ70" s="1059">
        <v>31</v>
      </c>
      <c r="LA70" s="1059">
        <v>28</v>
      </c>
      <c r="LB70" s="1059">
        <v>6</v>
      </c>
      <c r="LC70" s="1059">
        <v>2</v>
      </c>
      <c r="LD70" s="1059">
        <v>0</v>
      </c>
      <c r="LE70" s="1060">
        <v>0.9195530726256983</v>
      </c>
      <c r="LF70" s="1072">
        <v>8.0446927374301702E-2</v>
      </c>
      <c r="LG70" s="1059">
        <v>581</v>
      </c>
      <c r="LH70" s="1059">
        <v>554</v>
      </c>
      <c r="LI70" s="1059">
        <v>537</v>
      </c>
      <c r="LJ70" s="1059">
        <v>17</v>
      </c>
      <c r="LK70" s="1059">
        <v>3</v>
      </c>
      <c r="LL70" s="1059">
        <v>0</v>
      </c>
      <c r="LM70" s="1059">
        <v>14</v>
      </c>
      <c r="LN70" s="1059">
        <v>20</v>
      </c>
      <c r="LO70" s="1059">
        <v>5</v>
      </c>
      <c r="LP70" s="1059">
        <v>2</v>
      </c>
      <c r="LQ70" s="1059">
        <v>0</v>
      </c>
      <c r="LR70" s="1060">
        <v>0.92426850258175564</v>
      </c>
      <c r="LS70" s="1072">
        <v>7.5731497418244365E-2</v>
      </c>
      <c r="LT70" s="1059">
        <v>1663</v>
      </c>
      <c r="LU70" s="1059">
        <v>1582</v>
      </c>
      <c r="LV70" s="1059">
        <v>1525</v>
      </c>
      <c r="LW70" s="1059">
        <v>57</v>
      </c>
      <c r="LX70" s="1059">
        <v>6</v>
      </c>
      <c r="LY70" s="1059">
        <v>2</v>
      </c>
      <c r="LZ70" s="1059">
        <v>49</v>
      </c>
      <c r="MA70" s="1059">
        <v>50</v>
      </c>
      <c r="MB70" s="1059">
        <v>20</v>
      </c>
      <c r="MC70" s="1059">
        <v>8</v>
      </c>
      <c r="MD70" s="1059">
        <v>3</v>
      </c>
      <c r="ME70" s="1060">
        <v>0.91701743836440164</v>
      </c>
      <c r="MF70" s="1072">
        <v>8.2982561635598362E-2</v>
      </c>
      <c r="MG70" s="1059">
        <v>449</v>
      </c>
      <c r="MH70" s="1059">
        <v>418</v>
      </c>
      <c r="MI70" s="1059">
        <v>395</v>
      </c>
      <c r="MJ70" s="1059">
        <v>23</v>
      </c>
      <c r="MK70" s="1059">
        <v>3</v>
      </c>
      <c r="ML70" s="1059">
        <v>1</v>
      </c>
      <c r="MM70" s="1059">
        <v>19</v>
      </c>
      <c r="MN70" s="1059">
        <v>12</v>
      </c>
      <c r="MO70" s="1059">
        <v>15</v>
      </c>
      <c r="MP70" s="1059">
        <v>3</v>
      </c>
      <c r="MQ70" s="1059">
        <v>1</v>
      </c>
      <c r="MR70" s="1060">
        <v>0.87973273942093544</v>
      </c>
      <c r="MS70" s="1072">
        <v>0.12026726057906456</v>
      </c>
      <c r="MT70" s="1059">
        <v>853</v>
      </c>
      <c r="MU70" s="1059">
        <v>783</v>
      </c>
      <c r="MV70" s="1059">
        <v>715</v>
      </c>
      <c r="MW70" s="1059">
        <v>68</v>
      </c>
      <c r="MX70" s="1059">
        <v>4</v>
      </c>
      <c r="MY70" s="1059">
        <v>0</v>
      </c>
      <c r="MZ70" s="1059">
        <v>64</v>
      </c>
      <c r="NA70" s="1059">
        <v>17</v>
      </c>
      <c r="NB70" s="1059">
        <v>43</v>
      </c>
      <c r="NC70" s="1059">
        <v>7</v>
      </c>
      <c r="ND70" s="1059">
        <v>3</v>
      </c>
      <c r="NE70" s="1060">
        <v>0.83821805392731541</v>
      </c>
      <c r="NF70" s="1072">
        <v>0.16178194607268459</v>
      </c>
      <c r="NG70" s="1059">
        <v>546</v>
      </c>
      <c r="NH70" s="1059">
        <v>505</v>
      </c>
      <c r="NI70" s="1059">
        <v>470</v>
      </c>
      <c r="NJ70" s="1059">
        <v>35</v>
      </c>
      <c r="NK70" s="1059">
        <v>2</v>
      </c>
      <c r="NL70" s="1059">
        <v>1</v>
      </c>
      <c r="NM70" s="1059">
        <v>32</v>
      </c>
      <c r="NN70" s="1059">
        <v>11</v>
      </c>
      <c r="NO70" s="1059">
        <v>24</v>
      </c>
      <c r="NP70" s="1059">
        <v>5</v>
      </c>
      <c r="NQ70" s="1059">
        <v>1</v>
      </c>
      <c r="NR70" s="1060">
        <v>0.86080586080586086</v>
      </c>
      <c r="NS70" s="1072">
        <v>0.13919413919413914</v>
      </c>
      <c r="NT70" s="1059">
        <v>1058</v>
      </c>
      <c r="NU70" s="1059">
        <v>1016</v>
      </c>
      <c r="NV70" s="1059">
        <v>977</v>
      </c>
      <c r="NW70" s="1059">
        <v>39</v>
      </c>
      <c r="NX70" s="1059">
        <v>3</v>
      </c>
      <c r="NY70" s="1059">
        <v>0</v>
      </c>
      <c r="NZ70" s="1059">
        <v>36</v>
      </c>
      <c r="OA70" s="1059">
        <v>18</v>
      </c>
      <c r="OB70" s="1059">
        <v>20</v>
      </c>
      <c r="OC70" s="1059">
        <v>2</v>
      </c>
      <c r="OD70" s="1059">
        <v>2</v>
      </c>
      <c r="OE70" s="1060">
        <v>0.92344045368620042</v>
      </c>
      <c r="OF70" s="1072">
        <v>7.6559546313799576E-2</v>
      </c>
      <c r="OG70" s="1059">
        <v>7324</v>
      </c>
      <c r="OH70" s="1059">
        <v>6937</v>
      </c>
      <c r="OI70" s="1059">
        <v>6598</v>
      </c>
      <c r="OJ70" s="1059">
        <v>339</v>
      </c>
      <c r="OK70" s="1059">
        <v>31</v>
      </c>
      <c r="OL70" s="1059">
        <v>5</v>
      </c>
      <c r="OM70" s="1059">
        <v>303</v>
      </c>
      <c r="ON70" s="1059">
        <v>200</v>
      </c>
      <c r="OO70" s="1059">
        <v>145</v>
      </c>
      <c r="OP70" s="1059">
        <v>32</v>
      </c>
      <c r="OQ70" s="1059">
        <v>10</v>
      </c>
      <c r="OR70" s="1060">
        <v>0.90087383943200439</v>
      </c>
      <c r="OS70" s="1072">
        <v>9.9126160567995614E-2</v>
      </c>
      <c r="OT70" s="1059">
        <v>25165</v>
      </c>
      <c r="OU70" s="1059">
        <v>7.9144767335585149</v>
      </c>
      <c r="OV70" s="1060">
        <v>0</v>
      </c>
      <c r="OW70" s="1072">
        <v>0</v>
      </c>
      <c r="OX70" s="1059">
        <v>4689</v>
      </c>
      <c r="OY70" s="1060">
        <v>5.8297931328641486E-2</v>
      </c>
      <c r="OZ70" s="1059">
        <v>273.35899999999992</v>
      </c>
      <c r="PA70" s="1060">
        <v>0</v>
      </c>
      <c r="PB70" s="1072">
        <v>0</v>
      </c>
      <c r="PC70" s="1059">
        <v>575</v>
      </c>
      <c r="PD70" s="1059">
        <v>125</v>
      </c>
      <c r="PE70" s="1126">
        <v>50</v>
      </c>
      <c r="PF70" s="1059">
        <v>570</v>
      </c>
      <c r="PG70" s="1059">
        <v>120</v>
      </c>
      <c r="PH70" s="1126">
        <v>55</v>
      </c>
      <c r="PI70" s="1059">
        <v>535</v>
      </c>
      <c r="PJ70" s="1059">
        <v>105</v>
      </c>
      <c r="PK70" s="1126">
        <v>50</v>
      </c>
      <c r="PL70" s="1059">
        <v>520</v>
      </c>
      <c r="PM70" s="1059">
        <v>115</v>
      </c>
      <c r="PN70" s="1126">
        <v>40</v>
      </c>
      <c r="PO70" s="1059">
        <v>515</v>
      </c>
      <c r="PP70" s="1059">
        <v>120</v>
      </c>
      <c r="PQ70" s="1126">
        <v>40</v>
      </c>
      <c r="PR70" s="1059">
        <v>475</v>
      </c>
      <c r="PS70" s="1059">
        <v>115</v>
      </c>
      <c r="PT70" s="1126">
        <v>30</v>
      </c>
      <c r="PU70" s="1059" t="s">
        <v>770</v>
      </c>
      <c r="PV70" s="1059" t="s">
        <v>770</v>
      </c>
      <c r="PW70" s="1059" t="s">
        <v>770</v>
      </c>
      <c r="PX70" s="1059" t="s">
        <v>770</v>
      </c>
      <c r="PY70" s="1059" t="s">
        <v>770</v>
      </c>
      <c r="PZ70" s="1059" t="s">
        <v>770</v>
      </c>
      <c r="QA70" s="1059" t="s">
        <v>770</v>
      </c>
      <c r="QB70" s="1126" t="s">
        <v>770</v>
      </c>
      <c r="QC70" s="1059">
        <v>228</v>
      </c>
      <c r="QD70" s="1059">
        <v>213</v>
      </c>
      <c r="QE70" s="1059" t="s">
        <v>770</v>
      </c>
      <c r="QF70" s="1059">
        <v>187</v>
      </c>
      <c r="QG70" s="1059">
        <v>208</v>
      </c>
      <c r="QH70" s="1059">
        <v>200</v>
      </c>
      <c r="QI70" s="1059">
        <v>224</v>
      </c>
      <c r="QJ70" s="1059">
        <v>212</v>
      </c>
      <c r="QK70" s="1126">
        <v>220</v>
      </c>
      <c r="QL70" s="1059">
        <v>255</v>
      </c>
      <c r="QM70" s="1059">
        <v>237</v>
      </c>
      <c r="QN70" s="1059">
        <v>249</v>
      </c>
      <c r="QO70" s="1059">
        <v>272</v>
      </c>
      <c r="QP70" s="1059">
        <v>273</v>
      </c>
      <c r="QQ70" s="1059">
        <v>303</v>
      </c>
      <c r="QR70" s="1059">
        <v>315</v>
      </c>
      <c r="QS70" s="1059">
        <v>268</v>
      </c>
      <c r="QT70" s="1059">
        <v>313</v>
      </c>
      <c r="QU70" s="1059">
        <v>324</v>
      </c>
      <c r="QV70" s="1059">
        <v>311</v>
      </c>
      <c r="QW70" s="1059">
        <v>324</v>
      </c>
      <c r="QX70" s="1059">
        <v>319</v>
      </c>
      <c r="QY70" s="1059">
        <v>340</v>
      </c>
      <c r="QZ70" s="1059">
        <v>311</v>
      </c>
      <c r="RA70" s="1059">
        <v>348</v>
      </c>
      <c r="RB70" s="1059">
        <v>398</v>
      </c>
      <c r="RC70" s="1059">
        <v>401</v>
      </c>
      <c r="RD70" s="1059">
        <v>379</v>
      </c>
      <c r="RE70" s="1059">
        <v>228</v>
      </c>
      <c r="RF70" s="1059">
        <v>201</v>
      </c>
      <c r="RG70" s="1059">
        <v>189</v>
      </c>
      <c r="RH70" s="1059">
        <v>232</v>
      </c>
      <c r="RI70" s="1059">
        <v>237</v>
      </c>
      <c r="RJ70" s="1126">
        <v>217</v>
      </c>
      <c r="RK70" s="1059">
        <v>216</v>
      </c>
      <c r="RL70" s="1059">
        <v>244</v>
      </c>
      <c r="RM70" s="1059">
        <v>246</v>
      </c>
      <c r="RN70" s="1059">
        <v>240</v>
      </c>
      <c r="RO70" s="1059">
        <v>288</v>
      </c>
      <c r="RP70" s="1059">
        <v>313</v>
      </c>
      <c r="RQ70" s="1059">
        <v>264</v>
      </c>
      <c r="RR70" s="1059">
        <v>305</v>
      </c>
      <c r="RS70" s="1059">
        <v>307</v>
      </c>
      <c r="RT70" s="1059">
        <v>302</v>
      </c>
      <c r="RU70" s="1059">
        <v>308</v>
      </c>
      <c r="RV70" s="1059">
        <v>314</v>
      </c>
      <c r="RW70" s="1059">
        <v>315</v>
      </c>
      <c r="RX70" s="1059">
        <v>304</v>
      </c>
      <c r="RY70" s="1059">
        <v>344</v>
      </c>
      <c r="RZ70" s="1059">
        <v>391</v>
      </c>
      <c r="SA70" s="1059">
        <v>385</v>
      </c>
      <c r="SB70" s="1059">
        <v>429</v>
      </c>
      <c r="SC70" s="1059">
        <v>386</v>
      </c>
      <c r="SD70" s="1059">
        <v>267</v>
      </c>
      <c r="SE70" s="1059">
        <v>210</v>
      </c>
      <c r="SF70" s="1059">
        <v>234</v>
      </c>
      <c r="SG70" s="1059">
        <v>237</v>
      </c>
      <c r="SH70" s="1059">
        <v>236</v>
      </c>
      <c r="SI70" s="1126">
        <v>235</v>
      </c>
      <c r="SJ70" s="1059">
        <v>235</v>
      </c>
      <c r="SK70" s="1059">
        <v>220</v>
      </c>
      <c r="SL70" s="1059">
        <v>239</v>
      </c>
      <c r="SM70" s="1059">
        <v>277</v>
      </c>
      <c r="SN70" s="1059">
        <v>298</v>
      </c>
      <c r="SO70" s="1059">
        <v>259</v>
      </c>
      <c r="SP70" s="1059">
        <v>301</v>
      </c>
      <c r="SQ70" s="1059">
        <v>306</v>
      </c>
      <c r="SR70" s="1059">
        <v>302</v>
      </c>
      <c r="SS70" s="1059">
        <v>302</v>
      </c>
      <c r="ST70" s="1059">
        <v>324</v>
      </c>
      <c r="SU70" s="1059">
        <v>319</v>
      </c>
      <c r="SV70" s="1059">
        <v>293</v>
      </c>
      <c r="SW70" s="1059">
        <v>313</v>
      </c>
      <c r="SX70" s="1059">
        <v>401</v>
      </c>
      <c r="SY70" s="1059">
        <v>358</v>
      </c>
      <c r="SZ70" s="1059">
        <v>399</v>
      </c>
      <c r="TA70" s="1059">
        <v>412</v>
      </c>
      <c r="TB70" s="1059">
        <v>423</v>
      </c>
      <c r="TC70" s="1059">
        <v>255</v>
      </c>
      <c r="TD70" s="1059">
        <v>238</v>
      </c>
      <c r="TE70" s="1059">
        <v>204</v>
      </c>
      <c r="TF70" s="1059">
        <v>222</v>
      </c>
      <c r="TG70" s="1059">
        <v>234</v>
      </c>
      <c r="TH70" s="1126">
        <v>227</v>
      </c>
      <c r="TI70" s="1059">
        <v>105</v>
      </c>
      <c r="TJ70" s="1059">
        <v>133</v>
      </c>
      <c r="TK70" s="1059">
        <v>238</v>
      </c>
      <c r="TL70" s="1060">
        <v>0.55882352941176472</v>
      </c>
      <c r="TM70" s="1060">
        <v>0.49530353405154648</v>
      </c>
      <c r="TN70" s="1060">
        <v>0.62047479500972391</v>
      </c>
      <c r="TO70" s="1126" t="s">
        <v>2154</v>
      </c>
      <c r="TP70" s="1059">
        <v>89</v>
      </c>
      <c r="TQ70" s="1059">
        <v>114</v>
      </c>
      <c r="TR70" s="1059">
        <v>203</v>
      </c>
      <c r="TS70" s="1060">
        <v>0.56157635467980294</v>
      </c>
      <c r="TT70" s="1060">
        <v>0.49280222994584766</v>
      </c>
      <c r="TU70" s="1060">
        <v>0.62806328774358178</v>
      </c>
      <c r="TV70" s="1126" t="s">
        <v>2154</v>
      </c>
      <c r="TW70" s="1059">
        <v>88</v>
      </c>
      <c r="TX70" s="1059">
        <v>170</v>
      </c>
      <c r="TY70" s="1059">
        <v>258</v>
      </c>
      <c r="TZ70" s="1060">
        <v>0.65891472868217049</v>
      </c>
      <c r="UA70" s="1060">
        <v>0.59911443185736746</v>
      </c>
      <c r="UB70" s="1060">
        <v>0.71405217044205149</v>
      </c>
      <c r="UC70" s="1126" t="s">
        <v>2154</v>
      </c>
      <c r="UD70" s="1059">
        <v>92</v>
      </c>
      <c r="UE70" s="1059">
        <v>149</v>
      </c>
      <c r="UF70" s="1059">
        <v>241</v>
      </c>
      <c r="UG70" s="1060">
        <v>0.61825726141078841</v>
      </c>
      <c r="UH70" s="1060">
        <v>0.55552146900202004</v>
      </c>
      <c r="UI70" s="1060">
        <v>0.67728224109898483</v>
      </c>
      <c r="UJ70" s="1126" t="s">
        <v>3498</v>
      </c>
      <c r="UK70" s="1059">
        <v>74</v>
      </c>
      <c r="UL70" s="1059">
        <v>179</v>
      </c>
      <c r="UM70" s="1059">
        <v>253</v>
      </c>
      <c r="UN70" s="1060">
        <v>0.70750988142292492</v>
      </c>
      <c r="UO70" s="1060">
        <v>0.64868612058215269</v>
      </c>
      <c r="UP70" s="1060">
        <v>0.76012638376241448</v>
      </c>
      <c r="UQ70" s="1126" t="s">
        <v>2154</v>
      </c>
      <c r="UR70" s="1059">
        <v>4108</v>
      </c>
      <c r="US70" s="1059">
        <v>4023</v>
      </c>
      <c r="UT70" s="1059">
        <v>85</v>
      </c>
      <c r="UU70" s="1059">
        <v>80</v>
      </c>
      <c r="UV70" s="1060">
        <v>0.94117647058823528</v>
      </c>
      <c r="UW70" s="1059">
        <v>5</v>
      </c>
      <c r="UX70" s="1072">
        <v>5.8823529411764705E-2</v>
      </c>
      <c r="UY70" s="1059">
        <v>2738</v>
      </c>
      <c r="UZ70" s="1059">
        <v>1972</v>
      </c>
      <c r="VA70" s="1059">
        <v>241</v>
      </c>
      <c r="VB70" s="1059">
        <v>525</v>
      </c>
      <c r="VC70" s="1060">
        <v>0.72023374726077427</v>
      </c>
      <c r="VD70" s="1060">
        <v>8.8020452885317749E-2</v>
      </c>
      <c r="VE70" s="1072">
        <v>0.19174579985390797</v>
      </c>
      <c r="VF70" s="1059">
        <v>7297</v>
      </c>
      <c r="VG70" s="1059">
        <v>356</v>
      </c>
      <c r="VH70" s="1059">
        <v>433</v>
      </c>
      <c r="VI70" s="1059">
        <v>209</v>
      </c>
      <c r="VJ70" s="1059">
        <v>5302</v>
      </c>
      <c r="VK70" s="1059">
        <v>463</v>
      </c>
      <c r="VL70" s="1059">
        <v>2911</v>
      </c>
      <c r="VM70" s="1072">
        <v>0.15905187220886294</v>
      </c>
      <c r="VN70" s="1059">
        <v>2011</v>
      </c>
      <c r="VO70" s="1059">
        <v>2</v>
      </c>
      <c r="VP70" s="1059">
        <v>291</v>
      </c>
      <c r="VQ70" s="1059">
        <v>382</v>
      </c>
      <c r="VR70" s="1059">
        <v>235</v>
      </c>
      <c r="VS70" s="1126">
        <v>2921</v>
      </c>
      <c r="VT70" s="1059">
        <v>1002</v>
      </c>
      <c r="VU70" s="1059">
        <v>902</v>
      </c>
      <c r="VV70" s="1059">
        <v>98</v>
      </c>
      <c r="VW70" s="1059">
        <v>2</v>
      </c>
      <c r="VX70" s="1059">
        <v>100</v>
      </c>
      <c r="VY70" s="1060">
        <v>9.7804391217564873E-2</v>
      </c>
      <c r="VZ70" s="1072">
        <v>9.9800399201596807E-2</v>
      </c>
      <c r="WA70" s="1059">
        <v>85</v>
      </c>
      <c r="WB70" s="1059">
        <v>70</v>
      </c>
      <c r="WC70" s="1059">
        <v>70</v>
      </c>
      <c r="WD70" s="1059">
        <v>55</v>
      </c>
      <c r="WE70" s="1059">
        <v>50</v>
      </c>
      <c r="WF70" s="1059">
        <v>60</v>
      </c>
      <c r="WG70" s="1126">
        <v>50</v>
      </c>
      <c r="WH70" s="1059">
        <v>379</v>
      </c>
      <c r="WI70" s="1059">
        <v>91</v>
      </c>
      <c r="WJ70" s="1060">
        <v>0.24010554089709762</v>
      </c>
      <c r="WK70" s="1126">
        <v>49</v>
      </c>
      <c r="WL70" s="1059" t="s">
        <v>770</v>
      </c>
      <c r="WM70" s="1060" t="s">
        <v>770</v>
      </c>
      <c r="WN70" s="1060" t="s">
        <v>770</v>
      </c>
      <c r="WO70" s="1072" t="s">
        <v>770</v>
      </c>
      <c r="WP70" s="1059" t="s">
        <v>770</v>
      </c>
      <c r="WQ70" s="1060" t="s">
        <v>770</v>
      </c>
      <c r="WR70" s="1060" t="s">
        <v>770</v>
      </c>
      <c r="WS70" s="1072" t="s">
        <v>770</v>
      </c>
      <c r="WT70" s="1059" t="s">
        <v>770</v>
      </c>
      <c r="WU70" s="1060" t="s">
        <v>770</v>
      </c>
      <c r="WV70" s="1060" t="s">
        <v>770</v>
      </c>
      <c r="WW70" s="1072" t="s">
        <v>770</v>
      </c>
      <c r="WX70" s="1059" t="s">
        <v>770</v>
      </c>
      <c r="WY70" s="1060" t="s">
        <v>770</v>
      </c>
      <c r="WZ70" s="1060" t="s">
        <v>770</v>
      </c>
      <c r="XA70" s="1072" t="s">
        <v>770</v>
      </c>
      <c r="XB70" s="1059">
        <v>165</v>
      </c>
      <c r="XC70" s="1059">
        <v>9698</v>
      </c>
      <c r="XD70" s="1072">
        <v>1.7013817281913798E-2</v>
      </c>
      <c r="XE70" s="1059">
        <v>70</v>
      </c>
      <c r="XF70" s="1059">
        <v>1175</v>
      </c>
      <c r="XG70" s="1060">
        <v>5.9574468085106386E-2</v>
      </c>
      <c r="XH70" s="1060">
        <v>4.7421878387910295E-2</v>
      </c>
      <c r="XI70" s="1060">
        <v>7.4597463351726401E-2</v>
      </c>
      <c r="XJ70" s="1059">
        <v>100</v>
      </c>
      <c r="XK70" s="1059">
        <v>1180</v>
      </c>
      <c r="XL70" s="1060">
        <v>8.4745762711864403E-2</v>
      </c>
      <c r="XM70" s="1060">
        <v>7.0171429561680224E-2</v>
      </c>
      <c r="XN70" s="1060">
        <v>0.10201502099881513</v>
      </c>
      <c r="XO70" s="1059">
        <v>80</v>
      </c>
      <c r="XP70" s="1059">
        <v>1180</v>
      </c>
      <c r="XQ70" s="1060">
        <v>6.7796610169491525E-2</v>
      </c>
      <c r="XR70" s="1060">
        <v>5.4809980002718722E-2</v>
      </c>
      <c r="XS70" s="1060">
        <v>8.3588162417388687E-2</v>
      </c>
      <c r="XT70" s="1059">
        <v>90</v>
      </c>
      <c r="XU70" s="1059">
        <v>1150</v>
      </c>
      <c r="XV70" s="1060">
        <v>7.8260869565217397E-2</v>
      </c>
      <c r="XW70" s="1060">
        <v>6.4104345798656454E-2</v>
      </c>
      <c r="XX70" s="1060">
        <v>9.5225566829541919E-2</v>
      </c>
      <c r="XY70" s="1059">
        <v>90</v>
      </c>
      <c r="XZ70" s="1059">
        <v>1105</v>
      </c>
      <c r="YA70" s="1060">
        <v>8.1447963800904979E-2</v>
      </c>
      <c r="YB70" s="1060">
        <v>6.6733582950996073E-2</v>
      </c>
      <c r="YC70" s="1060">
        <v>9.906239929539136E-2</v>
      </c>
      <c r="YD70" s="1059">
        <v>80</v>
      </c>
      <c r="YE70" s="1059">
        <v>875</v>
      </c>
      <c r="YF70" s="1060">
        <v>9.1428571428571428E-2</v>
      </c>
      <c r="YG70" s="1060">
        <v>7.4075759928512078E-2</v>
      </c>
      <c r="YH70" s="1060">
        <v>0.11235315415634556</v>
      </c>
      <c r="YI70" s="1059" t="s">
        <v>770</v>
      </c>
      <c r="YJ70" s="1059" t="s">
        <v>770</v>
      </c>
      <c r="YK70" s="1060" t="s">
        <v>770</v>
      </c>
      <c r="YL70" s="1060" t="s">
        <v>770</v>
      </c>
      <c r="YM70" s="1072" t="s">
        <v>770</v>
      </c>
      <c r="YN70" s="1059">
        <v>85</v>
      </c>
      <c r="YO70" s="1059">
        <v>80</v>
      </c>
      <c r="YP70" s="1059">
        <v>100</v>
      </c>
      <c r="YQ70" s="1059">
        <v>95</v>
      </c>
      <c r="YR70" s="1059">
        <v>80</v>
      </c>
      <c r="YS70" s="1059">
        <v>80</v>
      </c>
      <c r="YT70" s="1126">
        <v>70</v>
      </c>
      <c r="YU70" s="1059">
        <v>6</v>
      </c>
      <c r="YV70" s="1059">
        <v>94</v>
      </c>
      <c r="YW70" s="1060">
        <v>6.3829787234042548E-2</v>
      </c>
      <c r="YX70" s="1060">
        <v>2.9579735297574038E-2</v>
      </c>
      <c r="YY70" s="1060">
        <v>0.13232973550994367</v>
      </c>
      <c r="YZ70" s="1059">
        <v>5</v>
      </c>
      <c r="ZA70" s="1059">
        <v>94</v>
      </c>
      <c r="ZB70" s="1060">
        <v>5.3191489361702128E-2</v>
      </c>
      <c r="ZC70" s="1060">
        <v>2.2931748685590017E-2</v>
      </c>
      <c r="ZD70" s="1060">
        <v>0.11853648970259888</v>
      </c>
      <c r="ZE70" s="1059">
        <v>5</v>
      </c>
      <c r="ZF70" s="1059">
        <v>90</v>
      </c>
      <c r="ZG70" s="1060">
        <v>5.5555555555555552E-2</v>
      </c>
      <c r="ZH70" s="1060">
        <v>2.3960971616961969E-2</v>
      </c>
      <c r="ZI70" s="1060">
        <v>0.12353736221799515</v>
      </c>
      <c r="ZJ70" s="1059">
        <v>10</v>
      </c>
      <c r="ZK70" s="1059">
        <v>90</v>
      </c>
      <c r="ZL70" s="1060">
        <v>0.1111111111111111</v>
      </c>
      <c r="ZM70" s="1060">
        <v>6.1483191892977122E-2</v>
      </c>
      <c r="ZN70" s="1072">
        <v>0.19257785021261034</v>
      </c>
      <c r="ZO70" s="1059">
        <v>230</v>
      </c>
      <c r="ZP70" s="1059">
        <v>14</v>
      </c>
      <c r="ZQ70" s="1059">
        <v>216</v>
      </c>
      <c r="ZR70" s="1060">
        <v>0.93913043478260871</v>
      </c>
      <c r="ZS70" s="1059">
        <v>101</v>
      </c>
      <c r="ZT70" s="1059">
        <v>36</v>
      </c>
      <c r="ZU70" s="1059">
        <v>137</v>
      </c>
      <c r="ZV70" s="1060">
        <v>0.46759259259259262</v>
      </c>
      <c r="ZW70" s="1060">
        <v>0.40220122499251049</v>
      </c>
      <c r="ZX70" s="1060">
        <v>0.53411651928056314</v>
      </c>
      <c r="ZY70" s="1060">
        <v>0.6342592592592593</v>
      </c>
      <c r="ZZ70" s="1060">
        <v>0.56820318425406124</v>
      </c>
      <c r="AAA70" s="1072">
        <v>0.69562330375749093</v>
      </c>
      <c r="AAB70" s="1059">
        <v>20</v>
      </c>
      <c r="AAC70" s="1059">
        <v>205</v>
      </c>
      <c r="AAD70" s="1059">
        <v>225</v>
      </c>
      <c r="AAE70" s="1060">
        <v>0.91111111111111109</v>
      </c>
      <c r="AAF70" s="1059">
        <v>92</v>
      </c>
      <c r="AAG70" s="1060">
        <v>0.44878048780487806</v>
      </c>
      <c r="AAH70" s="1060">
        <v>0.38226029282723289</v>
      </c>
      <c r="AAI70" s="1060">
        <v>0.51718496043529072</v>
      </c>
      <c r="AAJ70" s="1059">
        <v>49</v>
      </c>
      <c r="AAK70" s="1059">
        <v>141</v>
      </c>
      <c r="AAL70" s="1060">
        <v>0.68780487804878043</v>
      </c>
      <c r="AAM70" s="1060">
        <v>0.62140837402845439</v>
      </c>
      <c r="AAN70" s="1072">
        <v>0.74729236400895904</v>
      </c>
      <c r="AAO70" s="1059">
        <v>193</v>
      </c>
      <c r="AAP70" s="1059">
        <v>89</v>
      </c>
      <c r="AAQ70" s="1060">
        <v>0.46113989637305697</v>
      </c>
      <c r="AAR70" s="1060">
        <v>0.39225648155038878</v>
      </c>
      <c r="AAS70" s="1060">
        <v>0.53154005963627393</v>
      </c>
      <c r="AAT70" s="1059">
        <v>38</v>
      </c>
      <c r="AAU70" s="1059">
        <v>127</v>
      </c>
      <c r="AAV70" s="1060">
        <v>0.65803108808290156</v>
      </c>
      <c r="AAW70" s="1060">
        <v>0.58860693227501248</v>
      </c>
      <c r="AAX70" s="1072">
        <v>0.72128713356589269</v>
      </c>
      <c r="AAY70" s="1059">
        <v>187</v>
      </c>
      <c r="AAZ70" s="1059">
        <v>182</v>
      </c>
      <c r="ABA70" s="1059">
        <v>5</v>
      </c>
      <c r="ABB70" s="1060">
        <v>0.9732620320855615</v>
      </c>
      <c r="ABC70" s="1059">
        <v>95</v>
      </c>
      <c r="ABD70" s="1060">
        <v>0.52197802197802201</v>
      </c>
      <c r="ABE70" s="1060">
        <v>0.44970535685083635</v>
      </c>
      <c r="ABF70" s="1060">
        <v>0.59334208827129142</v>
      </c>
      <c r="ABG70" s="1059">
        <v>23</v>
      </c>
      <c r="ABH70" s="1059">
        <v>118</v>
      </c>
      <c r="ABI70" s="1060">
        <v>0.64835164835164838</v>
      </c>
      <c r="ABJ70" s="1060">
        <v>0.5765673278119483</v>
      </c>
      <c r="ABK70" s="1072">
        <v>0.71400292676241417</v>
      </c>
      <c r="ABL70" s="1059">
        <v>7297</v>
      </c>
      <c r="ABM70" s="1059">
        <v>4386</v>
      </c>
      <c r="ABN70" s="1059">
        <v>2911</v>
      </c>
      <c r="ABO70" s="1059">
        <v>356</v>
      </c>
      <c r="ABP70" s="1059">
        <v>250</v>
      </c>
      <c r="ABQ70" s="1059">
        <v>559</v>
      </c>
      <c r="ABR70" s="1059">
        <v>433</v>
      </c>
      <c r="ABS70" s="1059">
        <v>549</v>
      </c>
      <c r="ABT70" s="1059">
        <v>301</v>
      </c>
      <c r="ABU70" s="1059">
        <v>209</v>
      </c>
      <c r="ABV70" s="1059">
        <v>212</v>
      </c>
      <c r="ABW70" s="1126">
        <v>42</v>
      </c>
      <c r="ABX70" s="1059">
        <v>70</v>
      </c>
      <c r="ABY70" s="1059">
        <v>60</v>
      </c>
      <c r="ABZ70" s="1059">
        <v>60</v>
      </c>
      <c r="ACA70" s="1059">
        <v>15</v>
      </c>
      <c r="ACB70" s="1059">
        <v>175</v>
      </c>
      <c r="ACC70" s="1059">
        <v>205</v>
      </c>
      <c r="ACD70" s="1059">
        <v>115</v>
      </c>
      <c r="ACE70" s="1059">
        <v>80</v>
      </c>
      <c r="ACF70" s="1059">
        <v>60</v>
      </c>
      <c r="ACG70" s="1059">
        <v>50</v>
      </c>
      <c r="ACH70" s="1059">
        <v>15</v>
      </c>
      <c r="ACI70" s="1059">
        <v>185</v>
      </c>
      <c r="ACJ70" s="1059">
        <v>195</v>
      </c>
      <c r="ACK70" s="1059">
        <v>110</v>
      </c>
      <c r="ACL70" s="1059">
        <v>80</v>
      </c>
      <c r="ACM70" s="1059">
        <v>55</v>
      </c>
      <c r="ACN70" s="1059">
        <v>45</v>
      </c>
      <c r="ACO70" s="1059">
        <v>30</v>
      </c>
      <c r="ACP70" s="1059">
        <v>180</v>
      </c>
      <c r="ACQ70" s="1059">
        <v>195</v>
      </c>
      <c r="ACR70" s="1059">
        <v>135</v>
      </c>
      <c r="ACS70" s="1059">
        <v>95</v>
      </c>
      <c r="ACT70" s="1059">
        <v>70</v>
      </c>
      <c r="ACU70" s="1059">
        <v>45</v>
      </c>
      <c r="ACV70" s="1059">
        <v>20</v>
      </c>
      <c r="ACW70" s="1059">
        <v>215</v>
      </c>
      <c r="ACX70" s="1059">
        <v>250</v>
      </c>
      <c r="ACY70" s="1059">
        <v>145</v>
      </c>
      <c r="ACZ70" s="1059">
        <v>100</v>
      </c>
      <c r="ADA70" s="1059">
        <v>70</v>
      </c>
      <c r="ADB70" s="1059">
        <v>55</v>
      </c>
      <c r="ADC70" s="1059">
        <v>35</v>
      </c>
      <c r="ADD70" s="1059">
        <v>245</v>
      </c>
      <c r="ADE70" s="1059">
        <v>280</v>
      </c>
      <c r="ADF70" s="1059">
        <v>155</v>
      </c>
      <c r="ADG70" s="1059">
        <v>80</v>
      </c>
      <c r="ADH70" s="1059">
        <v>85</v>
      </c>
      <c r="ADI70" s="1059">
        <v>65</v>
      </c>
      <c r="ADJ70" s="1059">
        <v>35</v>
      </c>
      <c r="ADK70" s="1059">
        <v>245</v>
      </c>
      <c r="ADL70" s="1059">
        <v>305</v>
      </c>
      <c r="ADM70" s="1126">
        <v>170</v>
      </c>
      <c r="ADN70" s="1059">
        <v>151</v>
      </c>
      <c r="ADO70" s="1059">
        <v>149</v>
      </c>
      <c r="ADP70" s="1060">
        <v>0.98675496688741726</v>
      </c>
      <c r="ADQ70" s="1059">
        <v>148</v>
      </c>
      <c r="ADR70" s="1060">
        <v>0.98013245033112584</v>
      </c>
      <c r="ADS70" s="1059">
        <v>176</v>
      </c>
      <c r="ADT70" s="1059">
        <v>170</v>
      </c>
      <c r="ADU70" s="1060">
        <v>0.96590909090909094</v>
      </c>
      <c r="ADV70" s="1059">
        <v>166</v>
      </c>
      <c r="ADW70" s="1060">
        <v>0.94318181818181823</v>
      </c>
      <c r="ADX70" s="1059">
        <v>166</v>
      </c>
      <c r="ADY70" s="1060">
        <v>0.94318181818181823</v>
      </c>
      <c r="ADZ70" s="1059">
        <v>166</v>
      </c>
      <c r="AEA70" s="1060">
        <v>0.94318181818181823</v>
      </c>
      <c r="AEB70" s="1059">
        <v>147</v>
      </c>
      <c r="AEC70" s="1059">
        <v>142</v>
      </c>
      <c r="AED70" s="1060">
        <v>0.96598639455782309</v>
      </c>
      <c r="AEE70" s="1059">
        <v>136</v>
      </c>
      <c r="AEF70" s="1060">
        <v>0.92517006802721091</v>
      </c>
      <c r="AEG70" s="1059">
        <v>142</v>
      </c>
      <c r="AEH70" s="1060">
        <v>0.96598639455782309</v>
      </c>
      <c r="AEI70" s="1059">
        <v>142</v>
      </c>
      <c r="AEJ70" s="1060">
        <v>0.96598639455782309</v>
      </c>
      <c r="AEK70" s="1059">
        <v>140</v>
      </c>
      <c r="AEL70" s="1060">
        <v>0.95238095238095233</v>
      </c>
      <c r="AEM70" s="1059">
        <v>141</v>
      </c>
      <c r="AEN70" s="1060">
        <v>0.95918367346938771</v>
      </c>
      <c r="AEO70" s="1059">
        <v>135</v>
      </c>
      <c r="AEP70" s="1072">
        <v>0.91836734693877553</v>
      </c>
      <c r="AEQ70" s="1158">
        <v>153</v>
      </c>
      <c r="AER70" s="1042">
        <v>143</v>
      </c>
      <c r="AES70" s="1144">
        <v>0.934640522875817</v>
      </c>
      <c r="AET70" s="64">
        <v>40</v>
      </c>
      <c r="AEU70" s="1144">
        <v>0.26143790849673204</v>
      </c>
      <c r="AEV70" s="1042">
        <v>144</v>
      </c>
      <c r="AEW70" s="1144">
        <v>0.94117647058823528</v>
      </c>
      <c r="AEX70" s="1042">
        <v>144</v>
      </c>
      <c r="AEY70" s="1042">
        <v>138</v>
      </c>
      <c r="AEZ70" s="1144">
        <v>0.95833333333333337</v>
      </c>
      <c r="AFA70" s="65">
        <v>137</v>
      </c>
      <c r="AFB70" s="1144">
        <v>0.95138888888888884</v>
      </c>
      <c r="AFC70" s="65">
        <v>103</v>
      </c>
      <c r="AFD70" s="1144">
        <v>0.71527777777777779</v>
      </c>
      <c r="AFE70" s="1042">
        <v>136</v>
      </c>
      <c r="AFF70" s="1144">
        <v>0.94444444444444442</v>
      </c>
      <c r="AFG70" s="1042">
        <v>103</v>
      </c>
      <c r="AFH70" s="1144">
        <v>0.71527777777777779</v>
      </c>
      <c r="AFI70" s="1042">
        <v>191</v>
      </c>
      <c r="AFJ70" s="1042">
        <v>184</v>
      </c>
      <c r="AFK70" s="1144">
        <v>0.96335078534031415</v>
      </c>
      <c r="AFL70" s="65">
        <v>158</v>
      </c>
      <c r="AFM70" s="1144">
        <v>0.82722513089005234</v>
      </c>
      <c r="AFN70" s="65">
        <v>184</v>
      </c>
      <c r="AFO70" s="1144">
        <v>0.96335078534031415</v>
      </c>
      <c r="AFP70" s="65">
        <v>184</v>
      </c>
      <c r="AFQ70" s="1144">
        <v>0.96335078534031415</v>
      </c>
      <c r="AFR70" s="65">
        <v>133</v>
      </c>
      <c r="AFS70" s="1144">
        <v>0.69633507853403143</v>
      </c>
      <c r="AFT70" s="65">
        <v>182</v>
      </c>
      <c r="AFU70" s="1144">
        <v>0.95287958115183247</v>
      </c>
      <c r="AFV70" s="1042">
        <v>183</v>
      </c>
      <c r="AFW70" s="1144">
        <v>0.95811518324607325</v>
      </c>
      <c r="AFX70" s="1042">
        <v>168</v>
      </c>
      <c r="AFY70" s="1144">
        <v>0.87958115183246077</v>
      </c>
      <c r="AFZ70" s="1042">
        <v>133</v>
      </c>
      <c r="AGA70" s="1144">
        <v>0.69633507853403143</v>
      </c>
      <c r="AGB70" s="1042">
        <v>131</v>
      </c>
      <c r="AGC70" s="802">
        <v>0.68586387434554974</v>
      </c>
      <c r="AGD70" s="1042">
        <v>136</v>
      </c>
      <c r="AGE70" s="1039">
        <v>131</v>
      </c>
      <c r="AGF70" s="1145">
        <v>0.96323529411764708</v>
      </c>
      <c r="AGG70" s="1039">
        <v>2</v>
      </c>
      <c r="AGH70" s="1145">
        <v>1.4705882352941176E-2</v>
      </c>
      <c r="AGI70" s="1039">
        <v>130</v>
      </c>
      <c r="AGJ70" s="1145">
        <v>0.95588235294117652</v>
      </c>
      <c r="AGK70" s="1039">
        <v>141</v>
      </c>
      <c r="AGL70" s="1039">
        <v>139</v>
      </c>
      <c r="AGM70" s="1145">
        <v>0.98581560283687941</v>
      </c>
      <c r="AGN70" s="1039">
        <v>135</v>
      </c>
      <c r="AGO70" s="1145">
        <v>0.95744680851063835</v>
      </c>
      <c r="AGP70" s="1039">
        <v>133</v>
      </c>
      <c r="AGQ70" s="1145">
        <v>0.94326241134751776</v>
      </c>
      <c r="AGR70" s="1039">
        <v>135</v>
      </c>
      <c r="AGS70" s="1145">
        <v>0.95744680851063835</v>
      </c>
      <c r="AGT70" s="1039">
        <v>136</v>
      </c>
      <c r="AGU70" s="1145">
        <v>0.96453900709219853</v>
      </c>
      <c r="AGV70" s="1039">
        <v>165</v>
      </c>
      <c r="AGW70" s="1039">
        <v>160</v>
      </c>
      <c r="AGX70" s="1145">
        <v>0.96969696969696972</v>
      </c>
      <c r="AGY70" s="1039">
        <v>153</v>
      </c>
      <c r="AGZ70" s="1145">
        <v>0.92727272727272725</v>
      </c>
      <c r="AHA70" s="1039">
        <v>160</v>
      </c>
      <c r="AHB70" s="1145">
        <v>0.96969696969696972</v>
      </c>
      <c r="AHC70" s="1039">
        <v>160</v>
      </c>
      <c r="AHD70" s="1145">
        <v>0.96969696969696972</v>
      </c>
      <c r="AHE70" s="1039">
        <v>159</v>
      </c>
      <c r="AHF70" s="1145">
        <v>0.96363636363636362</v>
      </c>
      <c r="AHG70" s="1039">
        <v>148</v>
      </c>
      <c r="AHH70" s="1145">
        <v>0.89696969696969697</v>
      </c>
      <c r="AHI70" s="1039">
        <v>159</v>
      </c>
      <c r="AHJ70" s="1145">
        <v>0.96363636363636362</v>
      </c>
      <c r="AHK70" s="1039">
        <v>153</v>
      </c>
      <c r="AHL70" s="1145">
        <v>0.92727272727272725</v>
      </c>
      <c r="AHM70" s="1039">
        <v>158</v>
      </c>
      <c r="AHN70" s="1145">
        <v>0.95757575757575752</v>
      </c>
      <c r="AHO70" s="1039">
        <v>157</v>
      </c>
      <c r="AHP70" s="749">
        <v>0.95151515151515154</v>
      </c>
    </row>
    <row r="71" spans="1:900" ht="14.25" x14ac:dyDescent="0.2">
      <c r="A71" s="1979"/>
      <c r="B71" s="8" t="s">
        <v>705</v>
      </c>
      <c r="C71" s="1015" t="s">
        <v>706</v>
      </c>
      <c r="D71" s="3" t="s">
        <v>698</v>
      </c>
      <c r="E71" s="1" t="s">
        <v>1604</v>
      </c>
      <c r="F71" s="1" t="s">
        <v>1605</v>
      </c>
      <c r="G71" s="1" t="s">
        <v>770</v>
      </c>
      <c r="H71" s="1" t="s">
        <v>770</v>
      </c>
      <c r="I71" s="1" t="s">
        <v>1606</v>
      </c>
      <c r="J71" s="1" t="s">
        <v>698</v>
      </c>
      <c r="K71" s="1" t="s">
        <v>698</v>
      </c>
      <c r="L71" s="1" t="s">
        <v>741</v>
      </c>
      <c r="M71" s="1" t="s">
        <v>605</v>
      </c>
      <c r="N71" s="1" t="s">
        <v>630</v>
      </c>
      <c r="O71" s="1" t="s">
        <v>1630</v>
      </c>
      <c r="P71" s="1" t="s">
        <v>698</v>
      </c>
      <c r="Q71" s="1">
        <v>526677</v>
      </c>
      <c r="R71" s="1">
        <v>123233</v>
      </c>
      <c r="S71" s="1">
        <v>22585</v>
      </c>
      <c r="T71" s="1" t="s">
        <v>770</v>
      </c>
      <c r="U71" s="2062" t="s">
        <v>1509</v>
      </c>
      <c r="V71" s="1125">
        <v>205</v>
      </c>
      <c r="W71" s="1059">
        <v>235</v>
      </c>
      <c r="X71" s="1059">
        <v>3960</v>
      </c>
      <c r="Y71" s="1059">
        <v>4585</v>
      </c>
      <c r="Z71" s="1098">
        <v>5.1767676767676768E-2</v>
      </c>
      <c r="AA71" s="1098">
        <v>4.5291143277240709E-2</v>
      </c>
      <c r="AB71" s="1098">
        <v>5.9112996777295819E-2</v>
      </c>
      <c r="AC71" s="1098">
        <v>5.1254089422028352E-2</v>
      </c>
      <c r="AD71" s="1098">
        <v>4.5238476796771884E-2</v>
      </c>
      <c r="AE71" s="1072">
        <v>5.8021019760877472E-2</v>
      </c>
      <c r="AF71" s="1059">
        <v>190</v>
      </c>
      <c r="AG71" s="1059">
        <v>210</v>
      </c>
      <c r="AH71" s="1059">
        <v>3975</v>
      </c>
      <c r="AI71" s="1059">
        <v>4630</v>
      </c>
      <c r="AJ71" s="1098">
        <v>4.7798742138364783E-2</v>
      </c>
      <c r="AK71" s="1098">
        <v>4.1592054171012964E-2</v>
      </c>
      <c r="AL71" s="1098">
        <v>5.4878605138559661E-2</v>
      </c>
      <c r="AM71" s="1098">
        <v>4.5356371490280781E-2</v>
      </c>
      <c r="AN71" s="1098">
        <v>3.9730180094417311E-2</v>
      </c>
      <c r="AO71" s="1072">
        <v>5.1736362856441682E-2</v>
      </c>
      <c r="AP71" s="1059">
        <v>135</v>
      </c>
      <c r="AQ71" s="1059">
        <v>155</v>
      </c>
      <c r="AR71" s="1059">
        <v>3115</v>
      </c>
      <c r="AS71" s="1059">
        <v>3680</v>
      </c>
      <c r="AT71" s="1098">
        <v>4.3338683788121987E-2</v>
      </c>
      <c r="AU71" s="1098">
        <v>3.6732960440989032E-2</v>
      </c>
      <c r="AV71" s="1098">
        <v>5.106934129070588E-2</v>
      </c>
      <c r="AW71" s="1098">
        <v>4.2119565217391304E-2</v>
      </c>
      <c r="AX71" s="1098">
        <v>3.6093213487090312E-2</v>
      </c>
      <c r="AY71" s="1072">
        <v>4.9100859691391149E-2</v>
      </c>
      <c r="AZ71" s="1059">
        <v>135</v>
      </c>
      <c r="BA71" s="1059">
        <v>170</v>
      </c>
      <c r="BB71" s="1059">
        <v>3070</v>
      </c>
      <c r="BC71" s="1059">
        <v>3625</v>
      </c>
      <c r="BD71" s="1098">
        <v>4.3973941368078175E-2</v>
      </c>
      <c r="BE71" s="1098">
        <v>3.7273115947326144E-2</v>
      </c>
      <c r="BF71" s="1098">
        <v>5.1814581804579304E-2</v>
      </c>
      <c r="BG71" s="1098">
        <v>4.6896551724137932E-2</v>
      </c>
      <c r="BH71" s="1098">
        <v>4.0480828638580213E-2</v>
      </c>
      <c r="BI71" s="1072">
        <v>5.4271577252537492E-2</v>
      </c>
      <c r="BJ71" s="1059">
        <v>1409</v>
      </c>
      <c r="BK71" s="1059">
        <v>1629</v>
      </c>
      <c r="BL71" s="1059">
        <v>1375</v>
      </c>
      <c r="BM71" s="1059">
        <v>1085</v>
      </c>
      <c r="BN71" s="1059">
        <v>751</v>
      </c>
      <c r="BO71" s="1059">
        <v>5498</v>
      </c>
      <c r="BP71" s="1059">
        <v>6249</v>
      </c>
      <c r="BQ71" s="1126">
        <v>22268</v>
      </c>
      <c r="BR71" s="1059">
        <v>1419</v>
      </c>
      <c r="BS71" s="1059">
        <v>1552</v>
      </c>
      <c r="BT71" s="1059">
        <v>1289</v>
      </c>
      <c r="BU71" s="1059">
        <v>1084</v>
      </c>
      <c r="BV71" s="1059">
        <v>743</v>
      </c>
      <c r="BW71" s="1059">
        <v>5344</v>
      </c>
      <c r="BX71" s="1059">
        <v>6087</v>
      </c>
      <c r="BY71" s="1126">
        <v>21806</v>
      </c>
      <c r="BZ71" s="1059">
        <v>1410</v>
      </c>
      <c r="CA71" s="1059">
        <v>1500</v>
      </c>
      <c r="CB71" s="1059">
        <v>1211</v>
      </c>
      <c r="CC71" s="1059">
        <v>1099</v>
      </c>
      <c r="CD71" s="1059">
        <v>722</v>
      </c>
      <c r="CE71" s="1059">
        <v>5220</v>
      </c>
      <c r="CF71" s="1059">
        <v>5942</v>
      </c>
      <c r="CG71" s="1126">
        <v>21321</v>
      </c>
      <c r="CH71" s="1059">
        <v>1418</v>
      </c>
      <c r="CI71" s="1059">
        <v>1442</v>
      </c>
      <c r="CJ71" s="1059">
        <v>1173</v>
      </c>
      <c r="CK71" s="1059">
        <v>1094</v>
      </c>
      <c r="CL71" s="1059">
        <v>742</v>
      </c>
      <c r="CM71" s="1059">
        <v>5127</v>
      </c>
      <c r="CN71" s="1059">
        <v>5869</v>
      </c>
      <c r="CO71" s="1126">
        <v>21065</v>
      </c>
      <c r="CP71" s="1059">
        <v>1384</v>
      </c>
      <c r="CQ71" s="1059">
        <v>1373</v>
      </c>
      <c r="CR71" s="1059">
        <v>1182</v>
      </c>
      <c r="CS71" s="1059">
        <v>1039</v>
      </c>
      <c r="CT71" s="1059">
        <v>764</v>
      </c>
      <c r="CU71" s="1059">
        <v>4978</v>
      </c>
      <c r="CV71" s="1059">
        <v>5742</v>
      </c>
      <c r="CW71" s="1126">
        <v>20849</v>
      </c>
      <c r="CX71" s="1059">
        <v>1304</v>
      </c>
      <c r="CY71" s="1059">
        <v>1296</v>
      </c>
      <c r="CZ71" s="1059">
        <v>1206</v>
      </c>
      <c r="DA71" s="1059">
        <v>1011</v>
      </c>
      <c r="DB71" s="1059">
        <v>810</v>
      </c>
      <c r="DC71" s="1059">
        <v>4817</v>
      </c>
      <c r="DD71" s="1059">
        <v>5627</v>
      </c>
      <c r="DE71" s="1126">
        <v>20564</v>
      </c>
      <c r="DF71" s="1059">
        <v>1318</v>
      </c>
      <c r="DG71" s="1059">
        <v>1248</v>
      </c>
      <c r="DH71" s="1059">
        <v>1211</v>
      </c>
      <c r="DI71" s="1059">
        <v>1018</v>
      </c>
      <c r="DJ71" s="1059">
        <v>798</v>
      </c>
      <c r="DK71" s="1059">
        <v>4795</v>
      </c>
      <c r="DL71" s="1059">
        <v>5593</v>
      </c>
      <c r="DM71" s="1126">
        <v>20374</v>
      </c>
      <c r="DN71" s="1059">
        <v>1367</v>
      </c>
      <c r="DO71" s="1059">
        <v>1183</v>
      </c>
      <c r="DP71" s="1059">
        <v>1197</v>
      </c>
      <c r="DQ71" s="1059">
        <v>1006</v>
      </c>
      <c r="DR71" s="1059">
        <v>832</v>
      </c>
      <c r="DS71" s="1059">
        <v>4753</v>
      </c>
      <c r="DT71" s="1059">
        <v>5585</v>
      </c>
      <c r="DU71" s="1126">
        <v>20204</v>
      </c>
      <c r="DV71" s="1059">
        <v>1366</v>
      </c>
      <c r="DW71" s="1059">
        <v>1184</v>
      </c>
      <c r="DX71" s="1059">
        <v>1152</v>
      </c>
      <c r="DY71" s="1059">
        <v>1039</v>
      </c>
      <c r="DZ71" s="1059">
        <v>774</v>
      </c>
      <c r="EA71" s="1059">
        <v>4741</v>
      </c>
      <c r="EB71" s="1059">
        <v>5515</v>
      </c>
      <c r="EC71" s="1126">
        <v>19923</v>
      </c>
      <c r="ED71" s="1059">
        <v>1318</v>
      </c>
      <c r="EE71" s="1059">
        <v>1157</v>
      </c>
      <c r="EF71" s="1059">
        <v>1125</v>
      </c>
      <c r="EG71" s="1059">
        <v>1047</v>
      </c>
      <c r="EH71" s="1059">
        <v>744</v>
      </c>
      <c r="EI71" s="1059">
        <v>4647</v>
      </c>
      <c r="EJ71" s="1059">
        <v>5391</v>
      </c>
      <c r="EK71" s="1126">
        <v>19605</v>
      </c>
      <c r="EL71" s="1059">
        <v>1198</v>
      </c>
      <c r="EM71" s="1059">
        <v>1129</v>
      </c>
      <c r="EN71" s="1059">
        <v>1106</v>
      </c>
      <c r="EO71" s="1059">
        <v>1054</v>
      </c>
      <c r="EP71" s="1059">
        <v>728</v>
      </c>
      <c r="EQ71" s="1059">
        <v>4487</v>
      </c>
      <c r="ER71" s="1059">
        <v>5215</v>
      </c>
      <c r="ES71" s="1126">
        <v>19056</v>
      </c>
      <c r="ET71" s="1059" t="s">
        <v>770</v>
      </c>
      <c r="EU71" s="1059" t="s">
        <v>770</v>
      </c>
      <c r="EV71" s="1059">
        <v>27</v>
      </c>
      <c r="EW71" s="1059">
        <v>16</v>
      </c>
      <c r="EX71" s="1059">
        <v>43</v>
      </c>
      <c r="EY71" s="1059">
        <v>208</v>
      </c>
      <c r="EZ71" s="1098">
        <v>0.20673076923076922</v>
      </c>
      <c r="FA71" s="1098">
        <v>0.15725760650693432</v>
      </c>
      <c r="FB71" s="1098">
        <v>0.26684001499187399</v>
      </c>
      <c r="FC71" s="64" t="s">
        <v>3498</v>
      </c>
      <c r="FD71" s="1098">
        <v>7.6923076923076927E-2</v>
      </c>
      <c r="FE71" s="1098">
        <v>4.7900933616226861E-2</v>
      </c>
      <c r="FF71" s="1098">
        <v>0.12128907772631627</v>
      </c>
      <c r="FG71" s="1126" t="s">
        <v>3498</v>
      </c>
      <c r="FH71" s="1059" t="s">
        <v>770</v>
      </c>
      <c r="FI71" s="1059" t="s">
        <v>770</v>
      </c>
      <c r="FJ71" s="1059">
        <v>18</v>
      </c>
      <c r="FK71" s="1059">
        <v>12</v>
      </c>
      <c r="FL71" s="1059">
        <v>30</v>
      </c>
      <c r="FM71" s="1059">
        <v>204</v>
      </c>
      <c r="FN71" s="1098">
        <v>0.14705882352941177</v>
      </c>
      <c r="FO71" s="1098">
        <v>0.10499324689351373</v>
      </c>
      <c r="FP71" s="1098">
        <v>0.20217096944202725</v>
      </c>
      <c r="FQ71" s="1059" t="s">
        <v>3498</v>
      </c>
      <c r="FR71" s="1098">
        <v>5.8823529411764705E-2</v>
      </c>
      <c r="FS71" s="1098">
        <v>3.3966276909986097E-2</v>
      </c>
      <c r="FT71" s="1098">
        <v>9.9988993509440127E-2</v>
      </c>
      <c r="FU71" s="1126" t="s">
        <v>3498</v>
      </c>
      <c r="FV71" s="1059" t="s">
        <v>770</v>
      </c>
      <c r="FW71" s="1059" t="s">
        <v>770</v>
      </c>
      <c r="FX71" s="1059">
        <v>26</v>
      </c>
      <c r="FY71" s="1059">
        <v>15</v>
      </c>
      <c r="FZ71" s="1059">
        <v>41</v>
      </c>
      <c r="GA71" s="1059">
        <v>200</v>
      </c>
      <c r="GB71" s="1098">
        <v>0.20499999999999999</v>
      </c>
      <c r="GC71" s="1098">
        <v>0.15486176203836213</v>
      </c>
      <c r="GD71" s="1098">
        <v>0.2662569805242252</v>
      </c>
      <c r="GE71" s="1059" t="s">
        <v>3498</v>
      </c>
      <c r="GF71" s="1098">
        <v>7.4999999999999997E-2</v>
      </c>
      <c r="GG71" s="1098">
        <v>4.5974917184382007E-2</v>
      </c>
      <c r="GH71" s="1098">
        <v>0.12004361023629456</v>
      </c>
      <c r="GI71" s="1126" t="s">
        <v>3498</v>
      </c>
      <c r="GJ71" s="1059" t="s">
        <v>770</v>
      </c>
      <c r="GK71" s="1059" t="s">
        <v>770</v>
      </c>
      <c r="GL71" s="1059">
        <v>18</v>
      </c>
      <c r="GM71" s="1059">
        <v>13</v>
      </c>
      <c r="GN71" s="1059">
        <v>31</v>
      </c>
      <c r="GO71" s="1059">
        <v>185</v>
      </c>
      <c r="GP71" s="1098">
        <v>0.16756756756756758</v>
      </c>
      <c r="GQ71" s="1098">
        <v>0.12063415190158489</v>
      </c>
      <c r="GR71" s="1098">
        <v>0.22802582579542555</v>
      </c>
      <c r="GS71" s="1059" t="s">
        <v>3498</v>
      </c>
      <c r="GT71" s="1098">
        <v>7.0270270270270274E-2</v>
      </c>
      <c r="GU71" s="1098">
        <v>4.1522959008071361E-2</v>
      </c>
      <c r="GV71" s="1098">
        <v>0.11650091460025916</v>
      </c>
      <c r="GW71" s="1126" t="s">
        <v>3498</v>
      </c>
      <c r="GX71" s="1059" t="s">
        <v>770</v>
      </c>
      <c r="GY71" s="1059" t="s">
        <v>770</v>
      </c>
      <c r="GZ71" s="1059">
        <v>19</v>
      </c>
      <c r="HA71" s="1059">
        <v>13</v>
      </c>
      <c r="HB71" s="1059">
        <v>32</v>
      </c>
      <c r="HC71" s="1059">
        <v>255</v>
      </c>
      <c r="HD71" s="1098">
        <v>0.12549019607843137</v>
      </c>
      <c r="HE71" s="1098">
        <v>9.0310387536934086E-2</v>
      </c>
      <c r="HF71" s="1098">
        <v>0.17178618358341949</v>
      </c>
      <c r="HG71" s="1059" t="s">
        <v>3498</v>
      </c>
      <c r="HH71" s="1098">
        <v>5.0980392156862744E-2</v>
      </c>
      <c r="HI71" s="1098">
        <v>3.0032067182263467E-2</v>
      </c>
      <c r="HJ71" s="1098">
        <v>8.5256491909678739E-2</v>
      </c>
      <c r="HK71" s="1126" t="s">
        <v>3498</v>
      </c>
      <c r="HL71" s="1059" t="s">
        <v>770</v>
      </c>
      <c r="HM71" s="1059" t="s">
        <v>770</v>
      </c>
      <c r="HN71" s="1059">
        <v>32</v>
      </c>
      <c r="HO71" s="1059">
        <v>7</v>
      </c>
      <c r="HP71" s="1059">
        <v>39</v>
      </c>
      <c r="HQ71" s="1059">
        <v>245</v>
      </c>
      <c r="HR71" s="1098">
        <v>0.15918367346938775</v>
      </c>
      <c r="HS71" s="1098">
        <v>0.1186859954747754</v>
      </c>
      <c r="HT71" s="1098">
        <v>0.21020397008223426</v>
      </c>
      <c r="HU71" s="1059" t="s">
        <v>3498</v>
      </c>
      <c r="HV71" s="1098">
        <v>2.8571428571428571E-2</v>
      </c>
      <c r="HW71" s="1098">
        <v>1.3907542779737457E-2</v>
      </c>
      <c r="HX71" s="1098">
        <v>5.7790553290138144E-2</v>
      </c>
      <c r="HY71" s="1126" t="s">
        <v>3498</v>
      </c>
      <c r="HZ71" s="1059" t="s">
        <v>770</v>
      </c>
      <c r="IA71" s="1059" t="s">
        <v>770</v>
      </c>
      <c r="IB71" s="1059">
        <v>29</v>
      </c>
      <c r="IC71" s="1059">
        <v>12</v>
      </c>
      <c r="ID71" s="1059">
        <v>41</v>
      </c>
      <c r="IE71" s="1059">
        <v>229</v>
      </c>
      <c r="IF71" s="1098">
        <v>0.17903930131004367</v>
      </c>
      <c r="IG71" s="1098">
        <v>0.13480668375988952</v>
      </c>
      <c r="IH71" s="1098">
        <v>0.23386244954423854</v>
      </c>
      <c r="II71" s="1059" t="s">
        <v>2154</v>
      </c>
      <c r="IJ71" s="1098">
        <v>5.2401746724890827E-2</v>
      </c>
      <c r="IK71" s="1098">
        <v>3.0226839932339215E-2</v>
      </c>
      <c r="IL71" s="1098">
        <v>8.9345760933961793E-2</v>
      </c>
      <c r="IM71" s="1126" t="s">
        <v>3498</v>
      </c>
      <c r="IN71" s="1059" t="s">
        <v>770</v>
      </c>
      <c r="IO71" s="1059" t="s">
        <v>770</v>
      </c>
      <c r="IP71" s="1059" t="s">
        <v>2169</v>
      </c>
      <c r="IQ71" s="1059" t="s">
        <v>2169</v>
      </c>
      <c r="IR71" s="1059">
        <v>18</v>
      </c>
      <c r="IS71" s="1059">
        <v>165</v>
      </c>
      <c r="IT71" s="1098">
        <v>0.10909090909090909</v>
      </c>
      <c r="IU71" s="1098">
        <v>7.0127139444105188E-2</v>
      </c>
      <c r="IV71" s="1098">
        <v>0.16584250390637584</v>
      </c>
      <c r="IW71" s="1059" t="s">
        <v>3498</v>
      </c>
      <c r="IX71" s="1098" t="s">
        <v>2169</v>
      </c>
      <c r="IY71" s="1098" t="s">
        <v>2169</v>
      </c>
      <c r="IZ71" s="1098" t="s">
        <v>2169</v>
      </c>
      <c r="JA71" s="1126" t="s">
        <v>2169</v>
      </c>
      <c r="JB71" s="1059">
        <v>20189</v>
      </c>
      <c r="JC71" s="1059">
        <v>1323</v>
      </c>
      <c r="JD71" s="1059">
        <v>1289</v>
      </c>
      <c r="JE71" s="1059">
        <v>1200</v>
      </c>
      <c r="JF71" s="1059">
        <v>953</v>
      </c>
      <c r="JG71" s="1126">
        <v>828</v>
      </c>
      <c r="JH71" s="1059">
        <v>2657</v>
      </c>
      <c r="JI71" s="1059">
        <v>20</v>
      </c>
      <c r="JJ71" s="1059">
        <v>35</v>
      </c>
      <c r="JK71" s="1059">
        <v>36</v>
      </c>
      <c r="JL71" s="1059">
        <v>42</v>
      </c>
      <c r="JM71" s="1126">
        <v>34</v>
      </c>
      <c r="JN71" s="1060">
        <v>0.13160632027341621</v>
      </c>
      <c r="JO71" s="1060">
        <v>1.5117157974300832E-2</v>
      </c>
      <c r="JP71" s="1060">
        <v>2.7152831652443754E-2</v>
      </c>
      <c r="JQ71" s="1060">
        <v>0.03</v>
      </c>
      <c r="JR71" s="1060">
        <v>4.4071353620146907E-2</v>
      </c>
      <c r="JS71" s="1072">
        <v>4.1062801932367152E-2</v>
      </c>
      <c r="JT71" s="1059">
        <v>20546</v>
      </c>
      <c r="JU71" s="1059">
        <v>19686</v>
      </c>
      <c r="JV71" s="1059">
        <v>18725</v>
      </c>
      <c r="JW71" s="1059">
        <v>961</v>
      </c>
      <c r="JX71" s="1059">
        <v>151</v>
      </c>
      <c r="JY71" s="1059">
        <v>1</v>
      </c>
      <c r="JZ71" s="1059">
        <v>809</v>
      </c>
      <c r="KA71" s="1059">
        <v>277</v>
      </c>
      <c r="KB71" s="1059">
        <v>413</v>
      </c>
      <c r="KC71" s="1059">
        <v>134</v>
      </c>
      <c r="KD71" s="1059">
        <v>36</v>
      </c>
      <c r="KE71" s="1060">
        <v>0.91136960965638081</v>
      </c>
      <c r="KF71" s="1072">
        <v>8.8630390343619192E-2</v>
      </c>
      <c r="KG71" s="1059">
        <v>1323</v>
      </c>
      <c r="KH71" s="1059">
        <v>1236</v>
      </c>
      <c r="KI71" s="1059">
        <v>1181</v>
      </c>
      <c r="KJ71" s="1059">
        <v>55</v>
      </c>
      <c r="KK71" s="1059">
        <v>4</v>
      </c>
      <c r="KL71" s="1059">
        <v>0</v>
      </c>
      <c r="KM71" s="1059">
        <v>51</v>
      </c>
      <c r="KN71" s="1059">
        <v>44</v>
      </c>
      <c r="KO71" s="1059">
        <v>34</v>
      </c>
      <c r="KP71" s="1059">
        <v>9</v>
      </c>
      <c r="KQ71" s="1059">
        <v>0</v>
      </c>
      <c r="KR71" s="1060">
        <v>0.89266817838246415</v>
      </c>
      <c r="KS71" s="1072">
        <v>0.10733182161753585</v>
      </c>
      <c r="KT71" s="1059">
        <v>821</v>
      </c>
      <c r="KU71" s="1059">
        <v>782</v>
      </c>
      <c r="KV71" s="1059">
        <v>754</v>
      </c>
      <c r="KW71" s="1059">
        <v>28</v>
      </c>
      <c r="KX71" s="1059">
        <v>3</v>
      </c>
      <c r="KY71" s="1059">
        <v>0</v>
      </c>
      <c r="KZ71" s="1059">
        <v>25</v>
      </c>
      <c r="LA71" s="1059">
        <v>30</v>
      </c>
      <c r="LB71" s="1059">
        <v>6</v>
      </c>
      <c r="LC71" s="1059">
        <v>3</v>
      </c>
      <c r="LD71" s="1059">
        <v>0</v>
      </c>
      <c r="LE71" s="1060">
        <v>0.9183922046285018</v>
      </c>
      <c r="LF71" s="1072">
        <v>8.1607795371498204E-2</v>
      </c>
      <c r="LG71" s="1059">
        <v>468</v>
      </c>
      <c r="LH71" s="1059">
        <v>448</v>
      </c>
      <c r="LI71" s="1059">
        <v>433</v>
      </c>
      <c r="LJ71" s="1059">
        <v>15</v>
      </c>
      <c r="LK71" s="1059">
        <v>2</v>
      </c>
      <c r="LL71" s="1059">
        <v>0</v>
      </c>
      <c r="LM71" s="1059">
        <v>13</v>
      </c>
      <c r="LN71" s="1059">
        <v>14</v>
      </c>
      <c r="LO71" s="1059">
        <v>4</v>
      </c>
      <c r="LP71" s="1059">
        <v>2</v>
      </c>
      <c r="LQ71" s="1059">
        <v>0</v>
      </c>
      <c r="LR71" s="1060">
        <v>0.92521367521367526</v>
      </c>
      <c r="LS71" s="1072">
        <v>7.4786324786324743E-2</v>
      </c>
      <c r="LT71" s="1059">
        <v>1204</v>
      </c>
      <c r="LU71" s="1059">
        <v>1140</v>
      </c>
      <c r="LV71" s="1059">
        <v>1094</v>
      </c>
      <c r="LW71" s="1059">
        <v>46</v>
      </c>
      <c r="LX71" s="1059">
        <v>6</v>
      </c>
      <c r="LY71" s="1059">
        <v>0</v>
      </c>
      <c r="LZ71" s="1059">
        <v>40</v>
      </c>
      <c r="MA71" s="1059">
        <v>37</v>
      </c>
      <c r="MB71" s="1059">
        <v>17</v>
      </c>
      <c r="MC71" s="1059">
        <v>10</v>
      </c>
      <c r="MD71" s="1059">
        <v>0</v>
      </c>
      <c r="ME71" s="1060">
        <v>0.90863787375415284</v>
      </c>
      <c r="MF71" s="1072">
        <v>9.1362126245847164E-2</v>
      </c>
      <c r="MG71" s="1059">
        <v>225</v>
      </c>
      <c r="MH71" s="1059">
        <v>209</v>
      </c>
      <c r="MI71" s="1059">
        <v>205</v>
      </c>
      <c r="MJ71" s="1059">
        <v>4</v>
      </c>
      <c r="MK71" s="1059">
        <v>0</v>
      </c>
      <c r="ML71" s="1059">
        <v>0</v>
      </c>
      <c r="MM71" s="1059">
        <v>4</v>
      </c>
      <c r="MN71" s="1059">
        <v>9</v>
      </c>
      <c r="MO71" s="1059">
        <v>4</v>
      </c>
      <c r="MP71" s="1059">
        <v>3</v>
      </c>
      <c r="MQ71" s="1059">
        <v>0</v>
      </c>
      <c r="MR71" s="1060">
        <v>0.91111111111111109</v>
      </c>
      <c r="MS71" s="1072">
        <v>8.8888888888888906E-2</v>
      </c>
      <c r="MT71" s="1059">
        <v>435</v>
      </c>
      <c r="MU71" s="1059">
        <v>408</v>
      </c>
      <c r="MV71" s="1059">
        <v>403</v>
      </c>
      <c r="MW71" s="1059">
        <v>5</v>
      </c>
      <c r="MX71" s="1059">
        <v>1</v>
      </c>
      <c r="MY71" s="1059">
        <v>0</v>
      </c>
      <c r="MZ71" s="1059">
        <v>4</v>
      </c>
      <c r="NA71" s="1059">
        <v>13</v>
      </c>
      <c r="NB71" s="1059">
        <v>11</v>
      </c>
      <c r="NC71" s="1059">
        <v>3</v>
      </c>
      <c r="ND71" s="1059">
        <v>0</v>
      </c>
      <c r="NE71" s="1060">
        <v>0.9264367816091954</v>
      </c>
      <c r="NF71" s="1072">
        <v>7.3563218390804597E-2</v>
      </c>
      <c r="NG71" s="1059">
        <v>300</v>
      </c>
      <c r="NH71" s="1059">
        <v>281</v>
      </c>
      <c r="NI71" s="1059">
        <v>278</v>
      </c>
      <c r="NJ71" s="1059">
        <v>3</v>
      </c>
      <c r="NK71" s="1059">
        <v>0</v>
      </c>
      <c r="NL71" s="1059">
        <v>0</v>
      </c>
      <c r="NM71" s="1059">
        <v>3</v>
      </c>
      <c r="NN71" s="1059">
        <v>12</v>
      </c>
      <c r="NO71" s="1059">
        <v>4</v>
      </c>
      <c r="NP71" s="1059">
        <v>3</v>
      </c>
      <c r="NQ71" s="1059">
        <v>0</v>
      </c>
      <c r="NR71" s="1060">
        <v>0.92666666666666664</v>
      </c>
      <c r="NS71" s="1072">
        <v>7.3333333333333361E-2</v>
      </c>
      <c r="NT71" s="1059">
        <v>830</v>
      </c>
      <c r="NU71" s="1059">
        <v>781</v>
      </c>
      <c r="NV71" s="1059">
        <v>760</v>
      </c>
      <c r="NW71" s="1059">
        <v>21</v>
      </c>
      <c r="NX71" s="1059">
        <v>1</v>
      </c>
      <c r="NY71" s="1059">
        <v>1</v>
      </c>
      <c r="NZ71" s="1059">
        <v>19</v>
      </c>
      <c r="OA71" s="1059">
        <v>15</v>
      </c>
      <c r="OB71" s="1059">
        <v>22</v>
      </c>
      <c r="OC71" s="1059">
        <v>10</v>
      </c>
      <c r="OD71" s="1059">
        <v>2</v>
      </c>
      <c r="OE71" s="1060">
        <v>0.91566265060240959</v>
      </c>
      <c r="OF71" s="1072">
        <v>8.4337349397590411E-2</v>
      </c>
      <c r="OG71" s="1059">
        <v>5606</v>
      </c>
      <c r="OH71" s="1059">
        <v>5285</v>
      </c>
      <c r="OI71" s="1059">
        <v>5108</v>
      </c>
      <c r="OJ71" s="1059">
        <v>177</v>
      </c>
      <c r="OK71" s="1059">
        <v>17</v>
      </c>
      <c r="OL71" s="1059">
        <v>1</v>
      </c>
      <c r="OM71" s="1059">
        <v>159</v>
      </c>
      <c r="ON71" s="1059">
        <v>174</v>
      </c>
      <c r="OO71" s="1059">
        <v>102</v>
      </c>
      <c r="OP71" s="1059">
        <v>43</v>
      </c>
      <c r="OQ71" s="1059">
        <v>2</v>
      </c>
      <c r="OR71" s="1060">
        <v>0.91116660720656439</v>
      </c>
      <c r="OS71" s="1072">
        <v>8.8833392793435606E-2</v>
      </c>
      <c r="OT71" s="1059">
        <v>20849</v>
      </c>
      <c r="OU71" s="1059">
        <v>5.3702017362943062</v>
      </c>
      <c r="OV71" s="1060">
        <v>0</v>
      </c>
      <c r="OW71" s="1072">
        <v>0</v>
      </c>
      <c r="OX71" s="1059">
        <v>4161</v>
      </c>
      <c r="OY71" s="1060">
        <v>4.8301850516702709E-2</v>
      </c>
      <c r="OZ71" s="1059">
        <v>200.98399999999998</v>
      </c>
      <c r="PA71" s="1060">
        <v>0</v>
      </c>
      <c r="PB71" s="1072">
        <v>0</v>
      </c>
      <c r="PC71" s="1059">
        <v>469.99999999999994</v>
      </c>
      <c r="PD71" s="1059">
        <v>90.000000000000014</v>
      </c>
      <c r="PE71" s="1126">
        <v>39.999999999999993</v>
      </c>
      <c r="PF71" s="1059">
        <v>450.00000000000006</v>
      </c>
      <c r="PG71" s="1059">
        <v>95.000000000000014</v>
      </c>
      <c r="PH71" s="1126">
        <v>54.999999999999993</v>
      </c>
      <c r="PI71" s="1059">
        <v>455</v>
      </c>
      <c r="PJ71" s="1059">
        <v>109.99999999999999</v>
      </c>
      <c r="PK71" s="1126">
        <v>55.000000000000007</v>
      </c>
      <c r="PL71" s="1059">
        <v>425.00000000000006</v>
      </c>
      <c r="PM71" s="1059">
        <v>89.999999999999986</v>
      </c>
      <c r="PN71" s="1126">
        <v>39.999999999999993</v>
      </c>
      <c r="PO71" s="1059">
        <v>395</v>
      </c>
      <c r="PP71" s="1059">
        <v>104.99999999999999</v>
      </c>
      <c r="PQ71" s="1126">
        <v>35</v>
      </c>
      <c r="PR71" s="1059">
        <v>385</v>
      </c>
      <c r="PS71" s="1059">
        <v>99.999999999999986</v>
      </c>
      <c r="PT71" s="1126">
        <v>29.999999999999996</v>
      </c>
      <c r="PU71" s="1059" t="s">
        <v>770</v>
      </c>
      <c r="PV71" s="1059" t="s">
        <v>770</v>
      </c>
      <c r="PW71" s="1059" t="s">
        <v>770</v>
      </c>
      <c r="PX71" s="1059" t="s">
        <v>770</v>
      </c>
      <c r="PY71" s="1059" t="s">
        <v>770</v>
      </c>
      <c r="PZ71" s="1059" t="s">
        <v>770</v>
      </c>
      <c r="QA71" s="1059" t="s">
        <v>770</v>
      </c>
      <c r="QB71" s="1126" t="s">
        <v>770</v>
      </c>
      <c r="QC71" s="1059">
        <v>266</v>
      </c>
      <c r="QD71" s="1059">
        <v>233</v>
      </c>
      <c r="QE71" s="1059" t="s">
        <v>770</v>
      </c>
      <c r="QF71" s="1059">
        <v>230</v>
      </c>
      <c r="QG71" s="1059">
        <v>258</v>
      </c>
      <c r="QH71" s="1059">
        <v>237</v>
      </c>
      <c r="QI71" s="1059">
        <v>212</v>
      </c>
      <c r="QJ71" s="1059">
        <v>228</v>
      </c>
      <c r="QK71" s="1126">
        <v>252</v>
      </c>
      <c r="QL71" s="1059">
        <v>256</v>
      </c>
      <c r="QM71" s="1059">
        <v>265</v>
      </c>
      <c r="QN71" s="1059">
        <v>278</v>
      </c>
      <c r="QO71" s="1059">
        <v>303</v>
      </c>
      <c r="QP71" s="1059">
        <v>307</v>
      </c>
      <c r="QQ71" s="1059">
        <v>338</v>
      </c>
      <c r="QR71" s="1059">
        <v>328</v>
      </c>
      <c r="QS71" s="1059">
        <v>340</v>
      </c>
      <c r="QT71" s="1059">
        <v>322</v>
      </c>
      <c r="QU71" s="1059">
        <v>301</v>
      </c>
      <c r="QV71" s="1059">
        <v>292</v>
      </c>
      <c r="QW71" s="1059">
        <v>328</v>
      </c>
      <c r="QX71" s="1059">
        <v>268</v>
      </c>
      <c r="QY71" s="1059">
        <v>262</v>
      </c>
      <c r="QZ71" s="1059">
        <v>225</v>
      </c>
      <c r="RA71" s="1059">
        <v>229</v>
      </c>
      <c r="RB71" s="1059">
        <v>241</v>
      </c>
      <c r="RC71" s="1059">
        <v>230</v>
      </c>
      <c r="RD71" s="1059">
        <v>231</v>
      </c>
      <c r="RE71" s="1059">
        <v>154</v>
      </c>
      <c r="RF71" s="1059">
        <v>135</v>
      </c>
      <c r="RG71" s="1059">
        <v>131</v>
      </c>
      <c r="RH71" s="1059">
        <v>165</v>
      </c>
      <c r="RI71" s="1059">
        <v>158</v>
      </c>
      <c r="RJ71" s="1126">
        <v>162</v>
      </c>
      <c r="RK71" s="1059">
        <v>226</v>
      </c>
      <c r="RL71" s="1059">
        <v>267</v>
      </c>
      <c r="RM71" s="1059">
        <v>290</v>
      </c>
      <c r="RN71" s="1059">
        <v>306</v>
      </c>
      <c r="RO71" s="1059">
        <v>330</v>
      </c>
      <c r="RP71" s="1059">
        <v>335</v>
      </c>
      <c r="RQ71" s="1059">
        <v>323</v>
      </c>
      <c r="RR71" s="1059">
        <v>320</v>
      </c>
      <c r="RS71" s="1059">
        <v>284</v>
      </c>
      <c r="RT71" s="1059">
        <v>290</v>
      </c>
      <c r="RU71" s="1059">
        <v>311</v>
      </c>
      <c r="RV71" s="1059">
        <v>265</v>
      </c>
      <c r="RW71" s="1059">
        <v>260</v>
      </c>
      <c r="RX71" s="1059">
        <v>230</v>
      </c>
      <c r="RY71" s="1059">
        <v>223</v>
      </c>
      <c r="RZ71" s="1059">
        <v>236</v>
      </c>
      <c r="SA71" s="1059">
        <v>233</v>
      </c>
      <c r="SB71" s="1059">
        <v>249</v>
      </c>
      <c r="SC71" s="1059">
        <v>211</v>
      </c>
      <c r="SD71" s="1059">
        <v>155</v>
      </c>
      <c r="SE71" s="1059">
        <v>138</v>
      </c>
      <c r="SF71" s="1059">
        <v>145</v>
      </c>
      <c r="SG71" s="1059">
        <v>138</v>
      </c>
      <c r="SH71" s="1059">
        <v>149</v>
      </c>
      <c r="SI71" s="1126">
        <v>173</v>
      </c>
      <c r="SJ71" s="1059">
        <v>229</v>
      </c>
      <c r="SK71" s="1059">
        <v>271</v>
      </c>
      <c r="SL71" s="1059">
        <v>278</v>
      </c>
      <c r="SM71" s="1059">
        <v>311</v>
      </c>
      <c r="SN71" s="1059">
        <v>321</v>
      </c>
      <c r="SO71" s="1059">
        <v>308</v>
      </c>
      <c r="SP71" s="1059">
        <v>307</v>
      </c>
      <c r="SQ71" s="1059">
        <v>285</v>
      </c>
      <c r="SR71" s="1059">
        <v>293</v>
      </c>
      <c r="SS71" s="1059">
        <v>307</v>
      </c>
      <c r="ST71" s="1059">
        <v>262</v>
      </c>
      <c r="SU71" s="1059">
        <v>261</v>
      </c>
      <c r="SV71" s="1059">
        <v>223</v>
      </c>
      <c r="SW71" s="1059">
        <v>232</v>
      </c>
      <c r="SX71" s="1059">
        <v>233</v>
      </c>
      <c r="SY71" s="1059">
        <v>235</v>
      </c>
      <c r="SZ71" s="1059">
        <v>256</v>
      </c>
      <c r="TA71" s="1059">
        <v>220</v>
      </c>
      <c r="TB71" s="1059">
        <v>231</v>
      </c>
      <c r="TC71" s="1059">
        <v>157</v>
      </c>
      <c r="TD71" s="1059">
        <v>131</v>
      </c>
      <c r="TE71" s="1059">
        <v>110</v>
      </c>
      <c r="TF71" s="1059">
        <v>125</v>
      </c>
      <c r="TG71" s="1059">
        <v>166</v>
      </c>
      <c r="TH71" s="1126">
        <v>190</v>
      </c>
      <c r="TI71" s="1059">
        <v>109</v>
      </c>
      <c r="TJ71" s="1059">
        <v>163</v>
      </c>
      <c r="TK71" s="1059">
        <v>272</v>
      </c>
      <c r="TL71" s="1060">
        <v>0.59926470588235292</v>
      </c>
      <c r="TM71" s="1060">
        <v>0.54003535664635582</v>
      </c>
      <c r="TN71" s="1060">
        <v>0.65572926927632591</v>
      </c>
      <c r="TO71" s="1126" t="s">
        <v>3499</v>
      </c>
      <c r="TP71" s="1059">
        <v>104</v>
      </c>
      <c r="TQ71" s="1059">
        <v>187</v>
      </c>
      <c r="TR71" s="1059">
        <v>291</v>
      </c>
      <c r="TS71" s="1060">
        <v>0.6426116838487973</v>
      </c>
      <c r="TT71" s="1060">
        <v>0.58602068090959925</v>
      </c>
      <c r="TU71" s="1060">
        <v>0.69548654108008678</v>
      </c>
      <c r="TV71" s="1126" t="s">
        <v>2154</v>
      </c>
      <c r="TW71" s="1059">
        <v>107</v>
      </c>
      <c r="TX71" s="1059">
        <v>189</v>
      </c>
      <c r="TY71" s="1059">
        <v>296</v>
      </c>
      <c r="TZ71" s="1060">
        <v>0.63851351351351349</v>
      </c>
      <c r="UA71" s="1060">
        <v>0.58233071688597693</v>
      </c>
      <c r="UB71" s="1060">
        <v>0.69114714145460765</v>
      </c>
      <c r="UC71" s="1126" t="s">
        <v>2154</v>
      </c>
      <c r="UD71" s="1059">
        <v>94</v>
      </c>
      <c r="UE71" s="1059">
        <v>208</v>
      </c>
      <c r="UF71" s="1059">
        <v>302</v>
      </c>
      <c r="UG71" s="1060">
        <v>0.6887417218543046</v>
      </c>
      <c r="UH71" s="1060">
        <v>0.63442636148212916</v>
      </c>
      <c r="UI71" s="1060">
        <v>0.73831577897056488</v>
      </c>
      <c r="UJ71" s="1126" t="s">
        <v>2154</v>
      </c>
      <c r="UK71" s="1059">
        <v>72</v>
      </c>
      <c r="UL71" s="1059">
        <v>221</v>
      </c>
      <c r="UM71" s="1059">
        <v>293</v>
      </c>
      <c r="UN71" s="1060">
        <v>0.75426621160409557</v>
      </c>
      <c r="UO71" s="1060">
        <v>0.70188961918195591</v>
      </c>
      <c r="UP71" s="1060">
        <v>0.80006182854355479</v>
      </c>
      <c r="UQ71" s="1126" t="s">
        <v>2154</v>
      </c>
      <c r="UR71" s="1059">
        <v>3289</v>
      </c>
      <c r="US71" s="1059">
        <v>3245</v>
      </c>
      <c r="UT71" s="1059">
        <v>44</v>
      </c>
      <c r="UU71" s="1059">
        <v>36</v>
      </c>
      <c r="UV71" s="1060">
        <v>0.81818181818181823</v>
      </c>
      <c r="UW71" s="1059">
        <v>8</v>
      </c>
      <c r="UX71" s="1072">
        <v>0.18181818181818182</v>
      </c>
      <c r="UY71" s="1059">
        <v>2612</v>
      </c>
      <c r="UZ71" s="1059">
        <v>2038</v>
      </c>
      <c r="VA71" s="1059">
        <v>189</v>
      </c>
      <c r="VB71" s="1059">
        <v>385</v>
      </c>
      <c r="VC71" s="1060">
        <v>0.78024502297090348</v>
      </c>
      <c r="VD71" s="1060">
        <v>7.2358346094946402E-2</v>
      </c>
      <c r="VE71" s="1072">
        <v>0.14739663093415006</v>
      </c>
      <c r="VF71" s="1059">
        <v>6027</v>
      </c>
      <c r="VG71" s="1059">
        <v>347</v>
      </c>
      <c r="VH71" s="1059">
        <v>472</v>
      </c>
      <c r="VI71" s="1059">
        <v>203</v>
      </c>
      <c r="VJ71" s="1059">
        <v>4544</v>
      </c>
      <c r="VK71" s="1059">
        <v>390</v>
      </c>
      <c r="VL71" s="1059">
        <v>2468</v>
      </c>
      <c r="VM71" s="1072">
        <v>0.15802269043760131</v>
      </c>
      <c r="VN71" s="1059">
        <v>1817</v>
      </c>
      <c r="VO71" s="1059">
        <v>1</v>
      </c>
      <c r="VP71" s="1059">
        <v>249</v>
      </c>
      <c r="VQ71" s="1059">
        <v>304</v>
      </c>
      <c r="VR71" s="1059">
        <v>108</v>
      </c>
      <c r="VS71" s="1126">
        <v>2479</v>
      </c>
      <c r="VT71" s="1059">
        <v>1023</v>
      </c>
      <c r="VU71" s="1059">
        <v>950</v>
      </c>
      <c r="VV71" s="1059">
        <v>71</v>
      </c>
      <c r="VW71" s="1059">
        <v>2</v>
      </c>
      <c r="VX71" s="1059">
        <v>73</v>
      </c>
      <c r="VY71" s="1060">
        <v>6.9403714565004881E-2</v>
      </c>
      <c r="VZ71" s="1072">
        <v>7.1358748778103623E-2</v>
      </c>
      <c r="WA71" s="1059">
        <v>55</v>
      </c>
      <c r="WB71" s="1059">
        <v>45</v>
      </c>
      <c r="WC71" s="1059">
        <v>45</v>
      </c>
      <c r="WD71" s="1059">
        <v>45</v>
      </c>
      <c r="WE71" s="1059">
        <v>25</v>
      </c>
      <c r="WF71" s="1059">
        <v>35</v>
      </c>
      <c r="WG71" s="1126">
        <v>35</v>
      </c>
      <c r="WH71" s="1059">
        <v>304</v>
      </c>
      <c r="WI71" s="1059">
        <v>73</v>
      </c>
      <c r="WJ71" s="1060">
        <v>0.24013157894736842</v>
      </c>
      <c r="WK71" s="1126">
        <v>32</v>
      </c>
      <c r="WL71" s="1059" t="s">
        <v>770</v>
      </c>
      <c r="WM71" s="1060" t="s">
        <v>770</v>
      </c>
      <c r="WN71" s="1060" t="s">
        <v>770</v>
      </c>
      <c r="WO71" s="1072" t="s">
        <v>770</v>
      </c>
      <c r="WP71" s="1059" t="s">
        <v>770</v>
      </c>
      <c r="WQ71" s="1060" t="s">
        <v>770</v>
      </c>
      <c r="WR71" s="1060" t="s">
        <v>770</v>
      </c>
      <c r="WS71" s="1072" t="s">
        <v>770</v>
      </c>
      <c r="WT71" s="1059" t="s">
        <v>770</v>
      </c>
      <c r="WU71" s="1060" t="s">
        <v>770</v>
      </c>
      <c r="WV71" s="1060" t="s">
        <v>770</v>
      </c>
      <c r="WW71" s="1072" t="s">
        <v>770</v>
      </c>
      <c r="WX71" s="1059" t="s">
        <v>770</v>
      </c>
      <c r="WY71" s="1060" t="s">
        <v>770</v>
      </c>
      <c r="WZ71" s="1060" t="s">
        <v>770</v>
      </c>
      <c r="XA71" s="1072" t="s">
        <v>770</v>
      </c>
      <c r="XB71" s="1059">
        <v>153</v>
      </c>
      <c r="XC71" s="1059">
        <v>8553</v>
      </c>
      <c r="XD71" s="1072">
        <v>1.7888460189407224E-2</v>
      </c>
      <c r="XE71" s="1059">
        <v>55</v>
      </c>
      <c r="XF71" s="1059">
        <v>1250</v>
      </c>
      <c r="XG71" s="1060">
        <v>4.3999999999999997E-2</v>
      </c>
      <c r="XH71" s="1060">
        <v>3.3959175157897432E-2</v>
      </c>
      <c r="XI71" s="1060">
        <v>5.6834966334096466E-2</v>
      </c>
      <c r="XJ71" s="1059">
        <v>55</v>
      </c>
      <c r="XK71" s="1059">
        <v>1250</v>
      </c>
      <c r="XL71" s="1060">
        <v>4.3999999999999997E-2</v>
      </c>
      <c r="XM71" s="1060">
        <v>3.3959175157897432E-2</v>
      </c>
      <c r="XN71" s="1060">
        <v>5.6834966334096466E-2</v>
      </c>
      <c r="XO71" s="1059">
        <v>60</v>
      </c>
      <c r="XP71" s="1059">
        <v>1205</v>
      </c>
      <c r="XQ71" s="1060">
        <v>4.9792531120331947E-2</v>
      </c>
      <c r="XR71" s="1060">
        <v>3.8878205957901521E-2</v>
      </c>
      <c r="XS71" s="1060">
        <v>6.3568196684103975E-2</v>
      </c>
      <c r="XT71" s="1059">
        <v>55</v>
      </c>
      <c r="XU71" s="1059">
        <v>1195</v>
      </c>
      <c r="XV71" s="1060">
        <v>4.6025104602510462E-2</v>
      </c>
      <c r="XW71" s="1060">
        <v>3.552959099171818E-2</v>
      </c>
      <c r="XX71" s="1060">
        <v>5.9429970160496649E-2</v>
      </c>
      <c r="XY71" s="1059">
        <v>70</v>
      </c>
      <c r="XZ71" s="1059">
        <v>1255</v>
      </c>
      <c r="YA71" s="1060">
        <v>5.5776892430278883E-2</v>
      </c>
      <c r="YB71" s="1060">
        <v>4.4382897763407557E-2</v>
      </c>
      <c r="YC71" s="1060">
        <v>6.9882054199206914E-2</v>
      </c>
      <c r="YD71" s="1059">
        <v>65</v>
      </c>
      <c r="YE71" s="1059">
        <v>1000</v>
      </c>
      <c r="YF71" s="1060">
        <v>6.5000000000000002E-2</v>
      </c>
      <c r="YG71" s="1060">
        <v>5.1323770569062052E-2</v>
      </c>
      <c r="YH71" s="1060">
        <v>8.2005509313370903E-2</v>
      </c>
      <c r="YI71" s="1059" t="s">
        <v>770</v>
      </c>
      <c r="YJ71" s="1059" t="s">
        <v>770</v>
      </c>
      <c r="YK71" s="1060" t="s">
        <v>770</v>
      </c>
      <c r="YL71" s="1060" t="s">
        <v>770</v>
      </c>
      <c r="YM71" s="1072" t="s">
        <v>770</v>
      </c>
      <c r="YN71" s="1059">
        <v>50</v>
      </c>
      <c r="YO71" s="1059">
        <v>75</v>
      </c>
      <c r="YP71" s="1059">
        <v>80</v>
      </c>
      <c r="YQ71" s="1059">
        <v>65</v>
      </c>
      <c r="YR71" s="1059">
        <v>70</v>
      </c>
      <c r="YS71" s="1059">
        <v>40</v>
      </c>
      <c r="YT71" s="1126">
        <v>40</v>
      </c>
      <c r="YU71" s="1059">
        <v>4</v>
      </c>
      <c r="YV71" s="1059">
        <v>139</v>
      </c>
      <c r="YW71" s="1060">
        <v>2.8776978417266189E-2</v>
      </c>
      <c r="YX71" s="1060">
        <v>1.1246508362848887E-2</v>
      </c>
      <c r="YY71" s="1060">
        <v>7.1652804752949356E-2</v>
      </c>
      <c r="YZ71" s="1059">
        <v>3</v>
      </c>
      <c r="ZA71" s="1059">
        <v>139</v>
      </c>
      <c r="ZB71" s="1060">
        <v>2.1582733812949641E-2</v>
      </c>
      <c r="ZC71" s="1060">
        <v>7.3668144437849456E-3</v>
      </c>
      <c r="ZD71" s="1060">
        <v>6.1530961467674339E-2</v>
      </c>
      <c r="ZE71" s="1059">
        <v>4</v>
      </c>
      <c r="ZF71" s="1059">
        <v>139</v>
      </c>
      <c r="ZG71" s="1060">
        <v>2.8776978417266189E-2</v>
      </c>
      <c r="ZH71" s="1060">
        <v>1.1246508362848887E-2</v>
      </c>
      <c r="ZI71" s="1060">
        <v>7.1652804752949356E-2</v>
      </c>
      <c r="ZJ71" s="1059">
        <v>10</v>
      </c>
      <c r="ZK71" s="1059">
        <v>139</v>
      </c>
      <c r="ZL71" s="1060">
        <v>7.1942446043165464E-2</v>
      </c>
      <c r="ZM71" s="1060">
        <v>3.954423854532229E-2</v>
      </c>
      <c r="ZN71" s="1072">
        <v>0.12736429779650968</v>
      </c>
      <c r="ZO71" s="1059">
        <v>272</v>
      </c>
      <c r="ZP71" s="1059">
        <v>22</v>
      </c>
      <c r="ZQ71" s="1059">
        <v>250</v>
      </c>
      <c r="ZR71" s="1060">
        <v>0.91911764705882348</v>
      </c>
      <c r="ZS71" s="1059">
        <v>141</v>
      </c>
      <c r="ZT71" s="1059">
        <v>46</v>
      </c>
      <c r="ZU71" s="1059">
        <v>187</v>
      </c>
      <c r="ZV71" s="1060">
        <v>0.56399999999999995</v>
      </c>
      <c r="ZW71" s="1060">
        <v>0.50202100307640152</v>
      </c>
      <c r="ZX71" s="1060">
        <v>0.62404193458818158</v>
      </c>
      <c r="ZY71" s="1060">
        <v>0.748</v>
      </c>
      <c r="ZZ71" s="1060">
        <v>0.69070581857564872</v>
      </c>
      <c r="AAA71" s="1072">
        <v>0.79778806487461074</v>
      </c>
      <c r="AAB71" s="1059">
        <v>28</v>
      </c>
      <c r="AAC71" s="1059">
        <v>226</v>
      </c>
      <c r="AAD71" s="1059">
        <v>254</v>
      </c>
      <c r="AAE71" s="1060">
        <v>0.88976377952755903</v>
      </c>
      <c r="AAF71" s="1059">
        <v>127</v>
      </c>
      <c r="AAG71" s="1060">
        <v>0.56194690265486724</v>
      </c>
      <c r="AAH71" s="1060">
        <v>0.4967608381275001</v>
      </c>
      <c r="AAI71" s="1060">
        <v>0.62506226612734894</v>
      </c>
      <c r="AAJ71" s="1059">
        <v>36</v>
      </c>
      <c r="AAK71" s="1059">
        <v>163</v>
      </c>
      <c r="AAL71" s="1060">
        <v>0.72123893805309736</v>
      </c>
      <c r="AAM71" s="1060">
        <v>0.65945527944561155</v>
      </c>
      <c r="AAN71" s="1072">
        <v>0.7756272357502777</v>
      </c>
      <c r="AAO71" s="1059">
        <v>221</v>
      </c>
      <c r="AAP71" s="1059">
        <v>119</v>
      </c>
      <c r="AAQ71" s="1060">
        <v>0.53846153846153844</v>
      </c>
      <c r="AAR71" s="1060">
        <v>0.47263958546277091</v>
      </c>
      <c r="AAS71" s="1060">
        <v>0.60296924615202974</v>
      </c>
      <c r="AAT71" s="1059">
        <v>47</v>
      </c>
      <c r="AAU71" s="1059">
        <v>166</v>
      </c>
      <c r="AAV71" s="1060">
        <v>0.75113122171945701</v>
      </c>
      <c r="AAW71" s="1060">
        <v>0.69016435041144941</v>
      </c>
      <c r="AAX71" s="1072">
        <v>0.80351684424989611</v>
      </c>
      <c r="AAY71" s="1059">
        <v>247</v>
      </c>
      <c r="AAZ71" s="1059">
        <v>239</v>
      </c>
      <c r="ABA71" s="1059">
        <v>8</v>
      </c>
      <c r="ABB71" s="1060">
        <v>0.96761133603238869</v>
      </c>
      <c r="ABC71" s="1059">
        <v>130</v>
      </c>
      <c r="ABD71" s="1060">
        <v>0.54393305439330542</v>
      </c>
      <c r="ABE71" s="1060">
        <v>0.48059106564339299</v>
      </c>
      <c r="ABF71" s="1060">
        <v>0.60588510733786749</v>
      </c>
      <c r="ABG71" s="1059">
        <v>38</v>
      </c>
      <c r="ABH71" s="1059">
        <v>168</v>
      </c>
      <c r="ABI71" s="1060">
        <v>0.70292887029288698</v>
      </c>
      <c r="ABJ71" s="1060">
        <v>0.64215504989586658</v>
      </c>
      <c r="ABK71" s="1072">
        <v>0.75728251101757493</v>
      </c>
      <c r="ABL71" s="1059">
        <v>6027</v>
      </c>
      <c r="ABM71" s="1059">
        <v>3559</v>
      </c>
      <c r="ABN71" s="1059">
        <v>2468</v>
      </c>
      <c r="ABO71" s="1059">
        <v>347</v>
      </c>
      <c r="ABP71" s="1059">
        <v>185</v>
      </c>
      <c r="ABQ71" s="1059">
        <v>372</v>
      </c>
      <c r="ABR71" s="1059">
        <v>472</v>
      </c>
      <c r="ABS71" s="1059">
        <v>445</v>
      </c>
      <c r="ABT71" s="1059">
        <v>257</v>
      </c>
      <c r="ABU71" s="1059">
        <v>203</v>
      </c>
      <c r="ABV71" s="1059">
        <v>155</v>
      </c>
      <c r="ABW71" s="1126">
        <v>32</v>
      </c>
      <c r="ABX71" s="1059">
        <v>40</v>
      </c>
      <c r="ABY71" s="1059">
        <v>60</v>
      </c>
      <c r="ABZ71" s="1059">
        <v>45</v>
      </c>
      <c r="ACA71" s="1059">
        <v>20</v>
      </c>
      <c r="ACB71" s="1059">
        <v>155</v>
      </c>
      <c r="ACC71" s="1059">
        <v>195</v>
      </c>
      <c r="ACD71" s="1059">
        <v>105</v>
      </c>
      <c r="ACE71" s="1059">
        <v>40</v>
      </c>
      <c r="ACF71" s="1059">
        <v>45</v>
      </c>
      <c r="ACG71" s="1059">
        <v>50</v>
      </c>
      <c r="ACH71" s="1059">
        <v>15</v>
      </c>
      <c r="ACI71" s="1059">
        <v>140</v>
      </c>
      <c r="ACJ71" s="1059">
        <v>140</v>
      </c>
      <c r="ACK71" s="1059">
        <v>95</v>
      </c>
      <c r="ACL71" s="1059">
        <v>70</v>
      </c>
      <c r="ACM71" s="1059">
        <v>65</v>
      </c>
      <c r="ACN71" s="1059">
        <v>35</v>
      </c>
      <c r="ACO71" s="1059">
        <v>25</v>
      </c>
      <c r="ACP71" s="1059">
        <v>165</v>
      </c>
      <c r="ACQ71" s="1059">
        <v>190</v>
      </c>
      <c r="ACR71" s="1059">
        <v>100</v>
      </c>
      <c r="ACS71" s="1059">
        <v>65</v>
      </c>
      <c r="ACT71" s="1059">
        <v>75</v>
      </c>
      <c r="ACU71" s="1059">
        <v>50</v>
      </c>
      <c r="ACV71" s="1059">
        <v>25</v>
      </c>
      <c r="ACW71" s="1059">
        <v>180</v>
      </c>
      <c r="ACX71" s="1059">
        <v>200</v>
      </c>
      <c r="ACY71" s="1059">
        <v>125</v>
      </c>
      <c r="ACZ71" s="1059">
        <v>80</v>
      </c>
      <c r="ADA71" s="1059">
        <v>75</v>
      </c>
      <c r="ADB71" s="1059">
        <v>55</v>
      </c>
      <c r="ADC71" s="1059">
        <v>35</v>
      </c>
      <c r="ADD71" s="1059">
        <v>215</v>
      </c>
      <c r="ADE71" s="1059">
        <v>230</v>
      </c>
      <c r="ADF71" s="1059">
        <v>135</v>
      </c>
      <c r="ADG71" s="1059">
        <v>75</v>
      </c>
      <c r="ADH71" s="1059">
        <v>75</v>
      </c>
      <c r="ADI71" s="1059">
        <v>65</v>
      </c>
      <c r="ADJ71" s="1059">
        <v>30</v>
      </c>
      <c r="ADK71" s="1059">
        <v>225</v>
      </c>
      <c r="ADL71" s="1059">
        <v>265</v>
      </c>
      <c r="ADM71" s="1126">
        <v>170</v>
      </c>
      <c r="ADN71" s="1059">
        <v>361</v>
      </c>
      <c r="ADO71" s="1059">
        <v>354</v>
      </c>
      <c r="ADP71" s="1060">
        <v>0.98060941828254844</v>
      </c>
      <c r="ADQ71" s="1059">
        <v>355</v>
      </c>
      <c r="ADR71" s="1060">
        <v>0.9833795013850416</v>
      </c>
      <c r="ADS71" s="1059">
        <v>356</v>
      </c>
      <c r="ADT71" s="1059">
        <v>350</v>
      </c>
      <c r="ADU71" s="1060">
        <v>0.9831460674157303</v>
      </c>
      <c r="ADV71" s="1059">
        <v>339</v>
      </c>
      <c r="ADW71" s="1060">
        <v>0.952247191011236</v>
      </c>
      <c r="ADX71" s="1059">
        <v>341</v>
      </c>
      <c r="ADY71" s="1060">
        <v>0.9578651685393258</v>
      </c>
      <c r="ADZ71" s="1059">
        <v>339</v>
      </c>
      <c r="AEA71" s="1060">
        <v>0.952247191011236</v>
      </c>
      <c r="AEB71" s="1059">
        <v>340</v>
      </c>
      <c r="AEC71" s="1059">
        <v>329</v>
      </c>
      <c r="AED71" s="1060">
        <v>0.96764705882352942</v>
      </c>
      <c r="AEE71" s="1059">
        <v>317</v>
      </c>
      <c r="AEF71" s="1060">
        <v>0.93235294117647061</v>
      </c>
      <c r="AEG71" s="1059">
        <v>329</v>
      </c>
      <c r="AEH71" s="1060">
        <v>0.96764705882352942</v>
      </c>
      <c r="AEI71" s="1059">
        <v>329</v>
      </c>
      <c r="AEJ71" s="1060">
        <v>0.96764705882352942</v>
      </c>
      <c r="AEK71" s="1059">
        <v>319</v>
      </c>
      <c r="AEL71" s="1060">
        <v>0.93823529411764706</v>
      </c>
      <c r="AEM71" s="1059">
        <v>323</v>
      </c>
      <c r="AEN71" s="1060">
        <v>0.95</v>
      </c>
      <c r="AEO71" s="1059">
        <v>314</v>
      </c>
      <c r="AEP71" s="1072">
        <v>0.92352941176470593</v>
      </c>
      <c r="AEQ71" s="1158">
        <v>349</v>
      </c>
      <c r="AER71" s="1042">
        <v>341</v>
      </c>
      <c r="AES71" s="1144">
        <v>0.97707736389684818</v>
      </c>
      <c r="AET71" s="64">
        <v>79</v>
      </c>
      <c r="AEU71" s="1144">
        <v>0.22636103151862463</v>
      </c>
      <c r="AEV71" s="1042">
        <v>341</v>
      </c>
      <c r="AEW71" s="1144">
        <v>0.97707736389684818</v>
      </c>
      <c r="AEX71" s="1042">
        <v>354</v>
      </c>
      <c r="AEY71" s="1042">
        <v>348</v>
      </c>
      <c r="AEZ71" s="1144">
        <v>0.98305084745762716</v>
      </c>
      <c r="AFA71" s="65">
        <v>333</v>
      </c>
      <c r="AFB71" s="1144">
        <v>0.94067796610169496</v>
      </c>
      <c r="AFC71" s="65">
        <v>261</v>
      </c>
      <c r="AFD71" s="1144">
        <v>0.73728813559322037</v>
      </c>
      <c r="AFE71" s="1042">
        <v>335</v>
      </c>
      <c r="AFF71" s="1144">
        <v>0.9463276836158192</v>
      </c>
      <c r="AFG71" s="1042">
        <v>254</v>
      </c>
      <c r="AFH71" s="1144">
        <v>0.71751412429378536</v>
      </c>
      <c r="AFI71" s="1042">
        <v>428</v>
      </c>
      <c r="AFJ71" s="1042">
        <v>420</v>
      </c>
      <c r="AFK71" s="1144">
        <v>0.98130841121495327</v>
      </c>
      <c r="AFL71" s="65">
        <v>395</v>
      </c>
      <c r="AFM71" s="1144">
        <v>0.92289719626168221</v>
      </c>
      <c r="AFN71" s="65">
        <v>419</v>
      </c>
      <c r="AFO71" s="1144">
        <v>0.9789719626168224</v>
      </c>
      <c r="AFP71" s="65">
        <v>417</v>
      </c>
      <c r="AFQ71" s="1144">
        <v>0.97429906542056077</v>
      </c>
      <c r="AFR71" s="65">
        <v>305</v>
      </c>
      <c r="AFS71" s="1144">
        <v>0.71261682242990654</v>
      </c>
      <c r="AFT71" s="65">
        <v>390</v>
      </c>
      <c r="AFU71" s="1144">
        <v>0.91121495327102808</v>
      </c>
      <c r="AFV71" s="1042">
        <v>406</v>
      </c>
      <c r="AFW71" s="1144">
        <v>0.94859813084112155</v>
      </c>
      <c r="AFX71" s="1042">
        <v>392</v>
      </c>
      <c r="AFY71" s="1144">
        <v>0.91588785046728971</v>
      </c>
      <c r="AFZ71" s="1042">
        <v>310</v>
      </c>
      <c r="AGA71" s="1144">
        <v>0.72429906542056077</v>
      </c>
      <c r="AGB71" s="1042">
        <v>292</v>
      </c>
      <c r="AGC71" s="802">
        <v>0.68224299065420557</v>
      </c>
      <c r="AGD71" s="1042">
        <v>345</v>
      </c>
      <c r="AGE71" s="1039">
        <v>337</v>
      </c>
      <c r="AGF71" s="1145">
        <v>0.97681159420289854</v>
      </c>
      <c r="AGG71" s="1039">
        <v>7</v>
      </c>
      <c r="AGH71" s="1145">
        <v>2.0289855072463767E-2</v>
      </c>
      <c r="AGI71" s="1039">
        <v>339</v>
      </c>
      <c r="AGJ71" s="1145">
        <v>0.9826086956521739</v>
      </c>
      <c r="AGK71" s="1039">
        <v>369</v>
      </c>
      <c r="AGL71" s="1039">
        <v>360</v>
      </c>
      <c r="AGM71" s="1145">
        <v>0.97560975609756095</v>
      </c>
      <c r="AGN71" s="1039">
        <v>343</v>
      </c>
      <c r="AGO71" s="1145">
        <v>0.92953929539295388</v>
      </c>
      <c r="AGP71" s="1039">
        <v>347</v>
      </c>
      <c r="AGQ71" s="1145">
        <v>0.94037940379403795</v>
      </c>
      <c r="AGR71" s="1039">
        <v>347</v>
      </c>
      <c r="AGS71" s="1145">
        <v>0.94037940379403795</v>
      </c>
      <c r="AGT71" s="1039">
        <v>348</v>
      </c>
      <c r="AGU71" s="1145">
        <v>0.94308943089430897</v>
      </c>
      <c r="AGV71" s="1039">
        <v>406</v>
      </c>
      <c r="AGW71" s="1039">
        <v>393</v>
      </c>
      <c r="AGX71" s="1145">
        <v>0.96798029556650245</v>
      </c>
      <c r="AGY71" s="1039">
        <v>374</v>
      </c>
      <c r="AGZ71" s="1145">
        <v>0.9211822660098522</v>
      </c>
      <c r="AHA71" s="1039">
        <v>393</v>
      </c>
      <c r="AHB71" s="1145">
        <v>0.96798029556650245</v>
      </c>
      <c r="AHC71" s="1039">
        <v>393</v>
      </c>
      <c r="AHD71" s="1145">
        <v>0.96798029556650245</v>
      </c>
      <c r="AHE71" s="1039">
        <v>395</v>
      </c>
      <c r="AHF71" s="1145">
        <v>0.97290640394088668</v>
      </c>
      <c r="AHG71" s="1039">
        <v>369</v>
      </c>
      <c r="AHH71" s="1145">
        <v>0.90886699507389157</v>
      </c>
      <c r="AHI71" s="1039">
        <v>385</v>
      </c>
      <c r="AHJ71" s="1145">
        <v>0.94827586206896552</v>
      </c>
      <c r="AHK71" s="1039">
        <v>372</v>
      </c>
      <c r="AHL71" s="1145">
        <v>0.91625615763546797</v>
      </c>
      <c r="AHM71" s="1039">
        <v>397</v>
      </c>
      <c r="AHN71" s="1145">
        <v>0.97783251231527091</v>
      </c>
      <c r="AHO71" s="1039">
        <v>381</v>
      </c>
      <c r="AHP71" s="749">
        <v>0.93842364532019706</v>
      </c>
    </row>
    <row r="72" spans="1:900" x14ac:dyDescent="0.2">
      <c r="A72" s="1979"/>
      <c r="B72" s="8" t="s">
        <v>707</v>
      </c>
      <c r="C72" s="1015" t="s">
        <v>708</v>
      </c>
      <c r="D72" s="3" t="s">
        <v>698</v>
      </c>
      <c r="E72" s="1" t="s">
        <v>1644</v>
      </c>
      <c r="F72" s="1" t="s">
        <v>1645</v>
      </c>
      <c r="G72" s="1" t="s">
        <v>770</v>
      </c>
      <c r="H72" s="1" t="s">
        <v>770</v>
      </c>
      <c r="I72" s="1" t="s">
        <v>1646</v>
      </c>
      <c r="J72" s="1" t="s">
        <v>698</v>
      </c>
      <c r="K72" s="1" t="s">
        <v>698</v>
      </c>
      <c r="L72" s="1" t="s">
        <v>741</v>
      </c>
      <c r="M72" s="1" t="s">
        <v>586</v>
      </c>
      <c r="N72" s="1" t="s">
        <v>630</v>
      </c>
      <c r="O72" s="1" t="s">
        <v>1647</v>
      </c>
      <c r="P72" s="1" t="s">
        <v>698</v>
      </c>
      <c r="Q72" s="1">
        <v>530911</v>
      </c>
      <c r="R72" s="1">
        <v>119696</v>
      </c>
      <c r="S72" s="1">
        <v>22721</v>
      </c>
      <c r="T72" s="1" t="s">
        <v>770</v>
      </c>
      <c r="U72" s="913" t="s">
        <v>770</v>
      </c>
      <c r="V72" s="1125">
        <v>325</v>
      </c>
      <c r="W72" s="1059">
        <v>375</v>
      </c>
      <c r="X72" s="1059">
        <v>3135</v>
      </c>
      <c r="Y72" s="1059">
        <v>3750</v>
      </c>
      <c r="Z72" s="1098">
        <v>0.10366826156299841</v>
      </c>
      <c r="AA72" s="1098">
        <v>9.3478271417562833E-2</v>
      </c>
      <c r="AB72" s="1098">
        <v>0.11482834979877325</v>
      </c>
      <c r="AC72" s="1098">
        <v>0.1</v>
      </c>
      <c r="AD72" s="1098">
        <v>9.0803701432106476E-2</v>
      </c>
      <c r="AE72" s="1072">
        <v>0.11001497114377817</v>
      </c>
      <c r="AF72" s="1059">
        <v>285</v>
      </c>
      <c r="AG72" s="1059">
        <v>315</v>
      </c>
      <c r="AH72" s="1059">
        <v>3180</v>
      </c>
      <c r="AI72" s="1059">
        <v>3825</v>
      </c>
      <c r="AJ72" s="1098">
        <v>8.9622641509433956E-2</v>
      </c>
      <c r="AK72" s="1098">
        <v>8.0183600313397496E-2</v>
      </c>
      <c r="AL72" s="1098">
        <v>0.10005196299673258</v>
      </c>
      <c r="AM72" s="1098">
        <v>8.2352941176470587E-2</v>
      </c>
      <c r="AN72" s="1098">
        <v>7.4054422024491001E-2</v>
      </c>
      <c r="AO72" s="1072">
        <v>9.1489507030205613E-2</v>
      </c>
      <c r="AP72" s="1059">
        <v>305</v>
      </c>
      <c r="AQ72" s="1059">
        <v>350</v>
      </c>
      <c r="AR72" s="1059">
        <v>3260</v>
      </c>
      <c r="AS72" s="1059">
        <v>3890</v>
      </c>
      <c r="AT72" s="1098">
        <v>9.3558282208588958E-2</v>
      </c>
      <c r="AU72" s="1098">
        <v>8.4034537458182595E-2</v>
      </c>
      <c r="AV72" s="1098">
        <v>0.10403877019643923</v>
      </c>
      <c r="AW72" s="1098">
        <v>8.9974293059125965E-2</v>
      </c>
      <c r="AX72" s="1098">
        <v>8.1382078071963224E-2</v>
      </c>
      <c r="AY72" s="1072">
        <v>9.9375527563542704E-2</v>
      </c>
      <c r="AZ72" s="1059">
        <v>320</v>
      </c>
      <c r="BA72" s="1059">
        <v>360</v>
      </c>
      <c r="BB72" s="1059">
        <v>3250</v>
      </c>
      <c r="BC72" s="1059">
        <v>3895</v>
      </c>
      <c r="BD72" s="1098">
        <v>9.8461538461538461E-2</v>
      </c>
      <c r="BE72" s="1098">
        <v>8.8687559238137731E-2</v>
      </c>
      <c r="BF72" s="1098">
        <v>0.10918362378319016</v>
      </c>
      <c r="BG72" s="1098">
        <v>9.2426187419768935E-2</v>
      </c>
      <c r="BH72" s="1098">
        <v>8.3727748203333785E-2</v>
      </c>
      <c r="BI72" s="1072">
        <v>0.10192777702534242</v>
      </c>
      <c r="BJ72" s="1059">
        <v>1038</v>
      </c>
      <c r="BK72" s="1059">
        <v>1122</v>
      </c>
      <c r="BL72" s="1059">
        <v>991</v>
      </c>
      <c r="BM72" s="1059">
        <v>1116</v>
      </c>
      <c r="BN72" s="1059">
        <v>926</v>
      </c>
      <c r="BO72" s="1059">
        <v>4267</v>
      </c>
      <c r="BP72" s="1059">
        <v>5193</v>
      </c>
      <c r="BQ72" s="1126">
        <v>19774</v>
      </c>
      <c r="BR72" s="1059">
        <v>1032</v>
      </c>
      <c r="BS72" s="1059">
        <v>1089</v>
      </c>
      <c r="BT72" s="1059">
        <v>998</v>
      </c>
      <c r="BU72" s="1059">
        <v>1142</v>
      </c>
      <c r="BV72" s="1059">
        <v>928</v>
      </c>
      <c r="BW72" s="1059">
        <v>4261</v>
      </c>
      <c r="BX72" s="1059">
        <v>5189</v>
      </c>
      <c r="BY72" s="1126">
        <v>19616</v>
      </c>
      <c r="BZ72" s="1059">
        <v>1051</v>
      </c>
      <c r="CA72" s="1059">
        <v>1044</v>
      </c>
      <c r="CB72" s="1059">
        <v>1011</v>
      </c>
      <c r="CC72" s="1059">
        <v>1165</v>
      </c>
      <c r="CD72" s="1059">
        <v>951</v>
      </c>
      <c r="CE72" s="1059">
        <v>4271</v>
      </c>
      <c r="CF72" s="1059">
        <v>5222</v>
      </c>
      <c r="CG72" s="1126">
        <v>19572</v>
      </c>
      <c r="CH72" s="1059">
        <v>1050</v>
      </c>
      <c r="CI72" s="1059">
        <v>1015</v>
      </c>
      <c r="CJ72" s="1059">
        <v>1043</v>
      </c>
      <c r="CK72" s="1059">
        <v>1235</v>
      </c>
      <c r="CL72" s="1059">
        <v>905</v>
      </c>
      <c r="CM72" s="1059">
        <v>4343</v>
      </c>
      <c r="CN72" s="1059">
        <v>5248</v>
      </c>
      <c r="CO72" s="1126">
        <v>19342</v>
      </c>
      <c r="CP72" s="1059">
        <v>1053</v>
      </c>
      <c r="CQ72" s="1059">
        <v>1023</v>
      </c>
      <c r="CR72" s="1059">
        <v>1040</v>
      </c>
      <c r="CS72" s="1059">
        <v>1187</v>
      </c>
      <c r="CT72" s="1059">
        <v>940</v>
      </c>
      <c r="CU72" s="1059">
        <v>4303</v>
      </c>
      <c r="CV72" s="1059">
        <v>5243</v>
      </c>
      <c r="CW72" s="1126">
        <v>19244</v>
      </c>
      <c r="CX72" s="1059">
        <v>1033</v>
      </c>
      <c r="CY72" s="1059">
        <v>981</v>
      </c>
      <c r="CZ72" s="1059">
        <v>1082</v>
      </c>
      <c r="DA72" s="1059">
        <v>1175</v>
      </c>
      <c r="DB72" s="1059">
        <v>971</v>
      </c>
      <c r="DC72" s="1059">
        <v>4271</v>
      </c>
      <c r="DD72" s="1059">
        <v>5242</v>
      </c>
      <c r="DE72" s="1126">
        <v>19139</v>
      </c>
      <c r="DF72" s="1059">
        <v>982</v>
      </c>
      <c r="DG72" s="1059">
        <v>978</v>
      </c>
      <c r="DH72" s="1059">
        <v>1112</v>
      </c>
      <c r="DI72" s="1059">
        <v>1229</v>
      </c>
      <c r="DJ72" s="1059">
        <v>955</v>
      </c>
      <c r="DK72" s="1059">
        <v>4301</v>
      </c>
      <c r="DL72" s="1059">
        <v>5256</v>
      </c>
      <c r="DM72" s="1126">
        <v>18972</v>
      </c>
      <c r="DN72" s="1059">
        <v>975</v>
      </c>
      <c r="DO72" s="1059">
        <v>988</v>
      </c>
      <c r="DP72" s="1059">
        <v>1104</v>
      </c>
      <c r="DQ72" s="1059">
        <v>1240</v>
      </c>
      <c r="DR72" s="1059">
        <v>930</v>
      </c>
      <c r="DS72" s="1059">
        <v>4307</v>
      </c>
      <c r="DT72" s="1059">
        <v>5237</v>
      </c>
      <c r="DU72" s="1126">
        <v>18865</v>
      </c>
      <c r="DV72" s="1059">
        <v>970</v>
      </c>
      <c r="DW72" s="1059">
        <v>980</v>
      </c>
      <c r="DX72" s="1059">
        <v>1173</v>
      </c>
      <c r="DY72" s="1059">
        <v>1188</v>
      </c>
      <c r="DZ72" s="1059">
        <v>889</v>
      </c>
      <c r="EA72" s="1059">
        <v>4311</v>
      </c>
      <c r="EB72" s="1059">
        <v>5200</v>
      </c>
      <c r="EC72" s="1126">
        <v>18659</v>
      </c>
      <c r="ED72" s="1059">
        <v>984</v>
      </c>
      <c r="EE72" s="1059">
        <v>990</v>
      </c>
      <c r="EF72" s="1059">
        <v>1186</v>
      </c>
      <c r="EG72" s="1059">
        <v>1198</v>
      </c>
      <c r="EH72" s="1059">
        <v>872</v>
      </c>
      <c r="EI72" s="1059">
        <v>4358</v>
      </c>
      <c r="EJ72" s="1059">
        <v>5230</v>
      </c>
      <c r="EK72" s="1126">
        <v>18522</v>
      </c>
      <c r="EL72" s="1059">
        <v>977</v>
      </c>
      <c r="EM72" s="1059">
        <v>1044</v>
      </c>
      <c r="EN72" s="1059">
        <v>1171</v>
      </c>
      <c r="EO72" s="1059">
        <v>1183</v>
      </c>
      <c r="EP72" s="1059">
        <v>826</v>
      </c>
      <c r="EQ72" s="1059">
        <v>4375</v>
      </c>
      <c r="ER72" s="1059">
        <v>5201</v>
      </c>
      <c r="ES72" s="1126">
        <v>18387</v>
      </c>
      <c r="ET72" s="1059" t="s">
        <v>770</v>
      </c>
      <c r="EU72" s="1059" t="s">
        <v>770</v>
      </c>
      <c r="EV72" s="1059">
        <v>18</v>
      </c>
      <c r="EW72" s="1059">
        <v>22</v>
      </c>
      <c r="EX72" s="1059">
        <v>40</v>
      </c>
      <c r="EY72" s="1059">
        <v>163</v>
      </c>
      <c r="EZ72" s="1098">
        <v>0.24539877300613497</v>
      </c>
      <c r="FA72" s="1098">
        <v>0.18570158324610511</v>
      </c>
      <c r="FB72" s="1098">
        <v>0.31682014854239016</v>
      </c>
      <c r="FC72" s="64" t="s">
        <v>3498</v>
      </c>
      <c r="FD72" s="1098">
        <v>0.13496932515337423</v>
      </c>
      <c r="FE72" s="1098">
        <v>9.0849527691733697E-2</v>
      </c>
      <c r="FF72" s="1098">
        <v>0.19589849740261486</v>
      </c>
      <c r="FG72" s="1126" t="s">
        <v>3498</v>
      </c>
      <c r="FH72" s="1059" t="s">
        <v>770</v>
      </c>
      <c r="FI72" s="1059" t="s">
        <v>770</v>
      </c>
      <c r="FJ72" s="1059">
        <v>25</v>
      </c>
      <c r="FK72" s="1059">
        <v>29</v>
      </c>
      <c r="FL72" s="1059">
        <v>54</v>
      </c>
      <c r="FM72" s="1059">
        <v>160</v>
      </c>
      <c r="FN72" s="1098">
        <v>0.33750000000000002</v>
      </c>
      <c r="FO72" s="1098">
        <v>0.26880525616204448</v>
      </c>
      <c r="FP72" s="1098">
        <v>0.41381475726869471</v>
      </c>
      <c r="FQ72" s="1059" t="s">
        <v>2154</v>
      </c>
      <c r="FR72" s="1098">
        <v>0.18124999999999999</v>
      </c>
      <c r="FS72" s="1098">
        <v>0.12926566148989363</v>
      </c>
      <c r="FT72" s="1098">
        <v>0.24818128793194091</v>
      </c>
      <c r="FU72" s="1126" t="s">
        <v>2154</v>
      </c>
      <c r="FV72" s="1059" t="s">
        <v>770</v>
      </c>
      <c r="FW72" s="1059" t="s">
        <v>770</v>
      </c>
      <c r="FX72" s="1059">
        <v>26</v>
      </c>
      <c r="FY72" s="1059">
        <v>29</v>
      </c>
      <c r="FZ72" s="1059">
        <v>55</v>
      </c>
      <c r="GA72" s="1059">
        <v>174</v>
      </c>
      <c r="GB72" s="1098">
        <v>0.31609195402298851</v>
      </c>
      <c r="GC72" s="1098">
        <v>0.25161503347225622</v>
      </c>
      <c r="GD72" s="1098">
        <v>0.38851387446407037</v>
      </c>
      <c r="GE72" s="1059" t="s">
        <v>2154</v>
      </c>
      <c r="GF72" s="1098">
        <v>0.16666666666666666</v>
      </c>
      <c r="GG72" s="1098">
        <v>0.11862275244448894</v>
      </c>
      <c r="GH72" s="1098">
        <v>0.22911089319010297</v>
      </c>
      <c r="GI72" s="1126" t="s">
        <v>2154</v>
      </c>
      <c r="GJ72" s="1059" t="s">
        <v>770</v>
      </c>
      <c r="GK72" s="1059" t="s">
        <v>770</v>
      </c>
      <c r="GL72" s="1059">
        <v>20</v>
      </c>
      <c r="GM72" s="1059">
        <v>29</v>
      </c>
      <c r="GN72" s="1059">
        <v>49</v>
      </c>
      <c r="GO72" s="1059">
        <v>170</v>
      </c>
      <c r="GP72" s="1098">
        <v>0.28823529411764703</v>
      </c>
      <c r="GQ72" s="1098">
        <v>0.22542163290501538</v>
      </c>
      <c r="GR72" s="1098">
        <v>0.36040788964712106</v>
      </c>
      <c r="GS72" s="1059" t="s">
        <v>2154</v>
      </c>
      <c r="GT72" s="1098">
        <v>0.17058823529411765</v>
      </c>
      <c r="GU72" s="1098">
        <v>0.1214802387930996</v>
      </c>
      <c r="GV72" s="1098">
        <v>0.23425457406577926</v>
      </c>
      <c r="GW72" s="1126" t="s">
        <v>2154</v>
      </c>
      <c r="GX72" s="1059" t="s">
        <v>770</v>
      </c>
      <c r="GY72" s="1059" t="s">
        <v>770</v>
      </c>
      <c r="GZ72" s="1059">
        <v>17</v>
      </c>
      <c r="HA72" s="1059">
        <v>11</v>
      </c>
      <c r="HB72" s="1059">
        <v>28</v>
      </c>
      <c r="HC72" s="1059">
        <v>183</v>
      </c>
      <c r="HD72" s="1098">
        <v>0.15300546448087432</v>
      </c>
      <c r="HE72" s="1098">
        <v>0.10803050767038307</v>
      </c>
      <c r="HF72" s="1098">
        <v>0.21224883075055107</v>
      </c>
      <c r="HG72" s="1059" t="s">
        <v>3498</v>
      </c>
      <c r="HH72" s="1098">
        <v>6.0109289617486336E-2</v>
      </c>
      <c r="HI72" s="1098">
        <v>3.3892167379215965E-2</v>
      </c>
      <c r="HJ72" s="1098">
        <v>0.10441471046149581</v>
      </c>
      <c r="HK72" s="1126" t="s">
        <v>2154</v>
      </c>
      <c r="HL72" s="1059" t="s">
        <v>770</v>
      </c>
      <c r="HM72" s="1059" t="s">
        <v>770</v>
      </c>
      <c r="HN72" s="1059">
        <v>20</v>
      </c>
      <c r="HO72" s="1059">
        <v>12</v>
      </c>
      <c r="HP72" s="1059">
        <v>32</v>
      </c>
      <c r="HQ72" s="1059">
        <v>191</v>
      </c>
      <c r="HR72" s="1098">
        <v>0.16753926701570682</v>
      </c>
      <c r="HS72" s="1098">
        <v>0.12124774421339612</v>
      </c>
      <c r="HT72" s="1098">
        <v>0.22694026069743903</v>
      </c>
      <c r="HU72" s="1059" t="s">
        <v>2154</v>
      </c>
      <c r="HV72" s="1098">
        <v>6.2827225130890049E-2</v>
      </c>
      <c r="HW72" s="1098">
        <v>3.63016346980439E-2</v>
      </c>
      <c r="HX72" s="1098">
        <v>0.1065912536492747</v>
      </c>
      <c r="HY72" s="1126" t="s">
        <v>2154</v>
      </c>
      <c r="HZ72" s="1059" t="s">
        <v>770</v>
      </c>
      <c r="IA72" s="1059" t="s">
        <v>770</v>
      </c>
      <c r="IB72" s="1059">
        <v>24</v>
      </c>
      <c r="IC72" s="1059">
        <v>11</v>
      </c>
      <c r="ID72" s="1059">
        <v>35</v>
      </c>
      <c r="IE72" s="1059">
        <v>169</v>
      </c>
      <c r="IF72" s="1098">
        <v>0.20710059171597633</v>
      </c>
      <c r="IG72" s="1098">
        <v>0.15284856717418363</v>
      </c>
      <c r="IH72" s="1098">
        <v>0.27437218949217451</v>
      </c>
      <c r="II72" s="1059" t="s">
        <v>2154</v>
      </c>
      <c r="IJ72" s="1098">
        <v>6.5088757396449703E-2</v>
      </c>
      <c r="IK72" s="1098">
        <v>3.6729903670853138E-2</v>
      </c>
      <c r="IL72" s="1098">
        <v>0.1127797047125271</v>
      </c>
      <c r="IM72" s="1126" t="s">
        <v>2154</v>
      </c>
      <c r="IN72" s="1059" t="s">
        <v>770</v>
      </c>
      <c r="IO72" s="1059" t="s">
        <v>770</v>
      </c>
      <c r="IP72" s="1059">
        <v>18</v>
      </c>
      <c r="IQ72" s="1059">
        <v>6</v>
      </c>
      <c r="IR72" s="1059">
        <v>24</v>
      </c>
      <c r="IS72" s="1059">
        <v>108</v>
      </c>
      <c r="IT72" s="1098">
        <v>0.22222222222222221</v>
      </c>
      <c r="IU72" s="1098">
        <v>0.15412547066351984</v>
      </c>
      <c r="IV72" s="1098">
        <v>0.3094008403067896</v>
      </c>
      <c r="IW72" s="1059" t="s">
        <v>2154</v>
      </c>
      <c r="IX72" s="1098">
        <v>5.5555555555555552E-2</v>
      </c>
      <c r="IY72" s="1098">
        <v>2.5707729609183883E-2</v>
      </c>
      <c r="IZ72" s="1098">
        <v>0.11593436794331123</v>
      </c>
      <c r="JA72" s="1126" t="s">
        <v>2154</v>
      </c>
      <c r="JB72" s="1059">
        <v>18806</v>
      </c>
      <c r="JC72" s="1059">
        <v>1041</v>
      </c>
      <c r="JD72" s="1059">
        <v>961</v>
      </c>
      <c r="JE72" s="1059">
        <v>1103</v>
      </c>
      <c r="JF72" s="1059">
        <v>1120</v>
      </c>
      <c r="JG72" s="1126">
        <v>965</v>
      </c>
      <c r="JH72" s="1059">
        <v>2969</v>
      </c>
      <c r="JI72" s="1059">
        <v>12</v>
      </c>
      <c r="JJ72" s="1059">
        <v>36</v>
      </c>
      <c r="JK72" s="1059">
        <v>55</v>
      </c>
      <c r="JL72" s="1059">
        <v>80</v>
      </c>
      <c r="JM72" s="1126">
        <v>52</v>
      </c>
      <c r="JN72" s="1060">
        <v>0.15787514622992663</v>
      </c>
      <c r="JO72" s="1060">
        <v>1.1527377521613832E-2</v>
      </c>
      <c r="JP72" s="1060">
        <v>3.7460978147762745E-2</v>
      </c>
      <c r="JQ72" s="1060">
        <v>4.9864007252946513E-2</v>
      </c>
      <c r="JR72" s="1060">
        <v>7.1428571428571425E-2</v>
      </c>
      <c r="JS72" s="1072">
        <v>5.3886010362694303E-2</v>
      </c>
      <c r="JT72" s="1059">
        <v>19097</v>
      </c>
      <c r="JU72" s="1059">
        <v>17983</v>
      </c>
      <c r="JV72" s="1059">
        <v>17231</v>
      </c>
      <c r="JW72" s="1059">
        <v>752</v>
      </c>
      <c r="JX72" s="1059">
        <v>141</v>
      </c>
      <c r="JY72" s="1059">
        <v>49</v>
      </c>
      <c r="JZ72" s="1059">
        <v>562</v>
      </c>
      <c r="KA72" s="1059">
        <v>266</v>
      </c>
      <c r="KB72" s="1059">
        <v>681</v>
      </c>
      <c r="KC72" s="1059">
        <v>119</v>
      </c>
      <c r="KD72" s="1059">
        <v>48</v>
      </c>
      <c r="KE72" s="1060">
        <v>0.90228831753678584</v>
      </c>
      <c r="KF72" s="1072">
        <v>9.7711682463214156E-2</v>
      </c>
      <c r="KG72" s="1059">
        <v>1041</v>
      </c>
      <c r="KH72" s="1059">
        <v>909</v>
      </c>
      <c r="KI72" s="1059">
        <v>869</v>
      </c>
      <c r="KJ72" s="1059">
        <v>40</v>
      </c>
      <c r="KK72" s="1059">
        <v>2</v>
      </c>
      <c r="KL72" s="1059">
        <v>7</v>
      </c>
      <c r="KM72" s="1059">
        <v>31</v>
      </c>
      <c r="KN72" s="1059">
        <v>44</v>
      </c>
      <c r="KO72" s="1059">
        <v>73</v>
      </c>
      <c r="KP72" s="1059">
        <v>12</v>
      </c>
      <c r="KQ72" s="1059">
        <v>3</v>
      </c>
      <c r="KR72" s="1060">
        <v>0.83477425552353501</v>
      </c>
      <c r="KS72" s="1072">
        <v>0.16522574447646499</v>
      </c>
      <c r="KT72" s="1059">
        <v>572</v>
      </c>
      <c r="KU72" s="1059">
        <v>521</v>
      </c>
      <c r="KV72" s="1059">
        <v>500</v>
      </c>
      <c r="KW72" s="1059">
        <v>21</v>
      </c>
      <c r="KX72" s="1059">
        <v>2</v>
      </c>
      <c r="KY72" s="1059">
        <v>7</v>
      </c>
      <c r="KZ72" s="1059">
        <v>12</v>
      </c>
      <c r="LA72" s="1059">
        <v>15</v>
      </c>
      <c r="LB72" s="1059">
        <v>27</v>
      </c>
      <c r="LC72" s="1059">
        <v>6</v>
      </c>
      <c r="LD72" s="1059">
        <v>3</v>
      </c>
      <c r="LE72" s="1060">
        <v>0.87412587412587417</v>
      </c>
      <c r="LF72" s="1072">
        <v>0.12587412587412583</v>
      </c>
      <c r="LG72" s="1059">
        <v>389</v>
      </c>
      <c r="LH72" s="1059">
        <v>356</v>
      </c>
      <c r="LI72" s="1059">
        <v>346</v>
      </c>
      <c r="LJ72" s="1059">
        <v>10</v>
      </c>
      <c r="LK72" s="1059">
        <v>0</v>
      </c>
      <c r="LL72" s="1059">
        <v>2</v>
      </c>
      <c r="LM72" s="1059">
        <v>8</v>
      </c>
      <c r="LN72" s="1059">
        <v>14</v>
      </c>
      <c r="LO72" s="1059">
        <v>14</v>
      </c>
      <c r="LP72" s="1059">
        <v>3</v>
      </c>
      <c r="LQ72" s="1059">
        <v>2</v>
      </c>
      <c r="LR72" s="1060">
        <v>0.88946015424164526</v>
      </c>
      <c r="LS72" s="1072">
        <v>0.11053984575835474</v>
      </c>
      <c r="LT72" s="1059">
        <v>1106</v>
      </c>
      <c r="LU72" s="1059">
        <v>1043</v>
      </c>
      <c r="LV72" s="1059">
        <v>1013</v>
      </c>
      <c r="LW72" s="1059">
        <v>30</v>
      </c>
      <c r="LX72" s="1059">
        <v>0</v>
      </c>
      <c r="LY72" s="1059">
        <v>8</v>
      </c>
      <c r="LZ72" s="1059">
        <v>22</v>
      </c>
      <c r="MA72" s="1059">
        <v>23</v>
      </c>
      <c r="MB72" s="1059">
        <v>31</v>
      </c>
      <c r="MC72" s="1059">
        <v>7</v>
      </c>
      <c r="MD72" s="1059">
        <v>2</v>
      </c>
      <c r="ME72" s="1060">
        <v>0.91591320072332727</v>
      </c>
      <c r="MF72" s="1072">
        <v>8.408679927667273E-2</v>
      </c>
      <c r="MG72" s="1059">
        <v>232</v>
      </c>
      <c r="MH72" s="1059">
        <v>209</v>
      </c>
      <c r="MI72" s="1059">
        <v>202</v>
      </c>
      <c r="MJ72" s="1059">
        <v>7</v>
      </c>
      <c r="MK72" s="1059">
        <v>0</v>
      </c>
      <c r="ML72" s="1059">
        <v>3</v>
      </c>
      <c r="MM72" s="1059">
        <v>4</v>
      </c>
      <c r="MN72" s="1059">
        <v>7</v>
      </c>
      <c r="MO72" s="1059">
        <v>12</v>
      </c>
      <c r="MP72" s="1059">
        <v>4</v>
      </c>
      <c r="MQ72" s="1059">
        <v>0</v>
      </c>
      <c r="MR72" s="1060">
        <v>0.87068965517241381</v>
      </c>
      <c r="MS72" s="1072">
        <v>0.12931034482758619</v>
      </c>
      <c r="MT72" s="1059">
        <v>543</v>
      </c>
      <c r="MU72" s="1059">
        <v>491</v>
      </c>
      <c r="MV72" s="1059">
        <v>480</v>
      </c>
      <c r="MW72" s="1059">
        <v>11</v>
      </c>
      <c r="MX72" s="1059">
        <v>1</v>
      </c>
      <c r="MY72" s="1059">
        <v>1</v>
      </c>
      <c r="MZ72" s="1059">
        <v>9</v>
      </c>
      <c r="NA72" s="1059">
        <v>15</v>
      </c>
      <c r="NB72" s="1059">
        <v>34</v>
      </c>
      <c r="NC72" s="1059">
        <v>2</v>
      </c>
      <c r="ND72" s="1059">
        <v>1</v>
      </c>
      <c r="NE72" s="1060">
        <v>0.88397790055248615</v>
      </c>
      <c r="NF72" s="1072">
        <v>0.11602209944751385</v>
      </c>
      <c r="NG72" s="1059">
        <v>389</v>
      </c>
      <c r="NH72" s="1059">
        <v>361</v>
      </c>
      <c r="NI72" s="1059">
        <v>349</v>
      </c>
      <c r="NJ72" s="1059">
        <v>12</v>
      </c>
      <c r="NK72" s="1059">
        <v>0</v>
      </c>
      <c r="NL72" s="1059">
        <v>1</v>
      </c>
      <c r="NM72" s="1059">
        <v>11</v>
      </c>
      <c r="NN72" s="1059">
        <v>6</v>
      </c>
      <c r="NO72" s="1059">
        <v>21</v>
      </c>
      <c r="NP72" s="1059">
        <v>1</v>
      </c>
      <c r="NQ72" s="1059">
        <v>0</v>
      </c>
      <c r="NR72" s="1060">
        <v>0.89717223650385602</v>
      </c>
      <c r="NS72" s="1072">
        <v>0.10282776349614398</v>
      </c>
      <c r="NT72" s="1059">
        <v>968</v>
      </c>
      <c r="NU72" s="1059">
        <v>909</v>
      </c>
      <c r="NV72" s="1059">
        <v>885</v>
      </c>
      <c r="NW72" s="1059">
        <v>24</v>
      </c>
      <c r="NX72" s="1059">
        <v>0</v>
      </c>
      <c r="NY72" s="1059">
        <v>1</v>
      </c>
      <c r="NZ72" s="1059">
        <v>23</v>
      </c>
      <c r="OA72" s="1059">
        <v>25</v>
      </c>
      <c r="OB72" s="1059">
        <v>30</v>
      </c>
      <c r="OC72" s="1059">
        <v>1</v>
      </c>
      <c r="OD72" s="1059">
        <v>3</v>
      </c>
      <c r="OE72" s="1060">
        <v>0.91425619834710747</v>
      </c>
      <c r="OF72" s="1072">
        <v>8.5743801652892526E-2</v>
      </c>
      <c r="OG72" s="1059">
        <v>5240</v>
      </c>
      <c r="OH72" s="1059">
        <v>4799</v>
      </c>
      <c r="OI72" s="1059">
        <v>4644</v>
      </c>
      <c r="OJ72" s="1059">
        <v>155</v>
      </c>
      <c r="OK72" s="1059">
        <v>5</v>
      </c>
      <c r="OL72" s="1059">
        <v>30</v>
      </c>
      <c r="OM72" s="1059">
        <v>120</v>
      </c>
      <c r="ON72" s="1059">
        <v>149</v>
      </c>
      <c r="OO72" s="1059">
        <v>242</v>
      </c>
      <c r="OP72" s="1059">
        <v>36</v>
      </c>
      <c r="OQ72" s="1059">
        <v>14</v>
      </c>
      <c r="OR72" s="1060">
        <v>0.88625954198473278</v>
      </c>
      <c r="OS72" s="1072">
        <v>0.11374045801526722</v>
      </c>
      <c r="OT72" s="1059">
        <v>19244</v>
      </c>
      <c r="OU72" s="1059">
        <v>8.9165693203076302</v>
      </c>
      <c r="OV72" s="1060">
        <v>0</v>
      </c>
      <c r="OW72" s="1072">
        <v>0</v>
      </c>
      <c r="OX72" s="1059">
        <v>3376</v>
      </c>
      <c r="OY72" s="1060">
        <v>9.9380331753554499E-2</v>
      </c>
      <c r="OZ72" s="1059">
        <v>335.50799999999998</v>
      </c>
      <c r="PA72" s="1060">
        <v>0</v>
      </c>
      <c r="PB72" s="1072">
        <v>8.3333333333333329E-2</v>
      </c>
      <c r="PC72" s="1059">
        <v>735</v>
      </c>
      <c r="PD72" s="1059">
        <v>115</v>
      </c>
      <c r="PE72" s="1126">
        <v>70</v>
      </c>
      <c r="PF72" s="1059">
        <v>715</v>
      </c>
      <c r="PG72" s="1059">
        <v>95</v>
      </c>
      <c r="PH72" s="1126">
        <v>65</v>
      </c>
      <c r="PI72" s="1059">
        <v>670</v>
      </c>
      <c r="PJ72" s="1059">
        <v>95</v>
      </c>
      <c r="PK72" s="1126">
        <v>50</v>
      </c>
      <c r="PL72" s="1059">
        <v>650</v>
      </c>
      <c r="PM72" s="1059">
        <v>100</v>
      </c>
      <c r="PN72" s="1126">
        <v>50</v>
      </c>
      <c r="PO72" s="1059">
        <v>605</v>
      </c>
      <c r="PP72" s="1059">
        <v>80</v>
      </c>
      <c r="PQ72" s="1126">
        <v>35</v>
      </c>
      <c r="PR72" s="1059">
        <v>555</v>
      </c>
      <c r="PS72" s="1059">
        <v>100</v>
      </c>
      <c r="PT72" s="1126">
        <v>30</v>
      </c>
      <c r="PU72" s="1059" t="s">
        <v>770</v>
      </c>
      <c r="PV72" s="1059" t="s">
        <v>770</v>
      </c>
      <c r="PW72" s="1059" t="s">
        <v>770</v>
      </c>
      <c r="PX72" s="1059" t="s">
        <v>770</v>
      </c>
      <c r="PY72" s="1059" t="s">
        <v>770</v>
      </c>
      <c r="PZ72" s="1059" t="s">
        <v>770</v>
      </c>
      <c r="QA72" s="1059" t="s">
        <v>770</v>
      </c>
      <c r="QB72" s="1126" t="s">
        <v>770</v>
      </c>
      <c r="QC72" s="1059">
        <v>200</v>
      </c>
      <c r="QD72" s="1059">
        <v>213</v>
      </c>
      <c r="QE72" s="1059" t="s">
        <v>770</v>
      </c>
      <c r="QF72" s="1059">
        <v>193</v>
      </c>
      <c r="QG72" s="1059">
        <v>194</v>
      </c>
      <c r="QH72" s="1059">
        <v>186</v>
      </c>
      <c r="QI72" s="1059">
        <v>214</v>
      </c>
      <c r="QJ72" s="1059">
        <v>191</v>
      </c>
      <c r="QK72" s="1126">
        <v>203</v>
      </c>
      <c r="QL72" s="1059">
        <v>208</v>
      </c>
      <c r="QM72" s="1059">
        <v>198</v>
      </c>
      <c r="QN72" s="1059">
        <v>218</v>
      </c>
      <c r="QO72" s="1059">
        <v>199</v>
      </c>
      <c r="QP72" s="1059">
        <v>215</v>
      </c>
      <c r="QQ72" s="1059">
        <v>230</v>
      </c>
      <c r="QR72" s="1059">
        <v>229</v>
      </c>
      <c r="QS72" s="1059">
        <v>224</v>
      </c>
      <c r="QT72" s="1059">
        <v>227</v>
      </c>
      <c r="QU72" s="1059">
        <v>212</v>
      </c>
      <c r="QV72" s="1059">
        <v>189</v>
      </c>
      <c r="QW72" s="1059">
        <v>192</v>
      </c>
      <c r="QX72" s="1059">
        <v>198</v>
      </c>
      <c r="QY72" s="1059">
        <v>216</v>
      </c>
      <c r="QZ72" s="1059">
        <v>196</v>
      </c>
      <c r="RA72" s="1059">
        <v>210</v>
      </c>
      <c r="RB72" s="1059">
        <v>235</v>
      </c>
      <c r="RC72" s="1059">
        <v>244</v>
      </c>
      <c r="RD72" s="1059">
        <v>229</v>
      </c>
      <c r="RE72" s="1059">
        <v>198</v>
      </c>
      <c r="RF72" s="1059">
        <v>150</v>
      </c>
      <c r="RG72" s="1059">
        <v>162</v>
      </c>
      <c r="RH72" s="1059">
        <v>226</v>
      </c>
      <c r="RI72" s="1059">
        <v>189</v>
      </c>
      <c r="RJ72" s="1126">
        <v>199</v>
      </c>
      <c r="RK72" s="1059">
        <v>192</v>
      </c>
      <c r="RL72" s="1059">
        <v>210</v>
      </c>
      <c r="RM72" s="1059">
        <v>193</v>
      </c>
      <c r="RN72" s="1059">
        <v>214</v>
      </c>
      <c r="RO72" s="1059">
        <v>223</v>
      </c>
      <c r="RP72" s="1059">
        <v>236</v>
      </c>
      <c r="RQ72" s="1059">
        <v>222</v>
      </c>
      <c r="RR72" s="1059">
        <v>228</v>
      </c>
      <c r="RS72" s="1059">
        <v>209</v>
      </c>
      <c r="RT72" s="1059">
        <v>194</v>
      </c>
      <c r="RU72" s="1059">
        <v>199</v>
      </c>
      <c r="RV72" s="1059">
        <v>205</v>
      </c>
      <c r="RW72" s="1059">
        <v>215</v>
      </c>
      <c r="RX72" s="1059">
        <v>183</v>
      </c>
      <c r="RY72" s="1059">
        <v>196</v>
      </c>
      <c r="RZ72" s="1059">
        <v>220</v>
      </c>
      <c r="SA72" s="1059">
        <v>241</v>
      </c>
      <c r="SB72" s="1059">
        <v>237</v>
      </c>
      <c r="SC72" s="1059">
        <v>256</v>
      </c>
      <c r="SD72" s="1059">
        <v>188</v>
      </c>
      <c r="SE72" s="1059">
        <v>152</v>
      </c>
      <c r="SF72" s="1059">
        <v>211</v>
      </c>
      <c r="SG72" s="1059">
        <v>165</v>
      </c>
      <c r="SH72" s="1059">
        <v>193</v>
      </c>
      <c r="SI72" s="1126">
        <v>207</v>
      </c>
      <c r="SJ72" s="1059">
        <v>199</v>
      </c>
      <c r="SK72" s="1059">
        <v>191</v>
      </c>
      <c r="SL72" s="1059">
        <v>211</v>
      </c>
      <c r="SM72" s="1059">
        <v>221</v>
      </c>
      <c r="SN72" s="1059">
        <v>229</v>
      </c>
      <c r="SO72" s="1059">
        <v>208</v>
      </c>
      <c r="SP72" s="1059">
        <v>223</v>
      </c>
      <c r="SQ72" s="1059">
        <v>216</v>
      </c>
      <c r="SR72" s="1059">
        <v>191</v>
      </c>
      <c r="SS72" s="1059">
        <v>206</v>
      </c>
      <c r="ST72" s="1059">
        <v>211</v>
      </c>
      <c r="SU72" s="1059">
        <v>219</v>
      </c>
      <c r="SV72" s="1059">
        <v>184</v>
      </c>
      <c r="SW72" s="1059">
        <v>195</v>
      </c>
      <c r="SX72" s="1059">
        <v>202</v>
      </c>
      <c r="SY72" s="1059">
        <v>240</v>
      </c>
      <c r="SZ72" s="1059">
        <v>235</v>
      </c>
      <c r="TA72" s="1059">
        <v>266</v>
      </c>
      <c r="TB72" s="1059">
        <v>235</v>
      </c>
      <c r="TC72" s="1059">
        <v>189</v>
      </c>
      <c r="TD72" s="1059">
        <v>209</v>
      </c>
      <c r="TE72" s="1059">
        <v>152</v>
      </c>
      <c r="TF72" s="1059">
        <v>181</v>
      </c>
      <c r="TG72" s="1059">
        <v>203</v>
      </c>
      <c r="TH72" s="1126">
        <v>206</v>
      </c>
      <c r="TI72" s="1059">
        <v>96</v>
      </c>
      <c r="TJ72" s="1059">
        <v>104</v>
      </c>
      <c r="TK72" s="1059">
        <v>200</v>
      </c>
      <c r="TL72" s="1060">
        <v>0.52</v>
      </c>
      <c r="TM72" s="1060">
        <v>0.4510378507281424</v>
      </c>
      <c r="TN72" s="1060">
        <v>0.58820833621676694</v>
      </c>
      <c r="TO72" s="1126" t="s">
        <v>2154</v>
      </c>
      <c r="TP72" s="1059">
        <v>68</v>
      </c>
      <c r="TQ72" s="1059">
        <v>134</v>
      </c>
      <c r="TR72" s="1059">
        <v>202</v>
      </c>
      <c r="TS72" s="1060">
        <v>0.6633663366336634</v>
      </c>
      <c r="TT72" s="1060">
        <v>0.59568952589790047</v>
      </c>
      <c r="TU72" s="1060">
        <v>0.72494558997295899</v>
      </c>
      <c r="TV72" s="1126" t="s">
        <v>2154</v>
      </c>
      <c r="TW72" s="1059">
        <v>55</v>
      </c>
      <c r="TX72" s="1059">
        <v>151</v>
      </c>
      <c r="TY72" s="1059">
        <v>206</v>
      </c>
      <c r="TZ72" s="1060">
        <v>0.73300970873786409</v>
      </c>
      <c r="UA72" s="1060">
        <v>0.6687366858129965</v>
      </c>
      <c r="UB72" s="1060">
        <v>0.78875155573621203</v>
      </c>
      <c r="UC72" s="1126" t="s">
        <v>3499</v>
      </c>
      <c r="UD72" s="1059">
        <v>56</v>
      </c>
      <c r="UE72" s="1059">
        <v>169</v>
      </c>
      <c r="UF72" s="1059">
        <v>225</v>
      </c>
      <c r="UG72" s="1060">
        <v>0.75111111111111106</v>
      </c>
      <c r="UH72" s="1060">
        <v>0.69071842054746901</v>
      </c>
      <c r="UI72" s="1060">
        <v>0.80307322272526394</v>
      </c>
      <c r="UJ72" s="1126" t="s">
        <v>2154</v>
      </c>
      <c r="UK72" s="1059">
        <v>54</v>
      </c>
      <c r="UL72" s="1059">
        <v>153</v>
      </c>
      <c r="UM72" s="1059">
        <v>207</v>
      </c>
      <c r="UN72" s="1060">
        <v>0.73913043478260865</v>
      </c>
      <c r="UO72" s="1060">
        <v>0.67534263350790913</v>
      </c>
      <c r="UP72" s="1060">
        <v>0.79420448760261475</v>
      </c>
      <c r="UQ72" s="1126" t="s">
        <v>2154</v>
      </c>
      <c r="UR72" s="1059">
        <v>2703</v>
      </c>
      <c r="US72" s="1059">
        <v>2643</v>
      </c>
      <c r="UT72" s="1059">
        <v>60</v>
      </c>
      <c r="UU72" s="1059">
        <v>50</v>
      </c>
      <c r="UV72" s="1060">
        <v>0.83333333333333337</v>
      </c>
      <c r="UW72" s="1059">
        <v>10</v>
      </c>
      <c r="UX72" s="1072">
        <v>0.16666666666666666</v>
      </c>
      <c r="UY72" s="1059">
        <v>2002</v>
      </c>
      <c r="UZ72" s="1059">
        <v>1445</v>
      </c>
      <c r="VA72" s="1059">
        <v>248</v>
      </c>
      <c r="VB72" s="1059">
        <v>309</v>
      </c>
      <c r="VC72" s="1060">
        <v>0.72177822177822182</v>
      </c>
      <c r="VD72" s="1060">
        <v>0.12387612387612387</v>
      </c>
      <c r="VE72" s="1072">
        <v>0.15434565434565434</v>
      </c>
      <c r="VF72" s="1059">
        <v>5648</v>
      </c>
      <c r="VG72" s="1059">
        <v>335</v>
      </c>
      <c r="VH72" s="1059">
        <v>330</v>
      </c>
      <c r="VI72" s="1059">
        <v>155</v>
      </c>
      <c r="VJ72" s="1059">
        <v>3896</v>
      </c>
      <c r="VK72" s="1059">
        <v>324</v>
      </c>
      <c r="VL72" s="1059">
        <v>2200</v>
      </c>
      <c r="VM72" s="1072">
        <v>0.14727272727272728</v>
      </c>
      <c r="VN72" s="1059">
        <v>1469</v>
      </c>
      <c r="VO72" s="1059">
        <v>1</v>
      </c>
      <c r="VP72" s="1059">
        <v>274</v>
      </c>
      <c r="VQ72" s="1059">
        <v>334</v>
      </c>
      <c r="VR72" s="1059">
        <v>127</v>
      </c>
      <c r="VS72" s="1126">
        <v>2205</v>
      </c>
      <c r="VT72" s="1059">
        <v>825</v>
      </c>
      <c r="VU72" s="1059">
        <v>733</v>
      </c>
      <c r="VV72" s="1059">
        <v>90</v>
      </c>
      <c r="VW72" s="1059">
        <v>2</v>
      </c>
      <c r="VX72" s="1059">
        <v>92</v>
      </c>
      <c r="VY72" s="1060">
        <v>0.10909090909090909</v>
      </c>
      <c r="VZ72" s="1072">
        <v>0.11151515151515151</v>
      </c>
      <c r="WA72" s="1059">
        <v>90</v>
      </c>
      <c r="WB72" s="1059">
        <v>75</v>
      </c>
      <c r="WC72" s="1059">
        <v>65</v>
      </c>
      <c r="WD72" s="1059">
        <v>60</v>
      </c>
      <c r="WE72" s="1059">
        <v>75</v>
      </c>
      <c r="WF72" s="1059">
        <v>55</v>
      </c>
      <c r="WG72" s="1126">
        <v>45</v>
      </c>
      <c r="WH72" s="1059">
        <v>332</v>
      </c>
      <c r="WI72" s="1059">
        <v>85</v>
      </c>
      <c r="WJ72" s="1060">
        <v>0.25602409638554219</v>
      </c>
      <c r="WK72" s="1126">
        <v>24</v>
      </c>
      <c r="WL72" s="1059" t="s">
        <v>770</v>
      </c>
      <c r="WM72" s="1060" t="s">
        <v>770</v>
      </c>
      <c r="WN72" s="1060" t="s">
        <v>770</v>
      </c>
      <c r="WO72" s="1072" t="s">
        <v>770</v>
      </c>
      <c r="WP72" s="1059" t="s">
        <v>770</v>
      </c>
      <c r="WQ72" s="1060" t="s">
        <v>770</v>
      </c>
      <c r="WR72" s="1060" t="s">
        <v>770</v>
      </c>
      <c r="WS72" s="1072" t="s">
        <v>770</v>
      </c>
      <c r="WT72" s="1059" t="s">
        <v>770</v>
      </c>
      <c r="WU72" s="1060" t="s">
        <v>770</v>
      </c>
      <c r="WV72" s="1060" t="s">
        <v>770</v>
      </c>
      <c r="WW72" s="1072" t="s">
        <v>770</v>
      </c>
      <c r="WX72" s="1059" t="s">
        <v>770</v>
      </c>
      <c r="WY72" s="1060" t="s">
        <v>770</v>
      </c>
      <c r="WZ72" s="1060" t="s">
        <v>770</v>
      </c>
      <c r="XA72" s="1072" t="s">
        <v>770</v>
      </c>
      <c r="XB72" s="1059">
        <v>227</v>
      </c>
      <c r="XC72" s="1059">
        <v>7864</v>
      </c>
      <c r="XD72" s="1072">
        <v>2.8865717192268565E-2</v>
      </c>
      <c r="XE72" s="1059">
        <v>95</v>
      </c>
      <c r="XF72" s="1059">
        <v>910</v>
      </c>
      <c r="XG72" s="1060">
        <v>0.1043956043956044</v>
      </c>
      <c r="XH72" s="1060">
        <v>8.6164016714191882E-2</v>
      </c>
      <c r="XI72" s="1060">
        <v>0.12595314753752104</v>
      </c>
      <c r="XJ72" s="1059">
        <v>115</v>
      </c>
      <c r="XK72" s="1059">
        <v>915</v>
      </c>
      <c r="XL72" s="1060">
        <v>0.12568306010928962</v>
      </c>
      <c r="XM72" s="1060">
        <v>0.10575706592096992</v>
      </c>
      <c r="XN72" s="1060">
        <v>0.14873891548677232</v>
      </c>
      <c r="XO72" s="1059">
        <v>115</v>
      </c>
      <c r="XP72" s="1059">
        <v>950</v>
      </c>
      <c r="XQ72" s="1060">
        <v>0.12105263157894737</v>
      </c>
      <c r="XR72" s="1060">
        <v>0.10182221414585917</v>
      </c>
      <c r="XS72" s="1060">
        <v>0.14333536068823319</v>
      </c>
      <c r="XT72" s="1059">
        <v>95</v>
      </c>
      <c r="XU72" s="1059">
        <v>995</v>
      </c>
      <c r="XV72" s="1060">
        <v>9.5477386934673364E-2</v>
      </c>
      <c r="XW72" s="1060">
        <v>7.8742187918511522E-2</v>
      </c>
      <c r="XX72" s="1060">
        <v>0.11532410469368906</v>
      </c>
      <c r="XY72" s="1059">
        <v>120</v>
      </c>
      <c r="XZ72" s="1059">
        <v>995</v>
      </c>
      <c r="YA72" s="1060">
        <v>0.12060301507537688</v>
      </c>
      <c r="YB72" s="1060">
        <v>0.10181322308936515</v>
      </c>
      <c r="YC72" s="1060">
        <v>0.14231106377052485</v>
      </c>
      <c r="YD72" s="1059">
        <v>95</v>
      </c>
      <c r="YE72" s="1059">
        <v>890</v>
      </c>
      <c r="YF72" s="1060">
        <v>0.10674157303370786</v>
      </c>
      <c r="YG72" s="1060">
        <v>8.8118324177239707E-2</v>
      </c>
      <c r="YH72" s="1060">
        <v>0.12874503219072556</v>
      </c>
      <c r="YI72" s="1059" t="s">
        <v>770</v>
      </c>
      <c r="YJ72" s="1059" t="s">
        <v>770</v>
      </c>
      <c r="YK72" s="1060" t="s">
        <v>770</v>
      </c>
      <c r="YL72" s="1060" t="s">
        <v>770</v>
      </c>
      <c r="YM72" s="1072" t="s">
        <v>770</v>
      </c>
      <c r="YN72" s="1059">
        <v>120</v>
      </c>
      <c r="YO72" s="1059">
        <v>120</v>
      </c>
      <c r="YP72" s="1059">
        <v>130</v>
      </c>
      <c r="YQ72" s="1059">
        <v>110</v>
      </c>
      <c r="YR72" s="1059">
        <v>90</v>
      </c>
      <c r="YS72" s="1059">
        <v>110</v>
      </c>
      <c r="YT72" s="1126">
        <v>75</v>
      </c>
      <c r="YU72" s="1059">
        <v>11</v>
      </c>
      <c r="YV72" s="1059">
        <v>98</v>
      </c>
      <c r="YW72" s="1060">
        <v>0.11224489795918367</v>
      </c>
      <c r="YX72" s="1060">
        <v>6.3842699458857469E-2</v>
      </c>
      <c r="YY72" s="1060">
        <v>0.18989933369673154</v>
      </c>
      <c r="YZ72" s="1059">
        <v>9</v>
      </c>
      <c r="ZA72" s="1059">
        <v>98</v>
      </c>
      <c r="ZB72" s="1060">
        <v>9.1836734693877556E-2</v>
      </c>
      <c r="ZC72" s="1060">
        <v>4.9069215145583274E-2</v>
      </c>
      <c r="ZD72" s="1060">
        <v>0.16539608291293148</v>
      </c>
      <c r="ZE72" s="1059">
        <v>10</v>
      </c>
      <c r="ZF72" s="1059">
        <v>98</v>
      </c>
      <c r="ZG72" s="1060">
        <v>0.10204081632653061</v>
      </c>
      <c r="ZH72" s="1060">
        <v>5.637600332589366E-2</v>
      </c>
      <c r="ZI72" s="1060">
        <v>0.17772766228115822</v>
      </c>
      <c r="ZJ72" s="1059">
        <v>17</v>
      </c>
      <c r="ZK72" s="1059">
        <v>98</v>
      </c>
      <c r="ZL72" s="1060">
        <v>0.17346938775510204</v>
      </c>
      <c r="ZM72" s="1060">
        <v>0.11122131829641894</v>
      </c>
      <c r="ZN72" s="1072">
        <v>0.26035092015039285</v>
      </c>
      <c r="ZO72" s="1059">
        <v>198</v>
      </c>
      <c r="ZP72" s="1059">
        <v>15</v>
      </c>
      <c r="ZQ72" s="1059">
        <v>183</v>
      </c>
      <c r="ZR72" s="1060">
        <v>0.9242424242424242</v>
      </c>
      <c r="ZS72" s="1059">
        <v>73</v>
      </c>
      <c r="ZT72" s="1059">
        <v>26</v>
      </c>
      <c r="ZU72" s="1059">
        <v>99</v>
      </c>
      <c r="ZV72" s="1060">
        <v>0.39890710382513661</v>
      </c>
      <c r="ZW72" s="1060">
        <v>0.33074171575656269</v>
      </c>
      <c r="ZX72" s="1060">
        <v>0.47122943008260709</v>
      </c>
      <c r="ZY72" s="1060">
        <v>0.54098360655737709</v>
      </c>
      <c r="ZZ72" s="1060">
        <v>0.46868348472833593</v>
      </c>
      <c r="AAA72" s="1072">
        <v>0.61159848317470333</v>
      </c>
      <c r="AAB72" s="1059">
        <v>28</v>
      </c>
      <c r="AAC72" s="1059">
        <v>193</v>
      </c>
      <c r="AAD72" s="1059">
        <v>221</v>
      </c>
      <c r="AAE72" s="1060">
        <v>0.87330316742081449</v>
      </c>
      <c r="AAF72" s="1059">
        <v>98</v>
      </c>
      <c r="AAG72" s="1060">
        <v>0.50777202072538863</v>
      </c>
      <c r="AAH72" s="1060">
        <v>0.43777968196940914</v>
      </c>
      <c r="AAI72" s="1060">
        <v>0.57746100979325832</v>
      </c>
      <c r="AAJ72" s="1059">
        <v>25</v>
      </c>
      <c r="AAK72" s="1059">
        <v>123</v>
      </c>
      <c r="AAL72" s="1060">
        <v>0.63730569948186533</v>
      </c>
      <c r="AAM72" s="1060">
        <v>0.5674090627524998</v>
      </c>
      <c r="AAN72" s="1072">
        <v>0.70184315838795874</v>
      </c>
      <c r="AAO72" s="1059">
        <v>194</v>
      </c>
      <c r="AAP72" s="1059">
        <v>85</v>
      </c>
      <c r="AAQ72" s="1060">
        <v>0.43814432989690721</v>
      </c>
      <c r="AAR72" s="1060">
        <v>0.37019795862675708</v>
      </c>
      <c r="AAS72" s="1060">
        <v>0.50849278626028172</v>
      </c>
      <c r="AAT72" s="1059">
        <v>33</v>
      </c>
      <c r="AAU72" s="1059">
        <v>118</v>
      </c>
      <c r="AAV72" s="1060">
        <v>0.60824742268041232</v>
      </c>
      <c r="AAW72" s="1060">
        <v>0.53809330794947519</v>
      </c>
      <c r="AAX72" s="1072">
        <v>0.67419788849820705</v>
      </c>
      <c r="AAY72" s="1059">
        <v>192</v>
      </c>
      <c r="AAZ72" s="1059">
        <v>191</v>
      </c>
      <c r="ABA72" s="1059">
        <v>1</v>
      </c>
      <c r="ABB72" s="1060">
        <v>0.99479166666666663</v>
      </c>
      <c r="ABC72" s="1059">
        <v>88</v>
      </c>
      <c r="ABD72" s="1060">
        <v>0.4607329842931937</v>
      </c>
      <c r="ABE72" s="1060">
        <v>0.39151320756372315</v>
      </c>
      <c r="ABF72" s="1060">
        <v>0.53150112372495817</v>
      </c>
      <c r="ABG72" s="1059">
        <v>23</v>
      </c>
      <c r="ABH72" s="1059">
        <v>111</v>
      </c>
      <c r="ABI72" s="1060">
        <v>0.58115183246073299</v>
      </c>
      <c r="ABJ72" s="1060">
        <v>0.51025774799555879</v>
      </c>
      <c r="ABK72" s="1072">
        <v>0.64884596734116651</v>
      </c>
      <c r="ABL72" s="1059">
        <v>5648</v>
      </c>
      <c r="ABM72" s="1059">
        <v>3448</v>
      </c>
      <c r="ABN72" s="1059">
        <v>2200</v>
      </c>
      <c r="ABO72" s="1059">
        <v>335</v>
      </c>
      <c r="ABP72" s="1059">
        <v>157</v>
      </c>
      <c r="ABQ72" s="1059">
        <v>431</v>
      </c>
      <c r="ABR72" s="1059">
        <v>330</v>
      </c>
      <c r="ABS72" s="1059">
        <v>376</v>
      </c>
      <c r="ABT72" s="1059">
        <v>247</v>
      </c>
      <c r="ABU72" s="1059">
        <v>155</v>
      </c>
      <c r="ABV72" s="1059">
        <v>143</v>
      </c>
      <c r="ABW72" s="1126">
        <v>26</v>
      </c>
      <c r="ABX72" s="1059">
        <v>75</v>
      </c>
      <c r="ABY72" s="1059">
        <v>80</v>
      </c>
      <c r="ABZ72" s="1059">
        <v>75</v>
      </c>
      <c r="ACA72" s="1059">
        <v>25</v>
      </c>
      <c r="ACB72" s="1059">
        <v>230</v>
      </c>
      <c r="ACC72" s="1059">
        <v>260</v>
      </c>
      <c r="ACD72" s="1059">
        <v>145</v>
      </c>
      <c r="ACE72" s="1059">
        <v>110</v>
      </c>
      <c r="ACF72" s="1059">
        <v>100</v>
      </c>
      <c r="ACG72" s="1059">
        <v>70</v>
      </c>
      <c r="ACH72" s="1059">
        <v>20</v>
      </c>
      <c r="ACI72" s="1059">
        <v>260</v>
      </c>
      <c r="ACJ72" s="1059">
        <v>280</v>
      </c>
      <c r="ACK72" s="1059">
        <v>160</v>
      </c>
      <c r="ACL72" s="1059">
        <v>90</v>
      </c>
      <c r="ACM72" s="1059">
        <v>105</v>
      </c>
      <c r="ACN72" s="1059">
        <v>65</v>
      </c>
      <c r="ACO72" s="1059">
        <v>15</v>
      </c>
      <c r="ACP72" s="1059">
        <v>245</v>
      </c>
      <c r="ACQ72" s="1059">
        <v>280</v>
      </c>
      <c r="ACR72" s="1059">
        <v>145</v>
      </c>
      <c r="ACS72" s="1059">
        <v>110</v>
      </c>
      <c r="ACT72" s="1059">
        <v>105</v>
      </c>
      <c r="ACU72" s="1059">
        <v>85</v>
      </c>
      <c r="ACV72" s="1059">
        <v>50</v>
      </c>
      <c r="ACW72" s="1059">
        <v>305</v>
      </c>
      <c r="ACX72" s="1059">
        <v>330</v>
      </c>
      <c r="ACY72" s="1059">
        <v>185</v>
      </c>
      <c r="ACZ72" s="1059">
        <v>130</v>
      </c>
      <c r="ADA72" s="1059">
        <v>125</v>
      </c>
      <c r="ADB72" s="1059">
        <v>85</v>
      </c>
      <c r="ADC72" s="1059">
        <v>45</v>
      </c>
      <c r="ADD72" s="1059">
        <v>325</v>
      </c>
      <c r="ADE72" s="1059">
        <v>370</v>
      </c>
      <c r="ADF72" s="1059">
        <v>205</v>
      </c>
      <c r="ADG72" s="1059">
        <v>120</v>
      </c>
      <c r="ADH72" s="1059">
        <v>120</v>
      </c>
      <c r="ADI72" s="1059">
        <v>100</v>
      </c>
      <c r="ADJ72" s="1059">
        <v>45</v>
      </c>
      <c r="ADK72" s="1059">
        <v>335</v>
      </c>
      <c r="ADL72" s="1059">
        <v>360</v>
      </c>
      <c r="ADM72" s="1126">
        <v>180</v>
      </c>
      <c r="ADN72" s="1059">
        <v>268</v>
      </c>
      <c r="ADO72" s="1059">
        <v>259</v>
      </c>
      <c r="ADP72" s="1060">
        <v>0.96641791044776115</v>
      </c>
      <c r="ADQ72" s="1059">
        <v>253</v>
      </c>
      <c r="ADR72" s="1060">
        <v>0.94402985074626866</v>
      </c>
      <c r="ADS72" s="1059">
        <v>280</v>
      </c>
      <c r="ADT72" s="1059">
        <v>261</v>
      </c>
      <c r="ADU72" s="1060">
        <v>0.93214285714285716</v>
      </c>
      <c r="ADV72" s="1059">
        <v>265</v>
      </c>
      <c r="ADW72" s="1060">
        <v>0.9464285714285714</v>
      </c>
      <c r="ADX72" s="1059">
        <v>263</v>
      </c>
      <c r="ADY72" s="1060">
        <v>0.93928571428571428</v>
      </c>
      <c r="ADZ72" s="1059">
        <v>261</v>
      </c>
      <c r="AEA72" s="1060">
        <v>0.93214285714285716</v>
      </c>
      <c r="AEB72" s="1059">
        <v>218</v>
      </c>
      <c r="AEC72" s="1059">
        <v>210</v>
      </c>
      <c r="AED72" s="1060">
        <v>0.96330275229357798</v>
      </c>
      <c r="AEE72" s="1059">
        <v>198</v>
      </c>
      <c r="AEF72" s="1060">
        <v>0.90825688073394495</v>
      </c>
      <c r="AEG72" s="1059">
        <v>210</v>
      </c>
      <c r="AEH72" s="1060">
        <v>0.96330275229357798</v>
      </c>
      <c r="AEI72" s="1059">
        <v>210</v>
      </c>
      <c r="AEJ72" s="1060">
        <v>0.96330275229357798</v>
      </c>
      <c r="AEK72" s="1059">
        <v>208</v>
      </c>
      <c r="AEL72" s="1060">
        <v>0.95412844036697253</v>
      </c>
      <c r="AEM72" s="1059">
        <v>203</v>
      </c>
      <c r="AEN72" s="1060">
        <v>0.93119266055045868</v>
      </c>
      <c r="AEO72" s="1059">
        <v>197</v>
      </c>
      <c r="AEP72" s="1072">
        <v>0.90366972477064222</v>
      </c>
      <c r="AEQ72" s="1158">
        <v>276</v>
      </c>
      <c r="AER72" s="1042">
        <v>261</v>
      </c>
      <c r="AES72" s="1144">
        <v>0.94565217391304346</v>
      </c>
      <c r="AET72" s="64">
        <v>73</v>
      </c>
      <c r="AEU72" s="1144">
        <v>0.26449275362318841</v>
      </c>
      <c r="AEV72" s="1042">
        <v>259</v>
      </c>
      <c r="AEW72" s="1144">
        <v>0.93840579710144922</v>
      </c>
      <c r="AEX72" s="1042">
        <v>279</v>
      </c>
      <c r="AEY72" s="1042">
        <v>262</v>
      </c>
      <c r="AEZ72" s="1144">
        <v>0.93906810035842292</v>
      </c>
      <c r="AFA72" s="65">
        <v>250</v>
      </c>
      <c r="AFB72" s="1144">
        <v>0.89605734767025091</v>
      </c>
      <c r="AFC72" s="65">
        <v>206</v>
      </c>
      <c r="AFD72" s="1144">
        <v>0.73835125448028671</v>
      </c>
      <c r="AFE72" s="1042">
        <v>251</v>
      </c>
      <c r="AFF72" s="1144">
        <v>0.89964157706093195</v>
      </c>
      <c r="AFG72" s="1042">
        <v>200</v>
      </c>
      <c r="AFH72" s="1144">
        <v>0.71684587813620071</v>
      </c>
      <c r="AFI72" s="1042">
        <v>287</v>
      </c>
      <c r="AFJ72" s="1042">
        <v>277</v>
      </c>
      <c r="AFK72" s="1144">
        <v>0.96515679442508706</v>
      </c>
      <c r="AFL72" s="65">
        <v>253</v>
      </c>
      <c r="AFM72" s="1144">
        <v>0.88153310104529614</v>
      </c>
      <c r="AFN72" s="65">
        <v>277</v>
      </c>
      <c r="AFO72" s="1144">
        <v>0.96515679442508706</v>
      </c>
      <c r="AFP72" s="65">
        <v>277</v>
      </c>
      <c r="AFQ72" s="1144">
        <v>0.96515679442508706</v>
      </c>
      <c r="AFR72" s="65">
        <v>203</v>
      </c>
      <c r="AFS72" s="1144">
        <v>0.70731707317073167</v>
      </c>
      <c r="AFT72" s="65">
        <v>266</v>
      </c>
      <c r="AFU72" s="1144">
        <v>0.92682926829268297</v>
      </c>
      <c r="AFV72" s="1042">
        <v>271</v>
      </c>
      <c r="AFW72" s="1144">
        <v>0.94425087108013939</v>
      </c>
      <c r="AFX72" s="1042">
        <v>266</v>
      </c>
      <c r="AFY72" s="1144">
        <v>0.92682926829268297</v>
      </c>
      <c r="AFZ72" s="1042">
        <v>208</v>
      </c>
      <c r="AGA72" s="1144">
        <v>0.72473867595818819</v>
      </c>
      <c r="AGB72" s="1042">
        <v>196</v>
      </c>
      <c r="AGC72" s="802">
        <v>0.68292682926829273</v>
      </c>
      <c r="AGD72" s="1042">
        <v>259</v>
      </c>
      <c r="AGE72" s="1039">
        <v>250</v>
      </c>
      <c r="AGF72" s="1145">
        <v>0.96525096525096521</v>
      </c>
      <c r="AGG72" s="1039">
        <v>3</v>
      </c>
      <c r="AGH72" s="1145">
        <v>1.1583011583011582E-2</v>
      </c>
      <c r="AGI72" s="1039">
        <v>250</v>
      </c>
      <c r="AGJ72" s="1145">
        <v>0.96525096525096521</v>
      </c>
      <c r="AGK72" s="1039">
        <v>244</v>
      </c>
      <c r="AGL72" s="1039">
        <v>233</v>
      </c>
      <c r="AGM72" s="1145">
        <v>0.95491803278688525</v>
      </c>
      <c r="AGN72" s="1039">
        <v>233</v>
      </c>
      <c r="AGO72" s="1145">
        <v>0.95491803278688525</v>
      </c>
      <c r="AGP72" s="1039">
        <v>234</v>
      </c>
      <c r="AGQ72" s="1145">
        <v>0.95901639344262291</v>
      </c>
      <c r="AGR72" s="1039">
        <v>234</v>
      </c>
      <c r="AGS72" s="1145">
        <v>0.95901639344262291</v>
      </c>
      <c r="AGT72" s="1039">
        <v>234</v>
      </c>
      <c r="AGU72" s="1145">
        <v>0.95901639344262291</v>
      </c>
      <c r="AGV72" s="1039">
        <v>278</v>
      </c>
      <c r="AGW72" s="1039">
        <v>268</v>
      </c>
      <c r="AGX72" s="1145">
        <v>0.96402877697841727</v>
      </c>
      <c r="AGY72" s="1039">
        <v>262</v>
      </c>
      <c r="AGZ72" s="1145">
        <v>0.94244604316546765</v>
      </c>
      <c r="AHA72" s="1039">
        <v>268</v>
      </c>
      <c r="AHB72" s="1145">
        <v>0.96402877697841727</v>
      </c>
      <c r="AHC72" s="1039">
        <v>266</v>
      </c>
      <c r="AHD72" s="1145">
        <v>0.95683453237410077</v>
      </c>
      <c r="AHE72" s="1039">
        <v>257</v>
      </c>
      <c r="AHF72" s="1145">
        <v>0.92446043165467628</v>
      </c>
      <c r="AHG72" s="1039">
        <v>225</v>
      </c>
      <c r="AHH72" s="1145">
        <v>0.80935251798561147</v>
      </c>
      <c r="AHI72" s="1039">
        <v>263</v>
      </c>
      <c r="AHJ72" s="1145">
        <v>0.9460431654676259</v>
      </c>
      <c r="AHK72" s="1039">
        <v>260</v>
      </c>
      <c r="AHL72" s="1145">
        <v>0.93525179856115104</v>
      </c>
      <c r="AHM72" s="1039">
        <v>259</v>
      </c>
      <c r="AHN72" s="1145">
        <v>0.93165467625899279</v>
      </c>
      <c r="AHO72" s="1039">
        <v>256</v>
      </c>
      <c r="AHP72" s="749">
        <v>0.92086330935251803</v>
      </c>
    </row>
    <row r="73" spans="1:900" x14ac:dyDescent="0.2">
      <c r="A73" s="1979"/>
      <c r="B73" s="8" t="s">
        <v>709</v>
      </c>
      <c r="C73" s="1015" t="s">
        <v>710</v>
      </c>
      <c r="D73" s="3" t="s">
        <v>698</v>
      </c>
      <c r="E73" s="1" t="s">
        <v>1663</v>
      </c>
      <c r="F73" s="1" t="s">
        <v>1664</v>
      </c>
      <c r="G73" s="1" t="s">
        <v>770</v>
      </c>
      <c r="H73" s="1" t="s">
        <v>770</v>
      </c>
      <c r="I73" s="1" t="s">
        <v>1606</v>
      </c>
      <c r="J73" s="1" t="s">
        <v>698</v>
      </c>
      <c r="K73" s="1" t="s">
        <v>698</v>
      </c>
      <c r="L73" s="1" t="s">
        <v>741</v>
      </c>
      <c r="M73" s="1" t="s">
        <v>1723</v>
      </c>
      <c r="N73" s="1" t="s">
        <v>630</v>
      </c>
      <c r="O73" s="1" t="s">
        <v>1665</v>
      </c>
      <c r="P73" s="1" t="s">
        <v>698</v>
      </c>
      <c r="Q73" s="1">
        <v>528377</v>
      </c>
      <c r="R73" s="1">
        <v>116526</v>
      </c>
      <c r="S73" s="1" t="s">
        <v>770</v>
      </c>
      <c r="T73" s="1" t="s">
        <v>770</v>
      </c>
      <c r="U73" s="913" t="s">
        <v>770</v>
      </c>
      <c r="V73" s="1125">
        <v>245</v>
      </c>
      <c r="W73" s="1059">
        <v>310</v>
      </c>
      <c r="X73" s="1059">
        <v>3680</v>
      </c>
      <c r="Y73" s="1059">
        <v>4360</v>
      </c>
      <c r="Z73" s="1098">
        <v>6.6576086956521743E-2</v>
      </c>
      <c r="AA73" s="1098">
        <v>5.8965371193409076E-2</v>
      </c>
      <c r="AB73" s="1098">
        <v>7.509073961945617E-2</v>
      </c>
      <c r="AC73" s="1098">
        <v>7.1100917431192664E-2</v>
      </c>
      <c r="AD73" s="1098">
        <v>6.3844209127600623E-2</v>
      </c>
      <c r="AE73" s="1072">
        <v>7.9112739402166565E-2</v>
      </c>
      <c r="AF73" s="1059">
        <v>245</v>
      </c>
      <c r="AG73" s="1059">
        <v>285</v>
      </c>
      <c r="AH73" s="1059">
        <v>3680</v>
      </c>
      <c r="AI73" s="1059">
        <v>4335</v>
      </c>
      <c r="AJ73" s="1098">
        <v>6.6576086956521743E-2</v>
      </c>
      <c r="AK73" s="1098">
        <v>5.8965371193409076E-2</v>
      </c>
      <c r="AL73" s="1098">
        <v>7.509073961945617E-2</v>
      </c>
      <c r="AM73" s="1098">
        <v>6.5743944636678195E-2</v>
      </c>
      <c r="AN73" s="1098">
        <v>5.8744082868751039E-2</v>
      </c>
      <c r="AO73" s="1072">
        <v>7.3512756720097494E-2</v>
      </c>
      <c r="AP73" s="1059">
        <v>245</v>
      </c>
      <c r="AQ73" s="1059">
        <v>290</v>
      </c>
      <c r="AR73" s="1059">
        <v>3660</v>
      </c>
      <c r="AS73" s="1059">
        <v>4295</v>
      </c>
      <c r="AT73" s="1098">
        <v>6.6939890710382519E-2</v>
      </c>
      <c r="AU73" s="1098">
        <v>5.9288821847263237E-2</v>
      </c>
      <c r="AV73" s="1098">
        <v>7.5499067959423502E-2</v>
      </c>
      <c r="AW73" s="1098">
        <v>6.7520372526193251E-2</v>
      </c>
      <c r="AX73" s="1098">
        <v>6.0396055913742142E-2</v>
      </c>
      <c r="AY73" s="1072">
        <v>7.5417619564501701E-2</v>
      </c>
      <c r="AZ73" s="1059">
        <v>275</v>
      </c>
      <c r="BA73" s="1059">
        <v>335</v>
      </c>
      <c r="BB73" s="1059">
        <v>3620</v>
      </c>
      <c r="BC73" s="1059">
        <v>4195</v>
      </c>
      <c r="BD73" s="1098">
        <v>7.5966850828729282E-2</v>
      </c>
      <c r="BE73" s="1098">
        <v>6.7778448254881524E-2</v>
      </c>
      <c r="BF73" s="1098">
        <v>8.505424741192355E-2</v>
      </c>
      <c r="BG73" s="1098">
        <v>7.9856972586412389E-2</v>
      </c>
      <c r="BH73" s="1098">
        <v>7.2033226357835781E-2</v>
      </c>
      <c r="BI73" s="1072">
        <v>8.8449484273003878E-2</v>
      </c>
      <c r="BJ73" s="1059">
        <v>1160</v>
      </c>
      <c r="BK73" s="1059">
        <v>1426</v>
      </c>
      <c r="BL73" s="1059">
        <v>1307</v>
      </c>
      <c r="BM73" s="1059">
        <v>1334</v>
      </c>
      <c r="BN73" s="1059">
        <v>652</v>
      </c>
      <c r="BO73" s="1059">
        <v>5227</v>
      </c>
      <c r="BP73" s="1059">
        <v>5879</v>
      </c>
      <c r="BQ73" s="1126">
        <v>20724</v>
      </c>
      <c r="BR73" s="1059">
        <v>1202</v>
      </c>
      <c r="BS73" s="1059">
        <v>1358</v>
      </c>
      <c r="BT73" s="1059">
        <v>1284</v>
      </c>
      <c r="BU73" s="1059">
        <v>1310</v>
      </c>
      <c r="BV73" s="1059">
        <v>666</v>
      </c>
      <c r="BW73" s="1059">
        <v>5154</v>
      </c>
      <c r="BX73" s="1059">
        <v>5820</v>
      </c>
      <c r="BY73" s="1126">
        <v>20417</v>
      </c>
      <c r="BZ73" s="1059">
        <v>1215</v>
      </c>
      <c r="CA73" s="1059">
        <v>1307</v>
      </c>
      <c r="CB73" s="1059">
        <v>1300</v>
      </c>
      <c r="CC73" s="1059">
        <v>1303</v>
      </c>
      <c r="CD73" s="1059">
        <v>693</v>
      </c>
      <c r="CE73" s="1059">
        <v>5125</v>
      </c>
      <c r="CF73" s="1059">
        <v>5818</v>
      </c>
      <c r="CG73" s="1126">
        <v>20295</v>
      </c>
      <c r="CH73" s="1059">
        <v>1194</v>
      </c>
      <c r="CI73" s="1059">
        <v>1244</v>
      </c>
      <c r="CJ73" s="1059">
        <v>1310</v>
      </c>
      <c r="CK73" s="1059">
        <v>1286</v>
      </c>
      <c r="CL73" s="1059">
        <v>704</v>
      </c>
      <c r="CM73" s="1059">
        <v>5034</v>
      </c>
      <c r="CN73" s="1059">
        <v>5738</v>
      </c>
      <c r="CO73" s="1126">
        <v>19974</v>
      </c>
      <c r="CP73" s="1059">
        <v>1171</v>
      </c>
      <c r="CQ73" s="1059">
        <v>1218</v>
      </c>
      <c r="CR73" s="1059">
        <v>1334</v>
      </c>
      <c r="CS73" s="1059">
        <v>1205</v>
      </c>
      <c r="CT73" s="1059">
        <v>715</v>
      </c>
      <c r="CU73" s="1059">
        <v>4928</v>
      </c>
      <c r="CV73" s="1059">
        <v>5643</v>
      </c>
      <c r="CW73" s="1126">
        <v>19695</v>
      </c>
      <c r="CX73" s="1059">
        <v>1134</v>
      </c>
      <c r="CY73" s="1059">
        <v>1167</v>
      </c>
      <c r="CZ73" s="1059">
        <v>1344</v>
      </c>
      <c r="DA73" s="1059">
        <v>1159</v>
      </c>
      <c r="DB73" s="1059">
        <v>769</v>
      </c>
      <c r="DC73" s="1059">
        <v>4804</v>
      </c>
      <c r="DD73" s="1059">
        <v>5573</v>
      </c>
      <c r="DE73" s="1126">
        <v>19469</v>
      </c>
      <c r="DF73" s="1059">
        <v>1064</v>
      </c>
      <c r="DG73" s="1059">
        <v>1162</v>
      </c>
      <c r="DH73" s="1059">
        <v>1353</v>
      </c>
      <c r="DI73" s="1059">
        <v>1142</v>
      </c>
      <c r="DJ73" s="1059">
        <v>712</v>
      </c>
      <c r="DK73" s="1059">
        <v>4721</v>
      </c>
      <c r="DL73" s="1059">
        <v>5433</v>
      </c>
      <c r="DM73" s="1126">
        <v>19185</v>
      </c>
      <c r="DN73" s="1059">
        <v>1013</v>
      </c>
      <c r="DO73" s="1059">
        <v>1160</v>
      </c>
      <c r="DP73" s="1059">
        <v>1311</v>
      </c>
      <c r="DQ73" s="1059">
        <v>1124</v>
      </c>
      <c r="DR73" s="1059">
        <v>658</v>
      </c>
      <c r="DS73" s="1059">
        <v>4608</v>
      </c>
      <c r="DT73" s="1059">
        <v>5266</v>
      </c>
      <c r="DU73" s="1126">
        <v>18771</v>
      </c>
      <c r="DV73" s="1059">
        <v>999</v>
      </c>
      <c r="DW73" s="1059">
        <v>1142</v>
      </c>
      <c r="DX73" s="1059">
        <v>1275</v>
      </c>
      <c r="DY73" s="1059">
        <v>1136</v>
      </c>
      <c r="DZ73" s="1059">
        <v>650</v>
      </c>
      <c r="EA73" s="1059">
        <v>4552</v>
      </c>
      <c r="EB73" s="1059">
        <v>5202</v>
      </c>
      <c r="EC73" s="1126">
        <v>18492</v>
      </c>
      <c r="ED73" s="1059">
        <v>959</v>
      </c>
      <c r="EE73" s="1059">
        <v>1147</v>
      </c>
      <c r="EF73" s="1059">
        <v>1159</v>
      </c>
      <c r="EG73" s="1059">
        <v>1130</v>
      </c>
      <c r="EH73" s="1059">
        <v>624</v>
      </c>
      <c r="EI73" s="1059">
        <v>4395</v>
      </c>
      <c r="EJ73" s="1059">
        <v>5019</v>
      </c>
      <c r="EK73" s="1126">
        <v>18096</v>
      </c>
      <c r="EL73" s="1059">
        <v>918</v>
      </c>
      <c r="EM73" s="1059">
        <v>1159</v>
      </c>
      <c r="EN73" s="1059">
        <v>1152</v>
      </c>
      <c r="EO73" s="1059">
        <v>1081</v>
      </c>
      <c r="EP73" s="1059">
        <v>619</v>
      </c>
      <c r="EQ73" s="1059">
        <v>4310</v>
      </c>
      <c r="ER73" s="1059">
        <v>4929</v>
      </c>
      <c r="ES73" s="1126">
        <v>17897</v>
      </c>
      <c r="ET73" s="1059" t="s">
        <v>770</v>
      </c>
      <c r="EU73" s="1059" t="s">
        <v>770</v>
      </c>
      <c r="EV73" s="1059">
        <v>24</v>
      </c>
      <c r="EW73" s="1059">
        <v>11</v>
      </c>
      <c r="EX73" s="1059">
        <v>35</v>
      </c>
      <c r="EY73" s="1059">
        <v>186</v>
      </c>
      <c r="EZ73" s="1098">
        <v>0.18817204301075269</v>
      </c>
      <c r="FA73" s="1098">
        <v>0.13852662464218771</v>
      </c>
      <c r="FB73" s="1098">
        <v>0.25043719432233902</v>
      </c>
      <c r="FC73" s="64" t="s">
        <v>3498</v>
      </c>
      <c r="FD73" s="1098">
        <v>5.9139784946236562E-2</v>
      </c>
      <c r="FE73" s="1098">
        <v>3.3340207390906609E-2</v>
      </c>
      <c r="FF73" s="1098">
        <v>0.10278105390376908</v>
      </c>
      <c r="FG73" s="1126" t="s">
        <v>3498</v>
      </c>
      <c r="FH73" s="1059" t="s">
        <v>770</v>
      </c>
      <c r="FI73" s="1059" t="s">
        <v>770</v>
      </c>
      <c r="FJ73" s="1059">
        <v>25</v>
      </c>
      <c r="FK73" s="1059">
        <v>17</v>
      </c>
      <c r="FL73" s="1059">
        <v>42</v>
      </c>
      <c r="FM73" s="1059">
        <v>175</v>
      </c>
      <c r="FN73" s="1098">
        <v>0.24</v>
      </c>
      <c r="FO73" s="1098">
        <v>0.18274297918693061</v>
      </c>
      <c r="FP73" s="1098">
        <v>0.30842645881661246</v>
      </c>
      <c r="FQ73" s="1059" t="s">
        <v>3498</v>
      </c>
      <c r="FR73" s="1098">
        <v>9.7142857142857142E-2</v>
      </c>
      <c r="FS73" s="1098">
        <v>6.153800943571764E-2</v>
      </c>
      <c r="FT73" s="1098">
        <v>0.1500541967016403</v>
      </c>
      <c r="FU73" s="1126" t="s">
        <v>3498</v>
      </c>
      <c r="FV73" s="1059" t="s">
        <v>770</v>
      </c>
      <c r="FW73" s="1059" t="s">
        <v>770</v>
      </c>
      <c r="FX73" s="1059">
        <v>31</v>
      </c>
      <c r="FY73" s="1059">
        <v>17</v>
      </c>
      <c r="FZ73" s="1059">
        <v>48</v>
      </c>
      <c r="GA73" s="1059">
        <v>171</v>
      </c>
      <c r="GB73" s="1098">
        <v>0.2807017543859649</v>
      </c>
      <c r="GC73" s="1098">
        <v>0.21874152403320807</v>
      </c>
      <c r="GD73" s="1098">
        <v>0.35229843121610693</v>
      </c>
      <c r="GE73" s="1059" t="s">
        <v>2154</v>
      </c>
      <c r="GF73" s="1098">
        <v>9.9415204678362568E-2</v>
      </c>
      <c r="GG73" s="1098">
        <v>6.2999514524075845E-2</v>
      </c>
      <c r="GH73" s="1098">
        <v>0.1534334703980062</v>
      </c>
      <c r="GI73" s="1126" t="s">
        <v>3498</v>
      </c>
      <c r="GJ73" s="1059" t="s">
        <v>770</v>
      </c>
      <c r="GK73" s="1059" t="s">
        <v>770</v>
      </c>
      <c r="GL73" s="1059">
        <v>29</v>
      </c>
      <c r="GM73" s="1059">
        <v>6</v>
      </c>
      <c r="GN73" s="1059">
        <v>35</v>
      </c>
      <c r="GO73" s="1059">
        <v>171</v>
      </c>
      <c r="GP73" s="1098">
        <v>0.2046783625730994</v>
      </c>
      <c r="GQ73" s="1098">
        <v>0.1510115276410039</v>
      </c>
      <c r="GR73" s="1098">
        <v>0.27132227876140697</v>
      </c>
      <c r="GS73" s="1059" t="s">
        <v>3498</v>
      </c>
      <c r="GT73" s="1098">
        <v>3.5087719298245612E-2</v>
      </c>
      <c r="GU73" s="1098">
        <v>1.6178397190256089E-2</v>
      </c>
      <c r="GV73" s="1098">
        <v>7.4426307938291705E-2</v>
      </c>
      <c r="GW73" s="1126" t="s">
        <v>3498</v>
      </c>
      <c r="GX73" s="1059" t="s">
        <v>770</v>
      </c>
      <c r="GY73" s="1059" t="s">
        <v>770</v>
      </c>
      <c r="GZ73" s="1059">
        <v>28</v>
      </c>
      <c r="HA73" s="1059">
        <v>7</v>
      </c>
      <c r="HB73" s="1059">
        <v>35</v>
      </c>
      <c r="HC73" s="1059">
        <v>237</v>
      </c>
      <c r="HD73" s="1098">
        <v>0.14767932489451477</v>
      </c>
      <c r="HE73" s="1098">
        <v>0.10814108294971356</v>
      </c>
      <c r="HF73" s="1098">
        <v>0.19845670624433429</v>
      </c>
      <c r="HG73" s="1059" t="s">
        <v>3498</v>
      </c>
      <c r="HH73" s="1098">
        <v>2.9535864978902954E-2</v>
      </c>
      <c r="HI73" s="1098">
        <v>1.4379370918403618E-2</v>
      </c>
      <c r="HJ73" s="1098">
        <v>5.9700311658079375E-2</v>
      </c>
      <c r="HK73" s="1126" t="s">
        <v>3498</v>
      </c>
      <c r="HL73" s="1059" t="s">
        <v>770</v>
      </c>
      <c r="HM73" s="1059" t="s">
        <v>770</v>
      </c>
      <c r="HN73" s="1059">
        <v>28</v>
      </c>
      <c r="HO73" s="1059">
        <v>11</v>
      </c>
      <c r="HP73" s="1059">
        <v>39</v>
      </c>
      <c r="HQ73" s="1059">
        <v>238</v>
      </c>
      <c r="HR73" s="1098">
        <v>0.1638655462184874</v>
      </c>
      <c r="HS73" s="1098">
        <v>0.12224884106555725</v>
      </c>
      <c r="HT73" s="1098">
        <v>0.21616070715575475</v>
      </c>
      <c r="HU73" s="1059" t="s">
        <v>3498</v>
      </c>
      <c r="HV73" s="1098">
        <v>4.6218487394957986E-2</v>
      </c>
      <c r="HW73" s="1098">
        <v>2.6000773295914065E-2</v>
      </c>
      <c r="HX73" s="1098">
        <v>8.0852116802857102E-2</v>
      </c>
      <c r="HY73" s="1126" t="s">
        <v>3498</v>
      </c>
      <c r="HZ73" s="1059" t="s">
        <v>770</v>
      </c>
      <c r="IA73" s="1059" t="s">
        <v>770</v>
      </c>
      <c r="IB73" s="1059">
        <v>26</v>
      </c>
      <c r="IC73" s="1059">
        <v>12</v>
      </c>
      <c r="ID73" s="1059">
        <v>38</v>
      </c>
      <c r="IE73" s="1059">
        <v>214</v>
      </c>
      <c r="IF73" s="1098">
        <v>0.17757009345794392</v>
      </c>
      <c r="IG73" s="1098">
        <v>0.13219114525851425</v>
      </c>
      <c r="IH73" s="1098">
        <v>0.23432062551700117</v>
      </c>
      <c r="II73" s="1059" t="s">
        <v>2154</v>
      </c>
      <c r="IJ73" s="1098">
        <v>5.6074766355140186E-2</v>
      </c>
      <c r="IK73" s="1098">
        <v>3.236469679512062E-2</v>
      </c>
      <c r="IL73" s="1098">
        <v>9.5441364417545513E-2</v>
      </c>
      <c r="IM73" s="1126" t="s">
        <v>2154</v>
      </c>
      <c r="IN73" s="1059" t="s">
        <v>770</v>
      </c>
      <c r="IO73" s="1059" t="s">
        <v>770</v>
      </c>
      <c r="IP73" s="1059">
        <v>20</v>
      </c>
      <c r="IQ73" s="1059">
        <v>7</v>
      </c>
      <c r="IR73" s="1059">
        <v>27</v>
      </c>
      <c r="IS73" s="1059">
        <v>141</v>
      </c>
      <c r="IT73" s="1098">
        <v>0.19148936170212766</v>
      </c>
      <c r="IU73" s="1098">
        <v>0.13507217612814998</v>
      </c>
      <c r="IV73" s="1098">
        <v>0.26427107332295302</v>
      </c>
      <c r="IW73" s="1059" t="s">
        <v>2154</v>
      </c>
      <c r="IX73" s="1098">
        <v>4.9645390070921988E-2</v>
      </c>
      <c r="IY73" s="1098">
        <v>2.4253530324488033E-2</v>
      </c>
      <c r="IZ73" s="1098">
        <v>9.8925695885742834E-2</v>
      </c>
      <c r="JA73" s="1126" t="s">
        <v>2154</v>
      </c>
      <c r="JB73" s="1059">
        <v>19122</v>
      </c>
      <c r="JC73" s="1059">
        <v>1131</v>
      </c>
      <c r="JD73" s="1059">
        <v>1161</v>
      </c>
      <c r="JE73" s="1059">
        <v>1316</v>
      </c>
      <c r="JF73" s="1059">
        <v>1003</v>
      </c>
      <c r="JG73" s="1126">
        <v>761</v>
      </c>
      <c r="JH73" s="1059">
        <v>2819</v>
      </c>
      <c r="JI73" s="1059">
        <v>14</v>
      </c>
      <c r="JJ73" s="1059">
        <v>32</v>
      </c>
      <c r="JK73" s="1059">
        <v>57</v>
      </c>
      <c r="JL73" s="1059">
        <v>43</v>
      </c>
      <c r="JM73" s="1126">
        <v>41</v>
      </c>
      <c r="JN73" s="1060">
        <v>0.14742181780148519</v>
      </c>
      <c r="JO73" s="1060">
        <v>1.237842617152962E-2</v>
      </c>
      <c r="JP73" s="1060">
        <v>2.756244616709733E-2</v>
      </c>
      <c r="JQ73" s="1060">
        <v>4.3313069908814589E-2</v>
      </c>
      <c r="JR73" s="1060">
        <v>4.2871385842472583E-2</v>
      </c>
      <c r="JS73" s="1072">
        <v>5.387647831800263E-2</v>
      </c>
      <c r="JT73" s="1059">
        <v>19448</v>
      </c>
      <c r="JU73" s="1059">
        <v>18975</v>
      </c>
      <c r="JV73" s="1059">
        <v>18227</v>
      </c>
      <c r="JW73" s="1059">
        <v>748</v>
      </c>
      <c r="JX73" s="1059">
        <v>155</v>
      </c>
      <c r="JY73" s="1059">
        <v>31</v>
      </c>
      <c r="JZ73" s="1059">
        <v>562</v>
      </c>
      <c r="KA73" s="1059">
        <v>242</v>
      </c>
      <c r="KB73" s="1059">
        <v>157</v>
      </c>
      <c r="KC73" s="1059">
        <v>41</v>
      </c>
      <c r="KD73" s="1059">
        <v>33</v>
      </c>
      <c r="KE73" s="1060">
        <v>0.93721719457013575</v>
      </c>
      <c r="KF73" s="1072">
        <v>6.2782805429864252E-2</v>
      </c>
      <c r="KG73" s="1059">
        <v>1131</v>
      </c>
      <c r="KH73" s="1059">
        <v>1076</v>
      </c>
      <c r="KI73" s="1059">
        <v>1044</v>
      </c>
      <c r="KJ73" s="1059">
        <v>32</v>
      </c>
      <c r="KK73" s="1059">
        <v>3</v>
      </c>
      <c r="KL73" s="1059">
        <v>2</v>
      </c>
      <c r="KM73" s="1059">
        <v>27</v>
      </c>
      <c r="KN73" s="1059">
        <v>43</v>
      </c>
      <c r="KO73" s="1059">
        <v>10</v>
      </c>
      <c r="KP73" s="1059">
        <v>1</v>
      </c>
      <c r="KQ73" s="1059">
        <v>1</v>
      </c>
      <c r="KR73" s="1060">
        <v>0.92307692307692313</v>
      </c>
      <c r="KS73" s="1072">
        <v>7.6923076923076872E-2</v>
      </c>
      <c r="KT73" s="1059">
        <v>705</v>
      </c>
      <c r="KU73" s="1059">
        <v>681</v>
      </c>
      <c r="KV73" s="1059">
        <v>658</v>
      </c>
      <c r="KW73" s="1059">
        <v>23</v>
      </c>
      <c r="KX73" s="1059">
        <v>3</v>
      </c>
      <c r="KY73" s="1059">
        <v>1</v>
      </c>
      <c r="KZ73" s="1059">
        <v>19</v>
      </c>
      <c r="LA73" s="1059">
        <v>16</v>
      </c>
      <c r="LB73" s="1059">
        <v>6</v>
      </c>
      <c r="LC73" s="1059">
        <v>1</v>
      </c>
      <c r="LD73" s="1059">
        <v>1</v>
      </c>
      <c r="LE73" s="1060">
        <v>0.93333333333333335</v>
      </c>
      <c r="LF73" s="1072">
        <v>6.6666666666666652E-2</v>
      </c>
      <c r="LG73" s="1059">
        <v>456</v>
      </c>
      <c r="LH73" s="1059">
        <v>441</v>
      </c>
      <c r="LI73" s="1059">
        <v>428</v>
      </c>
      <c r="LJ73" s="1059">
        <v>13</v>
      </c>
      <c r="LK73" s="1059">
        <v>4</v>
      </c>
      <c r="LL73" s="1059">
        <v>2</v>
      </c>
      <c r="LM73" s="1059">
        <v>7</v>
      </c>
      <c r="LN73" s="1059">
        <v>12</v>
      </c>
      <c r="LO73" s="1059">
        <v>1</v>
      </c>
      <c r="LP73" s="1059">
        <v>1</v>
      </c>
      <c r="LQ73" s="1059">
        <v>1</v>
      </c>
      <c r="LR73" s="1060">
        <v>0.93859649122807021</v>
      </c>
      <c r="LS73" s="1072">
        <v>6.1403508771929793E-2</v>
      </c>
      <c r="LT73" s="1059">
        <v>1367</v>
      </c>
      <c r="LU73" s="1059">
        <v>1321</v>
      </c>
      <c r="LV73" s="1059">
        <v>1278</v>
      </c>
      <c r="LW73" s="1059">
        <v>43</v>
      </c>
      <c r="LX73" s="1059">
        <v>9</v>
      </c>
      <c r="LY73" s="1059">
        <v>3</v>
      </c>
      <c r="LZ73" s="1059">
        <v>31</v>
      </c>
      <c r="MA73" s="1059">
        <v>34</v>
      </c>
      <c r="MB73" s="1059">
        <v>9</v>
      </c>
      <c r="MC73" s="1059">
        <v>3</v>
      </c>
      <c r="MD73" s="1059">
        <v>0</v>
      </c>
      <c r="ME73" s="1060">
        <v>0.93489392831016827</v>
      </c>
      <c r="MF73" s="1072">
        <v>6.5106071689831735E-2</v>
      </c>
      <c r="MG73" s="1059">
        <v>245</v>
      </c>
      <c r="MH73" s="1059">
        <v>238</v>
      </c>
      <c r="MI73" s="1059">
        <v>234</v>
      </c>
      <c r="MJ73" s="1059">
        <v>4</v>
      </c>
      <c r="MK73" s="1059">
        <v>1</v>
      </c>
      <c r="ML73" s="1059">
        <v>2</v>
      </c>
      <c r="MM73" s="1059">
        <v>1</v>
      </c>
      <c r="MN73" s="1059">
        <v>5</v>
      </c>
      <c r="MO73" s="1059">
        <v>2</v>
      </c>
      <c r="MP73" s="1059">
        <v>0</v>
      </c>
      <c r="MQ73" s="1059">
        <v>0</v>
      </c>
      <c r="MR73" s="1060">
        <v>0.95510204081632655</v>
      </c>
      <c r="MS73" s="1072">
        <v>4.4897959183673453E-2</v>
      </c>
      <c r="MT73" s="1059">
        <v>494</v>
      </c>
      <c r="MU73" s="1059">
        <v>482</v>
      </c>
      <c r="MV73" s="1059">
        <v>471</v>
      </c>
      <c r="MW73" s="1059">
        <v>11</v>
      </c>
      <c r="MX73" s="1059">
        <v>0</v>
      </c>
      <c r="MY73" s="1059">
        <v>1</v>
      </c>
      <c r="MZ73" s="1059">
        <v>10</v>
      </c>
      <c r="NA73" s="1059">
        <v>8</v>
      </c>
      <c r="NB73" s="1059">
        <v>2</v>
      </c>
      <c r="NC73" s="1059">
        <v>0</v>
      </c>
      <c r="ND73" s="1059">
        <v>2</v>
      </c>
      <c r="NE73" s="1060">
        <v>0.95344129554655865</v>
      </c>
      <c r="NF73" s="1072">
        <v>4.6558704453441346E-2</v>
      </c>
      <c r="NG73" s="1059">
        <v>371</v>
      </c>
      <c r="NH73" s="1059">
        <v>356</v>
      </c>
      <c r="NI73" s="1059">
        <v>343</v>
      </c>
      <c r="NJ73" s="1059">
        <v>13</v>
      </c>
      <c r="NK73" s="1059">
        <v>2</v>
      </c>
      <c r="NL73" s="1059">
        <v>1</v>
      </c>
      <c r="NM73" s="1059">
        <v>10</v>
      </c>
      <c r="NN73" s="1059">
        <v>9</v>
      </c>
      <c r="NO73" s="1059">
        <v>6</v>
      </c>
      <c r="NP73" s="1059">
        <v>0</v>
      </c>
      <c r="NQ73" s="1059">
        <v>0</v>
      </c>
      <c r="NR73" s="1060">
        <v>0.92452830188679247</v>
      </c>
      <c r="NS73" s="1072">
        <v>7.547169811320753E-2</v>
      </c>
      <c r="NT73" s="1059">
        <v>788</v>
      </c>
      <c r="NU73" s="1059">
        <v>766</v>
      </c>
      <c r="NV73" s="1059">
        <v>741</v>
      </c>
      <c r="NW73" s="1059">
        <v>25</v>
      </c>
      <c r="NX73" s="1059">
        <v>0</v>
      </c>
      <c r="NY73" s="1059">
        <v>1</v>
      </c>
      <c r="NZ73" s="1059">
        <v>24</v>
      </c>
      <c r="OA73" s="1059">
        <v>11</v>
      </c>
      <c r="OB73" s="1059">
        <v>7</v>
      </c>
      <c r="OC73" s="1059">
        <v>2</v>
      </c>
      <c r="OD73" s="1059">
        <v>2</v>
      </c>
      <c r="OE73" s="1060">
        <v>0.94035532994923854</v>
      </c>
      <c r="OF73" s="1072">
        <v>5.9644670050761461E-2</v>
      </c>
      <c r="OG73" s="1059">
        <v>5557</v>
      </c>
      <c r="OH73" s="1059">
        <v>5361</v>
      </c>
      <c r="OI73" s="1059">
        <v>5197</v>
      </c>
      <c r="OJ73" s="1059">
        <v>164</v>
      </c>
      <c r="OK73" s="1059">
        <v>22</v>
      </c>
      <c r="OL73" s="1059">
        <v>13</v>
      </c>
      <c r="OM73" s="1059">
        <v>129</v>
      </c>
      <c r="ON73" s="1059">
        <v>138</v>
      </c>
      <c r="OO73" s="1059">
        <v>43</v>
      </c>
      <c r="OP73" s="1059">
        <v>8</v>
      </c>
      <c r="OQ73" s="1059">
        <v>7</v>
      </c>
      <c r="OR73" s="1060">
        <v>0.9352168436206586</v>
      </c>
      <c r="OS73" s="1072">
        <v>6.47831563793414E-2</v>
      </c>
      <c r="OT73" s="1059">
        <v>19695</v>
      </c>
      <c r="OU73" s="1059">
        <v>7.8722354912414323</v>
      </c>
      <c r="OV73" s="1060">
        <v>0</v>
      </c>
      <c r="OW73" s="1072">
        <v>0</v>
      </c>
      <c r="OX73" s="1059">
        <v>3993</v>
      </c>
      <c r="OY73" s="1060">
        <v>6.1258201853243169E-2</v>
      </c>
      <c r="OZ73" s="1059">
        <v>244.60399999999998</v>
      </c>
      <c r="PA73" s="1060">
        <v>0</v>
      </c>
      <c r="PB73" s="1072">
        <v>0</v>
      </c>
      <c r="PC73" s="1059">
        <v>445</v>
      </c>
      <c r="PD73" s="1059">
        <v>90</v>
      </c>
      <c r="PE73" s="1126">
        <v>30</v>
      </c>
      <c r="PF73" s="1059">
        <v>465</v>
      </c>
      <c r="PG73" s="1059">
        <v>85</v>
      </c>
      <c r="PH73" s="1126">
        <v>40</v>
      </c>
      <c r="PI73" s="1059">
        <v>420</v>
      </c>
      <c r="PJ73" s="1059">
        <v>95</v>
      </c>
      <c r="PK73" s="1126">
        <v>30</v>
      </c>
      <c r="PL73" s="1059">
        <v>425</v>
      </c>
      <c r="PM73" s="1059">
        <v>95</v>
      </c>
      <c r="PN73" s="1126">
        <v>40</v>
      </c>
      <c r="PO73" s="1059">
        <v>400</v>
      </c>
      <c r="PP73" s="1059">
        <v>90</v>
      </c>
      <c r="PQ73" s="1126">
        <v>40</v>
      </c>
      <c r="PR73" s="1059">
        <v>370</v>
      </c>
      <c r="PS73" s="1059">
        <v>70</v>
      </c>
      <c r="PT73" s="1126">
        <v>40</v>
      </c>
      <c r="PU73" s="1059" t="s">
        <v>770</v>
      </c>
      <c r="PV73" s="1059" t="s">
        <v>770</v>
      </c>
      <c r="PW73" s="1059" t="s">
        <v>770</v>
      </c>
      <c r="PX73" s="1059" t="s">
        <v>770</v>
      </c>
      <c r="PY73" s="1059" t="s">
        <v>770</v>
      </c>
      <c r="PZ73" s="1059" t="s">
        <v>770</v>
      </c>
      <c r="QA73" s="1059" t="s">
        <v>770</v>
      </c>
      <c r="QB73" s="1126" t="s">
        <v>770</v>
      </c>
      <c r="QC73" s="1059">
        <v>179</v>
      </c>
      <c r="QD73" s="1059">
        <v>177</v>
      </c>
      <c r="QE73" s="1059" t="s">
        <v>770</v>
      </c>
      <c r="QF73" s="1059">
        <v>217</v>
      </c>
      <c r="QG73" s="1059">
        <v>195</v>
      </c>
      <c r="QH73" s="1059">
        <v>201</v>
      </c>
      <c r="QI73" s="1059">
        <v>186</v>
      </c>
      <c r="QJ73" s="1059">
        <v>180</v>
      </c>
      <c r="QK73" s="1126">
        <v>179</v>
      </c>
      <c r="QL73" s="1059">
        <v>175</v>
      </c>
      <c r="QM73" s="1059">
        <v>213</v>
      </c>
      <c r="QN73" s="1059">
        <v>244</v>
      </c>
      <c r="QO73" s="1059">
        <v>247</v>
      </c>
      <c r="QP73" s="1059">
        <v>281</v>
      </c>
      <c r="QQ73" s="1059">
        <v>296</v>
      </c>
      <c r="QR73" s="1059">
        <v>299</v>
      </c>
      <c r="QS73" s="1059">
        <v>285</v>
      </c>
      <c r="QT73" s="1059">
        <v>271</v>
      </c>
      <c r="QU73" s="1059">
        <v>275</v>
      </c>
      <c r="QV73" s="1059">
        <v>263</v>
      </c>
      <c r="QW73" s="1059">
        <v>278</v>
      </c>
      <c r="QX73" s="1059">
        <v>244</v>
      </c>
      <c r="QY73" s="1059">
        <v>286</v>
      </c>
      <c r="QZ73" s="1059">
        <v>236</v>
      </c>
      <c r="RA73" s="1059">
        <v>269</v>
      </c>
      <c r="RB73" s="1059">
        <v>288</v>
      </c>
      <c r="RC73" s="1059">
        <v>284</v>
      </c>
      <c r="RD73" s="1059">
        <v>302</v>
      </c>
      <c r="RE73" s="1059">
        <v>191</v>
      </c>
      <c r="RF73" s="1059">
        <v>133</v>
      </c>
      <c r="RG73" s="1059">
        <v>118</v>
      </c>
      <c r="RH73" s="1059">
        <v>150</v>
      </c>
      <c r="RI73" s="1059">
        <v>121</v>
      </c>
      <c r="RJ73" s="1126">
        <v>130</v>
      </c>
      <c r="RK73" s="1059">
        <v>204</v>
      </c>
      <c r="RL73" s="1059">
        <v>217</v>
      </c>
      <c r="RM73" s="1059">
        <v>233</v>
      </c>
      <c r="RN73" s="1059">
        <v>262</v>
      </c>
      <c r="RO73" s="1059">
        <v>286</v>
      </c>
      <c r="RP73" s="1059">
        <v>291</v>
      </c>
      <c r="RQ73" s="1059">
        <v>281</v>
      </c>
      <c r="RR73" s="1059">
        <v>266</v>
      </c>
      <c r="RS73" s="1059">
        <v>267</v>
      </c>
      <c r="RT73" s="1059">
        <v>253</v>
      </c>
      <c r="RU73" s="1059">
        <v>270</v>
      </c>
      <c r="RV73" s="1059">
        <v>238</v>
      </c>
      <c r="RW73" s="1059">
        <v>275</v>
      </c>
      <c r="RX73" s="1059">
        <v>225</v>
      </c>
      <c r="RY73" s="1059">
        <v>276</v>
      </c>
      <c r="RZ73" s="1059">
        <v>284</v>
      </c>
      <c r="SA73" s="1059">
        <v>280</v>
      </c>
      <c r="SB73" s="1059">
        <v>314</v>
      </c>
      <c r="SC73" s="1059">
        <v>247</v>
      </c>
      <c r="SD73" s="1059">
        <v>185</v>
      </c>
      <c r="SE73" s="1059">
        <v>120</v>
      </c>
      <c r="SF73" s="1059">
        <v>151</v>
      </c>
      <c r="SG73" s="1059">
        <v>120</v>
      </c>
      <c r="SH73" s="1059">
        <v>128</v>
      </c>
      <c r="SI73" s="1126">
        <v>147</v>
      </c>
      <c r="SJ73" s="1059">
        <v>199</v>
      </c>
      <c r="SK73" s="1059">
        <v>216</v>
      </c>
      <c r="SL73" s="1059">
        <v>240</v>
      </c>
      <c r="SM73" s="1059">
        <v>268</v>
      </c>
      <c r="SN73" s="1059">
        <v>292</v>
      </c>
      <c r="SO73" s="1059">
        <v>272</v>
      </c>
      <c r="SP73" s="1059">
        <v>257</v>
      </c>
      <c r="SQ73" s="1059">
        <v>271</v>
      </c>
      <c r="SR73" s="1059">
        <v>244</v>
      </c>
      <c r="SS73" s="1059">
        <v>263</v>
      </c>
      <c r="ST73" s="1059">
        <v>231</v>
      </c>
      <c r="SU73" s="1059">
        <v>273</v>
      </c>
      <c r="SV73" s="1059">
        <v>229</v>
      </c>
      <c r="SW73" s="1059">
        <v>278</v>
      </c>
      <c r="SX73" s="1059">
        <v>289</v>
      </c>
      <c r="SY73" s="1059">
        <v>287</v>
      </c>
      <c r="SZ73" s="1059">
        <v>309</v>
      </c>
      <c r="TA73" s="1059">
        <v>276</v>
      </c>
      <c r="TB73" s="1059">
        <v>258</v>
      </c>
      <c r="TC73" s="1059">
        <v>173</v>
      </c>
      <c r="TD73" s="1059">
        <v>147</v>
      </c>
      <c r="TE73" s="1059">
        <v>108</v>
      </c>
      <c r="TF73" s="1059">
        <v>132</v>
      </c>
      <c r="TG73" s="1059">
        <v>150</v>
      </c>
      <c r="TH73" s="1126">
        <v>156</v>
      </c>
      <c r="TI73" s="1059">
        <v>104</v>
      </c>
      <c r="TJ73" s="1059">
        <v>126</v>
      </c>
      <c r="TK73" s="1059">
        <v>230</v>
      </c>
      <c r="TL73" s="1060">
        <v>0.54782608695652169</v>
      </c>
      <c r="TM73" s="1060">
        <v>0.48324428174249945</v>
      </c>
      <c r="TN73" s="1060">
        <v>0.61083655452558616</v>
      </c>
      <c r="TO73" s="1126" t="s">
        <v>2154</v>
      </c>
      <c r="TP73" s="1059">
        <v>86</v>
      </c>
      <c r="TQ73" s="1059">
        <v>168</v>
      </c>
      <c r="TR73" s="1059">
        <v>254</v>
      </c>
      <c r="TS73" s="1060">
        <v>0.66141732283464572</v>
      </c>
      <c r="TT73" s="1060">
        <v>0.60120044816600826</v>
      </c>
      <c r="TU73" s="1060">
        <v>0.71682443571049714</v>
      </c>
      <c r="TV73" s="1126" t="s">
        <v>2154</v>
      </c>
      <c r="TW73" s="1059">
        <v>62</v>
      </c>
      <c r="TX73" s="1059">
        <v>198</v>
      </c>
      <c r="TY73" s="1059">
        <v>260</v>
      </c>
      <c r="TZ73" s="1060">
        <v>0.7615384615384615</v>
      </c>
      <c r="UA73" s="1060">
        <v>0.70616977604665265</v>
      </c>
      <c r="UB73" s="1060">
        <v>0.80929129139849521</v>
      </c>
      <c r="UC73" s="1126" t="s">
        <v>3499</v>
      </c>
      <c r="UD73" s="1059">
        <v>77</v>
      </c>
      <c r="UE73" s="1059">
        <v>191</v>
      </c>
      <c r="UF73" s="1059">
        <v>268</v>
      </c>
      <c r="UG73" s="1060">
        <v>0.71268656716417911</v>
      </c>
      <c r="UH73" s="1060">
        <v>0.65580516617353979</v>
      </c>
      <c r="UI73" s="1060">
        <v>0.76355691529319514</v>
      </c>
      <c r="UJ73" s="1126" t="s">
        <v>2154</v>
      </c>
      <c r="UK73" s="1059">
        <v>65</v>
      </c>
      <c r="UL73" s="1059">
        <v>194</v>
      </c>
      <c r="UM73" s="1059">
        <v>259</v>
      </c>
      <c r="UN73" s="1060">
        <v>0.74903474903474898</v>
      </c>
      <c r="UO73" s="1060">
        <v>0.69285345752003757</v>
      </c>
      <c r="UP73" s="1060">
        <v>0.79793669628138986</v>
      </c>
      <c r="UQ73" s="1126" t="s">
        <v>2154</v>
      </c>
      <c r="UR73" s="1059">
        <v>3264</v>
      </c>
      <c r="US73" s="1059">
        <v>3239</v>
      </c>
      <c r="UT73" s="1059">
        <v>25</v>
      </c>
      <c r="UU73" s="1059">
        <v>24</v>
      </c>
      <c r="UV73" s="1060">
        <v>0.96</v>
      </c>
      <c r="UW73" s="1059">
        <v>1</v>
      </c>
      <c r="UX73" s="1072">
        <v>0.04</v>
      </c>
      <c r="UY73" s="1059">
        <v>2292</v>
      </c>
      <c r="UZ73" s="1059">
        <v>1698</v>
      </c>
      <c r="VA73" s="1059">
        <v>260</v>
      </c>
      <c r="VB73" s="1059">
        <v>334</v>
      </c>
      <c r="VC73" s="1060">
        <v>0.74083769633507857</v>
      </c>
      <c r="VD73" s="1060">
        <v>0.11343804537521815</v>
      </c>
      <c r="VE73" s="1072">
        <v>0.14572425828970331</v>
      </c>
      <c r="VF73" s="1059">
        <v>5724</v>
      </c>
      <c r="VG73" s="1059">
        <v>294</v>
      </c>
      <c r="VH73" s="1059">
        <v>388</v>
      </c>
      <c r="VI73" s="1059">
        <v>185</v>
      </c>
      <c r="VJ73" s="1059">
        <v>4334</v>
      </c>
      <c r="VK73" s="1059">
        <v>367</v>
      </c>
      <c r="VL73" s="1059">
        <v>2368</v>
      </c>
      <c r="VM73" s="1072">
        <v>0.15498310810810811</v>
      </c>
      <c r="VN73" s="1059">
        <v>1597</v>
      </c>
      <c r="VO73" s="1059">
        <v>1</v>
      </c>
      <c r="VP73" s="1059">
        <v>282</v>
      </c>
      <c r="VQ73" s="1059">
        <v>364</v>
      </c>
      <c r="VR73" s="1059">
        <v>129</v>
      </c>
      <c r="VS73" s="1126">
        <v>2373</v>
      </c>
      <c r="VT73" s="1059">
        <v>867</v>
      </c>
      <c r="VU73" s="1059">
        <v>780</v>
      </c>
      <c r="VV73" s="1059">
        <v>87</v>
      </c>
      <c r="VW73" s="1059">
        <v>0</v>
      </c>
      <c r="VX73" s="1059">
        <v>87</v>
      </c>
      <c r="VY73" s="1060">
        <v>0.10034602076124567</v>
      </c>
      <c r="VZ73" s="1072">
        <v>0.10034602076124567</v>
      </c>
      <c r="WA73" s="1059">
        <v>60</v>
      </c>
      <c r="WB73" s="1059">
        <v>65</v>
      </c>
      <c r="WC73" s="1059">
        <v>55</v>
      </c>
      <c r="WD73" s="1059">
        <v>55</v>
      </c>
      <c r="WE73" s="1059">
        <v>45</v>
      </c>
      <c r="WF73" s="1059">
        <v>45</v>
      </c>
      <c r="WG73" s="1126">
        <v>40</v>
      </c>
      <c r="WH73" s="1059">
        <v>364</v>
      </c>
      <c r="WI73" s="1059">
        <v>82</v>
      </c>
      <c r="WJ73" s="1060">
        <v>0.22527472527472528</v>
      </c>
      <c r="WK73" s="1126">
        <v>27</v>
      </c>
      <c r="WL73" s="1059" t="s">
        <v>770</v>
      </c>
      <c r="WM73" s="1060" t="s">
        <v>770</v>
      </c>
      <c r="WN73" s="1060" t="s">
        <v>770</v>
      </c>
      <c r="WO73" s="1072" t="s">
        <v>770</v>
      </c>
      <c r="WP73" s="1059" t="s">
        <v>770</v>
      </c>
      <c r="WQ73" s="1060" t="s">
        <v>770</v>
      </c>
      <c r="WR73" s="1060" t="s">
        <v>770</v>
      </c>
      <c r="WS73" s="1072" t="s">
        <v>770</v>
      </c>
      <c r="WT73" s="1059" t="s">
        <v>770</v>
      </c>
      <c r="WU73" s="1060" t="s">
        <v>770</v>
      </c>
      <c r="WV73" s="1060" t="s">
        <v>770</v>
      </c>
      <c r="WW73" s="1072" t="s">
        <v>770</v>
      </c>
      <c r="WX73" s="1059" t="s">
        <v>770</v>
      </c>
      <c r="WY73" s="1060" t="s">
        <v>770</v>
      </c>
      <c r="WZ73" s="1060" t="s">
        <v>770</v>
      </c>
      <c r="XA73" s="1072" t="s">
        <v>770</v>
      </c>
      <c r="XB73" s="1059">
        <v>158</v>
      </c>
      <c r="XC73" s="1059">
        <v>8056</v>
      </c>
      <c r="XD73" s="1072">
        <v>1.961271102284012E-2</v>
      </c>
      <c r="XE73" s="1059">
        <v>70</v>
      </c>
      <c r="XF73" s="1059">
        <v>960</v>
      </c>
      <c r="XG73" s="1060">
        <v>7.2916666666666671E-2</v>
      </c>
      <c r="XH73" s="1060">
        <v>5.8116676905471398E-2</v>
      </c>
      <c r="XI73" s="1060">
        <v>9.1120998548633883E-2</v>
      </c>
      <c r="XJ73" s="1059">
        <v>80</v>
      </c>
      <c r="XK73" s="1059">
        <v>1000</v>
      </c>
      <c r="XL73" s="1060">
        <v>0.08</v>
      </c>
      <c r="XM73" s="1060">
        <v>6.4748038098363894E-2</v>
      </c>
      <c r="XN73" s="1060">
        <v>9.8466439029502417E-2</v>
      </c>
      <c r="XO73" s="1059">
        <v>75</v>
      </c>
      <c r="XP73" s="1059">
        <v>1040</v>
      </c>
      <c r="XQ73" s="1060">
        <v>7.2115384615384609E-2</v>
      </c>
      <c r="XR73" s="1060">
        <v>5.7918756250202229E-2</v>
      </c>
      <c r="XS73" s="1060">
        <v>8.9461343975458824E-2</v>
      </c>
      <c r="XT73" s="1059">
        <v>85</v>
      </c>
      <c r="XU73" s="1059">
        <v>1055</v>
      </c>
      <c r="XV73" s="1060">
        <v>8.0568720379146919E-2</v>
      </c>
      <c r="XW73" s="1060">
        <v>6.5626294602952676E-2</v>
      </c>
      <c r="XX73" s="1060">
        <v>9.8554525266259421E-2</v>
      </c>
      <c r="XY73" s="1059">
        <v>80</v>
      </c>
      <c r="XZ73" s="1059">
        <v>1085</v>
      </c>
      <c r="YA73" s="1060">
        <v>7.3732718894009217E-2</v>
      </c>
      <c r="YB73" s="1060">
        <v>5.9641334453540015E-2</v>
      </c>
      <c r="YC73" s="1060">
        <v>9.0831865747844742E-2</v>
      </c>
      <c r="YD73" s="1059">
        <v>80</v>
      </c>
      <c r="YE73" s="1059">
        <v>905</v>
      </c>
      <c r="YF73" s="1060">
        <v>8.8397790055248615E-2</v>
      </c>
      <c r="YG73" s="1060">
        <v>7.1600149041586458E-2</v>
      </c>
      <c r="YH73" s="1060">
        <v>0.10867492229296025</v>
      </c>
      <c r="YI73" s="1059" t="s">
        <v>770</v>
      </c>
      <c r="YJ73" s="1059" t="s">
        <v>770</v>
      </c>
      <c r="YK73" s="1060" t="s">
        <v>770</v>
      </c>
      <c r="YL73" s="1060" t="s">
        <v>770</v>
      </c>
      <c r="YM73" s="1072" t="s">
        <v>770</v>
      </c>
      <c r="YN73" s="1059">
        <v>70</v>
      </c>
      <c r="YO73" s="1059">
        <v>105</v>
      </c>
      <c r="YP73" s="1059">
        <v>95</v>
      </c>
      <c r="YQ73" s="1059">
        <v>75</v>
      </c>
      <c r="YR73" s="1059">
        <v>85</v>
      </c>
      <c r="YS73" s="1059">
        <v>55</v>
      </c>
      <c r="YT73" s="1126">
        <v>55</v>
      </c>
      <c r="YU73" s="1059">
        <v>6</v>
      </c>
      <c r="YV73" s="1059">
        <v>97</v>
      </c>
      <c r="YW73" s="1060">
        <v>6.1855670103092786E-2</v>
      </c>
      <c r="YX73" s="1060">
        <v>2.8654885715718274E-2</v>
      </c>
      <c r="YY73" s="1060">
        <v>0.12843783196165856</v>
      </c>
      <c r="YZ73" s="1059">
        <v>5</v>
      </c>
      <c r="ZA73" s="1059">
        <v>97</v>
      </c>
      <c r="ZB73" s="1060">
        <v>5.1546391752577317E-2</v>
      </c>
      <c r="ZC73" s="1060">
        <v>2.2216051037510603E-2</v>
      </c>
      <c r="ZD73" s="1060">
        <v>0.11504355411462804</v>
      </c>
      <c r="ZE73" s="1059">
        <v>5</v>
      </c>
      <c r="ZF73" s="1059">
        <v>97</v>
      </c>
      <c r="ZG73" s="1060">
        <v>5.1546391752577317E-2</v>
      </c>
      <c r="ZH73" s="1060">
        <v>2.2216051037510603E-2</v>
      </c>
      <c r="ZI73" s="1060">
        <v>0.11504355411462804</v>
      </c>
      <c r="ZJ73" s="1059">
        <v>11</v>
      </c>
      <c r="ZK73" s="1059">
        <v>95</v>
      </c>
      <c r="ZL73" s="1060">
        <v>0.11578947368421053</v>
      </c>
      <c r="ZM73" s="1060">
        <v>6.5898575811164248E-2</v>
      </c>
      <c r="ZN73" s="1072">
        <v>0.19554494322443072</v>
      </c>
      <c r="ZO73" s="1059">
        <v>191</v>
      </c>
      <c r="ZP73" s="1059">
        <v>17</v>
      </c>
      <c r="ZQ73" s="1059">
        <v>174</v>
      </c>
      <c r="ZR73" s="1060">
        <v>0.91099476439790572</v>
      </c>
      <c r="ZS73" s="1059">
        <v>95</v>
      </c>
      <c r="ZT73" s="1059">
        <v>34</v>
      </c>
      <c r="ZU73" s="1059">
        <v>129</v>
      </c>
      <c r="ZV73" s="1060">
        <v>0.54597701149425293</v>
      </c>
      <c r="ZW73" s="1060">
        <v>0.47180299766872519</v>
      </c>
      <c r="ZX73" s="1060">
        <v>0.61816477534719316</v>
      </c>
      <c r="ZY73" s="1060">
        <v>0.74137931034482762</v>
      </c>
      <c r="ZZ73" s="1060">
        <v>0.6715993693408262</v>
      </c>
      <c r="AAA73" s="1072">
        <v>0.80073143899274513</v>
      </c>
      <c r="AAB73" s="1059">
        <v>33</v>
      </c>
      <c r="AAC73" s="1059">
        <v>145</v>
      </c>
      <c r="AAD73" s="1059">
        <v>178</v>
      </c>
      <c r="AAE73" s="1060">
        <v>0.8146067415730337</v>
      </c>
      <c r="AAF73" s="1059">
        <v>85</v>
      </c>
      <c r="AAG73" s="1060">
        <v>0.58620689655172409</v>
      </c>
      <c r="AAH73" s="1060">
        <v>0.50482761525060971</v>
      </c>
      <c r="AAI73" s="1060">
        <v>0.66313633913468639</v>
      </c>
      <c r="AAJ73" s="1059">
        <v>15</v>
      </c>
      <c r="AAK73" s="1059">
        <v>100</v>
      </c>
      <c r="AAL73" s="1060">
        <v>0.68965517241379315</v>
      </c>
      <c r="AAM73" s="1060">
        <v>0.61027614339539771</v>
      </c>
      <c r="AAN73" s="1072">
        <v>0.75924455625225373</v>
      </c>
      <c r="AAO73" s="1059">
        <v>178</v>
      </c>
      <c r="AAP73" s="1059">
        <v>103</v>
      </c>
      <c r="AAQ73" s="1060">
        <v>0.5786516853932584</v>
      </c>
      <c r="AAR73" s="1060">
        <v>0.50520290648259636</v>
      </c>
      <c r="AAS73" s="1060">
        <v>0.64877738042001576</v>
      </c>
      <c r="AAT73" s="1059">
        <v>27</v>
      </c>
      <c r="AAU73" s="1059">
        <v>130</v>
      </c>
      <c r="AAV73" s="1060">
        <v>0.7303370786516854</v>
      </c>
      <c r="AAW73" s="1060">
        <v>0.66078574367628451</v>
      </c>
      <c r="AAX73" s="1072">
        <v>0.7901565251099365</v>
      </c>
      <c r="AAY73" s="1059">
        <v>205</v>
      </c>
      <c r="AAZ73" s="1059">
        <v>198</v>
      </c>
      <c r="ABA73" s="1059">
        <v>7</v>
      </c>
      <c r="ABB73" s="1060">
        <v>0.96585365853658534</v>
      </c>
      <c r="ABC73" s="1059">
        <v>105</v>
      </c>
      <c r="ABD73" s="1060">
        <v>0.53030303030303028</v>
      </c>
      <c r="ABE73" s="1060">
        <v>0.4608723175941602</v>
      </c>
      <c r="ABF73" s="1060">
        <v>0.59858028481028536</v>
      </c>
      <c r="ABG73" s="1059">
        <v>37</v>
      </c>
      <c r="ABH73" s="1059">
        <v>142</v>
      </c>
      <c r="ABI73" s="1060">
        <v>0.71717171717171713</v>
      </c>
      <c r="ABJ73" s="1060">
        <v>0.65076908522827537</v>
      </c>
      <c r="ABK73" s="1072">
        <v>0.77530789867025118</v>
      </c>
      <c r="ABL73" s="1059">
        <v>5724</v>
      </c>
      <c r="ABM73" s="1059">
        <v>3356</v>
      </c>
      <c r="ABN73" s="1059">
        <v>2368</v>
      </c>
      <c r="ABO73" s="1059">
        <v>294</v>
      </c>
      <c r="ABP73" s="1059">
        <v>196</v>
      </c>
      <c r="ABQ73" s="1059">
        <v>405</v>
      </c>
      <c r="ABR73" s="1059">
        <v>388</v>
      </c>
      <c r="ABS73" s="1059">
        <v>467</v>
      </c>
      <c r="ABT73" s="1059">
        <v>251</v>
      </c>
      <c r="ABU73" s="1059">
        <v>185</v>
      </c>
      <c r="ABV73" s="1059">
        <v>157</v>
      </c>
      <c r="ABW73" s="1126">
        <v>25</v>
      </c>
      <c r="ABX73" s="1059">
        <v>55</v>
      </c>
      <c r="ABY73" s="1059">
        <v>60</v>
      </c>
      <c r="ABZ73" s="1059">
        <v>55</v>
      </c>
      <c r="ACA73" s="1059">
        <v>25</v>
      </c>
      <c r="ACB73" s="1059">
        <v>185</v>
      </c>
      <c r="ACC73" s="1059">
        <v>210</v>
      </c>
      <c r="ACD73" s="1059">
        <v>115</v>
      </c>
      <c r="ACE73" s="1059">
        <v>55</v>
      </c>
      <c r="ACF73" s="1059">
        <v>55</v>
      </c>
      <c r="ACG73" s="1059">
        <v>40</v>
      </c>
      <c r="ACH73" s="1059">
        <v>35</v>
      </c>
      <c r="ACI73" s="1059">
        <v>155</v>
      </c>
      <c r="ACJ73" s="1059">
        <v>195</v>
      </c>
      <c r="ACK73" s="1059">
        <v>105</v>
      </c>
      <c r="ACL73" s="1059">
        <v>85</v>
      </c>
      <c r="ACM73" s="1059">
        <v>70</v>
      </c>
      <c r="ACN73" s="1059">
        <v>50</v>
      </c>
      <c r="ACO73" s="1059">
        <v>45</v>
      </c>
      <c r="ACP73" s="1059">
        <v>195</v>
      </c>
      <c r="ACQ73" s="1059">
        <v>230</v>
      </c>
      <c r="ACR73" s="1059">
        <v>125</v>
      </c>
      <c r="ACS73" s="1059">
        <v>75</v>
      </c>
      <c r="ACT73" s="1059">
        <v>70</v>
      </c>
      <c r="ACU73" s="1059">
        <v>55</v>
      </c>
      <c r="ACV73" s="1059">
        <v>35</v>
      </c>
      <c r="ACW73" s="1059">
        <v>210</v>
      </c>
      <c r="ACX73" s="1059">
        <v>250</v>
      </c>
      <c r="ACY73" s="1059">
        <v>140</v>
      </c>
      <c r="ACZ73" s="1059">
        <v>95</v>
      </c>
      <c r="ADA73" s="1059">
        <v>85</v>
      </c>
      <c r="ADB73" s="1059">
        <v>80</v>
      </c>
      <c r="ADC73" s="1059">
        <v>35</v>
      </c>
      <c r="ADD73" s="1059">
        <v>245</v>
      </c>
      <c r="ADE73" s="1059">
        <v>285</v>
      </c>
      <c r="ADF73" s="1059">
        <v>175</v>
      </c>
      <c r="ADG73" s="1059">
        <v>105</v>
      </c>
      <c r="ADH73" s="1059">
        <v>100</v>
      </c>
      <c r="ADI73" s="1059">
        <v>90</v>
      </c>
      <c r="ADJ73" s="1059">
        <v>40</v>
      </c>
      <c r="ADK73" s="1059">
        <v>290</v>
      </c>
      <c r="ADL73" s="1059">
        <v>315</v>
      </c>
      <c r="ADM73" s="1126">
        <v>160</v>
      </c>
      <c r="ADN73" s="1059">
        <v>159</v>
      </c>
      <c r="ADO73" s="1059">
        <v>150</v>
      </c>
      <c r="ADP73" s="1060">
        <v>0.94339622641509435</v>
      </c>
      <c r="ADQ73" s="1059">
        <v>151</v>
      </c>
      <c r="ADR73" s="1060">
        <v>0.94968553459119498</v>
      </c>
      <c r="ADS73" s="1059">
        <v>182</v>
      </c>
      <c r="ADT73" s="1059">
        <v>170</v>
      </c>
      <c r="ADU73" s="1060">
        <v>0.93406593406593408</v>
      </c>
      <c r="ADV73" s="1059">
        <v>165</v>
      </c>
      <c r="ADW73" s="1060">
        <v>0.90659340659340659</v>
      </c>
      <c r="ADX73" s="1059">
        <v>164</v>
      </c>
      <c r="ADY73" s="1060">
        <v>0.90109890109890112</v>
      </c>
      <c r="ADZ73" s="1059">
        <v>164</v>
      </c>
      <c r="AEA73" s="1060">
        <v>0.90109890109890112</v>
      </c>
      <c r="AEB73" s="1059">
        <v>195</v>
      </c>
      <c r="AEC73" s="1059">
        <v>189</v>
      </c>
      <c r="AED73" s="1060">
        <v>0.96923076923076923</v>
      </c>
      <c r="AEE73" s="1059">
        <v>181</v>
      </c>
      <c r="AEF73" s="1060">
        <v>0.92820512820512824</v>
      </c>
      <c r="AEG73" s="1059">
        <v>189</v>
      </c>
      <c r="AEH73" s="1060">
        <v>0.96923076923076923</v>
      </c>
      <c r="AEI73" s="1059">
        <v>189</v>
      </c>
      <c r="AEJ73" s="1060">
        <v>0.96923076923076923</v>
      </c>
      <c r="AEK73" s="1059">
        <v>185</v>
      </c>
      <c r="AEL73" s="1060">
        <v>0.94871794871794868</v>
      </c>
      <c r="AEM73" s="1059">
        <v>186</v>
      </c>
      <c r="AEN73" s="1060">
        <v>0.9538461538461539</v>
      </c>
      <c r="AEO73" s="1059">
        <v>179</v>
      </c>
      <c r="AEP73" s="1072">
        <v>0.91794871794871791</v>
      </c>
      <c r="AEQ73" s="1158">
        <v>166</v>
      </c>
      <c r="AER73" s="1042">
        <v>154</v>
      </c>
      <c r="AES73" s="1144">
        <v>0.92771084337349397</v>
      </c>
      <c r="AET73" s="64">
        <v>46</v>
      </c>
      <c r="AEU73" s="1144">
        <v>0.27710843373493976</v>
      </c>
      <c r="AEV73" s="1042">
        <v>153</v>
      </c>
      <c r="AEW73" s="1144">
        <v>0.92168674698795183</v>
      </c>
      <c r="AEX73" s="1042">
        <v>200</v>
      </c>
      <c r="AEY73" s="1042">
        <v>197</v>
      </c>
      <c r="AEZ73" s="1144">
        <v>0.98499999999999999</v>
      </c>
      <c r="AFA73" s="65">
        <v>185</v>
      </c>
      <c r="AFB73" s="1144">
        <v>0.92500000000000004</v>
      </c>
      <c r="AFC73" s="65">
        <v>159</v>
      </c>
      <c r="AFD73" s="1144">
        <v>0.79500000000000004</v>
      </c>
      <c r="AFE73" s="1042">
        <v>187</v>
      </c>
      <c r="AFF73" s="1144">
        <v>0.93500000000000005</v>
      </c>
      <c r="AFG73" s="1042">
        <v>153</v>
      </c>
      <c r="AFH73" s="1144">
        <v>0.76500000000000001</v>
      </c>
      <c r="AFI73" s="1042">
        <v>269</v>
      </c>
      <c r="AFJ73" s="1042">
        <v>261</v>
      </c>
      <c r="AFK73" s="1144">
        <v>0.97026022304832715</v>
      </c>
      <c r="AFL73" s="65">
        <v>243</v>
      </c>
      <c r="AFM73" s="1144">
        <v>0.90334572490706322</v>
      </c>
      <c r="AFN73" s="65">
        <v>260</v>
      </c>
      <c r="AFO73" s="1144">
        <v>0.96654275092936803</v>
      </c>
      <c r="AFP73" s="65">
        <v>261</v>
      </c>
      <c r="AFQ73" s="1144">
        <v>0.97026022304832715</v>
      </c>
      <c r="AFR73" s="65">
        <v>190.00000000000003</v>
      </c>
      <c r="AFS73" s="1144">
        <v>0.70631970260223054</v>
      </c>
      <c r="AFT73" s="65">
        <v>245</v>
      </c>
      <c r="AFU73" s="1144">
        <v>0.91078066914498146</v>
      </c>
      <c r="AFV73" s="1042">
        <v>252</v>
      </c>
      <c r="AFW73" s="1144">
        <v>0.93680297397769519</v>
      </c>
      <c r="AFX73" s="1042">
        <v>245</v>
      </c>
      <c r="AFY73" s="1144">
        <v>0.91078066914498146</v>
      </c>
      <c r="AFZ73" s="1042">
        <v>192</v>
      </c>
      <c r="AGA73" s="1144">
        <v>0.71375464684014867</v>
      </c>
      <c r="AGB73" s="1042">
        <v>180</v>
      </c>
      <c r="AGC73" s="802">
        <v>0.66914498141263945</v>
      </c>
      <c r="AGD73" s="1042">
        <v>180</v>
      </c>
      <c r="AGE73" s="1039">
        <v>173</v>
      </c>
      <c r="AGF73" s="1145">
        <v>0.96111111111111114</v>
      </c>
      <c r="AGG73" s="1039">
        <v>1</v>
      </c>
      <c r="AGH73" s="1145">
        <v>5.5555555555555558E-3</v>
      </c>
      <c r="AGI73" s="1039">
        <v>173</v>
      </c>
      <c r="AGJ73" s="1145">
        <v>0.96111111111111114</v>
      </c>
      <c r="AGK73" s="1039">
        <v>214</v>
      </c>
      <c r="AGL73" s="1039">
        <v>208</v>
      </c>
      <c r="AGM73" s="1145">
        <v>0.9719626168224299</v>
      </c>
      <c r="AGN73" s="1039">
        <v>200</v>
      </c>
      <c r="AGO73" s="1145">
        <v>0.93457943925233644</v>
      </c>
      <c r="AGP73" s="1039">
        <v>201</v>
      </c>
      <c r="AGQ73" s="1145">
        <v>0.93925233644859818</v>
      </c>
      <c r="AGR73" s="1039">
        <v>199</v>
      </c>
      <c r="AGS73" s="1145">
        <v>0.92990654205607481</v>
      </c>
      <c r="AGT73" s="1039">
        <v>201</v>
      </c>
      <c r="AGU73" s="1145">
        <v>0.93925233644859818</v>
      </c>
      <c r="AGV73" s="1039">
        <v>261</v>
      </c>
      <c r="AGW73" s="1039">
        <v>252</v>
      </c>
      <c r="AGX73" s="1145">
        <v>0.96551724137931039</v>
      </c>
      <c r="AGY73" s="1039">
        <v>241</v>
      </c>
      <c r="AGZ73" s="1145">
        <v>0.92337164750957856</v>
      </c>
      <c r="AHA73" s="1039">
        <v>252</v>
      </c>
      <c r="AHB73" s="1145">
        <v>0.96551724137931039</v>
      </c>
      <c r="AHC73" s="1039">
        <v>252</v>
      </c>
      <c r="AHD73" s="1145">
        <v>0.96551724137931039</v>
      </c>
      <c r="AHE73" s="1039">
        <v>248.99999999999997</v>
      </c>
      <c r="AHF73" s="1145">
        <v>0.95402298850574707</v>
      </c>
      <c r="AHG73" s="1039">
        <v>224</v>
      </c>
      <c r="AHH73" s="1145">
        <v>0.85823754789272033</v>
      </c>
      <c r="AHI73" s="1039">
        <v>243</v>
      </c>
      <c r="AHJ73" s="1145">
        <v>0.93103448275862066</v>
      </c>
      <c r="AHK73" s="1039">
        <v>235</v>
      </c>
      <c r="AHL73" s="1145">
        <v>0.90038314176245215</v>
      </c>
      <c r="AHM73" s="1039">
        <v>250</v>
      </c>
      <c r="AHN73" s="1145">
        <v>0.95785440613026818</v>
      </c>
      <c r="AHO73" s="1039">
        <v>237</v>
      </c>
      <c r="AHP73" s="749">
        <v>0.90804597701149425</v>
      </c>
    </row>
    <row r="74" spans="1:900" x14ac:dyDescent="0.2">
      <c r="A74" s="1979"/>
      <c r="B74" s="8" t="s">
        <v>711</v>
      </c>
      <c r="C74" s="1015" t="s">
        <v>712</v>
      </c>
      <c r="D74" s="3" t="s">
        <v>698</v>
      </c>
      <c r="E74" s="1" t="s">
        <v>1666</v>
      </c>
      <c r="F74" s="1" t="s">
        <v>1667</v>
      </c>
      <c r="G74" s="1" t="s">
        <v>770</v>
      </c>
      <c r="H74" s="1" t="s">
        <v>770</v>
      </c>
      <c r="I74" s="1" t="s">
        <v>1668</v>
      </c>
      <c r="J74" s="1" t="s">
        <v>698</v>
      </c>
      <c r="K74" s="1" t="s">
        <v>698</v>
      </c>
      <c r="L74" s="1" t="s">
        <v>741</v>
      </c>
      <c r="M74" s="1" t="s">
        <v>586</v>
      </c>
      <c r="N74" s="1" t="s">
        <v>630</v>
      </c>
      <c r="O74" s="1" t="s">
        <v>1669</v>
      </c>
      <c r="P74" s="1" t="s">
        <v>698</v>
      </c>
      <c r="Q74" s="1">
        <v>530245</v>
      </c>
      <c r="R74" s="1">
        <v>119371</v>
      </c>
      <c r="S74" s="1">
        <v>20500</v>
      </c>
      <c r="T74" s="1" t="s">
        <v>770</v>
      </c>
      <c r="U74" s="913" t="s">
        <v>770</v>
      </c>
      <c r="V74" s="1125">
        <v>200</v>
      </c>
      <c r="W74" s="1059">
        <v>240</v>
      </c>
      <c r="X74" s="1059">
        <v>2380</v>
      </c>
      <c r="Y74" s="1059">
        <v>2805</v>
      </c>
      <c r="Z74" s="1098">
        <v>8.4033613445378158E-2</v>
      </c>
      <c r="AA74" s="1098">
        <v>7.3546580112725454E-2</v>
      </c>
      <c r="AB74" s="1098">
        <v>9.5861270953208177E-2</v>
      </c>
      <c r="AC74" s="1098">
        <v>8.5561497326203204E-2</v>
      </c>
      <c r="AD74" s="1098">
        <v>7.5768484031471031E-2</v>
      </c>
      <c r="AE74" s="1072">
        <v>9.6488108558072036E-2</v>
      </c>
      <c r="AF74" s="1059">
        <v>200</v>
      </c>
      <c r="AG74" s="1059">
        <v>215</v>
      </c>
      <c r="AH74" s="1059">
        <v>2440</v>
      </c>
      <c r="AI74" s="1059">
        <v>2865</v>
      </c>
      <c r="AJ74" s="1098">
        <v>8.1967213114754092E-2</v>
      </c>
      <c r="AK74" s="1098">
        <v>7.1728694946410501E-2</v>
      </c>
      <c r="AL74" s="1098">
        <v>9.3519937432374328E-2</v>
      </c>
      <c r="AM74" s="1098">
        <v>7.5043630017452012E-2</v>
      </c>
      <c r="AN74" s="1098">
        <v>6.5955096061599827E-2</v>
      </c>
      <c r="AO74" s="1072">
        <v>8.5270220864430313E-2</v>
      </c>
      <c r="AP74" s="1059">
        <v>200</v>
      </c>
      <c r="AQ74" s="1059">
        <v>235</v>
      </c>
      <c r="AR74" s="1059">
        <v>2450</v>
      </c>
      <c r="AS74" s="1059">
        <v>2875</v>
      </c>
      <c r="AT74" s="1098">
        <v>8.1632653061224483E-2</v>
      </c>
      <c r="AU74" s="1098">
        <v>7.1434416294790415E-2</v>
      </c>
      <c r="AV74" s="1098">
        <v>9.3140787766998745E-2</v>
      </c>
      <c r="AW74" s="1098">
        <v>8.1739130434782606E-2</v>
      </c>
      <c r="AX74" s="1098">
        <v>7.227392861648943E-2</v>
      </c>
      <c r="AY74" s="1072">
        <v>9.2320567328695882E-2</v>
      </c>
      <c r="AZ74" s="1059">
        <v>245</v>
      </c>
      <c r="BA74" s="1059">
        <v>270</v>
      </c>
      <c r="BB74" s="1059">
        <v>2555</v>
      </c>
      <c r="BC74" s="1059">
        <v>2940</v>
      </c>
      <c r="BD74" s="1098">
        <v>9.5890410958904104E-2</v>
      </c>
      <c r="BE74" s="1098">
        <v>8.5072566537773911E-2</v>
      </c>
      <c r="BF74" s="1098">
        <v>0.10792159381489336</v>
      </c>
      <c r="BG74" s="1098">
        <v>9.1836734693877556E-2</v>
      </c>
      <c r="BH74" s="1098">
        <v>8.1923441106246303E-2</v>
      </c>
      <c r="BI74" s="1072">
        <v>0.1028152638913243</v>
      </c>
      <c r="BJ74" s="1059">
        <v>721</v>
      </c>
      <c r="BK74" s="1059">
        <v>804</v>
      </c>
      <c r="BL74" s="1059">
        <v>774</v>
      </c>
      <c r="BM74" s="1059">
        <v>698</v>
      </c>
      <c r="BN74" s="1059">
        <v>487</v>
      </c>
      <c r="BO74" s="1059">
        <v>2997</v>
      </c>
      <c r="BP74" s="1059">
        <v>3484</v>
      </c>
      <c r="BQ74" s="1126">
        <v>11291</v>
      </c>
      <c r="BR74" s="1059">
        <v>715</v>
      </c>
      <c r="BS74" s="1059">
        <v>808</v>
      </c>
      <c r="BT74" s="1059">
        <v>756</v>
      </c>
      <c r="BU74" s="1059">
        <v>725</v>
      </c>
      <c r="BV74" s="1059">
        <v>478</v>
      </c>
      <c r="BW74" s="1059">
        <v>3004</v>
      </c>
      <c r="BX74" s="1059">
        <v>3482</v>
      </c>
      <c r="BY74" s="1126">
        <v>11174</v>
      </c>
      <c r="BZ74" s="1059">
        <v>732</v>
      </c>
      <c r="CA74" s="1059">
        <v>796</v>
      </c>
      <c r="CB74" s="1059">
        <v>725</v>
      </c>
      <c r="CC74" s="1059">
        <v>733</v>
      </c>
      <c r="CD74" s="1059">
        <v>480</v>
      </c>
      <c r="CE74" s="1059">
        <v>2986</v>
      </c>
      <c r="CF74" s="1059">
        <v>3466</v>
      </c>
      <c r="CG74" s="1126">
        <v>10992</v>
      </c>
      <c r="CH74" s="1059">
        <v>766</v>
      </c>
      <c r="CI74" s="1059">
        <v>792</v>
      </c>
      <c r="CJ74" s="1059">
        <v>754</v>
      </c>
      <c r="CK74" s="1059">
        <v>714</v>
      </c>
      <c r="CL74" s="1059">
        <v>496</v>
      </c>
      <c r="CM74" s="1059">
        <v>3026</v>
      </c>
      <c r="CN74" s="1059">
        <v>3522</v>
      </c>
      <c r="CO74" s="1126">
        <v>11013</v>
      </c>
      <c r="CP74" s="1059">
        <v>782</v>
      </c>
      <c r="CQ74" s="1059">
        <v>808</v>
      </c>
      <c r="CR74" s="1059">
        <v>787</v>
      </c>
      <c r="CS74" s="1059">
        <v>714</v>
      </c>
      <c r="CT74" s="1059">
        <v>485</v>
      </c>
      <c r="CU74" s="1059">
        <v>3091</v>
      </c>
      <c r="CV74" s="1059">
        <v>3576</v>
      </c>
      <c r="CW74" s="1126">
        <v>11082</v>
      </c>
      <c r="CX74" s="1059">
        <v>810</v>
      </c>
      <c r="CY74" s="1059">
        <v>804</v>
      </c>
      <c r="CZ74" s="1059">
        <v>811</v>
      </c>
      <c r="DA74" s="1059">
        <v>702</v>
      </c>
      <c r="DB74" s="1059">
        <v>497</v>
      </c>
      <c r="DC74" s="1059">
        <v>3127</v>
      </c>
      <c r="DD74" s="1059">
        <v>3624</v>
      </c>
      <c r="DE74" s="1126">
        <v>11065</v>
      </c>
      <c r="DF74" s="1059">
        <v>824</v>
      </c>
      <c r="DG74" s="1059">
        <v>827</v>
      </c>
      <c r="DH74" s="1059">
        <v>849</v>
      </c>
      <c r="DI74" s="1059">
        <v>663</v>
      </c>
      <c r="DJ74" s="1059">
        <v>484</v>
      </c>
      <c r="DK74" s="1059">
        <v>3163</v>
      </c>
      <c r="DL74" s="1059">
        <v>3647</v>
      </c>
      <c r="DM74" s="1126">
        <v>11013</v>
      </c>
      <c r="DN74" s="1059">
        <v>813</v>
      </c>
      <c r="DO74" s="1059">
        <v>816</v>
      </c>
      <c r="DP74" s="1059">
        <v>836</v>
      </c>
      <c r="DQ74" s="1059">
        <v>632</v>
      </c>
      <c r="DR74" s="1059">
        <v>463</v>
      </c>
      <c r="DS74" s="1059">
        <v>3097</v>
      </c>
      <c r="DT74" s="1059">
        <v>3560</v>
      </c>
      <c r="DU74" s="1126">
        <v>10871</v>
      </c>
      <c r="DV74" s="1059">
        <v>851</v>
      </c>
      <c r="DW74" s="1059">
        <v>839</v>
      </c>
      <c r="DX74" s="1059">
        <v>804</v>
      </c>
      <c r="DY74" s="1059">
        <v>655</v>
      </c>
      <c r="DZ74" s="1059">
        <v>491</v>
      </c>
      <c r="EA74" s="1059">
        <v>3149</v>
      </c>
      <c r="EB74" s="1059">
        <v>3640</v>
      </c>
      <c r="EC74" s="1126">
        <v>10944</v>
      </c>
      <c r="ED74" s="1059">
        <v>854</v>
      </c>
      <c r="EE74" s="1059">
        <v>860</v>
      </c>
      <c r="EF74" s="1059">
        <v>769</v>
      </c>
      <c r="EG74" s="1059">
        <v>650</v>
      </c>
      <c r="EH74" s="1059">
        <v>474</v>
      </c>
      <c r="EI74" s="1059">
        <v>3133</v>
      </c>
      <c r="EJ74" s="1059">
        <v>3607</v>
      </c>
      <c r="EK74" s="1126">
        <v>10865</v>
      </c>
      <c r="EL74" s="1059">
        <v>888</v>
      </c>
      <c r="EM74" s="1059">
        <v>865</v>
      </c>
      <c r="EN74" s="1059">
        <v>747</v>
      </c>
      <c r="EO74" s="1059">
        <v>669</v>
      </c>
      <c r="EP74" s="1059">
        <v>453</v>
      </c>
      <c r="EQ74" s="1059">
        <v>3169</v>
      </c>
      <c r="ER74" s="1059">
        <v>3622</v>
      </c>
      <c r="ES74" s="1126">
        <v>10833</v>
      </c>
      <c r="ET74" s="1059" t="s">
        <v>770</v>
      </c>
      <c r="EU74" s="1059" t="s">
        <v>770</v>
      </c>
      <c r="EV74" s="1059">
        <v>17</v>
      </c>
      <c r="EW74" s="1059">
        <v>22</v>
      </c>
      <c r="EX74" s="1059">
        <v>39</v>
      </c>
      <c r="EY74" s="1059">
        <v>141</v>
      </c>
      <c r="EZ74" s="1098">
        <v>0.27659574468085107</v>
      </c>
      <c r="FA74" s="1098">
        <v>0.20943272375668229</v>
      </c>
      <c r="FB74" s="1098">
        <v>0.35560893963894408</v>
      </c>
      <c r="FC74" s="64" t="s">
        <v>2154</v>
      </c>
      <c r="FD74" s="1098">
        <v>0.15602836879432624</v>
      </c>
      <c r="FE74" s="1098">
        <v>0.10535387353695361</v>
      </c>
      <c r="FF74" s="1098">
        <v>0.22494837010393137</v>
      </c>
      <c r="FG74" s="1126" t="s">
        <v>2154</v>
      </c>
      <c r="FH74" s="1059" t="s">
        <v>770</v>
      </c>
      <c r="FI74" s="1059" t="s">
        <v>770</v>
      </c>
      <c r="FJ74" s="1059">
        <v>26</v>
      </c>
      <c r="FK74" s="1059">
        <v>23</v>
      </c>
      <c r="FL74" s="1059">
        <v>49</v>
      </c>
      <c r="FM74" s="1059">
        <v>146</v>
      </c>
      <c r="FN74" s="1098">
        <v>0.33561643835616439</v>
      </c>
      <c r="FO74" s="1098">
        <v>0.26410615337102461</v>
      </c>
      <c r="FP74" s="1098">
        <v>0.41555526758832023</v>
      </c>
      <c r="FQ74" s="1059" t="s">
        <v>2154</v>
      </c>
      <c r="FR74" s="1098">
        <v>0.15753424657534246</v>
      </c>
      <c r="FS74" s="1098">
        <v>0.10732642924119824</v>
      </c>
      <c r="FT74" s="1098">
        <v>0.22530153109077014</v>
      </c>
      <c r="FU74" s="1126" t="s">
        <v>2154</v>
      </c>
      <c r="FV74" s="1059" t="s">
        <v>770</v>
      </c>
      <c r="FW74" s="1059" t="s">
        <v>770</v>
      </c>
      <c r="FX74" s="1059">
        <v>18</v>
      </c>
      <c r="FY74" s="1059">
        <v>16</v>
      </c>
      <c r="FZ74" s="1059">
        <v>34</v>
      </c>
      <c r="GA74" s="1059">
        <v>112</v>
      </c>
      <c r="GB74" s="1098">
        <v>0.30357142857142855</v>
      </c>
      <c r="GC74" s="1098">
        <v>0.22610155594126602</v>
      </c>
      <c r="GD74" s="1098">
        <v>0.39406897326360479</v>
      </c>
      <c r="GE74" s="1059" t="s">
        <v>2154</v>
      </c>
      <c r="GF74" s="1098">
        <v>0.14285714285714285</v>
      </c>
      <c r="GG74" s="1098">
        <v>8.9886610891018182E-2</v>
      </c>
      <c r="GH74" s="1098">
        <v>0.21951435129965599</v>
      </c>
      <c r="GI74" s="1126" t="s">
        <v>2154</v>
      </c>
      <c r="GJ74" s="1059" t="s">
        <v>770</v>
      </c>
      <c r="GK74" s="1059" t="s">
        <v>770</v>
      </c>
      <c r="GL74" s="1059">
        <v>18</v>
      </c>
      <c r="GM74" s="1059">
        <v>20</v>
      </c>
      <c r="GN74" s="1059">
        <v>38</v>
      </c>
      <c r="GO74" s="1059">
        <v>112</v>
      </c>
      <c r="GP74" s="1098">
        <v>0.3392857142857143</v>
      </c>
      <c r="GQ74" s="1098">
        <v>0.25823111367258211</v>
      </c>
      <c r="GR74" s="1098">
        <v>0.43099931931322127</v>
      </c>
      <c r="GS74" s="1059" t="s">
        <v>2154</v>
      </c>
      <c r="GT74" s="1098">
        <v>0.17857142857142858</v>
      </c>
      <c r="GU74" s="1098">
        <v>0.11867660544910416</v>
      </c>
      <c r="GV74" s="1098">
        <v>0.25978426052250259</v>
      </c>
      <c r="GW74" s="1126" t="s">
        <v>2154</v>
      </c>
      <c r="GX74" s="1059" t="s">
        <v>770</v>
      </c>
      <c r="GY74" s="1059" t="s">
        <v>770</v>
      </c>
      <c r="GZ74" s="1059">
        <v>9</v>
      </c>
      <c r="HA74" s="1059">
        <v>9</v>
      </c>
      <c r="HB74" s="1059">
        <v>18</v>
      </c>
      <c r="HC74" s="1059">
        <v>107</v>
      </c>
      <c r="HD74" s="1098">
        <v>0.16822429906542055</v>
      </c>
      <c r="HE74" s="1098">
        <v>0.10914210865185391</v>
      </c>
      <c r="HF74" s="1098">
        <v>0.25030334835124096</v>
      </c>
      <c r="HG74" s="1059" t="s">
        <v>2154</v>
      </c>
      <c r="HH74" s="1098">
        <v>8.4112149532710276E-2</v>
      </c>
      <c r="HI74" s="1098">
        <v>4.4881945524203319E-2</v>
      </c>
      <c r="HJ74" s="1098">
        <v>0.15216940198671844</v>
      </c>
      <c r="HK74" s="1126" t="s">
        <v>2154</v>
      </c>
      <c r="HL74" s="1059" t="s">
        <v>770</v>
      </c>
      <c r="HM74" s="1059" t="s">
        <v>770</v>
      </c>
      <c r="HN74" s="1059">
        <v>20</v>
      </c>
      <c r="HO74" s="1059">
        <v>6</v>
      </c>
      <c r="HP74" s="1059">
        <v>26</v>
      </c>
      <c r="HQ74" s="1059">
        <v>143</v>
      </c>
      <c r="HR74" s="1098">
        <v>0.18181818181818182</v>
      </c>
      <c r="HS74" s="1098">
        <v>0.12720597671954723</v>
      </c>
      <c r="HT74" s="1098">
        <v>0.25307803345826829</v>
      </c>
      <c r="HU74" s="1059" t="s">
        <v>2154</v>
      </c>
      <c r="HV74" s="1098">
        <v>4.195804195804196E-2</v>
      </c>
      <c r="HW74" s="1098">
        <v>1.9369375010116208E-2</v>
      </c>
      <c r="HX74" s="1098">
        <v>8.8512002278827023E-2</v>
      </c>
      <c r="HY74" s="1126" t="s">
        <v>3498</v>
      </c>
      <c r="HZ74" s="1059" t="s">
        <v>770</v>
      </c>
      <c r="IA74" s="1059" t="s">
        <v>770</v>
      </c>
      <c r="IB74" s="1059" t="s">
        <v>2169</v>
      </c>
      <c r="IC74" s="1059" t="s">
        <v>2169</v>
      </c>
      <c r="ID74" s="1059">
        <v>15</v>
      </c>
      <c r="IE74" s="1059">
        <v>138</v>
      </c>
      <c r="IF74" s="1098">
        <v>0.10869565217391304</v>
      </c>
      <c r="IG74" s="1098">
        <v>6.6985397787695536E-2</v>
      </c>
      <c r="IH74" s="1098">
        <v>0.17160111353318763</v>
      </c>
      <c r="II74" s="1059" t="s">
        <v>3498</v>
      </c>
      <c r="IJ74" s="1098" t="s">
        <v>2169</v>
      </c>
      <c r="IK74" s="1098" t="s">
        <v>2169</v>
      </c>
      <c r="IL74" s="1098" t="s">
        <v>2169</v>
      </c>
      <c r="IM74" s="1126" t="s">
        <v>2169</v>
      </c>
      <c r="IN74" s="1059" t="s">
        <v>770</v>
      </c>
      <c r="IO74" s="1059" t="s">
        <v>770</v>
      </c>
      <c r="IP74" s="1059">
        <v>8</v>
      </c>
      <c r="IQ74" s="1059">
        <v>7</v>
      </c>
      <c r="IR74" s="1059">
        <v>15</v>
      </c>
      <c r="IS74" s="1059">
        <v>68</v>
      </c>
      <c r="IT74" s="1098">
        <v>0.22058823529411764</v>
      </c>
      <c r="IU74" s="1098">
        <v>0.13849012387325205</v>
      </c>
      <c r="IV74" s="1098">
        <v>0.33256738771149319</v>
      </c>
      <c r="IW74" s="1059" t="s">
        <v>2154</v>
      </c>
      <c r="IX74" s="1098">
        <v>0.10294117647058823</v>
      </c>
      <c r="IY74" s="1098">
        <v>5.0765771789929089E-2</v>
      </c>
      <c r="IZ74" s="1098">
        <v>0.19757911309365628</v>
      </c>
      <c r="JA74" s="1126" t="s">
        <v>2154</v>
      </c>
      <c r="JB74" s="1059">
        <v>10944</v>
      </c>
      <c r="JC74" s="1059">
        <v>802</v>
      </c>
      <c r="JD74" s="1059">
        <v>812</v>
      </c>
      <c r="JE74" s="1059">
        <v>814</v>
      </c>
      <c r="JF74" s="1059">
        <v>676</v>
      </c>
      <c r="JG74" s="1126">
        <v>497</v>
      </c>
      <c r="JH74" s="1059">
        <v>1158</v>
      </c>
      <c r="JI74" s="1059">
        <v>7</v>
      </c>
      <c r="JJ74" s="1059">
        <v>34</v>
      </c>
      <c r="JK74" s="1059">
        <v>42</v>
      </c>
      <c r="JL74" s="1059">
        <v>36</v>
      </c>
      <c r="JM74" s="1126">
        <v>34</v>
      </c>
      <c r="JN74" s="1060">
        <v>0.10581140350877193</v>
      </c>
      <c r="JO74" s="1060">
        <v>8.7281795511221939E-3</v>
      </c>
      <c r="JP74" s="1060">
        <v>4.1871921182266007E-2</v>
      </c>
      <c r="JQ74" s="1060">
        <v>5.1597051597051594E-2</v>
      </c>
      <c r="JR74" s="1060">
        <v>5.3254437869822487E-2</v>
      </c>
      <c r="JS74" s="1072">
        <v>6.8410462776659964E-2</v>
      </c>
      <c r="JT74" s="1059">
        <v>11012</v>
      </c>
      <c r="JU74" s="1059">
        <v>10455</v>
      </c>
      <c r="JV74" s="1059">
        <v>10071</v>
      </c>
      <c r="JW74" s="1059">
        <v>384</v>
      </c>
      <c r="JX74" s="1059">
        <v>78</v>
      </c>
      <c r="JY74" s="1059">
        <v>18</v>
      </c>
      <c r="JZ74" s="1059">
        <v>288</v>
      </c>
      <c r="KA74" s="1059">
        <v>165</v>
      </c>
      <c r="KB74" s="1059">
        <v>321</v>
      </c>
      <c r="KC74" s="1059">
        <v>54</v>
      </c>
      <c r="KD74" s="1059">
        <v>17</v>
      </c>
      <c r="KE74" s="1060">
        <v>0.91454776607337451</v>
      </c>
      <c r="KF74" s="1072">
        <v>8.5452233926625487E-2</v>
      </c>
      <c r="KG74" s="1059">
        <v>802</v>
      </c>
      <c r="KH74" s="1059">
        <v>732</v>
      </c>
      <c r="KI74" s="1059">
        <v>714</v>
      </c>
      <c r="KJ74" s="1059">
        <v>18</v>
      </c>
      <c r="KK74" s="1059">
        <v>2</v>
      </c>
      <c r="KL74" s="1059">
        <v>2</v>
      </c>
      <c r="KM74" s="1059">
        <v>14</v>
      </c>
      <c r="KN74" s="1059">
        <v>31</v>
      </c>
      <c r="KO74" s="1059">
        <v>35</v>
      </c>
      <c r="KP74" s="1059">
        <v>4</v>
      </c>
      <c r="KQ74" s="1059">
        <v>0</v>
      </c>
      <c r="KR74" s="1060">
        <v>0.89027431421446379</v>
      </c>
      <c r="KS74" s="1072">
        <v>0.10972568578553621</v>
      </c>
      <c r="KT74" s="1059">
        <v>509</v>
      </c>
      <c r="KU74" s="1059">
        <v>477</v>
      </c>
      <c r="KV74" s="1059">
        <v>459</v>
      </c>
      <c r="KW74" s="1059">
        <v>18</v>
      </c>
      <c r="KX74" s="1059">
        <v>3</v>
      </c>
      <c r="KY74" s="1059">
        <v>4</v>
      </c>
      <c r="KZ74" s="1059">
        <v>11</v>
      </c>
      <c r="LA74" s="1059">
        <v>13</v>
      </c>
      <c r="LB74" s="1059">
        <v>17</v>
      </c>
      <c r="LC74" s="1059">
        <v>2</v>
      </c>
      <c r="LD74" s="1059">
        <v>0</v>
      </c>
      <c r="LE74" s="1060">
        <v>0.9017681728880157</v>
      </c>
      <c r="LF74" s="1072">
        <v>9.8231827111984305E-2</v>
      </c>
      <c r="LG74" s="1059">
        <v>303</v>
      </c>
      <c r="LH74" s="1059">
        <v>276</v>
      </c>
      <c r="LI74" s="1059">
        <v>273</v>
      </c>
      <c r="LJ74" s="1059">
        <v>3</v>
      </c>
      <c r="LK74" s="1059">
        <v>0</v>
      </c>
      <c r="LL74" s="1059">
        <v>0</v>
      </c>
      <c r="LM74" s="1059">
        <v>3</v>
      </c>
      <c r="LN74" s="1059">
        <v>12</v>
      </c>
      <c r="LO74" s="1059">
        <v>14</v>
      </c>
      <c r="LP74" s="1059">
        <v>1</v>
      </c>
      <c r="LQ74" s="1059">
        <v>0</v>
      </c>
      <c r="LR74" s="1060">
        <v>0.90099009900990101</v>
      </c>
      <c r="LS74" s="1072">
        <v>9.9009900990098987E-2</v>
      </c>
      <c r="LT74" s="1059">
        <v>814</v>
      </c>
      <c r="LU74" s="1059">
        <v>766</v>
      </c>
      <c r="LV74" s="1059">
        <v>741</v>
      </c>
      <c r="LW74" s="1059">
        <v>25</v>
      </c>
      <c r="LX74" s="1059">
        <v>5</v>
      </c>
      <c r="LY74" s="1059">
        <v>3</v>
      </c>
      <c r="LZ74" s="1059">
        <v>17</v>
      </c>
      <c r="MA74" s="1059">
        <v>21</v>
      </c>
      <c r="MB74" s="1059">
        <v>21</v>
      </c>
      <c r="MC74" s="1059">
        <v>5</v>
      </c>
      <c r="MD74" s="1059">
        <v>1</v>
      </c>
      <c r="ME74" s="1060">
        <v>0.91031941031941033</v>
      </c>
      <c r="MF74" s="1072">
        <v>8.9680589680589673E-2</v>
      </c>
      <c r="MG74" s="1059">
        <v>182</v>
      </c>
      <c r="MH74" s="1059">
        <v>175</v>
      </c>
      <c r="MI74" s="1059">
        <v>168</v>
      </c>
      <c r="MJ74" s="1059">
        <v>7</v>
      </c>
      <c r="MK74" s="1059">
        <v>1</v>
      </c>
      <c r="ML74" s="1059">
        <v>1</v>
      </c>
      <c r="MM74" s="1059">
        <v>5</v>
      </c>
      <c r="MN74" s="1059">
        <v>4</v>
      </c>
      <c r="MO74" s="1059">
        <v>2</v>
      </c>
      <c r="MP74" s="1059">
        <v>1</v>
      </c>
      <c r="MQ74" s="1059">
        <v>0</v>
      </c>
      <c r="MR74" s="1060">
        <v>0.92307692307692313</v>
      </c>
      <c r="MS74" s="1072">
        <v>7.6923076923076872E-2</v>
      </c>
      <c r="MT74" s="1059">
        <v>282</v>
      </c>
      <c r="MU74" s="1059">
        <v>261</v>
      </c>
      <c r="MV74" s="1059">
        <v>251</v>
      </c>
      <c r="MW74" s="1059">
        <v>10</v>
      </c>
      <c r="MX74" s="1059">
        <v>1</v>
      </c>
      <c r="MY74" s="1059">
        <v>1</v>
      </c>
      <c r="MZ74" s="1059">
        <v>8</v>
      </c>
      <c r="NA74" s="1059">
        <v>13</v>
      </c>
      <c r="NB74" s="1059">
        <v>4</v>
      </c>
      <c r="NC74" s="1059">
        <v>2</v>
      </c>
      <c r="ND74" s="1059">
        <v>2</v>
      </c>
      <c r="NE74" s="1060">
        <v>0.89007092198581561</v>
      </c>
      <c r="NF74" s="1072">
        <v>0.10992907801418439</v>
      </c>
      <c r="NG74" s="1059">
        <v>212</v>
      </c>
      <c r="NH74" s="1059">
        <v>203</v>
      </c>
      <c r="NI74" s="1059">
        <v>199</v>
      </c>
      <c r="NJ74" s="1059">
        <v>4</v>
      </c>
      <c r="NK74" s="1059">
        <v>0</v>
      </c>
      <c r="NL74" s="1059">
        <v>2</v>
      </c>
      <c r="NM74" s="1059">
        <v>2</v>
      </c>
      <c r="NN74" s="1059">
        <v>6</v>
      </c>
      <c r="NO74" s="1059">
        <v>2</v>
      </c>
      <c r="NP74" s="1059">
        <v>1</v>
      </c>
      <c r="NQ74" s="1059">
        <v>0</v>
      </c>
      <c r="NR74" s="1060">
        <v>0.93867924528301883</v>
      </c>
      <c r="NS74" s="1072">
        <v>6.1320754716981174E-2</v>
      </c>
      <c r="NT74" s="1059">
        <v>500</v>
      </c>
      <c r="NU74" s="1059">
        <v>478</v>
      </c>
      <c r="NV74" s="1059">
        <v>473</v>
      </c>
      <c r="NW74" s="1059">
        <v>5</v>
      </c>
      <c r="NX74" s="1059">
        <v>0</v>
      </c>
      <c r="NY74" s="1059">
        <v>1</v>
      </c>
      <c r="NZ74" s="1059">
        <v>4</v>
      </c>
      <c r="OA74" s="1059">
        <v>9</v>
      </c>
      <c r="OB74" s="1059">
        <v>12</v>
      </c>
      <c r="OC74" s="1059">
        <v>1</v>
      </c>
      <c r="OD74" s="1059">
        <v>0</v>
      </c>
      <c r="OE74" s="1060">
        <v>0.94599999999999995</v>
      </c>
      <c r="OF74" s="1072">
        <v>5.4000000000000048E-2</v>
      </c>
      <c r="OG74" s="1059">
        <v>3604</v>
      </c>
      <c r="OH74" s="1059">
        <v>3368</v>
      </c>
      <c r="OI74" s="1059">
        <v>3278</v>
      </c>
      <c r="OJ74" s="1059">
        <v>90</v>
      </c>
      <c r="OK74" s="1059">
        <v>12</v>
      </c>
      <c r="OL74" s="1059">
        <v>14</v>
      </c>
      <c r="OM74" s="1059">
        <v>64</v>
      </c>
      <c r="ON74" s="1059">
        <v>109</v>
      </c>
      <c r="OO74" s="1059">
        <v>107</v>
      </c>
      <c r="OP74" s="1059">
        <v>17</v>
      </c>
      <c r="OQ74" s="1059">
        <v>3</v>
      </c>
      <c r="OR74" s="1060">
        <v>0.90954495005549385</v>
      </c>
      <c r="OS74" s="1072">
        <v>9.045504994450615E-2</v>
      </c>
      <c r="OT74" s="1059">
        <v>11082</v>
      </c>
      <c r="OU74" s="1059">
        <v>7.7761224508211519</v>
      </c>
      <c r="OV74" s="1060">
        <v>0</v>
      </c>
      <c r="OW74" s="1072">
        <v>0</v>
      </c>
      <c r="OX74" s="1059">
        <v>2534</v>
      </c>
      <c r="OY74" s="1060">
        <v>7.700473559589581E-2</v>
      </c>
      <c r="OZ74" s="1059">
        <v>195.13</v>
      </c>
      <c r="PA74" s="1060">
        <v>0</v>
      </c>
      <c r="PB74" s="1072">
        <v>0</v>
      </c>
      <c r="PC74" s="1059">
        <v>320</v>
      </c>
      <c r="PD74" s="1059">
        <v>80</v>
      </c>
      <c r="PE74" s="1126">
        <v>60</v>
      </c>
      <c r="PF74" s="1059">
        <v>310</v>
      </c>
      <c r="PG74" s="1059">
        <v>75</v>
      </c>
      <c r="PH74" s="1126">
        <v>40</v>
      </c>
      <c r="PI74" s="1059">
        <v>290</v>
      </c>
      <c r="PJ74" s="1059">
        <v>70</v>
      </c>
      <c r="PK74" s="1126">
        <v>35</v>
      </c>
      <c r="PL74" s="1059">
        <v>275</v>
      </c>
      <c r="PM74" s="1059">
        <v>65</v>
      </c>
      <c r="PN74" s="1126">
        <v>35</v>
      </c>
      <c r="PO74" s="1059">
        <v>270</v>
      </c>
      <c r="PP74" s="1059">
        <v>70</v>
      </c>
      <c r="PQ74" s="1126">
        <v>30</v>
      </c>
      <c r="PR74" s="1059">
        <v>260</v>
      </c>
      <c r="PS74" s="1059">
        <v>75</v>
      </c>
      <c r="PT74" s="1126">
        <v>30</v>
      </c>
      <c r="PU74" s="1059" t="s">
        <v>770</v>
      </c>
      <c r="PV74" s="1059" t="s">
        <v>770</v>
      </c>
      <c r="PW74" s="1059" t="s">
        <v>770</v>
      </c>
      <c r="PX74" s="1059" t="s">
        <v>770</v>
      </c>
      <c r="PY74" s="1059" t="s">
        <v>770</v>
      </c>
      <c r="PZ74" s="1059" t="s">
        <v>770</v>
      </c>
      <c r="QA74" s="1059" t="s">
        <v>770</v>
      </c>
      <c r="QB74" s="1126" t="s">
        <v>770</v>
      </c>
      <c r="QC74" s="1059">
        <v>142</v>
      </c>
      <c r="QD74" s="1059">
        <v>132</v>
      </c>
      <c r="QE74" s="1059" t="s">
        <v>770</v>
      </c>
      <c r="QF74" s="1059">
        <v>139</v>
      </c>
      <c r="QG74" s="1059">
        <v>139</v>
      </c>
      <c r="QH74" s="1059">
        <v>139</v>
      </c>
      <c r="QI74" s="1059">
        <v>149</v>
      </c>
      <c r="QJ74" s="1059">
        <v>147</v>
      </c>
      <c r="QK74" s="1126">
        <v>176</v>
      </c>
      <c r="QL74" s="1059">
        <v>155</v>
      </c>
      <c r="QM74" s="1059">
        <v>137</v>
      </c>
      <c r="QN74" s="1059">
        <v>148</v>
      </c>
      <c r="QO74" s="1059">
        <v>153</v>
      </c>
      <c r="QP74" s="1059">
        <v>128</v>
      </c>
      <c r="QQ74" s="1059">
        <v>164</v>
      </c>
      <c r="QR74" s="1059">
        <v>177</v>
      </c>
      <c r="QS74" s="1059">
        <v>161</v>
      </c>
      <c r="QT74" s="1059">
        <v>144</v>
      </c>
      <c r="QU74" s="1059">
        <v>158</v>
      </c>
      <c r="QV74" s="1059">
        <v>163</v>
      </c>
      <c r="QW74" s="1059">
        <v>171</v>
      </c>
      <c r="QX74" s="1059">
        <v>146</v>
      </c>
      <c r="QY74" s="1059">
        <v>149</v>
      </c>
      <c r="QZ74" s="1059">
        <v>145</v>
      </c>
      <c r="RA74" s="1059">
        <v>141</v>
      </c>
      <c r="RB74" s="1059">
        <v>141</v>
      </c>
      <c r="RC74" s="1059">
        <v>154</v>
      </c>
      <c r="RD74" s="1059">
        <v>151</v>
      </c>
      <c r="RE74" s="1059">
        <v>111</v>
      </c>
      <c r="RF74" s="1059">
        <v>98</v>
      </c>
      <c r="RG74" s="1059">
        <v>90</v>
      </c>
      <c r="RH74" s="1059">
        <v>94</v>
      </c>
      <c r="RI74" s="1059">
        <v>111</v>
      </c>
      <c r="RJ74" s="1126">
        <v>94</v>
      </c>
      <c r="RK74" s="1059">
        <v>135</v>
      </c>
      <c r="RL74" s="1059">
        <v>136</v>
      </c>
      <c r="RM74" s="1059">
        <v>153</v>
      </c>
      <c r="RN74" s="1059">
        <v>126</v>
      </c>
      <c r="RO74" s="1059">
        <v>165</v>
      </c>
      <c r="RP74" s="1059">
        <v>176</v>
      </c>
      <c r="RQ74" s="1059">
        <v>165</v>
      </c>
      <c r="RR74" s="1059">
        <v>149</v>
      </c>
      <c r="RS74" s="1059">
        <v>160</v>
      </c>
      <c r="RT74" s="1059">
        <v>158</v>
      </c>
      <c r="RU74" s="1059">
        <v>172</v>
      </c>
      <c r="RV74" s="1059">
        <v>139</v>
      </c>
      <c r="RW74" s="1059">
        <v>151</v>
      </c>
      <c r="RX74" s="1059">
        <v>149</v>
      </c>
      <c r="RY74" s="1059">
        <v>145</v>
      </c>
      <c r="RZ74" s="1059">
        <v>139</v>
      </c>
      <c r="SA74" s="1059">
        <v>159</v>
      </c>
      <c r="SB74" s="1059">
        <v>157</v>
      </c>
      <c r="SC74" s="1059">
        <v>146</v>
      </c>
      <c r="SD74" s="1059">
        <v>124</v>
      </c>
      <c r="SE74" s="1059">
        <v>85</v>
      </c>
      <c r="SF74" s="1059">
        <v>94</v>
      </c>
      <c r="SG74" s="1059">
        <v>96</v>
      </c>
      <c r="SH74" s="1059">
        <v>91</v>
      </c>
      <c r="SI74" s="1126">
        <v>112</v>
      </c>
      <c r="SJ74" s="1059">
        <v>126</v>
      </c>
      <c r="SK74" s="1059">
        <v>146</v>
      </c>
      <c r="SL74" s="1059">
        <v>129</v>
      </c>
      <c r="SM74" s="1059">
        <v>159</v>
      </c>
      <c r="SN74" s="1059">
        <v>172</v>
      </c>
      <c r="SO74" s="1059">
        <v>164</v>
      </c>
      <c r="SP74" s="1059">
        <v>155</v>
      </c>
      <c r="SQ74" s="1059">
        <v>155</v>
      </c>
      <c r="SR74" s="1059">
        <v>152</v>
      </c>
      <c r="SS74" s="1059">
        <v>170</v>
      </c>
      <c r="ST74" s="1059">
        <v>140</v>
      </c>
      <c r="SU74" s="1059">
        <v>150</v>
      </c>
      <c r="SV74" s="1059">
        <v>156</v>
      </c>
      <c r="SW74" s="1059">
        <v>139</v>
      </c>
      <c r="SX74" s="1059">
        <v>140</v>
      </c>
      <c r="SY74" s="1059">
        <v>166</v>
      </c>
      <c r="SZ74" s="1059">
        <v>158</v>
      </c>
      <c r="TA74" s="1059">
        <v>150</v>
      </c>
      <c r="TB74" s="1059">
        <v>165</v>
      </c>
      <c r="TC74" s="1059">
        <v>94</v>
      </c>
      <c r="TD74" s="1059">
        <v>90</v>
      </c>
      <c r="TE74" s="1059">
        <v>105</v>
      </c>
      <c r="TF74" s="1059">
        <v>83</v>
      </c>
      <c r="TG74" s="1059">
        <v>98</v>
      </c>
      <c r="TH74" s="1126">
        <v>104</v>
      </c>
      <c r="TI74" s="1059">
        <v>55</v>
      </c>
      <c r="TJ74" s="1059">
        <v>108</v>
      </c>
      <c r="TK74" s="1059">
        <v>163</v>
      </c>
      <c r="TL74" s="1060">
        <v>0.66257668711656437</v>
      </c>
      <c r="TM74" s="1060">
        <v>0.58698917481437951</v>
      </c>
      <c r="TN74" s="1060">
        <v>0.73067767115200299</v>
      </c>
      <c r="TO74" s="1126" t="s">
        <v>3499</v>
      </c>
      <c r="TP74" s="1059">
        <v>43</v>
      </c>
      <c r="TQ74" s="1059">
        <v>107</v>
      </c>
      <c r="TR74" s="1059">
        <v>150</v>
      </c>
      <c r="TS74" s="1060">
        <v>0.71333333333333337</v>
      </c>
      <c r="TT74" s="1060">
        <v>0.63635082260833997</v>
      </c>
      <c r="TU74" s="1060">
        <v>0.77966187312794732</v>
      </c>
      <c r="TV74" s="1126" t="s">
        <v>3499</v>
      </c>
      <c r="TW74" s="1059">
        <v>41</v>
      </c>
      <c r="TX74" s="1059">
        <v>122</v>
      </c>
      <c r="TY74" s="1059">
        <v>163</v>
      </c>
      <c r="TZ74" s="1060">
        <v>0.74846625766871167</v>
      </c>
      <c r="UA74" s="1060">
        <v>0.67665877754500825</v>
      </c>
      <c r="UB74" s="1060">
        <v>0.8088320625168216</v>
      </c>
      <c r="UC74" s="1126" t="s">
        <v>3499</v>
      </c>
      <c r="UD74" s="1059">
        <v>46</v>
      </c>
      <c r="UE74" s="1059">
        <v>104</v>
      </c>
      <c r="UF74" s="1059">
        <v>150</v>
      </c>
      <c r="UG74" s="1060">
        <v>0.69333333333333336</v>
      </c>
      <c r="UH74" s="1060">
        <v>0.61548154867762572</v>
      </c>
      <c r="UI74" s="1060">
        <v>0.76152995683338465</v>
      </c>
      <c r="UJ74" s="1126" t="s">
        <v>2154</v>
      </c>
      <c r="UK74" s="1059">
        <v>40</v>
      </c>
      <c r="UL74" s="1059">
        <v>86</v>
      </c>
      <c r="UM74" s="1059">
        <v>126</v>
      </c>
      <c r="UN74" s="1060">
        <v>0.68253968253968256</v>
      </c>
      <c r="UO74" s="1060">
        <v>0.59689081738360572</v>
      </c>
      <c r="UP74" s="1060">
        <v>0.75738739558321078</v>
      </c>
      <c r="UQ74" s="1126" t="s">
        <v>2154</v>
      </c>
      <c r="UR74" s="1059">
        <v>2111</v>
      </c>
      <c r="US74" s="1059">
        <v>2085</v>
      </c>
      <c r="UT74" s="1059">
        <v>26</v>
      </c>
      <c r="UU74" s="1059">
        <v>25</v>
      </c>
      <c r="UV74" s="1060">
        <v>0.96153846153846156</v>
      </c>
      <c r="UW74" s="1059">
        <v>1</v>
      </c>
      <c r="UX74" s="1072">
        <v>3.8461538461538464E-2</v>
      </c>
      <c r="UY74" s="1059">
        <v>1614</v>
      </c>
      <c r="UZ74" s="1059">
        <v>1147</v>
      </c>
      <c r="VA74" s="1059">
        <v>217</v>
      </c>
      <c r="VB74" s="1059">
        <v>250</v>
      </c>
      <c r="VC74" s="1060">
        <v>0.71065675340768275</v>
      </c>
      <c r="VD74" s="1060">
        <v>0.13444857496902107</v>
      </c>
      <c r="VE74" s="1072">
        <v>0.15489467162329615</v>
      </c>
      <c r="VF74" s="1059">
        <v>3273</v>
      </c>
      <c r="VG74" s="1059">
        <v>258</v>
      </c>
      <c r="VH74" s="1059">
        <v>268</v>
      </c>
      <c r="VI74" s="1059">
        <v>121</v>
      </c>
      <c r="VJ74" s="1059">
        <v>2925</v>
      </c>
      <c r="VK74" s="1059">
        <v>233</v>
      </c>
      <c r="VL74" s="1059">
        <v>1656</v>
      </c>
      <c r="VM74" s="1072">
        <v>0.14070048309178743</v>
      </c>
      <c r="VN74" s="1059">
        <v>1069</v>
      </c>
      <c r="VO74" s="1059">
        <v>1</v>
      </c>
      <c r="VP74" s="1059">
        <v>225</v>
      </c>
      <c r="VQ74" s="1059">
        <v>291</v>
      </c>
      <c r="VR74" s="1059">
        <v>70</v>
      </c>
      <c r="VS74" s="1126">
        <v>1656</v>
      </c>
      <c r="VT74" s="1059">
        <v>646</v>
      </c>
      <c r="VU74" s="1059">
        <v>585</v>
      </c>
      <c r="VV74" s="1059">
        <v>61</v>
      </c>
      <c r="VW74" s="1059">
        <v>0</v>
      </c>
      <c r="VX74" s="1059">
        <v>61</v>
      </c>
      <c r="VY74" s="1060">
        <v>9.4427244582043338E-2</v>
      </c>
      <c r="VZ74" s="1072">
        <v>9.4427244582043338E-2</v>
      </c>
      <c r="WA74" s="1059">
        <v>55</v>
      </c>
      <c r="WB74" s="1059">
        <v>50</v>
      </c>
      <c r="WC74" s="1059">
        <v>45</v>
      </c>
      <c r="WD74" s="1059">
        <v>55</v>
      </c>
      <c r="WE74" s="1059">
        <v>60</v>
      </c>
      <c r="WF74" s="1059">
        <v>35</v>
      </c>
      <c r="WG74" s="1126">
        <v>35</v>
      </c>
      <c r="WH74" s="1059">
        <v>291</v>
      </c>
      <c r="WI74" s="1059">
        <v>68</v>
      </c>
      <c r="WJ74" s="1060">
        <v>0.23367697594501718</v>
      </c>
      <c r="WK74" s="1126">
        <v>18</v>
      </c>
      <c r="WL74" s="1059" t="s">
        <v>770</v>
      </c>
      <c r="WM74" s="1060" t="s">
        <v>770</v>
      </c>
      <c r="WN74" s="1060" t="s">
        <v>770</v>
      </c>
      <c r="WO74" s="1072" t="s">
        <v>770</v>
      </c>
      <c r="WP74" s="1059" t="s">
        <v>770</v>
      </c>
      <c r="WQ74" s="1060" t="s">
        <v>770</v>
      </c>
      <c r="WR74" s="1060" t="s">
        <v>770</v>
      </c>
      <c r="WS74" s="1072" t="s">
        <v>770</v>
      </c>
      <c r="WT74" s="1059" t="s">
        <v>770</v>
      </c>
      <c r="WU74" s="1060" t="s">
        <v>770</v>
      </c>
      <c r="WV74" s="1060" t="s">
        <v>770</v>
      </c>
      <c r="WW74" s="1072" t="s">
        <v>770</v>
      </c>
      <c r="WX74" s="1059" t="s">
        <v>770</v>
      </c>
      <c r="WY74" s="1060" t="s">
        <v>770</v>
      </c>
      <c r="WZ74" s="1060" t="s">
        <v>770</v>
      </c>
      <c r="XA74" s="1072" t="s">
        <v>770</v>
      </c>
      <c r="XB74" s="1059">
        <v>96</v>
      </c>
      <c r="XC74" s="1059">
        <v>4262</v>
      </c>
      <c r="XD74" s="1072">
        <v>2.2524636320976069E-2</v>
      </c>
      <c r="XE74" s="1059">
        <v>80</v>
      </c>
      <c r="XF74" s="1059">
        <v>830</v>
      </c>
      <c r="XG74" s="1060">
        <v>9.6385542168674704E-2</v>
      </c>
      <c r="XH74" s="1060">
        <v>7.8127794989517718E-2</v>
      </c>
      <c r="XI74" s="1060">
        <v>0.1183621457390422</v>
      </c>
      <c r="XJ74" s="1059">
        <v>85</v>
      </c>
      <c r="XK74" s="1059">
        <v>785</v>
      </c>
      <c r="XL74" s="1060">
        <v>0.10828025477707007</v>
      </c>
      <c r="XM74" s="1060">
        <v>8.8419954473737863E-2</v>
      </c>
      <c r="XN74" s="1060">
        <v>0.13195570767843204</v>
      </c>
      <c r="XO74" s="1059">
        <v>80</v>
      </c>
      <c r="XP74" s="1059">
        <v>790</v>
      </c>
      <c r="XQ74" s="1060">
        <v>0.10126582278481013</v>
      </c>
      <c r="XR74" s="1060">
        <v>8.2120879394970661E-2</v>
      </c>
      <c r="XS74" s="1060">
        <v>0.12426977581733312</v>
      </c>
      <c r="XT74" s="1059">
        <v>90</v>
      </c>
      <c r="XU74" s="1059">
        <v>800</v>
      </c>
      <c r="XV74" s="1060">
        <v>0.1125</v>
      </c>
      <c r="XW74" s="1060">
        <v>9.2429904525941298E-2</v>
      </c>
      <c r="XX74" s="1060">
        <v>0.13627372453345762</v>
      </c>
      <c r="XY74" s="1059">
        <v>65</v>
      </c>
      <c r="XZ74" s="1059">
        <v>755</v>
      </c>
      <c r="YA74" s="1060">
        <v>8.6092715231788075E-2</v>
      </c>
      <c r="YB74" s="1060">
        <v>6.812080248489831E-2</v>
      </c>
      <c r="YC74" s="1060">
        <v>0.10825524716939369</v>
      </c>
      <c r="YD74" s="1059">
        <v>70</v>
      </c>
      <c r="YE74" s="1059">
        <v>685</v>
      </c>
      <c r="YF74" s="1060">
        <v>0.10218978102189781</v>
      </c>
      <c r="YG74" s="1060">
        <v>8.1680141215642127E-2</v>
      </c>
      <c r="YH74" s="1060">
        <v>0.12713635346363086</v>
      </c>
      <c r="YI74" s="1059" t="s">
        <v>770</v>
      </c>
      <c r="YJ74" s="1059" t="s">
        <v>770</v>
      </c>
      <c r="YK74" s="1060" t="s">
        <v>770</v>
      </c>
      <c r="YL74" s="1060" t="s">
        <v>770</v>
      </c>
      <c r="YM74" s="1072" t="s">
        <v>770</v>
      </c>
      <c r="YN74" s="1059">
        <v>95</v>
      </c>
      <c r="YO74" s="1059">
        <v>90</v>
      </c>
      <c r="YP74" s="1059">
        <v>80</v>
      </c>
      <c r="YQ74" s="1059">
        <v>70</v>
      </c>
      <c r="YR74" s="1059">
        <v>60</v>
      </c>
      <c r="YS74" s="1059">
        <v>65</v>
      </c>
      <c r="YT74" s="1126">
        <v>50</v>
      </c>
      <c r="YU74" s="1059">
        <v>1</v>
      </c>
      <c r="YV74" s="1059">
        <v>66</v>
      </c>
      <c r="YW74" s="1060">
        <v>1.5151515151515152E-2</v>
      </c>
      <c r="YX74" s="1060">
        <v>2.6796405439821125E-3</v>
      </c>
      <c r="YY74" s="1060">
        <v>8.0959202620663959E-2</v>
      </c>
      <c r="YZ74" s="1059">
        <v>1</v>
      </c>
      <c r="ZA74" s="1059">
        <v>66</v>
      </c>
      <c r="ZB74" s="1060">
        <v>1.5151515151515152E-2</v>
      </c>
      <c r="ZC74" s="1060">
        <v>2.6796405439821125E-3</v>
      </c>
      <c r="ZD74" s="1060">
        <v>8.0959202620663959E-2</v>
      </c>
      <c r="ZE74" s="1059">
        <v>1</v>
      </c>
      <c r="ZF74" s="1059">
        <v>66</v>
      </c>
      <c r="ZG74" s="1060">
        <v>1.5151515151515152E-2</v>
      </c>
      <c r="ZH74" s="1060">
        <v>2.6796405439821125E-3</v>
      </c>
      <c r="ZI74" s="1060">
        <v>8.0959202620663959E-2</v>
      </c>
      <c r="ZJ74" s="1059">
        <v>13</v>
      </c>
      <c r="ZK74" s="1059">
        <v>65</v>
      </c>
      <c r="ZL74" s="1060">
        <v>0.2</v>
      </c>
      <c r="ZM74" s="1060">
        <v>0.12077959241205474</v>
      </c>
      <c r="ZN74" s="1072">
        <v>0.31270132638165932</v>
      </c>
      <c r="ZO74" s="1059">
        <v>137</v>
      </c>
      <c r="ZP74" s="1059">
        <v>9</v>
      </c>
      <c r="ZQ74" s="1059">
        <v>128</v>
      </c>
      <c r="ZR74" s="1060">
        <v>0.93430656934306566</v>
      </c>
      <c r="ZS74" s="1059">
        <v>50</v>
      </c>
      <c r="ZT74" s="1059">
        <v>19</v>
      </c>
      <c r="ZU74" s="1059">
        <v>69</v>
      </c>
      <c r="ZV74" s="1060">
        <v>0.390625</v>
      </c>
      <c r="ZW74" s="1060">
        <v>0.31047019100495771</v>
      </c>
      <c r="ZX74" s="1060">
        <v>0.47715351817987228</v>
      </c>
      <c r="ZY74" s="1060">
        <v>0.5390625</v>
      </c>
      <c r="ZZ74" s="1060">
        <v>0.45282983127205173</v>
      </c>
      <c r="AAA74" s="1072">
        <v>0.62301884401908048</v>
      </c>
      <c r="AAB74" s="1059">
        <v>26</v>
      </c>
      <c r="AAC74" s="1059">
        <v>114</v>
      </c>
      <c r="AAD74" s="1059">
        <v>140</v>
      </c>
      <c r="AAE74" s="1060">
        <v>0.81428571428571428</v>
      </c>
      <c r="AAF74" s="1059">
        <v>45</v>
      </c>
      <c r="AAG74" s="1060">
        <v>0.39473684210526316</v>
      </c>
      <c r="AAH74" s="1060">
        <v>0.30984949400241069</v>
      </c>
      <c r="AAI74" s="1060">
        <v>0.48648703950471384</v>
      </c>
      <c r="AAJ74" s="1059">
        <v>19</v>
      </c>
      <c r="AAK74" s="1059">
        <v>64</v>
      </c>
      <c r="AAL74" s="1060">
        <v>0.56140350877192979</v>
      </c>
      <c r="AAM74" s="1060">
        <v>0.46978749853445911</v>
      </c>
      <c r="AAN74" s="1072">
        <v>0.64901619025305157</v>
      </c>
      <c r="AAO74" s="1059">
        <v>115</v>
      </c>
      <c r="AAP74" s="1059">
        <v>43</v>
      </c>
      <c r="AAQ74" s="1060">
        <v>0.37391304347826088</v>
      </c>
      <c r="AAR74" s="1060">
        <v>0.29090380155349149</v>
      </c>
      <c r="AAS74" s="1060">
        <v>0.4650736133337266</v>
      </c>
      <c r="AAT74" s="1059">
        <v>19</v>
      </c>
      <c r="AAU74" s="1059">
        <v>62</v>
      </c>
      <c r="AAV74" s="1060">
        <v>0.53913043478260869</v>
      </c>
      <c r="AAW74" s="1060">
        <v>0.44823765844532165</v>
      </c>
      <c r="AAX74" s="1072">
        <v>0.62749348865864518</v>
      </c>
      <c r="AAY74" s="1059">
        <v>128</v>
      </c>
      <c r="AAZ74" s="1059">
        <v>124</v>
      </c>
      <c r="ABA74" s="1059">
        <v>4</v>
      </c>
      <c r="ABB74" s="1060">
        <v>0.96875</v>
      </c>
      <c r="ABC74" s="1059">
        <v>50</v>
      </c>
      <c r="ABD74" s="1060">
        <v>0.40322580645161288</v>
      </c>
      <c r="ABE74" s="1060">
        <v>0.3210502646345248</v>
      </c>
      <c r="ABF74" s="1060">
        <v>0.49121720930238055</v>
      </c>
      <c r="ABG74" s="1059">
        <v>13</v>
      </c>
      <c r="ABH74" s="1059">
        <v>63</v>
      </c>
      <c r="ABI74" s="1060">
        <v>0.50806451612903225</v>
      </c>
      <c r="ABJ74" s="1060">
        <v>0.42116044210328424</v>
      </c>
      <c r="ABK74" s="1072">
        <v>0.59448393506864028</v>
      </c>
      <c r="ABL74" s="1059">
        <v>3273</v>
      </c>
      <c r="ABM74" s="1059">
        <v>1617</v>
      </c>
      <c r="ABN74" s="1059">
        <v>1656</v>
      </c>
      <c r="ABO74" s="1059">
        <v>258</v>
      </c>
      <c r="ABP74" s="1059">
        <v>168</v>
      </c>
      <c r="ABQ74" s="1059">
        <v>263</v>
      </c>
      <c r="ABR74" s="1059">
        <v>268</v>
      </c>
      <c r="ABS74" s="1059">
        <v>296</v>
      </c>
      <c r="ABT74" s="1059">
        <v>170</v>
      </c>
      <c r="ABU74" s="1059">
        <v>121</v>
      </c>
      <c r="ABV74" s="1059">
        <v>92</v>
      </c>
      <c r="ABW74" s="1126">
        <v>20</v>
      </c>
      <c r="ABX74" s="1059">
        <v>50</v>
      </c>
      <c r="ABY74" s="1059">
        <v>55</v>
      </c>
      <c r="ABZ74" s="1059">
        <v>45</v>
      </c>
      <c r="ACA74" s="1059">
        <v>15</v>
      </c>
      <c r="ACB74" s="1059">
        <v>160</v>
      </c>
      <c r="ACC74" s="1059">
        <v>185</v>
      </c>
      <c r="ACD74" s="1059">
        <v>100</v>
      </c>
      <c r="ACE74" s="1059">
        <v>65</v>
      </c>
      <c r="ACF74" s="1059">
        <v>50</v>
      </c>
      <c r="ACG74" s="1059">
        <v>45</v>
      </c>
      <c r="ACH74" s="1059">
        <v>25</v>
      </c>
      <c r="ACI74" s="1059">
        <v>165</v>
      </c>
      <c r="ACJ74" s="1059">
        <v>190</v>
      </c>
      <c r="ACK74" s="1059">
        <v>100</v>
      </c>
      <c r="ACL74" s="1059">
        <v>60</v>
      </c>
      <c r="ACM74" s="1059">
        <v>50</v>
      </c>
      <c r="ACN74" s="1059">
        <v>50</v>
      </c>
      <c r="ACO74" s="1059">
        <v>20</v>
      </c>
      <c r="ACP74" s="1059">
        <v>160</v>
      </c>
      <c r="ACQ74" s="1059">
        <v>185</v>
      </c>
      <c r="ACR74" s="1059">
        <v>100</v>
      </c>
      <c r="ACS74" s="1059">
        <v>70</v>
      </c>
      <c r="ACT74" s="1059">
        <v>60</v>
      </c>
      <c r="ACU74" s="1059">
        <v>60</v>
      </c>
      <c r="ACV74" s="1059">
        <v>30</v>
      </c>
      <c r="ACW74" s="1059">
        <v>195</v>
      </c>
      <c r="ACX74" s="1059">
        <v>220</v>
      </c>
      <c r="ACY74" s="1059">
        <v>115</v>
      </c>
      <c r="ACZ74" s="1059">
        <v>80</v>
      </c>
      <c r="ADA74" s="1059">
        <v>75</v>
      </c>
      <c r="ADB74" s="1059">
        <v>60</v>
      </c>
      <c r="ADC74" s="1059">
        <v>15</v>
      </c>
      <c r="ADD74" s="1059">
        <v>210</v>
      </c>
      <c r="ADE74" s="1059">
        <v>230</v>
      </c>
      <c r="ADF74" s="1059">
        <v>125</v>
      </c>
      <c r="ADG74" s="1059">
        <v>90</v>
      </c>
      <c r="ADH74" s="1059">
        <v>75</v>
      </c>
      <c r="ADI74" s="1059">
        <v>60</v>
      </c>
      <c r="ADJ74" s="1059">
        <v>20</v>
      </c>
      <c r="ADK74" s="1059">
        <v>240</v>
      </c>
      <c r="ADL74" s="1059">
        <v>250</v>
      </c>
      <c r="ADM74" s="1126">
        <v>140</v>
      </c>
      <c r="ADN74" s="1059">
        <v>98</v>
      </c>
      <c r="ADO74" s="1059">
        <v>90</v>
      </c>
      <c r="ADP74" s="1060">
        <v>0.91836734693877553</v>
      </c>
      <c r="ADQ74" s="1059">
        <v>88</v>
      </c>
      <c r="ADR74" s="1060">
        <v>0.89795918367346939</v>
      </c>
      <c r="ADS74" s="1059">
        <v>82</v>
      </c>
      <c r="ADT74" s="1059">
        <v>78</v>
      </c>
      <c r="ADU74" s="1060">
        <v>0.95121951219512191</v>
      </c>
      <c r="ADV74" s="1059">
        <v>77</v>
      </c>
      <c r="ADW74" s="1060">
        <v>0.93902439024390238</v>
      </c>
      <c r="ADX74" s="1059">
        <v>77</v>
      </c>
      <c r="ADY74" s="1060">
        <v>0.93902439024390238</v>
      </c>
      <c r="ADZ74" s="1059">
        <v>76</v>
      </c>
      <c r="AEA74" s="1060">
        <v>0.92682926829268297</v>
      </c>
      <c r="AEB74" s="1059">
        <v>80</v>
      </c>
      <c r="AEC74" s="1059">
        <v>75</v>
      </c>
      <c r="AED74" s="1060">
        <v>0.9375</v>
      </c>
      <c r="AEE74" s="1059">
        <v>56</v>
      </c>
      <c r="AEF74" s="1060">
        <v>0.7</v>
      </c>
      <c r="AEG74" s="1059">
        <v>75</v>
      </c>
      <c r="AEH74" s="1060">
        <v>0.9375</v>
      </c>
      <c r="AEI74" s="1059">
        <v>75</v>
      </c>
      <c r="AEJ74" s="1060">
        <v>0.9375</v>
      </c>
      <c r="AEK74" s="1059">
        <v>75</v>
      </c>
      <c r="AEL74" s="1060">
        <v>0.9375</v>
      </c>
      <c r="AEM74" s="1059">
        <v>79</v>
      </c>
      <c r="AEN74" s="1060">
        <v>0.98750000000000004</v>
      </c>
      <c r="AEO74" s="1059">
        <v>57</v>
      </c>
      <c r="AEP74" s="1072">
        <v>0.71250000000000002</v>
      </c>
      <c r="AEQ74" s="1158">
        <v>81</v>
      </c>
      <c r="AER74" s="1042">
        <v>76</v>
      </c>
      <c r="AES74" s="1144">
        <v>0.93827160493827155</v>
      </c>
      <c r="AET74" s="64">
        <v>21</v>
      </c>
      <c r="AEU74" s="1144">
        <v>0.25925925925925924</v>
      </c>
      <c r="AEV74" s="1042">
        <v>75</v>
      </c>
      <c r="AEW74" s="1144">
        <v>0.92592592592592593</v>
      </c>
      <c r="AEX74" s="1042">
        <v>105</v>
      </c>
      <c r="AEY74" s="1042">
        <v>104</v>
      </c>
      <c r="AEZ74" s="1144">
        <v>0.99047619047619051</v>
      </c>
      <c r="AFA74" s="65">
        <v>90</v>
      </c>
      <c r="AFB74" s="1144">
        <v>0.8571428571428571</v>
      </c>
      <c r="AFC74" s="65">
        <v>69</v>
      </c>
      <c r="AFD74" s="1144">
        <v>0.65714285714285714</v>
      </c>
      <c r="AFE74" s="1042">
        <v>90</v>
      </c>
      <c r="AFF74" s="1144">
        <v>0.8571428571428571</v>
      </c>
      <c r="AFG74" s="1042">
        <v>61.000000000000007</v>
      </c>
      <c r="AFH74" s="1144">
        <v>0.580952380952381</v>
      </c>
      <c r="AFI74" s="1042">
        <v>107</v>
      </c>
      <c r="AFJ74" s="1042">
        <v>104</v>
      </c>
      <c r="AFK74" s="1144">
        <v>0.9719626168224299</v>
      </c>
      <c r="AFL74" s="65">
        <v>98</v>
      </c>
      <c r="AFM74" s="1144">
        <v>0.91588785046728971</v>
      </c>
      <c r="AFN74" s="65">
        <v>104</v>
      </c>
      <c r="AFO74" s="1144">
        <v>0.9719626168224299</v>
      </c>
      <c r="AFP74" s="65">
        <v>104</v>
      </c>
      <c r="AFQ74" s="1144">
        <v>0.9719626168224299</v>
      </c>
      <c r="AFR74" s="65">
        <v>79</v>
      </c>
      <c r="AFS74" s="1144">
        <v>0.73831775700934577</v>
      </c>
      <c r="AFT74" s="65">
        <v>99</v>
      </c>
      <c r="AFU74" s="1144">
        <v>0.92523364485981308</v>
      </c>
      <c r="AFV74" s="1042">
        <v>102</v>
      </c>
      <c r="AFW74" s="1144">
        <v>0.95327102803738317</v>
      </c>
      <c r="AFX74" s="1042">
        <v>97</v>
      </c>
      <c r="AFY74" s="1144">
        <v>0.90654205607476634</v>
      </c>
      <c r="AFZ74" s="1042">
        <v>79</v>
      </c>
      <c r="AGA74" s="1144">
        <v>0.73831775700934577</v>
      </c>
      <c r="AGB74" s="1042">
        <v>77</v>
      </c>
      <c r="AGC74" s="802">
        <v>0.71962616822429903</v>
      </c>
      <c r="AGD74" s="1042">
        <v>102</v>
      </c>
      <c r="AGE74" s="1039">
        <v>101</v>
      </c>
      <c r="AGF74" s="1145">
        <v>0.99019607843137258</v>
      </c>
      <c r="AGG74" s="1039">
        <v>1</v>
      </c>
      <c r="AGH74" s="1145">
        <v>9.8039215686274508E-3</v>
      </c>
      <c r="AGI74" s="1039">
        <v>101</v>
      </c>
      <c r="AGJ74" s="1145">
        <v>0.99019607843137258</v>
      </c>
      <c r="AGK74" s="1039">
        <v>95</v>
      </c>
      <c r="AGL74" s="1039">
        <v>92</v>
      </c>
      <c r="AGM74" s="1145">
        <v>0.96842105263157896</v>
      </c>
      <c r="AGN74" s="1039">
        <v>86</v>
      </c>
      <c r="AGO74" s="1145">
        <v>0.90526315789473688</v>
      </c>
      <c r="AGP74" s="1039">
        <v>90</v>
      </c>
      <c r="AGQ74" s="1145">
        <v>0.94736842105263153</v>
      </c>
      <c r="AGR74" s="1039">
        <v>87</v>
      </c>
      <c r="AGS74" s="1145">
        <v>0.91578947368421049</v>
      </c>
      <c r="AGT74" s="1039">
        <v>86</v>
      </c>
      <c r="AGU74" s="1145">
        <v>0.90526315789473688</v>
      </c>
      <c r="AGV74" s="1039">
        <v>120</v>
      </c>
      <c r="AGW74" s="1039">
        <v>119</v>
      </c>
      <c r="AGX74" s="1145">
        <v>0.9916666666666667</v>
      </c>
      <c r="AGY74" s="1039">
        <v>116</v>
      </c>
      <c r="AGZ74" s="1145">
        <v>0.96666666666666667</v>
      </c>
      <c r="AHA74" s="1039">
        <v>119</v>
      </c>
      <c r="AHB74" s="1145">
        <v>0.9916666666666667</v>
      </c>
      <c r="AHC74" s="1039">
        <v>119</v>
      </c>
      <c r="AHD74" s="1145">
        <v>0.9916666666666667</v>
      </c>
      <c r="AHE74" s="1039">
        <v>119</v>
      </c>
      <c r="AHF74" s="1145">
        <v>0.9916666666666667</v>
      </c>
      <c r="AHG74" s="1039">
        <v>109</v>
      </c>
      <c r="AHH74" s="1145">
        <v>0.90833333333333333</v>
      </c>
      <c r="AHI74" s="1039">
        <v>119</v>
      </c>
      <c r="AHJ74" s="1145">
        <v>0.9916666666666667</v>
      </c>
      <c r="AHK74" s="1039">
        <v>117</v>
      </c>
      <c r="AHL74" s="1145">
        <v>0.97499999999999998</v>
      </c>
      <c r="AHM74" s="1039">
        <v>118</v>
      </c>
      <c r="AHN74" s="1145">
        <v>0.98333333333333328</v>
      </c>
      <c r="AHO74" s="1039">
        <v>113</v>
      </c>
      <c r="AHP74" s="749">
        <v>0.94166666666666665</v>
      </c>
    </row>
    <row r="75" spans="1:900" x14ac:dyDescent="0.2">
      <c r="A75" s="1979"/>
      <c r="B75" s="8" t="s">
        <v>599</v>
      </c>
      <c r="C75" s="1015" t="s">
        <v>713</v>
      </c>
      <c r="D75" s="3" t="s">
        <v>625</v>
      </c>
      <c r="E75" s="1" t="s">
        <v>1540</v>
      </c>
      <c r="F75" s="1" t="s">
        <v>1541</v>
      </c>
      <c r="G75" s="1" t="s">
        <v>770</v>
      </c>
      <c r="H75" s="1" t="s">
        <v>770</v>
      </c>
      <c r="I75" s="1" t="s">
        <v>1542</v>
      </c>
      <c r="J75" s="1" t="s">
        <v>625</v>
      </c>
      <c r="K75" s="1" t="s">
        <v>625</v>
      </c>
      <c r="L75" s="1" t="s">
        <v>737</v>
      </c>
      <c r="M75" s="1" t="s">
        <v>599</v>
      </c>
      <c r="N75" s="1" t="s">
        <v>628</v>
      </c>
      <c r="O75" s="1" t="s">
        <v>1543</v>
      </c>
      <c r="P75" s="1" t="s">
        <v>767</v>
      </c>
      <c r="Q75" s="1">
        <v>512379</v>
      </c>
      <c r="R75" s="1">
        <v>105164</v>
      </c>
      <c r="S75" s="1">
        <v>20999</v>
      </c>
      <c r="T75" s="1" t="s">
        <v>770</v>
      </c>
      <c r="U75" s="913" t="s">
        <v>770</v>
      </c>
      <c r="V75" s="1125">
        <v>610</v>
      </c>
      <c r="W75" s="1059">
        <v>695</v>
      </c>
      <c r="X75" s="1059">
        <v>2785</v>
      </c>
      <c r="Y75" s="1059">
        <v>3255</v>
      </c>
      <c r="Z75" s="1098">
        <v>0.21903052064631956</v>
      </c>
      <c r="AA75" s="1098">
        <v>0.20406276160430761</v>
      </c>
      <c r="AB75" s="1098">
        <v>0.23477231629152043</v>
      </c>
      <c r="AC75" s="1098">
        <v>0.21351766513056836</v>
      </c>
      <c r="AD75" s="1098">
        <v>0.19978183854600184</v>
      </c>
      <c r="AE75" s="1072">
        <v>0.22792889130493596</v>
      </c>
      <c r="AF75" s="1059">
        <v>525</v>
      </c>
      <c r="AG75" s="1059">
        <v>590</v>
      </c>
      <c r="AH75" s="1059">
        <v>2750</v>
      </c>
      <c r="AI75" s="1059">
        <v>3235</v>
      </c>
      <c r="AJ75" s="1098">
        <v>0.19090909090909092</v>
      </c>
      <c r="AK75" s="1098">
        <v>0.17665512365403327</v>
      </c>
      <c r="AL75" s="1098">
        <v>0.20602538812531637</v>
      </c>
      <c r="AM75" s="1098">
        <v>0.18238021638330756</v>
      </c>
      <c r="AN75" s="1098">
        <v>0.16945263402727695</v>
      </c>
      <c r="AO75" s="1072">
        <v>0.19606123069018491</v>
      </c>
      <c r="AP75" s="1059">
        <v>550</v>
      </c>
      <c r="AQ75" s="1059">
        <v>625</v>
      </c>
      <c r="AR75" s="1059">
        <v>2720</v>
      </c>
      <c r="AS75" s="1059">
        <v>3200</v>
      </c>
      <c r="AT75" s="1098">
        <v>0.20220588235294118</v>
      </c>
      <c r="AU75" s="1098">
        <v>0.187536610064063</v>
      </c>
      <c r="AV75" s="1098">
        <v>0.21771511824269746</v>
      </c>
      <c r="AW75" s="1098">
        <v>0.1953125</v>
      </c>
      <c r="AX75" s="1098">
        <v>0.181945472105184</v>
      </c>
      <c r="AY75" s="1072">
        <v>0.20941017858366812</v>
      </c>
      <c r="AZ75" s="1059">
        <v>655</v>
      </c>
      <c r="BA75" s="1059">
        <v>755</v>
      </c>
      <c r="BB75" s="1059">
        <v>2735</v>
      </c>
      <c r="BC75" s="1059">
        <v>3220</v>
      </c>
      <c r="BD75" s="1098">
        <v>0.23948811700182815</v>
      </c>
      <c r="BE75" s="1098">
        <v>0.2238662820687731</v>
      </c>
      <c r="BF75" s="1098">
        <v>0.25584073221982151</v>
      </c>
      <c r="BG75" s="1098">
        <v>0.23447204968944099</v>
      </c>
      <c r="BH75" s="1098">
        <v>0.2201603129556047</v>
      </c>
      <c r="BI75" s="1072">
        <v>0.24941658099453043</v>
      </c>
      <c r="BJ75" s="1059">
        <v>882</v>
      </c>
      <c r="BK75" s="1059">
        <v>956</v>
      </c>
      <c r="BL75" s="1059">
        <v>846</v>
      </c>
      <c r="BM75" s="1059">
        <v>854</v>
      </c>
      <c r="BN75" s="1059">
        <v>570</v>
      </c>
      <c r="BO75" s="1059">
        <v>3538</v>
      </c>
      <c r="BP75" s="1059">
        <v>4108</v>
      </c>
      <c r="BQ75" s="1126">
        <v>14044</v>
      </c>
      <c r="BR75" s="1059">
        <v>885</v>
      </c>
      <c r="BS75" s="1059">
        <v>929</v>
      </c>
      <c r="BT75" s="1059">
        <v>828</v>
      </c>
      <c r="BU75" s="1059">
        <v>815</v>
      </c>
      <c r="BV75" s="1059">
        <v>590</v>
      </c>
      <c r="BW75" s="1059">
        <v>3457</v>
      </c>
      <c r="BX75" s="1059">
        <v>4047</v>
      </c>
      <c r="BY75" s="1126">
        <v>13847</v>
      </c>
      <c r="BZ75" s="1059">
        <v>867</v>
      </c>
      <c r="CA75" s="1059">
        <v>911</v>
      </c>
      <c r="CB75" s="1059">
        <v>793</v>
      </c>
      <c r="CC75" s="1059">
        <v>835</v>
      </c>
      <c r="CD75" s="1059">
        <v>608</v>
      </c>
      <c r="CE75" s="1059">
        <v>3406</v>
      </c>
      <c r="CF75" s="1059">
        <v>4014</v>
      </c>
      <c r="CG75" s="1126">
        <v>13633</v>
      </c>
      <c r="CH75" s="1059">
        <v>884</v>
      </c>
      <c r="CI75" s="1059">
        <v>932</v>
      </c>
      <c r="CJ75" s="1059">
        <v>797</v>
      </c>
      <c r="CK75" s="1059">
        <v>848</v>
      </c>
      <c r="CL75" s="1059">
        <v>653</v>
      </c>
      <c r="CM75" s="1059">
        <v>3461</v>
      </c>
      <c r="CN75" s="1059">
        <v>4114</v>
      </c>
      <c r="CO75" s="1126">
        <v>13685</v>
      </c>
      <c r="CP75" s="1059">
        <v>905</v>
      </c>
      <c r="CQ75" s="1059">
        <v>869</v>
      </c>
      <c r="CR75" s="1059">
        <v>783</v>
      </c>
      <c r="CS75" s="1059">
        <v>878</v>
      </c>
      <c r="CT75" s="1059">
        <v>666</v>
      </c>
      <c r="CU75" s="1059">
        <v>3435</v>
      </c>
      <c r="CV75" s="1059">
        <v>4101</v>
      </c>
      <c r="CW75" s="1126">
        <v>13591</v>
      </c>
      <c r="CX75" s="1059">
        <v>913</v>
      </c>
      <c r="CY75" s="1059">
        <v>836</v>
      </c>
      <c r="CZ75" s="1059">
        <v>816</v>
      </c>
      <c r="DA75" s="1059">
        <v>895</v>
      </c>
      <c r="DB75" s="1059">
        <v>682</v>
      </c>
      <c r="DC75" s="1059">
        <v>3460</v>
      </c>
      <c r="DD75" s="1059">
        <v>4142</v>
      </c>
      <c r="DE75" s="1126">
        <v>13511</v>
      </c>
      <c r="DF75" s="1059">
        <v>867</v>
      </c>
      <c r="DG75" s="1059">
        <v>813</v>
      </c>
      <c r="DH75" s="1059">
        <v>842</v>
      </c>
      <c r="DI75" s="1059">
        <v>885</v>
      </c>
      <c r="DJ75" s="1059">
        <v>671</v>
      </c>
      <c r="DK75" s="1059">
        <v>3407</v>
      </c>
      <c r="DL75" s="1059">
        <v>4078</v>
      </c>
      <c r="DM75" s="1126">
        <v>13357</v>
      </c>
      <c r="DN75" s="1059">
        <v>846</v>
      </c>
      <c r="DO75" s="1059">
        <v>795</v>
      </c>
      <c r="DP75" s="1059">
        <v>878</v>
      </c>
      <c r="DQ75" s="1059">
        <v>912</v>
      </c>
      <c r="DR75" s="1059">
        <v>697</v>
      </c>
      <c r="DS75" s="1059">
        <v>3431</v>
      </c>
      <c r="DT75" s="1059">
        <v>4128</v>
      </c>
      <c r="DU75" s="1126">
        <v>13320</v>
      </c>
      <c r="DV75" s="1059">
        <v>855</v>
      </c>
      <c r="DW75" s="1059">
        <v>774</v>
      </c>
      <c r="DX75" s="1059">
        <v>881</v>
      </c>
      <c r="DY75" s="1059">
        <v>978</v>
      </c>
      <c r="DZ75" s="1059">
        <v>724</v>
      </c>
      <c r="EA75" s="1059">
        <v>3488</v>
      </c>
      <c r="EB75" s="1059">
        <v>4212</v>
      </c>
      <c r="EC75" s="1126">
        <v>13323</v>
      </c>
      <c r="ED75" s="1059">
        <v>829</v>
      </c>
      <c r="EE75" s="1059">
        <v>794</v>
      </c>
      <c r="EF75" s="1059">
        <v>936</v>
      </c>
      <c r="EG75" s="1059">
        <v>977</v>
      </c>
      <c r="EH75" s="1059">
        <v>674</v>
      </c>
      <c r="EI75" s="1059">
        <v>3536</v>
      </c>
      <c r="EJ75" s="1059">
        <v>4210</v>
      </c>
      <c r="EK75" s="1126">
        <v>13375</v>
      </c>
      <c r="EL75" s="1059">
        <v>806</v>
      </c>
      <c r="EM75" s="1059">
        <v>827</v>
      </c>
      <c r="EN75" s="1059">
        <v>959</v>
      </c>
      <c r="EO75" s="1059">
        <v>997</v>
      </c>
      <c r="EP75" s="1059">
        <v>672</v>
      </c>
      <c r="EQ75" s="1059">
        <v>3589</v>
      </c>
      <c r="ER75" s="1059">
        <v>4261</v>
      </c>
      <c r="ES75" s="1126">
        <v>13345</v>
      </c>
      <c r="ET75" s="1059" t="s">
        <v>770</v>
      </c>
      <c r="EU75" s="1059" t="s">
        <v>770</v>
      </c>
      <c r="EV75" s="1059">
        <v>10</v>
      </c>
      <c r="EW75" s="1059">
        <v>32</v>
      </c>
      <c r="EX75" s="1059">
        <v>42</v>
      </c>
      <c r="EY75" s="1059">
        <v>140</v>
      </c>
      <c r="EZ75" s="1098">
        <v>0.3</v>
      </c>
      <c r="FA75" s="1098">
        <v>0.23026240868244727</v>
      </c>
      <c r="FB75" s="1098">
        <v>0.38042007146531792</v>
      </c>
      <c r="FC75" s="64" t="s">
        <v>2154</v>
      </c>
      <c r="FD75" s="1098">
        <v>0.22857142857142856</v>
      </c>
      <c r="FE75" s="1098">
        <v>0.16681621731086885</v>
      </c>
      <c r="FF75" s="1098">
        <v>0.30482429146109824</v>
      </c>
      <c r="FG75" s="1126" t="s">
        <v>2154</v>
      </c>
      <c r="FH75" s="1059" t="s">
        <v>770</v>
      </c>
      <c r="FI75" s="1059" t="s">
        <v>770</v>
      </c>
      <c r="FJ75" s="1059">
        <v>26</v>
      </c>
      <c r="FK75" s="1059">
        <v>31</v>
      </c>
      <c r="FL75" s="1059">
        <v>57</v>
      </c>
      <c r="FM75" s="1059">
        <v>149</v>
      </c>
      <c r="FN75" s="1098">
        <v>0.3825503355704698</v>
      </c>
      <c r="FO75" s="1098">
        <v>0.30839575582212803</v>
      </c>
      <c r="FP75" s="1098">
        <v>0.46260878528827692</v>
      </c>
      <c r="FQ75" s="1059" t="s">
        <v>2154</v>
      </c>
      <c r="FR75" s="1098">
        <v>0.20805369127516779</v>
      </c>
      <c r="FS75" s="1098">
        <v>0.15062222176215131</v>
      </c>
      <c r="FT75" s="1098">
        <v>0.28016049471228383</v>
      </c>
      <c r="FU75" s="1126" t="s">
        <v>2154</v>
      </c>
      <c r="FV75" s="1059" t="s">
        <v>770</v>
      </c>
      <c r="FW75" s="1059" t="s">
        <v>770</v>
      </c>
      <c r="FX75" s="1059">
        <v>16</v>
      </c>
      <c r="FY75" s="1059">
        <v>35</v>
      </c>
      <c r="FZ75" s="1059">
        <v>51</v>
      </c>
      <c r="GA75" s="1059">
        <v>154</v>
      </c>
      <c r="GB75" s="1098">
        <v>0.33116883116883117</v>
      </c>
      <c r="GC75" s="1098">
        <v>0.26174182675589508</v>
      </c>
      <c r="GD75" s="1098">
        <v>0.40881367628800841</v>
      </c>
      <c r="GE75" s="1059" t="s">
        <v>2154</v>
      </c>
      <c r="GF75" s="1098">
        <v>0.22727272727272727</v>
      </c>
      <c r="GG75" s="1098">
        <v>0.16819723652281077</v>
      </c>
      <c r="GH75" s="1098">
        <v>0.29962319147118716</v>
      </c>
      <c r="GI75" s="1126" t="s">
        <v>2154</v>
      </c>
      <c r="GJ75" s="1059" t="s">
        <v>770</v>
      </c>
      <c r="GK75" s="1059" t="s">
        <v>770</v>
      </c>
      <c r="GL75" s="1059">
        <v>16</v>
      </c>
      <c r="GM75" s="1059">
        <v>22</v>
      </c>
      <c r="GN75" s="1059">
        <v>38</v>
      </c>
      <c r="GO75" s="1059">
        <v>133</v>
      </c>
      <c r="GP75" s="1098">
        <v>0.2857142857142857</v>
      </c>
      <c r="GQ75" s="1098">
        <v>0.21580065051028854</v>
      </c>
      <c r="GR75" s="1098">
        <v>0.36765892021317076</v>
      </c>
      <c r="GS75" s="1059" t="s">
        <v>2154</v>
      </c>
      <c r="GT75" s="1098">
        <v>0.16541353383458646</v>
      </c>
      <c r="GU75" s="1098">
        <v>0.11184855141915906</v>
      </c>
      <c r="GV75" s="1098">
        <v>0.23776376076308434</v>
      </c>
      <c r="GW75" s="1126" t="s">
        <v>2154</v>
      </c>
      <c r="GX75" s="1059" t="s">
        <v>770</v>
      </c>
      <c r="GY75" s="1059" t="s">
        <v>770</v>
      </c>
      <c r="GZ75" s="1059">
        <v>28</v>
      </c>
      <c r="HA75" s="1059">
        <v>19</v>
      </c>
      <c r="HB75" s="1059">
        <v>47</v>
      </c>
      <c r="HC75" s="1059">
        <v>172</v>
      </c>
      <c r="HD75" s="1098">
        <v>0.27325581395348836</v>
      </c>
      <c r="HE75" s="1098">
        <v>0.21215704953090828</v>
      </c>
      <c r="HF75" s="1098">
        <v>0.34426155320863822</v>
      </c>
      <c r="HG75" s="1059" t="s">
        <v>2154</v>
      </c>
      <c r="HH75" s="1098">
        <v>0.11046511627906977</v>
      </c>
      <c r="HI75" s="1098">
        <v>7.186788161306884E-2</v>
      </c>
      <c r="HJ75" s="1098">
        <v>0.16608202565743405</v>
      </c>
      <c r="HK75" s="1126" t="s">
        <v>2154</v>
      </c>
      <c r="HL75" s="1059" t="s">
        <v>770</v>
      </c>
      <c r="HM75" s="1059" t="s">
        <v>770</v>
      </c>
      <c r="HN75" s="1059">
        <v>32</v>
      </c>
      <c r="HO75" s="1059">
        <v>13</v>
      </c>
      <c r="HP75" s="1059">
        <v>45</v>
      </c>
      <c r="HQ75" s="1059">
        <v>167</v>
      </c>
      <c r="HR75" s="1098">
        <v>0.26946107784431139</v>
      </c>
      <c r="HS75" s="1098">
        <v>0.20791266443193621</v>
      </c>
      <c r="HT75" s="1098">
        <v>0.3413770657569461</v>
      </c>
      <c r="HU75" s="1059" t="s">
        <v>2154</v>
      </c>
      <c r="HV75" s="1098">
        <v>7.7844311377245512E-2</v>
      </c>
      <c r="HW75" s="1098">
        <v>4.6054515315211361E-2</v>
      </c>
      <c r="HX75" s="1098">
        <v>0.12861888671897573</v>
      </c>
      <c r="HY75" s="1126" t="s">
        <v>2154</v>
      </c>
      <c r="HZ75" s="1059" t="s">
        <v>770</v>
      </c>
      <c r="IA75" s="1059" t="s">
        <v>770</v>
      </c>
      <c r="IB75" s="1059">
        <v>15</v>
      </c>
      <c r="IC75" s="1059">
        <v>22</v>
      </c>
      <c r="ID75" s="1059">
        <v>37</v>
      </c>
      <c r="IE75" s="1059">
        <v>165</v>
      </c>
      <c r="IF75" s="1098">
        <v>0.22424242424242424</v>
      </c>
      <c r="IG75" s="1098">
        <v>0.16729279527596411</v>
      </c>
      <c r="IH75" s="1098">
        <v>0.293740053909259</v>
      </c>
      <c r="II75" s="1059" t="s">
        <v>2154</v>
      </c>
      <c r="IJ75" s="1098">
        <v>0.13333333333333333</v>
      </c>
      <c r="IK75" s="1098">
        <v>8.9726674413001264E-2</v>
      </c>
      <c r="IL75" s="1098">
        <v>0.19362469648163597</v>
      </c>
      <c r="IM75" s="1126" t="s">
        <v>2154</v>
      </c>
      <c r="IN75" s="1059" t="s">
        <v>770</v>
      </c>
      <c r="IO75" s="1059" t="s">
        <v>770</v>
      </c>
      <c r="IP75" s="1059">
        <v>15</v>
      </c>
      <c r="IQ75" s="1059">
        <v>12</v>
      </c>
      <c r="IR75" s="1059">
        <v>27</v>
      </c>
      <c r="IS75" s="1059">
        <v>113</v>
      </c>
      <c r="IT75" s="1098">
        <v>0.23893805309734514</v>
      </c>
      <c r="IU75" s="1098">
        <v>0.16972434844583786</v>
      </c>
      <c r="IV75" s="1098">
        <v>0.32531790286204854</v>
      </c>
      <c r="IW75" s="1059" t="s">
        <v>2154</v>
      </c>
      <c r="IX75" s="1098">
        <v>0.10619469026548672</v>
      </c>
      <c r="IY75" s="1098">
        <v>6.1798485171717647E-2</v>
      </c>
      <c r="IZ75" s="1098">
        <v>0.17648558883509405</v>
      </c>
      <c r="JA75" s="1126" t="s">
        <v>2154</v>
      </c>
      <c r="JB75" s="1059">
        <v>13420</v>
      </c>
      <c r="JC75" s="1059">
        <v>914</v>
      </c>
      <c r="JD75" s="1059">
        <v>839</v>
      </c>
      <c r="JE75" s="1059">
        <v>811</v>
      </c>
      <c r="JF75" s="1059">
        <v>886</v>
      </c>
      <c r="JG75" s="1126">
        <v>677</v>
      </c>
      <c r="JH75" s="1059">
        <v>2487</v>
      </c>
      <c r="JI75" s="1059">
        <v>21</v>
      </c>
      <c r="JJ75" s="1059">
        <v>44</v>
      </c>
      <c r="JK75" s="1059">
        <v>59</v>
      </c>
      <c r="JL75" s="1059">
        <v>64</v>
      </c>
      <c r="JM75" s="1126">
        <v>56</v>
      </c>
      <c r="JN75" s="1060">
        <v>0.18532041728763041</v>
      </c>
      <c r="JO75" s="1060">
        <v>2.2975929978118162E-2</v>
      </c>
      <c r="JP75" s="1060">
        <v>5.2443384982121574E-2</v>
      </c>
      <c r="JQ75" s="1060">
        <v>7.274969173859433E-2</v>
      </c>
      <c r="JR75" s="1060">
        <v>7.2234762979683967E-2</v>
      </c>
      <c r="JS75" s="1072">
        <v>8.2717872968980796E-2</v>
      </c>
      <c r="JT75" s="1059">
        <v>13477</v>
      </c>
      <c r="JU75" s="1059">
        <v>12886</v>
      </c>
      <c r="JV75" s="1059">
        <v>12527</v>
      </c>
      <c r="JW75" s="1059">
        <v>359</v>
      </c>
      <c r="JX75" s="1059">
        <v>79</v>
      </c>
      <c r="JY75" s="1059">
        <v>23</v>
      </c>
      <c r="JZ75" s="1059">
        <v>257</v>
      </c>
      <c r="KA75" s="1059">
        <v>216</v>
      </c>
      <c r="KB75" s="1059">
        <v>246</v>
      </c>
      <c r="KC75" s="1059">
        <v>86</v>
      </c>
      <c r="KD75" s="1059">
        <v>43</v>
      </c>
      <c r="KE75" s="1060">
        <v>0.92950953476292941</v>
      </c>
      <c r="KF75" s="1072">
        <v>7.0490465237070588E-2</v>
      </c>
      <c r="KG75" s="1059">
        <v>914</v>
      </c>
      <c r="KH75" s="1059">
        <v>837</v>
      </c>
      <c r="KI75" s="1059">
        <v>808</v>
      </c>
      <c r="KJ75" s="1059">
        <v>29</v>
      </c>
      <c r="KK75" s="1059">
        <v>2</v>
      </c>
      <c r="KL75" s="1059">
        <v>7</v>
      </c>
      <c r="KM75" s="1059">
        <v>20</v>
      </c>
      <c r="KN75" s="1059">
        <v>44</v>
      </c>
      <c r="KO75" s="1059">
        <v>24</v>
      </c>
      <c r="KP75" s="1059">
        <v>5</v>
      </c>
      <c r="KQ75" s="1059">
        <v>4</v>
      </c>
      <c r="KR75" s="1060">
        <v>0.88402625820568925</v>
      </c>
      <c r="KS75" s="1072">
        <v>0.11597374179431075</v>
      </c>
      <c r="KT75" s="1059">
        <v>528</v>
      </c>
      <c r="KU75" s="1059">
        <v>483</v>
      </c>
      <c r="KV75" s="1059">
        <v>472</v>
      </c>
      <c r="KW75" s="1059">
        <v>11</v>
      </c>
      <c r="KX75" s="1059">
        <v>2</v>
      </c>
      <c r="KY75" s="1059">
        <v>1</v>
      </c>
      <c r="KZ75" s="1059">
        <v>8</v>
      </c>
      <c r="LA75" s="1059">
        <v>26</v>
      </c>
      <c r="LB75" s="1059">
        <v>13</v>
      </c>
      <c r="LC75" s="1059">
        <v>2</v>
      </c>
      <c r="LD75" s="1059">
        <v>4</v>
      </c>
      <c r="LE75" s="1060">
        <v>0.89393939393939392</v>
      </c>
      <c r="LF75" s="1072">
        <v>0.10606060606060608</v>
      </c>
      <c r="LG75" s="1059">
        <v>311</v>
      </c>
      <c r="LH75" s="1059">
        <v>289</v>
      </c>
      <c r="LI75" s="1059">
        <v>282</v>
      </c>
      <c r="LJ75" s="1059">
        <v>7</v>
      </c>
      <c r="LK75" s="1059">
        <v>0</v>
      </c>
      <c r="LL75" s="1059">
        <v>1</v>
      </c>
      <c r="LM75" s="1059">
        <v>6</v>
      </c>
      <c r="LN75" s="1059">
        <v>12</v>
      </c>
      <c r="LO75" s="1059">
        <v>7</v>
      </c>
      <c r="LP75" s="1059">
        <v>3</v>
      </c>
      <c r="LQ75" s="1059">
        <v>0</v>
      </c>
      <c r="LR75" s="1060">
        <v>0.90675241157556274</v>
      </c>
      <c r="LS75" s="1072">
        <v>9.3247588424437255E-2</v>
      </c>
      <c r="LT75" s="1059">
        <v>811</v>
      </c>
      <c r="LU75" s="1059">
        <v>764</v>
      </c>
      <c r="LV75" s="1059">
        <v>756</v>
      </c>
      <c r="LW75" s="1059">
        <v>8</v>
      </c>
      <c r="LX75" s="1059">
        <v>1</v>
      </c>
      <c r="LY75" s="1059">
        <v>0</v>
      </c>
      <c r="LZ75" s="1059">
        <v>7</v>
      </c>
      <c r="MA75" s="1059">
        <v>24</v>
      </c>
      <c r="MB75" s="1059">
        <v>14</v>
      </c>
      <c r="MC75" s="1059">
        <v>7</v>
      </c>
      <c r="MD75" s="1059">
        <v>2</v>
      </c>
      <c r="ME75" s="1060">
        <v>0.93218249075215787</v>
      </c>
      <c r="MF75" s="1072">
        <v>6.7817509247842134E-2</v>
      </c>
      <c r="MG75" s="1059">
        <v>182</v>
      </c>
      <c r="MH75" s="1059">
        <v>175</v>
      </c>
      <c r="MI75" s="1059">
        <v>175</v>
      </c>
      <c r="MJ75" s="1059">
        <v>0</v>
      </c>
      <c r="MK75" s="1059">
        <v>0</v>
      </c>
      <c r="ML75" s="1059">
        <v>0</v>
      </c>
      <c r="MM75" s="1059">
        <v>0</v>
      </c>
      <c r="MN75" s="1059">
        <v>5</v>
      </c>
      <c r="MO75" s="1059">
        <v>1</v>
      </c>
      <c r="MP75" s="1059">
        <v>1</v>
      </c>
      <c r="MQ75" s="1059">
        <v>0</v>
      </c>
      <c r="MR75" s="1060">
        <v>0.96153846153846156</v>
      </c>
      <c r="MS75" s="1072">
        <v>3.8461538461538436E-2</v>
      </c>
      <c r="MT75" s="1059">
        <v>377</v>
      </c>
      <c r="MU75" s="1059">
        <v>356</v>
      </c>
      <c r="MV75" s="1059">
        <v>350</v>
      </c>
      <c r="MW75" s="1059">
        <v>6</v>
      </c>
      <c r="MX75" s="1059">
        <v>0</v>
      </c>
      <c r="MY75" s="1059">
        <v>0</v>
      </c>
      <c r="MZ75" s="1059">
        <v>6</v>
      </c>
      <c r="NA75" s="1059">
        <v>7</v>
      </c>
      <c r="NB75" s="1059">
        <v>8</v>
      </c>
      <c r="NC75" s="1059">
        <v>3</v>
      </c>
      <c r="ND75" s="1059">
        <v>3</v>
      </c>
      <c r="NE75" s="1060">
        <v>0.92838196286472152</v>
      </c>
      <c r="NF75" s="1072">
        <v>7.1618037135278478E-2</v>
      </c>
      <c r="NG75" s="1059">
        <v>329</v>
      </c>
      <c r="NH75" s="1059">
        <v>309</v>
      </c>
      <c r="NI75" s="1059">
        <v>305</v>
      </c>
      <c r="NJ75" s="1059">
        <v>4</v>
      </c>
      <c r="NK75" s="1059">
        <v>0</v>
      </c>
      <c r="NL75" s="1059">
        <v>1</v>
      </c>
      <c r="NM75" s="1059">
        <v>3</v>
      </c>
      <c r="NN75" s="1059">
        <v>8</v>
      </c>
      <c r="NO75" s="1059">
        <v>8</v>
      </c>
      <c r="NP75" s="1059">
        <v>1</v>
      </c>
      <c r="NQ75" s="1059">
        <v>3</v>
      </c>
      <c r="NR75" s="1060">
        <v>0.92705167173252279</v>
      </c>
      <c r="NS75" s="1072">
        <v>7.2948328267477214E-2</v>
      </c>
      <c r="NT75" s="1059">
        <v>678</v>
      </c>
      <c r="NU75" s="1059">
        <v>640</v>
      </c>
      <c r="NV75" s="1059">
        <v>628</v>
      </c>
      <c r="NW75" s="1059">
        <v>12</v>
      </c>
      <c r="NX75" s="1059">
        <v>1</v>
      </c>
      <c r="NY75" s="1059">
        <v>2</v>
      </c>
      <c r="NZ75" s="1059">
        <v>9</v>
      </c>
      <c r="OA75" s="1059">
        <v>20</v>
      </c>
      <c r="OB75" s="1059">
        <v>10</v>
      </c>
      <c r="OC75" s="1059">
        <v>5</v>
      </c>
      <c r="OD75" s="1059">
        <v>3</v>
      </c>
      <c r="OE75" s="1060">
        <v>0.92625368731563418</v>
      </c>
      <c r="OF75" s="1072">
        <v>7.3746312684365822E-2</v>
      </c>
      <c r="OG75" s="1059">
        <v>4130</v>
      </c>
      <c r="OH75" s="1059">
        <v>3853</v>
      </c>
      <c r="OI75" s="1059">
        <v>3776</v>
      </c>
      <c r="OJ75" s="1059">
        <v>77</v>
      </c>
      <c r="OK75" s="1059">
        <v>6</v>
      </c>
      <c r="OL75" s="1059">
        <v>12</v>
      </c>
      <c r="OM75" s="1059">
        <v>59</v>
      </c>
      <c r="ON75" s="1059">
        <v>146</v>
      </c>
      <c r="OO75" s="1059">
        <v>85</v>
      </c>
      <c r="OP75" s="1059">
        <v>27</v>
      </c>
      <c r="OQ75" s="1059">
        <v>19</v>
      </c>
      <c r="OR75" s="1060">
        <v>0.91428571428571426</v>
      </c>
      <c r="OS75" s="1072">
        <v>8.5714285714285743E-2</v>
      </c>
      <c r="OT75" s="1059">
        <v>13591</v>
      </c>
      <c r="OU75" s="1059">
        <v>20.366447722757709</v>
      </c>
      <c r="OV75" s="1060">
        <v>0</v>
      </c>
      <c r="OW75" s="1072">
        <v>0.22222222222222221</v>
      </c>
      <c r="OX75" s="1059">
        <v>2748</v>
      </c>
      <c r="OY75" s="1060">
        <v>0.21763646288209604</v>
      </c>
      <c r="OZ75" s="1059">
        <v>598.06499999999994</v>
      </c>
      <c r="PA75" s="1060">
        <v>0</v>
      </c>
      <c r="PB75" s="1072">
        <v>0.33333333333333331</v>
      </c>
      <c r="PC75" s="1059">
        <v>800</v>
      </c>
      <c r="PD75" s="1059">
        <v>140</v>
      </c>
      <c r="PE75" s="1126">
        <v>65</v>
      </c>
      <c r="PF75" s="1059">
        <v>785</v>
      </c>
      <c r="PG75" s="1059">
        <v>135</v>
      </c>
      <c r="PH75" s="1126">
        <v>70</v>
      </c>
      <c r="PI75" s="1059">
        <v>725</v>
      </c>
      <c r="PJ75" s="1059">
        <v>145</v>
      </c>
      <c r="PK75" s="1126">
        <v>55</v>
      </c>
      <c r="PL75" s="1059">
        <v>715</v>
      </c>
      <c r="PM75" s="1059">
        <v>145</v>
      </c>
      <c r="PN75" s="1126">
        <v>50</v>
      </c>
      <c r="PO75" s="1059">
        <v>665</v>
      </c>
      <c r="PP75" s="1059">
        <v>155</v>
      </c>
      <c r="PQ75" s="1126">
        <v>50</v>
      </c>
      <c r="PR75" s="1059">
        <v>625</v>
      </c>
      <c r="PS75" s="1059">
        <v>145</v>
      </c>
      <c r="PT75" s="1126">
        <v>45</v>
      </c>
      <c r="PU75" s="1059" t="s">
        <v>770</v>
      </c>
      <c r="PV75" s="1059" t="s">
        <v>770</v>
      </c>
      <c r="PW75" s="1059" t="s">
        <v>770</v>
      </c>
      <c r="PX75" s="1059" t="s">
        <v>770</v>
      </c>
      <c r="PY75" s="1059" t="s">
        <v>770</v>
      </c>
      <c r="PZ75" s="1059" t="s">
        <v>770</v>
      </c>
      <c r="QA75" s="1059" t="s">
        <v>770</v>
      </c>
      <c r="QB75" s="1126" t="s">
        <v>770</v>
      </c>
      <c r="QC75" s="1059">
        <v>152</v>
      </c>
      <c r="QD75" s="1059">
        <v>167</v>
      </c>
      <c r="QE75" s="1059" t="s">
        <v>770</v>
      </c>
      <c r="QF75" s="1059">
        <v>151</v>
      </c>
      <c r="QG75" s="1059">
        <v>138</v>
      </c>
      <c r="QH75" s="1059">
        <v>167</v>
      </c>
      <c r="QI75" s="1059">
        <v>162</v>
      </c>
      <c r="QJ75" s="1059">
        <v>173</v>
      </c>
      <c r="QK75" s="1126">
        <v>171</v>
      </c>
      <c r="QL75" s="1059">
        <v>158</v>
      </c>
      <c r="QM75" s="1059">
        <v>174</v>
      </c>
      <c r="QN75" s="1059">
        <v>171</v>
      </c>
      <c r="QO75" s="1059">
        <v>183</v>
      </c>
      <c r="QP75" s="1059">
        <v>196</v>
      </c>
      <c r="QQ75" s="1059">
        <v>200</v>
      </c>
      <c r="QR75" s="1059">
        <v>181</v>
      </c>
      <c r="QS75" s="1059">
        <v>186</v>
      </c>
      <c r="QT75" s="1059">
        <v>201</v>
      </c>
      <c r="QU75" s="1059">
        <v>188</v>
      </c>
      <c r="QV75" s="1059">
        <v>179</v>
      </c>
      <c r="QW75" s="1059">
        <v>175</v>
      </c>
      <c r="QX75" s="1059">
        <v>182</v>
      </c>
      <c r="QY75" s="1059">
        <v>157</v>
      </c>
      <c r="QZ75" s="1059">
        <v>153</v>
      </c>
      <c r="RA75" s="1059">
        <v>189</v>
      </c>
      <c r="RB75" s="1059">
        <v>167</v>
      </c>
      <c r="RC75" s="1059">
        <v>168</v>
      </c>
      <c r="RD75" s="1059">
        <v>175</v>
      </c>
      <c r="RE75" s="1059">
        <v>155</v>
      </c>
      <c r="RF75" s="1059">
        <v>109</v>
      </c>
      <c r="RG75" s="1059">
        <v>108</v>
      </c>
      <c r="RH75" s="1059">
        <v>110</v>
      </c>
      <c r="RI75" s="1059">
        <v>122</v>
      </c>
      <c r="RJ75" s="1126">
        <v>121</v>
      </c>
      <c r="RK75" s="1059">
        <v>162</v>
      </c>
      <c r="RL75" s="1059">
        <v>162</v>
      </c>
      <c r="RM75" s="1059">
        <v>173</v>
      </c>
      <c r="RN75" s="1059">
        <v>187</v>
      </c>
      <c r="RO75" s="1059">
        <v>201</v>
      </c>
      <c r="RP75" s="1059">
        <v>183</v>
      </c>
      <c r="RQ75" s="1059">
        <v>183</v>
      </c>
      <c r="RR75" s="1059">
        <v>203</v>
      </c>
      <c r="RS75" s="1059">
        <v>181</v>
      </c>
      <c r="RT75" s="1059">
        <v>179</v>
      </c>
      <c r="RU75" s="1059">
        <v>172</v>
      </c>
      <c r="RV75" s="1059">
        <v>175</v>
      </c>
      <c r="RW75" s="1059">
        <v>160</v>
      </c>
      <c r="RX75" s="1059">
        <v>150</v>
      </c>
      <c r="RY75" s="1059">
        <v>171</v>
      </c>
      <c r="RZ75" s="1059">
        <v>159</v>
      </c>
      <c r="SA75" s="1059">
        <v>165</v>
      </c>
      <c r="SB75" s="1059">
        <v>170</v>
      </c>
      <c r="SC75" s="1059">
        <v>174</v>
      </c>
      <c r="SD75" s="1059">
        <v>147</v>
      </c>
      <c r="SE75" s="1059">
        <v>104</v>
      </c>
      <c r="SF75" s="1059">
        <v>111</v>
      </c>
      <c r="SG75" s="1059">
        <v>126</v>
      </c>
      <c r="SH75" s="1059">
        <v>120</v>
      </c>
      <c r="SI75" s="1126">
        <v>129</v>
      </c>
      <c r="SJ75" s="1059">
        <v>141</v>
      </c>
      <c r="SK75" s="1059">
        <v>161</v>
      </c>
      <c r="SL75" s="1059">
        <v>184</v>
      </c>
      <c r="SM75" s="1059">
        <v>201</v>
      </c>
      <c r="SN75" s="1059">
        <v>180</v>
      </c>
      <c r="SO75" s="1059">
        <v>173</v>
      </c>
      <c r="SP75" s="1059">
        <v>203</v>
      </c>
      <c r="SQ75" s="1059">
        <v>182</v>
      </c>
      <c r="SR75" s="1059">
        <v>178</v>
      </c>
      <c r="SS75" s="1059">
        <v>175</v>
      </c>
      <c r="ST75" s="1059">
        <v>175</v>
      </c>
      <c r="SU75" s="1059">
        <v>149</v>
      </c>
      <c r="SV75" s="1059">
        <v>146</v>
      </c>
      <c r="SW75" s="1059">
        <v>172</v>
      </c>
      <c r="SX75" s="1059">
        <v>151</v>
      </c>
      <c r="SY75" s="1059">
        <v>168</v>
      </c>
      <c r="SZ75" s="1059">
        <v>171</v>
      </c>
      <c r="TA75" s="1059">
        <v>190</v>
      </c>
      <c r="TB75" s="1059">
        <v>164</v>
      </c>
      <c r="TC75" s="1059">
        <v>142</v>
      </c>
      <c r="TD75" s="1059">
        <v>117</v>
      </c>
      <c r="TE75" s="1059">
        <v>126</v>
      </c>
      <c r="TF75" s="1059">
        <v>112</v>
      </c>
      <c r="TG75" s="1059">
        <v>131</v>
      </c>
      <c r="TH75" s="1126">
        <v>122</v>
      </c>
      <c r="TI75" s="1059">
        <v>82</v>
      </c>
      <c r="TJ75" s="1059">
        <v>111</v>
      </c>
      <c r="TK75" s="1059">
        <v>193</v>
      </c>
      <c r="TL75" s="1060">
        <v>0.57512953367875652</v>
      </c>
      <c r="TM75" s="1060">
        <v>0.50459186111857379</v>
      </c>
      <c r="TN75" s="1060">
        <v>0.64273482592054509</v>
      </c>
      <c r="TO75" s="1126" t="s">
        <v>2154</v>
      </c>
      <c r="TP75" s="1059">
        <v>73</v>
      </c>
      <c r="TQ75" s="1059">
        <v>106</v>
      </c>
      <c r="TR75" s="1059">
        <v>179</v>
      </c>
      <c r="TS75" s="1060">
        <v>0.59217877094972071</v>
      </c>
      <c r="TT75" s="1060">
        <v>0.5189842940127406</v>
      </c>
      <c r="TU75" s="1060">
        <v>0.66149993649409367</v>
      </c>
      <c r="TV75" s="1126" t="s">
        <v>2154</v>
      </c>
      <c r="TW75" s="1059">
        <v>77</v>
      </c>
      <c r="TX75" s="1059">
        <v>111</v>
      </c>
      <c r="TY75" s="1059">
        <v>188</v>
      </c>
      <c r="TZ75" s="1060">
        <v>0.59042553191489366</v>
      </c>
      <c r="UA75" s="1060">
        <v>0.51900464650099742</v>
      </c>
      <c r="UB75" s="1060">
        <v>0.65822503163535528</v>
      </c>
      <c r="UC75" s="1126" t="s">
        <v>3498</v>
      </c>
      <c r="UD75" s="1059">
        <v>64</v>
      </c>
      <c r="UE75" s="1059">
        <v>123</v>
      </c>
      <c r="UF75" s="1059">
        <v>187</v>
      </c>
      <c r="UG75" s="1060">
        <v>0.65775401069518713</v>
      </c>
      <c r="UH75" s="1060">
        <v>0.58718858950378883</v>
      </c>
      <c r="UI75" s="1060">
        <v>0.72196855257944004</v>
      </c>
      <c r="UJ75" s="1126" t="s">
        <v>2154</v>
      </c>
      <c r="UK75" s="1059">
        <v>63</v>
      </c>
      <c r="UL75" s="1059">
        <v>127</v>
      </c>
      <c r="UM75" s="1059">
        <v>190</v>
      </c>
      <c r="UN75" s="1060">
        <v>0.66842105263157892</v>
      </c>
      <c r="UO75" s="1060">
        <v>0.59872535406938721</v>
      </c>
      <c r="UP75" s="1060">
        <v>0.7314413728494441</v>
      </c>
      <c r="UQ75" s="1126" t="s">
        <v>2154</v>
      </c>
      <c r="UR75" s="1059">
        <v>2189</v>
      </c>
      <c r="US75" s="1059">
        <v>2150</v>
      </c>
      <c r="UT75" s="1059">
        <v>39</v>
      </c>
      <c r="UU75" s="1059">
        <v>29</v>
      </c>
      <c r="UV75" s="1060">
        <v>0.74358974358974361</v>
      </c>
      <c r="UW75" s="1059">
        <v>10</v>
      </c>
      <c r="UX75" s="1072">
        <v>0.25641025641025639</v>
      </c>
      <c r="UY75" s="1059">
        <v>1753</v>
      </c>
      <c r="UZ75" s="1059">
        <v>918</v>
      </c>
      <c r="VA75" s="1059">
        <v>480</v>
      </c>
      <c r="VB75" s="1059">
        <v>355</v>
      </c>
      <c r="VC75" s="1060">
        <v>0.52367370222475751</v>
      </c>
      <c r="VD75" s="1060">
        <v>0.27381631488876212</v>
      </c>
      <c r="VE75" s="1072">
        <v>0.20250998288648031</v>
      </c>
      <c r="VF75" s="1059">
        <v>3981</v>
      </c>
      <c r="VG75" s="1059">
        <v>235</v>
      </c>
      <c r="VH75" s="1059">
        <v>245</v>
      </c>
      <c r="VI75" s="1059">
        <v>197</v>
      </c>
      <c r="VJ75" s="1059">
        <v>3142</v>
      </c>
      <c r="VK75" s="1059">
        <v>321</v>
      </c>
      <c r="VL75" s="1059">
        <v>1712</v>
      </c>
      <c r="VM75" s="1072">
        <v>0.1875</v>
      </c>
      <c r="VN75" s="1059">
        <v>855</v>
      </c>
      <c r="VO75" s="1059">
        <v>0</v>
      </c>
      <c r="VP75" s="1059">
        <v>273</v>
      </c>
      <c r="VQ75" s="1059">
        <v>462</v>
      </c>
      <c r="VR75" s="1059">
        <v>136</v>
      </c>
      <c r="VS75" s="1126">
        <v>1726</v>
      </c>
      <c r="VT75" s="1059">
        <v>683</v>
      </c>
      <c r="VU75" s="1059">
        <v>534</v>
      </c>
      <c r="VV75" s="1059">
        <v>147</v>
      </c>
      <c r="VW75" s="1059">
        <v>2</v>
      </c>
      <c r="VX75" s="1059">
        <v>149</v>
      </c>
      <c r="VY75" s="1060">
        <v>0.21522693997071743</v>
      </c>
      <c r="VZ75" s="1072">
        <v>0.21815519765739386</v>
      </c>
      <c r="WA75" s="1059">
        <v>160</v>
      </c>
      <c r="WB75" s="1059">
        <v>120</v>
      </c>
      <c r="WC75" s="1059">
        <v>80</v>
      </c>
      <c r="WD75" s="1059">
        <v>100</v>
      </c>
      <c r="WE75" s="1059">
        <v>90</v>
      </c>
      <c r="WF75" s="1059">
        <v>100</v>
      </c>
      <c r="WG75" s="1126">
        <v>80</v>
      </c>
      <c r="WH75" s="1059">
        <v>461</v>
      </c>
      <c r="WI75" s="1059">
        <v>196</v>
      </c>
      <c r="WJ75" s="1060">
        <v>0.42516268980477223</v>
      </c>
      <c r="WK75" s="1126">
        <v>44</v>
      </c>
      <c r="WL75" s="1059" t="s">
        <v>770</v>
      </c>
      <c r="WM75" s="1060" t="s">
        <v>770</v>
      </c>
      <c r="WN75" s="1060" t="s">
        <v>770</v>
      </c>
      <c r="WO75" s="1072" t="s">
        <v>770</v>
      </c>
      <c r="WP75" s="1059" t="s">
        <v>770</v>
      </c>
      <c r="WQ75" s="1060" t="s">
        <v>770</v>
      </c>
      <c r="WR75" s="1060" t="s">
        <v>770</v>
      </c>
      <c r="WS75" s="1072" t="s">
        <v>770</v>
      </c>
      <c r="WT75" s="1059" t="s">
        <v>770</v>
      </c>
      <c r="WU75" s="1060" t="s">
        <v>770</v>
      </c>
      <c r="WV75" s="1060" t="s">
        <v>770</v>
      </c>
      <c r="WW75" s="1072" t="s">
        <v>770</v>
      </c>
      <c r="WX75" s="1059" t="s">
        <v>770</v>
      </c>
      <c r="WY75" s="1060" t="s">
        <v>770</v>
      </c>
      <c r="WZ75" s="1060" t="s">
        <v>770</v>
      </c>
      <c r="XA75" s="1072" t="s">
        <v>770</v>
      </c>
      <c r="XB75" s="1059">
        <v>315</v>
      </c>
      <c r="XC75" s="1059">
        <v>5671</v>
      </c>
      <c r="XD75" s="1072">
        <v>5.5545759125374711E-2</v>
      </c>
      <c r="XE75" s="1059">
        <v>195</v>
      </c>
      <c r="XF75" s="1059">
        <v>840</v>
      </c>
      <c r="XG75" s="1060">
        <v>0.23214285714285715</v>
      </c>
      <c r="XH75" s="1060">
        <v>0.2048498825240892</v>
      </c>
      <c r="XI75" s="1060">
        <v>0.26187458888444415</v>
      </c>
      <c r="XJ75" s="1059">
        <v>230</v>
      </c>
      <c r="XK75" s="1059">
        <v>840</v>
      </c>
      <c r="XL75" s="1060">
        <v>0.27380952380952384</v>
      </c>
      <c r="XM75" s="1060">
        <v>0.24473541457202197</v>
      </c>
      <c r="XN75" s="1060">
        <v>0.30494302795073952</v>
      </c>
      <c r="XO75" s="1059">
        <v>220</v>
      </c>
      <c r="XP75" s="1059">
        <v>840</v>
      </c>
      <c r="XQ75" s="1060">
        <v>0.26190476190476192</v>
      </c>
      <c r="XR75" s="1060">
        <v>0.23330377662264173</v>
      </c>
      <c r="XS75" s="1060">
        <v>0.29267353129605461</v>
      </c>
      <c r="XT75" s="1059">
        <v>210</v>
      </c>
      <c r="XU75" s="1059">
        <v>890</v>
      </c>
      <c r="XV75" s="1060">
        <v>0.23595505617977527</v>
      </c>
      <c r="XW75" s="1060">
        <v>0.20923167326062522</v>
      </c>
      <c r="XX75" s="1060">
        <v>0.26494800887215142</v>
      </c>
      <c r="XY75" s="1059">
        <v>170</v>
      </c>
      <c r="XZ75" s="1059">
        <v>870</v>
      </c>
      <c r="YA75" s="1060">
        <v>0.19540229885057472</v>
      </c>
      <c r="YB75" s="1060">
        <v>0.17041752754110945</v>
      </c>
      <c r="YC75" s="1060">
        <v>0.22306512923822272</v>
      </c>
      <c r="YD75" s="1059">
        <v>180</v>
      </c>
      <c r="YE75" s="1059">
        <v>860</v>
      </c>
      <c r="YF75" s="1060">
        <v>0.20930232558139536</v>
      </c>
      <c r="YG75" s="1060">
        <v>0.18343591382141053</v>
      </c>
      <c r="YH75" s="1060">
        <v>0.23775417274540706</v>
      </c>
      <c r="YI75" s="1059" t="s">
        <v>770</v>
      </c>
      <c r="YJ75" s="1059" t="s">
        <v>770</v>
      </c>
      <c r="YK75" s="1060" t="s">
        <v>770</v>
      </c>
      <c r="YL75" s="1060" t="s">
        <v>770</v>
      </c>
      <c r="YM75" s="1072" t="s">
        <v>770</v>
      </c>
      <c r="YN75" s="1059">
        <v>210</v>
      </c>
      <c r="YO75" s="1059">
        <v>220</v>
      </c>
      <c r="YP75" s="1059">
        <v>215</v>
      </c>
      <c r="YQ75" s="1059">
        <v>170</v>
      </c>
      <c r="YR75" s="1059">
        <v>170</v>
      </c>
      <c r="YS75" s="1059">
        <v>175</v>
      </c>
      <c r="YT75" s="1126">
        <v>155</v>
      </c>
      <c r="YU75" s="1059">
        <v>15</v>
      </c>
      <c r="YV75" s="1059">
        <v>69</v>
      </c>
      <c r="YW75" s="1060">
        <v>0.21739130434782608</v>
      </c>
      <c r="YX75" s="1060">
        <v>0.13640766010620264</v>
      </c>
      <c r="YY75" s="1060">
        <v>0.32818296408760911</v>
      </c>
      <c r="YZ75" s="1059">
        <v>13</v>
      </c>
      <c r="ZA75" s="1059">
        <v>69</v>
      </c>
      <c r="ZB75" s="1060">
        <v>0.18840579710144928</v>
      </c>
      <c r="ZC75" s="1060">
        <v>0.11354748324355966</v>
      </c>
      <c r="ZD75" s="1060">
        <v>0.29612935881628411</v>
      </c>
      <c r="ZE75" s="1059">
        <v>13</v>
      </c>
      <c r="ZF75" s="1059">
        <v>69</v>
      </c>
      <c r="ZG75" s="1060">
        <v>0.18840579710144928</v>
      </c>
      <c r="ZH75" s="1060">
        <v>0.11354748324355966</v>
      </c>
      <c r="ZI75" s="1060">
        <v>0.29612935881628411</v>
      </c>
      <c r="ZJ75" s="1059">
        <v>19</v>
      </c>
      <c r="ZK75" s="1059">
        <v>69</v>
      </c>
      <c r="ZL75" s="1060">
        <v>0.27536231884057971</v>
      </c>
      <c r="ZM75" s="1060">
        <v>0.1839452163184169</v>
      </c>
      <c r="ZN75" s="1072">
        <v>0.39047297214333093</v>
      </c>
      <c r="ZO75" s="1059">
        <v>166</v>
      </c>
      <c r="ZP75" s="1059">
        <v>14</v>
      </c>
      <c r="ZQ75" s="1059">
        <v>152</v>
      </c>
      <c r="ZR75" s="1060">
        <v>0.91566265060240959</v>
      </c>
      <c r="ZS75" s="1059">
        <v>59</v>
      </c>
      <c r="ZT75" s="1059">
        <v>12</v>
      </c>
      <c r="ZU75" s="1059">
        <v>71</v>
      </c>
      <c r="ZV75" s="1060">
        <v>0.38815789473684209</v>
      </c>
      <c r="ZW75" s="1060">
        <v>0.31435296378925054</v>
      </c>
      <c r="ZX75" s="1060">
        <v>0.46747659390810625</v>
      </c>
      <c r="ZY75" s="1060">
        <v>0.46710526315789475</v>
      </c>
      <c r="ZZ75" s="1060">
        <v>0.38958073198144405</v>
      </c>
      <c r="AAA75" s="1072">
        <v>0.54625149087071967</v>
      </c>
      <c r="AAB75" s="1059">
        <v>37</v>
      </c>
      <c r="AAC75" s="1059">
        <v>131</v>
      </c>
      <c r="AAD75" s="1059">
        <v>168</v>
      </c>
      <c r="AAE75" s="1060">
        <v>0.77976190476190477</v>
      </c>
      <c r="AAF75" s="1059">
        <v>44</v>
      </c>
      <c r="AAG75" s="1060">
        <v>0.33587786259541985</v>
      </c>
      <c r="AAH75" s="1060">
        <v>0.26069947152775608</v>
      </c>
      <c r="AAI75" s="1060">
        <v>0.42040750865421161</v>
      </c>
      <c r="AAJ75" s="1059">
        <v>12</v>
      </c>
      <c r="AAK75" s="1059">
        <v>56</v>
      </c>
      <c r="AAL75" s="1060">
        <v>0.42748091603053434</v>
      </c>
      <c r="AAM75" s="1060">
        <v>0.34602071298529352</v>
      </c>
      <c r="AAN75" s="1072">
        <v>0.51307306895557592</v>
      </c>
      <c r="AAO75" s="1059">
        <v>147</v>
      </c>
      <c r="AAP75" s="1059">
        <v>47</v>
      </c>
      <c r="AAQ75" s="1060">
        <v>0.31972789115646261</v>
      </c>
      <c r="AAR75" s="1060">
        <v>0.24975231000513165</v>
      </c>
      <c r="AAS75" s="1060">
        <v>0.39888540263459216</v>
      </c>
      <c r="AAT75" s="1059">
        <v>17</v>
      </c>
      <c r="AAU75" s="1059">
        <v>64</v>
      </c>
      <c r="AAV75" s="1060">
        <v>0.43537414965986393</v>
      </c>
      <c r="AAW75" s="1060">
        <v>0.35788045644828609</v>
      </c>
      <c r="AAX75" s="1072">
        <v>0.5161594782716149</v>
      </c>
      <c r="AAY75" s="1059">
        <v>146</v>
      </c>
      <c r="AAZ75" s="1059">
        <v>133</v>
      </c>
      <c r="ABA75" s="1059">
        <v>13</v>
      </c>
      <c r="ABB75" s="1060">
        <v>0.91095890410958902</v>
      </c>
      <c r="ABC75" s="1059">
        <v>48</v>
      </c>
      <c r="ABD75" s="1060">
        <v>0.36090225563909772</v>
      </c>
      <c r="ABE75" s="1060">
        <v>0.2842453892412441</v>
      </c>
      <c r="ABF75" s="1060">
        <v>0.44536871807047507</v>
      </c>
      <c r="ABG75" s="1059">
        <v>19</v>
      </c>
      <c r="ABH75" s="1059">
        <v>67</v>
      </c>
      <c r="ABI75" s="1060">
        <v>0.50375939849624063</v>
      </c>
      <c r="ABJ75" s="1060">
        <v>0.41988216585971766</v>
      </c>
      <c r="ABK75" s="1072">
        <v>0.58742556096969534</v>
      </c>
      <c r="ABL75" s="1059">
        <v>3981</v>
      </c>
      <c r="ABM75" s="1059">
        <v>2269</v>
      </c>
      <c r="ABN75" s="1059">
        <v>1712</v>
      </c>
      <c r="ABO75" s="1059">
        <v>235</v>
      </c>
      <c r="ABP75" s="1059">
        <v>185</v>
      </c>
      <c r="ABQ75" s="1059">
        <v>354</v>
      </c>
      <c r="ABR75" s="1059">
        <v>245</v>
      </c>
      <c r="ABS75" s="1059">
        <v>238</v>
      </c>
      <c r="ABT75" s="1059">
        <v>134</v>
      </c>
      <c r="ABU75" s="1059">
        <v>197</v>
      </c>
      <c r="ABV75" s="1059">
        <v>103</v>
      </c>
      <c r="ABW75" s="1126">
        <v>21</v>
      </c>
      <c r="ABX75" s="1059">
        <v>155</v>
      </c>
      <c r="ABY75" s="1059">
        <v>195</v>
      </c>
      <c r="ABZ75" s="1059">
        <v>160</v>
      </c>
      <c r="ACA75" s="1059">
        <v>60</v>
      </c>
      <c r="ACB75" s="1059">
        <v>495</v>
      </c>
      <c r="ACC75" s="1059">
        <v>565</v>
      </c>
      <c r="ACD75" s="1059">
        <v>255</v>
      </c>
      <c r="ACE75" s="1059">
        <v>175</v>
      </c>
      <c r="ACF75" s="1059">
        <v>180</v>
      </c>
      <c r="ACG75" s="1059">
        <v>145</v>
      </c>
      <c r="ACH75" s="1059">
        <v>60</v>
      </c>
      <c r="ACI75" s="1059">
        <v>500</v>
      </c>
      <c r="ACJ75" s="1059">
        <v>555</v>
      </c>
      <c r="ACK75" s="1059">
        <v>270</v>
      </c>
      <c r="ACL75" s="1059">
        <v>170</v>
      </c>
      <c r="ACM75" s="1059">
        <v>195</v>
      </c>
      <c r="ACN75" s="1059">
        <v>145</v>
      </c>
      <c r="ACO75" s="1059">
        <v>70</v>
      </c>
      <c r="ACP75" s="1059">
        <v>510</v>
      </c>
      <c r="ACQ75" s="1059">
        <v>590</v>
      </c>
      <c r="ACR75" s="1059">
        <v>280</v>
      </c>
      <c r="ACS75" s="1059">
        <v>170</v>
      </c>
      <c r="ACT75" s="1059">
        <v>195</v>
      </c>
      <c r="ACU75" s="1059">
        <v>150</v>
      </c>
      <c r="ACV75" s="1059">
        <v>75</v>
      </c>
      <c r="ACW75" s="1059">
        <v>535</v>
      </c>
      <c r="ACX75" s="1059">
        <v>620</v>
      </c>
      <c r="ACY75" s="1059">
        <v>310</v>
      </c>
      <c r="ACZ75" s="1059">
        <v>215</v>
      </c>
      <c r="ADA75" s="1059">
        <v>240</v>
      </c>
      <c r="ADB75" s="1059">
        <v>185</v>
      </c>
      <c r="ADC75" s="1059">
        <v>80</v>
      </c>
      <c r="ADD75" s="1059">
        <v>635</v>
      </c>
      <c r="ADE75" s="1059">
        <v>720</v>
      </c>
      <c r="ADF75" s="1059">
        <v>345</v>
      </c>
      <c r="ADG75" s="1059">
        <v>220</v>
      </c>
      <c r="ADH75" s="1059">
        <v>265</v>
      </c>
      <c r="ADI75" s="1059">
        <v>200</v>
      </c>
      <c r="ADJ75" s="1059">
        <v>95</v>
      </c>
      <c r="ADK75" s="1059">
        <v>695</v>
      </c>
      <c r="ADL75" s="1059">
        <v>780</v>
      </c>
      <c r="ADM75" s="1126">
        <v>375</v>
      </c>
      <c r="ADN75" s="1059">
        <v>0</v>
      </c>
      <c r="ADO75" s="1059">
        <v>0</v>
      </c>
      <c r="ADP75" s="1060" t="s">
        <v>577</v>
      </c>
      <c r="ADQ75" s="1059">
        <v>0</v>
      </c>
      <c r="ADR75" s="1060" t="s">
        <v>577</v>
      </c>
      <c r="ADS75" s="1059">
        <v>0</v>
      </c>
      <c r="ADT75" s="1059">
        <v>0</v>
      </c>
      <c r="ADU75" s="1060" t="s">
        <v>577</v>
      </c>
      <c r="ADV75" s="1059">
        <v>0</v>
      </c>
      <c r="ADW75" s="1060" t="s">
        <v>577</v>
      </c>
      <c r="ADX75" s="1059">
        <v>0</v>
      </c>
      <c r="ADY75" s="1060" t="s">
        <v>577</v>
      </c>
      <c r="ADZ75" s="1059">
        <v>0</v>
      </c>
      <c r="AEA75" s="1060" t="s">
        <v>577</v>
      </c>
      <c r="AEB75" s="1059">
        <v>0</v>
      </c>
      <c r="AEC75" s="1059">
        <v>0</v>
      </c>
      <c r="AED75" s="1060" t="s">
        <v>577</v>
      </c>
      <c r="AEE75" s="1059">
        <v>0</v>
      </c>
      <c r="AEF75" s="1060" t="s">
        <v>577</v>
      </c>
      <c r="AEG75" s="1059">
        <v>0</v>
      </c>
      <c r="AEH75" s="1060" t="s">
        <v>577</v>
      </c>
      <c r="AEI75" s="1059">
        <v>0</v>
      </c>
      <c r="AEJ75" s="1060" t="s">
        <v>577</v>
      </c>
      <c r="AEK75" s="1059">
        <v>0</v>
      </c>
      <c r="AEL75" s="1060" t="s">
        <v>577</v>
      </c>
      <c r="AEM75" s="1059">
        <v>0</v>
      </c>
      <c r="AEN75" s="1060" t="s">
        <v>577</v>
      </c>
      <c r="AEO75" s="1059">
        <v>0</v>
      </c>
      <c r="AEP75" s="1072" t="s">
        <v>577</v>
      </c>
      <c r="AEQ75" s="1158">
        <v>67</v>
      </c>
      <c r="AER75" s="1042">
        <v>59</v>
      </c>
      <c r="AES75" s="1144">
        <v>0.88059701492537312</v>
      </c>
      <c r="AET75" s="64">
        <v>21</v>
      </c>
      <c r="AEU75" s="1144">
        <v>0.31343283582089554</v>
      </c>
      <c r="AEV75" s="1042">
        <v>57.999999999999993</v>
      </c>
      <c r="AEW75" s="1144">
        <v>0.86567164179104472</v>
      </c>
      <c r="AEX75" s="1042">
        <v>59</v>
      </c>
      <c r="AEY75" s="1042">
        <v>55</v>
      </c>
      <c r="AEZ75" s="1144">
        <v>0.93220338983050843</v>
      </c>
      <c r="AFA75" s="65">
        <v>54</v>
      </c>
      <c r="AFB75" s="1144">
        <v>0.9152542372881356</v>
      </c>
      <c r="AFC75" s="65">
        <v>40</v>
      </c>
      <c r="AFD75" s="1144">
        <v>0.67796610169491522</v>
      </c>
      <c r="AFE75" s="1042">
        <v>55</v>
      </c>
      <c r="AFF75" s="1144">
        <v>0.93220338983050843</v>
      </c>
      <c r="AFG75" s="1042">
        <v>42</v>
      </c>
      <c r="AFH75" s="1144">
        <v>0.71186440677966101</v>
      </c>
      <c r="AFI75" s="1042">
        <v>97</v>
      </c>
      <c r="AFJ75" s="1042">
        <v>91</v>
      </c>
      <c r="AFK75" s="1144">
        <v>0.93814432989690721</v>
      </c>
      <c r="AFL75" s="65">
        <v>82</v>
      </c>
      <c r="AFM75" s="1144">
        <v>0.84536082474226804</v>
      </c>
      <c r="AFN75" s="65">
        <v>91</v>
      </c>
      <c r="AFO75" s="1144">
        <v>0.93814432989690721</v>
      </c>
      <c r="AFP75" s="65">
        <v>91</v>
      </c>
      <c r="AFQ75" s="1144">
        <v>0.93814432989690721</v>
      </c>
      <c r="AFR75" s="65">
        <v>65</v>
      </c>
      <c r="AFS75" s="1144">
        <v>0.67010309278350511</v>
      </c>
      <c r="AFT75" s="65">
        <v>89</v>
      </c>
      <c r="AFU75" s="1144">
        <v>0.91752577319587625</v>
      </c>
      <c r="AFV75" s="1042">
        <v>91</v>
      </c>
      <c r="AFW75" s="1144">
        <v>0.93814432989690721</v>
      </c>
      <c r="AFX75" s="1042">
        <v>86</v>
      </c>
      <c r="AFY75" s="1144">
        <v>0.88659793814432986</v>
      </c>
      <c r="AFZ75" s="1042">
        <v>65</v>
      </c>
      <c r="AGA75" s="1144">
        <v>0.67010309278350511</v>
      </c>
      <c r="AGB75" s="1042">
        <v>63</v>
      </c>
      <c r="AGC75" s="802">
        <v>0.64948453608247425</v>
      </c>
      <c r="AGD75" s="1042">
        <v>68</v>
      </c>
      <c r="AGE75" s="1039">
        <v>59</v>
      </c>
      <c r="AGF75" s="1145">
        <v>0.86764705882352944</v>
      </c>
      <c r="AGG75" s="1039">
        <v>0</v>
      </c>
      <c r="AGH75" s="1145">
        <v>0</v>
      </c>
      <c r="AGI75" s="1039">
        <v>58</v>
      </c>
      <c r="AGJ75" s="1145">
        <v>0.8529411764705882</v>
      </c>
      <c r="AGK75" s="1039">
        <v>84</v>
      </c>
      <c r="AGL75" s="1039">
        <v>79</v>
      </c>
      <c r="AGM75" s="1145">
        <v>0.94047619047619047</v>
      </c>
      <c r="AGN75" s="1039">
        <v>65</v>
      </c>
      <c r="AGO75" s="1145">
        <v>0.77380952380952384</v>
      </c>
      <c r="AGP75" s="1039">
        <v>78</v>
      </c>
      <c r="AGQ75" s="1145">
        <v>0.9285714285714286</v>
      </c>
      <c r="AGR75" s="1039">
        <v>69</v>
      </c>
      <c r="AGS75" s="1145">
        <v>0.8214285714285714</v>
      </c>
      <c r="AGT75" s="1039">
        <v>65</v>
      </c>
      <c r="AGU75" s="1145">
        <v>0.77380952380952384</v>
      </c>
      <c r="AGV75" s="1039">
        <v>81</v>
      </c>
      <c r="AGW75" s="1039">
        <v>78</v>
      </c>
      <c r="AGX75" s="1145">
        <v>0.96296296296296291</v>
      </c>
      <c r="AGY75" s="1039">
        <v>72</v>
      </c>
      <c r="AGZ75" s="1145">
        <v>0.88888888888888884</v>
      </c>
      <c r="AHA75" s="1039">
        <v>78</v>
      </c>
      <c r="AHB75" s="1145">
        <v>0.96296296296296291</v>
      </c>
      <c r="AHC75" s="1039">
        <v>78</v>
      </c>
      <c r="AHD75" s="1145">
        <v>0.96296296296296291</v>
      </c>
      <c r="AHE75" s="1039">
        <v>78</v>
      </c>
      <c r="AHF75" s="1145">
        <v>0.96296296296296291</v>
      </c>
      <c r="AHG75" s="1039">
        <v>73</v>
      </c>
      <c r="AHH75" s="1145">
        <v>0.90123456790123457</v>
      </c>
      <c r="AHI75" s="1039">
        <v>79</v>
      </c>
      <c r="AHJ75" s="1145">
        <v>0.97530864197530864</v>
      </c>
      <c r="AHK75" s="1039">
        <v>72</v>
      </c>
      <c r="AHL75" s="1145">
        <v>0.88888888888888884</v>
      </c>
      <c r="AHM75" s="1039">
        <v>79</v>
      </c>
      <c r="AHN75" s="1145">
        <v>0.97530864197530864</v>
      </c>
      <c r="AHO75" s="1039">
        <v>78</v>
      </c>
      <c r="AHP75" s="749">
        <v>0.96296296296296291</v>
      </c>
    </row>
    <row r="76" spans="1:900" x14ac:dyDescent="0.2">
      <c r="A76" s="1979"/>
      <c r="B76" s="8" t="s">
        <v>714</v>
      </c>
      <c r="C76" s="1015" t="s">
        <v>715</v>
      </c>
      <c r="D76" s="3" t="s">
        <v>625</v>
      </c>
      <c r="E76" s="1" t="s">
        <v>1560</v>
      </c>
      <c r="F76" s="1" t="s">
        <v>1561</v>
      </c>
      <c r="G76" s="1" t="s">
        <v>770</v>
      </c>
      <c r="H76" s="1" t="s">
        <v>770</v>
      </c>
      <c r="I76" s="1" t="s">
        <v>1562</v>
      </c>
      <c r="J76" s="1" t="s">
        <v>625</v>
      </c>
      <c r="K76" s="1" t="s">
        <v>625</v>
      </c>
      <c r="L76" s="1" t="s">
        <v>737</v>
      </c>
      <c r="M76" s="1" t="s">
        <v>1724</v>
      </c>
      <c r="N76" s="1" t="s">
        <v>628</v>
      </c>
      <c r="O76" s="1" t="s">
        <v>1563</v>
      </c>
      <c r="P76" s="1" t="s">
        <v>1529</v>
      </c>
      <c r="Q76" s="1">
        <v>512619</v>
      </c>
      <c r="R76" s="1">
        <v>106696</v>
      </c>
      <c r="S76" s="1">
        <v>21168</v>
      </c>
      <c r="T76" s="1" t="s">
        <v>770</v>
      </c>
      <c r="U76" s="913" t="s">
        <v>770</v>
      </c>
      <c r="V76" s="1125">
        <v>215</v>
      </c>
      <c r="W76" s="1059">
        <v>255</v>
      </c>
      <c r="X76" s="1059">
        <v>2865</v>
      </c>
      <c r="Y76" s="1059">
        <v>3425</v>
      </c>
      <c r="Z76" s="1098">
        <v>7.5043630017452012E-2</v>
      </c>
      <c r="AA76" s="1098">
        <v>6.5955096061599827E-2</v>
      </c>
      <c r="AB76" s="1098">
        <v>8.5270220864430313E-2</v>
      </c>
      <c r="AC76" s="1098">
        <v>7.4452554744525543E-2</v>
      </c>
      <c r="AD76" s="1098">
        <v>6.6129934533016285E-2</v>
      </c>
      <c r="AE76" s="1072">
        <v>8.3728688267649232E-2</v>
      </c>
      <c r="AF76" s="1059">
        <v>200</v>
      </c>
      <c r="AG76" s="1059">
        <v>245</v>
      </c>
      <c r="AH76" s="1059">
        <v>2905</v>
      </c>
      <c r="AI76" s="1059">
        <v>3480</v>
      </c>
      <c r="AJ76" s="1098">
        <v>6.8846815834767636E-2</v>
      </c>
      <c r="AK76" s="1098">
        <v>6.0197485212440539E-2</v>
      </c>
      <c r="AL76" s="1098">
        <v>7.8634920931969943E-2</v>
      </c>
      <c r="AM76" s="1098">
        <v>7.040229885057471E-2</v>
      </c>
      <c r="AN76" s="1098">
        <v>6.2367867269882617E-2</v>
      </c>
      <c r="AO76" s="1072">
        <v>7.9384122497143994E-2</v>
      </c>
      <c r="AP76" s="1059">
        <v>215</v>
      </c>
      <c r="AQ76" s="1059">
        <v>240</v>
      </c>
      <c r="AR76" s="1059">
        <v>3000</v>
      </c>
      <c r="AS76" s="1059">
        <v>3560</v>
      </c>
      <c r="AT76" s="1098">
        <v>7.166666666666667E-2</v>
      </c>
      <c r="AU76" s="1098">
        <v>6.2974171159464618E-2</v>
      </c>
      <c r="AV76" s="1098">
        <v>8.1454709248564627E-2</v>
      </c>
      <c r="AW76" s="1098">
        <v>6.741573033707865E-2</v>
      </c>
      <c r="AX76" s="1098">
        <v>5.9636661775008322E-2</v>
      </c>
      <c r="AY76" s="1072">
        <v>7.6127362638356413E-2</v>
      </c>
      <c r="AZ76" s="1059">
        <v>240</v>
      </c>
      <c r="BA76" s="1059">
        <v>285</v>
      </c>
      <c r="BB76" s="1059">
        <v>3060</v>
      </c>
      <c r="BC76" s="1059">
        <v>3610</v>
      </c>
      <c r="BD76" s="1098">
        <v>7.8431372549019607E-2</v>
      </c>
      <c r="BE76" s="1098">
        <v>6.9425565277095175E-2</v>
      </c>
      <c r="BF76" s="1098">
        <v>8.849430927376685E-2</v>
      </c>
      <c r="BG76" s="1098">
        <v>7.8947368421052627E-2</v>
      </c>
      <c r="BH76" s="1098">
        <v>7.0591820647281936E-2</v>
      </c>
      <c r="BI76" s="1072">
        <v>8.8198061354889778E-2</v>
      </c>
      <c r="BJ76" s="1059">
        <v>854</v>
      </c>
      <c r="BK76" s="1059">
        <v>1020</v>
      </c>
      <c r="BL76" s="1059">
        <v>1049</v>
      </c>
      <c r="BM76" s="1059">
        <v>1031</v>
      </c>
      <c r="BN76" s="1059">
        <v>724</v>
      </c>
      <c r="BO76" s="1059">
        <v>3954</v>
      </c>
      <c r="BP76" s="1059">
        <v>4678</v>
      </c>
      <c r="BQ76" s="1126">
        <v>18902</v>
      </c>
      <c r="BR76" s="1059">
        <v>826</v>
      </c>
      <c r="BS76" s="1059">
        <v>1021</v>
      </c>
      <c r="BT76" s="1059">
        <v>996</v>
      </c>
      <c r="BU76" s="1059">
        <v>1049</v>
      </c>
      <c r="BV76" s="1059">
        <v>699</v>
      </c>
      <c r="BW76" s="1059">
        <v>3892</v>
      </c>
      <c r="BX76" s="1059">
        <v>4591</v>
      </c>
      <c r="BY76" s="1126">
        <v>18697</v>
      </c>
      <c r="BZ76" s="1059">
        <v>862</v>
      </c>
      <c r="CA76" s="1059">
        <v>981</v>
      </c>
      <c r="CB76" s="1059">
        <v>1043</v>
      </c>
      <c r="CC76" s="1059">
        <v>1013</v>
      </c>
      <c r="CD76" s="1059">
        <v>718</v>
      </c>
      <c r="CE76" s="1059">
        <v>3899</v>
      </c>
      <c r="CF76" s="1059">
        <v>4617</v>
      </c>
      <c r="CG76" s="1126">
        <v>18691</v>
      </c>
      <c r="CH76" s="1059">
        <v>870</v>
      </c>
      <c r="CI76" s="1059">
        <v>1012</v>
      </c>
      <c r="CJ76" s="1059">
        <v>1027</v>
      </c>
      <c r="CK76" s="1059">
        <v>974</v>
      </c>
      <c r="CL76" s="1059">
        <v>739</v>
      </c>
      <c r="CM76" s="1059">
        <v>3883</v>
      </c>
      <c r="CN76" s="1059">
        <v>4622</v>
      </c>
      <c r="CO76" s="1126">
        <v>18510</v>
      </c>
      <c r="CP76" s="1059">
        <v>891</v>
      </c>
      <c r="CQ76" s="1059">
        <v>997</v>
      </c>
      <c r="CR76" s="1059">
        <v>1050</v>
      </c>
      <c r="CS76" s="1059">
        <v>963</v>
      </c>
      <c r="CT76" s="1059">
        <v>778</v>
      </c>
      <c r="CU76" s="1059">
        <v>3901</v>
      </c>
      <c r="CV76" s="1059">
        <v>4679</v>
      </c>
      <c r="CW76" s="1126">
        <v>18488</v>
      </c>
      <c r="CX76" s="1059">
        <v>923</v>
      </c>
      <c r="CY76" s="1059">
        <v>996</v>
      </c>
      <c r="CZ76" s="1059">
        <v>1041</v>
      </c>
      <c r="DA76" s="1059">
        <v>1001</v>
      </c>
      <c r="DB76" s="1059">
        <v>772</v>
      </c>
      <c r="DC76" s="1059">
        <v>3961</v>
      </c>
      <c r="DD76" s="1059">
        <v>4733</v>
      </c>
      <c r="DE76" s="1126">
        <v>18457</v>
      </c>
      <c r="DF76" s="1059">
        <v>899</v>
      </c>
      <c r="DG76" s="1059">
        <v>976</v>
      </c>
      <c r="DH76" s="1059">
        <v>1092</v>
      </c>
      <c r="DI76" s="1059">
        <v>983</v>
      </c>
      <c r="DJ76" s="1059">
        <v>715</v>
      </c>
      <c r="DK76" s="1059">
        <v>3950</v>
      </c>
      <c r="DL76" s="1059">
        <v>4665</v>
      </c>
      <c r="DM76" s="1126">
        <v>18307</v>
      </c>
      <c r="DN76" s="1059">
        <v>872</v>
      </c>
      <c r="DO76" s="1059">
        <v>1009</v>
      </c>
      <c r="DP76" s="1059">
        <v>1048</v>
      </c>
      <c r="DQ76" s="1059">
        <v>1025</v>
      </c>
      <c r="DR76" s="1059">
        <v>689</v>
      </c>
      <c r="DS76" s="1059">
        <v>3954</v>
      </c>
      <c r="DT76" s="1059">
        <v>4643</v>
      </c>
      <c r="DU76" s="1126">
        <v>18188</v>
      </c>
      <c r="DV76" s="1059">
        <v>904</v>
      </c>
      <c r="DW76" s="1059">
        <v>1001</v>
      </c>
      <c r="DX76" s="1059">
        <v>1010</v>
      </c>
      <c r="DY76" s="1059">
        <v>1037</v>
      </c>
      <c r="DZ76" s="1059">
        <v>663</v>
      </c>
      <c r="EA76" s="1059">
        <v>3952</v>
      </c>
      <c r="EB76" s="1059">
        <v>4615</v>
      </c>
      <c r="EC76" s="1126">
        <v>18054</v>
      </c>
      <c r="ED76" s="1059">
        <v>872</v>
      </c>
      <c r="EE76" s="1059">
        <v>1003</v>
      </c>
      <c r="EF76" s="1059">
        <v>1006</v>
      </c>
      <c r="EG76" s="1059">
        <v>1073</v>
      </c>
      <c r="EH76" s="1059">
        <v>624</v>
      </c>
      <c r="EI76" s="1059">
        <v>3954</v>
      </c>
      <c r="EJ76" s="1059">
        <v>4578</v>
      </c>
      <c r="EK76" s="1126">
        <v>17915</v>
      </c>
      <c r="EL76" s="1059">
        <v>860</v>
      </c>
      <c r="EM76" s="1059">
        <v>976</v>
      </c>
      <c r="EN76" s="1059">
        <v>1056</v>
      </c>
      <c r="EO76" s="1059">
        <v>1026</v>
      </c>
      <c r="EP76" s="1059">
        <v>584</v>
      </c>
      <c r="EQ76" s="1059">
        <v>3918</v>
      </c>
      <c r="ER76" s="1059">
        <v>4502</v>
      </c>
      <c r="ES76" s="1126">
        <v>17834</v>
      </c>
      <c r="ET76" s="1059" t="s">
        <v>770</v>
      </c>
      <c r="EU76" s="1059" t="s">
        <v>770</v>
      </c>
      <c r="EV76" s="1059">
        <v>37</v>
      </c>
      <c r="EW76" s="1059">
        <v>20</v>
      </c>
      <c r="EX76" s="1059">
        <v>57</v>
      </c>
      <c r="EY76" s="1059">
        <v>184</v>
      </c>
      <c r="EZ76" s="1098">
        <v>0.30978260869565216</v>
      </c>
      <c r="FA76" s="1098">
        <v>0.2474320941790836</v>
      </c>
      <c r="FB76" s="1098">
        <v>0.3799132190469004</v>
      </c>
      <c r="FC76" s="64" t="s">
        <v>2154</v>
      </c>
      <c r="FD76" s="1098">
        <v>0.10869565217391304</v>
      </c>
      <c r="FE76" s="1098">
        <v>7.1472990353705537E-2</v>
      </c>
      <c r="FF76" s="1098">
        <v>0.16192308256831861</v>
      </c>
      <c r="FG76" s="1126" t="s">
        <v>3498</v>
      </c>
      <c r="FH76" s="1059" t="s">
        <v>770</v>
      </c>
      <c r="FI76" s="1059" t="s">
        <v>770</v>
      </c>
      <c r="FJ76" s="1059">
        <v>17</v>
      </c>
      <c r="FK76" s="1059">
        <v>23</v>
      </c>
      <c r="FL76" s="1059">
        <v>40</v>
      </c>
      <c r="FM76" s="1059">
        <v>151</v>
      </c>
      <c r="FN76" s="1098">
        <v>0.26490066225165565</v>
      </c>
      <c r="FO76" s="1098">
        <v>0.20098347258146951</v>
      </c>
      <c r="FP76" s="1098">
        <v>0.34048300196125775</v>
      </c>
      <c r="FQ76" s="1059" t="s">
        <v>2154</v>
      </c>
      <c r="FR76" s="1098">
        <v>0.15231788079470199</v>
      </c>
      <c r="FS76" s="1098">
        <v>0.10369261222105179</v>
      </c>
      <c r="FT76" s="1098">
        <v>0.21819442759565749</v>
      </c>
      <c r="FU76" s="1126" t="s">
        <v>2154</v>
      </c>
      <c r="FV76" s="1059" t="s">
        <v>770</v>
      </c>
      <c r="FW76" s="1059" t="s">
        <v>770</v>
      </c>
      <c r="FX76" s="1059">
        <v>28</v>
      </c>
      <c r="FY76" s="1059">
        <v>28</v>
      </c>
      <c r="FZ76" s="1059">
        <v>56</v>
      </c>
      <c r="GA76" s="1059">
        <v>174</v>
      </c>
      <c r="GB76" s="1098">
        <v>0.32183908045977011</v>
      </c>
      <c r="GC76" s="1098">
        <v>0.25691753541256995</v>
      </c>
      <c r="GD76" s="1098">
        <v>0.3944573441507464</v>
      </c>
      <c r="GE76" s="1059" t="s">
        <v>2154</v>
      </c>
      <c r="GF76" s="1098">
        <v>0.16091954022988506</v>
      </c>
      <c r="GG76" s="1098">
        <v>0.11374396068639865</v>
      </c>
      <c r="GH76" s="1098">
        <v>0.22274371332120346</v>
      </c>
      <c r="GI76" s="1126" t="s">
        <v>2154</v>
      </c>
      <c r="GJ76" s="1059" t="s">
        <v>770</v>
      </c>
      <c r="GK76" s="1059" t="s">
        <v>770</v>
      </c>
      <c r="GL76" s="1059">
        <v>20</v>
      </c>
      <c r="GM76" s="1059">
        <v>23</v>
      </c>
      <c r="GN76" s="1059">
        <v>43</v>
      </c>
      <c r="GO76" s="1059">
        <v>149</v>
      </c>
      <c r="GP76" s="1098">
        <v>0.28859060402684567</v>
      </c>
      <c r="GQ76" s="1098">
        <v>0.22187411168999904</v>
      </c>
      <c r="GR76" s="1098">
        <v>0.36593406230872982</v>
      </c>
      <c r="GS76" s="1059" t="s">
        <v>2154</v>
      </c>
      <c r="GT76" s="1098">
        <v>0.15436241610738255</v>
      </c>
      <c r="GU76" s="1098">
        <v>0.10511617748580816</v>
      </c>
      <c r="GV76" s="1098">
        <v>0.22098290063909773</v>
      </c>
      <c r="GW76" s="1126" t="s">
        <v>2154</v>
      </c>
      <c r="GX76" s="1059" t="s">
        <v>770</v>
      </c>
      <c r="GY76" s="1059" t="s">
        <v>770</v>
      </c>
      <c r="GZ76" s="1059">
        <v>17</v>
      </c>
      <c r="HA76" s="1059">
        <v>13</v>
      </c>
      <c r="HB76" s="1059">
        <v>30</v>
      </c>
      <c r="HC76" s="1059">
        <v>168</v>
      </c>
      <c r="HD76" s="1098">
        <v>0.17857142857142858</v>
      </c>
      <c r="HE76" s="1098">
        <v>0.12804468163516439</v>
      </c>
      <c r="HF76" s="1098">
        <v>0.24346903373260792</v>
      </c>
      <c r="HG76" s="1059" t="s">
        <v>2154</v>
      </c>
      <c r="HH76" s="1098">
        <v>7.7380952380952384E-2</v>
      </c>
      <c r="HI76" s="1098">
        <v>4.5776964101335367E-2</v>
      </c>
      <c r="HJ76" s="1098">
        <v>0.12787995795629117</v>
      </c>
      <c r="HK76" s="1126" t="s">
        <v>2154</v>
      </c>
      <c r="HL76" s="1059" t="s">
        <v>770</v>
      </c>
      <c r="HM76" s="1059" t="s">
        <v>770</v>
      </c>
      <c r="HN76" s="1059">
        <v>17</v>
      </c>
      <c r="HO76" s="1059">
        <v>9</v>
      </c>
      <c r="HP76" s="1059">
        <v>26</v>
      </c>
      <c r="HQ76" s="1059">
        <v>150</v>
      </c>
      <c r="HR76" s="1098">
        <v>0.17333333333333334</v>
      </c>
      <c r="HS76" s="1098">
        <v>0.12112063226387279</v>
      </c>
      <c r="HT76" s="1098">
        <v>0.24185992738993722</v>
      </c>
      <c r="HU76" s="1059" t="s">
        <v>2154</v>
      </c>
      <c r="HV76" s="1098">
        <v>0.06</v>
      </c>
      <c r="HW76" s="1098">
        <v>3.1884044209205327E-2</v>
      </c>
      <c r="HX76" s="1098">
        <v>0.11008977083470206</v>
      </c>
      <c r="HY76" s="1126" t="s">
        <v>2154</v>
      </c>
      <c r="HZ76" s="1059" t="s">
        <v>770</v>
      </c>
      <c r="IA76" s="1059" t="s">
        <v>770</v>
      </c>
      <c r="IB76" s="1059">
        <v>16</v>
      </c>
      <c r="IC76" s="1059">
        <v>10</v>
      </c>
      <c r="ID76" s="1059">
        <v>26</v>
      </c>
      <c r="IE76" s="1059">
        <v>171</v>
      </c>
      <c r="IF76" s="1098">
        <v>0.15204678362573099</v>
      </c>
      <c r="IG76" s="1098">
        <v>0.105922313246159</v>
      </c>
      <c r="IH76" s="1098">
        <v>0.21346108241608744</v>
      </c>
      <c r="II76" s="1059" t="s">
        <v>3498</v>
      </c>
      <c r="IJ76" s="1098">
        <v>5.8479532163742687E-2</v>
      </c>
      <c r="IK76" s="1098">
        <v>3.2071705697297122E-2</v>
      </c>
      <c r="IL76" s="1098">
        <v>0.10428873753799039</v>
      </c>
      <c r="IM76" s="1126" t="s">
        <v>2154</v>
      </c>
      <c r="IN76" s="1059" t="s">
        <v>770</v>
      </c>
      <c r="IO76" s="1059" t="s">
        <v>770</v>
      </c>
      <c r="IP76" s="1059">
        <v>10</v>
      </c>
      <c r="IQ76" s="1059">
        <v>7</v>
      </c>
      <c r="IR76" s="1059">
        <v>17</v>
      </c>
      <c r="IS76" s="1059">
        <v>99</v>
      </c>
      <c r="IT76" s="1098">
        <v>0.17171717171717171</v>
      </c>
      <c r="IU76" s="1098">
        <v>0.11006660978136848</v>
      </c>
      <c r="IV76" s="1098">
        <v>0.25789256985912423</v>
      </c>
      <c r="IW76" s="1059" t="s">
        <v>2154</v>
      </c>
      <c r="IX76" s="1098">
        <v>7.0707070707070704E-2</v>
      </c>
      <c r="IY76" s="1098">
        <v>3.4670230283234689E-2</v>
      </c>
      <c r="IZ76" s="1098">
        <v>0.13881485078510192</v>
      </c>
      <c r="JA76" s="1126" t="s">
        <v>2154</v>
      </c>
      <c r="JB76" s="1059">
        <v>18249</v>
      </c>
      <c r="JC76" s="1059">
        <v>938</v>
      </c>
      <c r="JD76" s="1059">
        <v>974</v>
      </c>
      <c r="JE76" s="1059">
        <v>1054</v>
      </c>
      <c r="JF76" s="1059">
        <v>988</v>
      </c>
      <c r="JG76" s="1126">
        <v>758</v>
      </c>
      <c r="JH76" s="1059">
        <v>3122</v>
      </c>
      <c r="JI76" s="1059">
        <v>15</v>
      </c>
      <c r="JJ76" s="1059">
        <v>31</v>
      </c>
      <c r="JK76" s="1059">
        <v>30</v>
      </c>
      <c r="JL76" s="1059">
        <v>43</v>
      </c>
      <c r="JM76" s="1126">
        <v>46</v>
      </c>
      <c r="JN76" s="1060">
        <v>0.17107786728039892</v>
      </c>
      <c r="JO76" s="1060">
        <v>1.5991471215351813E-2</v>
      </c>
      <c r="JP76" s="1060">
        <v>3.1827515400410678E-2</v>
      </c>
      <c r="JQ76" s="1060">
        <v>2.8462998102466792E-2</v>
      </c>
      <c r="JR76" s="1060">
        <v>4.3522267206477734E-2</v>
      </c>
      <c r="JS76" s="1072">
        <v>6.0686015831134567E-2</v>
      </c>
      <c r="JT76" s="1059">
        <v>18393</v>
      </c>
      <c r="JU76" s="1059">
        <v>17748</v>
      </c>
      <c r="JV76" s="1059">
        <v>17236</v>
      </c>
      <c r="JW76" s="1059">
        <v>512</v>
      </c>
      <c r="JX76" s="1059">
        <v>105</v>
      </c>
      <c r="JY76" s="1059">
        <v>3</v>
      </c>
      <c r="JZ76" s="1059">
        <v>404</v>
      </c>
      <c r="KA76" s="1059">
        <v>270</v>
      </c>
      <c r="KB76" s="1059">
        <v>283</v>
      </c>
      <c r="KC76" s="1059">
        <v>63</v>
      </c>
      <c r="KD76" s="1059">
        <v>29</v>
      </c>
      <c r="KE76" s="1060">
        <v>0.93709563420866637</v>
      </c>
      <c r="KF76" s="1072">
        <v>6.2904365791333627E-2</v>
      </c>
      <c r="KG76" s="1059">
        <v>938</v>
      </c>
      <c r="KH76" s="1059">
        <v>872</v>
      </c>
      <c r="KI76" s="1059">
        <v>852</v>
      </c>
      <c r="KJ76" s="1059">
        <v>20</v>
      </c>
      <c r="KK76" s="1059">
        <v>2</v>
      </c>
      <c r="KL76" s="1059">
        <v>0</v>
      </c>
      <c r="KM76" s="1059">
        <v>18</v>
      </c>
      <c r="KN76" s="1059">
        <v>53</v>
      </c>
      <c r="KO76" s="1059">
        <v>10</v>
      </c>
      <c r="KP76" s="1059">
        <v>1</v>
      </c>
      <c r="KQ76" s="1059">
        <v>2</v>
      </c>
      <c r="KR76" s="1060">
        <v>0.90831556503198296</v>
      </c>
      <c r="KS76" s="1072">
        <v>9.1684434968017037E-2</v>
      </c>
      <c r="KT76" s="1059">
        <v>598</v>
      </c>
      <c r="KU76" s="1059">
        <v>559</v>
      </c>
      <c r="KV76" s="1059">
        <v>553</v>
      </c>
      <c r="KW76" s="1059">
        <v>6</v>
      </c>
      <c r="KX76" s="1059">
        <v>0</v>
      </c>
      <c r="KY76" s="1059">
        <v>0</v>
      </c>
      <c r="KZ76" s="1059">
        <v>6</v>
      </c>
      <c r="LA76" s="1059">
        <v>27</v>
      </c>
      <c r="LB76" s="1059">
        <v>6</v>
      </c>
      <c r="LC76" s="1059">
        <v>6</v>
      </c>
      <c r="LD76" s="1059">
        <v>0</v>
      </c>
      <c r="LE76" s="1060">
        <v>0.92474916387959871</v>
      </c>
      <c r="LF76" s="1072">
        <v>7.5250836120401288E-2</v>
      </c>
      <c r="LG76" s="1059">
        <v>376</v>
      </c>
      <c r="LH76" s="1059">
        <v>355</v>
      </c>
      <c r="LI76" s="1059">
        <v>352</v>
      </c>
      <c r="LJ76" s="1059">
        <v>3</v>
      </c>
      <c r="LK76" s="1059">
        <v>0</v>
      </c>
      <c r="LL76" s="1059">
        <v>0</v>
      </c>
      <c r="LM76" s="1059">
        <v>3</v>
      </c>
      <c r="LN76" s="1059">
        <v>11</v>
      </c>
      <c r="LO76" s="1059">
        <v>10</v>
      </c>
      <c r="LP76" s="1059">
        <v>0</v>
      </c>
      <c r="LQ76" s="1059">
        <v>0</v>
      </c>
      <c r="LR76" s="1060">
        <v>0.93617021276595747</v>
      </c>
      <c r="LS76" s="1072">
        <v>6.3829787234042534E-2</v>
      </c>
      <c r="LT76" s="1059">
        <v>1054</v>
      </c>
      <c r="LU76" s="1059">
        <v>984</v>
      </c>
      <c r="LV76" s="1059">
        <v>975</v>
      </c>
      <c r="LW76" s="1059">
        <v>9</v>
      </c>
      <c r="LX76" s="1059">
        <v>0</v>
      </c>
      <c r="LY76" s="1059">
        <v>0</v>
      </c>
      <c r="LZ76" s="1059">
        <v>9</v>
      </c>
      <c r="MA76" s="1059">
        <v>46</v>
      </c>
      <c r="MB76" s="1059">
        <v>18</v>
      </c>
      <c r="MC76" s="1059">
        <v>5</v>
      </c>
      <c r="MD76" s="1059">
        <v>1</v>
      </c>
      <c r="ME76" s="1060">
        <v>0.92504743833017078</v>
      </c>
      <c r="MF76" s="1072">
        <v>7.4952561669829221E-2</v>
      </c>
      <c r="MG76" s="1059">
        <v>224</v>
      </c>
      <c r="MH76" s="1059">
        <v>212</v>
      </c>
      <c r="MI76" s="1059">
        <v>209</v>
      </c>
      <c r="MJ76" s="1059">
        <v>3</v>
      </c>
      <c r="MK76" s="1059">
        <v>0</v>
      </c>
      <c r="ML76" s="1059">
        <v>0</v>
      </c>
      <c r="MM76" s="1059">
        <v>3</v>
      </c>
      <c r="MN76" s="1059">
        <v>10</v>
      </c>
      <c r="MO76" s="1059">
        <v>2</v>
      </c>
      <c r="MP76" s="1059">
        <v>0</v>
      </c>
      <c r="MQ76" s="1059">
        <v>0</v>
      </c>
      <c r="MR76" s="1060">
        <v>0.9330357142857143</v>
      </c>
      <c r="MS76" s="1072">
        <v>6.6964285714285698E-2</v>
      </c>
      <c r="MT76" s="1059">
        <v>407</v>
      </c>
      <c r="MU76" s="1059">
        <v>385</v>
      </c>
      <c r="MV76" s="1059">
        <v>382</v>
      </c>
      <c r="MW76" s="1059">
        <v>3</v>
      </c>
      <c r="MX76" s="1059">
        <v>0</v>
      </c>
      <c r="MY76" s="1059">
        <v>0</v>
      </c>
      <c r="MZ76" s="1059">
        <v>3</v>
      </c>
      <c r="NA76" s="1059">
        <v>11</v>
      </c>
      <c r="NB76" s="1059">
        <v>10</v>
      </c>
      <c r="NC76" s="1059">
        <v>1</v>
      </c>
      <c r="ND76" s="1059">
        <v>0</v>
      </c>
      <c r="NE76" s="1060">
        <v>0.93857493857493857</v>
      </c>
      <c r="NF76" s="1072">
        <v>6.1425061425061434E-2</v>
      </c>
      <c r="NG76" s="1059">
        <v>357</v>
      </c>
      <c r="NH76" s="1059">
        <v>344</v>
      </c>
      <c r="NI76" s="1059">
        <v>340</v>
      </c>
      <c r="NJ76" s="1059">
        <v>4</v>
      </c>
      <c r="NK76" s="1059">
        <v>1</v>
      </c>
      <c r="NL76" s="1059">
        <v>0</v>
      </c>
      <c r="NM76" s="1059">
        <v>3</v>
      </c>
      <c r="NN76" s="1059">
        <v>8</v>
      </c>
      <c r="NO76" s="1059">
        <v>5</v>
      </c>
      <c r="NP76" s="1059">
        <v>0</v>
      </c>
      <c r="NQ76" s="1059">
        <v>0</v>
      </c>
      <c r="NR76" s="1060">
        <v>0.95238095238095233</v>
      </c>
      <c r="NS76" s="1072">
        <v>4.7619047619047672E-2</v>
      </c>
      <c r="NT76" s="1059">
        <v>760</v>
      </c>
      <c r="NU76" s="1059">
        <v>731</v>
      </c>
      <c r="NV76" s="1059">
        <v>720</v>
      </c>
      <c r="NW76" s="1059">
        <v>11</v>
      </c>
      <c r="NX76" s="1059">
        <v>0</v>
      </c>
      <c r="NY76" s="1059">
        <v>0</v>
      </c>
      <c r="NZ76" s="1059">
        <v>11</v>
      </c>
      <c r="OA76" s="1059">
        <v>7</v>
      </c>
      <c r="OB76" s="1059">
        <v>20</v>
      </c>
      <c r="OC76" s="1059">
        <v>2</v>
      </c>
      <c r="OD76" s="1059">
        <v>0</v>
      </c>
      <c r="OE76" s="1060">
        <v>0.94736842105263153</v>
      </c>
      <c r="OF76" s="1072">
        <v>5.2631578947368474E-2</v>
      </c>
      <c r="OG76" s="1059">
        <v>4714</v>
      </c>
      <c r="OH76" s="1059">
        <v>4442</v>
      </c>
      <c r="OI76" s="1059">
        <v>4383</v>
      </c>
      <c r="OJ76" s="1059">
        <v>59</v>
      </c>
      <c r="OK76" s="1059">
        <v>3</v>
      </c>
      <c r="OL76" s="1059">
        <v>0</v>
      </c>
      <c r="OM76" s="1059">
        <v>56</v>
      </c>
      <c r="ON76" s="1059">
        <v>173</v>
      </c>
      <c r="OO76" s="1059">
        <v>81</v>
      </c>
      <c r="OP76" s="1059">
        <v>15</v>
      </c>
      <c r="OQ76" s="1059">
        <v>3</v>
      </c>
      <c r="OR76" s="1060">
        <v>0.92978362324989394</v>
      </c>
      <c r="OS76" s="1072">
        <v>7.0216376750106058E-2</v>
      </c>
      <c r="OT76" s="1059">
        <v>18488</v>
      </c>
      <c r="OU76" s="1059">
        <v>8.6173104716572908</v>
      </c>
      <c r="OV76" s="1060">
        <v>0</v>
      </c>
      <c r="OW76" s="1072">
        <v>0</v>
      </c>
      <c r="OX76" s="1059">
        <v>3123</v>
      </c>
      <c r="OY76" s="1060">
        <v>7.6175792507204632E-2</v>
      </c>
      <c r="OZ76" s="1059">
        <v>237.89700000000008</v>
      </c>
      <c r="PA76" s="1060">
        <v>0</v>
      </c>
      <c r="PB76" s="1072">
        <v>0</v>
      </c>
      <c r="PC76" s="1059">
        <v>570</v>
      </c>
      <c r="PD76" s="1059">
        <v>70</v>
      </c>
      <c r="PE76" s="1126">
        <v>40</v>
      </c>
      <c r="PF76" s="1059">
        <v>550</v>
      </c>
      <c r="PG76" s="1059">
        <v>80</v>
      </c>
      <c r="PH76" s="1126">
        <v>25</v>
      </c>
      <c r="PI76" s="1059">
        <v>535</v>
      </c>
      <c r="PJ76" s="1059">
        <v>75</v>
      </c>
      <c r="PK76" s="1126">
        <v>25</v>
      </c>
      <c r="PL76" s="1059">
        <v>530</v>
      </c>
      <c r="PM76" s="1059">
        <v>90</v>
      </c>
      <c r="PN76" s="1126">
        <v>40</v>
      </c>
      <c r="PO76" s="1059">
        <v>500</v>
      </c>
      <c r="PP76" s="1059">
        <v>95</v>
      </c>
      <c r="PQ76" s="1126">
        <v>40</v>
      </c>
      <c r="PR76" s="1059">
        <v>470</v>
      </c>
      <c r="PS76" s="1059">
        <v>75</v>
      </c>
      <c r="PT76" s="1126">
        <v>15</v>
      </c>
      <c r="PU76" s="1059" t="s">
        <v>770</v>
      </c>
      <c r="PV76" s="1059" t="s">
        <v>770</v>
      </c>
      <c r="PW76" s="1059" t="s">
        <v>770</v>
      </c>
      <c r="PX76" s="1059" t="s">
        <v>770</v>
      </c>
      <c r="PY76" s="1059" t="s">
        <v>770</v>
      </c>
      <c r="PZ76" s="1059" t="s">
        <v>770</v>
      </c>
      <c r="QA76" s="1059" t="s">
        <v>770</v>
      </c>
      <c r="QB76" s="1126" t="s">
        <v>770</v>
      </c>
      <c r="QC76" s="1059">
        <v>155</v>
      </c>
      <c r="QD76" s="1059">
        <v>161</v>
      </c>
      <c r="QE76" s="1059" t="s">
        <v>770</v>
      </c>
      <c r="QF76" s="1059">
        <v>139</v>
      </c>
      <c r="QG76" s="1059">
        <v>141</v>
      </c>
      <c r="QH76" s="1059">
        <v>159</v>
      </c>
      <c r="QI76" s="1059">
        <v>145</v>
      </c>
      <c r="QJ76" s="1059">
        <v>173</v>
      </c>
      <c r="QK76" s="1126">
        <v>151</v>
      </c>
      <c r="QL76" s="1059">
        <v>168</v>
      </c>
      <c r="QM76" s="1059">
        <v>175</v>
      </c>
      <c r="QN76" s="1059">
        <v>160</v>
      </c>
      <c r="QO76" s="1059">
        <v>154</v>
      </c>
      <c r="QP76" s="1059">
        <v>197</v>
      </c>
      <c r="QQ76" s="1059">
        <v>185</v>
      </c>
      <c r="QR76" s="1059">
        <v>210</v>
      </c>
      <c r="QS76" s="1059">
        <v>198</v>
      </c>
      <c r="QT76" s="1059">
        <v>216</v>
      </c>
      <c r="QU76" s="1059">
        <v>211</v>
      </c>
      <c r="QV76" s="1059">
        <v>218</v>
      </c>
      <c r="QW76" s="1059">
        <v>184</v>
      </c>
      <c r="QX76" s="1059">
        <v>245</v>
      </c>
      <c r="QY76" s="1059">
        <v>193</v>
      </c>
      <c r="QZ76" s="1059">
        <v>209</v>
      </c>
      <c r="RA76" s="1059">
        <v>191</v>
      </c>
      <c r="RB76" s="1059">
        <v>228</v>
      </c>
      <c r="RC76" s="1059">
        <v>224</v>
      </c>
      <c r="RD76" s="1059">
        <v>229</v>
      </c>
      <c r="RE76" s="1059">
        <v>159</v>
      </c>
      <c r="RF76" s="1059">
        <v>150</v>
      </c>
      <c r="RG76" s="1059">
        <v>137</v>
      </c>
      <c r="RH76" s="1059">
        <v>125</v>
      </c>
      <c r="RI76" s="1059">
        <v>150</v>
      </c>
      <c r="RJ76" s="1126">
        <v>162</v>
      </c>
      <c r="RK76" s="1059">
        <v>164</v>
      </c>
      <c r="RL76" s="1059">
        <v>142</v>
      </c>
      <c r="RM76" s="1059">
        <v>158</v>
      </c>
      <c r="RN76" s="1059">
        <v>177</v>
      </c>
      <c r="RO76" s="1059">
        <v>185</v>
      </c>
      <c r="RP76" s="1059">
        <v>202</v>
      </c>
      <c r="RQ76" s="1059">
        <v>198</v>
      </c>
      <c r="RR76" s="1059">
        <v>209</v>
      </c>
      <c r="RS76" s="1059">
        <v>199</v>
      </c>
      <c r="RT76" s="1059">
        <v>213</v>
      </c>
      <c r="RU76" s="1059">
        <v>173</v>
      </c>
      <c r="RV76" s="1059">
        <v>239</v>
      </c>
      <c r="RW76" s="1059">
        <v>191</v>
      </c>
      <c r="RX76" s="1059">
        <v>206</v>
      </c>
      <c r="RY76" s="1059">
        <v>187</v>
      </c>
      <c r="RZ76" s="1059">
        <v>221</v>
      </c>
      <c r="SA76" s="1059">
        <v>224</v>
      </c>
      <c r="SB76" s="1059">
        <v>236</v>
      </c>
      <c r="SC76" s="1059">
        <v>194</v>
      </c>
      <c r="SD76" s="1059">
        <v>174</v>
      </c>
      <c r="SE76" s="1059">
        <v>133</v>
      </c>
      <c r="SF76" s="1059">
        <v>113</v>
      </c>
      <c r="SG76" s="1059">
        <v>150</v>
      </c>
      <c r="SH76" s="1059">
        <v>171</v>
      </c>
      <c r="SI76" s="1126">
        <v>132</v>
      </c>
      <c r="SJ76" s="1059">
        <v>144</v>
      </c>
      <c r="SK76" s="1059">
        <v>159</v>
      </c>
      <c r="SL76" s="1059">
        <v>183</v>
      </c>
      <c r="SM76" s="1059">
        <v>182</v>
      </c>
      <c r="SN76" s="1059">
        <v>194</v>
      </c>
      <c r="SO76" s="1059">
        <v>207</v>
      </c>
      <c r="SP76" s="1059">
        <v>210</v>
      </c>
      <c r="SQ76" s="1059">
        <v>196</v>
      </c>
      <c r="SR76" s="1059">
        <v>200</v>
      </c>
      <c r="SS76" s="1059">
        <v>168</v>
      </c>
      <c r="ST76" s="1059">
        <v>236</v>
      </c>
      <c r="SU76" s="1059">
        <v>191</v>
      </c>
      <c r="SV76" s="1059">
        <v>201</v>
      </c>
      <c r="SW76" s="1059">
        <v>188</v>
      </c>
      <c r="SX76" s="1059">
        <v>227</v>
      </c>
      <c r="SY76" s="1059">
        <v>218</v>
      </c>
      <c r="SZ76" s="1059">
        <v>226</v>
      </c>
      <c r="TA76" s="1059">
        <v>194</v>
      </c>
      <c r="TB76" s="1059">
        <v>217</v>
      </c>
      <c r="TC76" s="1059">
        <v>158</v>
      </c>
      <c r="TD76" s="1059">
        <v>117</v>
      </c>
      <c r="TE76" s="1059">
        <v>149</v>
      </c>
      <c r="TF76" s="1059">
        <v>161</v>
      </c>
      <c r="TG76" s="1059">
        <v>154</v>
      </c>
      <c r="TH76" s="1126">
        <v>137</v>
      </c>
      <c r="TI76" s="1059">
        <v>87</v>
      </c>
      <c r="TJ76" s="1059">
        <v>119</v>
      </c>
      <c r="TK76" s="1059">
        <v>206</v>
      </c>
      <c r="TL76" s="1060">
        <v>0.57766990291262132</v>
      </c>
      <c r="TM76" s="1060">
        <v>0.50940339815430236</v>
      </c>
      <c r="TN76" s="1060">
        <v>0.64309268236210038</v>
      </c>
      <c r="TO76" s="1126" t="s">
        <v>2154</v>
      </c>
      <c r="TP76" s="1059">
        <v>69</v>
      </c>
      <c r="TQ76" s="1059">
        <v>111</v>
      </c>
      <c r="TR76" s="1059">
        <v>180</v>
      </c>
      <c r="TS76" s="1060">
        <v>0.6166666666666667</v>
      </c>
      <c r="TT76" s="1060">
        <v>0.54390527473114392</v>
      </c>
      <c r="TU76" s="1060">
        <v>0.68455244242047963</v>
      </c>
      <c r="TV76" s="1126" t="s">
        <v>2154</v>
      </c>
      <c r="TW76" s="1059">
        <v>47</v>
      </c>
      <c r="TX76" s="1059">
        <v>134</v>
      </c>
      <c r="TY76" s="1059">
        <v>181</v>
      </c>
      <c r="TZ76" s="1060">
        <v>0.74033149171270718</v>
      </c>
      <c r="UA76" s="1060">
        <v>0.67193191234453464</v>
      </c>
      <c r="UB76" s="1060">
        <v>0.79874171550426176</v>
      </c>
      <c r="UC76" s="1126" t="s">
        <v>3499</v>
      </c>
      <c r="UD76" s="1059">
        <v>45</v>
      </c>
      <c r="UE76" s="1059">
        <v>143</v>
      </c>
      <c r="UF76" s="1059">
        <v>188</v>
      </c>
      <c r="UG76" s="1060">
        <v>0.76063829787234039</v>
      </c>
      <c r="UH76" s="1060">
        <v>0.69481407825820884</v>
      </c>
      <c r="UI76" s="1060">
        <v>0.81602440578186686</v>
      </c>
      <c r="UJ76" s="1126" t="s">
        <v>3499</v>
      </c>
      <c r="UK76" s="1059">
        <v>46</v>
      </c>
      <c r="UL76" s="1059">
        <v>144</v>
      </c>
      <c r="UM76" s="1059">
        <v>190</v>
      </c>
      <c r="UN76" s="1060">
        <v>0.75789473684210529</v>
      </c>
      <c r="UO76" s="1060">
        <v>0.69226576112115545</v>
      </c>
      <c r="UP76" s="1060">
        <v>0.81330203947330504</v>
      </c>
      <c r="UQ76" s="1126" t="s">
        <v>2154</v>
      </c>
      <c r="UR76" s="1059">
        <v>2663</v>
      </c>
      <c r="US76" s="1059">
        <v>2648</v>
      </c>
      <c r="UT76" s="1059">
        <v>15</v>
      </c>
      <c r="UU76" s="1059">
        <v>13</v>
      </c>
      <c r="UV76" s="1060">
        <v>0.8666666666666667</v>
      </c>
      <c r="UW76" s="1059">
        <v>2</v>
      </c>
      <c r="UX76" s="1072">
        <v>0.13333333333333333</v>
      </c>
      <c r="UY76" s="1059">
        <v>1912</v>
      </c>
      <c r="UZ76" s="1059">
        <v>1529</v>
      </c>
      <c r="VA76" s="1059">
        <v>60</v>
      </c>
      <c r="VB76" s="1059">
        <v>323</v>
      </c>
      <c r="VC76" s="1060">
        <v>0.79968619246861927</v>
      </c>
      <c r="VD76" s="1060">
        <v>3.1380753138075312E-2</v>
      </c>
      <c r="VE76" s="1072">
        <v>0.16893305439330544</v>
      </c>
      <c r="VF76" s="1059">
        <v>5617</v>
      </c>
      <c r="VG76" s="1059">
        <v>303</v>
      </c>
      <c r="VH76" s="1059">
        <v>291</v>
      </c>
      <c r="VI76" s="1059">
        <v>130</v>
      </c>
      <c r="VJ76" s="1059">
        <v>3647</v>
      </c>
      <c r="VK76" s="1059">
        <v>291</v>
      </c>
      <c r="VL76" s="1059">
        <v>2078</v>
      </c>
      <c r="VM76" s="1072">
        <v>0.14003849855630413</v>
      </c>
      <c r="VN76" s="1059">
        <v>1323</v>
      </c>
      <c r="VO76" s="1059">
        <v>1</v>
      </c>
      <c r="VP76" s="1059">
        <v>258</v>
      </c>
      <c r="VQ76" s="1059">
        <v>332</v>
      </c>
      <c r="VR76" s="1059">
        <v>169</v>
      </c>
      <c r="VS76" s="1126">
        <v>2083</v>
      </c>
      <c r="VT76" s="1059">
        <v>728</v>
      </c>
      <c r="VU76" s="1059">
        <v>622</v>
      </c>
      <c r="VV76" s="1059">
        <v>104</v>
      </c>
      <c r="VW76" s="1059">
        <v>2</v>
      </c>
      <c r="VX76" s="1059">
        <v>106</v>
      </c>
      <c r="VY76" s="1060">
        <v>0.14285714285714285</v>
      </c>
      <c r="VZ76" s="1072">
        <v>0.14560439560439561</v>
      </c>
      <c r="WA76" s="1059">
        <v>75</v>
      </c>
      <c r="WB76" s="1059">
        <v>70</v>
      </c>
      <c r="WC76" s="1059">
        <v>45</v>
      </c>
      <c r="WD76" s="1059">
        <v>45</v>
      </c>
      <c r="WE76" s="1059">
        <v>40</v>
      </c>
      <c r="WF76" s="1059">
        <v>25</v>
      </c>
      <c r="WG76" s="1126">
        <v>35</v>
      </c>
      <c r="WH76" s="1059">
        <v>332</v>
      </c>
      <c r="WI76" s="1059">
        <v>90</v>
      </c>
      <c r="WJ76" s="1060">
        <v>0.27108433734939757</v>
      </c>
      <c r="WK76" s="1126">
        <v>31</v>
      </c>
      <c r="WL76" s="1059" t="s">
        <v>770</v>
      </c>
      <c r="WM76" s="1060" t="s">
        <v>770</v>
      </c>
      <c r="WN76" s="1060" t="s">
        <v>770</v>
      </c>
      <c r="WO76" s="1072" t="s">
        <v>770</v>
      </c>
      <c r="WP76" s="1059" t="s">
        <v>770</v>
      </c>
      <c r="WQ76" s="1060" t="s">
        <v>770</v>
      </c>
      <c r="WR76" s="1060" t="s">
        <v>770</v>
      </c>
      <c r="WS76" s="1072" t="s">
        <v>770</v>
      </c>
      <c r="WT76" s="1059" t="s">
        <v>770</v>
      </c>
      <c r="WU76" s="1060" t="s">
        <v>770</v>
      </c>
      <c r="WV76" s="1060" t="s">
        <v>770</v>
      </c>
      <c r="WW76" s="1072" t="s">
        <v>770</v>
      </c>
      <c r="WX76" s="1059" t="s">
        <v>770</v>
      </c>
      <c r="WY76" s="1060" t="s">
        <v>770</v>
      </c>
      <c r="WZ76" s="1060" t="s">
        <v>770</v>
      </c>
      <c r="XA76" s="1072" t="s">
        <v>770</v>
      </c>
      <c r="XB76" s="1059">
        <v>189</v>
      </c>
      <c r="XC76" s="1059">
        <v>7860</v>
      </c>
      <c r="XD76" s="1072">
        <v>2.4045801526717557E-2</v>
      </c>
      <c r="XE76" s="1059">
        <v>55</v>
      </c>
      <c r="XF76" s="1059">
        <v>865</v>
      </c>
      <c r="XG76" s="1060">
        <v>6.358381502890173E-2</v>
      </c>
      <c r="XH76" s="1060">
        <v>4.9174002210752271E-2</v>
      </c>
      <c r="XI76" s="1060">
        <v>8.1852731913117371E-2</v>
      </c>
      <c r="XJ76" s="1059">
        <v>95</v>
      </c>
      <c r="XK76" s="1059">
        <v>865</v>
      </c>
      <c r="XL76" s="1060">
        <v>0.10982658959537572</v>
      </c>
      <c r="XM76" s="1060">
        <v>9.0689550145850506E-2</v>
      </c>
      <c r="XN76" s="1060">
        <v>0.13241382142184752</v>
      </c>
      <c r="XO76" s="1059">
        <v>100</v>
      </c>
      <c r="XP76" s="1059">
        <v>880</v>
      </c>
      <c r="XQ76" s="1060">
        <v>0.11363636363636363</v>
      </c>
      <c r="XR76" s="1060">
        <v>9.4325268414718486E-2</v>
      </c>
      <c r="XS76" s="1060">
        <v>0.13630597974225178</v>
      </c>
      <c r="XT76" s="1059">
        <v>95</v>
      </c>
      <c r="XU76" s="1059">
        <v>860</v>
      </c>
      <c r="XV76" s="1060">
        <v>0.11046511627906977</v>
      </c>
      <c r="XW76" s="1060">
        <v>9.1221912644261285E-2</v>
      </c>
      <c r="XX76" s="1060">
        <v>0.13317280335527426</v>
      </c>
      <c r="XY76" s="1059">
        <v>80</v>
      </c>
      <c r="XZ76" s="1059">
        <v>825</v>
      </c>
      <c r="YA76" s="1060">
        <v>9.696969696969697E-2</v>
      </c>
      <c r="YB76" s="1060">
        <v>7.8605559232951927E-2</v>
      </c>
      <c r="YC76" s="1060">
        <v>0.11906971035818766</v>
      </c>
      <c r="YD76" s="1059">
        <v>70</v>
      </c>
      <c r="YE76" s="1059">
        <v>715</v>
      </c>
      <c r="YF76" s="1060">
        <v>9.7902097902097904E-2</v>
      </c>
      <c r="YG76" s="1060">
        <v>7.8220153268420786E-2</v>
      </c>
      <c r="YH76" s="1060">
        <v>0.12188163142367994</v>
      </c>
      <c r="YI76" s="1059" t="s">
        <v>770</v>
      </c>
      <c r="YJ76" s="1059" t="s">
        <v>770</v>
      </c>
      <c r="YK76" s="1060" t="s">
        <v>770</v>
      </c>
      <c r="YL76" s="1060" t="s">
        <v>770</v>
      </c>
      <c r="YM76" s="1072" t="s">
        <v>770</v>
      </c>
      <c r="YN76" s="1059">
        <v>95</v>
      </c>
      <c r="YO76" s="1059">
        <v>100</v>
      </c>
      <c r="YP76" s="1059">
        <v>100</v>
      </c>
      <c r="YQ76" s="1059">
        <v>75</v>
      </c>
      <c r="YR76" s="1059">
        <v>70</v>
      </c>
      <c r="YS76" s="1059">
        <v>65</v>
      </c>
      <c r="YT76" s="1126">
        <v>55</v>
      </c>
      <c r="YU76" s="1059">
        <v>4</v>
      </c>
      <c r="YV76" s="1059">
        <v>64</v>
      </c>
      <c r="YW76" s="1060">
        <v>6.25E-2</v>
      </c>
      <c r="YX76" s="1060">
        <v>2.4571201396618017E-2</v>
      </c>
      <c r="YY76" s="1060">
        <v>0.14997485092208662</v>
      </c>
      <c r="YZ76" s="1059">
        <v>3</v>
      </c>
      <c r="ZA76" s="1059">
        <v>64</v>
      </c>
      <c r="ZB76" s="1060">
        <v>4.6875E-2</v>
      </c>
      <c r="ZC76" s="1060">
        <v>1.6069016786292981E-2</v>
      </c>
      <c r="ZD76" s="1060">
        <v>0.12899653740093683</v>
      </c>
      <c r="ZE76" s="1059">
        <v>3</v>
      </c>
      <c r="ZF76" s="1059">
        <v>64</v>
      </c>
      <c r="ZG76" s="1060">
        <v>4.6875E-2</v>
      </c>
      <c r="ZH76" s="1060">
        <v>1.6069016786292981E-2</v>
      </c>
      <c r="ZI76" s="1060">
        <v>0.12899653740093683</v>
      </c>
      <c r="ZJ76" s="1059">
        <v>9</v>
      </c>
      <c r="ZK76" s="1059">
        <v>63</v>
      </c>
      <c r="ZL76" s="1060">
        <v>0.14285714285714285</v>
      </c>
      <c r="ZM76" s="1060">
        <v>7.7019483347206902E-2</v>
      </c>
      <c r="ZN76" s="1072">
        <v>0.24974565921625855</v>
      </c>
      <c r="ZO76" s="1059">
        <v>152</v>
      </c>
      <c r="ZP76" s="1059">
        <v>15</v>
      </c>
      <c r="ZQ76" s="1059">
        <v>137</v>
      </c>
      <c r="ZR76" s="1060">
        <v>0.90131578947368418</v>
      </c>
      <c r="ZS76" s="1059">
        <v>52</v>
      </c>
      <c r="ZT76" s="1059">
        <v>20</v>
      </c>
      <c r="ZU76" s="1059">
        <v>72</v>
      </c>
      <c r="ZV76" s="1060">
        <v>0.37956204379562042</v>
      </c>
      <c r="ZW76" s="1060">
        <v>0.30263526207336483</v>
      </c>
      <c r="ZX76" s="1060">
        <v>0.46305872976456092</v>
      </c>
      <c r="ZY76" s="1060">
        <v>0.52554744525547448</v>
      </c>
      <c r="ZZ76" s="1060">
        <v>0.44237974459104523</v>
      </c>
      <c r="AAA76" s="1072">
        <v>0.60732152986757659</v>
      </c>
      <c r="AAB76" s="1059">
        <v>39</v>
      </c>
      <c r="AAC76" s="1059">
        <v>126</v>
      </c>
      <c r="AAD76" s="1059">
        <v>165</v>
      </c>
      <c r="AAE76" s="1060">
        <v>0.76363636363636367</v>
      </c>
      <c r="AAF76" s="1059">
        <v>57</v>
      </c>
      <c r="AAG76" s="1060">
        <v>0.45238095238095238</v>
      </c>
      <c r="AAH76" s="1060">
        <v>0.36816656509433471</v>
      </c>
      <c r="AAI76" s="1060">
        <v>0.53941303152301756</v>
      </c>
      <c r="AAJ76" s="1059">
        <v>14</v>
      </c>
      <c r="AAK76" s="1059">
        <v>71</v>
      </c>
      <c r="AAL76" s="1060">
        <v>0.56349206349206349</v>
      </c>
      <c r="AAM76" s="1060">
        <v>0.47628657044780059</v>
      </c>
      <c r="AAN76" s="1072">
        <v>0.64694063406239644</v>
      </c>
      <c r="AAO76" s="1059">
        <v>151</v>
      </c>
      <c r="AAP76" s="1059">
        <v>62</v>
      </c>
      <c r="AAQ76" s="1060">
        <v>0.41059602649006621</v>
      </c>
      <c r="AAR76" s="1060">
        <v>0.3352971791507503</v>
      </c>
      <c r="AAS76" s="1060">
        <v>0.49033091680211777</v>
      </c>
      <c r="AAT76" s="1059">
        <v>25</v>
      </c>
      <c r="AAU76" s="1059">
        <v>87</v>
      </c>
      <c r="AAV76" s="1060">
        <v>0.57615894039735094</v>
      </c>
      <c r="AAW76" s="1060">
        <v>0.49641119119546434</v>
      </c>
      <c r="AAX76" s="1072">
        <v>0.65212783817801834</v>
      </c>
      <c r="AAY76" s="1059">
        <v>160</v>
      </c>
      <c r="AAZ76" s="1059">
        <v>153</v>
      </c>
      <c r="ABA76" s="1059">
        <v>7</v>
      </c>
      <c r="ABB76" s="1060">
        <v>0.95625000000000004</v>
      </c>
      <c r="ABC76" s="1059">
        <v>53</v>
      </c>
      <c r="ABD76" s="1060">
        <v>0.34640522875816993</v>
      </c>
      <c r="ABE76" s="1060">
        <v>0.27560515360043353</v>
      </c>
      <c r="ABF76" s="1060">
        <v>0.42472918176345892</v>
      </c>
      <c r="ABG76" s="1059">
        <v>24</v>
      </c>
      <c r="ABH76" s="1059">
        <v>77</v>
      </c>
      <c r="ABI76" s="1060">
        <v>0.50326797385620914</v>
      </c>
      <c r="ABJ76" s="1060">
        <v>0.42493896620853044</v>
      </c>
      <c r="ABK76" s="1072">
        <v>0.58143689899649309</v>
      </c>
      <c r="ABL76" s="1059">
        <v>5617</v>
      </c>
      <c r="ABM76" s="1059">
        <v>3539</v>
      </c>
      <c r="ABN76" s="1059">
        <v>2078</v>
      </c>
      <c r="ABO76" s="1059">
        <v>303</v>
      </c>
      <c r="ABP76" s="1059">
        <v>239</v>
      </c>
      <c r="ABQ76" s="1059">
        <v>378</v>
      </c>
      <c r="ABR76" s="1059">
        <v>291</v>
      </c>
      <c r="ABS76" s="1059">
        <v>394</v>
      </c>
      <c r="ABT76" s="1059">
        <v>182</v>
      </c>
      <c r="ABU76" s="1059">
        <v>130</v>
      </c>
      <c r="ABV76" s="1059">
        <v>131</v>
      </c>
      <c r="ABW76" s="1126">
        <v>30</v>
      </c>
      <c r="ABX76" s="1059">
        <v>55</v>
      </c>
      <c r="ABY76" s="1059">
        <v>50</v>
      </c>
      <c r="ABZ76" s="1059">
        <v>40</v>
      </c>
      <c r="ACA76" s="1059">
        <v>20</v>
      </c>
      <c r="ACB76" s="1059">
        <v>145</v>
      </c>
      <c r="ACC76" s="1059">
        <v>175</v>
      </c>
      <c r="ACD76" s="1059">
        <v>95</v>
      </c>
      <c r="ACE76" s="1059">
        <v>65</v>
      </c>
      <c r="ACF76" s="1059">
        <v>45</v>
      </c>
      <c r="ACG76" s="1059">
        <v>35</v>
      </c>
      <c r="ACH76" s="1059">
        <v>40</v>
      </c>
      <c r="ACI76" s="1059">
        <v>160</v>
      </c>
      <c r="ACJ76" s="1059">
        <v>180</v>
      </c>
      <c r="ACK76" s="1059">
        <v>120</v>
      </c>
      <c r="ACL76" s="1059">
        <v>70</v>
      </c>
      <c r="ACM76" s="1059">
        <v>80</v>
      </c>
      <c r="ACN76" s="1059">
        <v>55</v>
      </c>
      <c r="ACO76" s="1059">
        <v>35</v>
      </c>
      <c r="ACP76" s="1059">
        <v>190</v>
      </c>
      <c r="ACQ76" s="1059">
        <v>215</v>
      </c>
      <c r="ACR76" s="1059">
        <v>120</v>
      </c>
      <c r="ACS76" s="1059">
        <v>75</v>
      </c>
      <c r="ACT76" s="1059">
        <v>80</v>
      </c>
      <c r="ACU76" s="1059">
        <v>60</v>
      </c>
      <c r="ACV76" s="1059">
        <v>30</v>
      </c>
      <c r="ACW76" s="1059">
        <v>210</v>
      </c>
      <c r="ACX76" s="1059">
        <v>260</v>
      </c>
      <c r="ACY76" s="1059">
        <v>145</v>
      </c>
      <c r="ACZ76" s="1059">
        <v>100</v>
      </c>
      <c r="ADA76" s="1059">
        <v>75</v>
      </c>
      <c r="ADB76" s="1059">
        <v>55</v>
      </c>
      <c r="ADC76" s="1059">
        <v>25</v>
      </c>
      <c r="ADD76" s="1059">
        <v>240</v>
      </c>
      <c r="ADE76" s="1059">
        <v>255</v>
      </c>
      <c r="ADF76" s="1059">
        <v>155</v>
      </c>
      <c r="ADG76" s="1059">
        <v>100</v>
      </c>
      <c r="ADH76" s="1059">
        <v>95</v>
      </c>
      <c r="ADI76" s="1059">
        <v>60</v>
      </c>
      <c r="ADJ76" s="1059">
        <v>20</v>
      </c>
      <c r="ADK76" s="1059">
        <v>230</v>
      </c>
      <c r="ADL76" s="1059">
        <v>265</v>
      </c>
      <c r="ADM76" s="1126">
        <v>165</v>
      </c>
      <c r="ADN76" s="1059">
        <v>192</v>
      </c>
      <c r="ADO76" s="1059">
        <v>178</v>
      </c>
      <c r="ADP76" s="1060">
        <v>0.92708333333333337</v>
      </c>
      <c r="ADQ76" s="1059">
        <v>177</v>
      </c>
      <c r="ADR76" s="1060">
        <v>0.921875</v>
      </c>
      <c r="ADS76" s="1059">
        <v>195</v>
      </c>
      <c r="ADT76" s="1059">
        <v>181</v>
      </c>
      <c r="ADU76" s="1060">
        <v>0.92820512820512824</v>
      </c>
      <c r="ADV76" s="1059">
        <v>184</v>
      </c>
      <c r="ADW76" s="1060">
        <v>0.94358974358974357</v>
      </c>
      <c r="ADX76" s="1059">
        <v>185</v>
      </c>
      <c r="ADY76" s="1060">
        <v>0.94871794871794868</v>
      </c>
      <c r="ADZ76" s="1059">
        <v>185</v>
      </c>
      <c r="AEA76" s="1060">
        <v>0.94871794871794868</v>
      </c>
      <c r="AEB76" s="1059">
        <v>220</v>
      </c>
      <c r="AEC76" s="1059">
        <v>213</v>
      </c>
      <c r="AED76" s="1060">
        <v>0.96818181818181814</v>
      </c>
      <c r="AEE76" s="1059">
        <v>200</v>
      </c>
      <c r="AEF76" s="1060">
        <v>0.90909090909090906</v>
      </c>
      <c r="AEG76" s="1059">
        <v>213</v>
      </c>
      <c r="AEH76" s="1060">
        <v>0.96818181818181814</v>
      </c>
      <c r="AEI76" s="1059">
        <v>213</v>
      </c>
      <c r="AEJ76" s="1060">
        <v>0.96818181818181814</v>
      </c>
      <c r="AEK76" s="1059">
        <v>207</v>
      </c>
      <c r="AEL76" s="1060">
        <v>0.94090909090909092</v>
      </c>
      <c r="AEM76" s="1059">
        <v>206</v>
      </c>
      <c r="AEN76" s="1060">
        <v>0.9363636363636364</v>
      </c>
      <c r="AEO76" s="1059">
        <v>200</v>
      </c>
      <c r="AEP76" s="1072">
        <v>0.90909090909090906</v>
      </c>
      <c r="AEQ76" s="1158">
        <v>103</v>
      </c>
      <c r="AER76" s="1042">
        <v>94</v>
      </c>
      <c r="AES76" s="1144">
        <v>0.91262135922330101</v>
      </c>
      <c r="AET76" s="64">
        <v>20</v>
      </c>
      <c r="AEU76" s="1144">
        <v>0.1941747572815534</v>
      </c>
      <c r="AEV76" s="1042">
        <v>94</v>
      </c>
      <c r="AEW76" s="1144">
        <v>0.91262135922330101</v>
      </c>
      <c r="AEX76" s="1042">
        <v>97</v>
      </c>
      <c r="AEY76" s="1042">
        <v>97</v>
      </c>
      <c r="AEZ76" s="1144">
        <v>1</v>
      </c>
      <c r="AFA76" s="65">
        <v>91</v>
      </c>
      <c r="AFB76" s="1144">
        <v>0.93814432989690721</v>
      </c>
      <c r="AFC76" s="65">
        <v>73</v>
      </c>
      <c r="AFD76" s="1144">
        <v>0.75257731958762886</v>
      </c>
      <c r="AFE76" s="1042">
        <v>94</v>
      </c>
      <c r="AFF76" s="1144">
        <v>0.96907216494845361</v>
      </c>
      <c r="AFG76" s="1042">
        <v>70</v>
      </c>
      <c r="AFH76" s="1144">
        <v>0.72164948453608246</v>
      </c>
      <c r="AFI76" s="1042">
        <v>126</v>
      </c>
      <c r="AFJ76" s="1042">
        <v>120</v>
      </c>
      <c r="AFK76" s="1144">
        <v>0.95238095238095233</v>
      </c>
      <c r="AFL76" s="65">
        <v>113</v>
      </c>
      <c r="AFM76" s="1144">
        <v>0.89682539682539686</v>
      </c>
      <c r="AFN76" s="65">
        <v>120</v>
      </c>
      <c r="AFO76" s="1144">
        <v>0.95238095238095233</v>
      </c>
      <c r="AFP76" s="65">
        <v>120</v>
      </c>
      <c r="AFQ76" s="1144">
        <v>0.95238095238095233</v>
      </c>
      <c r="AFR76" s="65">
        <v>89</v>
      </c>
      <c r="AFS76" s="1144">
        <v>0.70634920634920639</v>
      </c>
      <c r="AFT76" s="65">
        <v>118</v>
      </c>
      <c r="AFU76" s="1144">
        <v>0.93650793650793651</v>
      </c>
      <c r="AFV76" s="1042">
        <v>118</v>
      </c>
      <c r="AFW76" s="1144">
        <v>0.93650793650793651</v>
      </c>
      <c r="AFX76" s="1042">
        <v>113</v>
      </c>
      <c r="AFY76" s="1144">
        <v>0.89682539682539686</v>
      </c>
      <c r="AFZ76" s="1042">
        <v>89</v>
      </c>
      <c r="AGA76" s="1144">
        <v>0.70634920634920639</v>
      </c>
      <c r="AGB76" s="1042">
        <v>83</v>
      </c>
      <c r="AGC76" s="802">
        <v>0.65873015873015872</v>
      </c>
      <c r="AGD76" s="1042">
        <v>88</v>
      </c>
      <c r="AGE76" s="1039">
        <v>88</v>
      </c>
      <c r="AGF76" s="1145">
        <v>1</v>
      </c>
      <c r="AGG76" s="1039">
        <v>1</v>
      </c>
      <c r="AGH76" s="1145">
        <v>1.1363636363636364E-2</v>
      </c>
      <c r="AGI76" s="1039">
        <v>88</v>
      </c>
      <c r="AGJ76" s="1145">
        <v>1</v>
      </c>
      <c r="AGK76" s="1039">
        <v>86</v>
      </c>
      <c r="AGL76" s="1039">
        <v>85</v>
      </c>
      <c r="AGM76" s="1145">
        <v>0.98837209302325579</v>
      </c>
      <c r="AGN76" s="1039">
        <v>84</v>
      </c>
      <c r="AGO76" s="1145">
        <v>0.97674418604651159</v>
      </c>
      <c r="AGP76" s="1039">
        <v>84</v>
      </c>
      <c r="AGQ76" s="1145">
        <v>0.97674418604651159</v>
      </c>
      <c r="AGR76" s="1039">
        <v>84</v>
      </c>
      <c r="AGS76" s="1145">
        <v>0.97674418604651159</v>
      </c>
      <c r="AGT76" s="1039">
        <v>84</v>
      </c>
      <c r="AGU76" s="1145">
        <v>0.97674418604651159</v>
      </c>
      <c r="AGV76" s="1039">
        <v>128</v>
      </c>
      <c r="AGW76" s="1039">
        <v>126</v>
      </c>
      <c r="AGX76" s="1145">
        <v>0.984375</v>
      </c>
      <c r="AGY76" s="1039">
        <v>125</v>
      </c>
      <c r="AGZ76" s="1145">
        <v>0.9765625</v>
      </c>
      <c r="AHA76" s="1039">
        <v>126</v>
      </c>
      <c r="AHB76" s="1145">
        <v>0.984375</v>
      </c>
      <c r="AHC76" s="1039">
        <v>126</v>
      </c>
      <c r="AHD76" s="1145">
        <v>0.984375</v>
      </c>
      <c r="AHE76" s="1039">
        <v>124</v>
      </c>
      <c r="AHF76" s="1145">
        <v>0.96875</v>
      </c>
      <c r="AHG76" s="1039">
        <v>121</v>
      </c>
      <c r="AHH76" s="1145">
        <v>0.9453125</v>
      </c>
      <c r="AHI76" s="1039">
        <v>124</v>
      </c>
      <c r="AHJ76" s="1145">
        <v>0.96875</v>
      </c>
      <c r="AHK76" s="1039">
        <v>122</v>
      </c>
      <c r="AHL76" s="1145">
        <v>0.953125</v>
      </c>
      <c r="AHM76" s="1039">
        <v>124</v>
      </c>
      <c r="AHN76" s="1145">
        <v>0.96875</v>
      </c>
      <c r="AHO76" s="1039">
        <v>123</v>
      </c>
      <c r="AHP76" s="749">
        <v>0.9609375</v>
      </c>
    </row>
    <row r="77" spans="1:900" ht="14.25" x14ac:dyDescent="0.2">
      <c r="A77" s="1979"/>
      <c r="B77" s="8" t="s">
        <v>716</v>
      </c>
      <c r="C77" s="1015" t="s">
        <v>717</v>
      </c>
      <c r="D77" s="3" t="s">
        <v>625</v>
      </c>
      <c r="E77" s="1" t="s">
        <v>1564</v>
      </c>
      <c r="F77" s="1" t="s">
        <v>1565</v>
      </c>
      <c r="G77" s="1" t="s">
        <v>1566</v>
      </c>
      <c r="H77" s="1" t="s">
        <v>1567</v>
      </c>
      <c r="I77" s="1" t="s">
        <v>1568</v>
      </c>
      <c r="J77" s="1" t="s">
        <v>625</v>
      </c>
      <c r="K77" s="1" t="s">
        <v>625</v>
      </c>
      <c r="L77" s="1" t="s">
        <v>737</v>
      </c>
      <c r="M77" s="1" t="s">
        <v>1725</v>
      </c>
      <c r="N77" s="1" t="s">
        <v>628</v>
      </c>
      <c r="O77" s="1" t="s">
        <v>1569</v>
      </c>
      <c r="P77" s="1" t="s">
        <v>1529</v>
      </c>
      <c r="Q77" s="1">
        <v>515862</v>
      </c>
      <c r="R77" s="1">
        <v>103196</v>
      </c>
      <c r="S77" s="1">
        <v>22768</v>
      </c>
      <c r="T77" s="1">
        <v>80773</v>
      </c>
      <c r="U77" s="2063" t="s">
        <v>3682</v>
      </c>
      <c r="V77" s="1125">
        <v>685</v>
      </c>
      <c r="W77" s="1059">
        <v>750</v>
      </c>
      <c r="X77" s="1059">
        <v>4110</v>
      </c>
      <c r="Y77" s="1059">
        <v>4725</v>
      </c>
      <c r="Z77" s="1098">
        <v>0.16666666666666666</v>
      </c>
      <c r="AA77" s="1098">
        <v>0.15558539848358227</v>
      </c>
      <c r="AB77" s="1098">
        <v>0.17837046067452203</v>
      </c>
      <c r="AC77" s="1098">
        <v>0.15873015873015872</v>
      </c>
      <c r="AD77" s="1098">
        <v>0.14858848756539944</v>
      </c>
      <c r="AE77" s="1072">
        <v>0.16942628876328944</v>
      </c>
      <c r="AF77" s="1059">
        <v>635</v>
      </c>
      <c r="AG77" s="1059">
        <v>695</v>
      </c>
      <c r="AH77" s="1059">
        <v>4100</v>
      </c>
      <c r="AI77" s="1059">
        <v>4680</v>
      </c>
      <c r="AJ77" s="1098">
        <v>0.1548780487804878</v>
      </c>
      <c r="AK77" s="1098">
        <v>0.14412741617220204</v>
      </c>
      <c r="AL77" s="1098">
        <v>0.16627479395283362</v>
      </c>
      <c r="AM77" s="1098">
        <v>0.1485042735042735</v>
      </c>
      <c r="AN77" s="1098">
        <v>0.13860472418179329</v>
      </c>
      <c r="AO77" s="1072">
        <v>0.15898038220471492</v>
      </c>
      <c r="AP77" s="1059">
        <v>590</v>
      </c>
      <c r="AQ77" s="1059">
        <v>665</v>
      </c>
      <c r="AR77" s="1059">
        <v>4040</v>
      </c>
      <c r="AS77" s="1059">
        <v>4615</v>
      </c>
      <c r="AT77" s="1098">
        <v>0.14603960396039603</v>
      </c>
      <c r="AU77" s="1098">
        <v>0.1354862389987771</v>
      </c>
      <c r="AV77" s="1098">
        <v>0.15726546031387048</v>
      </c>
      <c r="AW77" s="1098">
        <v>0.14409534127843987</v>
      </c>
      <c r="AX77" s="1098">
        <v>0.13425912419797162</v>
      </c>
      <c r="AY77" s="1072">
        <v>0.15452356529517611</v>
      </c>
      <c r="AZ77" s="1059">
        <v>690</v>
      </c>
      <c r="BA77" s="1059">
        <v>770</v>
      </c>
      <c r="BB77" s="1059">
        <v>3930</v>
      </c>
      <c r="BC77" s="1059">
        <v>4455</v>
      </c>
      <c r="BD77" s="1098">
        <v>0.17557251908396945</v>
      </c>
      <c r="BE77" s="1098">
        <v>0.16399613921382336</v>
      </c>
      <c r="BF77" s="1098">
        <v>0.18778251615566594</v>
      </c>
      <c r="BG77" s="1098">
        <v>0.1728395061728395</v>
      </c>
      <c r="BH77" s="1098">
        <v>0.16201956481431612</v>
      </c>
      <c r="BI77" s="1072">
        <v>0.18422316955485343</v>
      </c>
      <c r="BJ77" s="1059">
        <v>1646</v>
      </c>
      <c r="BK77" s="1059">
        <v>1384</v>
      </c>
      <c r="BL77" s="1059">
        <v>1019</v>
      </c>
      <c r="BM77" s="1059">
        <v>1021</v>
      </c>
      <c r="BN77" s="1059">
        <v>1516</v>
      </c>
      <c r="BO77" s="1059">
        <v>5070</v>
      </c>
      <c r="BP77" s="1059">
        <v>6586</v>
      </c>
      <c r="BQ77" s="1126">
        <v>27351</v>
      </c>
      <c r="BR77" s="1059">
        <v>1723</v>
      </c>
      <c r="BS77" s="1059">
        <v>1322</v>
      </c>
      <c r="BT77" s="1059">
        <v>1021</v>
      </c>
      <c r="BU77" s="1059">
        <v>1110</v>
      </c>
      <c r="BV77" s="1059">
        <v>1495</v>
      </c>
      <c r="BW77" s="1059">
        <v>5176</v>
      </c>
      <c r="BX77" s="1059">
        <v>6671</v>
      </c>
      <c r="BY77" s="1126">
        <v>27251</v>
      </c>
      <c r="BZ77" s="1059">
        <v>1659</v>
      </c>
      <c r="CA77" s="1059">
        <v>1310</v>
      </c>
      <c r="CB77" s="1059">
        <v>984</v>
      </c>
      <c r="CC77" s="1059">
        <v>1115</v>
      </c>
      <c r="CD77" s="1059">
        <v>1614</v>
      </c>
      <c r="CE77" s="1059">
        <v>5068</v>
      </c>
      <c r="CF77" s="1059">
        <v>6682</v>
      </c>
      <c r="CG77" s="1126">
        <v>26928</v>
      </c>
      <c r="CH77" s="1059">
        <v>1724</v>
      </c>
      <c r="CI77" s="1059">
        <v>1281</v>
      </c>
      <c r="CJ77" s="1059">
        <v>933</v>
      </c>
      <c r="CK77" s="1059">
        <v>1097</v>
      </c>
      <c r="CL77" s="1059">
        <v>1594</v>
      </c>
      <c r="CM77" s="1059">
        <v>5035</v>
      </c>
      <c r="CN77" s="1059">
        <v>6629</v>
      </c>
      <c r="CO77" s="1126">
        <v>26713</v>
      </c>
      <c r="CP77" s="1059">
        <v>1729</v>
      </c>
      <c r="CQ77" s="1059">
        <v>1208</v>
      </c>
      <c r="CR77" s="1059">
        <v>964</v>
      </c>
      <c r="CS77" s="1059">
        <v>1111</v>
      </c>
      <c r="CT77" s="1059">
        <v>1666</v>
      </c>
      <c r="CU77" s="1059">
        <v>5012</v>
      </c>
      <c r="CV77" s="1059">
        <v>6678</v>
      </c>
      <c r="CW77" s="1126">
        <v>26506</v>
      </c>
      <c r="CX77" s="1059">
        <v>1687</v>
      </c>
      <c r="CY77" s="1059">
        <v>1114</v>
      </c>
      <c r="CZ77" s="1059">
        <v>970</v>
      </c>
      <c r="DA77" s="1059">
        <v>1091</v>
      </c>
      <c r="DB77" s="1059">
        <v>1745</v>
      </c>
      <c r="DC77" s="1059">
        <v>4862</v>
      </c>
      <c r="DD77" s="1059">
        <v>6607</v>
      </c>
      <c r="DE77" s="1126">
        <v>26229</v>
      </c>
      <c r="DF77" s="1059">
        <v>1600</v>
      </c>
      <c r="DG77" s="1059">
        <v>1077</v>
      </c>
      <c r="DH77" s="1059">
        <v>1003</v>
      </c>
      <c r="DI77" s="1059">
        <v>1081</v>
      </c>
      <c r="DJ77" s="1059">
        <v>1710</v>
      </c>
      <c r="DK77" s="1059">
        <v>4761</v>
      </c>
      <c r="DL77" s="1059">
        <v>6471</v>
      </c>
      <c r="DM77" s="1126">
        <v>25605</v>
      </c>
      <c r="DN77" s="1059">
        <v>1509</v>
      </c>
      <c r="DO77" s="1059">
        <v>1027</v>
      </c>
      <c r="DP77" s="1059">
        <v>983</v>
      </c>
      <c r="DQ77" s="1059">
        <v>1141</v>
      </c>
      <c r="DR77" s="1059">
        <v>1671</v>
      </c>
      <c r="DS77" s="1059">
        <v>4660</v>
      </c>
      <c r="DT77" s="1059">
        <v>6331</v>
      </c>
      <c r="DU77" s="1126">
        <v>24924</v>
      </c>
      <c r="DV77" s="1059">
        <v>1489</v>
      </c>
      <c r="DW77" s="1059">
        <v>955</v>
      </c>
      <c r="DX77" s="1059">
        <v>985</v>
      </c>
      <c r="DY77" s="1059">
        <v>1147</v>
      </c>
      <c r="DZ77" s="1059">
        <v>1700</v>
      </c>
      <c r="EA77" s="1059">
        <v>4576</v>
      </c>
      <c r="EB77" s="1059">
        <v>6276</v>
      </c>
      <c r="EC77" s="1126">
        <v>24678</v>
      </c>
      <c r="ED77" s="1059">
        <v>1419</v>
      </c>
      <c r="EE77" s="1059">
        <v>930</v>
      </c>
      <c r="EF77" s="1059">
        <v>940</v>
      </c>
      <c r="EG77" s="1059">
        <v>1131</v>
      </c>
      <c r="EH77" s="1059">
        <v>1659</v>
      </c>
      <c r="EI77" s="1059">
        <v>4420</v>
      </c>
      <c r="EJ77" s="1059">
        <v>6079</v>
      </c>
      <c r="EK77" s="1126">
        <v>24324</v>
      </c>
      <c r="EL77" s="1059">
        <v>1308</v>
      </c>
      <c r="EM77" s="1059">
        <v>953</v>
      </c>
      <c r="EN77" s="1059">
        <v>932</v>
      </c>
      <c r="EO77" s="1059">
        <v>1108</v>
      </c>
      <c r="EP77" s="1059">
        <v>1594</v>
      </c>
      <c r="EQ77" s="1059">
        <v>4301</v>
      </c>
      <c r="ER77" s="1059">
        <v>5895</v>
      </c>
      <c r="ES77" s="1126">
        <v>23939</v>
      </c>
      <c r="ET77" s="1059" t="s">
        <v>770</v>
      </c>
      <c r="EU77" s="1059" t="s">
        <v>770</v>
      </c>
      <c r="EV77" s="1059">
        <v>26</v>
      </c>
      <c r="EW77" s="1059">
        <v>45</v>
      </c>
      <c r="EX77" s="1059">
        <v>71</v>
      </c>
      <c r="EY77" s="1059">
        <v>197</v>
      </c>
      <c r="EZ77" s="1098">
        <v>0.3604060913705584</v>
      </c>
      <c r="FA77" s="1098">
        <v>0.29662218329270906</v>
      </c>
      <c r="FB77" s="1098">
        <v>0.42952997511646418</v>
      </c>
      <c r="FC77" s="64" t="s">
        <v>2154</v>
      </c>
      <c r="FD77" s="1098">
        <v>0.22842639593908629</v>
      </c>
      <c r="FE77" s="1098">
        <v>0.17532801743859672</v>
      </c>
      <c r="FF77" s="1098">
        <v>0.29191345437561306</v>
      </c>
      <c r="FG77" s="1126" t="s">
        <v>2154</v>
      </c>
      <c r="FH77" s="1059" t="s">
        <v>770</v>
      </c>
      <c r="FI77" s="1059" t="s">
        <v>770</v>
      </c>
      <c r="FJ77" s="1059">
        <v>28</v>
      </c>
      <c r="FK77" s="1059">
        <v>39</v>
      </c>
      <c r="FL77" s="1059">
        <v>67</v>
      </c>
      <c r="FM77" s="1059">
        <v>185</v>
      </c>
      <c r="FN77" s="1098">
        <v>0.36216216216216218</v>
      </c>
      <c r="FO77" s="1098">
        <v>0.29635898695158541</v>
      </c>
      <c r="FP77" s="1098">
        <v>0.43357319892278479</v>
      </c>
      <c r="FQ77" s="1059" t="s">
        <v>2154</v>
      </c>
      <c r="FR77" s="1098">
        <v>0.21081081081081082</v>
      </c>
      <c r="FS77" s="1098">
        <v>0.15822188294439921</v>
      </c>
      <c r="FT77" s="1098">
        <v>0.27516525212535781</v>
      </c>
      <c r="FU77" s="1126" t="s">
        <v>2154</v>
      </c>
      <c r="FV77" s="1059" t="s">
        <v>770</v>
      </c>
      <c r="FW77" s="1059" t="s">
        <v>770</v>
      </c>
      <c r="FX77" s="1059">
        <v>36</v>
      </c>
      <c r="FY77" s="1059">
        <v>45</v>
      </c>
      <c r="FZ77" s="1059">
        <v>81</v>
      </c>
      <c r="GA77" s="1059">
        <v>194</v>
      </c>
      <c r="GB77" s="1098">
        <v>0.4175257731958763</v>
      </c>
      <c r="GC77" s="1098">
        <v>0.35039067608538677</v>
      </c>
      <c r="GD77" s="1098">
        <v>0.48786365043066493</v>
      </c>
      <c r="GE77" s="1059" t="s">
        <v>3499</v>
      </c>
      <c r="GF77" s="1098">
        <v>0.23195876288659795</v>
      </c>
      <c r="GG77" s="1098">
        <v>0.1781185918606199</v>
      </c>
      <c r="GH77" s="1098">
        <v>0.29620796931654808</v>
      </c>
      <c r="GI77" s="1126" t="s">
        <v>2154</v>
      </c>
      <c r="GJ77" s="1059" t="s">
        <v>770</v>
      </c>
      <c r="GK77" s="1059" t="s">
        <v>770</v>
      </c>
      <c r="GL77" s="1059">
        <v>18</v>
      </c>
      <c r="GM77" s="1059">
        <v>41</v>
      </c>
      <c r="GN77" s="1059">
        <v>59</v>
      </c>
      <c r="GO77" s="1059">
        <v>189</v>
      </c>
      <c r="GP77" s="1098">
        <v>0.31216931216931215</v>
      </c>
      <c r="GQ77" s="1098">
        <v>0.25040310505901764</v>
      </c>
      <c r="GR77" s="1098">
        <v>0.38141880484461727</v>
      </c>
      <c r="GS77" s="1059" t="s">
        <v>2154</v>
      </c>
      <c r="GT77" s="1098">
        <v>0.21693121693121692</v>
      </c>
      <c r="GU77" s="1098">
        <v>0.16412605827539797</v>
      </c>
      <c r="GV77" s="1098">
        <v>0.28101400312867153</v>
      </c>
      <c r="GW77" s="1126" t="s">
        <v>2154</v>
      </c>
      <c r="GX77" s="1059" t="s">
        <v>770</v>
      </c>
      <c r="GY77" s="1059" t="s">
        <v>770</v>
      </c>
      <c r="GZ77" s="1059">
        <v>34</v>
      </c>
      <c r="HA77" s="1059">
        <v>28</v>
      </c>
      <c r="HB77" s="1059">
        <v>62</v>
      </c>
      <c r="HC77" s="1059">
        <v>271</v>
      </c>
      <c r="HD77" s="1098">
        <v>0.22878228782287824</v>
      </c>
      <c r="HE77" s="1098">
        <v>0.18276862713008502</v>
      </c>
      <c r="HF77" s="1098">
        <v>0.28237756794995772</v>
      </c>
      <c r="HG77" s="1059" t="s">
        <v>2154</v>
      </c>
      <c r="HH77" s="1098">
        <v>0.10332103321033211</v>
      </c>
      <c r="HI77" s="1098">
        <v>7.2455932600463818E-2</v>
      </c>
      <c r="HJ77" s="1098">
        <v>0.1452748969383742</v>
      </c>
      <c r="HK77" s="1126" t="s">
        <v>2154</v>
      </c>
      <c r="HL77" s="1059" t="s">
        <v>770</v>
      </c>
      <c r="HM77" s="1059" t="s">
        <v>770</v>
      </c>
      <c r="HN77" s="1059">
        <v>34</v>
      </c>
      <c r="HO77" s="1059">
        <v>25</v>
      </c>
      <c r="HP77" s="1059">
        <v>59</v>
      </c>
      <c r="HQ77" s="1059">
        <v>251</v>
      </c>
      <c r="HR77" s="1098">
        <v>0.23505976095617531</v>
      </c>
      <c r="HS77" s="1098">
        <v>0.18683907994123905</v>
      </c>
      <c r="HT77" s="1098">
        <v>0.29126781594818335</v>
      </c>
      <c r="HU77" s="1059" t="s">
        <v>2154</v>
      </c>
      <c r="HV77" s="1098">
        <v>9.9601593625498003E-2</v>
      </c>
      <c r="HW77" s="1098">
        <v>6.837761967555861E-2</v>
      </c>
      <c r="HX77" s="1098">
        <v>0.1428967117062</v>
      </c>
      <c r="HY77" s="1126" t="s">
        <v>2154</v>
      </c>
      <c r="HZ77" s="1059" t="s">
        <v>770</v>
      </c>
      <c r="IA77" s="1059" t="s">
        <v>770</v>
      </c>
      <c r="IB77" s="1059">
        <v>35</v>
      </c>
      <c r="IC77" s="1059">
        <v>16</v>
      </c>
      <c r="ID77" s="1059">
        <v>51</v>
      </c>
      <c r="IE77" s="1059">
        <v>236</v>
      </c>
      <c r="IF77" s="1098">
        <v>0.21610169491525424</v>
      </c>
      <c r="IG77" s="1098">
        <v>0.16836183695175322</v>
      </c>
      <c r="IH77" s="1098">
        <v>0.27293575747215904</v>
      </c>
      <c r="II77" s="1059" t="s">
        <v>2154</v>
      </c>
      <c r="IJ77" s="1098">
        <v>6.7796610169491525E-2</v>
      </c>
      <c r="IK77" s="1098">
        <v>4.2158706734221986E-2</v>
      </c>
      <c r="IL77" s="1098">
        <v>0.10727942209024141</v>
      </c>
      <c r="IM77" s="1126" t="s">
        <v>2154</v>
      </c>
      <c r="IN77" s="1059" t="s">
        <v>770</v>
      </c>
      <c r="IO77" s="1059" t="s">
        <v>770</v>
      </c>
      <c r="IP77" s="1059">
        <v>19</v>
      </c>
      <c r="IQ77" s="1059">
        <v>10</v>
      </c>
      <c r="IR77" s="1059">
        <v>29</v>
      </c>
      <c r="IS77" s="1059">
        <v>154</v>
      </c>
      <c r="IT77" s="1098">
        <v>0.18831168831168832</v>
      </c>
      <c r="IU77" s="1098">
        <v>0.13443575783419745</v>
      </c>
      <c r="IV77" s="1098">
        <v>0.25735901701608588</v>
      </c>
      <c r="IW77" s="1059" t="s">
        <v>2154</v>
      </c>
      <c r="IX77" s="1098">
        <v>6.4935064935064929E-2</v>
      </c>
      <c r="IY77" s="1098">
        <v>3.565054847774999E-2</v>
      </c>
      <c r="IZ77" s="1098">
        <v>0.1153963247507705</v>
      </c>
      <c r="JA77" s="1126" t="s">
        <v>2154</v>
      </c>
      <c r="JB77" s="1059">
        <v>24740</v>
      </c>
      <c r="JC77" s="1059">
        <v>1644</v>
      </c>
      <c r="JD77" s="1059">
        <v>1095</v>
      </c>
      <c r="JE77" s="1059">
        <v>976</v>
      </c>
      <c r="JF77" s="1059">
        <v>1053</v>
      </c>
      <c r="JG77" s="1126">
        <v>1716</v>
      </c>
      <c r="JH77" s="1059">
        <v>4588</v>
      </c>
      <c r="JI77" s="1059">
        <v>23</v>
      </c>
      <c r="JJ77" s="1059">
        <v>37</v>
      </c>
      <c r="JK77" s="1059">
        <v>40</v>
      </c>
      <c r="JL77" s="1059">
        <v>53</v>
      </c>
      <c r="JM77" s="1126">
        <v>112</v>
      </c>
      <c r="JN77" s="1060">
        <v>0.18544866612772837</v>
      </c>
      <c r="JO77" s="1060">
        <v>1.3990267639902677E-2</v>
      </c>
      <c r="JP77" s="1060">
        <v>3.3789954337899546E-2</v>
      </c>
      <c r="JQ77" s="1060">
        <v>4.0983606557377046E-2</v>
      </c>
      <c r="JR77" s="1060">
        <v>5.0332383665716997E-2</v>
      </c>
      <c r="JS77" s="1072">
        <v>6.5268065268065265E-2</v>
      </c>
      <c r="JT77" s="1059">
        <v>26126</v>
      </c>
      <c r="JU77" s="1059">
        <v>23489</v>
      </c>
      <c r="JV77" s="1059">
        <v>21533</v>
      </c>
      <c r="JW77" s="1059">
        <v>1956</v>
      </c>
      <c r="JX77" s="1059">
        <v>275</v>
      </c>
      <c r="JY77" s="1059">
        <v>30</v>
      </c>
      <c r="JZ77" s="1059">
        <v>1651</v>
      </c>
      <c r="KA77" s="1059">
        <v>568</v>
      </c>
      <c r="KB77" s="1059">
        <v>1467</v>
      </c>
      <c r="KC77" s="1059">
        <v>408</v>
      </c>
      <c r="KD77" s="1059">
        <v>194</v>
      </c>
      <c r="KE77" s="1060">
        <v>0.82419811681849497</v>
      </c>
      <c r="KF77" s="1072">
        <v>0.17580188318150503</v>
      </c>
      <c r="KG77" s="1059">
        <v>1652</v>
      </c>
      <c r="KH77" s="1059">
        <v>1351</v>
      </c>
      <c r="KI77" s="1059">
        <v>1260</v>
      </c>
      <c r="KJ77" s="1059">
        <v>91</v>
      </c>
      <c r="KK77" s="1059">
        <v>0</v>
      </c>
      <c r="KL77" s="1059">
        <v>0</v>
      </c>
      <c r="KM77" s="1059">
        <v>91</v>
      </c>
      <c r="KN77" s="1059">
        <v>129</v>
      </c>
      <c r="KO77" s="1059">
        <v>139</v>
      </c>
      <c r="KP77" s="1059">
        <v>21</v>
      </c>
      <c r="KQ77" s="1059">
        <v>12</v>
      </c>
      <c r="KR77" s="1060">
        <v>0.76271186440677963</v>
      </c>
      <c r="KS77" s="1072">
        <v>0.23728813559322037</v>
      </c>
      <c r="KT77" s="1059">
        <v>714</v>
      </c>
      <c r="KU77" s="1059">
        <v>577</v>
      </c>
      <c r="KV77" s="1059">
        <v>539</v>
      </c>
      <c r="KW77" s="1059">
        <v>38</v>
      </c>
      <c r="KX77" s="1059">
        <v>0</v>
      </c>
      <c r="KY77" s="1059">
        <v>0</v>
      </c>
      <c r="KZ77" s="1059">
        <v>38</v>
      </c>
      <c r="LA77" s="1059">
        <v>38</v>
      </c>
      <c r="LB77" s="1059">
        <v>79</v>
      </c>
      <c r="LC77" s="1059">
        <v>15</v>
      </c>
      <c r="LD77" s="1059">
        <v>5</v>
      </c>
      <c r="LE77" s="1060">
        <v>0.75490196078431371</v>
      </c>
      <c r="LF77" s="1072">
        <v>0.24509803921568629</v>
      </c>
      <c r="LG77" s="1059">
        <v>383</v>
      </c>
      <c r="LH77" s="1059">
        <v>325</v>
      </c>
      <c r="LI77" s="1059">
        <v>311</v>
      </c>
      <c r="LJ77" s="1059">
        <v>14</v>
      </c>
      <c r="LK77" s="1059">
        <v>1</v>
      </c>
      <c r="LL77" s="1059">
        <v>0</v>
      </c>
      <c r="LM77" s="1059">
        <v>13</v>
      </c>
      <c r="LN77" s="1059">
        <v>21</v>
      </c>
      <c r="LO77" s="1059">
        <v>33</v>
      </c>
      <c r="LP77" s="1059">
        <v>2</v>
      </c>
      <c r="LQ77" s="1059">
        <v>2</v>
      </c>
      <c r="LR77" s="1060">
        <v>0.81201044386422971</v>
      </c>
      <c r="LS77" s="1072">
        <v>0.18798955613577029</v>
      </c>
      <c r="LT77" s="1059">
        <v>978</v>
      </c>
      <c r="LU77" s="1059">
        <v>837</v>
      </c>
      <c r="LV77" s="1059">
        <v>803</v>
      </c>
      <c r="LW77" s="1059">
        <v>34</v>
      </c>
      <c r="LX77" s="1059">
        <v>2</v>
      </c>
      <c r="LY77" s="1059">
        <v>1</v>
      </c>
      <c r="LZ77" s="1059">
        <v>31</v>
      </c>
      <c r="MA77" s="1059">
        <v>43</v>
      </c>
      <c r="MB77" s="1059">
        <v>78</v>
      </c>
      <c r="MC77" s="1059">
        <v>10</v>
      </c>
      <c r="MD77" s="1059">
        <v>10</v>
      </c>
      <c r="ME77" s="1060">
        <v>0.82106339468302658</v>
      </c>
      <c r="MF77" s="1072">
        <v>0.17893660531697342</v>
      </c>
      <c r="MG77" s="1059">
        <v>235</v>
      </c>
      <c r="MH77" s="1059">
        <v>199</v>
      </c>
      <c r="MI77" s="1059">
        <v>185</v>
      </c>
      <c r="MJ77" s="1059">
        <v>14</v>
      </c>
      <c r="MK77" s="1059">
        <v>0</v>
      </c>
      <c r="ML77" s="1059">
        <v>1</v>
      </c>
      <c r="MM77" s="1059">
        <v>13</v>
      </c>
      <c r="MN77" s="1059">
        <v>10</v>
      </c>
      <c r="MO77" s="1059">
        <v>14</v>
      </c>
      <c r="MP77" s="1059">
        <v>9</v>
      </c>
      <c r="MQ77" s="1059">
        <v>3</v>
      </c>
      <c r="MR77" s="1060">
        <v>0.78723404255319152</v>
      </c>
      <c r="MS77" s="1072">
        <v>0.21276595744680848</v>
      </c>
      <c r="MT77" s="1059">
        <v>403</v>
      </c>
      <c r="MU77" s="1059">
        <v>342</v>
      </c>
      <c r="MV77" s="1059">
        <v>333</v>
      </c>
      <c r="MW77" s="1059">
        <v>9</v>
      </c>
      <c r="MX77" s="1059">
        <v>0</v>
      </c>
      <c r="MY77" s="1059">
        <v>0</v>
      </c>
      <c r="MZ77" s="1059">
        <v>9</v>
      </c>
      <c r="NA77" s="1059">
        <v>26</v>
      </c>
      <c r="NB77" s="1059">
        <v>22</v>
      </c>
      <c r="NC77" s="1059">
        <v>9</v>
      </c>
      <c r="ND77" s="1059">
        <v>4</v>
      </c>
      <c r="NE77" s="1060">
        <v>0.82630272952853601</v>
      </c>
      <c r="NF77" s="1072">
        <v>0.17369727047146399</v>
      </c>
      <c r="NG77" s="1059">
        <v>452</v>
      </c>
      <c r="NH77" s="1059">
        <v>386</v>
      </c>
      <c r="NI77" s="1059">
        <v>367</v>
      </c>
      <c r="NJ77" s="1059">
        <v>19</v>
      </c>
      <c r="NK77" s="1059">
        <v>1</v>
      </c>
      <c r="NL77" s="1059">
        <v>1</v>
      </c>
      <c r="NM77" s="1059">
        <v>17</v>
      </c>
      <c r="NN77" s="1059">
        <v>16</v>
      </c>
      <c r="NO77" s="1059">
        <v>26</v>
      </c>
      <c r="NP77" s="1059">
        <v>17</v>
      </c>
      <c r="NQ77" s="1059">
        <v>7</v>
      </c>
      <c r="NR77" s="1060">
        <v>0.81194690265486724</v>
      </c>
      <c r="NS77" s="1072">
        <v>0.18805309734513276</v>
      </c>
      <c r="NT77" s="1059">
        <v>1758</v>
      </c>
      <c r="NU77" s="1059">
        <v>1575</v>
      </c>
      <c r="NV77" s="1059">
        <v>1430</v>
      </c>
      <c r="NW77" s="1059">
        <v>145</v>
      </c>
      <c r="NX77" s="1059">
        <v>29</v>
      </c>
      <c r="NY77" s="1059">
        <v>4</v>
      </c>
      <c r="NZ77" s="1059">
        <v>112</v>
      </c>
      <c r="OA77" s="1059">
        <v>47</v>
      </c>
      <c r="OB77" s="1059">
        <v>94</v>
      </c>
      <c r="OC77" s="1059">
        <v>31</v>
      </c>
      <c r="OD77" s="1059">
        <v>11</v>
      </c>
      <c r="OE77" s="1060">
        <v>0.81342434584755408</v>
      </c>
      <c r="OF77" s="1072">
        <v>0.18657565415244592</v>
      </c>
      <c r="OG77" s="1059">
        <v>6575</v>
      </c>
      <c r="OH77" s="1059">
        <v>5592</v>
      </c>
      <c r="OI77" s="1059">
        <v>5228</v>
      </c>
      <c r="OJ77" s="1059">
        <v>364</v>
      </c>
      <c r="OK77" s="1059">
        <v>33</v>
      </c>
      <c r="OL77" s="1059">
        <v>7</v>
      </c>
      <c r="OM77" s="1059">
        <v>324</v>
      </c>
      <c r="ON77" s="1059">
        <v>330</v>
      </c>
      <c r="OO77" s="1059">
        <v>485</v>
      </c>
      <c r="OP77" s="1059">
        <v>114</v>
      </c>
      <c r="OQ77" s="1059">
        <v>54</v>
      </c>
      <c r="OR77" s="1060">
        <v>0.79513307984790871</v>
      </c>
      <c r="OS77" s="1072">
        <v>0.20486692015209129</v>
      </c>
      <c r="OT77" s="1059">
        <v>26506</v>
      </c>
      <c r="OU77" s="1059">
        <v>27.158184184712894</v>
      </c>
      <c r="OV77" s="1060">
        <v>0</v>
      </c>
      <c r="OW77" s="1072">
        <v>0.4</v>
      </c>
      <c r="OX77" s="1059">
        <v>4102</v>
      </c>
      <c r="OY77" s="1060">
        <v>0.17017016089712333</v>
      </c>
      <c r="OZ77" s="1059">
        <v>698.0379999999999</v>
      </c>
      <c r="PA77" s="1060">
        <v>0</v>
      </c>
      <c r="PB77" s="1072">
        <v>0.13333333333333333</v>
      </c>
      <c r="PC77" s="1059">
        <v>1380</v>
      </c>
      <c r="PD77" s="1059">
        <v>115</v>
      </c>
      <c r="PE77" s="1126">
        <v>90</v>
      </c>
      <c r="PF77" s="1059">
        <v>1335</v>
      </c>
      <c r="PG77" s="1059">
        <v>120</v>
      </c>
      <c r="PH77" s="1126">
        <v>65</v>
      </c>
      <c r="PI77" s="1059">
        <v>1285</v>
      </c>
      <c r="PJ77" s="1059">
        <v>120</v>
      </c>
      <c r="PK77" s="1126">
        <v>65</v>
      </c>
      <c r="PL77" s="1059">
        <v>1240</v>
      </c>
      <c r="PM77" s="1059">
        <v>135</v>
      </c>
      <c r="PN77" s="1126">
        <v>75</v>
      </c>
      <c r="PO77" s="1059">
        <v>1195</v>
      </c>
      <c r="PP77" s="1059">
        <v>140</v>
      </c>
      <c r="PQ77" s="1126">
        <v>55</v>
      </c>
      <c r="PR77" s="1059">
        <v>1125</v>
      </c>
      <c r="PS77" s="1059">
        <v>135</v>
      </c>
      <c r="PT77" s="1126">
        <v>65</v>
      </c>
      <c r="PU77" s="1059" t="s">
        <v>770</v>
      </c>
      <c r="PV77" s="1059" t="s">
        <v>770</v>
      </c>
      <c r="PW77" s="1059" t="s">
        <v>770</v>
      </c>
      <c r="PX77" s="1059" t="s">
        <v>770</v>
      </c>
      <c r="PY77" s="1059" t="s">
        <v>770</v>
      </c>
      <c r="PZ77" s="1059" t="s">
        <v>770</v>
      </c>
      <c r="QA77" s="1059" t="s">
        <v>770</v>
      </c>
      <c r="QB77" s="1126" t="s">
        <v>770</v>
      </c>
      <c r="QC77" s="1059">
        <v>319</v>
      </c>
      <c r="QD77" s="1059">
        <v>336</v>
      </c>
      <c r="QE77" s="1059" t="s">
        <v>770</v>
      </c>
      <c r="QF77" s="1059">
        <v>335</v>
      </c>
      <c r="QG77" s="1059">
        <v>376</v>
      </c>
      <c r="QH77" s="1059">
        <v>395</v>
      </c>
      <c r="QI77" s="1059">
        <v>341</v>
      </c>
      <c r="QJ77" s="1059">
        <v>352</v>
      </c>
      <c r="QK77" s="1126">
        <v>330</v>
      </c>
      <c r="QL77" s="1059">
        <v>341</v>
      </c>
      <c r="QM77" s="1059">
        <v>335</v>
      </c>
      <c r="QN77" s="1059">
        <v>313</v>
      </c>
      <c r="QO77" s="1059">
        <v>315</v>
      </c>
      <c r="QP77" s="1059">
        <v>342</v>
      </c>
      <c r="QQ77" s="1059">
        <v>313</v>
      </c>
      <c r="QR77" s="1059">
        <v>268</v>
      </c>
      <c r="QS77" s="1059">
        <v>292</v>
      </c>
      <c r="QT77" s="1059">
        <v>259</v>
      </c>
      <c r="QU77" s="1059">
        <v>252</v>
      </c>
      <c r="QV77" s="1059">
        <v>203</v>
      </c>
      <c r="QW77" s="1059">
        <v>222</v>
      </c>
      <c r="QX77" s="1059">
        <v>225</v>
      </c>
      <c r="QY77" s="1059">
        <v>194</v>
      </c>
      <c r="QZ77" s="1059">
        <v>175</v>
      </c>
      <c r="RA77" s="1059">
        <v>178</v>
      </c>
      <c r="RB77" s="1059">
        <v>188</v>
      </c>
      <c r="RC77" s="1059">
        <v>218</v>
      </c>
      <c r="RD77" s="1059">
        <v>240</v>
      </c>
      <c r="RE77" s="1059">
        <v>197</v>
      </c>
      <c r="RF77" s="1059">
        <v>270</v>
      </c>
      <c r="RG77" s="1059">
        <v>240</v>
      </c>
      <c r="RH77" s="1059">
        <v>269</v>
      </c>
      <c r="RI77" s="1059">
        <v>375</v>
      </c>
      <c r="RJ77" s="1126">
        <v>362</v>
      </c>
      <c r="RK77" s="1059">
        <v>354</v>
      </c>
      <c r="RL77" s="1059">
        <v>342</v>
      </c>
      <c r="RM77" s="1059">
        <v>333</v>
      </c>
      <c r="RN77" s="1059">
        <v>352</v>
      </c>
      <c r="RO77" s="1059">
        <v>342</v>
      </c>
      <c r="RP77" s="1059">
        <v>279</v>
      </c>
      <c r="RQ77" s="1059">
        <v>290</v>
      </c>
      <c r="RR77" s="1059">
        <v>273</v>
      </c>
      <c r="RS77" s="1059">
        <v>267</v>
      </c>
      <c r="RT77" s="1059">
        <v>213</v>
      </c>
      <c r="RU77" s="1059">
        <v>231</v>
      </c>
      <c r="RV77" s="1059">
        <v>228</v>
      </c>
      <c r="RW77" s="1059">
        <v>201</v>
      </c>
      <c r="RX77" s="1059">
        <v>185</v>
      </c>
      <c r="RY77" s="1059">
        <v>176</v>
      </c>
      <c r="RZ77" s="1059">
        <v>193</v>
      </c>
      <c r="SA77" s="1059">
        <v>217</v>
      </c>
      <c r="SB77" s="1059">
        <v>243</v>
      </c>
      <c r="SC77" s="1059">
        <v>219</v>
      </c>
      <c r="SD77" s="1059">
        <v>238</v>
      </c>
      <c r="SE77" s="1059">
        <v>219</v>
      </c>
      <c r="SF77" s="1059">
        <v>247</v>
      </c>
      <c r="SG77" s="1059">
        <v>321</v>
      </c>
      <c r="SH77" s="1059">
        <v>330</v>
      </c>
      <c r="SI77" s="1126">
        <v>378</v>
      </c>
      <c r="SJ77" s="1059">
        <v>335</v>
      </c>
      <c r="SK77" s="1059">
        <v>336</v>
      </c>
      <c r="SL77" s="1059">
        <v>349</v>
      </c>
      <c r="SM77" s="1059">
        <v>341</v>
      </c>
      <c r="SN77" s="1059">
        <v>298</v>
      </c>
      <c r="SO77" s="1059">
        <v>298</v>
      </c>
      <c r="SP77" s="1059">
        <v>276</v>
      </c>
      <c r="SQ77" s="1059">
        <v>279</v>
      </c>
      <c r="SR77" s="1059">
        <v>225</v>
      </c>
      <c r="SS77" s="1059">
        <v>232</v>
      </c>
      <c r="ST77" s="1059">
        <v>232</v>
      </c>
      <c r="SU77" s="1059">
        <v>198</v>
      </c>
      <c r="SV77" s="1059">
        <v>186</v>
      </c>
      <c r="SW77" s="1059">
        <v>182</v>
      </c>
      <c r="SX77" s="1059">
        <v>186</v>
      </c>
      <c r="SY77" s="1059">
        <v>217</v>
      </c>
      <c r="SZ77" s="1059">
        <v>234</v>
      </c>
      <c r="TA77" s="1059">
        <v>211</v>
      </c>
      <c r="TB77" s="1059">
        <v>258</v>
      </c>
      <c r="TC77" s="1059">
        <v>195</v>
      </c>
      <c r="TD77" s="1059">
        <v>232</v>
      </c>
      <c r="TE77" s="1059">
        <v>286</v>
      </c>
      <c r="TF77" s="1059">
        <v>301</v>
      </c>
      <c r="TG77" s="1059">
        <v>374</v>
      </c>
      <c r="TH77" s="1126">
        <v>421</v>
      </c>
      <c r="TI77" s="1059">
        <v>139</v>
      </c>
      <c r="TJ77" s="1059">
        <v>148</v>
      </c>
      <c r="TK77" s="1059">
        <v>287</v>
      </c>
      <c r="TL77" s="1060">
        <v>0.51567944250871078</v>
      </c>
      <c r="TM77" s="1060">
        <v>0.45803701743184799</v>
      </c>
      <c r="TN77" s="1060">
        <v>0.57290767675478294</v>
      </c>
      <c r="TO77" s="1126" t="s">
        <v>2154</v>
      </c>
      <c r="TP77" s="1059">
        <v>110</v>
      </c>
      <c r="TQ77" s="1059">
        <v>171</v>
      </c>
      <c r="TR77" s="1059">
        <v>281</v>
      </c>
      <c r="TS77" s="1060">
        <v>0.60854092526690395</v>
      </c>
      <c r="TT77" s="1060">
        <v>0.55037759347384574</v>
      </c>
      <c r="TU77" s="1060">
        <v>0.66377662499053558</v>
      </c>
      <c r="TV77" s="1126" t="s">
        <v>2154</v>
      </c>
      <c r="TW77" s="1059">
        <v>115</v>
      </c>
      <c r="TX77" s="1059">
        <v>170</v>
      </c>
      <c r="TY77" s="1059">
        <v>285</v>
      </c>
      <c r="TZ77" s="1060">
        <v>0.59649122807017541</v>
      </c>
      <c r="UA77" s="1060">
        <v>0.53861548421119221</v>
      </c>
      <c r="UB77" s="1060">
        <v>0.65180039384370536</v>
      </c>
      <c r="UC77" s="1126" t="s">
        <v>3498</v>
      </c>
      <c r="UD77" s="1059">
        <v>91</v>
      </c>
      <c r="UE77" s="1059">
        <v>209</v>
      </c>
      <c r="UF77" s="1059">
        <v>300</v>
      </c>
      <c r="UG77" s="1060">
        <v>0.69666666666666666</v>
      </c>
      <c r="UH77" s="1060">
        <v>0.6424315614421271</v>
      </c>
      <c r="UI77" s="1060">
        <v>0.7459288698762182</v>
      </c>
      <c r="UJ77" s="1126" t="s">
        <v>2154</v>
      </c>
      <c r="UK77" s="1059">
        <v>88</v>
      </c>
      <c r="UL77" s="1059">
        <v>214</v>
      </c>
      <c r="UM77" s="1059">
        <v>302</v>
      </c>
      <c r="UN77" s="1060">
        <v>0.70860927152317876</v>
      </c>
      <c r="UO77" s="1060">
        <v>0.65499552585005527</v>
      </c>
      <c r="UP77" s="1060">
        <v>0.75698262938713279</v>
      </c>
      <c r="UQ77" s="1126" t="s">
        <v>2154</v>
      </c>
      <c r="UR77" s="1059">
        <v>2914</v>
      </c>
      <c r="US77" s="1059">
        <v>2738</v>
      </c>
      <c r="UT77" s="1059">
        <v>176</v>
      </c>
      <c r="UU77" s="1059">
        <v>144</v>
      </c>
      <c r="UV77" s="1060">
        <v>0.81818181818181823</v>
      </c>
      <c r="UW77" s="1059">
        <v>32</v>
      </c>
      <c r="UX77" s="1072">
        <v>0.18181818181818182</v>
      </c>
      <c r="UY77" s="1059">
        <v>2739</v>
      </c>
      <c r="UZ77" s="1059">
        <v>1344</v>
      </c>
      <c r="VA77" s="1059">
        <v>400</v>
      </c>
      <c r="VB77" s="1059">
        <v>995</v>
      </c>
      <c r="VC77" s="1060">
        <v>0.49069003285870755</v>
      </c>
      <c r="VD77" s="1060">
        <v>0.14603870025556773</v>
      </c>
      <c r="VE77" s="1072">
        <v>0.3632712668857247</v>
      </c>
      <c r="VF77" s="1059">
        <v>6266</v>
      </c>
      <c r="VG77" s="1059">
        <v>673</v>
      </c>
      <c r="VH77" s="1059">
        <v>453</v>
      </c>
      <c r="VI77" s="1059">
        <v>177</v>
      </c>
      <c r="VJ77" s="1059">
        <v>4378</v>
      </c>
      <c r="VK77" s="1059">
        <v>311</v>
      </c>
      <c r="VL77" s="1059">
        <v>2659</v>
      </c>
      <c r="VM77" s="1072">
        <v>0.11696126363294472</v>
      </c>
      <c r="VN77" s="1059">
        <v>1207</v>
      </c>
      <c r="VO77" s="1059">
        <v>2</v>
      </c>
      <c r="VP77" s="1059">
        <v>465</v>
      </c>
      <c r="VQ77" s="1059">
        <v>765</v>
      </c>
      <c r="VR77" s="1059">
        <v>235</v>
      </c>
      <c r="VS77" s="1126">
        <v>2674</v>
      </c>
      <c r="VT77" s="1059">
        <v>1322</v>
      </c>
      <c r="VU77" s="1059">
        <v>999</v>
      </c>
      <c r="VV77" s="1059">
        <v>321</v>
      </c>
      <c r="VW77" s="1059">
        <v>2</v>
      </c>
      <c r="VX77" s="1059">
        <v>323</v>
      </c>
      <c r="VY77" s="1060">
        <v>0.24281391830559759</v>
      </c>
      <c r="VZ77" s="1072">
        <v>0.2443267776096823</v>
      </c>
      <c r="WA77" s="1059">
        <v>235</v>
      </c>
      <c r="WB77" s="1059">
        <v>220</v>
      </c>
      <c r="WC77" s="1059">
        <v>190</v>
      </c>
      <c r="WD77" s="1059">
        <v>185</v>
      </c>
      <c r="WE77" s="1059">
        <v>170</v>
      </c>
      <c r="WF77" s="1059">
        <v>160</v>
      </c>
      <c r="WG77" s="1126">
        <v>160</v>
      </c>
      <c r="WH77" s="1059">
        <v>763</v>
      </c>
      <c r="WI77" s="1059">
        <v>300</v>
      </c>
      <c r="WJ77" s="1060">
        <v>0.39318479685452162</v>
      </c>
      <c r="WK77" s="1126">
        <v>94</v>
      </c>
      <c r="WL77" s="1059" t="s">
        <v>770</v>
      </c>
      <c r="WM77" s="1060" t="s">
        <v>770</v>
      </c>
      <c r="WN77" s="1060" t="s">
        <v>770</v>
      </c>
      <c r="WO77" s="1072" t="s">
        <v>770</v>
      </c>
      <c r="WP77" s="1059" t="s">
        <v>770</v>
      </c>
      <c r="WQ77" s="1060" t="s">
        <v>770</v>
      </c>
      <c r="WR77" s="1060" t="s">
        <v>770</v>
      </c>
      <c r="WS77" s="1072" t="s">
        <v>770</v>
      </c>
      <c r="WT77" s="1059" t="s">
        <v>770</v>
      </c>
      <c r="WU77" s="1060" t="s">
        <v>770</v>
      </c>
      <c r="WV77" s="1060" t="s">
        <v>770</v>
      </c>
      <c r="WW77" s="1072" t="s">
        <v>770</v>
      </c>
      <c r="WX77" s="1059" t="s">
        <v>770</v>
      </c>
      <c r="WY77" s="1060" t="s">
        <v>770</v>
      </c>
      <c r="WZ77" s="1060" t="s">
        <v>770</v>
      </c>
      <c r="XA77" s="1072" t="s">
        <v>770</v>
      </c>
      <c r="XB77" s="1059">
        <v>954</v>
      </c>
      <c r="XC77" s="1059">
        <v>12966</v>
      </c>
      <c r="XD77" s="1072">
        <v>7.3577047663118927E-2</v>
      </c>
      <c r="XE77" s="1059">
        <v>260</v>
      </c>
      <c r="XF77" s="1059">
        <v>1400</v>
      </c>
      <c r="XG77" s="1060">
        <v>0.18571428571428572</v>
      </c>
      <c r="XH77" s="1060">
        <v>0.16621381994113205</v>
      </c>
      <c r="XI77" s="1060">
        <v>0.20693476854745022</v>
      </c>
      <c r="XJ77" s="1059">
        <v>305</v>
      </c>
      <c r="XK77" s="1059">
        <v>1460</v>
      </c>
      <c r="XL77" s="1060">
        <v>0.2089041095890411</v>
      </c>
      <c r="XM77" s="1060">
        <v>0.18882880933566293</v>
      </c>
      <c r="XN77" s="1060">
        <v>0.23050721583417999</v>
      </c>
      <c r="XO77" s="1059">
        <v>300</v>
      </c>
      <c r="XP77" s="1059">
        <v>1530</v>
      </c>
      <c r="XQ77" s="1060">
        <v>0.19607843137254902</v>
      </c>
      <c r="XR77" s="1060">
        <v>0.17695585479624362</v>
      </c>
      <c r="XS77" s="1060">
        <v>0.21672333241581829</v>
      </c>
      <c r="XT77" s="1059">
        <v>320</v>
      </c>
      <c r="XU77" s="1059">
        <v>1615</v>
      </c>
      <c r="XV77" s="1060">
        <v>0.19814241486068113</v>
      </c>
      <c r="XW77" s="1060">
        <v>0.17942845420226736</v>
      </c>
      <c r="XX77" s="1060">
        <v>0.21828897224029775</v>
      </c>
      <c r="XY77" s="1059">
        <v>275</v>
      </c>
      <c r="XZ77" s="1059">
        <v>1660</v>
      </c>
      <c r="YA77" s="1060">
        <v>0.16566265060240964</v>
      </c>
      <c r="YB77" s="1060">
        <v>0.14855403686287516</v>
      </c>
      <c r="YC77" s="1060">
        <v>0.18431509311616065</v>
      </c>
      <c r="YD77" s="1059">
        <v>305</v>
      </c>
      <c r="YE77" s="1059">
        <v>1585</v>
      </c>
      <c r="YF77" s="1060">
        <v>0.19242902208201892</v>
      </c>
      <c r="YG77" s="1060">
        <v>0.17377484400642401</v>
      </c>
      <c r="YH77" s="1060">
        <v>0.21257047409492608</v>
      </c>
      <c r="YI77" s="1059" t="s">
        <v>770</v>
      </c>
      <c r="YJ77" s="1059" t="s">
        <v>770</v>
      </c>
      <c r="YK77" s="1060" t="s">
        <v>770</v>
      </c>
      <c r="YL77" s="1060" t="s">
        <v>770</v>
      </c>
      <c r="YM77" s="1072" t="s">
        <v>770</v>
      </c>
      <c r="YN77" s="1059">
        <v>320</v>
      </c>
      <c r="YO77" s="1059">
        <v>315</v>
      </c>
      <c r="YP77" s="1059">
        <v>310</v>
      </c>
      <c r="YQ77" s="1059">
        <v>340</v>
      </c>
      <c r="YR77" s="1059">
        <v>295</v>
      </c>
      <c r="YS77" s="1059">
        <v>280</v>
      </c>
      <c r="YT77" s="1126">
        <v>245</v>
      </c>
      <c r="YU77" s="1059">
        <v>14</v>
      </c>
      <c r="YV77" s="1059">
        <v>133</v>
      </c>
      <c r="YW77" s="1060">
        <v>0.10526315789473684</v>
      </c>
      <c r="YX77" s="1060">
        <v>6.3744682279712361E-2</v>
      </c>
      <c r="YY77" s="1060">
        <v>0.16894400063192314</v>
      </c>
      <c r="YZ77" s="1059">
        <v>10</v>
      </c>
      <c r="ZA77" s="1059">
        <v>133</v>
      </c>
      <c r="ZB77" s="1060">
        <v>7.5187969924812026E-2</v>
      </c>
      <c r="ZC77" s="1060">
        <v>4.1350797012907302E-2</v>
      </c>
      <c r="ZD77" s="1060">
        <v>0.13287607126342424</v>
      </c>
      <c r="ZE77" s="1059">
        <v>12</v>
      </c>
      <c r="ZF77" s="1059">
        <v>132</v>
      </c>
      <c r="ZG77" s="1060">
        <v>9.0909090909090912E-2</v>
      </c>
      <c r="ZH77" s="1060">
        <v>5.2769210507501198E-2</v>
      </c>
      <c r="ZI77" s="1060">
        <v>0.15218632414590569</v>
      </c>
      <c r="ZJ77" s="1059">
        <v>29</v>
      </c>
      <c r="ZK77" s="1059">
        <v>133</v>
      </c>
      <c r="ZL77" s="1060">
        <v>0.21804511278195488</v>
      </c>
      <c r="ZM77" s="1060">
        <v>0.15632532218581729</v>
      </c>
      <c r="ZN77" s="1072">
        <v>0.29559516560820803</v>
      </c>
      <c r="ZO77" s="1059">
        <v>323</v>
      </c>
      <c r="ZP77" s="1059">
        <v>29</v>
      </c>
      <c r="ZQ77" s="1059">
        <v>294</v>
      </c>
      <c r="ZR77" s="1060">
        <v>0.91021671826625383</v>
      </c>
      <c r="ZS77" s="1059">
        <v>126</v>
      </c>
      <c r="ZT77" s="1059">
        <v>58</v>
      </c>
      <c r="ZU77" s="1059">
        <v>184</v>
      </c>
      <c r="ZV77" s="1060">
        <v>0.42857142857142855</v>
      </c>
      <c r="ZW77" s="1060">
        <v>0.37328361518520242</v>
      </c>
      <c r="ZX77" s="1060">
        <v>0.4857017652708987</v>
      </c>
      <c r="ZY77" s="1060">
        <v>0.62585034013605445</v>
      </c>
      <c r="ZZ77" s="1060">
        <v>0.56924741099312515</v>
      </c>
      <c r="AAA77" s="1072">
        <v>0.67920691867945848</v>
      </c>
      <c r="AAB77" s="1059">
        <v>95</v>
      </c>
      <c r="AAC77" s="1059">
        <v>235</v>
      </c>
      <c r="AAD77" s="1059">
        <v>330</v>
      </c>
      <c r="AAE77" s="1060">
        <v>0.71212121212121215</v>
      </c>
      <c r="AAF77" s="1059">
        <v>108</v>
      </c>
      <c r="AAG77" s="1060">
        <v>0.45957446808510638</v>
      </c>
      <c r="AAH77" s="1060">
        <v>0.39701811055322245</v>
      </c>
      <c r="AAI77" s="1060">
        <v>0.52343121137851178</v>
      </c>
      <c r="AAJ77" s="1059">
        <v>31</v>
      </c>
      <c r="AAK77" s="1059">
        <v>139</v>
      </c>
      <c r="AAL77" s="1060">
        <v>0.59148936170212763</v>
      </c>
      <c r="AAM77" s="1060">
        <v>0.52766028011453647</v>
      </c>
      <c r="AAN77" s="1072">
        <v>0.65237546498732812</v>
      </c>
      <c r="AAO77" s="1059">
        <v>258</v>
      </c>
      <c r="AAP77" s="1059">
        <v>113</v>
      </c>
      <c r="AAQ77" s="1060">
        <v>0.43798449612403101</v>
      </c>
      <c r="AAR77" s="1060">
        <v>0.37879325612018488</v>
      </c>
      <c r="AAS77" s="1060">
        <v>0.49899538688491996</v>
      </c>
      <c r="AAT77" s="1059">
        <v>37</v>
      </c>
      <c r="AAU77" s="1059">
        <v>150</v>
      </c>
      <c r="AAV77" s="1060">
        <v>0.58139534883720934</v>
      </c>
      <c r="AAW77" s="1060">
        <v>0.52043531286748301</v>
      </c>
      <c r="AAX77" s="1072">
        <v>0.63996709318831702</v>
      </c>
      <c r="AAY77" s="1059">
        <v>345</v>
      </c>
      <c r="AAZ77" s="1059">
        <v>330</v>
      </c>
      <c r="ABA77" s="1059">
        <v>15</v>
      </c>
      <c r="ABB77" s="1060">
        <v>0.95652173913043481</v>
      </c>
      <c r="ABC77" s="1059">
        <v>149</v>
      </c>
      <c r="ABD77" s="1060">
        <v>0.45151515151515154</v>
      </c>
      <c r="ABE77" s="1060">
        <v>0.39868794707647864</v>
      </c>
      <c r="ABF77" s="1060">
        <v>0.50545817032595231</v>
      </c>
      <c r="ABG77" s="1059">
        <v>49</v>
      </c>
      <c r="ABH77" s="1059">
        <v>198</v>
      </c>
      <c r="ABI77" s="1060">
        <v>0.6</v>
      </c>
      <c r="ABJ77" s="1060">
        <v>0.54628540634113887</v>
      </c>
      <c r="ABK77" s="1072">
        <v>0.65141322651634725</v>
      </c>
      <c r="ABL77" s="1059">
        <v>6266</v>
      </c>
      <c r="ABM77" s="1059">
        <v>3607</v>
      </c>
      <c r="ABN77" s="1059">
        <v>2659</v>
      </c>
      <c r="ABO77" s="1059">
        <v>673</v>
      </c>
      <c r="ABP77" s="1059">
        <v>311</v>
      </c>
      <c r="ABQ77" s="1059">
        <v>429</v>
      </c>
      <c r="ABR77" s="1059">
        <v>453</v>
      </c>
      <c r="ABS77" s="1059">
        <v>301</v>
      </c>
      <c r="ABT77" s="1059">
        <v>181</v>
      </c>
      <c r="ABU77" s="1059">
        <v>177</v>
      </c>
      <c r="ABV77" s="1059">
        <v>111</v>
      </c>
      <c r="ABW77" s="1126">
        <v>23</v>
      </c>
      <c r="ABX77" s="1059">
        <v>245</v>
      </c>
      <c r="ABY77" s="1059">
        <v>160</v>
      </c>
      <c r="ABZ77" s="1059">
        <v>95</v>
      </c>
      <c r="ACA77" s="1059">
        <v>30</v>
      </c>
      <c r="ACB77" s="1059">
        <v>495</v>
      </c>
      <c r="ACC77" s="1059">
        <v>510</v>
      </c>
      <c r="ACD77" s="1059">
        <v>355</v>
      </c>
      <c r="ACE77" s="1059">
        <v>280</v>
      </c>
      <c r="ACF77" s="1059">
        <v>160</v>
      </c>
      <c r="ACG77" s="1059">
        <v>85</v>
      </c>
      <c r="ACH77" s="1059">
        <v>40</v>
      </c>
      <c r="ACI77" s="1059">
        <v>530</v>
      </c>
      <c r="ACJ77" s="1059">
        <v>580</v>
      </c>
      <c r="ACK77" s="1059">
        <v>380</v>
      </c>
      <c r="ACL77" s="1059">
        <v>295</v>
      </c>
      <c r="ACM77" s="1059">
        <v>220</v>
      </c>
      <c r="ACN77" s="1059">
        <v>75</v>
      </c>
      <c r="ACO77" s="1059">
        <v>60</v>
      </c>
      <c r="ACP77" s="1059">
        <v>570</v>
      </c>
      <c r="ACQ77" s="1059">
        <v>640</v>
      </c>
      <c r="ACR77" s="1059">
        <v>415</v>
      </c>
      <c r="ACS77" s="1059">
        <v>340</v>
      </c>
      <c r="ACT77" s="1059">
        <v>210</v>
      </c>
      <c r="ACU77" s="1059">
        <v>125</v>
      </c>
      <c r="ACV77" s="1059">
        <v>65</v>
      </c>
      <c r="ACW77" s="1059">
        <v>660</v>
      </c>
      <c r="ACX77" s="1059">
        <v>735</v>
      </c>
      <c r="ACY77" s="1059">
        <v>465</v>
      </c>
      <c r="ACZ77" s="1059">
        <v>310</v>
      </c>
      <c r="ADA77" s="1059">
        <v>195</v>
      </c>
      <c r="ADB77" s="1059">
        <v>115</v>
      </c>
      <c r="ADC77" s="1059">
        <v>60</v>
      </c>
      <c r="ADD77" s="1059">
        <v>605</v>
      </c>
      <c r="ADE77" s="1059">
        <v>675</v>
      </c>
      <c r="ADF77" s="1059">
        <v>465</v>
      </c>
      <c r="ADG77" s="1059">
        <v>315</v>
      </c>
      <c r="ADH77" s="1059">
        <v>210</v>
      </c>
      <c r="ADI77" s="1059">
        <v>135</v>
      </c>
      <c r="ADJ77" s="1059">
        <v>65</v>
      </c>
      <c r="ADK77" s="1059">
        <v>670</v>
      </c>
      <c r="ADL77" s="1059">
        <v>735</v>
      </c>
      <c r="ADM77" s="1126">
        <v>490</v>
      </c>
      <c r="ADN77" s="1059">
        <v>480</v>
      </c>
      <c r="ADO77" s="1059">
        <v>431</v>
      </c>
      <c r="ADP77" s="1060">
        <v>0.8979166666666667</v>
      </c>
      <c r="ADQ77" s="1059">
        <v>432</v>
      </c>
      <c r="ADR77" s="1060">
        <v>0.9</v>
      </c>
      <c r="ADS77" s="1059">
        <v>437</v>
      </c>
      <c r="ADT77" s="1059">
        <v>359</v>
      </c>
      <c r="ADU77" s="1060">
        <v>0.82151029748283755</v>
      </c>
      <c r="ADV77" s="1059">
        <v>388</v>
      </c>
      <c r="ADW77" s="1060">
        <v>0.88787185354691078</v>
      </c>
      <c r="ADX77" s="1059">
        <v>386</v>
      </c>
      <c r="ADY77" s="1060">
        <v>0.8832951945080092</v>
      </c>
      <c r="ADZ77" s="1059">
        <v>376</v>
      </c>
      <c r="AEA77" s="1060">
        <v>0.86041189931350115</v>
      </c>
      <c r="AEB77" s="1059">
        <v>508</v>
      </c>
      <c r="AEC77" s="1059">
        <v>472</v>
      </c>
      <c r="AED77" s="1060">
        <v>0.92913385826771655</v>
      </c>
      <c r="AEE77" s="1059">
        <v>372</v>
      </c>
      <c r="AEF77" s="1060">
        <v>0.73228346456692917</v>
      </c>
      <c r="AEG77" s="1059">
        <v>472</v>
      </c>
      <c r="AEH77" s="1060">
        <v>0.92913385826771655</v>
      </c>
      <c r="AEI77" s="1059">
        <v>472</v>
      </c>
      <c r="AEJ77" s="1060">
        <v>0.92913385826771655</v>
      </c>
      <c r="AEK77" s="1059">
        <v>455</v>
      </c>
      <c r="AEL77" s="1060">
        <v>0.89566929133858264</v>
      </c>
      <c r="AEM77" s="1059">
        <v>451</v>
      </c>
      <c r="AEN77" s="1060">
        <v>0.88779527559055116</v>
      </c>
      <c r="AEO77" s="1059">
        <v>361</v>
      </c>
      <c r="AEP77" s="1072">
        <v>0.71062992125984248</v>
      </c>
      <c r="AEQ77" s="1158">
        <v>462</v>
      </c>
      <c r="AER77" s="1042">
        <v>337</v>
      </c>
      <c r="AES77" s="1144">
        <v>0.72943722943722944</v>
      </c>
      <c r="AET77" s="64">
        <v>122</v>
      </c>
      <c r="AEU77" s="1144">
        <v>0.26406926406926406</v>
      </c>
      <c r="AEV77" s="1042">
        <v>349</v>
      </c>
      <c r="AEW77" s="1144">
        <v>0.75541125541125542</v>
      </c>
      <c r="AEX77" s="1042">
        <v>481</v>
      </c>
      <c r="AEY77" s="1042">
        <v>404</v>
      </c>
      <c r="AEZ77" s="1144">
        <v>0.83991683991683996</v>
      </c>
      <c r="AFA77" s="65">
        <v>352</v>
      </c>
      <c r="AFB77" s="1144">
        <v>0.73180873180873185</v>
      </c>
      <c r="AFC77" s="65">
        <v>327</v>
      </c>
      <c r="AFD77" s="1144">
        <v>0.67983367983367982</v>
      </c>
      <c r="AFE77" s="1042">
        <v>348</v>
      </c>
      <c r="AFF77" s="1144">
        <v>0.72349272349272353</v>
      </c>
      <c r="AFG77" s="1042">
        <v>257</v>
      </c>
      <c r="AFH77" s="1144">
        <v>0.53430353430353428</v>
      </c>
      <c r="AFI77" s="1042">
        <v>509</v>
      </c>
      <c r="AFJ77" s="1042">
        <v>472</v>
      </c>
      <c r="AFK77" s="1144">
        <v>0.92730844793713163</v>
      </c>
      <c r="AFL77" s="65">
        <v>419</v>
      </c>
      <c r="AFM77" s="1144">
        <v>0.82318271119842834</v>
      </c>
      <c r="AFN77" s="65">
        <v>472</v>
      </c>
      <c r="AFO77" s="1144">
        <v>0.92730844793713163</v>
      </c>
      <c r="AFP77" s="65">
        <v>471</v>
      </c>
      <c r="AFQ77" s="1144">
        <v>0.92534381139489197</v>
      </c>
      <c r="AFR77" s="65">
        <v>344</v>
      </c>
      <c r="AFS77" s="1144">
        <v>0.67583497053045183</v>
      </c>
      <c r="AFT77" s="65">
        <v>456</v>
      </c>
      <c r="AFU77" s="1144">
        <v>0.89587426326129671</v>
      </c>
      <c r="AFV77" s="1042">
        <v>455</v>
      </c>
      <c r="AFW77" s="1144">
        <v>0.89390962671905694</v>
      </c>
      <c r="AFX77" s="1042">
        <v>438</v>
      </c>
      <c r="AFY77" s="1144">
        <v>0.86051080550098236</v>
      </c>
      <c r="AFZ77" s="1042">
        <v>346</v>
      </c>
      <c r="AGA77" s="1144">
        <v>0.67976424361493126</v>
      </c>
      <c r="AGB77" s="1042">
        <v>328</v>
      </c>
      <c r="AGC77" s="802">
        <v>0.64440078585461691</v>
      </c>
      <c r="AGD77" s="1042">
        <v>490</v>
      </c>
      <c r="AGE77" s="1039">
        <v>415</v>
      </c>
      <c r="AGF77" s="1145">
        <v>0.84693877551020413</v>
      </c>
      <c r="AGG77" s="1039">
        <v>8</v>
      </c>
      <c r="AGH77" s="1145">
        <v>1.6326530612244899E-2</v>
      </c>
      <c r="AGI77" s="1039">
        <v>418</v>
      </c>
      <c r="AGJ77" s="1145">
        <v>0.85306122448979593</v>
      </c>
      <c r="AGK77" s="1039">
        <v>456</v>
      </c>
      <c r="AGL77" s="1039">
        <v>432</v>
      </c>
      <c r="AGM77" s="1145">
        <v>0.94736842105263153</v>
      </c>
      <c r="AGN77" s="1039">
        <v>417</v>
      </c>
      <c r="AGO77" s="1145">
        <v>0.91447368421052633</v>
      </c>
      <c r="AGP77" s="1039">
        <v>431</v>
      </c>
      <c r="AGQ77" s="1145">
        <v>0.94517543859649122</v>
      </c>
      <c r="AGR77" s="1039">
        <v>415</v>
      </c>
      <c r="AGS77" s="1145">
        <v>0.91008771929824561</v>
      </c>
      <c r="AGT77" s="1039">
        <v>415</v>
      </c>
      <c r="AGU77" s="1145">
        <v>0.91008771929824561</v>
      </c>
      <c r="AGV77" s="1039">
        <v>503</v>
      </c>
      <c r="AGW77" s="1039">
        <v>475</v>
      </c>
      <c r="AGX77" s="1145">
        <v>0.94433399602385681</v>
      </c>
      <c r="AGY77" s="1039">
        <v>457</v>
      </c>
      <c r="AGZ77" s="1145">
        <v>0.90854870775347918</v>
      </c>
      <c r="AHA77" s="1039">
        <v>475</v>
      </c>
      <c r="AHB77" s="1145">
        <v>0.94433399602385681</v>
      </c>
      <c r="AHC77" s="1039">
        <v>472</v>
      </c>
      <c r="AHD77" s="1145">
        <v>0.93836978131212723</v>
      </c>
      <c r="AHE77" s="1039">
        <v>470</v>
      </c>
      <c r="AHF77" s="1145">
        <v>0.93439363817097421</v>
      </c>
      <c r="AHG77" s="1039">
        <v>447</v>
      </c>
      <c r="AHH77" s="1145">
        <v>0.88866799204771374</v>
      </c>
      <c r="AHI77" s="1039">
        <v>471</v>
      </c>
      <c r="AHJ77" s="1145">
        <v>0.93638170974155066</v>
      </c>
      <c r="AHK77" s="1039">
        <v>457</v>
      </c>
      <c r="AHL77" s="1145">
        <v>0.90854870775347918</v>
      </c>
      <c r="AHM77" s="1039">
        <v>473</v>
      </c>
      <c r="AHN77" s="1145">
        <v>0.94035785288270379</v>
      </c>
      <c r="AHO77" s="1039">
        <v>445</v>
      </c>
      <c r="AHP77" s="749">
        <v>0.88469184890656061</v>
      </c>
    </row>
    <row r="78" spans="1:900" x14ac:dyDescent="0.2">
      <c r="A78" s="1979"/>
      <c r="B78" s="8" t="s">
        <v>718</v>
      </c>
      <c r="C78" s="1015" t="s">
        <v>719</v>
      </c>
      <c r="D78" s="3" t="s">
        <v>625</v>
      </c>
      <c r="E78" s="1" t="s">
        <v>1598</v>
      </c>
      <c r="F78" s="1" t="s">
        <v>1599</v>
      </c>
      <c r="G78" s="1" t="s">
        <v>1600</v>
      </c>
      <c r="H78" s="1" t="s">
        <v>1601</v>
      </c>
      <c r="I78" s="1" t="s">
        <v>1602</v>
      </c>
      <c r="J78" s="1" t="s">
        <v>625</v>
      </c>
      <c r="K78" s="1" t="s">
        <v>625</v>
      </c>
      <c r="L78" s="1" t="s">
        <v>737</v>
      </c>
      <c r="M78" s="1" t="s">
        <v>1724</v>
      </c>
      <c r="N78" s="1" t="s">
        <v>628</v>
      </c>
      <c r="O78" s="1" t="s">
        <v>1603</v>
      </c>
      <c r="P78" s="1" t="s">
        <v>767</v>
      </c>
      <c r="Q78" s="1">
        <v>511356</v>
      </c>
      <c r="R78" s="1">
        <v>103328</v>
      </c>
      <c r="S78" s="1">
        <v>21960</v>
      </c>
      <c r="T78" s="1" t="s">
        <v>770</v>
      </c>
      <c r="U78" s="913" t="s">
        <v>770</v>
      </c>
      <c r="V78" s="1125">
        <v>760</v>
      </c>
      <c r="W78" s="1059">
        <v>875</v>
      </c>
      <c r="X78" s="1059">
        <v>5625</v>
      </c>
      <c r="Y78" s="1059">
        <v>6645</v>
      </c>
      <c r="Z78" s="1098">
        <v>0.1351111111111111</v>
      </c>
      <c r="AA78" s="1098">
        <v>0.12642639830553087</v>
      </c>
      <c r="AB78" s="1098">
        <v>0.14429386801725802</v>
      </c>
      <c r="AC78" s="1098">
        <v>0.13167795334838225</v>
      </c>
      <c r="AD78" s="1098">
        <v>0.12376018902004404</v>
      </c>
      <c r="AE78" s="1072">
        <v>0.14002132384697702</v>
      </c>
      <c r="AF78" s="1059">
        <v>675</v>
      </c>
      <c r="AG78" s="1059">
        <v>755</v>
      </c>
      <c r="AH78" s="1059">
        <v>5645</v>
      </c>
      <c r="AI78" s="1059">
        <v>6635</v>
      </c>
      <c r="AJ78" s="1098">
        <v>0.11957484499557131</v>
      </c>
      <c r="AK78" s="1098">
        <v>0.11136834651837449</v>
      </c>
      <c r="AL78" s="1098">
        <v>0.12829875490233608</v>
      </c>
      <c r="AM78" s="1098">
        <v>0.11379050489826677</v>
      </c>
      <c r="AN78" s="1098">
        <v>0.10637194554024886</v>
      </c>
      <c r="AO78" s="1072">
        <v>0.12165601208017739</v>
      </c>
      <c r="AP78" s="1059">
        <v>710</v>
      </c>
      <c r="AQ78" s="1059">
        <v>800</v>
      </c>
      <c r="AR78" s="1059">
        <v>5625</v>
      </c>
      <c r="AS78" s="1059">
        <v>6595</v>
      </c>
      <c r="AT78" s="1098">
        <v>0.12622222222222224</v>
      </c>
      <c r="AU78" s="1098">
        <v>0.11779781203004887</v>
      </c>
      <c r="AV78" s="1098">
        <v>0.13515680913616973</v>
      </c>
      <c r="AW78" s="1098">
        <v>0.12130401819560273</v>
      </c>
      <c r="AX78" s="1098">
        <v>0.11364420149811751</v>
      </c>
      <c r="AY78" s="1072">
        <v>0.12940474411290845</v>
      </c>
      <c r="AZ78" s="1059">
        <v>760</v>
      </c>
      <c r="BA78" s="1059">
        <v>860</v>
      </c>
      <c r="BB78" s="1059">
        <v>5615</v>
      </c>
      <c r="BC78" s="1059">
        <v>6585</v>
      </c>
      <c r="BD78" s="1098">
        <v>0.13535173642030277</v>
      </c>
      <c r="BE78" s="1098">
        <v>0.12665264592603173</v>
      </c>
      <c r="BF78" s="1098">
        <v>0.14454942837853926</v>
      </c>
      <c r="BG78" s="1098">
        <v>0.13059984813971146</v>
      </c>
      <c r="BH78" s="1098">
        <v>0.12267610888924392</v>
      </c>
      <c r="BI78" s="1072">
        <v>0.13895432638446142</v>
      </c>
      <c r="BJ78" s="1059">
        <v>1712</v>
      </c>
      <c r="BK78" s="1059">
        <v>2002</v>
      </c>
      <c r="BL78" s="1059">
        <v>1811</v>
      </c>
      <c r="BM78" s="1059">
        <v>1716</v>
      </c>
      <c r="BN78" s="1059">
        <v>1353</v>
      </c>
      <c r="BO78" s="1059">
        <v>7241</v>
      </c>
      <c r="BP78" s="1059">
        <v>8594</v>
      </c>
      <c r="BQ78" s="1126">
        <v>33802</v>
      </c>
      <c r="BR78" s="1059">
        <v>1717</v>
      </c>
      <c r="BS78" s="1059">
        <v>1987</v>
      </c>
      <c r="BT78" s="1059">
        <v>1777</v>
      </c>
      <c r="BU78" s="1059">
        <v>1732</v>
      </c>
      <c r="BV78" s="1059">
        <v>1412</v>
      </c>
      <c r="BW78" s="1059">
        <v>7213</v>
      </c>
      <c r="BX78" s="1059">
        <v>8625</v>
      </c>
      <c r="BY78" s="1126">
        <v>33580</v>
      </c>
      <c r="BZ78" s="1059">
        <v>1706</v>
      </c>
      <c r="CA78" s="1059">
        <v>1910</v>
      </c>
      <c r="CB78" s="1059">
        <v>1763</v>
      </c>
      <c r="CC78" s="1059">
        <v>1728</v>
      </c>
      <c r="CD78" s="1059">
        <v>1466</v>
      </c>
      <c r="CE78" s="1059">
        <v>7107</v>
      </c>
      <c r="CF78" s="1059">
        <v>8573</v>
      </c>
      <c r="CG78" s="1126">
        <v>33231</v>
      </c>
      <c r="CH78" s="1059">
        <v>1747</v>
      </c>
      <c r="CI78" s="1059">
        <v>1799</v>
      </c>
      <c r="CJ78" s="1059">
        <v>1769</v>
      </c>
      <c r="CK78" s="1059">
        <v>1730</v>
      </c>
      <c r="CL78" s="1059">
        <v>1528</v>
      </c>
      <c r="CM78" s="1059">
        <v>7045</v>
      </c>
      <c r="CN78" s="1059">
        <v>8573</v>
      </c>
      <c r="CO78" s="1126">
        <v>32994</v>
      </c>
      <c r="CP78" s="1059">
        <v>1783</v>
      </c>
      <c r="CQ78" s="1059">
        <v>1702</v>
      </c>
      <c r="CR78" s="1059">
        <v>1817</v>
      </c>
      <c r="CS78" s="1059">
        <v>1751</v>
      </c>
      <c r="CT78" s="1059">
        <v>1484</v>
      </c>
      <c r="CU78" s="1059">
        <v>7053</v>
      </c>
      <c r="CV78" s="1059">
        <v>8537</v>
      </c>
      <c r="CW78" s="1126">
        <v>32885</v>
      </c>
      <c r="CX78" s="1059">
        <v>1821</v>
      </c>
      <c r="CY78" s="1059">
        <v>1685</v>
      </c>
      <c r="CZ78" s="1059">
        <v>1805</v>
      </c>
      <c r="DA78" s="1059">
        <v>1765</v>
      </c>
      <c r="DB78" s="1059">
        <v>1473</v>
      </c>
      <c r="DC78" s="1059">
        <v>7076</v>
      </c>
      <c r="DD78" s="1059">
        <v>8549</v>
      </c>
      <c r="DE78" s="1126">
        <v>32770</v>
      </c>
      <c r="DF78" s="1059">
        <v>1784</v>
      </c>
      <c r="DG78" s="1059">
        <v>1652</v>
      </c>
      <c r="DH78" s="1059">
        <v>1801</v>
      </c>
      <c r="DI78" s="1059">
        <v>1802</v>
      </c>
      <c r="DJ78" s="1059">
        <v>1504</v>
      </c>
      <c r="DK78" s="1059">
        <v>7039</v>
      </c>
      <c r="DL78" s="1059">
        <v>8543</v>
      </c>
      <c r="DM78" s="1126">
        <v>32571</v>
      </c>
      <c r="DN78" s="1059">
        <v>1758</v>
      </c>
      <c r="DO78" s="1059">
        <v>1680</v>
      </c>
      <c r="DP78" s="1059">
        <v>1768</v>
      </c>
      <c r="DQ78" s="1059">
        <v>1878</v>
      </c>
      <c r="DR78" s="1059">
        <v>1502</v>
      </c>
      <c r="DS78" s="1059">
        <v>7084</v>
      </c>
      <c r="DT78" s="1059">
        <v>8586</v>
      </c>
      <c r="DU78" s="1126">
        <v>32547</v>
      </c>
      <c r="DV78" s="1059">
        <v>1751</v>
      </c>
      <c r="DW78" s="1059">
        <v>1676</v>
      </c>
      <c r="DX78" s="1059">
        <v>1812</v>
      </c>
      <c r="DY78" s="1059">
        <v>1949</v>
      </c>
      <c r="DZ78" s="1059">
        <v>1428</v>
      </c>
      <c r="EA78" s="1059">
        <v>7188</v>
      </c>
      <c r="EB78" s="1059">
        <v>8616</v>
      </c>
      <c r="EC78" s="1126">
        <v>32654</v>
      </c>
      <c r="ED78" s="1059">
        <v>1665</v>
      </c>
      <c r="EE78" s="1059">
        <v>1755</v>
      </c>
      <c r="EF78" s="1059">
        <v>1817</v>
      </c>
      <c r="EG78" s="1059">
        <v>1891</v>
      </c>
      <c r="EH78" s="1059">
        <v>1351</v>
      </c>
      <c r="EI78" s="1059">
        <v>7128</v>
      </c>
      <c r="EJ78" s="1059">
        <v>8479</v>
      </c>
      <c r="EK78" s="1126">
        <v>32367</v>
      </c>
      <c r="EL78" s="1059">
        <v>1625</v>
      </c>
      <c r="EM78" s="1059">
        <v>1779</v>
      </c>
      <c r="EN78" s="1059">
        <v>1834</v>
      </c>
      <c r="EO78" s="1059">
        <v>1816</v>
      </c>
      <c r="EP78" s="1059">
        <v>1372</v>
      </c>
      <c r="EQ78" s="1059">
        <v>7054</v>
      </c>
      <c r="ER78" s="1059">
        <v>8426</v>
      </c>
      <c r="ES78" s="1126">
        <v>32109</v>
      </c>
      <c r="ET78" s="1059" t="s">
        <v>770</v>
      </c>
      <c r="EU78" s="1059" t="s">
        <v>770</v>
      </c>
      <c r="EV78" s="1059">
        <v>54</v>
      </c>
      <c r="EW78" s="1059">
        <v>45</v>
      </c>
      <c r="EX78" s="1059">
        <v>99</v>
      </c>
      <c r="EY78" s="1059">
        <v>329</v>
      </c>
      <c r="EZ78" s="1098">
        <v>0.30091185410334348</v>
      </c>
      <c r="FA78" s="1098">
        <v>0.25388238528159685</v>
      </c>
      <c r="FB78" s="1098">
        <v>0.35253683765970345</v>
      </c>
      <c r="FC78" s="64" t="s">
        <v>2154</v>
      </c>
      <c r="FD78" s="1098">
        <v>0.13677811550151975</v>
      </c>
      <c r="FE78" s="1098">
        <v>0.10381827588711373</v>
      </c>
      <c r="FF78" s="1098">
        <v>0.17812213848670891</v>
      </c>
      <c r="FG78" s="1126" t="s">
        <v>3498</v>
      </c>
      <c r="FH78" s="1059" t="s">
        <v>770</v>
      </c>
      <c r="FI78" s="1059" t="s">
        <v>770</v>
      </c>
      <c r="FJ78" s="1059">
        <v>47</v>
      </c>
      <c r="FK78" s="1059">
        <v>49</v>
      </c>
      <c r="FL78" s="1059">
        <v>96</v>
      </c>
      <c r="FM78" s="1059">
        <v>315</v>
      </c>
      <c r="FN78" s="1098">
        <v>0.30476190476190479</v>
      </c>
      <c r="FO78" s="1098">
        <v>0.25653426757703862</v>
      </c>
      <c r="FP78" s="1098">
        <v>0.35769406880386123</v>
      </c>
      <c r="FQ78" s="1059" t="s">
        <v>2154</v>
      </c>
      <c r="FR78" s="1098">
        <v>0.15555555555555556</v>
      </c>
      <c r="FS78" s="1098">
        <v>0.11970739829603901</v>
      </c>
      <c r="FT78" s="1098">
        <v>0.19970356914018261</v>
      </c>
      <c r="FU78" s="1126" t="s">
        <v>2154</v>
      </c>
      <c r="FV78" s="1059" t="s">
        <v>770</v>
      </c>
      <c r="FW78" s="1059" t="s">
        <v>770</v>
      </c>
      <c r="FX78" s="1059">
        <v>36</v>
      </c>
      <c r="FY78" s="1059">
        <v>49</v>
      </c>
      <c r="FZ78" s="1059">
        <v>85</v>
      </c>
      <c r="GA78" s="1059">
        <v>300</v>
      </c>
      <c r="GB78" s="1098">
        <v>0.28333333333333333</v>
      </c>
      <c r="GC78" s="1098">
        <v>0.23533085263102863</v>
      </c>
      <c r="GD78" s="1098">
        <v>0.336814434899608</v>
      </c>
      <c r="GE78" s="1059" t="s">
        <v>2154</v>
      </c>
      <c r="GF78" s="1098">
        <v>0.16333333333333333</v>
      </c>
      <c r="GG78" s="1098">
        <v>0.1258064331944026</v>
      </c>
      <c r="GH78" s="1098">
        <v>0.20937316743012507</v>
      </c>
      <c r="GI78" s="1126" t="s">
        <v>2154</v>
      </c>
      <c r="GJ78" s="1059" t="s">
        <v>770</v>
      </c>
      <c r="GK78" s="1059" t="s">
        <v>770</v>
      </c>
      <c r="GL78" s="1059">
        <v>36</v>
      </c>
      <c r="GM78" s="1059">
        <v>54</v>
      </c>
      <c r="GN78" s="1059">
        <v>90</v>
      </c>
      <c r="GO78" s="1059">
        <v>276</v>
      </c>
      <c r="GP78" s="1098">
        <v>0.32608695652173914</v>
      </c>
      <c r="GQ78" s="1098">
        <v>0.27349863050375267</v>
      </c>
      <c r="GR78" s="1098">
        <v>0.38344998459937568</v>
      </c>
      <c r="GS78" s="1059" t="s">
        <v>2154</v>
      </c>
      <c r="GT78" s="1098">
        <v>0.19565217391304349</v>
      </c>
      <c r="GU78" s="1098">
        <v>0.15316369341042049</v>
      </c>
      <c r="GV78" s="1098">
        <v>0.24649638302005411</v>
      </c>
      <c r="GW78" s="1126" t="s">
        <v>2154</v>
      </c>
      <c r="GX78" s="1059" t="s">
        <v>770</v>
      </c>
      <c r="GY78" s="1059" t="s">
        <v>770</v>
      </c>
      <c r="GZ78" s="1059">
        <v>59</v>
      </c>
      <c r="HA78" s="1059">
        <v>35</v>
      </c>
      <c r="HB78" s="1059">
        <v>94</v>
      </c>
      <c r="HC78" s="1059">
        <v>320</v>
      </c>
      <c r="HD78" s="1098">
        <v>0.29375000000000001</v>
      </c>
      <c r="HE78" s="1098">
        <v>0.24652846884618529</v>
      </c>
      <c r="HF78" s="1098">
        <v>0.34586467167172996</v>
      </c>
      <c r="HG78" s="1059" t="s">
        <v>3499</v>
      </c>
      <c r="HH78" s="1098">
        <v>0.109375</v>
      </c>
      <c r="HI78" s="1098">
        <v>7.9701387183000461E-2</v>
      </c>
      <c r="HJ78" s="1098">
        <v>0.14831592440396027</v>
      </c>
      <c r="HK78" s="1126" t="s">
        <v>2154</v>
      </c>
      <c r="HL78" s="1059" t="s">
        <v>770</v>
      </c>
      <c r="HM78" s="1059" t="s">
        <v>770</v>
      </c>
      <c r="HN78" s="1059">
        <v>34</v>
      </c>
      <c r="HO78" s="1059">
        <v>20</v>
      </c>
      <c r="HP78" s="1059">
        <v>54</v>
      </c>
      <c r="HQ78" s="1059">
        <v>351</v>
      </c>
      <c r="HR78" s="1098">
        <v>0.15384615384615385</v>
      </c>
      <c r="HS78" s="1098">
        <v>0.11986658570602853</v>
      </c>
      <c r="HT78" s="1098">
        <v>0.19532053812216268</v>
      </c>
      <c r="HU78" s="1059" t="s">
        <v>3498</v>
      </c>
      <c r="HV78" s="1098">
        <v>5.6980056980056981E-2</v>
      </c>
      <c r="HW78" s="1098">
        <v>3.7185250661633154E-2</v>
      </c>
      <c r="HX78" s="1098">
        <v>8.6366994237821404E-2</v>
      </c>
      <c r="HY78" s="1126" t="s">
        <v>3498</v>
      </c>
      <c r="HZ78" s="1059" t="s">
        <v>770</v>
      </c>
      <c r="IA78" s="1059" t="s">
        <v>770</v>
      </c>
      <c r="IB78" s="1059">
        <v>48</v>
      </c>
      <c r="IC78" s="1059">
        <v>27</v>
      </c>
      <c r="ID78" s="1059">
        <v>75</v>
      </c>
      <c r="IE78" s="1059">
        <v>343</v>
      </c>
      <c r="IF78" s="1098">
        <v>0.21865889212827988</v>
      </c>
      <c r="IG78" s="1098">
        <v>0.1781637138044613</v>
      </c>
      <c r="IH78" s="1098">
        <v>0.26538608368449806</v>
      </c>
      <c r="II78" s="1059" t="s">
        <v>2154</v>
      </c>
      <c r="IJ78" s="1098">
        <v>7.8717201166180764E-2</v>
      </c>
      <c r="IK78" s="1098">
        <v>5.4660699118545042E-2</v>
      </c>
      <c r="IL78" s="1098">
        <v>0.11210557795041486</v>
      </c>
      <c r="IM78" s="1126" t="s">
        <v>2154</v>
      </c>
      <c r="IN78" s="1059" t="s">
        <v>770</v>
      </c>
      <c r="IO78" s="1059" t="s">
        <v>770</v>
      </c>
      <c r="IP78" s="1059">
        <v>37</v>
      </c>
      <c r="IQ78" s="1059">
        <v>16</v>
      </c>
      <c r="IR78" s="1059">
        <v>53</v>
      </c>
      <c r="IS78" s="1059">
        <v>215</v>
      </c>
      <c r="IT78" s="1098">
        <v>0.24651162790697675</v>
      </c>
      <c r="IU78" s="1098">
        <v>0.1936876081975496</v>
      </c>
      <c r="IV78" s="1098">
        <v>0.30823492244456141</v>
      </c>
      <c r="IW78" s="1059" t="s">
        <v>2154</v>
      </c>
      <c r="IX78" s="1098">
        <v>7.441860465116279E-2</v>
      </c>
      <c r="IY78" s="1098">
        <v>4.6323528609689996E-2</v>
      </c>
      <c r="IZ78" s="1098">
        <v>0.11745466503715693</v>
      </c>
      <c r="JA78" s="1126" t="s">
        <v>2154</v>
      </c>
      <c r="JB78" s="1059">
        <v>32367</v>
      </c>
      <c r="JC78" s="1059">
        <v>1825</v>
      </c>
      <c r="JD78" s="1059">
        <v>1673</v>
      </c>
      <c r="JE78" s="1059">
        <v>1793</v>
      </c>
      <c r="JF78" s="1059">
        <v>1730</v>
      </c>
      <c r="JG78" s="1126">
        <v>1487</v>
      </c>
      <c r="JH78" s="1059">
        <v>6254</v>
      </c>
      <c r="JI78" s="1059">
        <v>35</v>
      </c>
      <c r="JJ78" s="1059">
        <v>68</v>
      </c>
      <c r="JK78" s="1059">
        <v>82</v>
      </c>
      <c r="JL78" s="1059">
        <v>85</v>
      </c>
      <c r="JM78" s="1126">
        <v>85</v>
      </c>
      <c r="JN78" s="1060">
        <v>0.19322149102480921</v>
      </c>
      <c r="JO78" s="1060">
        <v>1.9178082191780823E-2</v>
      </c>
      <c r="JP78" s="1060">
        <v>4.0645546921697549E-2</v>
      </c>
      <c r="JQ78" s="1060">
        <v>4.573340769659788E-2</v>
      </c>
      <c r="JR78" s="1060">
        <v>4.9132947976878616E-2</v>
      </c>
      <c r="JS78" s="1072">
        <v>5.716207128446537E-2</v>
      </c>
      <c r="JT78" s="1059">
        <v>32655</v>
      </c>
      <c r="JU78" s="1059">
        <v>31052</v>
      </c>
      <c r="JV78" s="1059">
        <v>29926</v>
      </c>
      <c r="JW78" s="1059">
        <v>1126</v>
      </c>
      <c r="JX78" s="1059">
        <v>261</v>
      </c>
      <c r="JY78" s="1059">
        <v>27</v>
      </c>
      <c r="JZ78" s="1059">
        <v>838</v>
      </c>
      <c r="KA78" s="1059">
        <v>496</v>
      </c>
      <c r="KB78" s="1059">
        <v>828</v>
      </c>
      <c r="KC78" s="1059">
        <v>176</v>
      </c>
      <c r="KD78" s="1059">
        <v>103</v>
      </c>
      <c r="KE78" s="1060">
        <v>0.91642933700811513</v>
      </c>
      <c r="KF78" s="1072">
        <v>8.357066299188487E-2</v>
      </c>
      <c r="KG78" s="1059">
        <v>1825</v>
      </c>
      <c r="KH78" s="1059">
        <v>1632</v>
      </c>
      <c r="KI78" s="1059">
        <v>1598</v>
      </c>
      <c r="KJ78" s="1059">
        <v>34</v>
      </c>
      <c r="KK78" s="1059">
        <v>2</v>
      </c>
      <c r="KL78" s="1059">
        <v>1</v>
      </c>
      <c r="KM78" s="1059">
        <v>31</v>
      </c>
      <c r="KN78" s="1059">
        <v>114</v>
      </c>
      <c r="KO78" s="1059">
        <v>65</v>
      </c>
      <c r="KP78" s="1059">
        <v>10</v>
      </c>
      <c r="KQ78" s="1059">
        <v>4</v>
      </c>
      <c r="KR78" s="1060">
        <v>0.87561643835616443</v>
      </c>
      <c r="KS78" s="1072">
        <v>0.12438356164383557</v>
      </c>
      <c r="KT78" s="1059">
        <v>1012</v>
      </c>
      <c r="KU78" s="1059">
        <v>897</v>
      </c>
      <c r="KV78" s="1059">
        <v>870</v>
      </c>
      <c r="KW78" s="1059">
        <v>27</v>
      </c>
      <c r="KX78" s="1059">
        <v>3</v>
      </c>
      <c r="KY78" s="1059">
        <v>1</v>
      </c>
      <c r="KZ78" s="1059">
        <v>23</v>
      </c>
      <c r="LA78" s="1059">
        <v>54</v>
      </c>
      <c r="LB78" s="1059">
        <v>48</v>
      </c>
      <c r="LC78" s="1059">
        <v>8</v>
      </c>
      <c r="LD78" s="1059">
        <v>5</v>
      </c>
      <c r="LE78" s="1060">
        <v>0.85968379446640319</v>
      </c>
      <c r="LF78" s="1072">
        <v>0.14031620553359681</v>
      </c>
      <c r="LG78" s="1059">
        <v>661</v>
      </c>
      <c r="LH78" s="1059">
        <v>602</v>
      </c>
      <c r="LI78" s="1059">
        <v>590</v>
      </c>
      <c r="LJ78" s="1059">
        <v>12</v>
      </c>
      <c r="LK78" s="1059">
        <v>1</v>
      </c>
      <c r="LL78" s="1059">
        <v>2</v>
      </c>
      <c r="LM78" s="1059">
        <v>9</v>
      </c>
      <c r="LN78" s="1059">
        <v>28</v>
      </c>
      <c r="LO78" s="1059">
        <v>22</v>
      </c>
      <c r="LP78" s="1059">
        <v>5</v>
      </c>
      <c r="LQ78" s="1059">
        <v>4</v>
      </c>
      <c r="LR78" s="1060">
        <v>0.89258698940998482</v>
      </c>
      <c r="LS78" s="1072">
        <v>0.10741301059001518</v>
      </c>
      <c r="LT78" s="1059">
        <v>1794</v>
      </c>
      <c r="LU78" s="1059">
        <v>1664</v>
      </c>
      <c r="LV78" s="1059">
        <v>1621</v>
      </c>
      <c r="LW78" s="1059">
        <v>43</v>
      </c>
      <c r="LX78" s="1059">
        <v>2</v>
      </c>
      <c r="LY78" s="1059">
        <v>4</v>
      </c>
      <c r="LZ78" s="1059">
        <v>37</v>
      </c>
      <c r="MA78" s="1059">
        <v>57</v>
      </c>
      <c r="MB78" s="1059">
        <v>58</v>
      </c>
      <c r="MC78" s="1059">
        <v>12</v>
      </c>
      <c r="MD78" s="1059">
        <v>3</v>
      </c>
      <c r="ME78" s="1060">
        <v>0.90356744704570791</v>
      </c>
      <c r="MF78" s="1072">
        <v>9.6432552954292095E-2</v>
      </c>
      <c r="MG78" s="1059">
        <v>319</v>
      </c>
      <c r="MH78" s="1059">
        <v>295</v>
      </c>
      <c r="MI78" s="1059">
        <v>288</v>
      </c>
      <c r="MJ78" s="1059">
        <v>7</v>
      </c>
      <c r="MK78" s="1059">
        <v>1</v>
      </c>
      <c r="ML78" s="1059">
        <v>1</v>
      </c>
      <c r="MM78" s="1059">
        <v>5</v>
      </c>
      <c r="MN78" s="1059">
        <v>10</v>
      </c>
      <c r="MO78" s="1059">
        <v>7</v>
      </c>
      <c r="MP78" s="1059">
        <v>5</v>
      </c>
      <c r="MQ78" s="1059">
        <v>2</v>
      </c>
      <c r="MR78" s="1060">
        <v>0.90282131661442011</v>
      </c>
      <c r="MS78" s="1072">
        <v>9.7178683385579889E-2</v>
      </c>
      <c r="MT78" s="1059">
        <v>709</v>
      </c>
      <c r="MU78" s="1059">
        <v>662</v>
      </c>
      <c r="MV78" s="1059">
        <v>650</v>
      </c>
      <c r="MW78" s="1059">
        <v>12</v>
      </c>
      <c r="MX78" s="1059">
        <v>3</v>
      </c>
      <c r="MY78" s="1059">
        <v>3</v>
      </c>
      <c r="MZ78" s="1059">
        <v>6</v>
      </c>
      <c r="NA78" s="1059">
        <v>12</v>
      </c>
      <c r="NB78" s="1059">
        <v>30</v>
      </c>
      <c r="NC78" s="1059">
        <v>4</v>
      </c>
      <c r="ND78" s="1059">
        <v>1</v>
      </c>
      <c r="NE78" s="1060">
        <v>0.91678420310296194</v>
      </c>
      <c r="NF78" s="1072">
        <v>8.3215796897038063E-2</v>
      </c>
      <c r="NG78" s="1059">
        <v>709</v>
      </c>
      <c r="NH78" s="1059">
        <v>650</v>
      </c>
      <c r="NI78" s="1059">
        <v>633</v>
      </c>
      <c r="NJ78" s="1059">
        <v>17</v>
      </c>
      <c r="NK78" s="1059">
        <v>2</v>
      </c>
      <c r="NL78" s="1059">
        <v>1</v>
      </c>
      <c r="NM78" s="1059">
        <v>14</v>
      </c>
      <c r="NN78" s="1059">
        <v>19</v>
      </c>
      <c r="NO78" s="1059">
        <v>29</v>
      </c>
      <c r="NP78" s="1059">
        <v>8</v>
      </c>
      <c r="NQ78" s="1059">
        <v>3</v>
      </c>
      <c r="NR78" s="1060">
        <v>0.89280677009873055</v>
      </c>
      <c r="NS78" s="1072">
        <v>0.10719322990126945</v>
      </c>
      <c r="NT78" s="1059">
        <v>1493</v>
      </c>
      <c r="NU78" s="1059">
        <v>1409</v>
      </c>
      <c r="NV78" s="1059">
        <v>1374</v>
      </c>
      <c r="NW78" s="1059">
        <v>35</v>
      </c>
      <c r="NX78" s="1059">
        <v>3</v>
      </c>
      <c r="NY78" s="1059">
        <v>0</v>
      </c>
      <c r="NZ78" s="1059">
        <v>32</v>
      </c>
      <c r="OA78" s="1059">
        <v>32</v>
      </c>
      <c r="OB78" s="1059">
        <v>40</v>
      </c>
      <c r="OC78" s="1059">
        <v>8</v>
      </c>
      <c r="OD78" s="1059">
        <v>4</v>
      </c>
      <c r="OE78" s="1060">
        <v>0.92029470864032148</v>
      </c>
      <c r="OF78" s="1072">
        <v>7.9705291359678521E-2</v>
      </c>
      <c r="OG78" s="1059">
        <v>8522</v>
      </c>
      <c r="OH78" s="1059">
        <v>7811</v>
      </c>
      <c r="OI78" s="1059">
        <v>7624</v>
      </c>
      <c r="OJ78" s="1059">
        <v>187</v>
      </c>
      <c r="OK78" s="1059">
        <v>17</v>
      </c>
      <c r="OL78" s="1059">
        <v>13</v>
      </c>
      <c r="OM78" s="1059">
        <v>157</v>
      </c>
      <c r="ON78" s="1059">
        <v>326</v>
      </c>
      <c r="OO78" s="1059">
        <v>299</v>
      </c>
      <c r="OP78" s="1059">
        <v>60</v>
      </c>
      <c r="OQ78" s="1059">
        <v>26</v>
      </c>
      <c r="OR78" s="1060">
        <v>0.89462567472424315</v>
      </c>
      <c r="OS78" s="1072">
        <v>0.10537432527575685</v>
      </c>
      <c r="OT78" s="1059">
        <v>32885</v>
      </c>
      <c r="OU78" s="1059">
        <v>13.78392492017637</v>
      </c>
      <c r="OV78" s="1060">
        <v>0</v>
      </c>
      <c r="OW78" s="1072">
        <v>0.05</v>
      </c>
      <c r="OX78" s="1059">
        <v>5680</v>
      </c>
      <c r="OY78" s="1060">
        <v>0.13354595070422534</v>
      </c>
      <c r="OZ78" s="1059">
        <v>758.54099999999994</v>
      </c>
      <c r="PA78" s="1060">
        <v>0</v>
      </c>
      <c r="PB78" s="1072">
        <v>0.05</v>
      </c>
      <c r="PC78" s="1059">
        <v>1395</v>
      </c>
      <c r="PD78" s="1059">
        <v>230</v>
      </c>
      <c r="PE78" s="1126">
        <v>90</v>
      </c>
      <c r="PF78" s="1059">
        <v>1365</v>
      </c>
      <c r="PG78" s="1059">
        <v>240</v>
      </c>
      <c r="PH78" s="1126">
        <v>90</v>
      </c>
      <c r="PI78" s="1059">
        <v>1295</v>
      </c>
      <c r="PJ78" s="1059">
        <v>230</v>
      </c>
      <c r="PK78" s="1126">
        <v>90</v>
      </c>
      <c r="PL78" s="1059">
        <v>1235</v>
      </c>
      <c r="PM78" s="1059">
        <v>215</v>
      </c>
      <c r="PN78" s="1126">
        <v>90</v>
      </c>
      <c r="PO78" s="1059">
        <v>1185</v>
      </c>
      <c r="PP78" s="1059">
        <v>240</v>
      </c>
      <c r="PQ78" s="1126">
        <v>65</v>
      </c>
      <c r="PR78" s="1059">
        <v>1135</v>
      </c>
      <c r="PS78" s="1059">
        <v>235</v>
      </c>
      <c r="PT78" s="1126">
        <v>50</v>
      </c>
      <c r="PU78" s="1059" t="s">
        <v>770</v>
      </c>
      <c r="PV78" s="1059" t="s">
        <v>770</v>
      </c>
      <c r="PW78" s="1059" t="s">
        <v>770</v>
      </c>
      <c r="PX78" s="1059" t="s">
        <v>770</v>
      </c>
      <c r="PY78" s="1059" t="s">
        <v>770</v>
      </c>
      <c r="PZ78" s="1059" t="s">
        <v>770</v>
      </c>
      <c r="QA78" s="1059" t="s">
        <v>770</v>
      </c>
      <c r="QB78" s="1126" t="s">
        <v>770</v>
      </c>
      <c r="QC78" s="1059">
        <v>344</v>
      </c>
      <c r="QD78" s="1059">
        <v>346</v>
      </c>
      <c r="QE78" s="1059" t="s">
        <v>770</v>
      </c>
      <c r="QF78" s="1059">
        <v>331</v>
      </c>
      <c r="QG78" s="1059">
        <v>347</v>
      </c>
      <c r="QH78" s="1059">
        <v>337</v>
      </c>
      <c r="QI78" s="1059">
        <v>346</v>
      </c>
      <c r="QJ78" s="1059">
        <v>332</v>
      </c>
      <c r="QK78" s="1126">
        <v>342</v>
      </c>
      <c r="QL78" s="1059">
        <v>322</v>
      </c>
      <c r="QM78" s="1059">
        <v>336</v>
      </c>
      <c r="QN78" s="1059">
        <v>357</v>
      </c>
      <c r="QO78" s="1059">
        <v>352</v>
      </c>
      <c r="QP78" s="1059">
        <v>345</v>
      </c>
      <c r="QQ78" s="1059">
        <v>396</v>
      </c>
      <c r="QR78" s="1059">
        <v>381</v>
      </c>
      <c r="QS78" s="1059">
        <v>427</v>
      </c>
      <c r="QT78" s="1059">
        <v>418</v>
      </c>
      <c r="QU78" s="1059">
        <v>380</v>
      </c>
      <c r="QV78" s="1059">
        <v>395</v>
      </c>
      <c r="QW78" s="1059">
        <v>374</v>
      </c>
      <c r="QX78" s="1059">
        <v>348</v>
      </c>
      <c r="QY78" s="1059">
        <v>322</v>
      </c>
      <c r="QZ78" s="1059">
        <v>372</v>
      </c>
      <c r="RA78" s="1059">
        <v>351</v>
      </c>
      <c r="RB78" s="1059">
        <v>338</v>
      </c>
      <c r="RC78" s="1059">
        <v>358</v>
      </c>
      <c r="RD78" s="1059">
        <v>376</v>
      </c>
      <c r="RE78" s="1059">
        <v>293</v>
      </c>
      <c r="RF78" s="1059">
        <v>237</v>
      </c>
      <c r="RG78" s="1059">
        <v>244</v>
      </c>
      <c r="RH78" s="1059">
        <v>242</v>
      </c>
      <c r="RI78" s="1059">
        <v>319</v>
      </c>
      <c r="RJ78" s="1126">
        <v>311</v>
      </c>
      <c r="RK78" s="1059">
        <v>322</v>
      </c>
      <c r="RL78" s="1059">
        <v>342</v>
      </c>
      <c r="RM78" s="1059">
        <v>330</v>
      </c>
      <c r="RN78" s="1059">
        <v>351</v>
      </c>
      <c r="RO78" s="1059">
        <v>372</v>
      </c>
      <c r="RP78" s="1059">
        <v>385</v>
      </c>
      <c r="RQ78" s="1059">
        <v>424</v>
      </c>
      <c r="RR78" s="1059">
        <v>411</v>
      </c>
      <c r="RS78" s="1059">
        <v>381</v>
      </c>
      <c r="RT78" s="1059">
        <v>386</v>
      </c>
      <c r="RU78" s="1059">
        <v>378</v>
      </c>
      <c r="RV78" s="1059">
        <v>349</v>
      </c>
      <c r="RW78" s="1059">
        <v>321</v>
      </c>
      <c r="RX78" s="1059">
        <v>364</v>
      </c>
      <c r="RY78" s="1059">
        <v>365</v>
      </c>
      <c r="RZ78" s="1059">
        <v>355</v>
      </c>
      <c r="SA78" s="1059">
        <v>362</v>
      </c>
      <c r="SB78" s="1059">
        <v>378</v>
      </c>
      <c r="SC78" s="1059">
        <v>357</v>
      </c>
      <c r="SD78" s="1059">
        <v>280</v>
      </c>
      <c r="SE78" s="1059">
        <v>244</v>
      </c>
      <c r="SF78" s="1059">
        <v>232</v>
      </c>
      <c r="SG78" s="1059">
        <v>314</v>
      </c>
      <c r="SH78" s="1059">
        <v>316</v>
      </c>
      <c r="SI78" s="1126">
        <v>306</v>
      </c>
      <c r="SJ78" s="1059">
        <v>328</v>
      </c>
      <c r="SK78" s="1059">
        <v>320</v>
      </c>
      <c r="SL78" s="1059">
        <v>337</v>
      </c>
      <c r="SM78" s="1059">
        <v>356</v>
      </c>
      <c r="SN78" s="1059">
        <v>365</v>
      </c>
      <c r="SO78" s="1059">
        <v>416</v>
      </c>
      <c r="SP78" s="1059">
        <v>410</v>
      </c>
      <c r="SQ78" s="1059">
        <v>366</v>
      </c>
      <c r="SR78" s="1059">
        <v>361</v>
      </c>
      <c r="SS78" s="1059">
        <v>357</v>
      </c>
      <c r="ST78" s="1059">
        <v>349</v>
      </c>
      <c r="SU78" s="1059">
        <v>317</v>
      </c>
      <c r="SV78" s="1059">
        <v>364</v>
      </c>
      <c r="SW78" s="1059">
        <v>367</v>
      </c>
      <c r="SX78" s="1059">
        <v>366</v>
      </c>
      <c r="SY78" s="1059">
        <v>364</v>
      </c>
      <c r="SZ78" s="1059">
        <v>377</v>
      </c>
      <c r="TA78" s="1059">
        <v>365</v>
      </c>
      <c r="TB78" s="1059">
        <v>333</v>
      </c>
      <c r="TC78" s="1059">
        <v>289</v>
      </c>
      <c r="TD78" s="1059">
        <v>235</v>
      </c>
      <c r="TE78" s="1059">
        <v>294</v>
      </c>
      <c r="TF78" s="1059">
        <v>300</v>
      </c>
      <c r="TG78" s="1059">
        <v>290</v>
      </c>
      <c r="TH78" s="1126">
        <v>347</v>
      </c>
      <c r="TI78" s="1059">
        <v>180</v>
      </c>
      <c r="TJ78" s="1059">
        <v>209</v>
      </c>
      <c r="TK78" s="1059">
        <v>389</v>
      </c>
      <c r="TL78" s="1060">
        <v>0.53727506426735216</v>
      </c>
      <c r="TM78" s="1060">
        <v>0.48760327892467598</v>
      </c>
      <c r="TN78" s="1060">
        <v>0.58621785005457605</v>
      </c>
      <c r="TO78" s="1126" t="s">
        <v>2154</v>
      </c>
      <c r="TP78" s="1059">
        <v>163</v>
      </c>
      <c r="TQ78" s="1059">
        <v>217</v>
      </c>
      <c r="TR78" s="1059">
        <v>380</v>
      </c>
      <c r="TS78" s="1060">
        <v>0.57105263157894737</v>
      </c>
      <c r="TT78" s="1060">
        <v>0.52082423582582127</v>
      </c>
      <c r="TU78" s="1060">
        <v>0.61985884766888089</v>
      </c>
      <c r="TV78" s="1126" t="s">
        <v>2154</v>
      </c>
      <c r="TW78" s="1059">
        <v>157</v>
      </c>
      <c r="TX78" s="1059">
        <v>231</v>
      </c>
      <c r="TY78" s="1059">
        <v>388</v>
      </c>
      <c r="TZ78" s="1060">
        <v>0.59536082474226804</v>
      </c>
      <c r="UA78" s="1060">
        <v>0.54581911105369996</v>
      </c>
      <c r="UB78" s="1060">
        <v>0.64303277874559317</v>
      </c>
      <c r="UC78" s="1126" t="s">
        <v>3498</v>
      </c>
      <c r="UD78" s="1059">
        <v>123</v>
      </c>
      <c r="UE78" s="1059">
        <v>271</v>
      </c>
      <c r="UF78" s="1059">
        <v>394</v>
      </c>
      <c r="UG78" s="1060">
        <v>0.68781725888324874</v>
      </c>
      <c r="UH78" s="1060">
        <v>0.64043382556048589</v>
      </c>
      <c r="UI78" s="1060">
        <v>0.7315736581208544</v>
      </c>
      <c r="UJ78" s="1126" t="s">
        <v>2154</v>
      </c>
      <c r="UK78" s="1059">
        <v>92</v>
      </c>
      <c r="UL78" s="1059">
        <v>257</v>
      </c>
      <c r="UM78" s="1059">
        <v>349</v>
      </c>
      <c r="UN78" s="1060">
        <v>0.73638968481375355</v>
      </c>
      <c r="UO78" s="1060">
        <v>0.68777208500578002</v>
      </c>
      <c r="UP78" s="1060">
        <v>0.77986003666008463</v>
      </c>
      <c r="UQ78" s="1126" t="s">
        <v>2154</v>
      </c>
      <c r="UR78" s="1059">
        <v>4537</v>
      </c>
      <c r="US78" s="1059">
        <v>4444</v>
      </c>
      <c r="UT78" s="1059">
        <v>93</v>
      </c>
      <c r="UU78" s="1059">
        <v>77</v>
      </c>
      <c r="UV78" s="1060">
        <v>0.82795698924731187</v>
      </c>
      <c r="UW78" s="1059">
        <v>16</v>
      </c>
      <c r="UX78" s="1072">
        <v>0.17204301075268819</v>
      </c>
      <c r="UY78" s="1059">
        <v>3498</v>
      </c>
      <c r="UZ78" s="1059">
        <v>2402</v>
      </c>
      <c r="VA78" s="1059">
        <v>371</v>
      </c>
      <c r="VB78" s="1059">
        <v>725</v>
      </c>
      <c r="VC78" s="1060">
        <v>0.68667810177244137</v>
      </c>
      <c r="VD78" s="1060">
        <v>0.10606060606060606</v>
      </c>
      <c r="VE78" s="1072">
        <v>0.20726129216695255</v>
      </c>
      <c r="VF78" s="1059">
        <v>9520</v>
      </c>
      <c r="VG78" s="1059">
        <v>539</v>
      </c>
      <c r="VH78" s="1059">
        <v>613</v>
      </c>
      <c r="VI78" s="1059">
        <v>259</v>
      </c>
      <c r="VJ78" s="1059">
        <v>6442</v>
      </c>
      <c r="VK78" s="1059">
        <v>488</v>
      </c>
      <c r="VL78" s="1059">
        <v>3670</v>
      </c>
      <c r="VM78" s="1072">
        <v>0.1329700272479564</v>
      </c>
      <c r="VN78" s="1059">
        <v>2096</v>
      </c>
      <c r="VO78" s="1059">
        <v>7</v>
      </c>
      <c r="VP78" s="1059">
        <v>520</v>
      </c>
      <c r="VQ78" s="1059">
        <v>786</v>
      </c>
      <c r="VR78" s="1059">
        <v>276</v>
      </c>
      <c r="VS78" s="1126">
        <v>3685</v>
      </c>
      <c r="VT78" s="1059">
        <v>1422</v>
      </c>
      <c r="VU78" s="1059">
        <v>1180</v>
      </c>
      <c r="VV78" s="1059">
        <v>239</v>
      </c>
      <c r="VW78" s="1059">
        <v>3</v>
      </c>
      <c r="VX78" s="1059">
        <v>242</v>
      </c>
      <c r="VY78" s="1060">
        <v>0.1680731364275668</v>
      </c>
      <c r="VZ78" s="1072">
        <v>0.17018284106891701</v>
      </c>
      <c r="WA78" s="1059">
        <v>205</v>
      </c>
      <c r="WB78" s="1059">
        <v>205</v>
      </c>
      <c r="WC78" s="1059">
        <v>155</v>
      </c>
      <c r="WD78" s="1059">
        <v>155</v>
      </c>
      <c r="WE78" s="1059">
        <v>150</v>
      </c>
      <c r="WF78" s="1059">
        <v>140</v>
      </c>
      <c r="WG78" s="1126">
        <v>140</v>
      </c>
      <c r="WH78" s="1059">
        <v>786</v>
      </c>
      <c r="WI78" s="1059">
        <v>251</v>
      </c>
      <c r="WJ78" s="1060">
        <v>0.3193384223918575</v>
      </c>
      <c r="WK78" s="1126">
        <v>83</v>
      </c>
      <c r="WL78" s="1059" t="s">
        <v>770</v>
      </c>
      <c r="WM78" s="1060" t="s">
        <v>770</v>
      </c>
      <c r="WN78" s="1060" t="s">
        <v>770</v>
      </c>
      <c r="WO78" s="1072" t="s">
        <v>770</v>
      </c>
      <c r="WP78" s="1059" t="s">
        <v>770</v>
      </c>
      <c r="WQ78" s="1060" t="s">
        <v>770</v>
      </c>
      <c r="WR78" s="1060" t="s">
        <v>770</v>
      </c>
      <c r="WS78" s="1072" t="s">
        <v>770</v>
      </c>
      <c r="WT78" s="1059" t="s">
        <v>770</v>
      </c>
      <c r="WU78" s="1060" t="s">
        <v>770</v>
      </c>
      <c r="WV78" s="1060" t="s">
        <v>770</v>
      </c>
      <c r="WW78" s="1072" t="s">
        <v>770</v>
      </c>
      <c r="WX78" s="1059" t="s">
        <v>770</v>
      </c>
      <c r="WY78" s="1060" t="s">
        <v>770</v>
      </c>
      <c r="WZ78" s="1060" t="s">
        <v>770</v>
      </c>
      <c r="XA78" s="1072" t="s">
        <v>770</v>
      </c>
      <c r="XB78" s="1059">
        <v>573</v>
      </c>
      <c r="XC78" s="1059">
        <v>14741</v>
      </c>
      <c r="XD78" s="1072">
        <v>3.8871175632589378E-2</v>
      </c>
      <c r="XE78" s="1059">
        <v>260</v>
      </c>
      <c r="XF78" s="1059">
        <v>1705</v>
      </c>
      <c r="XG78" s="1060">
        <v>0.15249266862170088</v>
      </c>
      <c r="XH78" s="1060">
        <v>0.1362111101752638</v>
      </c>
      <c r="XI78" s="1060">
        <v>0.17033661320582019</v>
      </c>
      <c r="XJ78" s="1059">
        <v>275</v>
      </c>
      <c r="XK78" s="1059">
        <v>1725</v>
      </c>
      <c r="XL78" s="1060">
        <v>0.15942028985507245</v>
      </c>
      <c r="XM78" s="1060">
        <v>0.14290479922108176</v>
      </c>
      <c r="XN78" s="1060">
        <v>0.17744930612209392</v>
      </c>
      <c r="XO78" s="1059">
        <v>275</v>
      </c>
      <c r="XP78" s="1059">
        <v>1760</v>
      </c>
      <c r="XQ78" s="1060">
        <v>0.15625</v>
      </c>
      <c r="XR78" s="1060">
        <v>0.14003736828517668</v>
      </c>
      <c r="XS78" s="1060">
        <v>0.17395993348535377</v>
      </c>
      <c r="XT78" s="1059">
        <v>270</v>
      </c>
      <c r="XU78" s="1059">
        <v>1805</v>
      </c>
      <c r="XV78" s="1060">
        <v>0.14958448753462603</v>
      </c>
      <c r="XW78" s="1060">
        <v>0.13387543081543327</v>
      </c>
      <c r="XX78" s="1060">
        <v>0.16678190770845325</v>
      </c>
      <c r="XY78" s="1059">
        <v>255</v>
      </c>
      <c r="XZ78" s="1059">
        <v>1760</v>
      </c>
      <c r="YA78" s="1060">
        <v>0.14488636363636365</v>
      </c>
      <c r="YB78" s="1060">
        <v>0.12921510620756937</v>
      </c>
      <c r="YC78" s="1060">
        <v>0.16210442041487944</v>
      </c>
      <c r="YD78" s="1059">
        <v>230</v>
      </c>
      <c r="YE78" s="1059">
        <v>1705</v>
      </c>
      <c r="YF78" s="1060">
        <v>0.13489736070381231</v>
      </c>
      <c r="YG78" s="1060">
        <v>0.11950039466075037</v>
      </c>
      <c r="YH78" s="1060">
        <v>0.15193582104342646</v>
      </c>
      <c r="YI78" s="1059" t="s">
        <v>770</v>
      </c>
      <c r="YJ78" s="1059" t="s">
        <v>770</v>
      </c>
      <c r="YK78" s="1060" t="s">
        <v>770</v>
      </c>
      <c r="YL78" s="1060" t="s">
        <v>770</v>
      </c>
      <c r="YM78" s="1072" t="s">
        <v>770</v>
      </c>
      <c r="YN78" s="1059">
        <v>280</v>
      </c>
      <c r="YO78" s="1059">
        <v>285</v>
      </c>
      <c r="YP78" s="1059">
        <v>295</v>
      </c>
      <c r="YQ78" s="1059">
        <v>250</v>
      </c>
      <c r="YR78" s="1059">
        <v>220</v>
      </c>
      <c r="YS78" s="1059">
        <v>220</v>
      </c>
      <c r="YT78" s="1126">
        <v>180</v>
      </c>
      <c r="YU78" s="1059">
        <v>9</v>
      </c>
      <c r="YV78" s="1059">
        <v>131</v>
      </c>
      <c r="YW78" s="1060">
        <v>6.8702290076335881E-2</v>
      </c>
      <c r="YX78" s="1060">
        <v>3.6562545650761696E-2</v>
      </c>
      <c r="YY78" s="1060">
        <v>0.12541626273440917</v>
      </c>
      <c r="YZ78" s="1059">
        <v>5</v>
      </c>
      <c r="ZA78" s="1059">
        <v>131</v>
      </c>
      <c r="ZB78" s="1060">
        <v>3.8167938931297711E-2</v>
      </c>
      <c r="ZC78" s="1060">
        <v>1.6411333469222619E-2</v>
      </c>
      <c r="ZD78" s="1060">
        <v>8.6238540996314339E-2</v>
      </c>
      <c r="ZE78" s="1059">
        <v>8</v>
      </c>
      <c r="ZF78" s="1059">
        <v>130</v>
      </c>
      <c r="ZG78" s="1060">
        <v>6.1538461538461542E-2</v>
      </c>
      <c r="ZH78" s="1060">
        <v>3.1509285157333006E-2</v>
      </c>
      <c r="ZI78" s="1060">
        <v>0.11673669927470683</v>
      </c>
      <c r="ZJ78" s="1059">
        <v>18</v>
      </c>
      <c r="ZK78" s="1059">
        <v>129</v>
      </c>
      <c r="ZL78" s="1060">
        <v>0.13953488372093023</v>
      </c>
      <c r="ZM78" s="1060">
        <v>9.0120172532091009E-2</v>
      </c>
      <c r="ZN78" s="1072">
        <v>0.20979718139030956</v>
      </c>
      <c r="ZO78" s="1059">
        <v>345</v>
      </c>
      <c r="ZP78" s="1059">
        <v>18</v>
      </c>
      <c r="ZQ78" s="1059">
        <v>327</v>
      </c>
      <c r="ZR78" s="1060">
        <v>0.94782608695652171</v>
      </c>
      <c r="ZS78" s="1059">
        <v>136</v>
      </c>
      <c r="ZT78" s="1059">
        <v>35</v>
      </c>
      <c r="ZU78" s="1059">
        <v>171</v>
      </c>
      <c r="ZV78" s="1060">
        <v>0.41590214067278286</v>
      </c>
      <c r="ZW78" s="1060">
        <v>0.36375961407472374</v>
      </c>
      <c r="ZX78" s="1060">
        <v>0.46999761757317471</v>
      </c>
      <c r="ZY78" s="1060">
        <v>0.52293577981651373</v>
      </c>
      <c r="ZZ78" s="1060">
        <v>0.46884793763601668</v>
      </c>
      <c r="AAA78" s="1072">
        <v>0.57649099918728375</v>
      </c>
      <c r="AAB78" s="1059">
        <v>65</v>
      </c>
      <c r="AAC78" s="1059">
        <v>290</v>
      </c>
      <c r="AAD78" s="1059">
        <v>355</v>
      </c>
      <c r="AAE78" s="1060">
        <v>0.81690140845070425</v>
      </c>
      <c r="AAF78" s="1059">
        <v>135</v>
      </c>
      <c r="AAG78" s="1060">
        <v>0.46551724137931033</v>
      </c>
      <c r="AAH78" s="1060">
        <v>0.40893325130432945</v>
      </c>
      <c r="AAI78" s="1060">
        <v>0.5230028339565177</v>
      </c>
      <c r="AAJ78" s="1059">
        <v>39</v>
      </c>
      <c r="AAK78" s="1059">
        <v>174</v>
      </c>
      <c r="AAL78" s="1060">
        <v>0.6</v>
      </c>
      <c r="AAM78" s="1060">
        <v>0.54266334652733006</v>
      </c>
      <c r="AAN78" s="1072">
        <v>0.65472200621621301</v>
      </c>
      <c r="AAO78" s="1059">
        <v>307</v>
      </c>
      <c r="AAP78" s="1059">
        <v>132</v>
      </c>
      <c r="AAQ78" s="1060">
        <v>0.42996742671009774</v>
      </c>
      <c r="AAR78" s="1060">
        <v>0.37579018184744106</v>
      </c>
      <c r="AAS78" s="1060">
        <v>0.48587563273489198</v>
      </c>
      <c r="AAT78" s="1059">
        <v>54</v>
      </c>
      <c r="AAU78" s="1059">
        <v>186</v>
      </c>
      <c r="AAV78" s="1060">
        <v>0.60586319218241047</v>
      </c>
      <c r="AAW78" s="1060">
        <v>0.55021544839837477</v>
      </c>
      <c r="AAX78" s="1072">
        <v>0.65889436676786595</v>
      </c>
      <c r="AAY78" s="1059">
        <v>347</v>
      </c>
      <c r="AAZ78" s="1059">
        <v>334</v>
      </c>
      <c r="ABA78" s="1059">
        <v>13</v>
      </c>
      <c r="ABB78" s="1060">
        <v>0.96253602305475505</v>
      </c>
      <c r="ABC78" s="1059">
        <v>141</v>
      </c>
      <c r="ABD78" s="1060">
        <v>0.42215568862275449</v>
      </c>
      <c r="ABE78" s="1060">
        <v>0.37036702012408323</v>
      </c>
      <c r="ABF78" s="1060">
        <v>0.47571462958961142</v>
      </c>
      <c r="ABG78" s="1059">
        <v>35</v>
      </c>
      <c r="ABH78" s="1059">
        <v>176</v>
      </c>
      <c r="ABI78" s="1060">
        <v>0.52694610778443118</v>
      </c>
      <c r="ABJ78" s="1060">
        <v>0.47339981562648481</v>
      </c>
      <c r="ABK78" s="1072">
        <v>0.57987961331877469</v>
      </c>
      <c r="ABL78" s="1059">
        <v>9520</v>
      </c>
      <c r="ABM78" s="1059">
        <v>5850</v>
      </c>
      <c r="ABN78" s="1059">
        <v>3670</v>
      </c>
      <c r="ABO78" s="1059">
        <v>539</v>
      </c>
      <c r="ABP78" s="1059">
        <v>367</v>
      </c>
      <c r="ABQ78" s="1059">
        <v>698</v>
      </c>
      <c r="ABR78" s="1059">
        <v>613</v>
      </c>
      <c r="ABS78" s="1059">
        <v>633</v>
      </c>
      <c r="ABT78" s="1059">
        <v>332</v>
      </c>
      <c r="ABU78" s="1059">
        <v>259</v>
      </c>
      <c r="ABV78" s="1059">
        <v>203</v>
      </c>
      <c r="ABW78" s="1126">
        <v>26</v>
      </c>
      <c r="ABX78" s="1059">
        <v>180</v>
      </c>
      <c r="ABY78" s="1059">
        <v>225</v>
      </c>
      <c r="ABZ78" s="1059">
        <v>135</v>
      </c>
      <c r="ACA78" s="1059">
        <v>90</v>
      </c>
      <c r="ACB78" s="1059">
        <v>570</v>
      </c>
      <c r="ACC78" s="1059">
        <v>625</v>
      </c>
      <c r="ACD78" s="1059">
        <v>335</v>
      </c>
      <c r="ACE78" s="1059">
        <v>220</v>
      </c>
      <c r="ACF78" s="1059">
        <v>240</v>
      </c>
      <c r="ACG78" s="1059">
        <v>160</v>
      </c>
      <c r="ACH78" s="1059">
        <v>75</v>
      </c>
      <c r="ACI78" s="1059">
        <v>605</v>
      </c>
      <c r="ACJ78" s="1059">
        <v>690</v>
      </c>
      <c r="ACK78" s="1059">
        <v>340</v>
      </c>
      <c r="ACL78" s="1059">
        <v>220</v>
      </c>
      <c r="ACM78" s="1059">
        <v>230</v>
      </c>
      <c r="ACN78" s="1059">
        <v>160</v>
      </c>
      <c r="ACO78" s="1059">
        <v>70</v>
      </c>
      <c r="ACP78" s="1059">
        <v>610</v>
      </c>
      <c r="ACQ78" s="1059">
        <v>690</v>
      </c>
      <c r="ACR78" s="1059">
        <v>360</v>
      </c>
      <c r="ACS78" s="1059">
        <v>250</v>
      </c>
      <c r="ACT78" s="1059">
        <v>240</v>
      </c>
      <c r="ACU78" s="1059">
        <v>190</v>
      </c>
      <c r="ACV78" s="1059">
        <v>85</v>
      </c>
      <c r="ACW78" s="1059">
        <v>680</v>
      </c>
      <c r="ACX78" s="1059">
        <v>760</v>
      </c>
      <c r="ACY78" s="1059">
        <v>435</v>
      </c>
      <c r="ACZ78" s="1059">
        <v>295</v>
      </c>
      <c r="ADA78" s="1059">
        <v>255</v>
      </c>
      <c r="ADB78" s="1059">
        <v>205</v>
      </c>
      <c r="ADC78" s="1059">
        <v>85</v>
      </c>
      <c r="ADD78" s="1059">
        <v>745</v>
      </c>
      <c r="ADE78" s="1059">
        <v>840</v>
      </c>
      <c r="ADF78" s="1059">
        <v>455</v>
      </c>
      <c r="ADG78" s="1059">
        <v>285</v>
      </c>
      <c r="ADH78" s="1059">
        <v>285</v>
      </c>
      <c r="ADI78" s="1059">
        <v>190</v>
      </c>
      <c r="ADJ78" s="1059">
        <v>95</v>
      </c>
      <c r="ADK78" s="1059">
        <v>760</v>
      </c>
      <c r="ADL78" s="1059">
        <v>885</v>
      </c>
      <c r="ADM78" s="1126">
        <v>480</v>
      </c>
      <c r="ADN78" s="1059">
        <v>206</v>
      </c>
      <c r="ADO78" s="1059">
        <v>192</v>
      </c>
      <c r="ADP78" s="1060">
        <v>0.93203883495145634</v>
      </c>
      <c r="ADQ78" s="1059">
        <v>192</v>
      </c>
      <c r="ADR78" s="1060">
        <v>0.93203883495145634</v>
      </c>
      <c r="ADS78" s="1059">
        <v>220</v>
      </c>
      <c r="ADT78" s="1059">
        <v>177</v>
      </c>
      <c r="ADU78" s="1060">
        <v>0.80454545454545456</v>
      </c>
      <c r="ADV78" s="1059">
        <v>185</v>
      </c>
      <c r="ADW78" s="1060">
        <v>0.84090909090909094</v>
      </c>
      <c r="ADX78" s="1059">
        <v>186</v>
      </c>
      <c r="ADY78" s="1060">
        <v>0.84545454545454546</v>
      </c>
      <c r="ADZ78" s="1059">
        <v>174</v>
      </c>
      <c r="AEA78" s="1060">
        <v>0.79090909090909089</v>
      </c>
      <c r="AEB78" s="1059">
        <v>246</v>
      </c>
      <c r="AEC78" s="1059">
        <v>241</v>
      </c>
      <c r="AED78" s="1060">
        <v>0.97967479674796742</v>
      </c>
      <c r="AEE78" s="1059">
        <v>179</v>
      </c>
      <c r="AEF78" s="1060">
        <v>0.72764227642276424</v>
      </c>
      <c r="AEG78" s="1059">
        <v>241</v>
      </c>
      <c r="AEH78" s="1060">
        <v>0.97967479674796742</v>
      </c>
      <c r="AEI78" s="1059">
        <v>241</v>
      </c>
      <c r="AEJ78" s="1060">
        <v>0.97967479674796742</v>
      </c>
      <c r="AEK78" s="1059">
        <v>239</v>
      </c>
      <c r="AEL78" s="1060">
        <v>0.97154471544715448</v>
      </c>
      <c r="AEM78" s="1059">
        <v>238</v>
      </c>
      <c r="AEN78" s="1060">
        <v>0.96747967479674801</v>
      </c>
      <c r="AEO78" s="1059">
        <v>175</v>
      </c>
      <c r="AEP78" s="1072">
        <v>0.71138211382113825</v>
      </c>
      <c r="AEQ78" s="1158">
        <v>236</v>
      </c>
      <c r="AER78" s="1042">
        <v>176</v>
      </c>
      <c r="AES78" s="1144">
        <v>0.74576271186440679</v>
      </c>
      <c r="AET78" s="64">
        <v>53</v>
      </c>
      <c r="AEU78" s="1144">
        <v>0.22457627118644069</v>
      </c>
      <c r="AEV78" s="1042">
        <v>177</v>
      </c>
      <c r="AEW78" s="1144">
        <v>0.75</v>
      </c>
      <c r="AEX78" s="1042">
        <v>232</v>
      </c>
      <c r="AEY78" s="1042">
        <v>213</v>
      </c>
      <c r="AEZ78" s="1144">
        <v>0.9181034482758621</v>
      </c>
      <c r="AFA78" s="65">
        <v>178</v>
      </c>
      <c r="AFB78" s="1144">
        <v>0.76724137931034486</v>
      </c>
      <c r="AFC78" s="65">
        <v>163</v>
      </c>
      <c r="AFD78" s="1144">
        <v>0.70258620689655171</v>
      </c>
      <c r="AFE78" s="1042">
        <v>180</v>
      </c>
      <c r="AFF78" s="1144">
        <v>0.77586206896551724</v>
      </c>
      <c r="AFG78" s="1042">
        <v>132</v>
      </c>
      <c r="AFH78" s="1144">
        <v>0.56896551724137934</v>
      </c>
      <c r="AFI78" s="1042">
        <v>253</v>
      </c>
      <c r="AFJ78" s="1042">
        <v>248</v>
      </c>
      <c r="AFK78" s="1144">
        <v>0.98023715415019763</v>
      </c>
      <c r="AFL78" s="65">
        <v>224</v>
      </c>
      <c r="AFM78" s="1144">
        <v>0.88537549407114624</v>
      </c>
      <c r="AFN78" s="65">
        <v>248</v>
      </c>
      <c r="AFO78" s="1144">
        <v>0.98023715415019763</v>
      </c>
      <c r="AFP78" s="65">
        <v>248</v>
      </c>
      <c r="AFQ78" s="1144">
        <v>0.98023715415019763</v>
      </c>
      <c r="AFR78" s="65">
        <v>196</v>
      </c>
      <c r="AFS78" s="1144">
        <v>0.77470355731225293</v>
      </c>
      <c r="AFT78" s="65">
        <v>239</v>
      </c>
      <c r="AFU78" s="1144">
        <v>0.94466403162055335</v>
      </c>
      <c r="AFV78" s="1042">
        <v>240</v>
      </c>
      <c r="AFW78" s="1144">
        <v>0.9486166007905138</v>
      </c>
      <c r="AFX78" s="1042">
        <v>225</v>
      </c>
      <c r="AFY78" s="1144">
        <v>0.88932806324110669</v>
      </c>
      <c r="AFZ78" s="1042">
        <v>195</v>
      </c>
      <c r="AGA78" s="1144">
        <v>0.77075098814229248</v>
      </c>
      <c r="AGB78" s="1042">
        <v>187</v>
      </c>
      <c r="AGC78" s="802">
        <v>0.73913043478260865</v>
      </c>
      <c r="AGD78" s="1042">
        <v>215</v>
      </c>
      <c r="AGE78" s="1039">
        <v>193</v>
      </c>
      <c r="AGF78" s="1145">
        <v>0.89767441860465114</v>
      </c>
      <c r="AGG78" s="1039">
        <v>1</v>
      </c>
      <c r="AGH78" s="1145">
        <v>4.6511627906976744E-3</v>
      </c>
      <c r="AGI78" s="1039">
        <v>192</v>
      </c>
      <c r="AGJ78" s="1145">
        <v>0.89302325581395348</v>
      </c>
      <c r="AGK78" s="1039">
        <v>241</v>
      </c>
      <c r="AGL78" s="1039">
        <v>236</v>
      </c>
      <c r="AGM78" s="1145">
        <v>0.97925311203319498</v>
      </c>
      <c r="AGN78" s="1039">
        <v>225</v>
      </c>
      <c r="AGO78" s="1145">
        <v>0.93360995850622408</v>
      </c>
      <c r="AGP78" s="1039">
        <v>232</v>
      </c>
      <c r="AGQ78" s="1145">
        <v>0.96265560165975106</v>
      </c>
      <c r="AGR78" s="1039">
        <v>228</v>
      </c>
      <c r="AGS78" s="1145">
        <v>0.94605809128630702</v>
      </c>
      <c r="AGT78" s="1039">
        <v>226</v>
      </c>
      <c r="AGU78" s="1145">
        <v>0.93775933609958506</v>
      </c>
      <c r="AGV78" s="1039">
        <v>268</v>
      </c>
      <c r="AGW78" s="1039">
        <v>263</v>
      </c>
      <c r="AGX78" s="1145">
        <v>0.98134328358208955</v>
      </c>
      <c r="AGY78" s="1039">
        <v>251</v>
      </c>
      <c r="AGZ78" s="1145">
        <v>0.93656716417910446</v>
      </c>
      <c r="AHA78" s="1039">
        <v>263</v>
      </c>
      <c r="AHB78" s="1145">
        <v>0.98134328358208955</v>
      </c>
      <c r="AHC78" s="1039">
        <v>262</v>
      </c>
      <c r="AHD78" s="1145">
        <v>0.97761194029850751</v>
      </c>
      <c r="AHE78" s="1039">
        <v>262</v>
      </c>
      <c r="AHF78" s="1145">
        <v>0.97761194029850751</v>
      </c>
      <c r="AHG78" s="1039">
        <v>229</v>
      </c>
      <c r="AHH78" s="1145">
        <v>0.85447761194029848</v>
      </c>
      <c r="AHI78" s="1039">
        <v>259</v>
      </c>
      <c r="AHJ78" s="1145">
        <v>0.96641791044776115</v>
      </c>
      <c r="AHK78" s="1039">
        <v>254</v>
      </c>
      <c r="AHL78" s="1145">
        <v>0.94776119402985071</v>
      </c>
      <c r="AHM78" s="1039">
        <v>263</v>
      </c>
      <c r="AHN78" s="1145">
        <v>0.98134328358208955</v>
      </c>
      <c r="AHO78" s="1039">
        <v>255</v>
      </c>
      <c r="AHP78" s="749">
        <v>0.95149253731343286</v>
      </c>
    </row>
    <row r="79" spans="1:900" ht="12.75" customHeight="1" x14ac:dyDescent="0.2">
      <c r="A79" s="1979"/>
      <c r="B79" s="8" t="s">
        <v>720</v>
      </c>
      <c r="C79" s="1015" t="s">
        <v>721</v>
      </c>
      <c r="D79" s="3" t="s">
        <v>625</v>
      </c>
      <c r="E79" s="1" t="s">
        <v>1678</v>
      </c>
      <c r="F79" s="1" t="s">
        <v>1679</v>
      </c>
      <c r="G79" s="1" t="s">
        <v>770</v>
      </c>
      <c r="H79" s="1" t="s">
        <v>770</v>
      </c>
      <c r="I79" s="1" t="s">
        <v>1680</v>
      </c>
      <c r="J79" s="1" t="s">
        <v>625</v>
      </c>
      <c r="K79" s="1" t="s">
        <v>625</v>
      </c>
      <c r="L79" s="1" t="s">
        <v>737</v>
      </c>
      <c r="M79" s="1" t="s">
        <v>625</v>
      </c>
      <c r="N79" s="1" t="s">
        <v>628</v>
      </c>
      <c r="O79" s="1" t="s">
        <v>1681</v>
      </c>
      <c r="P79" s="1" t="s">
        <v>1529</v>
      </c>
      <c r="Q79" s="1">
        <v>515199</v>
      </c>
      <c r="R79" s="1">
        <v>104360</v>
      </c>
      <c r="S79" s="1">
        <v>23275</v>
      </c>
      <c r="T79" s="1">
        <v>80773</v>
      </c>
      <c r="U79" s="2063" t="s">
        <v>3682</v>
      </c>
      <c r="V79" s="1125">
        <v>445</v>
      </c>
      <c r="W79" s="1059">
        <v>495</v>
      </c>
      <c r="X79" s="1059">
        <v>2980</v>
      </c>
      <c r="Y79" s="1059">
        <v>3530</v>
      </c>
      <c r="Z79" s="1098">
        <v>0.14932885906040269</v>
      </c>
      <c r="AA79" s="1098">
        <v>0.13698405015828305</v>
      </c>
      <c r="AB79" s="1098">
        <v>0.16257659043083447</v>
      </c>
      <c r="AC79" s="1098">
        <v>0.14022662889518414</v>
      </c>
      <c r="AD79" s="1098">
        <v>0.12916298435044096</v>
      </c>
      <c r="AE79" s="1072">
        <v>0.15207245600583261</v>
      </c>
      <c r="AF79" s="1059">
        <v>420</v>
      </c>
      <c r="AG79" s="1059">
        <v>470</v>
      </c>
      <c r="AH79" s="1059">
        <v>2995</v>
      </c>
      <c r="AI79" s="1059">
        <v>3550</v>
      </c>
      <c r="AJ79" s="1098">
        <v>0.14023372287145242</v>
      </c>
      <c r="AK79" s="1098">
        <v>0.12825842013296487</v>
      </c>
      <c r="AL79" s="1098">
        <v>0.15313073311441552</v>
      </c>
      <c r="AM79" s="1098">
        <v>0.13239436619718309</v>
      </c>
      <c r="AN79" s="1098">
        <v>0.12164182292999716</v>
      </c>
      <c r="AO79" s="1072">
        <v>0.14394162240858535</v>
      </c>
      <c r="AP79" s="1059">
        <v>410</v>
      </c>
      <c r="AQ79" s="1059">
        <v>475</v>
      </c>
      <c r="AR79" s="1059">
        <v>3075</v>
      </c>
      <c r="AS79" s="1059">
        <v>3580</v>
      </c>
      <c r="AT79" s="1098">
        <v>0.13333333333333333</v>
      </c>
      <c r="AU79" s="1098">
        <v>0.12177468593469752</v>
      </c>
      <c r="AV79" s="1098">
        <v>0.14580695795295323</v>
      </c>
      <c r="AW79" s="1098">
        <v>0.13268156424581007</v>
      </c>
      <c r="AX79" s="1098">
        <v>0.12196203874414741</v>
      </c>
      <c r="AY79" s="1072">
        <v>0.14418853453890376</v>
      </c>
      <c r="AZ79" s="1059">
        <v>440</v>
      </c>
      <c r="BA79" s="1059">
        <v>495</v>
      </c>
      <c r="BB79" s="1059">
        <v>3035</v>
      </c>
      <c r="BC79" s="1059">
        <v>3540</v>
      </c>
      <c r="BD79" s="1098">
        <v>0.14497528830313014</v>
      </c>
      <c r="BE79" s="1098">
        <v>0.132898170680603</v>
      </c>
      <c r="BF79" s="1098">
        <v>0.1579499932653019</v>
      </c>
      <c r="BG79" s="1098">
        <v>0.13983050847457626</v>
      </c>
      <c r="BH79" s="1098">
        <v>0.12879588759383837</v>
      </c>
      <c r="BI79" s="1072">
        <v>0.15164596353553492</v>
      </c>
      <c r="BJ79" s="1059">
        <v>898</v>
      </c>
      <c r="BK79" s="1059">
        <v>1080</v>
      </c>
      <c r="BL79" s="1059">
        <v>947</v>
      </c>
      <c r="BM79" s="1059">
        <v>989</v>
      </c>
      <c r="BN79" s="1059">
        <v>773</v>
      </c>
      <c r="BO79" s="1059">
        <v>3914</v>
      </c>
      <c r="BP79" s="1059">
        <v>4687</v>
      </c>
      <c r="BQ79" s="1126">
        <v>14506</v>
      </c>
      <c r="BR79" s="1059">
        <v>952</v>
      </c>
      <c r="BS79" s="1059">
        <v>1064</v>
      </c>
      <c r="BT79" s="1059">
        <v>909</v>
      </c>
      <c r="BU79" s="1059">
        <v>990</v>
      </c>
      <c r="BV79" s="1059">
        <v>758</v>
      </c>
      <c r="BW79" s="1059">
        <v>3915</v>
      </c>
      <c r="BX79" s="1059">
        <v>4673</v>
      </c>
      <c r="BY79" s="1126">
        <v>14361</v>
      </c>
      <c r="BZ79" s="1059">
        <v>974</v>
      </c>
      <c r="CA79" s="1059">
        <v>1104</v>
      </c>
      <c r="CB79" s="1059">
        <v>895</v>
      </c>
      <c r="CC79" s="1059">
        <v>1001</v>
      </c>
      <c r="CD79" s="1059">
        <v>776</v>
      </c>
      <c r="CE79" s="1059">
        <v>3974</v>
      </c>
      <c r="CF79" s="1059">
        <v>4750</v>
      </c>
      <c r="CG79" s="1126">
        <v>14380</v>
      </c>
      <c r="CH79" s="1059">
        <v>965</v>
      </c>
      <c r="CI79" s="1059">
        <v>1066</v>
      </c>
      <c r="CJ79" s="1059">
        <v>925</v>
      </c>
      <c r="CK79" s="1059">
        <v>946</v>
      </c>
      <c r="CL79" s="1059">
        <v>870</v>
      </c>
      <c r="CM79" s="1059">
        <v>3902</v>
      </c>
      <c r="CN79" s="1059">
        <v>4772</v>
      </c>
      <c r="CO79" s="1126">
        <v>14215</v>
      </c>
      <c r="CP79" s="1059">
        <v>1009</v>
      </c>
      <c r="CQ79" s="1059">
        <v>1024</v>
      </c>
      <c r="CR79" s="1059">
        <v>931</v>
      </c>
      <c r="CS79" s="1059">
        <v>959</v>
      </c>
      <c r="CT79" s="1059">
        <v>857</v>
      </c>
      <c r="CU79" s="1059">
        <v>3923</v>
      </c>
      <c r="CV79" s="1059">
        <v>4780</v>
      </c>
      <c r="CW79" s="1126">
        <v>14191</v>
      </c>
      <c r="CX79" s="1059">
        <v>1000</v>
      </c>
      <c r="CY79" s="1059">
        <v>981</v>
      </c>
      <c r="CZ79" s="1059">
        <v>957</v>
      </c>
      <c r="DA79" s="1059">
        <v>963</v>
      </c>
      <c r="DB79" s="1059">
        <v>818</v>
      </c>
      <c r="DC79" s="1059">
        <v>3901</v>
      </c>
      <c r="DD79" s="1059">
        <v>4719</v>
      </c>
      <c r="DE79" s="1126">
        <v>14031</v>
      </c>
      <c r="DF79" s="1059">
        <v>997</v>
      </c>
      <c r="DG79" s="1059">
        <v>962</v>
      </c>
      <c r="DH79" s="1059">
        <v>981</v>
      </c>
      <c r="DI79" s="1059">
        <v>941</v>
      </c>
      <c r="DJ79" s="1059">
        <v>789</v>
      </c>
      <c r="DK79" s="1059">
        <v>3881</v>
      </c>
      <c r="DL79" s="1059">
        <v>4670</v>
      </c>
      <c r="DM79" s="1126">
        <v>13929</v>
      </c>
      <c r="DN79" s="1059">
        <v>997</v>
      </c>
      <c r="DO79" s="1059">
        <v>959</v>
      </c>
      <c r="DP79" s="1059">
        <v>990</v>
      </c>
      <c r="DQ79" s="1059">
        <v>952</v>
      </c>
      <c r="DR79" s="1059">
        <v>733</v>
      </c>
      <c r="DS79" s="1059">
        <v>3898</v>
      </c>
      <c r="DT79" s="1059">
        <v>4631</v>
      </c>
      <c r="DU79" s="1126">
        <v>13830</v>
      </c>
      <c r="DV79" s="1059">
        <v>948</v>
      </c>
      <c r="DW79" s="1059">
        <v>966</v>
      </c>
      <c r="DX79" s="1059">
        <v>939</v>
      </c>
      <c r="DY79" s="1059">
        <v>970</v>
      </c>
      <c r="DZ79" s="1059">
        <v>695</v>
      </c>
      <c r="EA79" s="1059">
        <v>3823</v>
      </c>
      <c r="EB79" s="1059">
        <v>4518</v>
      </c>
      <c r="EC79" s="1126">
        <v>13660</v>
      </c>
      <c r="ED79" s="1059">
        <v>915</v>
      </c>
      <c r="EE79" s="1059">
        <v>976</v>
      </c>
      <c r="EF79" s="1059">
        <v>938</v>
      </c>
      <c r="EG79" s="1059">
        <v>950</v>
      </c>
      <c r="EH79" s="1059">
        <v>657</v>
      </c>
      <c r="EI79" s="1059">
        <v>3779</v>
      </c>
      <c r="EJ79" s="1059">
        <v>4436</v>
      </c>
      <c r="EK79" s="1126">
        <v>13530</v>
      </c>
      <c r="EL79" s="1059">
        <v>898</v>
      </c>
      <c r="EM79" s="1059">
        <v>968</v>
      </c>
      <c r="EN79" s="1059">
        <v>942</v>
      </c>
      <c r="EO79" s="1059">
        <v>953</v>
      </c>
      <c r="EP79" s="1059">
        <v>678</v>
      </c>
      <c r="EQ79" s="1059">
        <v>3761</v>
      </c>
      <c r="ER79" s="1059">
        <v>4439</v>
      </c>
      <c r="ES79" s="1126">
        <v>13405</v>
      </c>
      <c r="ET79" s="1059" t="s">
        <v>770</v>
      </c>
      <c r="EU79" s="1059" t="s">
        <v>770</v>
      </c>
      <c r="EV79" s="1059">
        <v>26</v>
      </c>
      <c r="EW79" s="1059">
        <v>24</v>
      </c>
      <c r="EX79" s="1059">
        <v>50</v>
      </c>
      <c r="EY79" s="1059">
        <v>178</v>
      </c>
      <c r="EZ79" s="1098">
        <v>0.2808988764044944</v>
      </c>
      <c r="FA79" s="1098">
        <v>0.22003985425612255</v>
      </c>
      <c r="FB79" s="1098">
        <v>0.35101506080088668</v>
      </c>
      <c r="FC79" s="64" t="s">
        <v>2154</v>
      </c>
      <c r="FD79" s="1098">
        <v>0.1348314606741573</v>
      </c>
      <c r="FE79" s="1098">
        <v>9.2308128741304576E-2</v>
      </c>
      <c r="FF79" s="1098">
        <v>0.19278339635371078</v>
      </c>
      <c r="FG79" s="1126" t="s">
        <v>3498</v>
      </c>
      <c r="FH79" s="1059" t="s">
        <v>770</v>
      </c>
      <c r="FI79" s="1059" t="s">
        <v>770</v>
      </c>
      <c r="FJ79" s="1059">
        <v>26</v>
      </c>
      <c r="FK79" s="1059">
        <v>27</v>
      </c>
      <c r="FL79" s="1059">
        <v>53</v>
      </c>
      <c r="FM79" s="1059">
        <v>164</v>
      </c>
      <c r="FN79" s="1098">
        <v>0.32317073170731708</v>
      </c>
      <c r="FO79" s="1098">
        <v>0.25634774720454612</v>
      </c>
      <c r="FP79" s="1098">
        <v>0.39808804948403193</v>
      </c>
      <c r="FQ79" s="1059" t="s">
        <v>2154</v>
      </c>
      <c r="FR79" s="1098">
        <v>0.16463414634146342</v>
      </c>
      <c r="FS79" s="1098">
        <v>0.11568280400165568</v>
      </c>
      <c r="FT79" s="1098">
        <v>0.22893681040771646</v>
      </c>
      <c r="FU79" s="1126" t="s">
        <v>2154</v>
      </c>
      <c r="FV79" s="1059" t="s">
        <v>770</v>
      </c>
      <c r="FW79" s="1059" t="s">
        <v>770</v>
      </c>
      <c r="FX79" s="1059">
        <v>15</v>
      </c>
      <c r="FY79" s="1059">
        <v>19</v>
      </c>
      <c r="FZ79" s="1059">
        <v>34</v>
      </c>
      <c r="GA79" s="1059">
        <v>151</v>
      </c>
      <c r="GB79" s="1098">
        <v>0.2251655629139073</v>
      </c>
      <c r="GC79" s="1098">
        <v>0.16584154433119591</v>
      </c>
      <c r="GD79" s="1098">
        <v>0.29812630619058383</v>
      </c>
      <c r="GE79" s="1059" t="s">
        <v>3498</v>
      </c>
      <c r="GF79" s="1098">
        <v>0.12582781456953643</v>
      </c>
      <c r="GG79" s="1098">
        <v>8.2053702469154652E-2</v>
      </c>
      <c r="GH79" s="1098">
        <v>0.18816758800025629</v>
      </c>
      <c r="GI79" s="1126" t="s">
        <v>3498</v>
      </c>
      <c r="GJ79" s="1059" t="s">
        <v>770</v>
      </c>
      <c r="GK79" s="1059" t="s">
        <v>770</v>
      </c>
      <c r="GL79" s="1059">
        <v>17</v>
      </c>
      <c r="GM79" s="1059">
        <v>28</v>
      </c>
      <c r="GN79" s="1059">
        <v>45</v>
      </c>
      <c r="GO79" s="1059">
        <v>167</v>
      </c>
      <c r="GP79" s="1098">
        <v>0.26946107784431139</v>
      </c>
      <c r="GQ79" s="1098">
        <v>0.20791266443193621</v>
      </c>
      <c r="GR79" s="1098">
        <v>0.3413770657569461</v>
      </c>
      <c r="GS79" s="1059" t="s">
        <v>2154</v>
      </c>
      <c r="GT79" s="1098">
        <v>0.16766467065868262</v>
      </c>
      <c r="GU79" s="1098">
        <v>0.11862396675614248</v>
      </c>
      <c r="GV79" s="1098">
        <v>0.23165083910055798</v>
      </c>
      <c r="GW79" s="1126" t="s">
        <v>2154</v>
      </c>
      <c r="GX79" s="1059" t="s">
        <v>770</v>
      </c>
      <c r="GY79" s="1059" t="s">
        <v>770</v>
      </c>
      <c r="GZ79" s="1059">
        <v>31</v>
      </c>
      <c r="HA79" s="1059">
        <v>18</v>
      </c>
      <c r="HB79" s="1059">
        <v>49</v>
      </c>
      <c r="HC79" s="1059">
        <v>171</v>
      </c>
      <c r="HD79" s="1098">
        <v>0.28654970760233917</v>
      </c>
      <c r="HE79" s="1098">
        <v>0.22405505434208847</v>
      </c>
      <c r="HF79" s="1098">
        <v>0.35842383543391149</v>
      </c>
      <c r="HG79" s="1059" t="s">
        <v>2154</v>
      </c>
      <c r="HH79" s="1098">
        <v>0.10526315789473684</v>
      </c>
      <c r="HI79" s="1098">
        <v>6.7627023467475122E-2</v>
      </c>
      <c r="HJ79" s="1098">
        <v>0.16024489598129185</v>
      </c>
      <c r="HK79" s="1126" t="s">
        <v>2154</v>
      </c>
      <c r="HL79" s="1059" t="s">
        <v>770</v>
      </c>
      <c r="HM79" s="1059" t="s">
        <v>770</v>
      </c>
      <c r="HN79" s="1059">
        <v>23</v>
      </c>
      <c r="HO79" s="1059">
        <v>15</v>
      </c>
      <c r="HP79" s="1059">
        <v>38</v>
      </c>
      <c r="HQ79" s="1059">
        <v>157</v>
      </c>
      <c r="HR79" s="1098">
        <v>0.24203821656050956</v>
      </c>
      <c r="HS79" s="1098">
        <v>0.1817197410773691</v>
      </c>
      <c r="HT79" s="1098">
        <v>0.31467875845191767</v>
      </c>
      <c r="HU79" s="1059" t="s">
        <v>2154</v>
      </c>
      <c r="HV79" s="1098">
        <v>9.5541401273885357E-2</v>
      </c>
      <c r="HW79" s="1098">
        <v>5.8756000760953095E-2</v>
      </c>
      <c r="HX79" s="1098">
        <v>0.15164658492076807</v>
      </c>
      <c r="HY79" s="1126" t="s">
        <v>2154</v>
      </c>
      <c r="HZ79" s="1059" t="s">
        <v>770</v>
      </c>
      <c r="IA79" s="1059" t="s">
        <v>770</v>
      </c>
      <c r="IB79" s="1059">
        <v>25</v>
      </c>
      <c r="IC79" s="1059">
        <v>12</v>
      </c>
      <c r="ID79" s="1059">
        <v>37</v>
      </c>
      <c r="IE79" s="1059">
        <v>181</v>
      </c>
      <c r="IF79" s="1098">
        <v>0.20441988950276244</v>
      </c>
      <c r="IG79" s="1098">
        <v>0.152102226435188</v>
      </c>
      <c r="IH79" s="1098">
        <v>0.2690233117277866</v>
      </c>
      <c r="II79" s="1059" t="s">
        <v>2154</v>
      </c>
      <c r="IJ79" s="1098">
        <v>6.6298342541436461E-2</v>
      </c>
      <c r="IK79" s="1098">
        <v>3.8328830686219811E-2</v>
      </c>
      <c r="IL79" s="1098">
        <v>0.11229462250618218</v>
      </c>
      <c r="IM79" s="1126" t="s">
        <v>2154</v>
      </c>
      <c r="IN79" s="1059" t="s">
        <v>770</v>
      </c>
      <c r="IO79" s="1059" t="s">
        <v>770</v>
      </c>
      <c r="IP79" s="1059">
        <v>8</v>
      </c>
      <c r="IQ79" s="1059">
        <v>13</v>
      </c>
      <c r="IR79" s="1059">
        <v>21</v>
      </c>
      <c r="IS79" s="1059">
        <v>114</v>
      </c>
      <c r="IT79" s="1098">
        <v>0.18421052631578946</v>
      </c>
      <c r="IU79" s="1098">
        <v>0.12376031450566292</v>
      </c>
      <c r="IV79" s="1098">
        <v>0.26524928601571068</v>
      </c>
      <c r="IW79" s="1059" t="s">
        <v>2154</v>
      </c>
      <c r="IX79" s="1098">
        <v>0.11403508771929824</v>
      </c>
      <c r="IY79" s="1098">
        <v>6.786521821254024E-2</v>
      </c>
      <c r="IZ79" s="1098">
        <v>0.18536873798024975</v>
      </c>
      <c r="JA79" s="1126" t="s">
        <v>2154</v>
      </c>
      <c r="JB79" s="1059">
        <v>13976</v>
      </c>
      <c r="JC79" s="1059">
        <v>1017</v>
      </c>
      <c r="JD79" s="1059">
        <v>976</v>
      </c>
      <c r="JE79" s="1059">
        <v>947</v>
      </c>
      <c r="JF79" s="1059">
        <v>950</v>
      </c>
      <c r="JG79" s="1126">
        <v>803</v>
      </c>
      <c r="JH79" s="1059">
        <v>2152</v>
      </c>
      <c r="JI79" s="1059">
        <v>20</v>
      </c>
      <c r="JJ79" s="1059">
        <v>48</v>
      </c>
      <c r="JK79" s="1059">
        <v>57</v>
      </c>
      <c r="JL79" s="1059">
        <v>61</v>
      </c>
      <c r="JM79" s="1126">
        <v>42</v>
      </c>
      <c r="JN79" s="1060">
        <v>0.15397824842587293</v>
      </c>
      <c r="JO79" s="1060">
        <v>1.966568338249754E-2</v>
      </c>
      <c r="JP79" s="1060">
        <v>4.9180327868852458E-2</v>
      </c>
      <c r="JQ79" s="1060">
        <v>6.0190073917634639E-2</v>
      </c>
      <c r="JR79" s="1060">
        <v>6.4210526315789468E-2</v>
      </c>
      <c r="JS79" s="1072">
        <v>5.2303860523038606E-2</v>
      </c>
      <c r="JT79" s="1059">
        <v>13989</v>
      </c>
      <c r="JU79" s="1059">
        <v>12961</v>
      </c>
      <c r="JV79" s="1059">
        <v>12372</v>
      </c>
      <c r="JW79" s="1059">
        <v>589</v>
      </c>
      <c r="JX79" s="1059">
        <v>95</v>
      </c>
      <c r="JY79" s="1059">
        <v>16</v>
      </c>
      <c r="JZ79" s="1059">
        <v>478</v>
      </c>
      <c r="KA79" s="1059">
        <v>286</v>
      </c>
      <c r="KB79" s="1059">
        <v>548</v>
      </c>
      <c r="KC79" s="1059">
        <v>136</v>
      </c>
      <c r="KD79" s="1059">
        <v>58</v>
      </c>
      <c r="KE79" s="1060">
        <v>0.88440917864036028</v>
      </c>
      <c r="KF79" s="1072">
        <v>0.11559082135963972</v>
      </c>
      <c r="KG79" s="1059">
        <v>1017</v>
      </c>
      <c r="KH79" s="1059">
        <v>878</v>
      </c>
      <c r="KI79" s="1059">
        <v>849</v>
      </c>
      <c r="KJ79" s="1059">
        <v>29</v>
      </c>
      <c r="KK79" s="1059">
        <v>1</v>
      </c>
      <c r="KL79" s="1059">
        <v>0</v>
      </c>
      <c r="KM79" s="1059">
        <v>28</v>
      </c>
      <c r="KN79" s="1059">
        <v>67</v>
      </c>
      <c r="KO79" s="1059">
        <v>52</v>
      </c>
      <c r="KP79" s="1059">
        <v>15</v>
      </c>
      <c r="KQ79" s="1059">
        <v>5</v>
      </c>
      <c r="KR79" s="1060">
        <v>0.83480825958702065</v>
      </c>
      <c r="KS79" s="1072">
        <v>0.16519174041297935</v>
      </c>
      <c r="KT79" s="1059">
        <v>586</v>
      </c>
      <c r="KU79" s="1059">
        <v>513</v>
      </c>
      <c r="KV79" s="1059">
        <v>506</v>
      </c>
      <c r="KW79" s="1059">
        <v>7</v>
      </c>
      <c r="KX79" s="1059">
        <v>2</v>
      </c>
      <c r="KY79" s="1059">
        <v>0</v>
      </c>
      <c r="KZ79" s="1059">
        <v>5</v>
      </c>
      <c r="LA79" s="1059">
        <v>38</v>
      </c>
      <c r="LB79" s="1059">
        <v>30</v>
      </c>
      <c r="LC79" s="1059">
        <v>3</v>
      </c>
      <c r="LD79" s="1059">
        <v>2</v>
      </c>
      <c r="LE79" s="1060">
        <v>0.86348122866894195</v>
      </c>
      <c r="LF79" s="1072">
        <v>0.13651877133105805</v>
      </c>
      <c r="LG79" s="1059">
        <v>390</v>
      </c>
      <c r="LH79" s="1059">
        <v>349</v>
      </c>
      <c r="LI79" s="1059">
        <v>342</v>
      </c>
      <c r="LJ79" s="1059">
        <v>7</v>
      </c>
      <c r="LK79" s="1059">
        <v>2</v>
      </c>
      <c r="LL79" s="1059">
        <v>0</v>
      </c>
      <c r="LM79" s="1059">
        <v>5</v>
      </c>
      <c r="LN79" s="1059">
        <v>18</v>
      </c>
      <c r="LO79" s="1059">
        <v>16</v>
      </c>
      <c r="LP79" s="1059">
        <v>3</v>
      </c>
      <c r="LQ79" s="1059">
        <v>4</v>
      </c>
      <c r="LR79" s="1060">
        <v>0.87692307692307692</v>
      </c>
      <c r="LS79" s="1072">
        <v>0.12307692307692308</v>
      </c>
      <c r="LT79" s="1059">
        <v>947</v>
      </c>
      <c r="LU79" s="1059">
        <v>848</v>
      </c>
      <c r="LV79" s="1059">
        <v>826</v>
      </c>
      <c r="LW79" s="1059">
        <v>22</v>
      </c>
      <c r="LX79" s="1059">
        <v>4</v>
      </c>
      <c r="LY79" s="1059">
        <v>1</v>
      </c>
      <c r="LZ79" s="1059">
        <v>17</v>
      </c>
      <c r="MA79" s="1059">
        <v>36</v>
      </c>
      <c r="MB79" s="1059">
        <v>50</v>
      </c>
      <c r="MC79" s="1059">
        <v>7</v>
      </c>
      <c r="MD79" s="1059">
        <v>6</v>
      </c>
      <c r="ME79" s="1060">
        <v>0.87222808870116153</v>
      </c>
      <c r="MF79" s="1072">
        <v>0.12777191129883847</v>
      </c>
      <c r="MG79" s="1059">
        <v>220</v>
      </c>
      <c r="MH79" s="1059">
        <v>210</v>
      </c>
      <c r="MI79" s="1059">
        <v>201</v>
      </c>
      <c r="MJ79" s="1059">
        <v>9</v>
      </c>
      <c r="MK79" s="1059">
        <v>1</v>
      </c>
      <c r="ML79" s="1059">
        <v>1</v>
      </c>
      <c r="MM79" s="1059">
        <v>7</v>
      </c>
      <c r="MN79" s="1059">
        <v>2</v>
      </c>
      <c r="MO79" s="1059">
        <v>6</v>
      </c>
      <c r="MP79" s="1059">
        <v>1</v>
      </c>
      <c r="MQ79" s="1059">
        <v>1</v>
      </c>
      <c r="MR79" s="1060">
        <v>0.91363636363636369</v>
      </c>
      <c r="MS79" s="1072">
        <v>8.6363636363636309E-2</v>
      </c>
      <c r="MT79" s="1059">
        <v>374</v>
      </c>
      <c r="MU79" s="1059">
        <v>344</v>
      </c>
      <c r="MV79" s="1059">
        <v>335</v>
      </c>
      <c r="MW79" s="1059">
        <v>9</v>
      </c>
      <c r="MX79" s="1059">
        <v>2</v>
      </c>
      <c r="MY79" s="1059">
        <v>1</v>
      </c>
      <c r="MZ79" s="1059">
        <v>6</v>
      </c>
      <c r="NA79" s="1059">
        <v>11</v>
      </c>
      <c r="NB79" s="1059">
        <v>11</v>
      </c>
      <c r="NC79" s="1059">
        <v>6</v>
      </c>
      <c r="ND79" s="1059">
        <v>2</v>
      </c>
      <c r="NE79" s="1060">
        <v>0.89572192513368987</v>
      </c>
      <c r="NF79" s="1072">
        <v>0.10427807486631013</v>
      </c>
      <c r="NG79" s="1059">
        <v>362</v>
      </c>
      <c r="NH79" s="1059">
        <v>339</v>
      </c>
      <c r="NI79" s="1059">
        <v>329</v>
      </c>
      <c r="NJ79" s="1059">
        <v>10</v>
      </c>
      <c r="NK79" s="1059">
        <v>0</v>
      </c>
      <c r="NL79" s="1059">
        <v>2</v>
      </c>
      <c r="NM79" s="1059">
        <v>8</v>
      </c>
      <c r="NN79" s="1059">
        <v>14</v>
      </c>
      <c r="NO79" s="1059">
        <v>7</v>
      </c>
      <c r="NP79" s="1059">
        <v>2</v>
      </c>
      <c r="NQ79" s="1059">
        <v>0</v>
      </c>
      <c r="NR79" s="1060">
        <v>0.90883977900552482</v>
      </c>
      <c r="NS79" s="1072">
        <v>9.1160220994475183E-2</v>
      </c>
      <c r="NT79" s="1059">
        <v>808</v>
      </c>
      <c r="NU79" s="1059">
        <v>750</v>
      </c>
      <c r="NV79" s="1059">
        <v>716</v>
      </c>
      <c r="NW79" s="1059">
        <v>34</v>
      </c>
      <c r="NX79" s="1059">
        <v>2</v>
      </c>
      <c r="NY79" s="1059">
        <v>0</v>
      </c>
      <c r="NZ79" s="1059">
        <v>32</v>
      </c>
      <c r="OA79" s="1059">
        <v>13</v>
      </c>
      <c r="OB79" s="1059">
        <v>33</v>
      </c>
      <c r="OC79" s="1059">
        <v>10</v>
      </c>
      <c r="OD79" s="1059">
        <v>2</v>
      </c>
      <c r="OE79" s="1060">
        <v>0.88613861386138615</v>
      </c>
      <c r="OF79" s="1072">
        <v>0.11386138613861385</v>
      </c>
      <c r="OG79" s="1059">
        <v>4704</v>
      </c>
      <c r="OH79" s="1059">
        <v>4231</v>
      </c>
      <c r="OI79" s="1059">
        <v>4104</v>
      </c>
      <c r="OJ79" s="1059">
        <v>127</v>
      </c>
      <c r="OK79" s="1059">
        <v>14</v>
      </c>
      <c r="OL79" s="1059">
        <v>5</v>
      </c>
      <c r="OM79" s="1059">
        <v>108</v>
      </c>
      <c r="ON79" s="1059">
        <v>199</v>
      </c>
      <c r="OO79" s="1059">
        <v>205</v>
      </c>
      <c r="OP79" s="1059">
        <v>47</v>
      </c>
      <c r="OQ79" s="1059">
        <v>22</v>
      </c>
      <c r="OR79" s="1060">
        <v>0.87244897959183676</v>
      </c>
      <c r="OS79" s="1072">
        <v>0.12755102040816324</v>
      </c>
      <c r="OT79" s="1059">
        <v>14191</v>
      </c>
      <c r="OU79" s="1059">
        <v>16.522934958776691</v>
      </c>
      <c r="OV79" s="1060">
        <v>0</v>
      </c>
      <c r="OW79" s="1072">
        <v>0.1111111111111111</v>
      </c>
      <c r="OX79" s="1059">
        <v>3160</v>
      </c>
      <c r="OY79" s="1060">
        <v>0.13756740506329115</v>
      </c>
      <c r="OZ79" s="1059">
        <v>434.71300000000002</v>
      </c>
      <c r="PA79" s="1060">
        <v>0</v>
      </c>
      <c r="PB79" s="1072">
        <v>0.1111111111111111</v>
      </c>
      <c r="PC79" s="1059">
        <v>565</v>
      </c>
      <c r="PD79" s="1059">
        <v>130</v>
      </c>
      <c r="PE79" s="1126">
        <v>40</v>
      </c>
      <c r="PF79" s="1059">
        <v>545</v>
      </c>
      <c r="PG79" s="1059">
        <v>120</v>
      </c>
      <c r="PH79" s="1126">
        <v>50</v>
      </c>
      <c r="PI79" s="1059">
        <v>535</v>
      </c>
      <c r="PJ79" s="1059">
        <v>130</v>
      </c>
      <c r="PK79" s="1126">
        <v>35</v>
      </c>
      <c r="PL79" s="1059">
        <v>495</v>
      </c>
      <c r="PM79" s="1059">
        <v>120</v>
      </c>
      <c r="PN79" s="1126">
        <v>45</v>
      </c>
      <c r="PO79" s="1059">
        <v>475</v>
      </c>
      <c r="PP79" s="1059">
        <v>125</v>
      </c>
      <c r="PQ79" s="1126">
        <v>40</v>
      </c>
      <c r="PR79" s="1059">
        <v>445</v>
      </c>
      <c r="PS79" s="1059">
        <v>130</v>
      </c>
      <c r="PT79" s="1126">
        <v>35</v>
      </c>
      <c r="PU79" s="1059" t="s">
        <v>770</v>
      </c>
      <c r="PV79" s="1059" t="s">
        <v>770</v>
      </c>
      <c r="PW79" s="1059" t="s">
        <v>770</v>
      </c>
      <c r="PX79" s="1059" t="s">
        <v>770</v>
      </c>
      <c r="PY79" s="1059" t="s">
        <v>770</v>
      </c>
      <c r="PZ79" s="1059" t="s">
        <v>770</v>
      </c>
      <c r="QA79" s="1059" t="s">
        <v>770</v>
      </c>
      <c r="QB79" s="1126" t="s">
        <v>770</v>
      </c>
      <c r="QC79" s="1059">
        <v>129</v>
      </c>
      <c r="QD79" s="1059">
        <v>163</v>
      </c>
      <c r="QE79" s="1059" t="s">
        <v>770</v>
      </c>
      <c r="QF79" s="1059">
        <v>151</v>
      </c>
      <c r="QG79" s="1059">
        <v>166</v>
      </c>
      <c r="QH79" s="1059">
        <v>183</v>
      </c>
      <c r="QI79" s="1059">
        <v>161</v>
      </c>
      <c r="QJ79" s="1059">
        <v>181</v>
      </c>
      <c r="QK79" s="1126">
        <v>193</v>
      </c>
      <c r="QL79" s="1059">
        <v>150</v>
      </c>
      <c r="QM79" s="1059">
        <v>162</v>
      </c>
      <c r="QN79" s="1059">
        <v>195</v>
      </c>
      <c r="QO79" s="1059">
        <v>195</v>
      </c>
      <c r="QP79" s="1059">
        <v>196</v>
      </c>
      <c r="QQ79" s="1059">
        <v>212</v>
      </c>
      <c r="QR79" s="1059">
        <v>211</v>
      </c>
      <c r="QS79" s="1059">
        <v>208</v>
      </c>
      <c r="QT79" s="1059">
        <v>232</v>
      </c>
      <c r="QU79" s="1059">
        <v>217</v>
      </c>
      <c r="QV79" s="1059">
        <v>207</v>
      </c>
      <c r="QW79" s="1059">
        <v>202</v>
      </c>
      <c r="QX79" s="1059">
        <v>180</v>
      </c>
      <c r="QY79" s="1059">
        <v>176</v>
      </c>
      <c r="QZ79" s="1059">
        <v>182</v>
      </c>
      <c r="RA79" s="1059">
        <v>183</v>
      </c>
      <c r="RB79" s="1059">
        <v>206</v>
      </c>
      <c r="RC79" s="1059">
        <v>211</v>
      </c>
      <c r="RD79" s="1059">
        <v>204</v>
      </c>
      <c r="RE79" s="1059">
        <v>185</v>
      </c>
      <c r="RF79" s="1059">
        <v>166</v>
      </c>
      <c r="RG79" s="1059">
        <v>149</v>
      </c>
      <c r="RH79" s="1059">
        <v>124</v>
      </c>
      <c r="RI79" s="1059">
        <v>179</v>
      </c>
      <c r="RJ79" s="1126">
        <v>155</v>
      </c>
      <c r="RK79" s="1059">
        <v>170</v>
      </c>
      <c r="RL79" s="1059">
        <v>187</v>
      </c>
      <c r="RM79" s="1059">
        <v>194</v>
      </c>
      <c r="RN79" s="1059">
        <v>196</v>
      </c>
      <c r="RO79" s="1059">
        <v>205</v>
      </c>
      <c r="RP79" s="1059">
        <v>204</v>
      </c>
      <c r="RQ79" s="1059">
        <v>212</v>
      </c>
      <c r="RR79" s="1059">
        <v>231</v>
      </c>
      <c r="RS79" s="1059">
        <v>215</v>
      </c>
      <c r="RT79" s="1059">
        <v>202</v>
      </c>
      <c r="RU79" s="1059">
        <v>202</v>
      </c>
      <c r="RV79" s="1059">
        <v>184</v>
      </c>
      <c r="RW79" s="1059">
        <v>170</v>
      </c>
      <c r="RX79" s="1059">
        <v>177</v>
      </c>
      <c r="RY79" s="1059">
        <v>176</v>
      </c>
      <c r="RZ79" s="1059">
        <v>193</v>
      </c>
      <c r="SA79" s="1059">
        <v>208</v>
      </c>
      <c r="SB79" s="1059">
        <v>205</v>
      </c>
      <c r="SC79" s="1059">
        <v>209</v>
      </c>
      <c r="SD79" s="1059">
        <v>175</v>
      </c>
      <c r="SE79" s="1059">
        <v>149</v>
      </c>
      <c r="SF79" s="1059">
        <v>124</v>
      </c>
      <c r="SG79" s="1059">
        <v>167</v>
      </c>
      <c r="SH79" s="1059">
        <v>170</v>
      </c>
      <c r="SI79" s="1126">
        <v>148</v>
      </c>
      <c r="SJ79" s="1059">
        <v>186</v>
      </c>
      <c r="SK79" s="1059">
        <v>183</v>
      </c>
      <c r="SL79" s="1059">
        <v>188</v>
      </c>
      <c r="SM79" s="1059">
        <v>208</v>
      </c>
      <c r="SN79" s="1059">
        <v>209</v>
      </c>
      <c r="SO79" s="1059">
        <v>225</v>
      </c>
      <c r="SP79" s="1059">
        <v>236</v>
      </c>
      <c r="SQ79" s="1059">
        <v>215</v>
      </c>
      <c r="SR79" s="1059">
        <v>216</v>
      </c>
      <c r="SS79" s="1059">
        <v>212</v>
      </c>
      <c r="ST79" s="1059">
        <v>177</v>
      </c>
      <c r="SU79" s="1059">
        <v>175</v>
      </c>
      <c r="SV79" s="1059">
        <v>181</v>
      </c>
      <c r="SW79" s="1059">
        <v>172</v>
      </c>
      <c r="SX79" s="1059">
        <v>190</v>
      </c>
      <c r="SY79" s="1059">
        <v>202</v>
      </c>
      <c r="SZ79" s="1059">
        <v>202</v>
      </c>
      <c r="TA79" s="1059">
        <v>219</v>
      </c>
      <c r="TB79" s="1059">
        <v>210</v>
      </c>
      <c r="TC79" s="1059">
        <v>168</v>
      </c>
      <c r="TD79" s="1059">
        <v>123</v>
      </c>
      <c r="TE79" s="1059">
        <v>170</v>
      </c>
      <c r="TF79" s="1059">
        <v>157</v>
      </c>
      <c r="TG79" s="1059">
        <v>161</v>
      </c>
      <c r="TH79" s="1126">
        <v>165</v>
      </c>
      <c r="TI79" s="1059">
        <v>104</v>
      </c>
      <c r="TJ79" s="1059">
        <v>118</v>
      </c>
      <c r="TK79" s="1059">
        <v>222</v>
      </c>
      <c r="TL79" s="1060">
        <v>0.53153153153153154</v>
      </c>
      <c r="TM79" s="1060">
        <v>0.46591247372915356</v>
      </c>
      <c r="TN79" s="1060">
        <v>0.59607791578172553</v>
      </c>
      <c r="TO79" s="1126" t="s">
        <v>2154</v>
      </c>
      <c r="TP79" s="1059">
        <v>62</v>
      </c>
      <c r="TQ79" s="1059">
        <v>141</v>
      </c>
      <c r="TR79" s="1059">
        <v>203</v>
      </c>
      <c r="TS79" s="1060">
        <v>0.69458128078817738</v>
      </c>
      <c r="TT79" s="1060">
        <v>0.62809552282698589</v>
      </c>
      <c r="TU79" s="1060">
        <v>0.75383951307161123</v>
      </c>
      <c r="TV79" s="1126" t="s">
        <v>3499</v>
      </c>
      <c r="TW79" s="1059">
        <v>65</v>
      </c>
      <c r="TX79" s="1059">
        <v>133</v>
      </c>
      <c r="TY79" s="1059">
        <v>198</v>
      </c>
      <c r="TZ79" s="1060">
        <v>0.67171717171717171</v>
      </c>
      <c r="UA79" s="1060">
        <v>0.60358378399584811</v>
      </c>
      <c r="UB79" s="1060">
        <v>0.73331429629601008</v>
      </c>
      <c r="UC79" s="1126" t="s">
        <v>2154</v>
      </c>
      <c r="UD79" s="1059">
        <v>55</v>
      </c>
      <c r="UE79" s="1059">
        <v>152</v>
      </c>
      <c r="UF79" s="1059">
        <v>207</v>
      </c>
      <c r="UG79" s="1060">
        <v>0.7342995169082126</v>
      </c>
      <c r="UH79" s="1060">
        <v>0.67025653491866277</v>
      </c>
      <c r="UI79" s="1060">
        <v>0.78980478576538582</v>
      </c>
      <c r="UJ79" s="1126" t="s">
        <v>2154</v>
      </c>
      <c r="UK79" s="1059">
        <v>50</v>
      </c>
      <c r="UL79" s="1059">
        <v>124</v>
      </c>
      <c r="UM79" s="1059">
        <v>174</v>
      </c>
      <c r="UN79" s="1060">
        <v>0.71264367816091956</v>
      </c>
      <c r="UO79" s="1060">
        <v>0.64138339901390939</v>
      </c>
      <c r="UP79" s="1060">
        <v>0.77471755118471297</v>
      </c>
      <c r="UQ79" s="1126" t="s">
        <v>2154</v>
      </c>
      <c r="UR79" s="1059">
        <v>2577</v>
      </c>
      <c r="US79" s="1059">
        <v>2501</v>
      </c>
      <c r="UT79" s="1059">
        <v>76</v>
      </c>
      <c r="UU79" s="1059">
        <v>65</v>
      </c>
      <c r="UV79" s="1060">
        <v>0.85526315789473684</v>
      </c>
      <c r="UW79" s="1059">
        <v>11</v>
      </c>
      <c r="UX79" s="1072">
        <v>0.14473684210526316</v>
      </c>
      <c r="UY79" s="1059">
        <v>1993</v>
      </c>
      <c r="UZ79" s="1059">
        <v>1335</v>
      </c>
      <c r="VA79" s="1059">
        <v>207</v>
      </c>
      <c r="VB79" s="1059">
        <v>451</v>
      </c>
      <c r="VC79" s="1060">
        <v>0.66984445559458106</v>
      </c>
      <c r="VD79" s="1060">
        <v>0.10386352232814852</v>
      </c>
      <c r="VE79" s="1072">
        <v>0.22629202207727045</v>
      </c>
      <c r="VF79" s="1059">
        <v>3880</v>
      </c>
      <c r="VG79" s="1059">
        <v>292</v>
      </c>
      <c r="VH79" s="1059">
        <v>331</v>
      </c>
      <c r="VI79" s="1059">
        <v>171</v>
      </c>
      <c r="VJ79" s="1059">
        <v>3591</v>
      </c>
      <c r="VK79" s="1059">
        <v>319</v>
      </c>
      <c r="VL79" s="1059">
        <v>1975</v>
      </c>
      <c r="VM79" s="1072">
        <v>0.16151898734177214</v>
      </c>
      <c r="VN79" s="1059">
        <v>1130</v>
      </c>
      <c r="VO79" s="1059">
        <v>1</v>
      </c>
      <c r="VP79" s="1059">
        <v>243</v>
      </c>
      <c r="VQ79" s="1059">
        <v>476</v>
      </c>
      <c r="VR79" s="1059">
        <v>134</v>
      </c>
      <c r="VS79" s="1126">
        <v>1984</v>
      </c>
      <c r="VT79" s="1059">
        <v>802</v>
      </c>
      <c r="VU79" s="1059">
        <v>655</v>
      </c>
      <c r="VV79" s="1059">
        <v>145</v>
      </c>
      <c r="VW79" s="1059">
        <v>1</v>
      </c>
      <c r="VX79" s="1059">
        <v>146</v>
      </c>
      <c r="VY79" s="1060">
        <v>0.18079800498753118</v>
      </c>
      <c r="VZ79" s="1072">
        <v>0.18204488778054864</v>
      </c>
      <c r="WA79" s="1059">
        <v>140</v>
      </c>
      <c r="WB79" s="1059">
        <v>120</v>
      </c>
      <c r="WC79" s="1059">
        <v>105</v>
      </c>
      <c r="WD79" s="1059">
        <v>100</v>
      </c>
      <c r="WE79" s="1059">
        <v>85</v>
      </c>
      <c r="WF79" s="1059">
        <v>75</v>
      </c>
      <c r="WG79" s="1126">
        <v>80</v>
      </c>
      <c r="WH79" s="1059">
        <v>476</v>
      </c>
      <c r="WI79" s="1059">
        <v>162</v>
      </c>
      <c r="WJ79" s="1060">
        <v>0.34033613445378152</v>
      </c>
      <c r="WK79" s="1126">
        <v>35</v>
      </c>
      <c r="WL79" s="1059" t="s">
        <v>770</v>
      </c>
      <c r="WM79" s="1060" t="s">
        <v>770</v>
      </c>
      <c r="WN79" s="1060" t="s">
        <v>770</v>
      </c>
      <c r="WO79" s="1072" t="s">
        <v>770</v>
      </c>
      <c r="WP79" s="1059" t="s">
        <v>770</v>
      </c>
      <c r="WQ79" s="1060" t="s">
        <v>770</v>
      </c>
      <c r="WR79" s="1060" t="s">
        <v>770</v>
      </c>
      <c r="WS79" s="1072" t="s">
        <v>770</v>
      </c>
      <c r="WT79" s="1059" t="s">
        <v>770</v>
      </c>
      <c r="WU79" s="1060" t="s">
        <v>770</v>
      </c>
      <c r="WV79" s="1060" t="s">
        <v>770</v>
      </c>
      <c r="WW79" s="1072" t="s">
        <v>770</v>
      </c>
      <c r="WX79" s="1059" t="s">
        <v>770</v>
      </c>
      <c r="WY79" s="1060" t="s">
        <v>770</v>
      </c>
      <c r="WZ79" s="1060" t="s">
        <v>770</v>
      </c>
      <c r="XA79" s="1072" t="s">
        <v>770</v>
      </c>
      <c r="XB79" s="1059">
        <v>315</v>
      </c>
      <c r="XC79" s="1059">
        <v>5806</v>
      </c>
      <c r="XD79" s="1072">
        <v>5.4254219772648986E-2</v>
      </c>
      <c r="XE79" s="1059">
        <v>125</v>
      </c>
      <c r="XF79" s="1059">
        <v>910</v>
      </c>
      <c r="XG79" s="1060">
        <v>0.13736263736263737</v>
      </c>
      <c r="XH79" s="1060">
        <v>0.11651673444217239</v>
      </c>
      <c r="XI79" s="1060">
        <v>0.16125733278856444</v>
      </c>
      <c r="XJ79" s="1059">
        <v>165</v>
      </c>
      <c r="XK79" s="1059">
        <v>950</v>
      </c>
      <c r="XL79" s="1060">
        <v>0.1736842105263158</v>
      </c>
      <c r="XM79" s="1060">
        <v>0.15092091805592797</v>
      </c>
      <c r="XN79" s="1060">
        <v>0.19907588249565153</v>
      </c>
      <c r="XO79" s="1059">
        <v>160</v>
      </c>
      <c r="XP79" s="1059">
        <v>935</v>
      </c>
      <c r="XQ79" s="1060">
        <v>0.17112299465240641</v>
      </c>
      <c r="XR79" s="1060">
        <v>0.14834030882261542</v>
      </c>
      <c r="XS79" s="1060">
        <v>0.19659701342504152</v>
      </c>
      <c r="XT79" s="1059">
        <v>145</v>
      </c>
      <c r="XU79" s="1059">
        <v>930</v>
      </c>
      <c r="XV79" s="1060">
        <v>0.15591397849462366</v>
      </c>
      <c r="XW79" s="1060">
        <v>0.13401902536815907</v>
      </c>
      <c r="XX79" s="1060">
        <v>0.18063980247160413</v>
      </c>
      <c r="XY79" s="1059">
        <v>135</v>
      </c>
      <c r="XZ79" s="1059">
        <v>965</v>
      </c>
      <c r="YA79" s="1060">
        <v>0.13989637305699482</v>
      </c>
      <c r="YB79" s="1060">
        <v>0.11943516768138612</v>
      </c>
      <c r="YC79" s="1060">
        <v>0.16321320200545925</v>
      </c>
      <c r="YD79" s="1059">
        <v>140</v>
      </c>
      <c r="YE79" s="1059">
        <v>860</v>
      </c>
      <c r="YF79" s="1060">
        <v>0.16279069767441862</v>
      </c>
      <c r="YG79" s="1060">
        <v>0.13962604907368953</v>
      </c>
      <c r="YH79" s="1060">
        <v>0.18895445134381883</v>
      </c>
      <c r="YI79" s="1059" t="s">
        <v>770</v>
      </c>
      <c r="YJ79" s="1059" t="s">
        <v>770</v>
      </c>
      <c r="YK79" s="1060" t="s">
        <v>770</v>
      </c>
      <c r="YL79" s="1060" t="s">
        <v>770</v>
      </c>
      <c r="YM79" s="1072" t="s">
        <v>770</v>
      </c>
      <c r="YN79" s="1059">
        <v>175</v>
      </c>
      <c r="YO79" s="1059">
        <v>155</v>
      </c>
      <c r="YP79" s="1059">
        <v>160</v>
      </c>
      <c r="YQ79" s="1059">
        <v>135</v>
      </c>
      <c r="YR79" s="1059">
        <v>125</v>
      </c>
      <c r="YS79" s="1059">
        <v>110</v>
      </c>
      <c r="YT79" s="1126">
        <v>95</v>
      </c>
      <c r="YU79" s="1059">
        <v>7</v>
      </c>
      <c r="YV79" s="1059">
        <v>63</v>
      </c>
      <c r="YW79" s="1060">
        <v>0.1111111111111111</v>
      </c>
      <c r="YX79" s="1060">
        <v>5.4875486623837205E-2</v>
      </c>
      <c r="YY79" s="1060">
        <v>0.21204655750082518</v>
      </c>
      <c r="YZ79" s="1059">
        <v>6</v>
      </c>
      <c r="ZA79" s="1059">
        <v>63</v>
      </c>
      <c r="ZB79" s="1060">
        <v>9.5238095238095233E-2</v>
      </c>
      <c r="ZC79" s="1060">
        <v>4.438348427689201E-2</v>
      </c>
      <c r="ZD79" s="1060">
        <v>0.19261701062836886</v>
      </c>
      <c r="ZE79" s="1059">
        <v>7</v>
      </c>
      <c r="ZF79" s="1059">
        <v>63</v>
      </c>
      <c r="ZG79" s="1060">
        <v>0.1111111111111111</v>
      </c>
      <c r="ZH79" s="1060">
        <v>5.4875486623837205E-2</v>
      </c>
      <c r="ZI79" s="1060">
        <v>0.21204655750082518</v>
      </c>
      <c r="ZJ79" s="1059">
        <v>16</v>
      </c>
      <c r="ZK79" s="1059">
        <v>63</v>
      </c>
      <c r="ZL79" s="1060">
        <v>0.25396825396825395</v>
      </c>
      <c r="ZM79" s="1060">
        <v>0.1628041127332116</v>
      </c>
      <c r="ZN79" s="1072">
        <v>0.37341187436606454</v>
      </c>
      <c r="ZO79" s="1059">
        <v>130</v>
      </c>
      <c r="ZP79" s="1059">
        <v>7</v>
      </c>
      <c r="ZQ79" s="1059">
        <v>123</v>
      </c>
      <c r="ZR79" s="1060">
        <v>0.94615384615384612</v>
      </c>
      <c r="ZS79" s="1059">
        <v>49</v>
      </c>
      <c r="ZT79" s="1059">
        <v>19</v>
      </c>
      <c r="ZU79" s="1059">
        <v>68</v>
      </c>
      <c r="ZV79" s="1060">
        <v>0.3983739837398374</v>
      </c>
      <c r="ZW79" s="1060">
        <v>0.31619881954425927</v>
      </c>
      <c r="ZX79" s="1060">
        <v>0.48670474028202315</v>
      </c>
      <c r="ZY79" s="1060">
        <v>0.55284552845528456</v>
      </c>
      <c r="ZZ79" s="1060">
        <v>0.46470396744142628</v>
      </c>
      <c r="AAA79" s="1072">
        <v>0.63778618144890686</v>
      </c>
      <c r="AAB79" s="1059">
        <v>43</v>
      </c>
      <c r="AAC79" s="1059">
        <v>115</v>
      </c>
      <c r="AAD79" s="1059">
        <v>158</v>
      </c>
      <c r="AAE79" s="1060">
        <v>0.72784810126582278</v>
      </c>
      <c r="AAF79" s="1059">
        <v>43</v>
      </c>
      <c r="AAG79" s="1060">
        <v>0.37391304347826088</v>
      </c>
      <c r="AAH79" s="1060">
        <v>0.29090380155349149</v>
      </c>
      <c r="AAI79" s="1060">
        <v>0.4650736133337266</v>
      </c>
      <c r="AAJ79" s="1059">
        <v>20</v>
      </c>
      <c r="AAK79" s="1059">
        <v>63</v>
      </c>
      <c r="AAL79" s="1060">
        <v>0.54782608695652169</v>
      </c>
      <c r="AAM79" s="1060">
        <v>0.45678427144329625</v>
      </c>
      <c r="AAN79" s="1072">
        <v>0.63577601946155204</v>
      </c>
      <c r="AAO79" s="1059">
        <v>142</v>
      </c>
      <c r="AAP79" s="1059">
        <v>60</v>
      </c>
      <c r="AAQ79" s="1060">
        <v>0.42253521126760563</v>
      </c>
      <c r="AAR79" s="1060">
        <v>0.34438153085241952</v>
      </c>
      <c r="AAS79" s="1060">
        <v>0.50476973122424373</v>
      </c>
      <c r="AAT79" s="1059">
        <v>19</v>
      </c>
      <c r="AAU79" s="1059">
        <v>79</v>
      </c>
      <c r="AAV79" s="1060">
        <v>0.55633802816901412</v>
      </c>
      <c r="AAW79" s="1060">
        <v>0.47420924282303534</v>
      </c>
      <c r="AAX79" s="1072">
        <v>0.63549893021211867</v>
      </c>
      <c r="AAY79" s="1059">
        <v>172</v>
      </c>
      <c r="AAZ79" s="1059">
        <v>168</v>
      </c>
      <c r="ABA79" s="1059">
        <v>4</v>
      </c>
      <c r="ABB79" s="1060">
        <v>0.97674418604651159</v>
      </c>
      <c r="ABC79" s="1059">
        <v>70</v>
      </c>
      <c r="ABD79" s="1060">
        <v>0.41666666666666669</v>
      </c>
      <c r="ABE79" s="1060">
        <v>0.3447942406115812</v>
      </c>
      <c r="ABF79" s="1060">
        <v>0.49226487078006348</v>
      </c>
      <c r="ABG79" s="1059">
        <v>17</v>
      </c>
      <c r="ABH79" s="1059">
        <v>87</v>
      </c>
      <c r="ABI79" s="1060">
        <v>0.5178571428571429</v>
      </c>
      <c r="ABJ79" s="1060">
        <v>0.44274718981543443</v>
      </c>
      <c r="ABK79" s="1072">
        <v>0.59216871488635603</v>
      </c>
      <c r="ABL79" s="1059">
        <v>3880</v>
      </c>
      <c r="ABM79" s="1059">
        <v>1905</v>
      </c>
      <c r="ABN79" s="1059">
        <v>1975</v>
      </c>
      <c r="ABO79" s="1059">
        <v>292</v>
      </c>
      <c r="ABP79" s="1059">
        <v>199</v>
      </c>
      <c r="ABQ79" s="1059">
        <v>336</v>
      </c>
      <c r="ABR79" s="1059">
        <v>331</v>
      </c>
      <c r="ABS79" s="1059">
        <v>329</v>
      </c>
      <c r="ABT79" s="1059">
        <v>169</v>
      </c>
      <c r="ABU79" s="1059">
        <v>171</v>
      </c>
      <c r="ABV79" s="1059">
        <v>120</v>
      </c>
      <c r="ABW79" s="1126">
        <v>28</v>
      </c>
      <c r="ABX79" s="1059">
        <v>95</v>
      </c>
      <c r="ABY79" s="1059">
        <v>120</v>
      </c>
      <c r="ABZ79" s="1059">
        <v>90</v>
      </c>
      <c r="ACA79" s="1059">
        <v>50</v>
      </c>
      <c r="ACB79" s="1059">
        <v>310</v>
      </c>
      <c r="ACC79" s="1059">
        <v>355</v>
      </c>
      <c r="ACD79" s="1059">
        <v>175</v>
      </c>
      <c r="ACE79" s="1059">
        <v>110</v>
      </c>
      <c r="ACF79" s="1059">
        <v>135</v>
      </c>
      <c r="ACG79" s="1059">
        <v>95</v>
      </c>
      <c r="ACH79" s="1059">
        <v>45</v>
      </c>
      <c r="ACI79" s="1059">
        <v>350</v>
      </c>
      <c r="ACJ79" s="1059">
        <v>395</v>
      </c>
      <c r="ACK79" s="1059">
        <v>195</v>
      </c>
      <c r="ACL79" s="1059">
        <v>125</v>
      </c>
      <c r="ACM79" s="1059">
        <v>130</v>
      </c>
      <c r="ACN79" s="1059">
        <v>95</v>
      </c>
      <c r="ACO79" s="1059">
        <v>55</v>
      </c>
      <c r="ACP79" s="1059">
        <v>370</v>
      </c>
      <c r="ACQ79" s="1059">
        <v>415</v>
      </c>
      <c r="ACR79" s="1059">
        <v>220</v>
      </c>
      <c r="ACS79" s="1059">
        <v>135</v>
      </c>
      <c r="ACT79" s="1059">
        <v>160</v>
      </c>
      <c r="ACU79" s="1059">
        <v>115</v>
      </c>
      <c r="ACV79" s="1059">
        <v>60</v>
      </c>
      <c r="ACW79" s="1059">
        <v>420</v>
      </c>
      <c r="ACX79" s="1059">
        <v>465</v>
      </c>
      <c r="ACY79" s="1059">
        <v>260</v>
      </c>
      <c r="ACZ79" s="1059">
        <v>160</v>
      </c>
      <c r="ADA79" s="1059">
        <v>155</v>
      </c>
      <c r="ADB79" s="1059">
        <v>95</v>
      </c>
      <c r="ADC79" s="1059">
        <v>60</v>
      </c>
      <c r="ADD79" s="1059">
        <v>425</v>
      </c>
      <c r="ADE79" s="1059">
        <v>495</v>
      </c>
      <c r="ADF79" s="1059">
        <v>265</v>
      </c>
      <c r="ADG79" s="1059">
        <v>155</v>
      </c>
      <c r="ADH79" s="1059">
        <v>185</v>
      </c>
      <c r="ADI79" s="1059">
        <v>125</v>
      </c>
      <c r="ADJ79" s="1059">
        <v>50</v>
      </c>
      <c r="ADK79" s="1059">
        <v>475</v>
      </c>
      <c r="ADL79" s="1059">
        <v>525</v>
      </c>
      <c r="ADM79" s="1126">
        <v>285</v>
      </c>
      <c r="ADN79" s="1059">
        <v>303</v>
      </c>
      <c r="ADO79" s="1059">
        <v>284</v>
      </c>
      <c r="ADP79" s="1060">
        <v>0.93729372937293731</v>
      </c>
      <c r="ADQ79" s="1059">
        <v>283</v>
      </c>
      <c r="ADR79" s="1060">
        <v>0.93399339933993397</v>
      </c>
      <c r="ADS79" s="1059">
        <v>321</v>
      </c>
      <c r="ADT79" s="1059">
        <v>257</v>
      </c>
      <c r="ADU79" s="1060">
        <v>0.80062305295950154</v>
      </c>
      <c r="ADV79" s="1059">
        <v>291</v>
      </c>
      <c r="ADW79" s="1060">
        <v>0.90654205607476634</v>
      </c>
      <c r="ADX79" s="1059">
        <v>293</v>
      </c>
      <c r="ADY79" s="1060">
        <v>0.91277258566978192</v>
      </c>
      <c r="ADZ79" s="1059">
        <v>291</v>
      </c>
      <c r="AEA79" s="1060">
        <v>0.90654205607476634</v>
      </c>
      <c r="AEB79" s="1059">
        <v>377</v>
      </c>
      <c r="AEC79" s="1059">
        <v>363</v>
      </c>
      <c r="AED79" s="1060">
        <v>0.96286472148541113</v>
      </c>
      <c r="AEE79" s="1059">
        <v>291</v>
      </c>
      <c r="AEF79" s="1060">
        <v>0.77188328912466841</v>
      </c>
      <c r="AEG79" s="1059">
        <v>363</v>
      </c>
      <c r="AEH79" s="1060">
        <v>0.96286472148541113</v>
      </c>
      <c r="AEI79" s="1059">
        <v>363</v>
      </c>
      <c r="AEJ79" s="1060">
        <v>0.96286472148541113</v>
      </c>
      <c r="AEK79" s="1059">
        <v>359</v>
      </c>
      <c r="AEL79" s="1060">
        <v>0.95225464190981435</v>
      </c>
      <c r="AEM79" s="1059">
        <v>355</v>
      </c>
      <c r="AEN79" s="1060">
        <v>0.94164456233421756</v>
      </c>
      <c r="AEO79" s="1059">
        <v>291</v>
      </c>
      <c r="AEP79" s="1072">
        <v>0.77188328912466841</v>
      </c>
      <c r="AEQ79" s="1158">
        <v>313</v>
      </c>
      <c r="AER79" s="1042">
        <v>233</v>
      </c>
      <c r="AES79" s="1144">
        <v>0.74440894568690097</v>
      </c>
      <c r="AET79" s="64">
        <v>78</v>
      </c>
      <c r="AEU79" s="1144">
        <v>0.24920127795527156</v>
      </c>
      <c r="AEV79" s="1042">
        <v>236</v>
      </c>
      <c r="AEW79" s="1144">
        <v>0.7539936102236422</v>
      </c>
      <c r="AEX79" s="1042">
        <v>295</v>
      </c>
      <c r="AEY79" s="1042">
        <v>252</v>
      </c>
      <c r="AEZ79" s="1144">
        <v>0.85423728813559319</v>
      </c>
      <c r="AFA79" s="65">
        <v>250</v>
      </c>
      <c r="AFB79" s="1144">
        <v>0.84745762711864403</v>
      </c>
      <c r="AFC79" s="65">
        <v>210</v>
      </c>
      <c r="AFD79" s="1144">
        <v>0.71186440677966101</v>
      </c>
      <c r="AFE79" s="1042">
        <v>250</v>
      </c>
      <c r="AFF79" s="1144">
        <v>0.84745762711864403</v>
      </c>
      <c r="AFG79" s="1042">
        <v>184</v>
      </c>
      <c r="AFH79" s="1144">
        <v>0.62372881355932208</v>
      </c>
      <c r="AFI79" s="1042">
        <v>335</v>
      </c>
      <c r="AFJ79" s="1042">
        <v>326</v>
      </c>
      <c r="AFK79" s="1144">
        <v>0.9731343283582089</v>
      </c>
      <c r="AFL79" s="65">
        <v>286</v>
      </c>
      <c r="AFM79" s="1144">
        <v>0.85373134328358213</v>
      </c>
      <c r="AFN79" s="65">
        <v>326</v>
      </c>
      <c r="AFO79" s="1144">
        <v>0.9731343283582089</v>
      </c>
      <c r="AFP79" s="65">
        <v>325</v>
      </c>
      <c r="AFQ79" s="1144">
        <v>0.97014925373134331</v>
      </c>
      <c r="AFR79" s="65">
        <v>235</v>
      </c>
      <c r="AFS79" s="1144">
        <v>0.70149253731343286</v>
      </c>
      <c r="AFT79" s="65">
        <v>316</v>
      </c>
      <c r="AFU79" s="1144">
        <v>0.94328358208955221</v>
      </c>
      <c r="AFV79" s="1042">
        <v>316</v>
      </c>
      <c r="AFW79" s="1144">
        <v>0.94328358208955221</v>
      </c>
      <c r="AFX79" s="1042">
        <v>292</v>
      </c>
      <c r="AFY79" s="1144">
        <v>0.87164179104477613</v>
      </c>
      <c r="AFZ79" s="1042">
        <v>237</v>
      </c>
      <c r="AGA79" s="1144">
        <v>0.70746268656716416</v>
      </c>
      <c r="AGB79" s="1042">
        <v>228</v>
      </c>
      <c r="AGC79" s="802">
        <v>0.68059701492537317</v>
      </c>
      <c r="AGD79" s="1042">
        <v>286</v>
      </c>
      <c r="AGE79" s="1039">
        <v>254</v>
      </c>
      <c r="AGF79" s="1145">
        <v>0.88811188811188813</v>
      </c>
      <c r="AGG79" s="1039">
        <v>3</v>
      </c>
      <c r="AGH79" s="1145">
        <v>1.048951048951049E-2</v>
      </c>
      <c r="AGI79" s="1039">
        <v>254</v>
      </c>
      <c r="AGJ79" s="1145">
        <v>0.88811188811188813</v>
      </c>
      <c r="AGK79" s="1039">
        <v>299</v>
      </c>
      <c r="AGL79" s="1039">
        <v>293</v>
      </c>
      <c r="AGM79" s="1145">
        <v>0.97993311036789299</v>
      </c>
      <c r="AGN79" s="1039">
        <v>282</v>
      </c>
      <c r="AGO79" s="1145">
        <v>0.94314381270903014</v>
      </c>
      <c r="AGP79" s="1039">
        <v>289</v>
      </c>
      <c r="AGQ79" s="1145">
        <v>0.96655518394648832</v>
      </c>
      <c r="AGR79" s="1039">
        <v>276</v>
      </c>
      <c r="AGS79" s="1145">
        <v>0.92307692307692313</v>
      </c>
      <c r="AGT79" s="1039">
        <v>278</v>
      </c>
      <c r="AGU79" s="1145">
        <v>0.92976588628762546</v>
      </c>
      <c r="AGV79" s="1039">
        <v>342</v>
      </c>
      <c r="AGW79" s="1039">
        <v>331</v>
      </c>
      <c r="AGX79" s="1145">
        <v>0.96783625730994149</v>
      </c>
      <c r="AGY79" s="1039">
        <v>322</v>
      </c>
      <c r="AGZ79" s="1145">
        <v>0.94152046783625731</v>
      </c>
      <c r="AHA79" s="1039">
        <v>331</v>
      </c>
      <c r="AHB79" s="1145">
        <v>0.96783625730994149</v>
      </c>
      <c r="AHC79" s="1039">
        <v>330</v>
      </c>
      <c r="AHD79" s="1145">
        <v>0.96491228070175439</v>
      </c>
      <c r="AHE79" s="1039">
        <v>332</v>
      </c>
      <c r="AHF79" s="1145">
        <v>0.9707602339181286</v>
      </c>
      <c r="AHG79" s="1039">
        <v>314</v>
      </c>
      <c r="AHH79" s="1145">
        <v>0.91812865497076024</v>
      </c>
      <c r="AHI79" s="1039">
        <v>321</v>
      </c>
      <c r="AHJ79" s="1145">
        <v>0.93859649122807021</v>
      </c>
      <c r="AHK79" s="1039">
        <v>321</v>
      </c>
      <c r="AHL79" s="1145">
        <v>0.93859649122807021</v>
      </c>
      <c r="AHM79" s="1039">
        <v>334</v>
      </c>
      <c r="AHN79" s="1145">
        <v>0.97660818713450293</v>
      </c>
      <c r="AHO79" s="1039">
        <v>309</v>
      </c>
      <c r="AHP79" s="749">
        <v>0.90350877192982459</v>
      </c>
    </row>
    <row r="80" spans="1:900" x14ac:dyDescent="0.2">
      <c r="A80" s="1"/>
      <c r="B80" s="1"/>
      <c r="C80" s="394"/>
      <c r="D80" s="3"/>
      <c r="E80" s="1"/>
      <c r="F80" s="1"/>
      <c r="G80" s="1"/>
      <c r="H80" s="1"/>
      <c r="I80" s="1"/>
      <c r="J80" s="1"/>
      <c r="K80" s="1"/>
      <c r="L80" s="1"/>
      <c r="M80" s="1"/>
      <c r="N80" s="1"/>
      <c r="O80" s="1"/>
      <c r="P80" s="1"/>
      <c r="Q80" s="1"/>
      <c r="R80" s="1"/>
      <c r="S80" s="1"/>
      <c r="T80" s="1"/>
      <c r="U80" s="913"/>
      <c r="V80" s="1125"/>
      <c r="W80" s="1059"/>
      <c r="X80" s="1059"/>
      <c r="Y80" s="1059"/>
      <c r="Z80" s="1098"/>
      <c r="AA80" s="1098"/>
      <c r="AB80" s="1098"/>
      <c r="AC80" s="1098"/>
      <c r="AD80" s="1098"/>
      <c r="AE80" s="1072"/>
      <c r="AF80" s="1059"/>
      <c r="AG80" s="1059"/>
      <c r="AH80" s="1059"/>
      <c r="AI80" s="1059"/>
      <c r="AJ80" s="1098"/>
      <c r="AK80" s="1098"/>
      <c r="AL80" s="1098"/>
      <c r="AM80" s="1098"/>
      <c r="AN80" s="1098"/>
      <c r="AO80" s="1072"/>
      <c r="AP80" s="1059"/>
      <c r="AQ80" s="1059"/>
      <c r="AR80" s="1059"/>
      <c r="AS80" s="1059"/>
      <c r="AT80" s="1098"/>
      <c r="AU80" s="1098"/>
      <c r="AV80" s="1098"/>
      <c r="AW80" s="1098"/>
      <c r="AX80" s="1098"/>
      <c r="AY80" s="1072"/>
      <c r="AZ80" s="1059"/>
      <c r="BA80" s="1059"/>
      <c r="BB80" s="1059"/>
      <c r="BC80" s="1059"/>
      <c r="BD80" s="1098"/>
      <c r="BE80" s="1098"/>
      <c r="BF80" s="1098"/>
      <c r="BG80" s="1098"/>
      <c r="BH80" s="1098"/>
      <c r="BI80" s="1072"/>
      <c r="BJ80" s="1059"/>
      <c r="BK80" s="1059"/>
      <c r="BL80" s="1059"/>
      <c r="BM80" s="1059"/>
      <c r="BN80" s="1059"/>
      <c r="BO80" s="1059"/>
      <c r="BP80" s="1059"/>
      <c r="BQ80" s="1126"/>
      <c r="BR80" s="1059"/>
      <c r="BS80" s="1059"/>
      <c r="BT80" s="1059"/>
      <c r="BU80" s="1059"/>
      <c r="BV80" s="1059"/>
      <c r="BW80" s="1059"/>
      <c r="BX80" s="1059"/>
      <c r="BY80" s="1126"/>
      <c r="BZ80" s="1059"/>
      <c r="CA80" s="1059"/>
      <c r="CB80" s="1059"/>
      <c r="CC80" s="1059"/>
      <c r="CD80" s="1059"/>
      <c r="CE80" s="1059"/>
      <c r="CF80" s="1059"/>
      <c r="CG80" s="1126"/>
      <c r="CH80" s="1059"/>
      <c r="CI80" s="1059"/>
      <c r="CJ80" s="1059"/>
      <c r="CK80" s="1059"/>
      <c r="CL80" s="1059"/>
      <c r="CM80" s="1059"/>
      <c r="CN80" s="1059"/>
      <c r="CO80" s="1126"/>
      <c r="CP80" s="1059"/>
      <c r="CQ80" s="1059"/>
      <c r="CR80" s="1059"/>
      <c r="CS80" s="1059"/>
      <c r="CT80" s="1059"/>
      <c r="CU80" s="1059"/>
      <c r="CV80" s="1059"/>
      <c r="CW80" s="1126"/>
      <c r="CX80" s="1059"/>
      <c r="CY80" s="1059"/>
      <c r="CZ80" s="1059"/>
      <c r="DA80" s="1059"/>
      <c r="DB80" s="1059"/>
      <c r="DC80" s="1059"/>
      <c r="DD80" s="1059"/>
      <c r="DE80" s="1126"/>
      <c r="DF80" s="1059"/>
      <c r="DG80" s="1059"/>
      <c r="DH80" s="1059"/>
      <c r="DI80" s="1059"/>
      <c r="DJ80" s="1059"/>
      <c r="DK80" s="1059"/>
      <c r="DL80" s="1059"/>
      <c r="DM80" s="1126"/>
      <c r="DN80" s="1059"/>
      <c r="DO80" s="1059"/>
      <c r="DP80" s="1059"/>
      <c r="DQ80" s="1059"/>
      <c r="DR80" s="1059"/>
      <c r="DS80" s="1059"/>
      <c r="DT80" s="1059"/>
      <c r="DU80" s="1126"/>
      <c r="DV80" s="1059"/>
      <c r="DW80" s="1059"/>
      <c r="DX80" s="1059"/>
      <c r="DY80" s="1059"/>
      <c r="DZ80" s="1059"/>
      <c r="EA80" s="1059"/>
      <c r="EB80" s="1059"/>
      <c r="EC80" s="1126"/>
      <c r="ED80" s="1059"/>
      <c r="EE80" s="1059"/>
      <c r="EF80" s="1059"/>
      <c r="EG80" s="1059"/>
      <c r="EH80" s="1059"/>
      <c r="EI80" s="1059"/>
      <c r="EJ80" s="1059"/>
      <c r="EK80" s="1126"/>
      <c r="EL80" s="1059"/>
      <c r="EM80" s="1059"/>
      <c r="EN80" s="1059"/>
      <c r="EO80" s="1059"/>
      <c r="EP80" s="1059"/>
      <c r="EQ80" s="1059"/>
      <c r="ER80" s="1059"/>
      <c r="ES80" s="1126"/>
      <c r="ET80" s="1059"/>
      <c r="EU80" s="1059"/>
      <c r="EV80" s="1059"/>
      <c r="EW80" s="1059"/>
      <c r="EX80" s="1059"/>
      <c r="EY80" s="1059"/>
      <c r="EZ80" s="1098"/>
      <c r="FA80" s="1098"/>
      <c r="FB80" s="1098"/>
      <c r="FC80" s="64"/>
      <c r="FD80" s="1098"/>
      <c r="FE80" s="1098"/>
      <c r="FF80" s="1098"/>
      <c r="FG80" s="1126"/>
      <c r="FH80" s="1059"/>
      <c r="FI80" s="1059"/>
      <c r="FJ80" s="1059"/>
      <c r="FK80" s="1059"/>
      <c r="FL80" s="1059"/>
      <c r="FM80" s="1059"/>
      <c r="FN80" s="1098"/>
      <c r="FO80" s="1098"/>
      <c r="FP80" s="1098"/>
      <c r="FQ80" s="1059"/>
      <c r="FR80" s="1098"/>
      <c r="FS80" s="1098"/>
      <c r="FT80" s="1098"/>
      <c r="FU80" s="1126"/>
      <c r="FV80" s="1059"/>
      <c r="FW80" s="1059"/>
      <c r="FX80" s="1059"/>
      <c r="FY80" s="1059"/>
      <c r="FZ80" s="1059"/>
      <c r="GA80" s="1059"/>
      <c r="GB80" s="1098"/>
      <c r="GC80" s="1098"/>
      <c r="GD80" s="1098"/>
      <c r="GE80" s="1059"/>
      <c r="GF80" s="1098"/>
      <c r="GG80" s="1098"/>
      <c r="GH80" s="1098"/>
      <c r="GI80" s="1126"/>
      <c r="GJ80" s="1059"/>
      <c r="GK80" s="1059"/>
      <c r="GL80" s="1059"/>
      <c r="GM80" s="1059"/>
      <c r="GN80" s="1059"/>
      <c r="GO80" s="1059"/>
      <c r="GP80" s="1098"/>
      <c r="GQ80" s="1098"/>
      <c r="GR80" s="1098"/>
      <c r="GS80" s="1059"/>
      <c r="GT80" s="1098"/>
      <c r="GU80" s="1098"/>
      <c r="GV80" s="1098"/>
      <c r="GW80" s="1126"/>
      <c r="GX80" s="1059"/>
      <c r="GY80" s="1059"/>
      <c r="GZ80" s="1059"/>
      <c r="HA80" s="1059"/>
      <c r="HB80" s="1059"/>
      <c r="HC80" s="1059"/>
      <c r="HD80" s="1098"/>
      <c r="HE80" s="1098"/>
      <c r="HF80" s="1098"/>
      <c r="HG80" s="1059"/>
      <c r="HH80" s="1098"/>
      <c r="HI80" s="1098"/>
      <c r="HJ80" s="1098"/>
      <c r="HK80" s="1126"/>
      <c r="HL80" s="1059"/>
      <c r="HM80" s="1059"/>
      <c r="HN80" s="1059"/>
      <c r="HO80" s="1059"/>
      <c r="HP80" s="1059"/>
      <c r="HQ80" s="1059"/>
      <c r="HR80" s="1098"/>
      <c r="HS80" s="1098"/>
      <c r="HT80" s="1098"/>
      <c r="HU80" s="1059"/>
      <c r="HV80" s="1098"/>
      <c r="HW80" s="1098"/>
      <c r="HX80" s="1098"/>
      <c r="HY80" s="1126"/>
      <c r="HZ80" s="1059"/>
      <c r="IA80" s="1059"/>
      <c r="IB80" s="1059"/>
      <c r="IC80" s="1059"/>
      <c r="ID80" s="1059"/>
      <c r="IE80" s="1059"/>
      <c r="IF80" s="1098"/>
      <c r="IG80" s="1098"/>
      <c r="IH80" s="1098"/>
      <c r="II80" s="1059"/>
      <c r="IJ80" s="1098"/>
      <c r="IK80" s="1098"/>
      <c r="IL80" s="1098"/>
      <c r="IM80" s="1126"/>
      <c r="IN80" s="1059"/>
      <c r="IO80" s="1059"/>
      <c r="IP80" s="1059"/>
      <c r="IQ80" s="1059"/>
      <c r="IR80" s="1059"/>
      <c r="IS80" s="1059"/>
      <c r="IT80" s="1098"/>
      <c r="IU80" s="1098"/>
      <c r="IV80" s="1098"/>
      <c r="IW80" s="1059"/>
      <c r="IX80" s="1098"/>
      <c r="IY80" s="1098"/>
      <c r="IZ80" s="1098"/>
      <c r="JA80" s="1126"/>
      <c r="JB80" s="1059"/>
      <c r="JC80" s="1059"/>
      <c r="JD80" s="1059"/>
      <c r="JE80" s="1059"/>
      <c r="JF80" s="1059"/>
      <c r="JG80" s="1126"/>
      <c r="JH80" s="1059"/>
      <c r="JI80" s="1059"/>
      <c r="JJ80" s="1059"/>
      <c r="JK80" s="1059"/>
      <c r="JL80" s="1059"/>
      <c r="JM80" s="1126"/>
      <c r="JN80" s="1060"/>
      <c r="JO80" s="1060"/>
      <c r="JP80" s="1060"/>
      <c r="JQ80" s="1060"/>
      <c r="JR80" s="1060"/>
      <c r="JS80" s="1072"/>
      <c r="JT80" s="1059"/>
      <c r="JU80" s="1059"/>
      <c r="JV80" s="1059"/>
      <c r="JW80" s="1059"/>
      <c r="JX80" s="1059"/>
      <c r="JY80" s="1059"/>
      <c r="JZ80" s="1059"/>
      <c r="KA80" s="1059"/>
      <c r="KB80" s="1059"/>
      <c r="KC80" s="1059"/>
      <c r="KD80" s="1059"/>
      <c r="KE80" s="1060"/>
      <c r="KF80" s="1072"/>
      <c r="KG80" s="1059"/>
      <c r="KH80" s="1059"/>
      <c r="KI80" s="1059"/>
      <c r="KJ80" s="1059"/>
      <c r="KK80" s="1059"/>
      <c r="KL80" s="1059"/>
      <c r="KM80" s="1059"/>
      <c r="KN80" s="1059"/>
      <c r="KO80" s="1059"/>
      <c r="KP80" s="1059"/>
      <c r="KQ80" s="1059"/>
      <c r="KR80" s="1060"/>
      <c r="KS80" s="1072"/>
      <c r="KT80" s="1059"/>
      <c r="KU80" s="1059"/>
      <c r="KV80" s="1059"/>
      <c r="KW80" s="1059"/>
      <c r="KX80" s="1059"/>
      <c r="KY80" s="1059"/>
      <c r="KZ80" s="1059"/>
      <c r="LA80" s="1059"/>
      <c r="LB80" s="1059"/>
      <c r="LC80" s="1059"/>
      <c r="LD80" s="1059"/>
      <c r="LE80" s="1060"/>
      <c r="LF80" s="1072"/>
      <c r="LG80" s="1059"/>
      <c r="LH80" s="1059"/>
      <c r="LI80" s="1059"/>
      <c r="LJ80" s="1059"/>
      <c r="LK80" s="1059"/>
      <c r="LL80" s="1059"/>
      <c r="LM80" s="1059"/>
      <c r="LN80" s="1059"/>
      <c r="LO80" s="1059"/>
      <c r="LP80" s="1059"/>
      <c r="LQ80" s="1059"/>
      <c r="LR80" s="1060"/>
      <c r="LS80" s="1072"/>
      <c r="LT80" s="1059"/>
      <c r="LU80" s="1059"/>
      <c r="LV80" s="1059"/>
      <c r="LW80" s="1059"/>
      <c r="LX80" s="1059"/>
      <c r="LY80" s="1059"/>
      <c r="LZ80" s="1059"/>
      <c r="MA80" s="1059"/>
      <c r="MB80" s="1059"/>
      <c r="MC80" s="1059"/>
      <c r="MD80" s="1059"/>
      <c r="ME80" s="1060"/>
      <c r="MF80" s="1072"/>
      <c r="MG80" s="1059"/>
      <c r="MH80" s="1059"/>
      <c r="MI80" s="1059"/>
      <c r="MJ80" s="1059"/>
      <c r="MK80" s="1059"/>
      <c r="ML80" s="1059"/>
      <c r="MM80" s="1059"/>
      <c r="MN80" s="1059"/>
      <c r="MO80" s="1059"/>
      <c r="MP80" s="1059"/>
      <c r="MQ80" s="1059"/>
      <c r="MR80" s="1060"/>
      <c r="MS80" s="1072"/>
      <c r="MT80" s="1059"/>
      <c r="MU80" s="1059"/>
      <c r="MV80" s="1059"/>
      <c r="MW80" s="1059"/>
      <c r="MX80" s="1059"/>
      <c r="MY80" s="1059"/>
      <c r="MZ80" s="1059"/>
      <c r="NA80" s="1059"/>
      <c r="NB80" s="1059"/>
      <c r="NC80" s="1059"/>
      <c r="ND80" s="1059"/>
      <c r="NE80" s="1060"/>
      <c r="NF80" s="1072"/>
      <c r="NG80" s="1059"/>
      <c r="NH80" s="1059"/>
      <c r="NI80" s="1059"/>
      <c r="NJ80" s="1059"/>
      <c r="NK80" s="1059"/>
      <c r="NL80" s="1059"/>
      <c r="NM80" s="1059"/>
      <c r="NN80" s="1059"/>
      <c r="NO80" s="1059"/>
      <c r="NP80" s="1059"/>
      <c r="NQ80" s="1059"/>
      <c r="NR80" s="1060"/>
      <c r="NS80" s="1072"/>
      <c r="NT80" s="1059"/>
      <c r="NU80" s="1059"/>
      <c r="NV80" s="1059"/>
      <c r="NW80" s="1059"/>
      <c r="NX80" s="1059"/>
      <c r="NY80" s="1059"/>
      <c r="NZ80" s="1059"/>
      <c r="OA80" s="1059"/>
      <c r="OB80" s="1059"/>
      <c r="OC80" s="1059"/>
      <c r="OD80" s="1059"/>
      <c r="OE80" s="1060"/>
      <c r="OF80" s="1072"/>
      <c r="OG80" s="1059"/>
      <c r="OH80" s="1059"/>
      <c r="OI80" s="1059"/>
      <c r="OJ80" s="1059"/>
      <c r="OK80" s="1059"/>
      <c r="OL80" s="1059"/>
      <c r="OM80" s="1059"/>
      <c r="ON80" s="1059"/>
      <c r="OO80" s="1059"/>
      <c r="OP80" s="1059"/>
      <c r="OQ80" s="1059"/>
      <c r="OR80" s="1060"/>
      <c r="OS80" s="1072"/>
      <c r="OT80" s="1059"/>
      <c r="OU80" s="1059"/>
      <c r="OV80" s="1060"/>
      <c r="OW80" s="1072"/>
      <c r="OX80" s="1059"/>
      <c r="OY80" s="1060"/>
      <c r="OZ80" s="1059"/>
      <c r="PA80" s="1060"/>
      <c r="PB80" s="1072"/>
      <c r="PC80" s="1059"/>
      <c r="PD80" s="1059"/>
      <c r="PE80" s="1126"/>
      <c r="PF80" s="1059"/>
      <c r="PG80" s="1059"/>
      <c r="PH80" s="1126"/>
      <c r="PI80" s="1059"/>
      <c r="PJ80" s="1059"/>
      <c r="PK80" s="1126"/>
      <c r="PL80" s="1059"/>
      <c r="PM80" s="1059"/>
      <c r="PN80" s="1126"/>
      <c r="PO80" s="1059"/>
      <c r="PP80" s="1059"/>
      <c r="PQ80" s="1126"/>
      <c r="PR80" s="1059"/>
      <c r="PS80" s="1059"/>
      <c r="PT80" s="1126"/>
      <c r="PU80" s="1059"/>
      <c r="PV80" s="1059"/>
      <c r="PW80" s="1059"/>
      <c r="PX80" s="1059"/>
      <c r="PY80" s="1059"/>
      <c r="PZ80" s="1059"/>
      <c r="QA80" s="1059"/>
      <c r="QB80" s="1126"/>
      <c r="QC80" s="1059"/>
      <c r="QD80" s="1059"/>
      <c r="QE80" s="1059"/>
      <c r="QF80" s="1059"/>
      <c r="QG80" s="1059"/>
      <c r="QH80" s="1059"/>
      <c r="QI80" s="1059"/>
      <c r="QJ80" s="1059"/>
      <c r="QK80" s="1126"/>
      <c r="QL80" s="1059"/>
      <c r="QM80" s="1059"/>
      <c r="QN80" s="1059"/>
      <c r="QO80" s="1059"/>
      <c r="QP80" s="1059"/>
      <c r="QQ80" s="1059"/>
      <c r="QR80" s="1059"/>
      <c r="QS80" s="1059"/>
      <c r="QT80" s="1059"/>
      <c r="QU80" s="1059"/>
      <c r="QV80" s="1059"/>
      <c r="QW80" s="1059"/>
      <c r="QX80" s="1059"/>
      <c r="QY80" s="1059"/>
      <c r="QZ80" s="1059"/>
      <c r="RA80" s="1059"/>
      <c r="RB80" s="1059"/>
      <c r="RC80" s="1059"/>
      <c r="RD80" s="1059"/>
      <c r="RE80" s="1059"/>
      <c r="RF80" s="1059"/>
      <c r="RG80" s="1059"/>
      <c r="RH80" s="1059"/>
      <c r="RI80" s="1059"/>
      <c r="RJ80" s="1126"/>
      <c r="RK80" s="1059"/>
      <c r="RL80" s="1059"/>
      <c r="RM80" s="1059"/>
      <c r="RN80" s="1059"/>
      <c r="RO80" s="1059"/>
      <c r="RP80" s="1059"/>
      <c r="RQ80" s="1059"/>
      <c r="RR80" s="1059"/>
      <c r="RS80" s="1059"/>
      <c r="RT80" s="1059"/>
      <c r="RU80" s="1059"/>
      <c r="RV80" s="1059"/>
      <c r="RW80" s="1059"/>
      <c r="RX80" s="1059"/>
      <c r="RY80" s="1059"/>
      <c r="RZ80" s="1059"/>
      <c r="SA80" s="1059"/>
      <c r="SB80" s="1059"/>
      <c r="SC80" s="1059"/>
      <c r="SD80" s="1059"/>
      <c r="SE80" s="1059"/>
      <c r="SF80" s="1059"/>
      <c r="SG80" s="1059"/>
      <c r="SH80" s="1059"/>
      <c r="SI80" s="1126"/>
      <c r="SJ80" s="1059"/>
      <c r="SK80" s="1059"/>
      <c r="SL80" s="1059"/>
      <c r="SM80" s="1059"/>
      <c r="SN80" s="1059"/>
      <c r="SO80" s="1059"/>
      <c r="SP80" s="1059"/>
      <c r="SQ80" s="1059"/>
      <c r="SR80" s="1059"/>
      <c r="SS80" s="1059"/>
      <c r="ST80" s="1059"/>
      <c r="SU80" s="1059"/>
      <c r="SV80" s="1059"/>
      <c r="SW80" s="1059"/>
      <c r="SX80" s="1059"/>
      <c r="SY80" s="1059"/>
      <c r="SZ80" s="1059"/>
      <c r="TA80" s="1059"/>
      <c r="TB80" s="1059"/>
      <c r="TC80" s="1059"/>
      <c r="TD80" s="1059"/>
      <c r="TE80" s="1059"/>
      <c r="TF80" s="1059"/>
      <c r="TG80" s="1059"/>
      <c r="TH80" s="1126"/>
      <c r="TI80" s="1059"/>
      <c r="TJ80" s="1059"/>
      <c r="TK80" s="1059"/>
      <c r="TL80" s="1060"/>
      <c r="TM80" s="1060"/>
      <c r="TN80" s="1060"/>
      <c r="TO80" s="1126"/>
      <c r="TP80" s="1059"/>
      <c r="TQ80" s="1059"/>
      <c r="TR80" s="1059"/>
      <c r="TS80" s="1060"/>
      <c r="TT80" s="1060"/>
      <c r="TU80" s="1060"/>
      <c r="TV80" s="1126"/>
      <c r="TW80" s="1059"/>
      <c r="TX80" s="1059"/>
      <c r="TY80" s="1059"/>
      <c r="TZ80" s="1060"/>
      <c r="UA80" s="1060"/>
      <c r="UB80" s="1060"/>
      <c r="UC80" s="1126"/>
      <c r="UD80" s="1059"/>
      <c r="UE80" s="1059"/>
      <c r="UF80" s="1059"/>
      <c r="UG80" s="1060"/>
      <c r="UH80" s="1060"/>
      <c r="UI80" s="1060"/>
      <c r="UJ80" s="1126"/>
      <c r="UK80" s="1059"/>
      <c r="UL80" s="1059"/>
      <c r="UM80" s="1059"/>
      <c r="UN80" s="1060"/>
      <c r="UO80" s="1060"/>
      <c r="UP80" s="1060"/>
      <c r="UQ80" s="1126"/>
      <c r="UR80" s="1059"/>
      <c r="US80" s="1059"/>
      <c r="UT80" s="1059"/>
      <c r="UU80" s="1059"/>
      <c r="UV80" s="1060"/>
      <c r="UW80" s="1059"/>
      <c r="UX80" s="1072"/>
      <c r="UY80" s="1059"/>
      <c r="UZ80" s="1059"/>
      <c r="VA80" s="1059"/>
      <c r="VB80" s="1059"/>
      <c r="VC80" s="1060"/>
      <c r="VD80" s="1060"/>
      <c r="VE80" s="1072"/>
      <c r="VF80" s="1059"/>
      <c r="VG80" s="1059"/>
      <c r="VH80" s="1059"/>
      <c r="VI80" s="1059"/>
      <c r="VJ80" s="1059"/>
      <c r="VK80" s="1059"/>
      <c r="VL80" s="1059"/>
      <c r="VM80" s="1072"/>
      <c r="VN80" s="1059"/>
      <c r="VO80" s="1059"/>
      <c r="VP80" s="1059"/>
      <c r="VQ80" s="1059"/>
      <c r="VR80" s="1059"/>
      <c r="VS80" s="1126"/>
      <c r="VT80" s="1059"/>
      <c r="VU80" s="1059"/>
      <c r="VV80" s="1059"/>
      <c r="VW80" s="1059"/>
      <c r="VX80" s="1059"/>
      <c r="VY80" s="1060"/>
      <c r="VZ80" s="1072"/>
      <c r="WA80" s="1059"/>
      <c r="WB80" s="1059"/>
      <c r="WC80" s="1059"/>
      <c r="WD80" s="1059"/>
      <c r="WE80" s="1059"/>
      <c r="WF80" s="1059"/>
      <c r="WG80" s="1126"/>
      <c r="WH80" s="1059"/>
      <c r="WI80" s="1059"/>
      <c r="WJ80" s="1060"/>
      <c r="WK80" s="1126"/>
      <c r="WL80" s="1059"/>
      <c r="WM80" s="1060"/>
      <c r="WN80" s="1060"/>
      <c r="WO80" s="1072"/>
      <c r="WP80" s="1059"/>
      <c r="WQ80" s="1060"/>
      <c r="WR80" s="1060"/>
      <c r="WS80" s="1072"/>
      <c r="WT80" s="1059"/>
      <c r="WU80" s="1060"/>
      <c r="WV80" s="1060"/>
      <c r="WW80" s="1072"/>
      <c r="WX80" s="1059"/>
      <c r="WY80" s="1060"/>
      <c r="WZ80" s="1060"/>
      <c r="XA80" s="1072"/>
      <c r="XB80" s="1059"/>
      <c r="XC80" s="1059"/>
      <c r="XD80" s="1072"/>
      <c r="XE80" s="1059"/>
      <c r="XF80" s="1059"/>
      <c r="XG80" s="1060"/>
      <c r="XH80" s="1060"/>
      <c r="XI80" s="1060"/>
      <c r="XJ80" s="1059"/>
      <c r="XK80" s="1059"/>
      <c r="XL80" s="1060"/>
      <c r="XM80" s="1060"/>
      <c r="XN80" s="1060"/>
      <c r="XO80" s="1059"/>
      <c r="XP80" s="1059"/>
      <c r="XQ80" s="1060"/>
      <c r="XR80" s="1060"/>
      <c r="XS80" s="1060"/>
      <c r="XT80" s="1059"/>
      <c r="XU80" s="1059"/>
      <c r="XV80" s="1060"/>
      <c r="XW80" s="1060"/>
      <c r="XX80" s="1060"/>
      <c r="XY80" s="1059"/>
      <c r="XZ80" s="1059"/>
      <c r="YA80" s="1060"/>
      <c r="YB80" s="1060"/>
      <c r="YC80" s="1060"/>
      <c r="YD80" s="1059"/>
      <c r="YE80" s="1059"/>
      <c r="YF80" s="1060"/>
      <c r="YG80" s="1060"/>
      <c r="YH80" s="1060"/>
      <c r="YI80" s="1059"/>
      <c r="YJ80" s="1059"/>
      <c r="YK80" s="1060"/>
      <c r="YL80" s="1060"/>
      <c r="YM80" s="1072"/>
      <c r="YN80" s="1059"/>
      <c r="YO80" s="1059"/>
      <c r="YP80" s="1059"/>
      <c r="YQ80" s="1059"/>
      <c r="YR80" s="1059"/>
      <c r="YS80" s="1059"/>
      <c r="YT80" s="1126"/>
      <c r="YU80" s="1059"/>
      <c r="YV80" s="1059"/>
      <c r="YW80" s="1060"/>
      <c r="YX80" s="1060"/>
      <c r="YY80" s="1060"/>
      <c r="YZ80" s="1059"/>
      <c r="ZA80" s="1059"/>
      <c r="ZB80" s="1060"/>
      <c r="ZC80" s="1060"/>
      <c r="ZD80" s="1060"/>
      <c r="ZE80" s="1059"/>
      <c r="ZF80" s="1059"/>
      <c r="ZG80" s="1060"/>
      <c r="ZH80" s="1060"/>
      <c r="ZI80" s="1060"/>
      <c r="ZJ80" s="1059"/>
      <c r="ZK80" s="1059"/>
      <c r="ZL80" s="1060"/>
      <c r="ZM80" s="1060"/>
      <c r="ZN80" s="1072"/>
      <c r="ZO80" s="1059"/>
      <c r="ZP80" s="1059"/>
      <c r="ZQ80" s="1059"/>
      <c r="ZR80" s="1060"/>
      <c r="ZS80" s="1059"/>
      <c r="ZT80" s="1059"/>
      <c r="ZU80" s="1059"/>
      <c r="ZV80" s="1060"/>
      <c r="ZW80" s="1060"/>
      <c r="ZX80" s="1060"/>
      <c r="ZY80" s="1060"/>
      <c r="ZZ80" s="1060"/>
      <c r="AAA80" s="1072"/>
      <c r="AAB80" s="1059"/>
      <c r="AAC80" s="1059"/>
      <c r="AAD80" s="1059"/>
      <c r="AAE80" s="1060"/>
      <c r="AAF80" s="1059"/>
      <c r="AAG80" s="1060"/>
      <c r="AAH80" s="1060"/>
      <c r="AAI80" s="1060"/>
      <c r="AAJ80" s="1059"/>
      <c r="AAK80" s="1059"/>
      <c r="AAL80" s="1060"/>
      <c r="AAM80" s="1060"/>
      <c r="AAN80" s="1072"/>
      <c r="AAO80" s="1059"/>
      <c r="AAP80" s="1059"/>
      <c r="AAQ80" s="1060"/>
      <c r="AAR80" s="1060"/>
      <c r="AAS80" s="1060"/>
      <c r="AAT80" s="1059"/>
      <c r="AAU80" s="1059"/>
      <c r="AAV80" s="1060"/>
      <c r="AAW80" s="1060"/>
      <c r="AAX80" s="1072"/>
      <c r="AAY80" s="1059"/>
      <c r="AAZ80" s="1059"/>
      <c r="ABA80" s="1059"/>
      <c r="ABB80" s="1060"/>
      <c r="ABC80" s="1059"/>
      <c r="ABD80" s="1060"/>
      <c r="ABE80" s="1060"/>
      <c r="ABF80" s="1060"/>
      <c r="ABG80" s="1059"/>
      <c r="ABH80" s="1059"/>
      <c r="ABI80" s="1060"/>
      <c r="ABJ80" s="1060"/>
      <c r="ABK80" s="1072"/>
      <c r="ABL80" s="1059"/>
      <c r="ABM80" s="1059"/>
      <c r="ABN80" s="1059"/>
      <c r="ABO80" s="1059"/>
      <c r="ABP80" s="1059"/>
      <c r="ABQ80" s="1059"/>
      <c r="ABR80" s="1059"/>
      <c r="ABS80" s="1059"/>
      <c r="ABT80" s="1059"/>
      <c r="ABU80" s="1059"/>
      <c r="ABV80" s="1059"/>
      <c r="ABW80" s="1126"/>
      <c r="ABX80" s="1059"/>
      <c r="ABY80" s="1059"/>
      <c r="ABZ80" s="1059"/>
      <c r="ACA80" s="1059"/>
      <c r="ACB80" s="1059"/>
      <c r="ACC80" s="1059"/>
      <c r="ACD80" s="1059"/>
      <c r="ACE80" s="1059"/>
      <c r="ACF80" s="1059"/>
      <c r="ACG80" s="1059"/>
      <c r="ACH80" s="1059"/>
      <c r="ACI80" s="1059"/>
      <c r="ACJ80" s="1059"/>
      <c r="ACK80" s="1059"/>
      <c r="ACL80" s="1059"/>
      <c r="ACM80" s="1059"/>
      <c r="ACN80" s="1059"/>
      <c r="ACO80" s="1059"/>
      <c r="ACP80" s="1059"/>
      <c r="ACQ80" s="1059"/>
      <c r="ACR80" s="1059"/>
      <c r="ACS80" s="1059"/>
      <c r="ACT80" s="1059"/>
      <c r="ACU80" s="1059"/>
      <c r="ACV80" s="1059"/>
      <c r="ACW80" s="1059"/>
      <c r="ACX80" s="1059"/>
      <c r="ACY80" s="1059"/>
      <c r="ACZ80" s="1059"/>
      <c r="ADA80" s="1059"/>
      <c r="ADB80" s="1059"/>
      <c r="ADC80" s="1059"/>
      <c r="ADD80" s="1059"/>
      <c r="ADE80" s="1059"/>
      <c r="ADF80" s="1059"/>
      <c r="ADG80" s="1059"/>
      <c r="ADH80" s="1059"/>
      <c r="ADI80" s="1059"/>
      <c r="ADJ80" s="1059"/>
      <c r="ADK80" s="1059"/>
      <c r="ADL80" s="1059"/>
      <c r="ADM80" s="1126"/>
      <c r="ADN80" s="1059"/>
      <c r="ADO80" s="1059"/>
      <c r="ADP80" s="1060"/>
      <c r="ADQ80" s="1059"/>
      <c r="ADR80" s="1060"/>
      <c r="ADS80" s="1059"/>
      <c r="ADT80" s="1059"/>
      <c r="ADU80" s="1060"/>
      <c r="ADV80" s="1059"/>
      <c r="ADW80" s="1060"/>
      <c r="ADX80" s="1059"/>
      <c r="ADY80" s="1060"/>
      <c r="ADZ80" s="1059"/>
      <c r="AEA80" s="1060"/>
      <c r="AEB80" s="1059"/>
      <c r="AEC80" s="1059"/>
      <c r="AED80" s="1060"/>
      <c r="AEE80" s="1059"/>
      <c r="AEF80" s="1060"/>
      <c r="AEG80" s="1059"/>
      <c r="AEH80" s="1060"/>
      <c r="AEI80" s="1059"/>
      <c r="AEJ80" s="1060"/>
      <c r="AEK80" s="1059"/>
      <c r="AEL80" s="1060"/>
      <c r="AEM80" s="1059"/>
      <c r="AEN80" s="1060"/>
      <c r="AEO80" s="1059"/>
      <c r="AEP80" s="1072"/>
      <c r="AEQ80" s="1158"/>
      <c r="AER80" s="1042"/>
      <c r="AES80" s="1144"/>
      <c r="AET80" s="64"/>
      <c r="AEU80" s="1144"/>
      <c r="AEV80" s="1042"/>
      <c r="AEW80" s="1144"/>
      <c r="AEX80" s="1042"/>
      <c r="AEY80" s="1042"/>
      <c r="AEZ80" s="1144"/>
      <c r="AFA80" s="65"/>
      <c r="AFB80" s="1144"/>
      <c r="AFC80" s="65"/>
      <c r="AFD80" s="1144"/>
      <c r="AFE80" s="1042"/>
      <c r="AFF80" s="1144"/>
      <c r="AFG80" s="1042"/>
      <c r="AFH80" s="1144"/>
      <c r="AFI80" s="1042"/>
      <c r="AFJ80" s="1042"/>
      <c r="AFK80" s="1144"/>
      <c r="AFL80" s="65"/>
      <c r="AFM80" s="1144"/>
      <c r="AFN80" s="65"/>
      <c r="AFO80" s="1144"/>
      <c r="AFP80" s="65"/>
      <c r="AFQ80" s="1144"/>
      <c r="AFR80" s="65"/>
      <c r="AFS80" s="1144"/>
      <c r="AFT80" s="65"/>
      <c r="AFU80" s="1144"/>
      <c r="AFV80" s="1042"/>
      <c r="AFW80" s="1144"/>
      <c r="AFX80" s="1042"/>
      <c r="AFY80" s="1144"/>
      <c r="AFZ80" s="1042"/>
      <c r="AGA80" s="1144"/>
      <c r="AGB80" s="1042"/>
      <c r="AGC80" s="802"/>
      <c r="AGD80" s="1042"/>
    </row>
    <row r="81" spans="1:900" x14ac:dyDescent="0.2">
      <c r="A81" s="1979" t="s">
        <v>631</v>
      </c>
      <c r="B81" s="8" t="s">
        <v>633</v>
      </c>
      <c r="C81" s="1015" t="s">
        <v>722</v>
      </c>
      <c r="D81" s="3" t="s">
        <v>770</v>
      </c>
      <c r="E81" s="1" t="s">
        <v>770</v>
      </c>
      <c r="F81" s="1" t="s">
        <v>770</v>
      </c>
      <c r="G81" s="1" t="s">
        <v>770</v>
      </c>
      <c r="H81" s="1" t="s">
        <v>770</v>
      </c>
      <c r="I81" s="1" t="s">
        <v>770</v>
      </c>
      <c r="J81" s="1" t="s">
        <v>633</v>
      </c>
      <c r="K81" s="1" t="s">
        <v>734</v>
      </c>
      <c r="L81" s="1" t="s">
        <v>737</v>
      </c>
      <c r="M81" s="1" t="s">
        <v>770</v>
      </c>
      <c r="N81" s="1" t="s">
        <v>770</v>
      </c>
      <c r="O81" s="1" t="s">
        <v>770</v>
      </c>
      <c r="P81" s="1" t="s">
        <v>1529</v>
      </c>
      <c r="Q81" s="1" t="s">
        <v>770</v>
      </c>
      <c r="R81" s="1" t="s">
        <v>770</v>
      </c>
      <c r="S81" s="1" t="s">
        <v>770</v>
      </c>
      <c r="T81" s="1" t="s">
        <v>770</v>
      </c>
      <c r="U81" s="913" t="s">
        <v>770</v>
      </c>
      <c r="V81" s="1125">
        <v>950</v>
      </c>
      <c r="W81" s="1059">
        <v>1075</v>
      </c>
      <c r="X81" s="1059">
        <v>5465</v>
      </c>
      <c r="Y81" s="1059">
        <v>6355</v>
      </c>
      <c r="Z81" s="1098">
        <v>0.17383348581884722</v>
      </c>
      <c r="AA81" s="1098">
        <v>0.16401611443159134</v>
      </c>
      <c r="AB81" s="1098">
        <v>0.18410907317098366</v>
      </c>
      <c r="AC81" s="1098">
        <v>0.16915814319433517</v>
      </c>
      <c r="AD81" s="1098">
        <v>0.16014149114050488</v>
      </c>
      <c r="AE81" s="1072">
        <v>0.1785745269846182</v>
      </c>
      <c r="AF81" s="1059">
        <v>870</v>
      </c>
      <c r="AG81" s="1059">
        <v>995</v>
      </c>
      <c r="AH81" s="1059">
        <v>5485</v>
      </c>
      <c r="AI81" s="1059">
        <v>6435</v>
      </c>
      <c r="AJ81" s="1098">
        <v>0.15861440291704648</v>
      </c>
      <c r="AK81" s="1098">
        <v>0.14918593673343722</v>
      </c>
      <c r="AL81" s="1098">
        <v>0.16852071810504435</v>
      </c>
      <c r="AM81" s="1098">
        <v>0.15462315462315462</v>
      </c>
      <c r="AN81" s="1098">
        <v>0.14599587077576329</v>
      </c>
      <c r="AO81" s="1072">
        <v>0.16366254705797478</v>
      </c>
      <c r="AP81" s="1059">
        <v>935</v>
      </c>
      <c r="AQ81" s="1059">
        <v>1025</v>
      </c>
      <c r="AR81" s="1059">
        <v>5355</v>
      </c>
      <c r="AS81" s="1059">
        <v>6320</v>
      </c>
      <c r="AT81" s="1098">
        <v>0.17460317460317459</v>
      </c>
      <c r="AU81" s="1098">
        <v>0.16466963005036125</v>
      </c>
      <c r="AV81" s="1098">
        <v>0.18500323734457474</v>
      </c>
      <c r="AW81" s="1098">
        <v>0.16218354430379747</v>
      </c>
      <c r="AX81" s="1098">
        <v>0.15330121603034472</v>
      </c>
      <c r="AY81" s="1072">
        <v>0.17147629020456115</v>
      </c>
      <c r="AZ81" s="1059">
        <v>910</v>
      </c>
      <c r="BA81" s="1059">
        <v>1030</v>
      </c>
      <c r="BB81" s="1059">
        <v>5240</v>
      </c>
      <c r="BC81" s="1059">
        <v>6225</v>
      </c>
      <c r="BD81" s="1098">
        <v>0.17366412213740459</v>
      </c>
      <c r="BE81" s="1098">
        <v>0.16364726310556185</v>
      </c>
      <c r="BF81" s="1098">
        <v>0.18415910616458464</v>
      </c>
      <c r="BG81" s="1098">
        <v>0.16546184738955824</v>
      </c>
      <c r="BH81" s="1098">
        <v>0.15643766903105724</v>
      </c>
      <c r="BI81" s="1072">
        <v>0.17489865931585835</v>
      </c>
      <c r="BJ81" s="1059">
        <v>1958</v>
      </c>
      <c r="BK81" s="1059">
        <v>1933</v>
      </c>
      <c r="BL81" s="1059">
        <v>1610</v>
      </c>
      <c r="BM81" s="1059">
        <v>1507</v>
      </c>
      <c r="BN81" s="1059">
        <v>1382</v>
      </c>
      <c r="BO81" s="1059">
        <v>7008</v>
      </c>
      <c r="BP81" s="1059">
        <v>8390</v>
      </c>
      <c r="BQ81" s="1126">
        <v>30551</v>
      </c>
      <c r="BR81" s="1059">
        <v>1980</v>
      </c>
      <c r="BS81" s="1059">
        <v>1839</v>
      </c>
      <c r="BT81" s="1059">
        <v>1554</v>
      </c>
      <c r="BU81" s="1059">
        <v>1630</v>
      </c>
      <c r="BV81" s="1059">
        <v>1383</v>
      </c>
      <c r="BW81" s="1059">
        <v>7003</v>
      </c>
      <c r="BX81" s="1059">
        <v>8386</v>
      </c>
      <c r="BY81" s="1126">
        <v>30474</v>
      </c>
      <c r="BZ81" s="1059">
        <v>1937</v>
      </c>
      <c r="CA81" s="1059">
        <v>1793</v>
      </c>
      <c r="CB81" s="1059">
        <v>1561</v>
      </c>
      <c r="CC81" s="1059">
        <v>1679</v>
      </c>
      <c r="CD81" s="1059">
        <v>1418</v>
      </c>
      <c r="CE81" s="1059">
        <v>6970</v>
      </c>
      <c r="CF81" s="1059">
        <v>8388</v>
      </c>
      <c r="CG81" s="1126">
        <v>30356</v>
      </c>
      <c r="CH81" s="1059">
        <v>1883</v>
      </c>
      <c r="CI81" s="1059">
        <v>1725</v>
      </c>
      <c r="CJ81" s="1059">
        <v>1576</v>
      </c>
      <c r="CK81" s="1059">
        <v>1741</v>
      </c>
      <c r="CL81" s="1059">
        <v>1354</v>
      </c>
      <c r="CM81" s="1059">
        <v>6925</v>
      </c>
      <c r="CN81" s="1059">
        <v>8279</v>
      </c>
      <c r="CO81" s="1126">
        <v>30057</v>
      </c>
      <c r="CP81" s="1059">
        <v>1829</v>
      </c>
      <c r="CQ81" s="1059">
        <v>1631</v>
      </c>
      <c r="CR81" s="1059">
        <v>1565</v>
      </c>
      <c r="CS81" s="1059">
        <v>1663</v>
      </c>
      <c r="CT81" s="1059">
        <v>1421</v>
      </c>
      <c r="CU81" s="1059">
        <v>6688</v>
      </c>
      <c r="CV81" s="1059">
        <v>8109</v>
      </c>
      <c r="CW81" s="1126">
        <v>29604</v>
      </c>
      <c r="CX81" s="1059">
        <v>1766</v>
      </c>
      <c r="CY81" s="1059">
        <v>1564</v>
      </c>
      <c r="CZ81" s="1059">
        <v>1563</v>
      </c>
      <c r="DA81" s="1059">
        <v>1731</v>
      </c>
      <c r="DB81" s="1059">
        <v>1416</v>
      </c>
      <c r="DC81" s="1059">
        <v>6624</v>
      </c>
      <c r="DD81" s="1059">
        <v>8040</v>
      </c>
      <c r="DE81" s="1126">
        <v>29328</v>
      </c>
      <c r="DF81" s="1059">
        <v>1687</v>
      </c>
      <c r="DG81" s="1059">
        <v>1515</v>
      </c>
      <c r="DH81" s="1059">
        <v>1699</v>
      </c>
      <c r="DI81" s="1059">
        <v>1743</v>
      </c>
      <c r="DJ81" s="1059">
        <v>1424</v>
      </c>
      <c r="DK81" s="1059">
        <v>6644</v>
      </c>
      <c r="DL81" s="1059">
        <v>8068</v>
      </c>
      <c r="DM81" s="1126">
        <v>29318</v>
      </c>
      <c r="DN81" s="1059">
        <v>1654</v>
      </c>
      <c r="DO81" s="1059">
        <v>1532</v>
      </c>
      <c r="DP81" s="1059">
        <v>1737</v>
      </c>
      <c r="DQ81" s="1059">
        <v>1743</v>
      </c>
      <c r="DR81" s="1059">
        <v>1382</v>
      </c>
      <c r="DS81" s="1059">
        <v>6666</v>
      </c>
      <c r="DT81" s="1059">
        <v>8048</v>
      </c>
      <c r="DU81" s="1126">
        <v>29271</v>
      </c>
      <c r="DV81" s="1059">
        <v>1627</v>
      </c>
      <c r="DW81" s="1059">
        <v>1533</v>
      </c>
      <c r="DX81" s="1059">
        <v>1796</v>
      </c>
      <c r="DY81" s="1059">
        <v>1728</v>
      </c>
      <c r="DZ81" s="1059">
        <v>1405</v>
      </c>
      <c r="EA81" s="1059">
        <v>6684</v>
      </c>
      <c r="EB81" s="1059">
        <v>8089</v>
      </c>
      <c r="EC81" s="1126">
        <v>29022</v>
      </c>
      <c r="ED81" s="1059">
        <v>1569</v>
      </c>
      <c r="EE81" s="1059">
        <v>1584</v>
      </c>
      <c r="EF81" s="1059">
        <v>1787</v>
      </c>
      <c r="EG81" s="1059">
        <v>1791</v>
      </c>
      <c r="EH81" s="1059">
        <v>1383</v>
      </c>
      <c r="EI81" s="1059">
        <v>6731</v>
      </c>
      <c r="EJ81" s="1059">
        <v>8114</v>
      </c>
      <c r="EK81" s="1126">
        <v>28998</v>
      </c>
      <c r="EL81" s="1059">
        <v>1570</v>
      </c>
      <c r="EM81" s="1059">
        <v>1629</v>
      </c>
      <c r="EN81" s="1059">
        <v>1844</v>
      </c>
      <c r="EO81" s="1059">
        <v>1763</v>
      </c>
      <c r="EP81" s="1059">
        <v>1323</v>
      </c>
      <c r="EQ81" s="1059">
        <v>6806</v>
      </c>
      <c r="ER81" s="1059">
        <v>8129</v>
      </c>
      <c r="ES81" s="1126">
        <v>28966</v>
      </c>
      <c r="ET81" s="1059" t="s">
        <v>770</v>
      </c>
      <c r="EU81" s="1059" t="s">
        <v>770</v>
      </c>
      <c r="EV81" s="1059">
        <v>31</v>
      </c>
      <c r="EW81" s="1059">
        <v>49</v>
      </c>
      <c r="EX81" s="1059">
        <v>80</v>
      </c>
      <c r="EY81" s="1059">
        <v>277</v>
      </c>
      <c r="EZ81" s="1098">
        <v>0.28880866425992779</v>
      </c>
      <c r="FA81" s="1098">
        <v>0.2386138860822834</v>
      </c>
      <c r="FB81" s="1098">
        <v>0.34478095707476003</v>
      </c>
      <c r="FC81" s="64" t="s">
        <v>2154</v>
      </c>
      <c r="FD81" s="1098">
        <v>0.17689530685920576</v>
      </c>
      <c r="FE81" s="1098">
        <v>0.13646899094984724</v>
      </c>
      <c r="FF81" s="1098">
        <v>0.22616072635879186</v>
      </c>
      <c r="FG81" s="1126" t="s">
        <v>2154</v>
      </c>
      <c r="FH81" s="1059" t="s">
        <v>770</v>
      </c>
      <c r="FI81" s="1059" t="s">
        <v>770</v>
      </c>
      <c r="FJ81" s="1059">
        <v>33</v>
      </c>
      <c r="FK81" s="1059">
        <v>44</v>
      </c>
      <c r="FL81" s="1059">
        <v>77</v>
      </c>
      <c r="FM81" s="1059">
        <v>229</v>
      </c>
      <c r="FN81" s="1098">
        <v>0.33624454148471616</v>
      </c>
      <c r="FO81" s="1098">
        <v>0.27820553034147461</v>
      </c>
      <c r="FP81" s="1098">
        <v>0.39968688460961116</v>
      </c>
      <c r="FQ81" s="1059" t="s">
        <v>2154</v>
      </c>
      <c r="FR81" s="1098">
        <v>0.19213973799126638</v>
      </c>
      <c r="FS81" s="1098">
        <v>0.14635947497743187</v>
      </c>
      <c r="FT81" s="1098">
        <v>0.24807826513060935</v>
      </c>
      <c r="FU81" s="1126" t="s">
        <v>2154</v>
      </c>
      <c r="FV81" s="1059" t="s">
        <v>770</v>
      </c>
      <c r="FW81" s="1059" t="s">
        <v>770</v>
      </c>
      <c r="FX81" s="1059">
        <v>25</v>
      </c>
      <c r="FY81" s="1059">
        <v>46</v>
      </c>
      <c r="FZ81" s="1059">
        <v>71</v>
      </c>
      <c r="GA81" s="1059">
        <v>246</v>
      </c>
      <c r="GB81" s="1098">
        <v>0.2886178861788618</v>
      </c>
      <c r="GC81" s="1098">
        <v>0.23558798037730555</v>
      </c>
      <c r="GD81" s="1098">
        <v>0.34814803969357239</v>
      </c>
      <c r="GE81" s="1059" t="s">
        <v>2154</v>
      </c>
      <c r="GF81" s="1098">
        <v>0.18699186991869918</v>
      </c>
      <c r="GG81" s="1098">
        <v>0.14321803900847807</v>
      </c>
      <c r="GH81" s="1098">
        <v>0.24039106763493731</v>
      </c>
      <c r="GI81" s="1126" t="s">
        <v>2154</v>
      </c>
      <c r="GJ81" s="1059" t="s">
        <v>770</v>
      </c>
      <c r="GK81" s="1059" t="s">
        <v>770</v>
      </c>
      <c r="GL81" s="1059">
        <v>32</v>
      </c>
      <c r="GM81" s="1059">
        <v>33</v>
      </c>
      <c r="GN81" s="1059">
        <v>65</v>
      </c>
      <c r="GO81" s="1059">
        <v>239</v>
      </c>
      <c r="GP81" s="1098">
        <v>0.27196652719665271</v>
      </c>
      <c r="GQ81" s="1098">
        <v>0.21949215203058239</v>
      </c>
      <c r="GR81" s="1098">
        <v>0.33165533106668443</v>
      </c>
      <c r="GS81" s="1059" t="s">
        <v>3498</v>
      </c>
      <c r="GT81" s="1098">
        <v>0.13807531380753138</v>
      </c>
      <c r="GU81" s="1098">
        <v>0.1000354609707358</v>
      </c>
      <c r="GV81" s="1098">
        <v>0.18756559018364177</v>
      </c>
      <c r="GW81" s="1126" t="s">
        <v>3498</v>
      </c>
      <c r="GX81" s="1059" t="s">
        <v>770</v>
      </c>
      <c r="GY81" s="1059" t="s">
        <v>770</v>
      </c>
      <c r="GZ81" s="1059">
        <v>42</v>
      </c>
      <c r="HA81" s="1059">
        <v>19</v>
      </c>
      <c r="HB81" s="1059">
        <v>61</v>
      </c>
      <c r="HC81" s="1059">
        <v>309</v>
      </c>
      <c r="HD81" s="1098">
        <v>0.19741100323624594</v>
      </c>
      <c r="HE81" s="1098">
        <v>0.15686226408655077</v>
      </c>
      <c r="HF81" s="1098">
        <v>0.24539087491578485</v>
      </c>
      <c r="HG81" s="1059" t="s">
        <v>2154</v>
      </c>
      <c r="HH81" s="1098">
        <v>6.1488673139158574E-2</v>
      </c>
      <c r="HI81" s="1098">
        <v>3.9714423984781609E-2</v>
      </c>
      <c r="HJ81" s="1098">
        <v>9.4032103660314365E-2</v>
      </c>
      <c r="HK81" s="1126" t="s">
        <v>3498</v>
      </c>
      <c r="HL81" s="1059" t="s">
        <v>770</v>
      </c>
      <c r="HM81" s="1059" t="s">
        <v>770</v>
      </c>
      <c r="HN81" s="1059">
        <v>40</v>
      </c>
      <c r="HO81" s="1059">
        <v>21</v>
      </c>
      <c r="HP81" s="1059">
        <v>61</v>
      </c>
      <c r="HQ81" s="1059">
        <v>317</v>
      </c>
      <c r="HR81" s="1098">
        <v>0.19242902208201892</v>
      </c>
      <c r="HS81" s="1098">
        <v>0.15281981163363162</v>
      </c>
      <c r="HT81" s="1098">
        <v>0.23940337324791464</v>
      </c>
      <c r="HU81" s="1059" t="s">
        <v>2154</v>
      </c>
      <c r="HV81" s="1098">
        <v>6.6246056782334389E-2</v>
      </c>
      <c r="HW81" s="1098">
        <v>4.373390669612897E-2</v>
      </c>
      <c r="HX81" s="1098">
        <v>9.9144943777846523E-2</v>
      </c>
      <c r="HY81" s="1126" t="s">
        <v>2154</v>
      </c>
      <c r="HZ81" s="1059" t="s">
        <v>770</v>
      </c>
      <c r="IA81" s="1059" t="s">
        <v>770</v>
      </c>
      <c r="IB81" s="1059">
        <v>43</v>
      </c>
      <c r="IC81" s="1059">
        <v>13</v>
      </c>
      <c r="ID81" s="1059">
        <v>56</v>
      </c>
      <c r="IE81" s="1059">
        <v>309</v>
      </c>
      <c r="IF81" s="1098">
        <v>0.18122977346278318</v>
      </c>
      <c r="IG81" s="1098">
        <v>0.14227930677868025</v>
      </c>
      <c r="IH81" s="1098">
        <v>0.22800875944303159</v>
      </c>
      <c r="II81" s="1059" t="s">
        <v>2154</v>
      </c>
      <c r="IJ81" s="1098">
        <v>4.2071197411003236E-2</v>
      </c>
      <c r="IK81" s="1098">
        <v>2.4748913820614556E-2</v>
      </c>
      <c r="IL81" s="1098">
        <v>7.0639526487732904E-2</v>
      </c>
      <c r="IM81" s="1126" t="s">
        <v>3498</v>
      </c>
      <c r="IN81" s="1059" t="s">
        <v>770</v>
      </c>
      <c r="IO81" s="1059" t="s">
        <v>770</v>
      </c>
      <c r="IP81" s="1059">
        <v>31</v>
      </c>
      <c r="IQ81" s="1059">
        <v>21</v>
      </c>
      <c r="IR81" s="1059">
        <v>52</v>
      </c>
      <c r="IS81" s="1059">
        <v>208</v>
      </c>
      <c r="IT81" s="1098">
        <v>0.25</v>
      </c>
      <c r="IU81" s="1098">
        <v>0.19604742129930727</v>
      </c>
      <c r="IV81" s="1098">
        <v>0.31301940358492275</v>
      </c>
      <c r="IW81" s="1059" t="s">
        <v>2154</v>
      </c>
      <c r="IX81" s="1098">
        <v>0.10096153846153846</v>
      </c>
      <c r="IY81" s="1098">
        <v>6.6986875276411575E-2</v>
      </c>
      <c r="IZ81" s="1098">
        <v>0.14940824905803249</v>
      </c>
      <c r="JA81" s="1126" t="s">
        <v>2154</v>
      </c>
      <c r="JB81" s="1059">
        <v>28997</v>
      </c>
      <c r="JC81" s="1059">
        <v>1752</v>
      </c>
      <c r="JD81" s="1059">
        <v>1573</v>
      </c>
      <c r="JE81" s="1059">
        <v>1572</v>
      </c>
      <c r="JF81" s="1059">
        <v>1702</v>
      </c>
      <c r="JG81" s="1126">
        <v>1422</v>
      </c>
      <c r="JH81" s="1059">
        <v>5490</v>
      </c>
      <c r="JI81" s="1059">
        <v>49</v>
      </c>
      <c r="JJ81" s="1059">
        <v>61</v>
      </c>
      <c r="JK81" s="1059">
        <v>95</v>
      </c>
      <c r="JL81" s="1059">
        <v>118</v>
      </c>
      <c r="JM81" s="1126">
        <v>95</v>
      </c>
      <c r="JN81" s="1060">
        <v>0.18932993068248438</v>
      </c>
      <c r="JO81" s="1060">
        <v>2.7968036529680364E-2</v>
      </c>
      <c r="JP81" s="1060">
        <v>3.8779402415766051E-2</v>
      </c>
      <c r="JQ81" s="1060">
        <v>6.0432569974554706E-2</v>
      </c>
      <c r="JR81" s="1060">
        <v>6.9330199764982378E-2</v>
      </c>
      <c r="JS81" s="1072">
        <v>6.6807313642756674E-2</v>
      </c>
      <c r="JT81" s="1059">
        <v>29287</v>
      </c>
      <c r="JU81" s="1059">
        <v>27882</v>
      </c>
      <c r="JV81" s="1059">
        <v>27037</v>
      </c>
      <c r="JW81" s="1059">
        <v>845</v>
      </c>
      <c r="JX81" s="1059">
        <v>201</v>
      </c>
      <c r="JY81" s="1059">
        <v>29</v>
      </c>
      <c r="JZ81" s="1059">
        <v>615</v>
      </c>
      <c r="KA81" s="1059">
        <v>498</v>
      </c>
      <c r="KB81" s="1059">
        <v>601</v>
      </c>
      <c r="KC81" s="1059">
        <v>139</v>
      </c>
      <c r="KD81" s="1059">
        <v>167</v>
      </c>
      <c r="KE81" s="1060">
        <v>0.9231741045515075</v>
      </c>
      <c r="KF81" s="1072">
        <v>7.6825895448492498E-2</v>
      </c>
      <c r="KG81" s="1059">
        <v>1752</v>
      </c>
      <c r="KH81" s="1059">
        <v>1603</v>
      </c>
      <c r="KI81" s="1059">
        <v>1569</v>
      </c>
      <c r="KJ81" s="1059">
        <v>34</v>
      </c>
      <c r="KK81" s="1059">
        <v>1</v>
      </c>
      <c r="KL81" s="1059">
        <v>4</v>
      </c>
      <c r="KM81" s="1059">
        <v>29</v>
      </c>
      <c r="KN81" s="1059">
        <v>71</v>
      </c>
      <c r="KO81" s="1059">
        <v>50</v>
      </c>
      <c r="KP81" s="1059">
        <v>6</v>
      </c>
      <c r="KQ81" s="1059">
        <v>22</v>
      </c>
      <c r="KR81" s="1060">
        <v>0.89554794520547942</v>
      </c>
      <c r="KS81" s="1072">
        <v>0.10445205479452058</v>
      </c>
      <c r="KT81" s="1059">
        <v>963</v>
      </c>
      <c r="KU81" s="1059">
        <v>891</v>
      </c>
      <c r="KV81" s="1059">
        <v>876</v>
      </c>
      <c r="KW81" s="1059">
        <v>15</v>
      </c>
      <c r="KX81" s="1059">
        <v>3</v>
      </c>
      <c r="KY81" s="1059">
        <v>1</v>
      </c>
      <c r="KZ81" s="1059">
        <v>11</v>
      </c>
      <c r="LA81" s="1059">
        <v>36</v>
      </c>
      <c r="LB81" s="1059">
        <v>22</v>
      </c>
      <c r="LC81" s="1059">
        <v>6</v>
      </c>
      <c r="LD81" s="1059">
        <v>8</v>
      </c>
      <c r="LE81" s="1060">
        <v>0.90965732087227413</v>
      </c>
      <c r="LF81" s="1072">
        <v>9.0342679127725867E-2</v>
      </c>
      <c r="LG81" s="1059">
        <v>610</v>
      </c>
      <c r="LH81" s="1059">
        <v>559</v>
      </c>
      <c r="LI81" s="1059">
        <v>544</v>
      </c>
      <c r="LJ81" s="1059">
        <v>15</v>
      </c>
      <c r="LK81" s="1059">
        <v>3</v>
      </c>
      <c r="LL81" s="1059">
        <v>1</v>
      </c>
      <c r="LM81" s="1059">
        <v>11</v>
      </c>
      <c r="LN81" s="1059">
        <v>23</v>
      </c>
      <c r="LO81" s="1059">
        <v>20</v>
      </c>
      <c r="LP81" s="1059">
        <v>3</v>
      </c>
      <c r="LQ81" s="1059">
        <v>5</v>
      </c>
      <c r="LR81" s="1060">
        <v>0.8918032786885246</v>
      </c>
      <c r="LS81" s="1072">
        <v>0.1081967213114754</v>
      </c>
      <c r="LT81" s="1059">
        <v>1572</v>
      </c>
      <c r="LU81" s="1059">
        <v>1466</v>
      </c>
      <c r="LV81" s="1059">
        <v>1441</v>
      </c>
      <c r="LW81" s="1059">
        <v>25</v>
      </c>
      <c r="LX81" s="1059">
        <v>4</v>
      </c>
      <c r="LY81" s="1059">
        <v>1</v>
      </c>
      <c r="LZ81" s="1059">
        <v>20</v>
      </c>
      <c r="MA81" s="1059">
        <v>51</v>
      </c>
      <c r="MB81" s="1059">
        <v>34</v>
      </c>
      <c r="MC81" s="1059">
        <v>12</v>
      </c>
      <c r="MD81" s="1059">
        <v>9</v>
      </c>
      <c r="ME81" s="1060">
        <v>0.91666666666666663</v>
      </c>
      <c r="MF81" s="1072">
        <v>8.333333333333337E-2</v>
      </c>
      <c r="MG81" s="1059">
        <v>386</v>
      </c>
      <c r="MH81" s="1059">
        <v>352</v>
      </c>
      <c r="MI81" s="1059">
        <v>349</v>
      </c>
      <c r="MJ81" s="1059">
        <v>3</v>
      </c>
      <c r="MK81" s="1059">
        <v>0</v>
      </c>
      <c r="ML81" s="1059">
        <v>0</v>
      </c>
      <c r="MM81" s="1059">
        <v>3</v>
      </c>
      <c r="MN81" s="1059">
        <v>19</v>
      </c>
      <c r="MO81" s="1059">
        <v>11</v>
      </c>
      <c r="MP81" s="1059">
        <v>2</v>
      </c>
      <c r="MQ81" s="1059">
        <v>2</v>
      </c>
      <c r="MR81" s="1060">
        <v>0.90414507772020725</v>
      </c>
      <c r="MS81" s="1072">
        <v>9.5854922279792754E-2</v>
      </c>
      <c r="MT81" s="1059">
        <v>708</v>
      </c>
      <c r="MU81" s="1059">
        <v>653</v>
      </c>
      <c r="MV81" s="1059">
        <v>638</v>
      </c>
      <c r="MW81" s="1059">
        <v>15</v>
      </c>
      <c r="MX81" s="1059">
        <v>1</v>
      </c>
      <c r="MY81" s="1059">
        <v>2</v>
      </c>
      <c r="MZ81" s="1059">
        <v>12</v>
      </c>
      <c r="NA81" s="1059">
        <v>31</v>
      </c>
      <c r="NB81" s="1059">
        <v>15</v>
      </c>
      <c r="NC81" s="1059">
        <v>3</v>
      </c>
      <c r="ND81" s="1059">
        <v>6</v>
      </c>
      <c r="NE81" s="1060">
        <v>0.90112994350282483</v>
      </c>
      <c r="NF81" s="1072">
        <v>9.8870056497175174E-2</v>
      </c>
      <c r="NG81" s="1059">
        <v>617</v>
      </c>
      <c r="NH81" s="1059">
        <v>580</v>
      </c>
      <c r="NI81" s="1059">
        <v>571</v>
      </c>
      <c r="NJ81" s="1059">
        <v>9</v>
      </c>
      <c r="NK81" s="1059">
        <v>1</v>
      </c>
      <c r="NL81" s="1059">
        <v>1</v>
      </c>
      <c r="NM81" s="1059">
        <v>7</v>
      </c>
      <c r="NN81" s="1059">
        <v>16</v>
      </c>
      <c r="NO81" s="1059">
        <v>14</v>
      </c>
      <c r="NP81" s="1059">
        <v>4</v>
      </c>
      <c r="NQ81" s="1059">
        <v>3</v>
      </c>
      <c r="NR81" s="1060">
        <v>0.92544570502431123</v>
      </c>
      <c r="NS81" s="1072">
        <v>7.4554294975688773E-2</v>
      </c>
      <c r="NT81" s="1059">
        <v>1423</v>
      </c>
      <c r="NU81" s="1059">
        <v>1330</v>
      </c>
      <c r="NV81" s="1059">
        <v>1291</v>
      </c>
      <c r="NW81" s="1059">
        <v>39</v>
      </c>
      <c r="NX81" s="1059">
        <v>4</v>
      </c>
      <c r="NY81" s="1059">
        <v>4</v>
      </c>
      <c r="NZ81" s="1059">
        <v>31</v>
      </c>
      <c r="OA81" s="1059">
        <v>33</v>
      </c>
      <c r="OB81" s="1059">
        <v>44</v>
      </c>
      <c r="OC81" s="1059">
        <v>5</v>
      </c>
      <c r="OD81" s="1059">
        <v>11</v>
      </c>
      <c r="OE81" s="1060">
        <v>0.90723822909346452</v>
      </c>
      <c r="OF81" s="1072">
        <v>9.2761770906535479E-2</v>
      </c>
      <c r="OG81" s="1059">
        <v>8031</v>
      </c>
      <c r="OH81" s="1059">
        <v>7434</v>
      </c>
      <c r="OI81" s="1059">
        <v>7279</v>
      </c>
      <c r="OJ81" s="1059">
        <v>155</v>
      </c>
      <c r="OK81" s="1059">
        <v>17</v>
      </c>
      <c r="OL81" s="1059">
        <v>14</v>
      </c>
      <c r="OM81" s="1059">
        <v>124</v>
      </c>
      <c r="ON81" s="1059">
        <v>280</v>
      </c>
      <c r="OO81" s="1059">
        <v>210</v>
      </c>
      <c r="OP81" s="1059">
        <v>41</v>
      </c>
      <c r="OQ81" s="1059">
        <v>66</v>
      </c>
      <c r="OR81" s="1060">
        <v>0.90636284397957911</v>
      </c>
      <c r="OS81" s="1072">
        <v>9.3637156020420886E-2</v>
      </c>
      <c r="OT81" s="1059">
        <v>29604</v>
      </c>
      <c r="OU81" s="1059">
        <v>18.45956343737333</v>
      </c>
      <c r="OV81" s="1060">
        <v>0</v>
      </c>
      <c r="OW81" s="1072">
        <v>0.2857142857142857</v>
      </c>
      <c r="OX81" s="1059">
        <v>5355</v>
      </c>
      <c r="OY81" s="1060">
        <v>0.17830289449112974</v>
      </c>
      <c r="OZ81" s="1059">
        <v>954.81199999999978</v>
      </c>
      <c r="PA81" s="1060">
        <v>0</v>
      </c>
      <c r="PB81" s="1072">
        <v>0.19047619047619047</v>
      </c>
      <c r="PC81" s="1059">
        <v>1355</v>
      </c>
      <c r="PD81" s="1059">
        <v>190</v>
      </c>
      <c r="PE81" s="1126">
        <v>130</v>
      </c>
      <c r="PF81" s="1059">
        <v>1295</v>
      </c>
      <c r="PG81" s="1059">
        <v>205</v>
      </c>
      <c r="PH81" s="1126">
        <v>100</v>
      </c>
      <c r="PI81" s="1059">
        <v>1255</v>
      </c>
      <c r="PJ81" s="1059">
        <v>195</v>
      </c>
      <c r="PK81" s="1126">
        <v>105</v>
      </c>
      <c r="PL81" s="1059">
        <v>1185</v>
      </c>
      <c r="PM81" s="1059">
        <v>190</v>
      </c>
      <c r="PN81" s="1126">
        <v>80</v>
      </c>
      <c r="PO81" s="1059">
        <v>1145</v>
      </c>
      <c r="PP81" s="1059">
        <v>220</v>
      </c>
      <c r="PQ81" s="1126">
        <v>90</v>
      </c>
      <c r="PR81" s="1059">
        <v>1080</v>
      </c>
      <c r="PS81" s="1059">
        <v>215</v>
      </c>
      <c r="PT81" s="1126">
        <v>80</v>
      </c>
      <c r="PU81" s="1059" t="s">
        <v>770</v>
      </c>
      <c r="PV81" s="1059" t="s">
        <v>770</v>
      </c>
      <c r="PW81" s="1059" t="s">
        <v>770</v>
      </c>
      <c r="PX81" s="1059" t="s">
        <v>770</v>
      </c>
      <c r="PY81" s="1059" t="s">
        <v>770</v>
      </c>
      <c r="PZ81" s="1059" t="s">
        <v>770</v>
      </c>
      <c r="QA81" s="1059" t="s">
        <v>770</v>
      </c>
      <c r="QB81" s="1126" t="s">
        <v>770</v>
      </c>
      <c r="QC81" s="1059">
        <v>328</v>
      </c>
      <c r="QD81" s="1059">
        <v>391</v>
      </c>
      <c r="QE81" s="1059" t="s">
        <v>770</v>
      </c>
      <c r="QF81" s="1059">
        <v>327</v>
      </c>
      <c r="QG81" s="1059">
        <v>330</v>
      </c>
      <c r="QH81" s="1059">
        <v>287</v>
      </c>
      <c r="QI81" s="1059">
        <v>301</v>
      </c>
      <c r="QJ81" s="1059">
        <v>269</v>
      </c>
      <c r="QK81" s="1126">
        <v>282</v>
      </c>
      <c r="QL81" s="1059">
        <v>364</v>
      </c>
      <c r="QM81" s="1059">
        <v>382</v>
      </c>
      <c r="QN81" s="1059">
        <v>389</v>
      </c>
      <c r="QO81" s="1059">
        <v>395</v>
      </c>
      <c r="QP81" s="1059">
        <v>428</v>
      </c>
      <c r="QQ81" s="1059">
        <v>426</v>
      </c>
      <c r="QR81" s="1059">
        <v>392</v>
      </c>
      <c r="QS81" s="1059">
        <v>375</v>
      </c>
      <c r="QT81" s="1059">
        <v>403</v>
      </c>
      <c r="QU81" s="1059">
        <v>337</v>
      </c>
      <c r="QV81" s="1059">
        <v>338</v>
      </c>
      <c r="QW81" s="1059">
        <v>330</v>
      </c>
      <c r="QX81" s="1059">
        <v>329</v>
      </c>
      <c r="QY81" s="1059">
        <v>312</v>
      </c>
      <c r="QZ81" s="1059">
        <v>301</v>
      </c>
      <c r="RA81" s="1059">
        <v>262</v>
      </c>
      <c r="RB81" s="1059">
        <v>322</v>
      </c>
      <c r="RC81" s="1059">
        <v>331</v>
      </c>
      <c r="RD81" s="1059">
        <v>333</v>
      </c>
      <c r="RE81" s="1059">
        <v>259</v>
      </c>
      <c r="RF81" s="1059">
        <v>274</v>
      </c>
      <c r="RG81" s="1059">
        <v>268</v>
      </c>
      <c r="RH81" s="1059">
        <v>285</v>
      </c>
      <c r="RI81" s="1059">
        <v>265</v>
      </c>
      <c r="RJ81" s="1126">
        <v>290</v>
      </c>
      <c r="RK81" s="1059">
        <v>375</v>
      </c>
      <c r="RL81" s="1059">
        <v>372</v>
      </c>
      <c r="RM81" s="1059">
        <v>398</v>
      </c>
      <c r="RN81" s="1059">
        <v>418</v>
      </c>
      <c r="RO81" s="1059">
        <v>417</v>
      </c>
      <c r="RP81" s="1059">
        <v>385</v>
      </c>
      <c r="RQ81" s="1059">
        <v>378</v>
      </c>
      <c r="RR81" s="1059">
        <v>396</v>
      </c>
      <c r="RS81" s="1059">
        <v>333</v>
      </c>
      <c r="RT81" s="1059">
        <v>347</v>
      </c>
      <c r="RU81" s="1059">
        <v>325</v>
      </c>
      <c r="RV81" s="1059">
        <v>328</v>
      </c>
      <c r="RW81" s="1059">
        <v>324</v>
      </c>
      <c r="RX81" s="1059">
        <v>310</v>
      </c>
      <c r="RY81" s="1059">
        <v>267</v>
      </c>
      <c r="RZ81" s="1059">
        <v>328</v>
      </c>
      <c r="SA81" s="1059">
        <v>343</v>
      </c>
      <c r="SB81" s="1059">
        <v>350</v>
      </c>
      <c r="SC81" s="1059">
        <v>297</v>
      </c>
      <c r="SD81" s="1059">
        <v>312</v>
      </c>
      <c r="SE81" s="1059">
        <v>246</v>
      </c>
      <c r="SF81" s="1059">
        <v>283</v>
      </c>
      <c r="SG81" s="1059">
        <v>255</v>
      </c>
      <c r="SH81" s="1059">
        <v>284</v>
      </c>
      <c r="SI81" s="1126">
        <v>315</v>
      </c>
      <c r="SJ81" s="1059">
        <v>361</v>
      </c>
      <c r="SK81" s="1059">
        <v>391</v>
      </c>
      <c r="SL81" s="1059">
        <v>401</v>
      </c>
      <c r="SM81" s="1059">
        <v>412</v>
      </c>
      <c r="SN81" s="1059">
        <v>372</v>
      </c>
      <c r="SO81" s="1059">
        <v>370</v>
      </c>
      <c r="SP81" s="1059">
        <v>394</v>
      </c>
      <c r="SQ81" s="1059">
        <v>344</v>
      </c>
      <c r="SR81" s="1059">
        <v>354</v>
      </c>
      <c r="SS81" s="1059">
        <v>331</v>
      </c>
      <c r="ST81" s="1059">
        <v>322</v>
      </c>
      <c r="SU81" s="1059">
        <v>324</v>
      </c>
      <c r="SV81" s="1059">
        <v>314</v>
      </c>
      <c r="SW81" s="1059">
        <v>278</v>
      </c>
      <c r="SX81" s="1059">
        <v>323</v>
      </c>
      <c r="SY81" s="1059">
        <v>340</v>
      </c>
      <c r="SZ81" s="1059">
        <v>358</v>
      </c>
      <c r="TA81" s="1059">
        <v>325</v>
      </c>
      <c r="TB81" s="1059">
        <v>369</v>
      </c>
      <c r="TC81" s="1059">
        <v>287</v>
      </c>
      <c r="TD81" s="1059">
        <v>288</v>
      </c>
      <c r="TE81" s="1059">
        <v>248</v>
      </c>
      <c r="TF81" s="1059">
        <v>286</v>
      </c>
      <c r="TG81" s="1059">
        <v>304</v>
      </c>
      <c r="TH81" s="1126">
        <v>292</v>
      </c>
      <c r="TI81" s="1059">
        <v>168</v>
      </c>
      <c r="TJ81" s="1059">
        <v>163</v>
      </c>
      <c r="TK81" s="1059">
        <v>331</v>
      </c>
      <c r="TL81" s="1060">
        <v>0.49244712990936557</v>
      </c>
      <c r="TM81" s="1060">
        <v>0.43898501041624483</v>
      </c>
      <c r="TN81" s="1060">
        <v>0.54608254956390245</v>
      </c>
      <c r="TO81" s="1126" t="s">
        <v>2154</v>
      </c>
      <c r="TP81" s="1059">
        <v>127</v>
      </c>
      <c r="TQ81" s="1059">
        <v>181</v>
      </c>
      <c r="TR81" s="1059">
        <v>308</v>
      </c>
      <c r="TS81" s="1060">
        <v>0.58766233766233766</v>
      </c>
      <c r="TT81" s="1060">
        <v>0.53193670536765569</v>
      </c>
      <c r="TU81" s="1060">
        <v>0.64122821056178614</v>
      </c>
      <c r="TV81" s="1126" t="s">
        <v>2154</v>
      </c>
      <c r="TW81" s="1059">
        <v>108</v>
      </c>
      <c r="TX81" s="1059">
        <v>238</v>
      </c>
      <c r="TY81" s="1059">
        <v>346</v>
      </c>
      <c r="TZ81" s="1060">
        <v>0.68786127167630062</v>
      </c>
      <c r="UA81" s="1060">
        <v>0.63719934124862421</v>
      </c>
      <c r="UB81" s="1060">
        <v>0.73439755420861064</v>
      </c>
      <c r="UC81" s="1126" t="s">
        <v>2154</v>
      </c>
      <c r="UD81" s="1059">
        <v>132</v>
      </c>
      <c r="UE81" s="1059">
        <v>248</v>
      </c>
      <c r="UF81" s="1059">
        <v>380</v>
      </c>
      <c r="UG81" s="1060">
        <v>0.65263157894736845</v>
      </c>
      <c r="UH81" s="1060">
        <v>0.60344728685194515</v>
      </c>
      <c r="UI81" s="1060">
        <v>0.69876081843297055</v>
      </c>
      <c r="UJ81" s="1126" t="s">
        <v>2154</v>
      </c>
      <c r="UK81" s="1059">
        <v>115</v>
      </c>
      <c r="UL81" s="1059">
        <v>249</v>
      </c>
      <c r="UM81" s="1059">
        <v>364</v>
      </c>
      <c r="UN81" s="1060">
        <v>0.68406593406593408</v>
      </c>
      <c r="UO81" s="1060">
        <v>0.63459701074580099</v>
      </c>
      <c r="UP81" s="1060">
        <v>0.72969036574951374</v>
      </c>
      <c r="UQ81" s="1126" t="s">
        <v>2154</v>
      </c>
      <c r="UR81" s="1059">
        <v>4237</v>
      </c>
      <c r="US81" s="1059">
        <v>4156</v>
      </c>
      <c r="UT81" s="1059">
        <v>81</v>
      </c>
      <c r="UU81" s="1059">
        <v>74</v>
      </c>
      <c r="UV81" s="1060">
        <v>0.9135802469135802</v>
      </c>
      <c r="UW81" s="1059">
        <v>7</v>
      </c>
      <c r="UX81" s="1072">
        <v>8.6419753086419748E-2</v>
      </c>
      <c r="UY81" s="1059">
        <v>3325</v>
      </c>
      <c r="UZ81" s="1059">
        <v>2014</v>
      </c>
      <c r="VA81" s="1059">
        <v>658</v>
      </c>
      <c r="VB81" s="1059">
        <v>653</v>
      </c>
      <c r="VC81" s="1060">
        <v>0.60571428571428576</v>
      </c>
      <c r="VD81" s="1060">
        <v>0.19789473684210526</v>
      </c>
      <c r="VE81" s="1072">
        <v>0.19639097744360903</v>
      </c>
      <c r="VF81" s="1059">
        <v>8628</v>
      </c>
      <c r="VG81" s="1059">
        <v>564</v>
      </c>
      <c r="VH81" s="1059">
        <v>600</v>
      </c>
      <c r="VI81" s="1059">
        <v>218</v>
      </c>
      <c r="VJ81" s="1059">
        <v>6045</v>
      </c>
      <c r="VK81" s="1059">
        <v>421</v>
      </c>
      <c r="VL81" s="1059">
        <v>3508</v>
      </c>
      <c r="VM81" s="1072">
        <v>0.12001140250855188</v>
      </c>
      <c r="VN81" s="1059">
        <v>1847</v>
      </c>
      <c r="VO81" s="1059">
        <v>4</v>
      </c>
      <c r="VP81" s="1059">
        <v>596</v>
      </c>
      <c r="VQ81" s="1059">
        <v>807</v>
      </c>
      <c r="VR81" s="1059">
        <v>268</v>
      </c>
      <c r="VS81" s="1126">
        <v>3522</v>
      </c>
      <c r="VT81" s="1059">
        <v>1389</v>
      </c>
      <c r="VU81" s="1059">
        <v>1106</v>
      </c>
      <c r="VV81" s="1059">
        <v>281</v>
      </c>
      <c r="VW81" s="1059">
        <v>2</v>
      </c>
      <c r="VX81" s="1059">
        <v>283</v>
      </c>
      <c r="VY81" s="1060">
        <v>0.20230381569474443</v>
      </c>
      <c r="VZ81" s="1072">
        <v>0.20374370050395968</v>
      </c>
      <c r="WA81" s="1059">
        <v>275</v>
      </c>
      <c r="WB81" s="1059">
        <v>225</v>
      </c>
      <c r="WC81" s="1059">
        <v>220</v>
      </c>
      <c r="WD81" s="1059">
        <v>200</v>
      </c>
      <c r="WE81" s="1059">
        <v>210</v>
      </c>
      <c r="WF81" s="1059">
        <v>170</v>
      </c>
      <c r="WG81" s="1126">
        <v>160</v>
      </c>
      <c r="WH81" s="1059">
        <v>806</v>
      </c>
      <c r="WI81" s="1059">
        <v>311</v>
      </c>
      <c r="WJ81" s="1060">
        <v>0.38585607940446648</v>
      </c>
      <c r="WK81" s="1126">
        <v>66</v>
      </c>
      <c r="WL81" s="1059" t="s">
        <v>770</v>
      </c>
      <c r="WM81" s="1060" t="s">
        <v>770</v>
      </c>
      <c r="WN81" s="1060" t="s">
        <v>770</v>
      </c>
      <c r="WO81" s="1072" t="s">
        <v>770</v>
      </c>
      <c r="WP81" s="1059" t="s">
        <v>770</v>
      </c>
      <c r="WQ81" s="1060" t="s">
        <v>770</v>
      </c>
      <c r="WR81" s="1060" t="s">
        <v>770</v>
      </c>
      <c r="WS81" s="1072" t="s">
        <v>770</v>
      </c>
      <c r="WT81" s="1059" t="s">
        <v>770</v>
      </c>
      <c r="WU81" s="1060" t="s">
        <v>770</v>
      </c>
      <c r="WV81" s="1060" t="s">
        <v>770</v>
      </c>
      <c r="WW81" s="1072" t="s">
        <v>770</v>
      </c>
      <c r="WX81" s="1059" t="s">
        <v>770</v>
      </c>
      <c r="WY81" s="1060" t="s">
        <v>770</v>
      </c>
      <c r="WZ81" s="1060" t="s">
        <v>770</v>
      </c>
      <c r="XA81" s="1072" t="s">
        <v>770</v>
      </c>
      <c r="XB81" s="1059">
        <v>651</v>
      </c>
      <c r="XC81" s="1059">
        <v>12666</v>
      </c>
      <c r="XD81" s="1072">
        <v>5.139744197063003E-2</v>
      </c>
      <c r="XE81" s="1059">
        <v>320</v>
      </c>
      <c r="XF81" s="1059">
        <v>1610</v>
      </c>
      <c r="XG81" s="1060">
        <v>0.19875776397515527</v>
      </c>
      <c r="XH81" s="1060">
        <v>0.17999181110926327</v>
      </c>
      <c r="XI81" s="1060">
        <v>0.21895782257481486</v>
      </c>
      <c r="XJ81" s="1059">
        <v>350</v>
      </c>
      <c r="XK81" s="1059">
        <v>1630</v>
      </c>
      <c r="XL81" s="1060">
        <v>0.21472392638036811</v>
      </c>
      <c r="XM81" s="1060">
        <v>0.19547230100654844</v>
      </c>
      <c r="XN81" s="1060">
        <v>0.23531702375983773</v>
      </c>
      <c r="XO81" s="1059">
        <v>355</v>
      </c>
      <c r="XP81" s="1059">
        <v>1660</v>
      </c>
      <c r="XQ81" s="1060">
        <v>0.21385542168674698</v>
      </c>
      <c r="XR81" s="1060">
        <v>0.19480330641855184</v>
      </c>
      <c r="XS81" s="1060">
        <v>0.23422883185179411</v>
      </c>
      <c r="XT81" s="1059">
        <v>345</v>
      </c>
      <c r="XU81" s="1059">
        <v>1705</v>
      </c>
      <c r="XV81" s="1060">
        <v>0.20234604105571846</v>
      </c>
      <c r="XW81" s="1060">
        <v>0.18395530829308021</v>
      </c>
      <c r="XX81" s="1060">
        <v>0.22207502017257399</v>
      </c>
      <c r="XY81" s="1059">
        <v>345</v>
      </c>
      <c r="XZ81" s="1059">
        <v>1780</v>
      </c>
      <c r="YA81" s="1060">
        <v>0.19382022471910113</v>
      </c>
      <c r="YB81" s="1060">
        <v>0.17612409167546722</v>
      </c>
      <c r="YC81" s="1060">
        <v>0.21283505903257607</v>
      </c>
      <c r="YD81" s="1059">
        <v>310</v>
      </c>
      <c r="YE81" s="1059">
        <v>1785</v>
      </c>
      <c r="YF81" s="1060">
        <v>0.17366946778711484</v>
      </c>
      <c r="YG81" s="1060">
        <v>0.15680126791801846</v>
      </c>
      <c r="YH81" s="1060">
        <v>0.19193922875627367</v>
      </c>
      <c r="YI81" s="1059" t="s">
        <v>770</v>
      </c>
      <c r="YJ81" s="1059" t="s">
        <v>770</v>
      </c>
      <c r="YK81" s="1060" t="s">
        <v>770</v>
      </c>
      <c r="YL81" s="1060" t="s">
        <v>770</v>
      </c>
      <c r="YM81" s="1072" t="s">
        <v>770</v>
      </c>
      <c r="YN81" s="1059">
        <v>385</v>
      </c>
      <c r="YO81" s="1059">
        <v>380</v>
      </c>
      <c r="YP81" s="1059">
        <v>375</v>
      </c>
      <c r="YQ81" s="1059">
        <v>345</v>
      </c>
      <c r="YR81" s="1059">
        <v>295</v>
      </c>
      <c r="YS81" s="1059">
        <v>285</v>
      </c>
      <c r="YT81" s="1126">
        <v>285</v>
      </c>
      <c r="YU81" s="1059">
        <v>12</v>
      </c>
      <c r="YV81" s="1059">
        <v>82</v>
      </c>
      <c r="YW81" s="1060">
        <v>0.14634146341463414</v>
      </c>
      <c r="YX81" s="1060">
        <v>8.5741622102305806E-2</v>
      </c>
      <c r="YY81" s="1060">
        <v>0.23859418489800899</v>
      </c>
      <c r="YZ81" s="1059">
        <v>8</v>
      </c>
      <c r="ZA81" s="1059">
        <v>82</v>
      </c>
      <c r="ZB81" s="1060">
        <v>9.7560975609756101E-2</v>
      </c>
      <c r="ZC81" s="1060">
        <v>5.0268688282697926E-2</v>
      </c>
      <c r="ZD81" s="1060">
        <v>0.18087205761421202</v>
      </c>
      <c r="ZE81" s="1059">
        <v>10</v>
      </c>
      <c r="ZF81" s="1059">
        <v>82</v>
      </c>
      <c r="ZG81" s="1060">
        <v>0.12195121951219512</v>
      </c>
      <c r="ZH81" s="1060">
        <v>6.7608536496778934E-2</v>
      </c>
      <c r="ZI81" s="1060">
        <v>0.21012973995183346</v>
      </c>
      <c r="ZJ81" s="1059">
        <v>17</v>
      </c>
      <c r="ZK81" s="1059">
        <v>81</v>
      </c>
      <c r="ZL81" s="1060">
        <v>0.20987654320987653</v>
      </c>
      <c r="ZM81" s="1060">
        <v>0.13537173606133146</v>
      </c>
      <c r="ZN81" s="1072">
        <v>0.31065381968340322</v>
      </c>
      <c r="ZO81" s="1059">
        <v>319</v>
      </c>
      <c r="ZP81" s="1059">
        <v>59</v>
      </c>
      <c r="ZQ81" s="1059">
        <v>260</v>
      </c>
      <c r="ZR81" s="1060">
        <v>0.8150470219435737</v>
      </c>
      <c r="ZS81" s="1059">
        <v>98</v>
      </c>
      <c r="ZT81" s="1059">
        <v>41</v>
      </c>
      <c r="ZU81" s="1059">
        <v>139</v>
      </c>
      <c r="ZV81" s="1060">
        <v>0.37692307692307692</v>
      </c>
      <c r="ZW81" s="1060">
        <v>0.32021211587019643</v>
      </c>
      <c r="ZX81" s="1060">
        <v>0.43721797003796931</v>
      </c>
      <c r="ZY81" s="1060">
        <v>0.5346153846153846</v>
      </c>
      <c r="ZZ81" s="1060">
        <v>0.47392219926083939</v>
      </c>
      <c r="AAA81" s="1072">
        <v>0.59430058907748895</v>
      </c>
      <c r="AAB81" s="1059">
        <v>227</v>
      </c>
      <c r="AAC81" s="1059">
        <v>158</v>
      </c>
      <c r="AAD81" s="1059">
        <v>385</v>
      </c>
      <c r="AAE81" s="1060">
        <v>0.41038961038961042</v>
      </c>
      <c r="AAF81" s="1059">
        <v>69</v>
      </c>
      <c r="AAG81" s="1060">
        <v>0.43670886075949367</v>
      </c>
      <c r="AAH81" s="1060">
        <v>0.36178364913786071</v>
      </c>
      <c r="AAI81" s="1060">
        <v>0.51463862148589701</v>
      </c>
      <c r="AAJ81" s="1059">
        <v>24</v>
      </c>
      <c r="AAK81" s="1059">
        <v>93</v>
      </c>
      <c r="AAL81" s="1060">
        <v>0.58860759493670889</v>
      </c>
      <c r="AAM81" s="1060">
        <v>0.51066214162711177</v>
      </c>
      <c r="AAN81" s="1072">
        <v>0.66234667949962744</v>
      </c>
      <c r="AAO81" s="1059">
        <v>266</v>
      </c>
      <c r="AAP81" s="1059">
        <v>107</v>
      </c>
      <c r="AAQ81" s="1060">
        <v>0.40225563909774437</v>
      </c>
      <c r="AAR81" s="1060">
        <v>0.34512429033371689</v>
      </c>
      <c r="AAS81" s="1060">
        <v>0.46216996227202051</v>
      </c>
      <c r="AAT81" s="1059">
        <v>49</v>
      </c>
      <c r="AAU81" s="1059">
        <v>156</v>
      </c>
      <c r="AAV81" s="1060">
        <v>0.5864661654135338</v>
      </c>
      <c r="AAW81" s="1060">
        <v>0.52646383466754398</v>
      </c>
      <c r="AAX81" s="1072">
        <v>0.64400663418122683</v>
      </c>
      <c r="AAY81" s="1059">
        <v>332</v>
      </c>
      <c r="AAZ81" s="1059">
        <v>312</v>
      </c>
      <c r="ABA81" s="1059">
        <v>20</v>
      </c>
      <c r="ABB81" s="1060">
        <v>0.93975903614457834</v>
      </c>
      <c r="ABC81" s="1059">
        <v>127</v>
      </c>
      <c r="ABD81" s="1060">
        <v>0.40705128205128205</v>
      </c>
      <c r="ABE81" s="1060">
        <v>0.35398903425221157</v>
      </c>
      <c r="ABF81" s="1060">
        <v>0.462374529237637</v>
      </c>
      <c r="ABG81" s="1059">
        <v>47</v>
      </c>
      <c r="ABH81" s="1059">
        <v>174</v>
      </c>
      <c r="ABI81" s="1060">
        <v>0.55769230769230771</v>
      </c>
      <c r="ABJ81" s="1060">
        <v>0.50221229558044178</v>
      </c>
      <c r="ABK81" s="1072">
        <v>0.61176894087413503</v>
      </c>
      <c r="ABL81" s="1059">
        <v>8628</v>
      </c>
      <c r="ABM81" s="1059">
        <v>5120</v>
      </c>
      <c r="ABN81" s="1059">
        <v>3508</v>
      </c>
      <c r="ABO81" s="1059">
        <v>564</v>
      </c>
      <c r="ABP81" s="1059">
        <v>350</v>
      </c>
      <c r="ABQ81" s="1059">
        <v>701</v>
      </c>
      <c r="ABR81" s="1059">
        <v>600</v>
      </c>
      <c r="ABS81" s="1059">
        <v>557</v>
      </c>
      <c r="ABT81" s="1059">
        <v>315</v>
      </c>
      <c r="ABU81" s="1059">
        <v>218</v>
      </c>
      <c r="ABV81" s="1059">
        <v>172</v>
      </c>
      <c r="ABW81" s="1126">
        <v>31</v>
      </c>
      <c r="ABX81" s="1059">
        <v>285</v>
      </c>
      <c r="ABY81" s="1059">
        <v>315</v>
      </c>
      <c r="ABZ81" s="1059">
        <v>180</v>
      </c>
      <c r="ACA81" s="1059">
        <v>85</v>
      </c>
      <c r="ACB81" s="1059">
        <v>770</v>
      </c>
      <c r="ACC81" s="1059">
        <v>865</v>
      </c>
      <c r="ACD81" s="1059">
        <v>460</v>
      </c>
      <c r="ACE81" s="1059">
        <v>285</v>
      </c>
      <c r="ACF81" s="1059">
        <v>280</v>
      </c>
      <c r="ACG81" s="1059">
        <v>165</v>
      </c>
      <c r="ACH81" s="1059">
        <v>120</v>
      </c>
      <c r="ACI81" s="1059">
        <v>735</v>
      </c>
      <c r="ACJ81" s="1059">
        <v>840</v>
      </c>
      <c r="ACK81" s="1059">
        <v>470</v>
      </c>
      <c r="ACL81" s="1059">
        <v>295</v>
      </c>
      <c r="ACM81" s="1059">
        <v>275</v>
      </c>
      <c r="ACN81" s="1059">
        <v>215</v>
      </c>
      <c r="ACO81" s="1059">
        <v>105</v>
      </c>
      <c r="ACP81" s="1059">
        <v>780</v>
      </c>
      <c r="ACQ81" s="1059">
        <v>860</v>
      </c>
      <c r="ACR81" s="1059">
        <v>500</v>
      </c>
      <c r="ACS81" s="1059">
        <v>345</v>
      </c>
      <c r="ACT81" s="1059">
        <v>325</v>
      </c>
      <c r="ACU81" s="1059">
        <v>250</v>
      </c>
      <c r="ACV81" s="1059">
        <v>110</v>
      </c>
      <c r="ACW81" s="1059">
        <v>920</v>
      </c>
      <c r="ACX81" s="1059">
        <v>1045</v>
      </c>
      <c r="ACY81" s="1059">
        <v>555</v>
      </c>
      <c r="ACZ81" s="1059">
        <v>375</v>
      </c>
      <c r="ADA81" s="1059">
        <v>355</v>
      </c>
      <c r="ADB81" s="1059">
        <v>250</v>
      </c>
      <c r="ADC81" s="1059">
        <v>125</v>
      </c>
      <c r="ADD81" s="1059">
        <v>935</v>
      </c>
      <c r="ADE81" s="1059">
        <v>1060</v>
      </c>
      <c r="ADF81" s="1059">
        <v>585</v>
      </c>
      <c r="ADG81" s="1059">
        <v>380</v>
      </c>
      <c r="ADH81" s="1059">
        <v>325</v>
      </c>
      <c r="ADI81" s="1059">
        <v>245</v>
      </c>
      <c r="ADJ81" s="1059">
        <v>115</v>
      </c>
      <c r="ADK81" s="1059">
        <v>935</v>
      </c>
      <c r="ADL81" s="1059">
        <v>1055</v>
      </c>
      <c r="ADM81" s="1126">
        <v>595</v>
      </c>
      <c r="ADN81" s="1059">
        <v>426</v>
      </c>
      <c r="ADO81" s="1059">
        <v>401</v>
      </c>
      <c r="ADP81" s="1060">
        <v>0.94131455399061037</v>
      </c>
      <c r="ADQ81" s="1059">
        <v>401</v>
      </c>
      <c r="ADR81" s="1060">
        <v>0.94131455399061037</v>
      </c>
      <c r="ADS81" s="1059">
        <v>438</v>
      </c>
      <c r="ADT81" s="1059">
        <v>403</v>
      </c>
      <c r="ADU81" s="1060">
        <v>0.92009132420091322</v>
      </c>
      <c r="ADV81" s="1059">
        <v>391</v>
      </c>
      <c r="ADW81" s="1060">
        <v>0.89269406392694062</v>
      </c>
      <c r="ADX81" s="1059">
        <v>382</v>
      </c>
      <c r="ADY81" s="1060">
        <v>0.87214611872146119</v>
      </c>
      <c r="ADZ81" s="1059">
        <v>378</v>
      </c>
      <c r="AEA81" s="1060">
        <v>0.86301369863013699</v>
      </c>
      <c r="AEB81" s="1059">
        <v>448</v>
      </c>
      <c r="AEC81" s="1059">
        <v>433</v>
      </c>
      <c r="AED81" s="1060">
        <v>0.9665178571428571</v>
      </c>
      <c r="AEE81" s="1059">
        <v>372</v>
      </c>
      <c r="AEF81" s="1060">
        <v>0.8303571428571429</v>
      </c>
      <c r="AEG81" s="1059">
        <v>433</v>
      </c>
      <c r="AEH81" s="1060">
        <v>0.9665178571428571</v>
      </c>
      <c r="AEI81" s="1059">
        <v>433</v>
      </c>
      <c r="AEJ81" s="1060">
        <v>0.9665178571428571</v>
      </c>
      <c r="AEK81" s="1059">
        <v>417</v>
      </c>
      <c r="AEL81" s="1060">
        <v>0.9308035714285714</v>
      </c>
      <c r="AEM81" s="1059">
        <v>410</v>
      </c>
      <c r="AEN81" s="1060">
        <v>0.9151785714285714</v>
      </c>
      <c r="AEO81" s="1059">
        <v>364</v>
      </c>
      <c r="AEP81" s="1072">
        <v>0.8125</v>
      </c>
      <c r="AEQ81" s="1158">
        <v>423</v>
      </c>
      <c r="AER81" s="1042">
        <v>374</v>
      </c>
      <c r="AES81" s="1144">
        <v>0.88416075650118209</v>
      </c>
      <c r="AET81" s="64">
        <v>125</v>
      </c>
      <c r="AEU81" s="1144">
        <v>0.29550827423167847</v>
      </c>
      <c r="AEV81" s="1042">
        <v>375</v>
      </c>
      <c r="AEW81" s="1144">
        <v>0.88652482269503541</v>
      </c>
      <c r="AEX81" s="1042">
        <v>413</v>
      </c>
      <c r="AEY81" s="1042">
        <v>393</v>
      </c>
      <c r="AEZ81" s="1144">
        <v>0.95157384987893467</v>
      </c>
      <c r="AFA81" s="65">
        <v>369</v>
      </c>
      <c r="AFB81" s="1144">
        <v>0.89346246973365617</v>
      </c>
      <c r="AFC81" s="65">
        <v>308</v>
      </c>
      <c r="AFD81" s="1144">
        <v>0.74576271186440679</v>
      </c>
      <c r="AFE81" s="1042">
        <v>369</v>
      </c>
      <c r="AFF81" s="1144">
        <v>0.89346246973365617</v>
      </c>
      <c r="AFG81" s="1042">
        <v>290</v>
      </c>
      <c r="AFH81" s="1144">
        <v>0.70217917675544794</v>
      </c>
      <c r="AFI81" s="1042">
        <v>447</v>
      </c>
      <c r="AFJ81" s="1042">
        <v>431</v>
      </c>
      <c r="AFK81" s="1144">
        <v>0.96420581655480986</v>
      </c>
      <c r="AFL81" s="65">
        <v>386</v>
      </c>
      <c r="AFM81" s="1144">
        <v>0.86353467561521258</v>
      </c>
      <c r="AFN81" s="65">
        <v>431</v>
      </c>
      <c r="AFO81" s="1144">
        <v>0.96420581655480986</v>
      </c>
      <c r="AFP81" s="65">
        <v>430</v>
      </c>
      <c r="AFQ81" s="1144">
        <v>0.96196868008948544</v>
      </c>
      <c r="AFR81" s="65">
        <v>320</v>
      </c>
      <c r="AFS81" s="1144">
        <v>0.71588366890380317</v>
      </c>
      <c r="AFT81" s="65">
        <v>408</v>
      </c>
      <c r="AFU81" s="1144">
        <v>0.91275167785234901</v>
      </c>
      <c r="AFV81" s="1042">
        <v>407</v>
      </c>
      <c r="AFW81" s="1144">
        <v>0.91051454138702459</v>
      </c>
      <c r="AFX81" s="1042">
        <v>415</v>
      </c>
      <c r="AFY81" s="1144">
        <v>0.92841163310961972</v>
      </c>
      <c r="AFZ81" s="1042">
        <v>320</v>
      </c>
      <c r="AGA81" s="1144">
        <v>0.71588366890380317</v>
      </c>
      <c r="AGB81" s="1042">
        <v>288</v>
      </c>
      <c r="AGC81" s="802">
        <v>0.64429530201342278</v>
      </c>
      <c r="AGD81" s="1042">
        <v>397</v>
      </c>
      <c r="AGE81" s="1039">
        <v>379</v>
      </c>
      <c r="AGF81" s="1145">
        <v>0.95465994962216627</v>
      </c>
      <c r="AGG81" s="1039">
        <v>3</v>
      </c>
      <c r="AGH81" s="1145">
        <v>7.556675062972292E-3</v>
      </c>
      <c r="AGI81" s="1039">
        <v>374</v>
      </c>
      <c r="AGJ81" s="1145">
        <v>0.94206549118387906</v>
      </c>
      <c r="AGK81" s="1039">
        <v>439</v>
      </c>
      <c r="AGL81" s="1039">
        <v>421</v>
      </c>
      <c r="AGM81" s="1145">
        <v>0.95899772209567202</v>
      </c>
      <c r="AGN81" s="1039">
        <v>402</v>
      </c>
      <c r="AGO81" s="1145">
        <v>0.91571753986332571</v>
      </c>
      <c r="AGP81" s="1039">
        <v>417</v>
      </c>
      <c r="AGQ81" s="1145">
        <v>0.94988610478359914</v>
      </c>
      <c r="AGR81" s="1039">
        <v>407</v>
      </c>
      <c r="AGS81" s="1145">
        <v>0.92710706150341682</v>
      </c>
      <c r="AGT81" s="1039">
        <v>406</v>
      </c>
      <c r="AGU81" s="1145">
        <v>0.9248291571753986</v>
      </c>
      <c r="AGV81" s="1039">
        <v>416</v>
      </c>
      <c r="AGW81" s="1039">
        <v>404</v>
      </c>
      <c r="AGX81" s="1145">
        <v>0.97115384615384615</v>
      </c>
      <c r="AGY81" s="1039">
        <v>387</v>
      </c>
      <c r="AGZ81" s="1145">
        <v>0.93028846153846156</v>
      </c>
      <c r="AHA81" s="1039">
        <v>404</v>
      </c>
      <c r="AHB81" s="1145">
        <v>0.97115384615384615</v>
      </c>
      <c r="AHC81" s="1039">
        <v>404</v>
      </c>
      <c r="AHD81" s="1145">
        <v>0.97115384615384615</v>
      </c>
      <c r="AHE81" s="1039">
        <v>405</v>
      </c>
      <c r="AHF81" s="1145">
        <v>0.97355769230769229</v>
      </c>
      <c r="AHG81" s="1039">
        <v>380</v>
      </c>
      <c r="AHH81" s="1145">
        <v>0.91346153846153844</v>
      </c>
      <c r="AHI81" s="1039">
        <v>398</v>
      </c>
      <c r="AHJ81" s="1145">
        <v>0.95673076923076927</v>
      </c>
      <c r="AHK81" s="1039">
        <v>395</v>
      </c>
      <c r="AHL81" s="1145">
        <v>0.94951923076923073</v>
      </c>
      <c r="AHM81" s="1039">
        <v>405</v>
      </c>
      <c r="AHN81" s="1145">
        <v>0.97355769230769229</v>
      </c>
      <c r="AHO81" s="1039">
        <v>390</v>
      </c>
      <c r="AHP81" s="749">
        <v>0.9375</v>
      </c>
    </row>
    <row r="82" spans="1:900" x14ac:dyDescent="0.2">
      <c r="A82" s="1979"/>
      <c r="B82" s="8" t="s">
        <v>638</v>
      </c>
      <c r="C82" s="1015" t="s">
        <v>723</v>
      </c>
      <c r="D82" s="3" t="s">
        <v>770</v>
      </c>
      <c r="E82" s="1" t="s">
        <v>770</v>
      </c>
      <c r="F82" s="1" t="s">
        <v>770</v>
      </c>
      <c r="G82" s="1" t="s">
        <v>770</v>
      </c>
      <c r="H82" s="1" t="s">
        <v>770</v>
      </c>
      <c r="I82" s="1" t="s">
        <v>770</v>
      </c>
      <c r="J82" s="1" t="s">
        <v>638</v>
      </c>
      <c r="K82" s="1" t="s">
        <v>734</v>
      </c>
      <c r="L82" s="1" t="s">
        <v>737</v>
      </c>
      <c r="M82" s="1" t="s">
        <v>770</v>
      </c>
      <c r="N82" s="1" t="s">
        <v>770</v>
      </c>
      <c r="O82" s="1" t="s">
        <v>770</v>
      </c>
      <c r="P82" s="1" t="s">
        <v>1529</v>
      </c>
      <c r="Q82" s="1" t="s">
        <v>770</v>
      </c>
      <c r="R82" s="1" t="s">
        <v>770</v>
      </c>
      <c r="S82" s="1" t="s">
        <v>770</v>
      </c>
      <c r="T82" s="1" t="s">
        <v>770</v>
      </c>
      <c r="U82" s="913" t="s">
        <v>770</v>
      </c>
      <c r="V82" s="1125">
        <v>860</v>
      </c>
      <c r="W82" s="1059">
        <v>995</v>
      </c>
      <c r="X82" s="1059">
        <v>5465</v>
      </c>
      <c r="Y82" s="1059">
        <v>6315</v>
      </c>
      <c r="Z82" s="1098">
        <v>0.15736505032021958</v>
      </c>
      <c r="AA82" s="1098">
        <v>0.14795168155207844</v>
      </c>
      <c r="AB82" s="1098">
        <v>0.16725977078218338</v>
      </c>
      <c r="AC82" s="1098">
        <v>0.15756136183689629</v>
      </c>
      <c r="AD82" s="1098">
        <v>0.14878409044585203</v>
      </c>
      <c r="AE82" s="1072">
        <v>0.16675499560566145</v>
      </c>
      <c r="AF82" s="1059">
        <v>770</v>
      </c>
      <c r="AG82" s="1059">
        <v>885</v>
      </c>
      <c r="AH82" s="1059">
        <v>5335</v>
      </c>
      <c r="AI82" s="1059">
        <v>6235</v>
      </c>
      <c r="AJ82" s="1098">
        <v>0.14432989690721648</v>
      </c>
      <c r="AK82" s="1098">
        <v>0.13515572117881755</v>
      </c>
      <c r="AL82" s="1098">
        <v>0.15401590355073863</v>
      </c>
      <c r="AM82" s="1098">
        <v>0.14194065757818766</v>
      </c>
      <c r="AN82" s="1098">
        <v>0.13349851400527366</v>
      </c>
      <c r="AO82" s="1072">
        <v>0.15082373885671793</v>
      </c>
      <c r="AP82" s="1059">
        <v>790</v>
      </c>
      <c r="AQ82" s="1059">
        <v>905</v>
      </c>
      <c r="AR82" s="1059">
        <v>5335</v>
      </c>
      <c r="AS82" s="1059">
        <v>6240</v>
      </c>
      <c r="AT82" s="1098">
        <v>0.14807872539831302</v>
      </c>
      <c r="AU82" s="1098">
        <v>0.13880126139168264</v>
      </c>
      <c r="AV82" s="1098">
        <v>0.15786262552781233</v>
      </c>
      <c r="AW82" s="1098">
        <v>0.14503205128205129</v>
      </c>
      <c r="AX82" s="1098">
        <v>0.13651339238135396</v>
      </c>
      <c r="AY82" s="1072">
        <v>0.15398749089432154</v>
      </c>
      <c r="AZ82" s="1059">
        <v>875</v>
      </c>
      <c r="BA82" s="1059">
        <v>1010</v>
      </c>
      <c r="BB82" s="1059">
        <v>5260</v>
      </c>
      <c r="BC82" s="1059">
        <v>6160</v>
      </c>
      <c r="BD82" s="1098">
        <v>0.16634980988593157</v>
      </c>
      <c r="BE82" s="1098">
        <v>0.15653031413103272</v>
      </c>
      <c r="BF82" s="1098">
        <v>0.17665628970973396</v>
      </c>
      <c r="BG82" s="1098">
        <v>0.16396103896103897</v>
      </c>
      <c r="BH82" s="1098">
        <v>0.15492524346595282</v>
      </c>
      <c r="BI82" s="1072">
        <v>0.17341569008036659</v>
      </c>
      <c r="BJ82" s="1059">
        <v>1856</v>
      </c>
      <c r="BK82" s="1059">
        <v>1868</v>
      </c>
      <c r="BL82" s="1059">
        <v>1630</v>
      </c>
      <c r="BM82" s="1059">
        <v>1729</v>
      </c>
      <c r="BN82" s="1059">
        <v>1470</v>
      </c>
      <c r="BO82" s="1059">
        <v>7083</v>
      </c>
      <c r="BP82" s="1059">
        <v>8553</v>
      </c>
      <c r="BQ82" s="1126">
        <v>32955</v>
      </c>
      <c r="BR82" s="1059">
        <v>1912</v>
      </c>
      <c r="BS82" s="1059">
        <v>1828</v>
      </c>
      <c r="BT82" s="1059">
        <v>1553</v>
      </c>
      <c r="BU82" s="1059">
        <v>1822</v>
      </c>
      <c r="BV82" s="1059">
        <v>1519</v>
      </c>
      <c r="BW82" s="1059">
        <v>7115</v>
      </c>
      <c r="BX82" s="1059">
        <v>8634</v>
      </c>
      <c r="BY82" s="1126">
        <v>32955</v>
      </c>
      <c r="BZ82" s="1059">
        <v>1978</v>
      </c>
      <c r="CA82" s="1059">
        <v>1719</v>
      </c>
      <c r="CB82" s="1059">
        <v>1558</v>
      </c>
      <c r="CC82" s="1059">
        <v>1800</v>
      </c>
      <c r="CD82" s="1059">
        <v>1517</v>
      </c>
      <c r="CE82" s="1059">
        <v>7055</v>
      </c>
      <c r="CF82" s="1059">
        <v>8572</v>
      </c>
      <c r="CG82" s="1126">
        <v>32820</v>
      </c>
      <c r="CH82" s="1059">
        <v>1903</v>
      </c>
      <c r="CI82" s="1059">
        <v>1648</v>
      </c>
      <c r="CJ82" s="1059">
        <v>1578</v>
      </c>
      <c r="CK82" s="1059">
        <v>1806</v>
      </c>
      <c r="CL82" s="1059">
        <v>1497</v>
      </c>
      <c r="CM82" s="1059">
        <v>6935</v>
      </c>
      <c r="CN82" s="1059">
        <v>8432</v>
      </c>
      <c r="CO82" s="1126">
        <v>32448</v>
      </c>
      <c r="CP82" s="1059">
        <v>1872</v>
      </c>
      <c r="CQ82" s="1059">
        <v>1637</v>
      </c>
      <c r="CR82" s="1059">
        <v>1575</v>
      </c>
      <c r="CS82" s="1059">
        <v>1848</v>
      </c>
      <c r="CT82" s="1059">
        <v>1559</v>
      </c>
      <c r="CU82" s="1059">
        <v>6932</v>
      </c>
      <c r="CV82" s="1059">
        <v>8491</v>
      </c>
      <c r="CW82" s="1126">
        <v>32325</v>
      </c>
      <c r="CX82" s="1059">
        <v>1808</v>
      </c>
      <c r="CY82" s="1059">
        <v>1562</v>
      </c>
      <c r="CZ82" s="1059">
        <v>1581</v>
      </c>
      <c r="DA82" s="1059">
        <v>1855</v>
      </c>
      <c r="DB82" s="1059">
        <v>1536</v>
      </c>
      <c r="DC82" s="1059">
        <v>6806</v>
      </c>
      <c r="DD82" s="1059">
        <v>8342</v>
      </c>
      <c r="DE82" s="1126">
        <v>32006</v>
      </c>
      <c r="DF82" s="1059">
        <v>1783</v>
      </c>
      <c r="DG82" s="1059">
        <v>1515</v>
      </c>
      <c r="DH82" s="1059">
        <v>1644</v>
      </c>
      <c r="DI82" s="1059">
        <v>1873</v>
      </c>
      <c r="DJ82" s="1059">
        <v>1547</v>
      </c>
      <c r="DK82" s="1059">
        <v>6815</v>
      </c>
      <c r="DL82" s="1059">
        <v>8362</v>
      </c>
      <c r="DM82" s="1126">
        <v>31898</v>
      </c>
      <c r="DN82" s="1059">
        <v>1686</v>
      </c>
      <c r="DO82" s="1059">
        <v>1512</v>
      </c>
      <c r="DP82" s="1059">
        <v>1677</v>
      </c>
      <c r="DQ82" s="1059">
        <v>1908</v>
      </c>
      <c r="DR82" s="1059">
        <v>1559</v>
      </c>
      <c r="DS82" s="1059">
        <v>6783</v>
      </c>
      <c r="DT82" s="1059">
        <v>8342</v>
      </c>
      <c r="DU82" s="1126">
        <v>31752</v>
      </c>
      <c r="DV82" s="1059">
        <v>1575</v>
      </c>
      <c r="DW82" s="1059">
        <v>1551</v>
      </c>
      <c r="DX82" s="1059">
        <v>1699</v>
      </c>
      <c r="DY82" s="1059">
        <v>1932</v>
      </c>
      <c r="DZ82" s="1059">
        <v>1570</v>
      </c>
      <c r="EA82" s="1059">
        <v>6757</v>
      </c>
      <c r="EB82" s="1059">
        <v>8327</v>
      </c>
      <c r="EC82" s="1126">
        <v>31699</v>
      </c>
      <c r="ED82" s="1059">
        <v>1587</v>
      </c>
      <c r="EE82" s="1059">
        <v>1563</v>
      </c>
      <c r="EF82" s="1059">
        <v>1717</v>
      </c>
      <c r="EG82" s="1059">
        <v>2007</v>
      </c>
      <c r="EH82" s="1059">
        <v>1508</v>
      </c>
      <c r="EI82" s="1059">
        <v>6874</v>
      </c>
      <c r="EJ82" s="1059">
        <v>8382</v>
      </c>
      <c r="EK82" s="1126">
        <v>31566</v>
      </c>
      <c r="EL82" s="1059">
        <v>1529</v>
      </c>
      <c r="EM82" s="1059">
        <v>1593</v>
      </c>
      <c r="EN82" s="1059">
        <v>1747</v>
      </c>
      <c r="EO82" s="1059">
        <v>1971</v>
      </c>
      <c r="EP82" s="1059">
        <v>1495</v>
      </c>
      <c r="EQ82" s="1059">
        <v>6840</v>
      </c>
      <c r="ER82" s="1059">
        <v>8335</v>
      </c>
      <c r="ES82" s="1126">
        <v>31371</v>
      </c>
      <c r="ET82" s="1059" t="s">
        <v>770</v>
      </c>
      <c r="EU82" s="1059" t="s">
        <v>770</v>
      </c>
      <c r="EV82" s="1059">
        <v>40</v>
      </c>
      <c r="EW82" s="1059">
        <v>41</v>
      </c>
      <c r="EX82" s="1059">
        <v>81</v>
      </c>
      <c r="EY82" s="1059">
        <v>273</v>
      </c>
      <c r="EZ82" s="1098">
        <v>0.2967032967032967</v>
      </c>
      <c r="FA82" s="1098">
        <v>0.24564035293518618</v>
      </c>
      <c r="FB82" s="1098">
        <v>0.35340814047745345</v>
      </c>
      <c r="FC82" s="64" t="s">
        <v>2154</v>
      </c>
      <c r="FD82" s="1098">
        <v>0.15018315018315018</v>
      </c>
      <c r="FE82" s="1098">
        <v>0.11267528176308078</v>
      </c>
      <c r="FF82" s="1098">
        <v>0.19739915284785767</v>
      </c>
      <c r="FG82" s="1126" t="s">
        <v>3498</v>
      </c>
      <c r="FH82" s="1059" t="s">
        <v>770</v>
      </c>
      <c r="FI82" s="1059" t="s">
        <v>770</v>
      </c>
      <c r="FJ82" s="1059">
        <v>39</v>
      </c>
      <c r="FK82" s="1059">
        <v>56</v>
      </c>
      <c r="FL82" s="1059">
        <v>95</v>
      </c>
      <c r="FM82" s="1059">
        <v>270</v>
      </c>
      <c r="FN82" s="1098">
        <v>0.35185185185185186</v>
      </c>
      <c r="FO82" s="1098">
        <v>0.29733111101741966</v>
      </c>
      <c r="FP82" s="1098">
        <v>0.41052904885566077</v>
      </c>
      <c r="FQ82" s="1059" t="s">
        <v>2154</v>
      </c>
      <c r="FR82" s="1098">
        <v>0.2074074074074074</v>
      </c>
      <c r="FS82" s="1098">
        <v>0.16331532724922843</v>
      </c>
      <c r="FT82" s="1098">
        <v>0.25970848850010553</v>
      </c>
      <c r="FU82" s="1126" t="s">
        <v>2154</v>
      </c>
      <c r="FV82" s="1059" t="s">
        <v>770</v>
      </c>
      <c r="FW82" s="1059" t="s">
        <v>770</v>
      </c>
      <c r="FX82" s="1059">
        <v>45</v>
      </c>
      <c r="FY82" s="1059">
        <v>36</v>
      </c>
      <c r="FZ82" s="1059">
        <v>81</v>
      </c>
      <c r="GA82" s="1059">
        <v>251</v>
      </c>
      <c r="GB82" s="1098">
        <v>0.32270916334661354</v>
      </c>
      <c r="GC82" s="1098">
        <v>0.2679201895507573</v>
      </c>
      <c r="GD82" s="1098">
        <v>0.38284307160832987</v>
      </c>
      <c r="GE82" s="1059" t="s">
        <v>2154</v>
      </c>
      <c r="GF82" s="1098">
        <v>0.14342629482071714</v>
      </c>
      <c r="GG82" s="1098">
        <v>0.10543307614094695</v>
      </c>
      <c r="GH82" s="1098">
        <v>0.19216943787564408</v>
      </c>
      <c r="GI82" s="1126" t="s">
        <v>2154</v>
      </c>
      <c r="GJ82" s="1059" t="s">
        <v>770</v>
      </c>
      <c r="GK82" s="1059" t="s">
        <v>770</v>
      </c>
      <c r="GL82" s="1059">
        <v>36</v>
      </c>
      <c r="GM82" s="1059">
        <v>42</v>
      </c>
      <c r="GN82" s="1059">
        <v>78</v>
      </c>
      <c r="GO82" s="1059">
        <v>261</v>
      </c>
      <c r="GP82" s="1098">
        <v>0.2988505747126437</v>
      </c>
      <c r="GQ82" s="1098">
        <v>0.24656111603716102</v>
      </c>
      <c r="GR82" s="1098">
        <v>0.35697527714103749</v>
      </c>
      <c r="GS82" s="1059" t="s">
        <v>2154</v>
      </c>
      <c r="GT82" s="1098">
        <v>0.16091954022988506</v>
      </c>
      <c r="GU82" s="1098">
        <v>0.12131046537979208</v>
      </c>
      <c r="GV82" s="1098">
        <v>0.21036516883488546</v>
      </c>
      <c r="GW82" s="1126" t="s">
        <v>2154</v>
      </c>
      <c r="GX82" s="1059" t="s">
        <v>770</v>
      </c>
      <c r="GY82" s="1059" t="s">
        <v>770</v>
      </c>
      <c r="GZ82" s="1059">
        <v>42</v>
      </c>
      <c r="HA82" s="1059">
        <v>32</v>
      </c>
      <c r="HB82" s="1059">
        <v>74</v>
      </c>
      <c r="HC82" s="1059">
        <v>338</v>
      </c>
      <c r="HD82" s="1098">
        <v>0.21893491124260356</v>
      </c>
      <c r="HE82" s="1098">
        <v>0.17814315541206974</v>
      </c>
      <c r="HF82" s="1098">
        <v>0.26604363031171641</v>
      </c>
      <c r="HG82" s="1059" t="s">
        <v>2154</v>
      </c>
      <c r="HH82" s="1098">
        <v>9.4674556213017749E-2</v>
      </c>
      <c r="HI82" s="1098">
        <v>6.7861741457741834E-2</v>
      </c>
      <c r="HJ82" s="1098">
        <v>0.13059709690182345</v>
      </c>
      <c r="HK82" s="1126" t="s">
        <v>2154</v>
      </c>
      <c r="HL82" s="1059" t="s">
        <v>770</v>
      </c>
      <c r="HM82" s="1059" t="s">
        <v>770</v>
      </c>
      <c r="HN82" s="1059">
        <v>50</v>
      </c>
      <c r="HO82" s="1059">
        <v>27</v>
      </c>
      <c r="HP82" s="1059">
        <v>77</v>
      </c>
      <c r="HQ82" s="1059">
        <v>333</v>
      </c>
      <c r="HR82" s="1098">
        <v>0.23123123123123124</v>
      </c>
      <c r="HS82" s="1098">
        <v>0.18916687378535177</v>
      </c>
      <c r="HT82" s="1098">
        <v>0.27942585637710593</v>
      </c>
      <c r="HU82" s="1059" t="s">
        <v>2154</v>
      </c>
      <c r="HV82" s="1098">
        <v>8.1081081081081086E-2</v>
      </c>
      <c r="HW82" s="1098">
        <v>5.6319996669231355E-2</v>
      </c>
      <c r="HX82" s="1098">
        <v>0.11539716375158257</v>
      </c>
      <c r="HY82" s="1126" t="s">
        <v>2154</v>
      </c>
      <c r="HZ82" s="1059" t="s">
        <v>770</v>
      </c>
      <c r="IA82" s="1059" t="s">
        <v>770</v>
      </c>
      <c r="IB82" s="1059">
        <v>38</v>
      </c>
      <c r="IC82" s="1059">
        <v>34</v>
      </c>
      <c r="ID82" s="1059">
        <v>72</v>
      </c>
      <c r="IE82" s="1059">
        <v>345</v>
      </c>
      <c r="IF82" s="1098">
        <v>0.20869565217391303</v>
      </c>
      <c r="IG82" s="1098">
        <v>0.16913857661555112</v>
      </c>
      <c r="IH82" s="1098">
        <v>0.25466844254006255</v>
      </c>
      <c r="II82" s="1059" t="s">
        <v>2154</v>
      </c>
      <c r="IJ82" s="1098">
        <v>9.8550724637681164E-2</v>
      </c>
      <c r="IK82" s="1098">
        <v>7.1382947337498379E-2</v>
      </c>
      <c r="IL82" s="1098">
        <v>0.13456005916053634</v>
      </c>
      <c r="IM82" s="1126" t="s">
        <v>2154</v>
      </c>
      <c r="IN82" s="1059" t="s">
        <v>770</v>
      </c>
      <c r="IO82" s="1059" t="s">
        <v>770</v>
      </c>
      <c r="IP82" s="1059">
        <v>16</v>
      </c>
      <c r="IQ82" s="1059">
        <v>20</v>
      </c>
      <c r="IR82" s="1059">
        <v>36</v>
      </c>
      <c r="IS82" s="1059">
        <v>187</v>
      </c>
      <c r="IT82" s="1098">
        <v>0.19251336898395721</v>
      </c>
      <c r="IU82" s="1098">
        <v>0.14242303177993601</v>
      </c>
      <c r="IV82" s="1098">
        <v>0.2549825387358044</v>
      </c>
      <c r="IW82" s="1059" t="s">
        <v>2154</v>
      </c>
      <c r="IX82" s="1098">
        <v>0.10695187165775401</v>
      </c>
      <c r="IY82" s="1098">
        <v>7.0308145965520055E-2</v>
      </c>
      <c r="IZ82" s="1098">
        <v>0.15941897460677418</v>
      </c>
      <c r="JA82" s="1126" t="s">
        <v>2154</v>
      </c>
      <c r="JB82" s="1059">
        <v>31427</v>
      </c>
      <c r="JC82" s="1059">
        <v>1783</v>
      </c>
      <c r="JD82" s="1059">
        <v>1537</v>
      </c>
      <c r="JE82" s="1059">
        <v>1550</v>
      </c>
      <c r="JF82" s="1059">
        <v>1612</v>
      </c>
      <c r="JG82" s="1126">
        <v>1557</v>
      </c>
      <c r="JH82" s="1059">
        <v>6352</v>
      </c>
      <c r="JI82" s="1059">
        <v>33</v>
      </c>
      <c r="JJ82" s="1059">
        <v>76</v>
      </c>
      <c r="JK82" s="1059">
        <v>105</v>
      </c>
      <c r="JL82" s="1059">
        <v>102</v>
      </c>
      <c r="JM82" s="1126">
        <v>94</v>
      </c>
      <c r="JN82" s="1060">
        <v>0.20211919686893434</v>
      </c>
      <c r="JO82" s="1060">
        <v>1.8508132361189006E-2</v>
      </c>
      <c r="JP82" s="1060">
        <v>4.9446974625894598E-2</v>
      </c>
      <c r="JQ82" s="1060">
        <v>6.7741935483870974E-2</v>
      </c>
      <c r="JR82" s="1060">
        <v>6.3275434243176179E-2</v>
      </c>
      <c r="JS82" s="1072">
        <v>6.0372511239563262E-2</v>
      </c>
      <c r="JT82" s="1059">
        <v>31895</v>
      </c>
      <c r="JU82" s="1059">
        <v>30781</v>
      </c>
      <c r="JV82" s="1059">
        <v>29806</v>
      </c>
      <c r="JW82" s="1059">
        <v>975</v>
      </c>
      <c r="JX82" s="1059">
        <v>225</v>
      </c>
      <c r="JY82" s="1059">
        <v>92</v>
      </c>
      <c r="JZ82" s="1059">
        <v>658</v>
      </c>
      <c r="KA82" s="1059">
        <v>388</v>
      </c>
      <c r="KB82" s="1059">
        <v>457</v>
      </c>
      <c r="KC82" s="1059">
        <v>174</v>
      </c>
      <c r="KD82" s="1059">
        <v>95</v>
      </c>
      <c r="KE82" s="1060">
        <v>0.93450384072738679</v>
      </c>
      <c r="KF82" s="1072">
        <v>6.5496159272613208E-2</v>
      </c>
      <c r="KG82" s="1059">
        <v>1785</v>
      </c>
      <c r="KH82" s="1059">
        <v>1660</v>
      </c>
      <c r="KI82" s="1059">
        <v>1599</v>
      </c>
      <c r="KJ82" s="1059">
        <v>61</v>
      </c>
      <c r="KK82" s="1059">
        <v>2</v>
      </c>
      <c r="KL82" s="1059">
        <v>9</v>
      </c>
      <c r="KM82" s="1059">
        <v>50</v>
      </c>
      <c r="KN82" s="1059">
        <v>77</v>
      </c>
      <c r="KO82" s="1059">
        <v>31</v>
      </c>
      <c r="KP82" s="1059">
        <v>7</v>
      </c>
      <c r="KQ82" s="1059">
        <v>10</v>
      </c>
      <c r="KR82" s="1060">
        <v>0.89579831932773113</v>
      </c>
      <c r="KS82" s="1072">
        <v>0.10420168067226887</v>
      </c>
      <c r="KT82" s="1059">
        <v>936</v>
      </c>
      <c r="KU82" s="1059">
        <v>860</v>
      </c>
      <c r="KV82" s="1059">
        <v>840</v>
      </c>
      <c r="KW82" s="1059">
        <v>20</v>
      </c>
      <c r="KX82" s="1059">
        <v>3</v>
      </c>
      <c r="KY82" s="1059">
        <v>7</v>
      </c>
      <c r="KZ82" s="1059">
        <v>10</v>
      </c>
      <c r="LA82" s="1059">
        <v>42</v>
      </c>
      <c r="LB82" s="1059">
        <v>20</v>
      </c>
      <c r="LC82" s="1059">
        <v>8</v>
      </c>
      <c r="LD82" s="1059">
        <v>6</v>
      </c>
      <c r="LE82" s="1060">
        <v>0.89743589743589747</v>
      </c>
      <c r="LF82" s="1072">
        <v>0.10256410256410253</v>
      </c>
      <c r="LG82" s="1059">
        <v>601</v>
      </c>
      <c r="LH82" s="1059">
        <v>569</v>
      </c>
      <c r="LI82" s="1059">
        <v>559</v>
      </c>
      <c r="LJ82" s="1059">
        <v>10</v>
      </c>
      <c r="LK82" s="1059">
        <v>2</v>
      </c>
      <c r="LL82" s="1059">
        <v>1</v>
      </c>
      <c r="LM82" s="1059">
        <v>7</v>
      </c>
      <c r="LN82" s="1059">
        <v>22</v>
      </c>
      <c r="LO82" s="1059">
        <v>5</v>
      </c>
      <c r="LP82" s="1059">
        <v>3</v>
      </c>
      <c r="LQ82" s="1059">
        <v>2</v>
      </c>
      <c r="LR82" s="1060">
        <v>0.93011647254575702</v>
      </c>
      <c r="LS82" s="1072">
        <v>6.9883527454242977E-2</v>
      </c>
      <c r="LT82" s="1059">
        <v>1601</v>
      </c>
      <c r="LU82" s="1059">
        <v>1526</v>
      </c>
      <c r="LV82" s="1059">
        <v>1485</v>
      </c>
      <c r="LW82" s="1059">
        <v>41</v>
      </c>
      <c r="LX82" s="1059">
        <v>5</v>
      </c>
      <c r="LY82" s="1059">
        <v>11</v>
      </c>
      <c r="LZ82" s="1059">
        <v>25</v>
      </c>
      <c r="MA82" s="1059">
        <v>40</v>
      </c>
      <c r="MB82" s="1059">
        <v>27</v>
      </c>
      <c r="MC82" s="1059">
        <v>8</v>
      </c>
      <c r="MD82" s="1059">
        <v>0</v>
      </c>
      <c r="ME82" s="1060">
        <v>0.92754528419737658</v>
      </c>
      <c r="MF82" s="1072">
        <v>7.2454715802623415E-2</v>
      </c>
      <c r="MG82" s="1059">
        <v>397</v>
      </c>
      <c r="MH82" s="1059">
        <v>373</v>
      </c>
      <c r="MI82" s="1059">
        <v>356</v>
      </c>
      <c r="MJ82" s="1059">
        <v>17</v>
      </c>
      <c r="MK82" s="1059">
        <v>0</v>
      </c>
      <c r="ML82" s="1059">
        <v>6</v>
      </c>
      <c r="MM82" s="1059">
        <v>11</v>
      </c>
      <c r="MN82" s="1059">
        <v>4</v>
      </c>
      <c r="MO82" s="1059">
        <v>16</v>
      </c>
      <c r="MP82" s="1059">
        <v>4</v>
      </c>
      <c r="MQ82" s="1059">
        <v>0</v>
      </c>
      <c r="MR82" s="1060">
        <v>0.89672544080604533</v>
      </c>
      <c r="MS82" s="1072">
        <v>0.10327455919395467</v>
      </c>
      <c r="MT82" s="1059">
        <v>793</v>
      </c>
      <c r="MU82" s="1059">
        <v>743</v>
      </c>
      <c r="MV82" s="1059">
        <v>713</v>
      </c>
      <c r="MW82" s="1059">
        <v>30</v>
      </c>
      <c r="MX82" s="1059">
        <v>1</v>
      </c>
      <c r="MY82" s="1059">
        <v>3</v>
      </c>
      <c r="MZ82" s="1059">
        <v>26</v>
      </c>
      <c r="NA82" s="1059">
        <v>10</v>
      </c>
      <c r="NB82" s="1059">
        <v>30</v>
      </c>
      <c r="NC82" s="1059">
        <v>9</v>
      </c>
      <c r="ND82" s="1059">
        <v>1</v>
      </c>
      <c r="NE82" s="1060">
        <v>0.89911727616645654</v>
      </c>
      <c r="NF82" s="1072">
        <v>0.10088272383354346</v>
      </c>
      <c r="NG82" s="1059">
        <v>639</v>
      </c>
      <c r="NH82" s="1059">
        <v>588</v>
      </c>
      <c r="NI82" s="1059">
        <v>565</v>
      </c>
      <c r="NJ82" s="1059">
        <v>23</v>
      </c>
      <c r="NK82" s="1059">
        <v>1</v>
      </c>
      <c r="NL82" s="1059">
        <v>4</v>
      </c>
      <c r="NM82" s="1059">
        <v>18</v>
      </c>
      <c r="NN82" s="1059">
        <v>13</v>
      </c>
      <c r="NO82" s="1059">
        <v>29</v>
      </c>
      <c r="NP82" s="1059">
        <v>6</v>
      </c>
      <c r="NQ82" s="1059">
        <v>3</v>
      </c>
      <c r="NR82" s="1060">
        <v>0.88419405320813771</v>
      </c>
      <c r="NS82" s="1072">
        <v>0.11580594679186229</v>
      </c>
      <c r="NT82" s="1059">
        <v>1559</v>
      </c>
      <c r="NU82" s="1059">
        <v>1495</v>
      </c>
      <c r="NV82" s="1059">
        <v>1454</v>
      </c>
      <c r="NW82" s="1059">
        <v>41</v>
      </c>
      <c r="NX82" s="1059">
        <v>4</v>
      </c>
      <c r="NY82" s="1059">
        <v>9</v>
      </c>
      <c r="NZ82" s="1059">
        <v>28</v>
      </c>
      <c r="OA82" s="1059">
        <v>29</v>
      </c>
      <c r="OB82" s="1059">
        <v>21</v>
      </c>
      <c r="OC82" s="1059">
        <v>7</v>
      </c>
      <c r="OD82" s="1059">
        <v>7</v>
      </c>
      <c r="OE82" s="1060">
        <v>0.93264913406029504</v>
      </c>
      <c r="OF82" s="1072">
        <v>6.7350865939704962E-2</v>
      </c>
      <c r="OG82" s="1059">
        <v>8311</v>
      </c>
      <c r="OH82" s="1059">
        <v>7814</v>
      </c>
      <c r="OI82" s="1059">
        <v>7571</v>
      </c>
      <c r="OJ82" s="1059">
        <v>243</v>
      </c>
      <c r="OK82" s="1059">
        <v>18</v>
      </c>
      <c r="OL82" s="1059">
        <v>50</v>
      </c>
      <c r="OM82" s="1059">
        <v>175</v>
      </c>
      <c r="ON82" s="1059">
        <v>237</v>
      </c>
      <c r="OO82" s="1059">
        <v>179</v>
      </c>
      <c r="OP82" s="1059">
        <v>52</v>
      </c>
      <c r="OQ82" s="1059">
        <v>29</v>
      </c>
      <c r="OR82" s="1060">
        <v>0.91096137648899045</v>
      </c>
      <c r="OS82" s="1072">
        <v>8.9038623511009551E-2</v>
      </c>
      <c r="OT82" s="1059">
        <v>32325</v>
      </c>
      <c r="OU82" s="1059">
        <v>18.106420170146944</v>
      </c>
      <c r="OV82" s="1060">
        <v>0</v>
      </c>
      <c r="OW82" s="1072">
        <v>0.19047619047619047</v>
      </c>
      <c r="OX82" s="1059">
        <v>5470</v>
      </c>
      <c r="OY82" s="1060">
        <v>0.1614912248628885</v>
      </c>
      <c r="OZ82" s="1059">
        <v>883.35700000000008</v>
      </c>
      <c r="PA82" s="1060">
        <v>0</v>
      </c>
      <c r="PB82" s="1072">
        <v>0.23809523809523808</v>
      </c>
      <c r="PC82" s="1059">
        <v>1555</v>
      </c>
      <c r="PD82" s="1059">
        <v>255</v>
      </c>
      <c r="PE82" s="1126">
        <v>120</v>
      </c>
      <c r="PF82" s="1059">
        <v>1525</v>
      </c>
      <c r="PG82" s="1059">
        <v>255</v>
      </c>
      <c r="PH82" s="1126">
        <v>125</v>
      </c>
      <c r="PI82" s="1059">
        <v>1410</v>
      </c>
      <c r="PJ82" s="1059">
        <v>230</v>
      </c>
      <c r="PK82" s="1126">
        <v>80</v>
      </c>
      <c r="PL82" s="1059">
        <v>1375</v>
      </c>
      <c r="PM82" s="1059">
        <v>240</v>
      </c>
      <c r="PN82" s="1126">
        <v>75</v>
      </c>
      <c r="PO82" s="1059">
        <v>1290</v>
      </c>
      <c r="PP82" s="1059">
        <v>230</v>
      </c>
      <c r="PQ82" s="1126">
        <v>80</v>
      </c>
      <c r="PR82" s="1059">
        <v>1255</v>
      </c>
      <c r="PS82" s="1059">
        <v>265</v>
      </c>
      <c r="PT82" s="1126">
        <v>85</v>
      </c>
      <c r="PU82" s="1059" t="s">
        <v>770</v>
      </c>
      <c r="PV82" s="1059" t="s">
        <v>770</v>
      </c>
      <c r="PW82" s="1059" t="s">
        <v>770</v>
      </c>
      <c r="PX82" s="1059" t="s">
        <v>770</v>
      </c>
      <c r="PY82" s="1059" t="s">
        <v>770</v>
      </c>
      <c r="PZ82" s="1059" t="s">
        <v>770</v>
      </c>
      <c r="QA82" s="1059" t="s">
        <v>770</v>
      </c>
      <c r="QB82" s="1126" t="s">
        <v>770</v>
      </c>
      <c r="QC82" s="1059">
        <v>343</v>
      </c>
      <c r="QD82" s="1059">
        <v>329</v>
      </c>
      <c r="QE82" s="1059" t="s">
        <v>770</v>
      </c>
      <c r="QF82" s="1059">
        <v>381</v>
      </c>
      <c r="QG82" s="1059">
        <v>386</v>
      </c>
      <c r="QH82" s="1059">
        <v>357</v>
      </c>
      <c r="QI82" s="1059">
        <v>364</v>
      </c>
      <c r="QJ82" s="1059">
        <v>360</v>
      </c>
      <c r="QK82" s="1126">
        <v>329</v>
      </c>
      <c r="QL82" s="1059">
        <v>323</v>
      </c>
      <c r="QM82" s="1059">
        <v>360</v>
      </c>
      <c r="QN82" s="1059">
        <v>374</v>
      </c>
      <c r="QO82" s="1059">
        <v>392</v>
      </c>
      <c r="QP82" s="1059">
        <v>407</v>
      </c>
      <c r="QQ82" s="1059">
        <v>374</v>
      </c>
      <c r="QR82" s="1059">
        <v>416</v>
      </c>
      <c r="QS82" s="1059">
        <v>366</v>
      </c>
      <c r="QT82" s="1059">
        <v>371</v>
      </c>
      <c r="QU82" s="1059">
        <v>341</v>
      </c>
      <c r="QV82" s="1059">
        <v>346</v>
      </c>
      <c r="QW82" s="1059">
        <v>328</v>
      </c>
      <c r="QX82" s="1059">
        <v>294</v>
      </c>
      <c r="QY82" s="1059">
        <v>320</v>
      </c>
      <c r="QZ82" s="1059">
        <v>342</v>
      </c>
      <c r="RA82" s="1059">
        <v>299</v>
      </c>
      <c r="RB82" s="1059">
        <v>376</v>
      </c>
      <c r="RC82" s="1059">
        <v>380</v>
      </c>
      <c r="RD82" s="1059">
        <v>344</v>
      </c>
      <c r="RE82" s="1059">
        <v>330</v>
      </c>
      <c r="RF82" s="1059">
        <v>295</v>
      </c>
      <c r="RG82" s="1059">
        <v>281</v>
      </c>
      <c r="RH82" s="1059">
        <v>304</v>
      </c>
      <c r="RI82" s="1059">
        <v>289</v>
      </c>
      <c r="RJ82" s="1126">
        <v>301</v>
      </c>
      <c r="RK82" s="1059">
        <v>352</v>
      </c>
      <c r="RL82" s="1059">
        <v>378</v>
      </c>
      <c r="RM82" s="1059">
        <v>397</v>
      </c>
      <c r="RN82" s="1059">
        <v>414</v>
      </c>
      <c r="RO82" s="1059">
        <v>371</v>
      </c>
      <c r="RP82" s="1059">
        <v>415</v>
      </c>
      <c r="RQ82" s="1059">
        <v>371</v>
      </c>
      <c r="RR82" s="1059">
        <v>365</v>
      </c>
      <c r="RS82" s="1059">
        <v>335</v>
      </c>
      <c r="RT82" s="1059">
        <v>342</v>
      </c>
      <c r="RU82" s="1059">
        <v>331</v>
      </c>
      <c r="RV82" s="1059">
        <v>294</v>
      </c>
      <c r="RW82" s="1059">
        <v>315</v>
      </c>
      <c r="RX82" s="1059">
        <v>309</v>
      </c>
      <c r="RY82" s="1059">
        <v>304</v>
      </c>
      <c r="RZ82" s="1059">
        <v>377</v>
      </c>
      <c r="SA82" s="1059">
        <v>381</v>
      </c>
      <c r="SB82" s="1059">
        <v>363</v>
      </c>
      <c r="SC82" s="1059">
        <v>374</v>
      </c>
      <c r="SD82" s="1059">
        <v>327</v>
      </c>
      <c r="SE82" s="1059">
        <v>287</v>
      </c>
      <c r="SF82" s="1059">
        <v>295</v>
      </c>
      <c r="SG82" s="1059">
        <v>286</v>
      </c>
      <c r="SH82" s="1059">
        <v>314</v>
      </c>
      <c r="SI82" s="1126">
        <v>337</v>
      </c>
      <c r="SJ82" s="1059">
        <v>386</v>
      </c>
      <c r="SK82" s="1059">
        <v>402</v>
      </c>
      <c r="SL82" s="1059">
        <v>401</v>
      </c>
      <c r="SM82" s="1059">
        <v>379</v>
      </c>
      <c r="SN82" s="1059">
        <v>410</v>
      </c>
      <c r="SO82" s="1059">
        <v>362</v>
      </c>
      <c r="SP82" s="1059">
        <v>352</v>
      </c>
      <c r="SQ82" s="1059">
        <v>337</v>
      </c>
      <c r="SR82" s="1059">
        <v>341</v>
      </c>
      <c r="SS82" s="1059">
        <v>327</v>
      </c>
      <c r="ST82" s="1059">
        <v>300</v>
      </c>
      <c r="SU82" s="1059">
        <v>318</v>
      </c>
      <c r="SV82" s="1059">
        <v>294</v>
      </c>
      <c r="SW82" s="1059">
        <v>269</v>
      </c>
      <c r="SX82" s="1059">
        <v>377</v>
      </c>
      <c r="SY82" s="1059">
        <v>373</v>
      </c>
      <c r="SZ82" s="1059">
        <v>355</v>
      </c>
      <c r="TA82" s="1059">
        <v>384</v>
      </c>
      <c r="TB82" s="1059">
        <v>387</v>
      </c>
      <c r="TC82" s="1059">
        <v>301</v>
      </c>
      <c r="TD82" s="1059">
        <v>299</v>
      </c>
      <c r="TE82" s="1059">
        <v>263</v>
      </c>
      <c r="TF82" s="1059">
        <v>312</v>
      </c>
      <c r="TG82" s="1059">
        <v>323</v>
      </c>
      <c r="TH82" s="1126">
        <v>320</v>
      </c>
      <c r="TI82" s="1059">
        <v>180</v>
      </c>
      <c r="TJ82" s="1059">
        <v>177</v>
      </c>
      <c r="TK82" s="1059">
        <v>357</v>
      </c>
      <c r="TL82" s="1060">
        <v>0.49579831932773111</v>
      </c>
      <c r="TM82" s="1060">
        <v>0.44425552275947144</v>
      </c>
      <c r="TN82" s="1060">
        <v>0.54743057669870987</v>
      </c>
      <c r="TO82" s="1126" t="s">
        <v>2154</v>
      </c>
      <c r="TP82" s="1059">
        <v>157</v>
      </c>
      <c r="TQ82" s="1059">
        <v>189</v>
      </c>
      <c r="TR82" s="1059">
        <v>346</v>
      </c>
      <c r="TS82" s="1060">
        <v>0.54624277456647397</v>
      </c>
      <c r="TT82" s="1060">
        <v>0.49356298240984087</v>
      </c>
      <c r="TU82" s="1060">
        <v>0.59790702262578621</v>
      </c>
      <c r="TV82" s="1126" t="s">
        <v>3498</v>
      </c>
      <c r="TW82" s="1059">
        <v>126</v>
      </c>
      <c r="TX82" s="1059">
        <v>253</v>
      </c>
      <c r="TY82" s="1059">
        <v>379</v>
      </c>
      <c r="TZ82" s="1060">
        <v>0.66754617414248019</v>
      </c>
      <c r="UA82" s="1060">
        <v>0.61864561468066182</v>
      </c>
      <c r="UB82" s="1060">
        <v>0.71308439280392755</v>
      </c>
      <c r="UC82" s="1126" t="s">
        <v>2154</v>
      </c>
      <c r="UD82" s="1059">
        <v>114</v>
      </c>
      <c r="UE82" s="1059">
        <v>253</v>
      </c>
      <c r="UF82" s="1059">
        <v>367</v>
      </c>
      <c r="UG82" s="1060">
        <v>0.68937329700272476</v>
      </c>
      <c r="UH82" s="1060">
        <v>0.64027299396362536</v>
      </c>
      <c r="UI82" s="1060">
        <v>0.73455025379845407</v>
      </c>
      <c r="UJ82" s="1126" t="s">
        <v>2154</v>
      </c>
      <c r="UK82" s="1059">
        <v>110</v>
      </c>
      <c r="UL82" s="1059">
        <v>268</v>
      </c>
      <c r="UM82" s="1059">
        <v>378</v>
      </c>
      <c r="UN82" s="1060">
        <v>0.70899470899470896</v>
      </c>
      <c r="UO82" s="1060">
        <v>0.66128420657516451</v>
      </c>
      <c r="UP82" s="1060">
        <v>0.7525000914630271</v>
      </c>
      <c r="UQ82" s="1126" t="s">
        <v>2154</v>
      </c>
      <c r="UR82" s="1059">
        <v>4233</v>
      </c>
      <c r="US82" s="1059">
        <v>4151</v>
      </c>
      <c r="UT82" s="1059">
        <v>82</v>
      </c>
      <c r="UU82" s="1059">
        <v>70</v>
      </c>
      <c r="UV82" s="1060">
        <v>0.85365853658536583</v>
      </c>
      <c r="UW82" s="1059">
        <v>12</v>
      </c>
      <c r="UX82" s="1072">
        <v>0.14634146341463414</v>
      </c>
      <c r="UY82" s="1059">
        <v>3320</v>
      </c>
      <c r="UZ82" s="1059">
        <v>2076</v>
      </c>
      <c r="VA82" s="1059">
        <v>522</v>
      </c>
      <c r="VB82" s="1059">
        <v>722</v>
      </c>
      <c r="VC82" s="1060">
        <v>0.62530120481927709</v>
      </c>
      <c r="VD82" s="1060">
        <v>0.1572289156626506</v>
      </c>
      <c r="VE82" s="1072">
        <v>0.21746987951807228</v>
      </c>
      <c r="VF82" s="1059">
        <v>9448</v>
      </c>
      <c r="VG82" s="1059">
        <v>608</v>
      </c>
      <c r="VH82" s="1059">
        <v>536</v>
      </c>
      <c r="VI82" s="1059">
        <v>257</v>
      </c>
      <c r="VJ82" s="1059">
        <v>5942</v>
      </c>
      <c r="VK82" s="1059">
        <v>448</v>
      </c>
      <c r="VL82" s="1059">
        <v>3431</v>
      </c>
      <c r="VM82" s="1072">
        <v>0.13057417662489071</v>
      </c>
      <c r="VN82" s="1059">
        <v>1799</v>
      </c>
      <c r="VO82" s="1059">
        <v>2</v>
      </c>
      <c r="VP82" s="1059">
        <v>578</v>
      </c>
      <c r="VQ82" s="1059">
        <v>808</v>
      </c>
      <c r="VR82" s="1059">
        <v>274</v>
      </c>
      <c r="VS82" s="1126">
        <v>3461</v>
      </c>
      <c r="VT82" s="1059">
        <v>1414</v>
      </c>
      <c r="VU82" s="1059">
        <v>1142</v>
      </c>
      <c r="VV82" s="1059">
        <v>264</v>
      </c>
      <c r="VW82" s="1059">
        <v>8</v>
      </c>
      <c r="VX82" s="1059">
        <v>272</v>
      </c>
      <c r="VY82" s="1060">
        <v>0.18670438472418671</v>
      </c>
      <c r="VZ82" s="1072">
        <v>0.19236209335219237</v>
      </c>
      <c r="WA82" s="1059">
        <v>270</v>
      </c>
      <c r="WB82" s="1059">
        <v>275</v>
      </c>
      <c r="WC82" s="1059">
        <v>255</v>
      </c>
      <c r="WD82" s="1059">
        <v>200</v>
      </c>
      <c r="WE82" s="1059">
        <v>205</v>
      </c>
      <c r="WF82" s="1059">
        <v>170</v>
      </c>
      <c r="WG82" s="1126">
        <v>150</v>
      </c>
      <c r="WH82" s="1059">
        <v>808</v>
      </c>
      <c r="WI82" s="1059">
        <v>326</v>
      </c>
      <c r="WJ82" s="1060">
        <v>0.40346534653465349</v>
      </c>
      <c r="WK82" s="1126">
        <v>92</v>
      </c>
      <c r="WL82" s="1059" t="s">
        <v>770</v>
      </c>
      <c r="WM82" s="1060" t="s">
        <v>770</v>
      </c>
      <c r="WN82" s="1060" t="s">
        <v>770</v>
      </c>
      <c r="WO82" s="1072" t="s">
        <v>770</v>
      </c>
      <c r="WP82" s="1059" t="s">
        <v>770</v>
      </c>
      <c r="WQ82" s="1060" t="s">
        <v>770</v>
      </c>
      <c r="WR82" s="1060" t="s">
        <v>770</v>
      </c>
      <c r="WS82" s="1072" t="s">
        <v>770</v>
      </c>
      <c r="WT82" s="1059" t="s">
        <v>770</v>
      </c>
      <c r="WU82" s="1060" t="s">
        <v>770</v>
      </c>
      <c r="WV82" s="1060" t="s">
        <v>770</v>
      </c>
      <c r="WW82" s="1072" t="s">
        <v>770</v>
      </c>
      <c r="WX82" s="1059" t="s">
        <v>770</v>
      </c>
      <c r="WY82" s="1060" t="s">
        <v>770</v>
      </c>
      <c r="WZ82" s="1060" t="s">
        <v>770</v>
      </c>
      <c r="XA82" s="1072" t="s">
        <v>770</v>
      </c>
      <c r="XB82" s="1059">
        <v>649</v>
      </c>
      <c r="XC82" s="1059">
        <v>14291</v>
      </c>
      <c r="XD82" s="1072">
        <v>4.5413197117066685E-2</v>
      </c>
      <c r="XE82" s="1059">
        <v>320</v>
      </c>
      <c r="XF82" s="1059">
        <v>1600</v>
      </c>
      <c r="XG82" s="1060">
        <v>0.2</v>
      </c>
      <c r="XH82" s="1060">
        <v>0.18112921190891298</v>
      </c>
      <c r="XI82" s="1060">
        <v>0.22030788480643898</v>
      </c>
      <c r="XJ82" s="1059">
        <v>345</v>
      </c>
      <c r="XK82" s="1059">
        <v>1695</v>
      </c>
      <c r="XL82" s="1060">
        <v>0.20353982300884957</v>
      </c>
      <c r="XM82" s="1060">
        <v>0.18505243832628723</v>
      </c>
      <c r="XN82" s="1060">
        <v>0.22336793263778537</v>
      </c>
      <c r="XO82" s="1059">
        <v>335</v>
      </c>
      <c r="XP82" s="1059">
        <v>1770</v>
      </c>
      <c r="XQ82" s="1060">
        <v>0.18926553672316385</v>
      </c>
      <c r="XR82" s="1060">
        <v>0.17169692855681676</v>
      </c>
      <c r="XS82" s="1060">
        <v>0.20818000772174181</v>
      </c>
      <c r="XT82" s="1059">
        <v>340</v>
      </c>
      <c r="XU82" s="1059">
        <v>1795</v>
      </c>
      <c r="XV82" s="1060">
        <v>0.1894150417827298</v>
      </c>
      <c r="XW82" s="1060">
        <v>0.17195867279988231</v>
      </c>
      <c r="XX82" s="1060">
        <v>0.20819793047799359</v>
      </c>
      <c r="XY82" s="1059">
        <v>310</v>
      </c>
      <c r="XZ82" s="1059">
        <v>1870</v>
      </c>
      <c r="YA82" s="1060">
        <v>0.16577540106951871</v>
      </c>
      <c r="YB82" s="1060">
        <v>0.14960892421677216</v>
      </c>
      <c r="YC82" s="1060">
        <v>0.1833122286823157</v>
      </c>
      <c r="YD82" s="1059">
        <v>305</v>
      </c>
      <c r="YE82" s="1059">
        <v>1815</v>
      </c>
      <c r="YF82" s="1060">
        <v>0.16804407713498623</v>
      </c>
      <c r="YG82" s="1060">
        <v>0.15154735131414124</v>
      </c>
      <c r="YH82" s="1060">
        <v>0.18594300874104386</v>
      </c>
      <c r="YI82" s="1059" t="s">
        <v>770</v>
      </c>
      <c r="YJ82" s="1059" t="s">
        <v>770</v>
      </c>
      <c r="YK82" s="1060" t="s">
        <v>770</v>
      </c>
      <c r="YL82" s="1060" t="s">
        <v>770</v>
      </c>
      <c r="YM82" s="1072" t="s">
        <v>770</v>
      </c>
      <c r="YN82" s="1059">
        <v>385</v>
      </c>
      <c r="YO82" s="1059">
        <v>345</v>
      </c>
      <c r="YP82" s="1059">
        <v>360</v>
      </c>
      <c r="YQ82" s="1059">
        <v>335</v>
      </c>
      <c r="YR82" s="1059">
        <v>300</v>
      </c>
      <c r="YS82" s="1059">
        <v>275</v>
      </c>
      <c r="YT82" s="1126">
        <v>220</v>
      </c>
      <c r="YU82" s="1059">
        <v>13</v>
      </c>
      <c r="YV82" s="1059">
        <v>79</v>
      </c>
      <c r="YW82" s="1060">
        <v>0.16455696202531644</v>
      </c>
      <c r="YX82" s="1060">
        <v>9.876707200220361E-2</v>
      </c>
      <c r="YY82" s="1060">
        <v>0.26145665227194698</v>
      </c>
      <c r="YZ82" s="1059">
        <v>8</v>
      </c>
      <c r="ZA82" s="1059">
        <v>80</v>
      </c>
      <c r="ZB82" s="1060">
        <v>0.1</v>
      </c>
      <c r="ZC82" s="1060">
        <v>5.1547615567380821E-2</v>
      </c>
      <c r="ZD82" s="1060">
        <v>0.18510688806104081</v>
      </c>
      <c r="ZE82" s="1059">
        <v>10</v>
      </c>
      <c r="ZF82" s="1059">
        <v>79</v>
      </c>
      <c r="ZG82" s="1060">
        <v>0.12658227848101267</v>
      </c>
      <c r="ZH82" s="1060">
        <v>7.0232634696755142E-2</v>
      </c>
      <c r="ZI82" s="1060">
        <v>0.21756358666503514</v>
      </c>
      <c r="ZJ82" s="1059">
        <v>12</v>
      </c>
      <c r="ZK82" s="1059">
        <v>79</v>
      </c>
      <c r="ZL82" s="1060">
        <v>0.15189873417721519</v>
      </c>
      <c r="ZM82" s="1060">
        <v>8.908267892631741E-2</v>
      </c>
      <c r="ZN82" s="1072">
        <v>0.24699854437704641</v>
      </c>
      <c r="ZO82" s="1059">
        <v>330</v>
      </c>
      <c r="ZP82" s="1059">
        <v>84</v>
      </c>
      <c r="ZQ82" s="1059">
        <v>246</v>
      </c>
      <c r="ZR82" s="1060">
        <v>0.74545454545454548</v>
      </c>
      <c r="ZS82" s="1059">
        <v>98</v>
      </c>
      <c r="ZT82" s="1059">
        <v>31</v>
      </c>
      <c r="ZU82" s="1059">
        <v>129</v>
      </c>
      <c r="ZV82" s="1060">
        <v>0.3983739837398374</v>
      </c>
      <c r="ZW82" s="1060">
        <v>0.33921141360601104</v>
      </c>
      <c r="ZX82" s="1060">
        <v>0.46066167296652644</v>
      </c>
      <c r="ZY82" s="1060">
        <v>0.52439024390243905</v>
      </c>
      <c r="ZZ82" s="1060">
        <v>0.46208873746204043</v>
      </c>
      <c r="AAA82" s="1072">
        <v>0.58594172176055059</v>
      </c>
      <c r="AAB82" s="1059">
        <v>202</v>
      </c>
      <c r="AAC82" s="1059">
        <v>141</v>
      </c>
      <c r="AAD82" s="1059">
        <v>343</v>
      </c>
      <c r="AAE82" s="1060">
        <v>0.41107871720116618</v>
      </c>
      <c r="AAF82" s="1059">
        <v>51</v>
      </c>
      <c r="AAG82" s="1060">
        <v>0.36170212765957449</v>
      </c>
      <c r="AAH82" s="1060">
        <v>0.28703330525926596</v>
      </c>
      <c r="AAI82" s="1060">
        <v>0.44370677208088372</v>
      </c>
      <c r="AAJ82" s="1059">
        <v>21</v>
      </c>
      <c r="AAK82" s="1059">
        <v>72</v>
      </c>
      <c r="AAL82" s="1060">
        <v>0.51063829787234039</v>
      </c>
      <c r="AAM82" s="1060">
        <v>0.42894649197240026</v>
      </c>
      <c r="AAN82" s="1072">
        <v>0.59176580977066517</v>
      </c>
      <c r="AAO82" s="1059">
        <v>268</v>
      </c>
      <c r="AAP82" s="1059">
        <v>86</v>
      </c>
      <c r="AAQ82" s="1060">
        <v>0.32089552238805968</v>
      </c>
      <c r="AAR82" s="1060">
        <v>0.26787552816916271</v>
      </c>
      <c r="AAS82" s="1060">
        <v>0.37897745585884995</v>
      </c>
      <c r="AAT82" s="1059">
        <v>34</v>
      </c>
      <c r="AAU82" s="1059">
        <v>120</v>
      </c>
      <c r="AAV82" s="1060">
        <v>0.44776119402985076</v>
      </c>
      <c r="AAW82" s="1060">
        <v>0.38938261036331812</v>
      </c>
      <c r="AAX82" s="1072">
        <v>0.50761617664485226</v>
      </c>
      <c r="AAY82" s="1059">
        <v>390</v>
      </c>
      <c r="AAZ82" s="1059">
        <v>364</v>
      </c>
      <c r="ABA82" s="1059">
        <v>26</v>
      </c>
      <c r="ABB82" s="1060">
        <v>0.93333333333333335</v>
      </c>
      <c r="ABC82" s="1059">
        <v>136</v>
      </c>
      <c r="ABD82" s="1060">
        <v>0.37362637362637363</v>
      </c>
      <c r="ABE82" s="1060">
        <v>0.32549138230020142</v>
      </c>
      <c r="ABF82" s="1060">
        <v>0.42440086667316462</v>
      </c>
      <c r="ABG82" s="1059">
        <v>34</v>
      </c>
      <c r="ABH82" s="1059">
        <v>170</v>
      </c>
      <c r="ABI82" s="1060">
        <v>0.46703296703296704</v>
      </c>
      <c r="ABJ82" s="1060">
        <v>0.41639117302461731</v>
      </c>
      <c r="ABK82" s="1072">
        <v>0.51836332670756513</v>
      </c>
      <c r="ABL82" s="1059">
        <v>9448</v>
      </c>
      <c r="ABM82" s="1059">
        <v>6017</v>
      </c>
      <c r="ABN82" s="1059">
        <v>3431</v>
      </c>
      <c r="ABO82" s="1059">
        <v>608</v>
      </c>
      <c r="ABP82" s="1059">
        <v>350</v>
      </c>
      <c r="ABQ82" s="1059">
        <v>655</v>
      </c>
      <c r="ABR82" s="1059">
        <v>536</v>
      </c>
      <c r="ABS82" s="1059">
        <v>566</v>
      </c>
      <c r="ABT82" s="1059">
        <v>268</v>
      </c>
      <c r="ABU82" s="1059">
        <v>257</v>
      </c>
      <c r="ABV82" s="1059">
        <v>165</v>
      </c>
      <c r="ABW82" s="1126">
        <v>26</v>
      </c>
      <c r="ABX82" s="1059">
        <v>220</v>
      </c>
      <c r="ABY82" s="1059">
        <v>260</v>
      </c>
      <c r="ABZ82" s="1059">
        <v>175</v>
      </c>
      <c r="ACA82" s="1059">
        <v>120</v>
      </c>
      <c r="ACB82" s="1059">
        <v>655</v>
      </c>
      <c r="ACC82" s="1059">
        <v>770</v>
      </c>
      <c r="ACD82" s="1059">
        <v>415</v>
      </c>
      <c r="ACE82" s="1059">
        <v>275</v>
      </c>
      <c r="ACF82" s="1059">
        <v>275</v>
      </c>
      <c r="ACG82" s="1059">
        <v>180</v>
      </c>
      <c r="ACH82" s="1059">
        <v>95</v>
      </c>
      <c r="ACI82" s="1059">
        <v>715</v>
      </c>
      <c r="ACJ82" s="1059">
        <v>790</v>
      </c>
      <c r="ACK82" s="1059">
        <v>435</v>
      </c>
      <c r="ACL82" s="1059">
        <v>300</v>
      </c>
      <c r="ACM82" s="1059">
        <v>260</v>
      </c>
      <c r="ACN82" s="1059">
        <v>180</v>
      </c>
      <c r="ACO82" s="1059">
        <v>85</v>
      </c>
      <c r="ACP82" s="1059">
        <v>730</v>
      </c>
      <c r="ACQ82" s="1059">
        <v>830</v>
      </c>
      <c r="ACR82" s="1059">
        <v>475</v>
      </c>
      <c r="ACS82" s="1059">
        <v>335</v>
      </c>
      <c r="ACT82" s="1059">
        <v>295</v>
      </c>
      <c r="ACU82" s="1059">
        <v>210</v>
      </c>
      <c r="ACV82" s="1059">
        <v>100</v>
      </c>
      <c r="ACW82" s="1059">
        <v>845</v>
      </c>
      <c r="ACX82" s="1059">
        <v>950</v>
      </c>
      <c r="ACY82" s="1059">
        <v>540</v>
      </c>
      <c r="ACZ82" s="1059">
        <v>360</v>
      </c>
      <c r="ADA82" s="1059">
        <v>315</v>
      </c>
      <c r="ADB82" s="1059">
        <v>230</v>
      </c>
      <c r="ADC82" s="1059">
        <v>125</v>
      </c>
      <c r="ADD82" s="1059">
        <v>875</v>
      </c>
      <c r="ADE82" s="1059">
        <v>1015</v>
      </c>
      <c r="ADF82" s="1059">
        <v>540</v>
      </c>
      <c r="ADG82" s="1059">
        <v>345</v>
      </c>
      <c r="ADH82" s="1059">
        <v>290</v>
      </c>
      <c r="ADI82" s="1059">
        <v>280</v>
      </c>
      <c r="ADJ82" s="1059">
        <v>135</v>
      </c>
      <c r="ADK82" s="1059">
        <v>875</v>
      </c>
      <c r="ADL82" s="1059">
        <v>985</v>
      </c>
      <c r="ADM82" s="1126">
        <v>555</v>
      </c>
      <c r="ADN82" s="1059">
        <v>269</v>
      </c>
      <c r="ADO82" s="1059">
        <v>261</v>
      </c>
      <c r="ADP82" s="1060">
        <v>0.97026022304832715</v>
      </c>
      <c r="ADQ82" s="1059">
        <v>260</v>
      </c>
      <c r="ADR82" s="1060">
        <v>0.96654275092936803</v>
      </c>
      <c r="ADS82" s="1059">
        <v>270</v>
      </c>
      <c r="ADT82" s="1059">
        <v>263</v>
      </c>
      <c r="ADU82" s="1060">
        <v>0.97407407407407409</v>
      </c>
      <c r="ADV82" s="1059">
        <v>244</v>
      </c>
      <c r="ADW82" s="1060">
        <v>0.90370370370370368</v>
      </c>
      <c r="ADX82" s="1059">
        <v>238</v>
      </c>
      <c r="ADY82" s="1060">
        <v>0.88148148148148153</v>
      </c>
      <c r="ADZ82" s="1059">
        <v>240</v>
      </c>
      <c r="AEA82" s="1060">
        <v>0.88888888888888884</v>
      </c>
      <c r="AEB82" s="1059">
        <v>309</v>
      </c>
      <c r="AEC82" s="1059">
        <v>302</v>
      </c>
      <c r="AED82" s="1060">
        <v>0.97734627831715215</v>
      </c>
      <c r="AEE82" s="1059">
        <v>273</v>
      </c>
      <c r="AEF82" s="1060">
        <v>0.88349514563106801</v>
      </c>
      <c r="AEG82" s="1059">
        <v>302</v>
      </c>
      <c r="AEH82" s="1060">
        <v>0.97734627831715215</v>
      </c>
      <c r="AEI82" s="1059">
        <v>302</v>
      </c>
      <c r="AEJ82" s="1060">
        <v>0.97734627831715215</v>
      </c>
      <c r="AEK82" s="1059">
        <v>290</v>
      </c>
      <c r="AEL82" s="1060">
        <v>0.93851132686084138</v>
      </c>
      <c r="AEM82" s="1059">
        <v>296</v>
      </c>
      <c r="AEN82" s="1060">
        <v>0.95792880258899671</v>
      </c>
      <c r="AEO82" s="1059">
        <v>270</v>
      </c>
      <c r="AEP82" s="1072">
        <v>0.87378640776699024</v>
      </c>
      <c r="AEQ82" s="1042">
        <v>284</v>
      </c>
      <c r="AER82" s="1042">
        <v>274</v>
      </c>
      <c r="AES82" s="1144">
        <v>0.96478873239436624</v>
      </c>
      <c r="AET82" s="64">
        <v>59</v>
      </c>
      <c r="AEU82" s="1144">
        <v>0.20774647887323944</v>
      </c>
      <c r="AEV82" s="1042">
        <v>277</v>
      </c>
      <c r="AEW82" s="1144">
        <v>0.97535211267605637</v>
      </c>
      <c r="AEX82" s="1042">
        <v>320</v>
      </c>
      <c r="AEY82" s="1042">
        <v>305</v>
      </c>
      <c r="AEZ82" s="1144">
        <v>0.953125</v>
      </c>
      <c r="AFA82" s="65">
        <v>290</v>
      </c>
      <c r="AFB82" s="1144">
        <v>0.90625</v>
      </c>
      <c r="AFC82" s="65">
        <v>228</v>
      </c>
      <c r="AFD82" s="1144">
        <v>0.71250000000000002</v>
      </c>
      <c r="AFE82" s="1042">
        <v>292</v>
      </c>
      <c r="AFF82" s="1144">
        <v>0.91249999999999998</v>
      </c>
      <c r="AFG82" s="1042">
        <v>219</v>
      </c>
      <c r="AFH82" s="1144">
        <v>0.68437499999999996</v>
      </c>
      <c r="AFI82" s="1042">
        <v>292</v>
      </c>
      <c r="AFJ82" s="1042">
        <v>282</v>
      </c>
      <c r="AFK82" s="1144">
        <v>0.96575342465753422</v>
      </c>
      <c r="AFL82" s="65">
        <v>270</v>
      </c>
      <c r="AFM82" s="1144">
        <v>0.92465753424657537</v>
      </c>
      <c r="AFN82" s="65">
        <v>282</v>
      </c>
      <c r="AFO82" s="1144">
        <v>0.96575342465753422</v>
      </c>
      <c r="AFP82" s="65">
        <v>282</v>
      </c>
      <c r="AFQ82" s="1144">
        <v>0.96575342465753422</v>
      </c>
      <c r="AFR82" s="65">
        <v>225</v>
      </c>
      <c r="AFS82" s="1144">
        <v>0.77054794520547942</v>
      </c>
      <c r="AFT82" s="65">
        <v>277</v>
      </c>
      <c r="AFU82" s="1144">
        <v>0.94863013698630139</v>
      </c>
      <c r="AFV82" s="1042">
        <v>280</v>
      </c>
      <c r="AFW82" s="1144">
        <v>0.95890410958904104</v>
      </c>
      <c r="AFX82" s="1042">
        <v>271</v>
      </c>
      <c r="AFY82" s="1144">
        <v>0.92808219178082196</v>
      </c>
      <c r="AFZ82" s="1042">
        <v>224</v>
      </c>
      <c r="AGA82" s="1144">
        <v>0.76712328767123283</v>
      </c>
      <c r="AGB82" s="1042">
        <v>212</v>
      </c>
      <c r="AGC82" s="802">
        <v>0.72602739726027399</v>
      </c>
      <c r="AGD82" s="1042">
        <v>324</v>
      </c>
      <c r="AGE82" s="1039">
        <v>311</v>
      </c>
      <c r="AGF82" s="1145">
        <v>0.95987654320987659</v>
      </c>
      <c r="AGG82" s="1039">
        <v>0</v>
      </c>
      <c r="AGH82" s="1145">
        <v>0</v>
      </c>
      <c r="AGI82" s="1039">
        <v>311</v>
      </c>
      <c r="AGJ82" s="1145">
        <v>0.95987654320987659</v>
      </c>
      <c r="AGK82" s="1039">
        <v>306</v>
      </c>
      <c r="AGL82" s="1039">
        <v>301</v>
      </c>
      <c r="AGM82" s="1145">
        <v>0.9836601307189542</v>
      </c>
      <c r="AGN82" s="1039">
        <v>293</v>
      </c>
      <c r="AGO82" s="1145">
        <v>0.95751633986928109</v>
      </c>
      <c r="AGP82" s="1039">
        <v>299</v>
      </c>
      <c r="AGQ82" s="1145">
        <v>0.97712418300653592</v>
      </c>
      <c r="AGR82" s="1039">
        <v>292</v>
      </c>
      <c r="AGS82" s="1145">
        <v>0.95424836601307195</v>
      </c>
      <c r="AGT82" s="1039">
        <v>291</v>
      </c>
      <c r="AGU82" s="1145">
        <v>0.9509803921568627</v>
      </c>
      <c r="AGV82" s="1039">
        <v>328</v>
      </c>
      <c r="AGW82" s="1039">
        <v>317</v>
      </c>
      <c r="AGX82" s="1145">
        <v>0.96646341463414631</v>
      </c>
      <c r="AGY82" s="1039">
        <v>308</v>
      </c>
      <c r="AGZ82" s="1145">
        <v>0.93902439024390238</v>
      </c>
      <c r="AHA82" s="1039">
        <v>317</v>
      </c>
      <c r="AHB82" s="1145">
        <v>0.96646341463414631</v>
      </c>
      <c r="AHC82" s="1039">
        <v>317</v>
      </c>
      <c r="AHD82" s="1145">
        <v>0.96646341463414631</v>
      </c>
      <c r="AHE82" s="1039">
        <v>317</v>
      </c>
      <c r="AHF82" s="1145">
        <v>0.96646341463414631</v>
      </c>
      <c r="AHG82" s="1039">
        <v>291</v>
      </c>
      <c r="AHH82" s="1145">
        <v>0.88719512195121952</v>
      </c>
      <c r="AHI82" s="1039">
        <v>311</v>
      </c>
      <c r="AHJ82" s="1145">
        <v>0.94817073170731703</v>
      </c>
      <c r="AHK82" s="1039">
        <v>309</v>
      </c>
      <c r="AHL82" s="1145">
        <v>0.94207317073170727</v>
      </c>
      <c r="AHM82" s="1039">
        <v>319</v>
      </c>
      <c r="AHN82" s="1145">
        <v>0.97256097560975607</v>
      </c>
      <c r="AHO82" s="1039">
        <v>297</v>
      </c>
      <c r="AHP82" s="749">
        <v>0.90548780487804881</v>
      </c>
    </row>
    <row r="83" spans="1:900" x14ac:dyDescent="0.2">
      <c r="A83" s="1979"/>
      <c r="B83" s="8" t="s">
        <v>641</v>
      </c>
      <c r="C83" s="1015" t="s">
        <v>724</v>
      </c>
      <c r="D83" s="3" t="s">
        <v>770</v>
      </c>
      <c r="E83" s="1" t="s">
        <v>770</v>
      </c>
      <c r="F83" s="1" t="s">
        <v>770</v>
      </c>
      <c r="G83" s="1" t="s">
        <v>770</v>
      </c>
      <c r="H83" s="1" t="s">
        <v>770</v>
      </c>
      <c r="I83" s="1" t="s">
        <v>770</v>
      </c>
      <c r="J83" s="1" t="s">
        <v>641</v>
      </c>
      <c r="K83" s="1" t="s">
        <v>735</v>
      </c>
      <c r="L83" s="1" t="s">
        <v>737</v>
      </c>
      <c r="M83" s="1" t="s">
        <v>770</v>
      </c>
      <c r="N83" s="1" t="s">
        <v>770</v>
      </c>
      <c r="O83" s="1" t="s">
        <v>770</v>
      </c>
      <c r="P83" s="1" t="s">
        <v>1686</v>
      </c>
      <c r="Q83" s="1" t="s">
        <v>770</v>
      </c>
      <c r="R83" s="1" t="s">
        <v>770</v>
      </c>
      <c r="S83" s="1" t="s">
        <v>770</v>
      </c>
      <c r="T83" s="1" t="s">
        <v>770</v>
      </c>
      <c r="U83" s="913" t="s">
        <v>770</v>
      </c>
      <c r="V83" s="1125">
        <v>1620</v>
      </c>
      <c r="W83" s="1059">
        <v>1845</v>
      </c>
      <c r="X83" s="1059">
        <v>10215</v>
      </c>
      <c r="Y83" s="1059">
        <v>12105</v>
      </c>
      <c r="Z83" s="1098">
        <v>0.15859030837004406</v>
      </c>
      <c r="AA83" s="1098">
        <v>0.15163494317122403</v>
      </c>
      <c r="AB83" s="1098">
        <v>0.16580235849281899</v>
      </c>
      <c r="AC83" s="1098">
        <v>0.15241635687732341</v>
      </c>
      <c r="AD83" s="1098">
        <v>0.14612385014215262</v>
      </c>
      <c r="AE83" s="1072">
        <v>0.15892940135036837</v>
      </c>
      <c r="AF83" s="1059">
        <v>1590</v>
      </c>
      <c r="AG83" s="1059">
        <v>1785</v>
      </c>
      <c r="AH83" s="1059">
        <v>10335</v>
      </c>
      <c r="AI83" s="1059">
        <v>12195</v>
      </c>
      <c r="AJ83" s="1098">
        <v>0.15384615384615385</v>
      </c>
      <c r="AK83" s="1098">
        <v>0.14701885236389106</v>
      </c>
      <c r="AL83" s="1098">
        <v>0.16093068642165298</v>
      </c>
      <c r="AM83" s="1098">
        <v>0.14637146371463713</v>
      </c>
      <c r="AN83" s="1098">
        <v>0.14020917824822496</v>
      </c>
      <c r="AO83" s="1072">
        <v>0.15275646696364342</v>
      </c>
      <c r="AP83" s="1059">
        <v>1725</v>
      </c>
      <c r="AQ83" s="1059">
        <v>1915</v>
      </c>
      <c r="AR83" s="1059">
        <v>10375</v>
      </c>
      <c r="AS83" s="1059">
        <v>12140</v>
      </c>
      <c r="AT83" s="1098">
        <v>0.16626506024096385</v>
      </c>
      <c r="AU83" s="1098">
        <v>0.15922463074514648</v>
      </c>
      <c r="AV83" s="1098">
        <v>0.17355253639091844</v>
      </c>
      <c r="AW83" s="1098">
        <v>0.15774299835255354</v>
      </c>
      <c r="AX83" s="1098">
        <v>0.15136748905015202</v>
      </c>
      <c r="AY83" s="1072">
        <v>0.16433503982599523</v>
      </c>
      <c r="AZ83" s="1059">
        <v>1815</v>
      </c>
      <c r="BA83" s="1059">
        <v>2075</v>
      </c>
      <c r="BB83" s="1059">
        <v>10235</v>
      </c>
      <c r="BC83" s="1059">
        <v>12040</v>
      </c>
      <c r="BD83" s="1098">
        <v>0.17733268197361993</v>
      </c>
      <c r="BE83" s="1098">
        <v>0.17005449819934085</v>
      </c>
      <c r="BF83" s="1098">
        <v>0.18485298556584276</v>
      </c>
      <c r="BG83" s="1098">
        <v>0.17234219269102991</v>
      </c>
      <c r="BH83" s="1098">
        <v>0.16570081649784013</v>
      </c>
      <c r="BI83" s="1072">
        <v>0.17919258591227669</v>
      </c>
      <c r="BJ83" s="1059">
        <v>3254</v>
      </c>
      <c r="BK83" s="1059">
        <v>3353</v>
      </c>
      <c r="BL83" s="1059">
        <v>3141</v>
      </c>
      <c r="BM83" s="1059">
        <v>3102</v>
      </c>
      <c r="BN83" s="1059">
        <v>2728</v>
      </c>
      <c r="BO83" s="1059">
        <v>12850</v>
      </c>
      <c r="BP83" s="1059">
        <v>15578</v>
      </c>
      <c r="BQ83" s="1126">
        <v>65060</v>
      </c>
      <c r="BR83" s="1059">
        <v>3252</v>
      </c>
      <c r="BS83" s="1059">
        <v>3315</v>
      </c>
      <c r="BT83" s="1059">
        <v>3147</v>
      </c>
      <c r="BU83" s="1059">
        <v>3183</v>
      </c>
      <c r="BV83" s="1059">
        <v>2887</v>
      </c>
      <c r="BW83" s="1059">
        <v>12897</v>
      </c>
      <c r="BX83" s="1059">
        <v>15784</v>
      </c>
      <c r="BY83" s="1126">
        <v>65035</v>
      </c>
      <c r="BZ83" s="1059">
        <v>3302</v>
      </c>
      <c r="CA83" s="1059">
        <v>3236</v>
      </c>
      <c r="CB83" s="1059">
        <v>3140</v>
      </c>
      <c r="CC83" s="1059">
        <v>3227</v>
      </c>
      <c r="CD83" s="1059">
        <v>2859</v>
      </c>
      <c r="CE83" s="1059">
        <v>12905</v>
      </c>
      <c r="CF83" s="1059">
        <v>15764</v>
      </c>
      <c r="CG83" s="1126">
        <v>64768</v>
      </c>
      <c r="CH83" s="1059">
        <v>3292</v>
      </c>
      <c r="CI83" s="1059">
        <v>3131</v>
      </c>
      <c r="CJ83" s="1059">
        <v>3136</v>
      </c>
      <c r="CK83" s="1059">
        <v>3244</v>
      </c>
      <c r="CL83" s="1059">
        <v>2916</v>
      </c>
      <c r="CM83" s="1059">
        <v>12803</v>
      </c>
      <c r="CN83" s="1059">
        <v>15719</v>
      </c>
      <c r="CO83" s="1126">
        <v>64182</v>
      </c>
      <c r="CP83" s="1059">
        <v>3293</v>
      </c>
      <c r="CQ83" s="1059">
        <v>3084</v>
      </c>
      <c r="CR83" s="1059">
        <v>3213</v>
      </c>
      <c r="CS83" s="1059">
        <v>3250</v>
      </c>
      <c r="CT83" s="1059">
        <v>2885</v>
      </c>
      <c r="CU83" s="1059">
        <v>12840</v>
      </c>
      <c r="CV83" s="1059">
        <v>15725</v>
      </c>
      <c r="CW83" s="1126">
        <v>63745</v>
      </c>
      <c r="CX83" s="1059">
        <v>3158</v>
      </c>
      <c r="CY83" s="1059">
        <v>3019</v>
      </c>
      <c r="CZ83" s="1059">
        <v>3244</v>
      </c>
      <c r="DA83" s="1059">
        <v>3245</v>
      </c>
      <c r="DB83" s="1059">
        <v>2831</v>
      </c>
      <c r="DC83" s="1059">
        <v>12666</v>
      </c>
      <c r="DD83" s="1059">
        <v>15497</v>
      </c>
      <c r="DE83" s="1126">
        <v>63231</v>
      </c>
      <c r="DF83" s="1059">
        <v>3086</v>
      </c>
      <c r="DG83" s="1059">
        <v>3017</v>
      </c>
      <c r="DH83" s="1059">
        <v>3306</v>
      </c>
      <c r="DI83" s="1059">
        <v>3298</v>
      </c>
      <c r="DJ83" s="1059">
        <v>2781</v>
      </c>
      <c r="DK83" s="1059">
        <v>12707</v>
      </c>
      <c r="DL83" s="1059">
        <v>15488</v>
      </c>
      <c r="DM83" s="1126">
        <v>62936</v>
      </c>
      <c r="DN83" s="1059">
        <v>3055</v>
      </c>
      <c r="DO83" s="1059">
        <v>2977</v>
      </c>
      <c r="DP83" s="1059">
        <v>3335</v>
      </c>
      <c r="DQ83" s="1059">
        <v>3319</v>
      </c>
      <c r="DR83" s="1059">
        <v>2744</v>
      </c>
      <c r="DS83" s="1059">
        <v>12686</v>
      </c>
      <c r="DT83" s="1059">
        <v>15430</v>
      </c>
      <c r="DU83" s="1126">
        <v>62581</v>
      </c>
      <c r="DV83" s="1059">
        <v>2989</v>
      </c>
      <c r="DW83" s="1059">
        <v>3029</v>
      </c>
      <c r="DX83" s="1059">
        <v>3371</v>
      </c>
      <c r="DY83" s="1059">
        <v>3332</v>
      </c>
      <c r="DZ83" s="1059">
        <v>2660</v>
      </c>
      <c r="EA83" s="1059">
        <v>12721</v>
      </c>
      <c r="EB83" s="1059">
        <v>15381</v>
      </c>
      <c r="EC83" s="1126">
        <v>62268</v>
      </c>
      <c r="ED83" s="1059">
        <v>2956</v>
      </c>
      <c r="EE83" s="1059">
        <v>3114</v>
      </c>
      <c r="EF83" s="1059">
        <v>3370</v>
      </c>
      <c r="EG83" s="1059">
        <v>3426</v>
      </c>
      <c r="EH83" s="1059">
        <v>2540</v>
      </c>
      <c r="EI83" s="1059">
        <v>12866</v>
      </c>
      <c r="EJ83" s="1059">
        <v>15406</v>
      </c>
      <c r="EK83" s="1126">
        <v>62008</v>
      </c>
      <c r="EL83" s="1059">
        <v>2968</v>
      </c>
      <c r="EM83" s="1059">
        <v>3141</v>
      </c>
      <c r="EN83" s="1059">
        <v>3399</v>
      </c>
      <c r="EO83" s="1059">
        <v>3352</v>
      </c>
      <c r="EP83" s="1059">
        <v>2447</v>
      </c>
      <c r="EQ83" s="1059">
        <v>12860</v>
      </c>
      <c r="ER83" s="1059">
        <v>15307</v>
      </c>
      <c r="ES83" s="1126">
        <v>61539</v>
      </c>
      <c r="ET83" s="1059" t="s">
        <v>770</v>
      </c>
      <c r="EU83" s="1059" t="s">
        <v>770</v>
      </c>
      <c r="EV83" s="1059">
        <v>82</v>
      </c>
      <c r="EW83" s="1059">
        <v>123</v>
      </c>
      <c r="EX83" s="1059">
        <v>205</v>
      </c>
      <c r="EY83" s="1059">
        <v>589</v>
      </c>
      <c r="EZ83" s="1098">
        <v>0.34804753820033957</v>
      </c>
      <c r="FA83" s="1098">
        <v>0.31067474864592276</v>
      </c>
      <c r="FB83" s="1098">
        <v>0.38738955280142451</v>
      </c>
      <c r="FC83" s="64" t="s">
        <v>2154</v>
      </c>
      <c r="FD83" s="1098">
        <v>0.20882852292020374</v>
      </c>
      <c r="FE83" s="1098">
        <v>0.1779412083937946</v>
      </c>
      <c r="FF83" s="1098">
        <v>0.24348926868128981</v>
      </c>
      <c r="FG83" s="1126" t="s">
        <v>2154</v>
      </c>
      <c r="FH83" s="1059" t="s">
        <v>770</v>
      </c>
      <c r="FI83" s="1059" t="s">
        <v>770</v>
      </c>
      <c r="FJ83" s="1059">
        <v>92</v>
      </c>
      <c r="FK83" s="1059">
        <v>94</v>
      </c>
      <c r="FL83" s="1059">
        <v>186</v>
      </c>
      <c r="FM83" s="1059">
        <v>531</v>
      </c>
      <c r="FN83" s="1098">
        <v>0.35028248587570621</v>
      </c>
      <c r="FO83" s="1098">
        <v>0.31091321410136791</v>
      </c>
      <c r="FP83" s="1098">
        <v>0.39180242737005211</v>
      </c>
      <c r="FQ83" s="1059" t="s">
        <v>2154</v>
      </c>
      <c r="FR83" s="1098">
        <v>0.17702448210922786</v>
      </c>
      <c r="FS83" s="1098">
        <v>0.1469132892850285</v>
      </c>
      <c r="FT83" s="1098">
        <v>0.21177516998979573</v>
      </c>
      <c r="FU83" s="1126" t="s">
        <v>2154</v>
      </c>
      <c r="FV83" s="1059" t="s">
        <v>770</v>
      </c>
      <c r="FW83" s="1059" t="s">
        <v>770</v>
      </c>
      <c r="FX83" s="1059">
        <v>80</v>
      </c>
      <c r="FY83" s="1059">
        <v>85</v>
      </c>
      <c r="FZ83" s="1059">
        <v>165</v>
      </c>
      <c r="GA83" s="1059">
        <v>571</v>
      </c>
      <c r="GB83" s="1098">
        <v>0.28896672504378285</v>
      </c>
      <c r="GC83" s="1098">
        <v>0.25329548948929259</v>
      </c>
      <c r="GD83" s="1098">
        <v>0.32745847962347929</v>
      </c>
      <c r="GE83" s="1059" t="s">
        <v>3498</v>
      </c>
      <c r="GF83" s="1098">
        <v>0.14886164623467601</v>
      </c>
      <c r="GG83" s="1098">
        <v>0.12201555580075582</v>
      </c>
      <c r="GH83" s="1098">
        <v>0.18040079944497664</v>
      </c>
      <c r="GI83" s="1126" t="s">
        <v>3498</v>
      </c>
      <c r="GJ83" s="1059" t="s">
        <v>770</v>
      </c>
      <c r="GK83" s="1059" t="s">
        <v>770</v>
      </c>
      <c r="GL83" s="1059">
        <v>73</v>
      </c>
      <c r="GM83" s="1059">
        <v>113</v>
      </c>
      <c r="GN83" s="1059">
        <v>186</v>
      </c>
      <c r="GO83" s="1059">
        <v>527</v>
      </c>
      <c r="GP83" s="1098">
        <v>0.35294117647058826</v>
      </c>
      <c r="GQ83" s="1098">
        <v>0.31333881080417408</v>
      </c>
      <c r="GR83" s="1098">
        <v>0.39467193812198431</v>
      </c>
      <c r="GS83" s="1059" t="s">
        <v>2154</v>
      </c>
      <c r="GT83" s="1098">
        <v>0.2144212523719165</v>
      </c>
      <c r="GU83" s="1098">
        <v>0.18151316105996643</v>
      </c>
      <c r="GV83" s="1098">
        <v>0.25146255137083151</v>
      </c>
      <c r="GW83" s="1126" t="s">
        <v>2154</v>
      </c>
      <c r="GX83" s="1059" t="s">
        <v>770</v>
      </c>
      <c r="GY83" s="1059" t="s">
        <v>770</v>
      </c>
      <c r="GZ83" s="1059">
        <v>83</v>
      </c>
      <c r="HA83" s="1059">
        <v>62</v>
      </c>
      <c r="HB83" s="1059">
        <v>145</v>
      </c>
      <c r="HC83" s="1059">
        <v>652</v>
      </c>
      <c r="HD83" s="1098">
        <v>0.22239263803680981</v>
      </c>
      <c r="HE83" s="1098">
        <v>0.19215064508654778</v>
      </c>
      <c r="HF83" s="1098">
        <v>0.25588668904153128</v>
      </c>
      <c r="HG83" s="1059" t="s">
        <v>2154</v>
      </c>
      <c r="HH83" s="1098">
        <v>9.5092024539877307E-2</v>
      </c>
      <c r="HI83" s="1098">
        <v>7.4888427178102693E-2</v>
      </c>
      <c r="HJ83" s="1098">
        <v>0.12003895519655404</v>
      </c>
      <c r="HK83" s="1126" t="s">
        <v>2154</v>
      </c>
      <c r="HL83" s="1059" t="s">
        <v>770</v>
      </c>
      <c r="HM83" s="1059" t="s">
        <v>770</v>
      </c>
      <c r="HN83" s="1059">
        <v>81</v>
      </c>
      <c r="HO83" s="1059">
        <v>55</v>
      </c>
      <c r="HP83" s="1059">
        <v>136</v>
      </c>
      <c r="HQ83" s="1059">
        <v>600</v>
      </c>
      <c r="HR83" s="1098">
        <v>0.22666666666666666</v>
      </c>
      <c r="HS83" s="1098">
        <v>0.1949666447654895</v>
      </c>
      <c r="HT83" s="1098">
        <v>0.26184441845533357</v>
      </c>
      <c r="HU83" s="1059" t="s">
        <v>2154</v>
      </c>
      <c r="HV83" s="1098">
        <v>9.166666666666666E-2</v>
      </c>
      <c r="HW83" s="1098">
        <v>7.1103014492740188E-2</v>
      </c>
      <c r="HX83" s="1098">
        <v>0.11742570800178205</v>
      </c>
      <c r="HY83" s="1126" t="s">
        <v>2154</v>
      </c>
      <c r="HZ83" s="1059" t="s">
        <v>770</v>
      </c>
      <c r="IA83" s="1059" t="s">
        <v>770</v>
      </c>
      <c r="IB83" s="1059">
        <v>70</v>
      </c>
      <c r="IC83" s="1059">
        <v>58</v>
      </c>
      <c r="ID83" s="1059">
        <v>128</v>
      </c>
      <c r="IE83" s="1059">
        <v>559</v>
      </c>
      <c r="IF83" s="1098">
        <v>0.22898032200357782</v>
      </c>
      <c r="IG83" s="1098">
        <v>0.19606823651274669</v>
      </c>
      <c r="IH83" s="1098">
        <v>0.26559188952902113</v>
      </c>
      <c r="II83" s="1059" t="s">
        <v>2154</v>
      </c>
      <c r="IJ83" s="1098">
        <v>0.1037567084078712</v>
      </c>
      <c r="IK83" s="1098">
        <v>8.1123593541737218E-2</v>
      </c>
      <c r="IL83" s="1098">
        <v>0.13179863694177152</v>
      </c>
      <c r="IM83" s="1126" t="s">
        <v>2154</v>
      </c>
      <c r="IN83" s="1059" t="s">
        <v>770</v>
      </c>
      <c r="IO83" s="1059" t="s">
        <v>770</v>
      </c>
      <c r="IP83" s="1059">
        <v>49</v>
      </c>
      <c r="IQ83" s="1059">
        <v>39</v>
      </c>
      <c r="IR83" s="1059">
        <v>88</v>
      </c>
      <c r="IS83" s="1059">
        <v>391</v>
      </c>
      <c r="IT83" s="1098">
        <v>0.22506393861892582</v>
      </c>
      <c r="IU83" s="1098">
        <v>0.18645914456699333</v>
      </c>
      <c r="IV83" s="1098">
        <v>0.26901850298765201</v>
      </c>
      <c r="IW83" s="1059" t="s">
        <v>2154</v>
      </c>
      <c r="IX83" s="1098">
        <v>9.9744245524296671E-2</v>
      </c>
      <c r="IY83" s="1098">
        <v>7.3825739280344582E-2</v>
      </c>
      <c r="IZ83" s="1098">
        <v>0.1334510220433949</v>
      </c>
      <c r="JA83" s="1126" t="s">
        <v>2154</v>
      </c>
      <c r="JB83" s="1059">
        <v>62150</v>
      </c>
      <c r="JC83" s="1059">
        <v>3116</v>
      </c>
      <c r="JD83" s="1059">
        <v>3012</v>
      </c>
      <c r="JE83" s="1059">
        <v>3242</v>
      </c>
      <c r="JF83" s="1059">
        <v>3236</v>
      </c>
      <c r="JG83" s="1126">
        <v>2811</v>
      </c>
      <c r="JH83" s="1059">
        <v>12787</v>
      </c>
      <c r="JI83" s="1059">
        <v>59</v>
      </c>
      <c r="JJ83" s="1059">
        <v>114</v>
      </c>
      <c r="JK83" s="1059">
        <v>185</v>
      </c>
      <c r="JL83" s="1059">
        <v>192</v>
      </c>
      <c r="JM83" s="1126">
        <v>170</v>
      </c>
      <c r="JN83" s="1060">
        <v>0.2057441673370877</v>
      </c>
      <c r="JO83" s="1060">
        <v>1.8934531450577663E-2</v>
      </c>
      <c r="JP83" s="1060">
        <v>3.7848605577689244E-2</v>
      </c>
      <c r="JQ83" s="1060">
        <v>5.7063541024059222E-2</v>
      </c>
      <c r="JR83" s="1060">
        <v>5.9332509270704575E-2</v>
      </c>
      <c r="JS83" s="1072">
        <v>6.047669868374244E-2</v>
      </c>
      <c r="JT83" s="1059">
        <v>63066</v>
      </c>
      <c r="JU83" s="1059">
        <v>61226</v>
      </c>
      <c r="JV83" s="1059">
        <v>58467</v>
      </c>
      <c r="JW83" s="1059">
        <v>2759</v>
      </c>
      <c r="JX83" s="1059">
        <v>408</v>
      </c>
      <c r="JY83" s="1059">
        <v>55</v>
      </c>
      <c r="JZ83" s="1059">
        <v>2296</v>
      </c>
      <c r="KA83" s="1059">
        <v>675</v>
      </c>
      <c r="KB83" s="1059">
        <v>866</v>
      </c>
      <c r="KC83" s="1059">
        <v>178</v>
      </c>
      <c r="KD83" s="1059">
        <v>121</v>
      </c>
      <c r="KE83" s="1060">
        <v>0.92707639615640758</v>
      </c>
      <c r="KF83" s="1072">
        <v>7.2923603843592422E-2</v>
      </c>
      <c r="KG83" s="1059">
        <v>3117</v>
      </c>
      <c r="KH83" s="1059">
        <v>2928</v>
      </c>
      <c r="KI83" s="1059">
        <v>2769</v>
      </c>
      <c r="KJ83" s="1059">
        <v>159</v>
      </c>
      <c r="KK83" s="1059">
        <v>4</v>
      </c>
      <c r="KL83" s="1059">
        <v>4</v>
      </c>
      <c r="KM83" s="1059">
        <v>151</v>
      </c>
      <c r="KN83" s="1059">
        <v>115</v>
      </c>
      <c r="KO83" s="1059">
        <v>58</v>
      </c>
      <c r="KP83" s="1059">
        <v>10</v>
      </c>
      <c r="KQ83" s="1059">
        <v>6</v>
      </c>
      <c r="KR83" s="1060">
        <v>0.88835418671799804</v>
      </c>
      <c r="KS83" s="1072">
        <v>0.11164581328200196</v>
      </c>
      <c r="KT83" s="1059">
        <v>1801</v>
      </c>
      <c r="KU83" s="1059">
        <v>1713</v>
      </c>
      <c r="KV83" s="1059">
        <v>1645</v>
      </c>
      <c r="KW83" s="1059">
        <v>68</v>
      </c>
      <c r="KX83" s="1059">
        <v>1</v>
      </c>
      <c r="KY83" s="1059">
        <v>2</v>
      </c>
      <c r="KZ83" s="1059">
        <v>65</v>
      </c>
      <c r="LA83" s="1059">
        <v>53</v>
      </c>
      <c r="LB83" s="1059">
        <v>30</v>
      </c>
      <c r="LC83" s="1059">
        <v>4</v>
      </c>
      <c r="LD83" s="1059">
        <v>1</v>
      </c>
      <c r="LE83" s="1060">
        <v>0.91338145474736254</v>
      </c>
      <c r="LF83" s="1072">
        <v>8.6618545252637458E-2</v>
      </c>
      <c r="LG83" s="1059">
        <v>1211</v>
      </c>
      <c r="LH83" s="1059">
        <v>1147</v>
      </c>
      <c r="LI83" s="1059">
        <v>1110</v>
      </c>
      <c r="LJ83" s="1059">
        <v>37</v>
      </c>
      <c r="LK83" s="1059">
        <v>1</v>
      </c>
      <c r="LL83" s="1059">
        <v>0</v>
      </c>
      <c r="LM83" s="1059">
        <v>36</v>
      </c>
      <c r="LN83" s="1059">
        <v>35</v>
      </c>
      <c r="LO83" s="1059">
        <v>22</v>
      </c>
      <c r="LP83" s="1059">
        <v>4</v>
      </c>
      <c r="LQ83" s="1059">
        <v>3</v>
      </c>
      <c r="LR83" s="1060">
        <v>0.91659785301403796</v>
      </c>
      <c r="LS83" s="1072">
        <v>8.3402146985962045E-2</v>
      </c>
      <c r="LT83" s="1059">
        <v>3245</v>
      </c>
      <c r="LU83" s="1059">
        <v>3106</v>
      </c>
      <c r="LV83" s="1059">
        <v>2998</v>
      </c>
      <c r="LW83" s="1059">
        <v>108</v>
      </c>
      <c r="LX83" s="1059">
        <v>6</v>
      </c>
      <c r="LY83" s="1059">
        <v>4</v>
      </c>
      <c r="LZ83" s="1059">
        <v>98</v>
      </c>
      <c r="MA83" s="1059">
        <v>74</v>
      </c>
      <c r="MB83" s="1059">
        <v>51</v>
      </c>
      <c r="MC83" s="1059">
        <v>6</v>
      </c>
      <c r="MD83" s="1059">
        <v>8</v>
      </c>
      <c r="ME83" s="1060">
        <v>0.92388289676425273</v>
      </c>
      <c r="MF83" s="1072">
        <v>7.6117103235747274E-2</v>
      </c>
      <c r="MG83" s="1059">
        <v>688</v>
      </c>
      <c r="MH83" s="1059">
        <v>668</v>
      </c>
      <c r="MI83" s="1059">
        <v>646</v>
      </c>
      <c r="MJ83" s="1059">
        <v>22</v>
      </c>
      <c r="MK83" s="1059">
        <v>2</v>
      </c>
      <c r="ML83" s="1059">
        <v>1</v>
      </c>
      <c r="MM83" s="1059">
        <v>19</v>
      </c>
      <c r="MN83" s="1059">
        <v>11</v>
      </c>
      <c r="MO83" s="1059">
        <v>6</v>
      </c>
      <c r="MP83" s="1059">
        <v>2</v>
      </c>
      <c r="MQ83" s="1059">
        <v>1</v>
      </c>
      <c r="MR83" s="1060">
        <v>0.93895348837209303</v>
      </c>
      <c r="MS83" s="1072">
        <v>6.1046511627906974E-2</v>
      </c>
      <c r="MT83" s="1059">
        <v>1294</v>
      </c>
      <c r="MU83" s="1059">
        <v>1229</v>
      </c>
      <c r="MV83" s="1059">
        <v>1168</v>
      </c>
      <c r="MW83" s="1059">
        <v>61</v>
      </c>
      <c r="MX83" s="1059">
        <v>7</v>
      </c>
      <c r="MY83" s="1059">
        <v>4</v>
      </c>
      <c r="MZ83" s="1059">
        <v>50</v>
      </c>
      <c r="NA83" s="1059">
        <v>31</v>
      </c>
      <c r="NB83" s="1059">
        <v>28</v>
      </c>
      <c r="NC83" s="1059">
        <v>2</v>
      </c>
      <c r="ND83" s="1059">
        <v>4</v>
      </c>
      <c r="NE83" s="1060">
        <v>0.90262751159196286</v>
      </c>
      <c r="NF83" s="1072">
        <v>9.7372488408037139E-2</v>
      </c>
      <c r="NG83" s="1059">
        <v>1258</v>
      </c>
      <c r="NH83" s="1059">
        <v>1203</v>
      </c>
      <c r="NI83" s="1059">
        <v>1165</v>
      </c>
      <c r="NJ83" s="1059">
        <v>38</v>
      </c>
      <c r="NK83" s="1059">
        <v>0</v>
      </c>
      <c r="NL83" s="1059">
        <v>0</v>
      </c>
      <c r="NM83" s="1059">
        <v>38</v>
      </c>
      <c r="NN83" s="1059">
        <v>21</v>
      </c>
      <c r="NO83" s="1059">
        <v>27</v>
      </c>
      <c r="NP83" s="1059">
        <v>6</v>
      </c>
      <c r="NQ83" s="1059">
        <v>1</v>
      </c>
      <c r="NR83" s="1060">
        <v>0.92607313195548491</v>
      </c>
      <c r="NS83" s="1072">
        <v>7.3926868044515093E-2</v>
      </c>
      <c r="NT83" s="1059">
        <v>2829</v>
      </c>
      <c r="NU83" s="1059">
        <v>2736</v>
      </c>
      <c r="NV83" s="1059">
        <v>2570</v>
      </c>
      <c r="NW83" s="1059">
        <v>166</v>
      </c>
      <c r="NX83" s="1059">
        <v>3</v>
      </c>
      <c r="NY83" s="1059">
        <v>8</v>
      </c>
      <c r="NZ83" s="1059">
        <v>155</v>
      </c>
      <c r="OA83" s="1059">
        <v>37</v>
      </c>
      <c r="OB83" s="1059">
        <v>41</v>
      </c>
      <c r="OC83" s="1059">
        <v>7</v>
      </c>
      <c r="OD83" s="1059">
        <v>8</v>
      </c>
      <c r="OE83" s="1060">
        <v>0.90844821491693173</v>
      </c>
      <c r="OF83" s="1072">
        <v>9.1551785083068271E-2</v>
      </c>
      <c r="OG83" s="1059">
        <v>15443</v>
      </c>
      <c r="OH83" s="1059">
        <v>14730</v>
      </c>
      <c r="OI83" s="1059">
        <v>14071</v>
      </c>
      <c r="OJ83" s="1059">
        <v>659</v>
      </c>
      <c r="OK83" s="1059">
        <v>24</v>
      </c>
      <c r="OL83" s="1059">
        <v>23</v>
      </c>
      <c r="OM83" s="1059">
        <v>612</v>
      </c>
      <c r="ON83" s="1059">
        <v>377</v>
      </c>
      <c r="OO83" s="1059">
        <v>263</v>
      </c>
      <c r="OP83" s="1059">
        <v>41</v>
      </c>
      <c r="OQ83" s="1059">
        <v>32</v>
      </c>
      <c r="OR83" s="1060">
        <v>0.91115715858317681</v>
      </c>
      <c r="OS83" s="1072">
        <v>8.8842841416823193E-2</v>
      </c>
      <c r="OT83" s="1059">
        <v>63745</v>
      </c>
      <c r="OU83" s="1059">
        <v>18.055652255078826</v>
      </c>
      <c r="OV83" s="1060">
        <v>7.6923076923076927E-2</v>
      </c>
      <c r="OW83" s="1072">
        <v>0.20512820512820512</v>
      </c>
      <c r="OX83" s="1059">
        <v>10252</v>
      </c>
      <c r="OY83" s="1060">
        <v>0.17614299648849002</v>
      </c>
      <c r="OZ83" s="1059">
        <v>1805.8179999999998</v>
      </c>
      <c r="PA83" s="1060">
        <v>5.128205128205128E-2</v>
      </c>
      <c r="PB83" s="1072">
        <v>0.17948717948717949</v>
      </c>
      <c r="PC83" s="1059">
        <v>2705</v>
      </c>
      <c r="PD83" s="1059">
        <v>330</v>
      </c>
      <c r="PE83" s="1126">
        <v>200</v>
      </c>
      <c r="PF83" s="1059">
        <v>2635</v>
      </c>
      <c r="PG83" s="1059">
        <v>330</v>
      </c>
      <c r="PH83" s="1126">
        <v>180</v>
      </c>
      <c r="PI83" s="1059">
        <v>2520</v>
      </c>
      <c r="PJ83" s="1059">
        <v>365</v>
      </c>
      <c r="PK83" s="1126">
        <v>190</v>
      </c>
      <c r="PL83" s="1059">
        <v>2395</v>
      </c>
      <c r="PM83" s="1059">
        <v>335</v>
      </c>
      <c r="PN83" s="1126">
        <v>160</v>
      </c>
      <c r="PO83" s="1059">
        <v>2320</v>
      </c>
      <c r="PP83" s="1059">
        <v>370</v>
      </c>
      <c r="PQ83" s="1126">
        <v>110</v>
      </c>
      <c r="PR83" s="1059">
        <v>2175</v>
      </c>
      <c r="PS83" s="1059">
        <v>385</v>
      </c>
      <c r="PT83" s="1126">
        <v>110</v>
      </c>
      <c r="PU83" s="1059" t="s">
        <v>770</v>
      </c>
      <c r="PV83" s="1059" t="s">
        <v>770</v>
      </c>
      <c r="PW83" s="1059" t="s">
        <v>770</v>
      </c>
      <c r="PX83" s="1059" t="s">
        <v>770</v>
      </c>
      <c r="PY83" s="1059" t="s">
        <v>770</v>
      </c>
      <c r="PZ83" s="1059" t="s">
        <v>770</v>
      </c>
      <c r="QA83" s="1059" t="s">
        <v>770</v>
      </c>
      <c r="QB83" s="1126" t="s">
        <v>770</v>
      </c>
      <c r="QC83" s="1059">
        <v>644</v>
      </c>
      <c r="QD83" s="1059">
        <v>564</v>
      </c>
      <c r="QE83" s="1059" t="s">
        <v>770</v>
      </c>
      <c r="QF83" s="1059">
        <v>594</v>
      </c>
      <c r="QG83" s="1059">
        <v>659</v>
      </c>
      <c r="QH83" s="1059">
        <v>684</v>
      </c>
      <c r="QI83" s="1059">
        <v>610</v>
      </c>
      <c r="QJ83" s="1059">
        <v>606</v>
      </c>
      <c r="QK83" s="1126">
        <v>592</v>
      </c>
      <c r="QL83" s="1059">
        <v>625</v>
      </c>
      <c r="QM83" s="1059">
        <v>614</v>
      </c>
      <c r="QN83" s="1059">
        <v>604</v>
      </c>
      <c r="QO83" s="1059">
        <v>644</v>
      </c>
      <c r="QP83" s="1059">
        <v>767</v>
      </c>
      <c r="QQ83" s="1059">
        <v>663</v>
      </c>
      <c r="QR83" s="1059">
        <v>678</v>
      </c>
      <c r="QS83" s="1059">
        <v>681</v>
      </c>
      <c r="QT83" s="1059">
        <v>670</v>
      </c>
      <c r="QU83" s="1059">
        <v>661</v>
      </c>
      <c r="QV83" s="1059">
        <v>654</v>
      </c>
      <c r="QW83" s="1059">
        <v>620</v>
      </c>
      <c r="QX83" s="1059">
        <v>617</v>
      </c>
      <c r="QY83" s="1059">
        <v>620</v>
      </c>
      <c r="QZ83" s="1059">
        <v>630</v>
      </c>
      <c r="RA83" s="1059">
        <v>657</v>
      </c>
      <c r="RB83" s="1059">
        <v>598</v>
      </c>
      <c r="RC83" s="1059">
        <v>619</v>
      </c>
      <c r="RD83" s="1059">
        <v>660</v>
      </c>
      <c r="RE83" s="1059">
        <v>568</v>
      </c>
      <c r="RF83" s="1059">
        <v>538</v>
      </c>
      <c r="RG83" s="1059">
        <v>555</v>
      </c>
      <c r="RH83" s="1059">
        <v>530</v>
      </c>
      <c r="RI83" s="1059">
        <v>565</v>
      </c>
      <c r="RJ83" s="1126">
        <v>540</v>
      </c>
      <c r="RK83" s="1059">
        <v>595</v>
      </c>
      <c r="RL83" s="1059">
        <v>602</v>
      </c>
      <c r="RM83" s="1059">
        <v>635</v>
      </c>
      <c r="RN83" s="1059">
        <v>768</v>
      </c>
      <c r="RO83" s="1059">
        <v>652</v>
      </c>
      <c r="RP83" s="1059">
        <v>666</v>
      </c>
      <c r="RQ83" s="1059">
        <v>673</v>
      </c>
      <c r="RR83" s="1059">
        <v>671</v>
      </c>
      <c r="RS83" s="1059">
        <v>656</v>
      </c>
      <c r="RT83" s="1059">
        <v>649</v>
      </c>
      <c r="RU83" s="1059">
        <v>614</v>
      </c>
      <c r="RV83" s="1059">
        <v>623</v>
      </c>
      <c r="RW83" s="1059">
        <v>618</v>
      </c>
      <c r="RX83" s="1059">
        <v>636</v>
      </c>
      <c r="RY83" s="1059">
        <v>656</v>
      </c>
      <c r="RZ83" s="1059">
        <v>619</v>
      </c>
      <c r="SA83" s="1059">
        <v>628</v>
      </c>
      <c r="SB83" s="1059">
        <v>686</v>
      </c>
      <c r="SC83" s="1059">
        <v>665</v>
      </c>
      <c r="SD83" s="1059">
        <v>585</v>
      </c>
      <c r="SE83" s="1059">
        <v>571</v>
      </c>
      <c r="SF83" s="1059">
        <v>532</v>
      </c>
      <c r="SG83" s="1059">
        <v>584</v>
      </c>
      <c r="SH83" s="1059">
        <v>578</v>
      </c>
      <c r="SI83" s="1126">
        <v>622</v>
      </c>
      <c r="SJ83" s="1059">
        <v>580</v>
      </c>
      <c r="SK83" s="1059">
        <v>613</v>
      </c>
      <c r="SL83" s="1059">
        <v>771</v>
      </c>
      <c r="SM83" s="1059">
        <v>672</v>
      </c>
      <c r="SN83" s="1059">
        <v>666</v>
      </c>
      <c r="SO83" s="1059">
        <v>676</v>
      </c>
      <c r="SP83" s="1059">
        <v>654</v>
      </c>
      <c r="SQ83" s="1059">
        <v>650</v>
      </c>
      <c r="SR83" s="1059">
        <v>652</v>
      </c>
      <c r="SS83" s="1059">
        <v>604</v>
      </c>
      <c r="ST83" s="1059">
        <v>616</v>
      </c>
      <c r="SU83" s="1059">
        <v>617</v>
      </c>
      <c r="SV83" s="1059">
        <v>620</v>
      </c>
      <c r="SW83" s="1059">
        <v>662</v>
      </c>
      <c r="SX83" s="1059">
        <v>625</v>
      </c>
      <c r="SY83" s="1059">
        <v>627</v>
      </c>
      <c r="SZ83" s="1059">
        <v>680</v>
      </c>
      <c r="TA83" s="1059">
        <v>670</v>
      </c>
      <c r="TB83" s="1059">
        <v>667</v>
      </c>
      <c r="TC83" s="1059">
        <v>583</v>
      </c>
      <c r="TD83" s="1059">
        <v>523</v>
      </c>
      <c r="TE83" s="1059">
        <v>565</v>
      </c>
      <c r="TF83" s="1059">
        <v>569</v>
      </c>
      <c r="TG83" s="1059">
        <v>623</v>
      </c>
      <c r="TH83" s="1126">
        <v>579</v>
      </c>
      <c r="TI83" s="1059">
        <v>288</v>
      </c>
      <c r="TJ83" s="1059">
        <v>335</v>
      </c>
      <c r="TK83" s="1059">
        <v>623</v>
      </c>
      <c r="TL83" s="1060">
        <v>0.5377207062600321</v>
      </c>
      <c r="TM83" s="1060">
        <v>0.49845874332669093</v>
      </c>
      <c r="TN83" s="1060">
        <v>0.57652034323280898</v>
      </c>
      <c r="TO83" s="1126" t="s">
        <v>2154</v>
      </c>
      <c r="TP83" s="1059">
        <v>273</v>
      </c>
      <c r="TQ83" s="1059">
        <v>402</v>
      </c>
      <c r="TR83" s="1059">
        <v>675</v>
      </c>
      <c r="TS83" s="1060">
        <v>0.5955555555555555</v>
      </c>
      <c r="TT83" s="1060">
        <v>0.5580914741135371</v>
      </c>
      <c r="TU83" s="1060">
        <v>0.63193816877849118</v>
      </c>
      <c r="TV83" s="1126" t="s">
        <v>2154</v>
      </c>
      <c r="TW83" s="1059">
        <v>263</v>
      </c>
      <c r="TX83" s="1059">
        <v>384</v>
      </c>
      <c r="TY83" s="1059">
        <v>647</v>
      </c>
      <c r="TZ83" s="1060">
        <v>0.59350850077279749</v>
      </c>
      <c r="UA83" s="1060">
        <v>0.55521708626190092</v>
      </c>
      <c r="UB83" s="1060">
        <v>0.63069608561754342</v>
      </c>
      <c r="UC83" s="1126" t="s">
        <v>3498</v>
      </c>
      <c r="UD83" s="1059">
        <v>238</v>
      </c>
      <c r="UE83" s="1059">
        <v>445</v>
      </c>
      <c r="UF83" s="1059">
        <v>683</v>
      </c>
      <c r="UG83" s="1060">
        <v>0.65153733528550517</v>
      </c>
      <c r="UH83" s="1060">
        <v>0.61504546952004524</v>
      </c>
      <c r="UI83" s="1060">
        <v>0.68633412447740905</v>
      </c>
      <c r="UJ83" s="1126" t="s">
        <v>3498</v>
      </c>
      <c r="UK83" s="1059">
        <v>212</v>
      </c>
      <c r="UL83" s="1059">
        <v>521</v>
      </c>
      <c r="UM83" s="1059">
        <v>733</v>
      </c>
      <c r="UN83" s="1060">
        <v>0.71077762619372442</v>
      </c>
      <c r="UO83" s="1060">
        <v>0.67692294094667038</v>
      </c>
      <c r="UP83" s="1060">
        <v>0.74243456981901146</v>
      </c>
      <c r="UQ83" s="1126" t="s">
        <v>2154</v>
      </c>
      <c r="UR83" s="1059">
        <v>8203</v>
      </c>
      <c r="US83" s="1059">
        <v>7989</v>
      </c>
      <c r="UT83" s="1059">
        <v>214</v>
      </c>
      <c r="UU83" s="1059">
        <v>173</v>
      </c>
      <c r="UV83" s="1060">
        <v>0.80841121495327106</v>
      </c>
      <c r="UW83" s="1059">
        <v>41</v>
      </c>
      <c r="UX83" s="1072">
        <v>0.19158878504672897</v>
      </c>
      <c r="UY83" s="1059">
        <v>6128</v>
      </c>
      <c r="UZ83" s="1059">
        <v>3606</v>
      </c>
      <c r="VA83" s="1059">
        <v>854</v>
      </c>
      <c r="VB83" s="1059">
        <v>1668</v>
      </c>
      <c r="VC83" s="1060">
        <v>0.58844647519582249</v>
      </c>
      <c r="VD83" s="1060">
        <v>0.13936031331592688</v>
      </c>
      <c r="VE83" s="1072">
        <v>0.27219321148825065</v>
      </c>
      <c r="VF83" s="1059">
        <v>18825</v>
      </c>
      <c r="VG83" s="1059">
        <v>1051</v>
      </c>
      <c r="VH83" s="1059">
        <v>972</v>
      </c>
      <c r="VI83" s="1059">
        <v>461</v>
      </c>
      <c r="VJ83" s="1059">
        <v>11496</v>
      </c>
      <c r="VK83" s="1059">
        <v>927</v>
      </c>
      <c r="VL83" s="1059">
        <v>6583</v>
      </c>
      <c r="VM83" s="1072">
        <v>0.14081725656995292</v>
      </c>
      <c r="VN83" s="1059">
        <v>3544</v>
      </c>
      <c r="VO83" s="1059">
        <v>3</v>
      </c>
      <c r="VP83" s="1059">
        <v>971</v>
      </c>
      <c r="VQ83" s="1059">
        <v>1563</v>
      </c>
      <c r="VR83" s="1059">
        <v>534</v>
      </c>
      <c r="VS83" s="1126">
        <v>6615</v>
      </c>
      <c r="VT83" s="1059">
        <v>2509</v>
      </c>
      <c r="VU83" s="1059">
        <v>1998</v>
      </c>
      <c r="VV83" s="1059">
        <v>505</v>
      </c>
      <c r="VW83" s="1059">
        <v>5</v>
      </c>
      <c r="VX83" s="1059">
        <v>510</v>
      </c>
      <c r="VY83" s="1060">
        <v>0.20127540852929454</v>
      </c>
      <c r="VZ83" s="1072">
        <v>0.20326823435631725</v>
      </c>
      <c r="WA83" s="1059">
        <v>470</v>
      </c>
      <c r="WB83" s="1059">
        <v>445</v>
      </c>
      <c r="WC83" s="1059">
        <v>380</v>
      </c>
      <c r="WD83" s="1059">
        <v>370</v>
      </c>
      <c r="WE83" s="1059">
        <v>325</v>
      </c>
      <c r="WF83" s="1059">
        <v>330</v>
      </c>
      <c r="WG83" s="1126">
        <v>300</v>
      </c>
      <c r="WH83" s="1059">
        <v>1562</v>
      </c>
      <c r="WI83" s="1059">
        <v>524</v>
      </c>
      <c r="WJ83" s="1060">
        <v>0.33546734955185659</v>
      </c>
      <c r="WK83" s="1126">
        <v>145</v>
      </c>
      <c r="WL83" s="1059" t="s">
        <v>770</v>
      </c>
      <c r="WM83" s="1060" t="s">
        <v>770</v>
      </c>
      <c r="WN83" s="1060" t="s">
        <v>770</v>
      </c>
      <c r="WO83" s="1072" t="s">
        <v>770</v>
      </c>
      <c r="WP83" s="1059" t="s">
        <v>770</v>
      </c>
      <c r="WQ83" s="1060" t="s">
        <v>770</v>
      </c>
      <c r="WR83" s="1060" t="s">
        <v>770</v>
      </c>
      <c r="WS83" s="1072" t="s">
        <v>770</v>
      </c>
      <c r="WT83" s="1059" t="s">
        <v>770</v>
      </c>
      <c r="WU83" s="1060" t="s">
        <v>770</v>
      </c>
      <c r="WV83" s="1060" t="s">
        <v>770</v>
      </c>
      <c r="WW83" s="1072" t="s">
        <v>770</v>
      </c>
      <c r="WX83" s="1059" t="s">
        <v>770</v>
      </c>
      <c r="WY83" s="1060" t="s">
        <v>770</v>
      </c>
      <c r="WZ83" s="1060" t="s">
        <v>770</v>
      </c>
      <c r="XA83" s="1072" t="s">
        <v>770</v>
      </c>
      <c r="XB83" s="1059">
        <v>1185</v>
      </c>
      <c r="XC83" s="1059">
        <v>28717</v>
      </c>
      <c r="XD83" s="1072">
        <v>4.1264756067834384E-2</v>
      </c>
      <c r="XE83" s="1059">
        <v>570</v>
      </c>
      <c r="XF83" s="1059">
        <v>2980</v>
      </c>
      <c r="XG83" s="1060">
        <v>0.1912751677852349</v>
      </c>
      <c r="XH83" s="1060">
        <v>0.17755498705333164</v>
      </c>
      <c r="XI83" s="1060">
        <v>0.20579026590550861</v>
      </c>
      <c r="XJ83" s="1059">
        <v>610</v>
      </c>
      <c r="XK83" s="1059">
        <v>3020</v>
      </c>
      <c r="XL83" s="1060">
        <v>0.20198675496688742</v>
      </c>
      <c r="XM83" s="1060">
        <v>0.18805049089275908</v>
      </c>
      <c r="XN83" s="1060">
        <v>0.2166802053051809</v>
      </c>
      <c r="XO83" s="1059">
        <v>615</v>
      </c>
      <c r="XP83" s="1059">
        <v>3065</v>
      </c>
      <c r="XQ83" s="1060">
        <v>0.20065252854812399</v>
      </c>
      <c r="XR83" s="1060">
        <v>0.18685290200207738</v>
      </c>
      <c r="XS83" s="1060">
        <v>0.21520157861447398</v>
      </c>
      <c r="XT83" s="1059">
        <v>640</v>
      </c>
      <c r="XU83" s="1059">
        <v>3100</v>
      </c>
      <c r="XV83" s="1060">
        <v>0.20645161290322581</v>
      </c>
      <c r="XW83" s="1060">
        <v>0.19257080664018755</v>
      </c>
      <c r="XX83" s="1060">
        <v>0.22105903749124889</v>
      </c>
      <c r="XY83" s="1059">
        <v>630</v>
      </c>
      <c r="XZ83" s="1059">
        <v>3205</v>
      </c>
      <c r="YA83" s="1060">
        <v>0.19656786271450857</v>
      </c>
      <c r="YB83" s="1060">
        <v>0.18317625139722291</v>
      </c>
      <c r="YC83" s="1060">
        <v>0.2106859805140969</v>
      </c>
      <c r="YD83" s="1059">
        <v>590</v>
      </c>
      <c r="YE83" s="1059">
        <v>3125</v>
      </c>
      <c r="YF83" s="1060">
        <v>0.1888</v>
      </c>
      <c r="YG83" s="1060">
        <v>0.17546410980310928</v>
      </c>
      <c r="YH83" s="1060">
        <v>0.20290004651528118</v>
      </c>
      <c r="YI83" s="1059" t="s">
        <v>770</v>
      </c>
      <c r="YJ83" s="1059" t="s">
        <v>770</v>
      </c>
      <c r="YK83" s="1060" t="s">
        <v>770</v>
      </c>
      <c r="YL83" s="1060" t="s">
        <v>770</v>
      </c>
      <c r="YM83" s="1072" t="s">
        <v>770</v>
      </c>
      <c r="YN83" s="1059">
        <v>635</v>
      </c>
      <c r="YO83" s="1059">
        <v>675</v>
      </c>
      <c r="YP83" s="1059">
        <v>670</v>
      </c>
      <c r="YQ83" s="1059">
        <v>625</v>
      </c>
      <c r="YR83" s="1059">
        <v>550</v>
      </c>
      <c r="YS83" s="1059">
        <v>505</v>
      </c>
      <c r="YT83" s="1126">
        <v>465</v>
      </c>
      <c r="YU83" s="1059">
        <v>48</v>
      </c>
      <c r="YV83" s="1059">
        <v>300</v>
      </c>
      <c r="YW83" s="1060">
        <v>0.16</v>
      </c>
      <c r="YX83" s="1060">
        <v>0.12285354558409954</v>
      </c>
      <c r="YY83" s="1060">
        <v>0.20574367484859177</v>
      </c>
      <c r="YZ83" s="1059">
        <v>38</v>
      </c>
      <c r="ZA83" s="1059">
        <v>299</v>
      </c>
      <c r="ZB83" s="1060">
        <v>0.12709030100334448</v>
      </c>
      <c r="ZC83" s="1060">
        <v>9.4010541318558516E-2</v>
      </c>
      <c r="ZD83" s="1060">
        <v>0.16963057021091185</v>
      </c>
      <c r="ZE83" s="1059">
        <v>44</v>
      </c>
      <c r="ZF83" s="1059">
        <v>298</v>
      </c>
      <c r="ZG83" s="1060">
        <v>0.1476510067114094</v>
      </c>
      <c r="ZH83" s="1060">
        <v>0.11186403660427449</v>
      </c>
      <c r="ZI83" s="1060">
        <v>0.19240648733078117</v>
      </c>
      <c r="ZJ83" s="1059">
        <v>66</v>
      </c>
      <c r="ZK83" s="1059">
        <v>299</v>
      </c>
      <c r="ZL83" s="1060">
        <v>0.22073578595317725</v>
      </c>
      <c r="ZM83" s="1060">
        <v>0.17743304572269961</v>
      </c>
      <c r="ZN83" s="1072">
        <v>0.27112330237336119</v>
      </c>
      <c r="ZO83" s="1059">
        <v>633</v>
      </c>
      <c r="ZP83" s="1059">
        <v>33</v>
      </c>
      <c r="ZQ83" s="1059">
        <v>600</v>
      </c>
      <c r="ZR83" s="1060">
        <v>0.94786729857819907</v>
      </c>
      <c r="ZS83" s="1059">
        <v>192</v>
      </c>
      <c r="ZT83" s="1059">
        <v>67</v>
      </c>
      <c r="ZU83" s="1059">
        <v>259</v>
      </c>
      <c r="ZV83" s="1060">
        <v>0.32</v>
      </c>
      <c r="ZW83" s="1060">
        <v>0.2839212239460524</v>
      </c>
      <c r="ZX83" s="1060">
        <v>0.35836898841887982</v>
      </c>
      <c r="ZY83" s="1060">
        <v>0.43166666666666664</v>
      </c>
      <c r="ZZ83" s="1060">
        <v>0.39259304679267132</v>
      </c>
      <c r="AAA83" s="1072">
        <v>0.47160971901253446</v>
      </c>
      <c r="AAB83" s="1059">
        <v>57</v>
      </c>
      <c r="AAC83" s="1059">
        <v>540</v>
      </c>
      <c r="AAD83" s="1059">
        <v>597</v>
      </c>
      <c r="AAE83" s="1060">
        <v>0.90452261306532666</v>
      </c>
      <c r="AAF83" s="1059">
        <v>199</v>
      </c>
      <c r="AAG83" s="1060">
        <v>0.36851851851851852</v>
      </c>
      <c r="AAH83" s="1060">
        <v>0.32889304847349787</v>
      </c>
      <c r="AAI83" s="1060">
        <v>0.41000144421942175</v>
      </c>
      <c r="AAJ83" s="1059">
        <v>70</v>
      </c>
      <c r="AAK83" s="1059">
        <v>269</v>
      </c>
      <c r="AAL83" s="1060">
        <v>0.49814814814814817</v>
      </c>
      <c r="AAM83" s="1060">
        <v>0.45613900984079336</v>
      </c>
      <c r="AAN83" s="1072">
        <v>0.54018344780276883</v>
      </c>
      <c r="AAO83" s="1059">
        <v>544</v>
      </c>
      <c r="AAP83" s="1059">
        <v>194</v>
      </c>
      <c r="AAQ83" s="1060">
        <v>0.35661764705882354</v>
      </c>
      <c r="AAR83" s="1060">
        <v>0.31750007761425769</v>
      </c>
      <c r="AAS83" s="1060">
        <v>0.39774600774808061</v>
      </c>
      <c r="AAT83" s="1059">
        <v>55</v>
      </c>
      <c r="AAU83" s="1059">
        <v>249</v>
      </c>
      <c r="AAV83" s="1060">
        <v>0.4577205882352941</v>
      </c>
      <c r="AAW83" s="1060">
        <v>0.41629713838793397</v>
      </c>
      <c r="AAX83" s="1072">
        <v>0.49973696370608889</v>
      </c>
      <c r="AAY83" s="1059">
        <v>611</v>
      </c>
      <c r="AAZ83" s="1059">
        <v>586</v>
      </c>
      <c r="ABA83" s="1059">
        <v>25</v>
      </c>
      <c r="ABB83" s="1060">
        <v>0.95908346972176761</v>
      </c>
      <c r="ABC83" s="1059">
        <v>217</v>
      </c>
      <c r="ABD83" s="1060">
        <v>0.37030716723549489</v>
      </c>
      <c r="ABE83" s="1060">
        <v>0.33217307106450267</v>
      </c>
      <c r="ABF83" s="1060">
        <v>0.4101305637055882</v>
      </c>
      <c r="ABG83" s="1059">
        <v>58</v>
      </c>
      <c r="ABH83" s="1059">
        <v>275</v>
      </c>
      <c r="ABI83" s="1060">
        <v>0.46928327645051193</v>
      </c>
      <c r="ABJ83" s="1060">
        <v>0.42920840146184497</v>
      </c>
      <c r="ABK83" s="1072">
        <v>0.50975824887843968</v>
      </c>
      <c r="ABL83" s="1059">
        <v>18825</v>
      </c>
      <c r="ABM83" s="1059">
        <v>12242</v>
      </c>
      <c r="ABN83" s="1059">
        <v>6583</v>
      </c>
      <c r="ABO83" s="1059">
        <v>1051</v>
      </c>
      <c r="ABP83" s="1059">
        <v>682</v>
      </c>
      <c r="ABQ83" s="1059">
        <v>1294</v>
      </c>
      <c r="ABR83" s="1059">
        <v>972</v>
      </c>
      <c r="ABS83" s="1059">
        <v>1070</v>
      </c>
      <c r="ABT83" s="1059">
        <v>587</v>
      </c>
      <c r="ABU83" s="1059">
        <v>461</v>
      </c>
      <c r="ABV83" s="1059">
        <v>408</v>
      </c>
      <c r="ABW83" s="1126">
        <v>58</v>
      </c>
      <c r="ABX83" s="1059">
        <v>465</v>
      </c>
      <c r="ABY83" s="1059">
        <v>445</v>
      </c>
      <c r="ABZ83" s="1059">
        <v>330</v>
      </c>
      <c r="ACA83" s="1059">
        <v>140</v>
      </c>
      <c r="ACB83" s="1059">
        <v>1240</v>
      </c>
      <c r="ACC83" s="1059">
        <v>1405</v>
      </c>
      <c r="ACD83" s="1059">
        <v>770</v>
      </c>
      <c r="ACE83" s="1059">
        <v>505</v>
      </c>
      <c r="ACF83" s="1059">
        <v>495</v>
      </c>
      <c r="ACG83" s="1059">
        <v>330</v>
      </c>
      <c r="ACH83" s="1059">
        <v>170</v>
      </c>
      <c r="ACI83" s="1059">
        <v>1315</v>
      </c>
      <c r="ACJ83" s="1059">
        <v>1515</v>
      </c>
      <c r="ACK83" s="1059">
        <v>805</v>
      </c>
      <c r="ACL83" s="1059">
        <v>550</v>
      </c>
      <c r="ACM83" s="1059">
        <v>495</v>
      </c>
      <c r="ACN83" s="1059">
        <v>370</v>
      </c>
      <c r="ACO83" s="1059">
        <v>180</v>
      </c>
      <c r="ACP83" s="1059">
        <v>1410</v>
      </c>
      <c r="ACQ83" s="1059">
        <v>1605</v>
      </c>
      <c r="ACR83" s="1059">
        <v>860</v>
      </c>
      <c r="ACS83" s="1059">
        <v>625</v>
      </c>
      <c r="ACT83" s="1059">
        <v>585</v>
      </c>
      <c r="ACU83" s="1059">
        <v>445</v>
      </c>
      <c r="ACV83" s="1059">
        <v>190</v>
      </c>
      <c r="ACW83" s="1059">
        <v>1650</v>
      </c>
      <c r="ACX83" s="1059">
        <v>1820</v>
      </c>
      <c r="ACY83" s="1059">
        <v>970</v>
      </c>
      <c r="ACZ83" s="1059">
        <v>670</v>
      </c>
      <c r="ADA83" s="1059">
        <v>595</v>
      </c>
      <c r="ADB83" s="1059">
        <v>485</v>
      </c>
      <c r="ADC83" s="1059">
        <v>205</v>
      </c>
      <c r="ADD83" s="1059">
        <v>1740</v>
      </c>
      <c r="ADE83" s="1059">
        <v>1945</v>
      </c>
      <c r="ADF83" s="1059">
        <v>1040</v>
      </c>
      <c r="ADG83" s="1059">
        <v>675</v>
      </c>
      <c r="ADH83" s="1059">
        <v>650</v>
      </c>
      <c r="ADI83" s="1059">
        <v>515</v>
      </c>
      <c r="ADJ83" s="1059">
        <v>250</v>
      </c>
      <c r="ADK83" s="1059">
        <v>1830</v>
      </c>
      <c r="ADL83" s="1059">
        <v>2050</v>
      </c>
      <c r="ADM83" s="1126">
        <v>1070</v>
      </c>
      <c r="ADN83" s="1059">
        <v>627</v>
      </c>
      <c r="ADO83" s="1059">
        <v>594</v>
      </c>
      <c r="ADP83" s="1060">
        <v>0.94736842105263153</v>
      </c>
      <c r="ADQ83" s="1059">
        <v>595</v>
      </c>
      <c r="ADR83" s="1060">
        <v>0.94896331738437001</v>
      </c>
      <c r="ADS83" s="1059">
        <v>642</v>
      </c>
      <c r="ADT83" s="1059">
        <v>616</v>
      </c>
      <c r="ADU83" s="1060">
        <v>0.95950155763239875</v>
      </c>
      <c r="ADV83" s="1059">
        <v>594</v>
      </c>
      <c r="ADW83" s="1060">
        <v>0.92523364485981308</v>
      </c>
      <c r="ADX83" s="1059">
        <v>596</v>
      </c>
      <c r="ADY83" s="1060">
        <v>0.92834890965732086</v>
      </c>
      <c r="ADZ83" s="1059">
        <v>596</v>
      </c>
      <c r="AEA83" s="1060">
        <v>0.92834890965732086</v>
      </c>
      <c r="AEB83" s="1059">
        <v>715</v>
      </c>
      <c r="AEC83" s="1059">
        <v>691</v>
      </c>
      <c r="AED83" s="1060">
        <v>0.96643356643356648</v>
      </c>
      <c r="AEE83" s="1059">
        <v>640</v>
      </c>
      <c r="AEF83" s="1060">
        <v>0.8951048951048951</v>
      </c>
      <c r="AEG83" s="1059">
        <v>691</v>
      </c>
      <c r="AEH83" s="1060">
        <v>0.96643356643356648</v>
      </c>
      <c r="AEI83" s="1059">
        <v>689</v>
      </c>
      <c r="AEJ83" s="1060">
        <v>0.96363636363636362</v>
      </c>
      <c r="AEK83" s="1059">
        <v>657</v>
      </c>
      <c r="AEL83" s="1060">
        <v>0.9188811188811189</v>
      </c>
      <c r="AEM83" s="1059">
        <v>663</v>
      </c>
      <c r="AEN83" s="1060">
        <v>0.92727272727272725</v>
      </c>
      <c r="AEO83" s="1059">
        <v>638</v>
      </c>
      <c r="AEP83" s="1072">
        <v>0.89230769230769236</v>
      </c>
      <c r="AEQ83" s="1042">
        <v>604</v>
      </c>
      <c r="AER83" s="1042">
        <v>573</v>
      </c>
      <c r="AES83" s="1144">
        <v>0.94867549668874174</v>
      </c>
      <c r="AET83" s="64">
        <v>140</v>
      </c>
      <c r="AEU83" s="1144">
        <v>0.23178807947019867</v>
      </c>
      <c r="AEV83" s="1042">
        <v>573</v>
      </c>
      <c r="AEW83" s="1144">
        <v>0.94867549668874174</v>
      </c>
      <c r="AEX83" s="1042">
        <v>587</v>
      </c>
      <c r="AEY83" s="1042">
        <v>559</v>
      </c>
      <c r="AEZ83" s="1144">
        <v>0.95229982964224869</v>
      </c>
      <c r="AFA83" s="65">
        <v>543</v>
      </c>
      <c r="AFB83" s="1144">
        <v>0.92504258943781947</v>
      </c>
      <c r="AFC83" s="65">
        <v>422</v>
      </c>
      <c r="AFD83" s="1144">
        <v>0.71890971039182283</v>
      </c>
      <c r="AFE83" s="1042">
        <v>545</v>
      </c>
      <c r="AFF83" s="1144">
        <v>0.92844974446337314</v>
      </c>
      <c r="AFG83" s="1042">
        <v>413</v>
      </c>
      <c r="AFH83" s="1144">
        <v>0.70357751277683134</v>
      </c>
      <c r="AFI83" s="1042">
        <v>645</v>
      </c>
      <c r="AFJ83" s="1042">
        <v>629</v>
      </c>
      <c r="AFK83" s="1144">
        <v>0.9751937984496124</v>
      </c>
      <c r="AFL83" s="65">
        <v>561</v>
      </c>
      <c r="AFM83" s="1144">
        <v>0.86976744186046506</v>
      </c>
      <c r="AFN83" s="65">
        <v>629</v>
      </c>
      <c r="AFO83" s="1144">
        <v>0.9751937984496124</v>
      </c>
      <c r="AFP83" s="65">
        <v>629</v>
      </c>
      <c r="AFQ83" s="1144">
        <v>0.9751937984496124</v>
      </c>
      <c r="AFR83" s="65">
        <v>473</v>
      </c>
      <c r="AFS83" s="1144">
        <v>0.73333333333333328</v>
      </c>
      <c r="AFT83" s="65">
        <v>594</v>
      </c>
      <c r="AFU83" s="1144">
        <v>0.92093023255813955</v>
      </c>
      <c r="AFV83" s="1042">
        <v>607</v>
      </c>
      <c r="AFW83" s="1144">
        <v>0.94108527131782949</v>
      </c>
      <c r="AFX83" s="1042">
        <v>580</v>
      </c>
      <c r="AFY83" s="1144">
        <v>0.89922480620155043</v>
      </c>
      <c r="AFZ83" s="1042">
        <v>474</v>
      </c>
      <c r="AGA83" s="1144">
        <v>0.73488372093023258</v>
      </c>
      <c r="AGB83" s="1042">
        <v>442</v>
      </c>
      <c r="AGC83" s="802">
        <v>0.68527131782945738</v>
      </c>
      <c r="AGD83" s="1042">
        <v>596</v>
      </c>
      <c r="AGE83" s="1039">
        <v>562</v>
      </c>
      <c r="AGF83" s="1145">
        <v>0.94295302013422821</v>
      </c>
      <c r="AGG83" s="1039">
        <v>4</v>
      </c>
      <c r="AGH83" s="1145">
        <v>6.7114093959731542E-3</v>
      </c>
      <c r="AGI83" s="1039">
        <v>563</v>
      </c>
      <c r="AGJ83" s="1145">
        <v>0.94463087248322153</v>
      </c>
      <c r="AGK83" s="1039">
        <v>648</v>
      </c>
      <c r="AGL83" s="1039">
        <v>630</v>
      </c>
      <c r="AGM83" s="1145">
        <v>0.97222222222222221</v>
      </c>
      <c r="AGN83" s="1039">
        <v>617</v>
      </c>
      <c r="AGO83" s="1145">
        <v>0.9521604938271605</v>
      </c>
      <c r="AGP83" s="1039">
        <v>624</v>
      </c>
      <c r="AGQ83" s="1145">
        <v>0.96296296296296291</v>
      </c>
      <c r="AGR83" s="1039">
        <v>621</v>
      </c>
      <c r="AGS83" s="1145">
        <v>0.95833333333333337</v>
      </c>
      <c r="AGT83" s="1039">
        <v>621</v>
      </c>
      <c r="AGU83" s="1145">
        <v>0.95833333333333337</v>
      </c>
      <c r="AGV83" s="1039">
        <v>646</v>
      </c>
      <c r="AGW83" s="1039">
        <v>625</v>
      </c>
      <c r="AGX83" s="1145">
        <v>0.96749226006191946</v>
      </c>
      <c r="AGY83" s="1039">
        <v>583</v>
      </c>
      <c r="AGZ83" s="1145">
        <v>0.9024767801857585</v>
      </c>
      <c r="AHA83" s="1039">
        <v>625</v>
      </c>
      <c r="AHB83" s="1145">
        <v>0.96749226006191946</v>
      </c>
      <c r="AHC83" s="1039">
        <v>622</v>
      </c>
      <c r="AHD83" s="1145">
        <v>0.96284829721362231</v>
      </c>
      <c r="AHE83" s="1039">
        <v>623</v>
      </c>
      <c r="AHF83" s="1145">
        <v>0.9643962848297214</v>
      </c>
      <c r="AHG83" s="1039">
        <v>595</v>
      </c>
      <c r="AHH83" s="1145">
        <v>0.92105263157894735</v>
      </c>
      <c r="AHI83" s="1039">
        <v>611</v>
      </c>
      <c r="AHJ83" s="1145">
        <v>0.94582043343653255</v>
      </c>
      <c r="AHK83" s="1039">
        <v>587</v>
      </c>
      <c r="AHL83" s="1145">
        <v>0.90866873065015474</v>
      </c>
      <c r="AHM83" s="1039">
        <v>625</v>
      </c>
      <c r="AHN83" s="1145">
        <v>0.96749226006191946</v>
      </c>
      <c r="AHO83" s="1039">
        <v>601</v>
      </c>
      <c r="AHP83" s="749">
        <v>0.93034055727554177</v>
      </c>
    </row>
    <row r="84" spans="1:900" x14ac:dyDescent="0.2">
      <c r="A84" s="1979"/>
      <c r="B84" s="8" t="s">
        <v>647</v>
      </c>
      <c r="C84" s="1015" t="s">
        <v>725</v>
      </c>
      <c r="D84" s="3" t="s">
        <v>770</v>
      </c>
      <c r="E84" s="1" t="s">
        <v>770</v>
      </c>
      <c r="F84" s="1" t="s">
        <v>770</v>
      </c>
      <c r="G84" s="1" t="s">
        <v>770</v>
      </c>
      <c r="H84" s="1" t="s">
        <v>770</v>
      </c>
      <c r="I84" s="1" t="s">
        <v>770</v>
      </c>
      <c r="J84" s="1" t="s">
        <v>647</v>
      </c>
      <c r="K84" s="1" t="s">
        <v>735</v>
      </c>
      <c r="L84" s="1" t="s">
        <v>737</v>
      </c>
      <c r="M84" s="1" t="s">
        <v>770</v>
      </c>
      <c r="N84" s="1" t="s">
        <v>770</v>
      </c>
      <c r="O84" s="1" t="s">
        <v>770</v>
      </c>
      <c r="P84" s="1" t="s">
        <v>1524</v>
      </c>
      <c r="Q84" s="1" t="s">
        <v>770</v>
      </c>
      <c r="R84" s="1" t="s">
        <v>770</v>
      </c>
      <c r="S84" s="1" t="s">
        <v>770</v>
      </c>
      <c r="T84" s="1" t="s">
        <v>770</v>
      </c>
      <c r="U84" s="913" t="s">
        <v>770</v>
      </c>
      <c r="V84" s="1125">
        <v>970</v>
      </c>
      <c r="W84" s="1059">
        <v>1120</v>
      </c>
      <c r="X84" s="1059">
        <v>6375</v>
      </c>
      <c r="Y84" s="1059">
        <v>7540</v>
      </c>
      <c r="Z84" s="1098">
        <v>0.15215686274509804</v>
      </c>
      <c r="AA84" s="1098">
        <v>0.14354969595367376</v>
      </c>
      <c r="AB84" s="1098">
        <v>0.16118298495231431</v>
      </c>
      <c r="AC84" s="1098">
        <v>0.14854111405835543</v>
      </c>
      <c r="AD84" s="1098">
        <v>0.1406928669929404</v>
      </c>
      <c r="AE84" s="1072">
        <v>0.15674729940889531</v>
      </c>
      <c r="AF84" s="1059">
        <v>890</v>
      </c>
      <c r="AG84" s="1059">
        <v>995</v>
      </c>
      <c r="AH84" s="1059">
        <v>6475</v>
      </c>
      <c r="AI84" s="1059">
        <v>7590</v>
      </c>
      <c r="AJ84" s="1098">
        <v>0.13745173745173744</v>
      </c>
      <c r="AK84" s="1098">
        <v>0.12927965677390199</v>
      </c>
      <c r="AL84" s="1098">
        <v>0.14605374506325244</v>
      </c>
      <c r="AM84" s="1098">
        <v>0.1310935441370224</v>
      </c>
      <c r="AN84" s="1098">
        <v>0.12368694607892405</v>
      </c>
      <c r="AO84" s="1072">
        <v>0.13887337594422403</v>
      </c>
      <c r="AP84" s="1059">
        <v>880</v>
      </c>
      <c r="AQ84" s="1059">
        <v>975</v>
      </c>
      <c r="AR84" s="1059">
        <v>6400</v>
      </c>
      <c r="AS84" s="1059">
        <v>7550</v>
      </c>
      <c r="AT84" s="1098">
        <v>0.13750000000000001</v>
      </c>
      <c r="AU84" s="1098">
        <v>0.12928016183173807</v>
      </c>
      <c r="AV84" s="1098">
        <v>0.14615474238363207</v>
      </c>
      <c r="AW84" s="1098">
        <v>0.12913907284768211</v>
      </c>
      <c r="AX84" s="1098">
        <v>0.12176278560010891</v>
      </c>
      <c r="AY84" s="1072">
        <v>0.13689255810440773</v>
      </c>
      <c r="AZ84" s="1059">
        <v>955</v>
      </c>
      <c r="BA84" s="1059">
        <v>1085</v>
      </c>
      <c r="BB84" s="1059">
        <v>6305</v>
      </c>
      <c r="BC84" s="1059">
        <v>7435</v>
      </c>
      <c r="BD84" s="1098">
        <v>0.1514670896114195</v>
      </c>
      <c r="BE84" s="1098">
        <v>0.14283036237133639</v>
      </c>
      <c r="BF84" s="1098">
        <v>0.16052826081055707</v>
      </c>
      <c r="BG84" s="1098">
        <v>0.14593140551445863</v>
      </c>
      <c r="BH84" s="1098">
        <v>0.13808954561416445</v>
      </c>
      <c r="BI84" s="1072">
        <v>0.1541389513708111</v>
      </c>
      <c r="BJ84" s="1059">
        <v>2051</v>
      </c>
      <c r="BK84" s="1059">
        <v>2168</v>
      </c>
      <c r="BL84" s="1059">
        <v>2001</v>
      </c>
      <c r="BM84" s="1059">
        <v>1978</v>
      </c>
      <c r="BN84" s="1059">
        <v>1721</v>
      </c>
      <c r="BO84" s="1059">
        <v>8198</v>
      </c>
      <c r="BP84" s="1059">
        <v>9919</v>
      </c>
      <c r="BQ84" s="1126">
        <v>37289</v>
      </c>
      <c r="BR84" s="1059">
        <v>2024</v>
      </c>
      <c r="BS84" s="1059">
        <v>2093</v>
      </c>
      <c r="BT84" s="1059">
        <v>1980</v>
      </c>
      <c r="BU84" s="1059">
        <v>1974</v>
      </c>
      <c r="BV84" s="1059">
        <v>1735</v>
      </c>
      <c r="BW84" s="1059">
        <v>8071</v>
      </c>
      <c r="BX84" s="1059">
        <v>9806</v>
      </c>
      <c r="BY84" s="1126">
        <v>36850</v>
      </c>
      <c r="BZ84" s="1059">
        <v>1988</v>
      </c>
      <c r="CA84" s="1059">
        <v>2032</v>
      </c>
      <c r="CB84" s="1059">
        <v>1957</v>
      </c>
      <c r="CC84" s="1059">
        <v>2004</v>
      </c>
      <c r="CD84" s="1059">
        <v>1776</v>
      </c>
      <c r="CE84" s="1059">
        <v>7981</v>
      </c>
      <c r="CF84" s="1059">
        <v>9757</v>
      </c>
      <c r="CG84" s="1126">
        <v>36389</v>
      </c>
      <c r="CH84" s="1059">
        <v>2084</v>
      </c>
      <c r="CI84" s="1059">
        <v>1983</v>
      </c>
      <c r="CJ84" s="1059">
        <v>1983</v>
      </c>
      <c r="CK84" s="1059">
        <v>2003</v>
      </c>
      <c r="CL84" s="1059">
        <v>1801</v>
      </c>
      <c r="CM84" s="1059">
        <v>8053</v>
      </c>
      <c r="CN84" s="1059">
        <v>9854</v>
      </c>
      <c r="CO84" s="1126">
        <v>36285</v>
      </c>
      <c r="CP84" s="1059">
        <v>1993</v>
      </c>
      <c r="CQ84" s="1059">
        <v>1953</v>
      </c>
      <c r="CR84" s="1059">
        <v>1993</v>
      </c>
      <c r="CS84" s="1059">
        <v>2003</v>
      </c>
      <c r="CT84" s="1059">
        <v>1784</v>
      </c>
      <c r="CU84" s="1059">
        <v>7942</v>
      </c>
      <c r="CV84" s="1059">
        <v>9726</v>
      </c>
      <c r="CW84" s="1126">
        <v>35796</v>
      </c>
      <c r="CX84" s="1059">
        <v>1921</v>
      </c>
      <c r="CY84" s="1059">
        <v>1875</v>
      </c>
      <c r="CZ84" s="1059">
        <v>1987</v>
      </c>
      <c r="DA84" s="1059">
        <v>2001</v>
      </c>
      <c r="DB84" s="1059">
        <v>1813</v>
      </c>
      <c r="DC84" s="1059">
        <v>7784</v>
      </c>
      <c r="DD84" s="1059">
        <v>9597</v>
      </c>
      <c r="DE84" s="1126">
        <v>35154</v>
      </c>
      <c r="DF84" s="1059">
        <v>1889</v>
      </c>
      <c r="DG84" s="1059">
        <v>1827</v>
      </c>
      <c r="DH84" s="1059">
        <v>2000</v>
      </c>
      <c r="DI84" s="1059">
        <v>2049</v>
      </c>
      <c r="DJ84" s="1059">
        <v>1713</v>
      </c>
      <c r="DK84" s="1059">
        <v>7765</v>
      </c>
      <c r="DL84" s="1059">
        <v>9478</v>
      </c>
      <c r="DM84" s="1126">
        <v>35030</v>
      </c>
      <c r="DN84" s="1059">
        <v>1887</v>
      </c>
      <c r="DO84" s="1059">
        <v>1857</v>
      </c>
      <c r="DP84" s="1059">
        <v>2021</v>
      </c>
      <c r="DQ84" s="1059">
        <v>2084</v>
      </c>
      <c r="DR84" s="1059">
        <v>1676</v>
      </c>
      <c r="DS84" s="1059">
        <v>7849</v>
      </c>
      <c r="DT84" s="1059">
        <v>9525</v>
      </c>
      <c r="DU84" s="1126">
        <v>34909</v>
      </c>
      <c r="DV84" s="1059">
        <v>1844</v>
      </c>
      <c r="DW84" s="1059">
        <v>1894</v>
      </c>
      <c r="DX84" s="1059">
        <v>2067</v>
      </c>
      <c r="DY84" s="1059">
        <v>2091</v>
      </c>
      <c r="DZ84" s="1059">
        <v>1709</v>
      </c>
      <c r="EA84" s="1059">
        <v>7896</v>
      </c>
      <c r="EB84" s="1059">
        <v>9605</v>
      </c>
      <c r="EC84" s="1126">
        <v>34972</v>
      </c>
      <c r="ED84" s="1059">
        <v>1817</v>
      </c>
      <c r="EE84" s="1059">
        <v>1972</v>
      </c>
      <c r="EF84" s="1059">
        <v>2050</v>
      </c>
      <c r="EG84" s="1059">
        <v>2124</v>
      </c>
      <c r="EH84" s="1059">
        <v>1665</v>
      </c>
      <c r="EI84" s="1059">
        <v>7963</v>
      </c>
      <c r="EJ84" s="1059">
        <v>9628</v>
      </c>
      <c r="EK84" s="1126">
        <v>34775</v>
      </c>
      <c r="EL84" s="1059">
        <v>1831</v>
      </c>
      <c r="EM84" s="1059">
        <v>2021</v>
      </c>
      <c r="EN84" s="1059">
        <v>2054</v>
      </c>
      <c r="EO84" s="1059">
        <v>2136</v>
      </c>
      <c r="EP84" s="1059">
        <v>1550</v>
      </c>
      <c r="EQ84" s="1059">
        <v>8042</v>
      </c>
      <c r="ER84" s="1059">
        <v>9592</v>
      </c>
      <c r="ES84" s="1126">
        <v>34624</v>
      </c>
      <c r="ET84" s="1059" t="s">
        <v>770</v>
      </c>
      <c r="EU84" s="1059" t="s">
        <v>770</v>
      </c>
      <c r="EV84" s="1059">
        <v>46</v>
      </c>
      <c r="EW84" s="1059">
        <v>49</v>
      </c>
      <c r="EX84" s="1059">
        <v>95</v>
      </c>
      <c r="EY84" s="1059">
        <v>314</v>
      </c>
      <c r="EZ84" s="1098">
        <v>0.30254777070063693</v>
      </c>
      <c r="FA84" s="1098">
        <v>0.25437718366632067</v>
      </c>
      <c r="FB84" s="1098">
        <v>0.35549120650504185</v>
      </c>
      <c r="FC84" s="64" t="s">
        <v>2154</v>
      </c>
      <c r="FD84" s="1098">
        <v>0.15605095541401273</v>
      </c>
      <c r="FE84" s="1098">
        <v>0.12009552861051954</v>
      </c>
      <c r="FF84" s="1098">
        <v>0.20032037684927317</v>
      </c>
      <c r="FG84" s="1126" t="s">
        <v>2154</v>
      </c>
      <c r="FH84" s="1059" t="s">
        <v>770</v>
      </c>
      <c r="FI84" s="1059" t="s">
        <v>770</v>
      </c>
      <c r="FJ84" s="1059">
        <v>54</v>
      </c>
      <c r="FK84" s="1059">
        <v>68</v>
      </c>
      <c r="FL84" s="1059">
        <v>122</v>
      </c>
      <c r="FM84" s="1059">
        <v>321</v>
      </c>
      <c r="FN84" s="1098">
        <v>0.38006230529595014</v>
      </c>
      <c r="FO84" s="1098">
        <v>0.32867619737633164</v>
      </c>
      <c r="FP84" s="1098">
        <v>0.43428509371150814</v>
      </c>
      <c r="FQ84" s="1059" t="s">
        <v>2154</v>
      </c>
      <c r="FR84" s="1098">
        <v>0.21183800623052959</v>
      </c>
      <c r="FS84" s="1098">
        <v>0.17068055067964896</v>
      </c>
      <c r="FT84" s="1098">
        <v>0.25981086297295308</v>
      </c>
      <c r="FU84" s="1126" t="s">
        <v>2154</v>
      </c>
      <c r="FV84" s="1059" t="s">
        <v>770</v>
      </c>
      <c r="FW84" s="1059" t="s">
        <v>770</v>
      </c>
      <c r="FX84" s="1059">
        <v>54</v>
      </c>
      <c r="FY84" s="1059">
        <v>69</v>
      </c>
      <c r="FZ84" s="1059">
        <v>123</v>
      </c>
      <c r="GA84" s="1059">
        <v>336</v>
      </c>
      <c r="GB84" s="1098">
        <v>0.36607142857142855</v>
      </c>
      <c r="GC84" s="1098">
        <v>0.3163460801154358</v>
      </c>
      <c r="GD84" s="1098">
        <v>0.41882454823486959</v>
      </c>
      <c r="GE84" s="1059" t="s">
        <v>2154</v>
      </c>
      <c r="GF84" s="1098">
        <v>0.20535714285714285</v>
      </c>
      <c r="GG84" s="1098">
        <v>0.16560996990723667</v>
      </c>
      <c r="GH84" s="1098">
        <v>0.25176541246343515</v>
      </c>
      <c r="GI84" s="1126" t="s">
        <v>2154</v>
      </c>
      <c r="GJ84" s="1059" t="s">
        <v>770</v>
      </c>
      <c r="GK84" s="1059" t="s">
        <v>770</v>
      </c>
      <c r="GL84" s="1059">
        <v>50</v>
      </c>
      <c r="GM84" s="1059">
        <v>63</v>
      </c>
      <c r="GN84" s="1059">
        <v>113</v>
      </c>
      <c r="GO84" s="1059">
        <v>357</v>
      </c>
      <c r="GP84" s="1098">
        <v>0.31652661064425769</v>
      </c>
      <c r="GQ84" s="1098">
        <v>0.2704495487241621</v>
      </c>
      <c r="GR84" s="1098">
        <v>0.3665101276164236</v>
      </c>
      <c r="GS84" s="1059" t="s">
        <v>2154</v>
      </c>
      <c r="GT84" s="1098">
        <v>0.17647058823529413</v>
      </c>
      <c r="GU84" s="1098">
        <v>0.14043054818622616</v>
      </c>
      <c r="GV84" s="1098">
        <v>0.219399110093738</v>
      </c>
      <c r="GW84" s="1126" t="s">
        <v>2154</v>
      </c>
      <c r="GX84" s="1059" t="s">
        <v>770</v>
      </c>
      <c r="GY84" s="1059" t="s">
        <v>770</v>
      </c>
      <c r="GZ84" s="1059">
        <v>41</v>
      </c>
      <c r="HA84" s="1059">
        <v>46</v>
      </c>
      <c r="HB84" s="1059">
        <v>87</v>
      </c>
      <c r="HC84" s="1059">
        <v>367</v>
      </c>
      <c r="HD84" s="1098">
        <v>0.23705722070844687</v>
      </c>
      <c r="HE84" s="1098">
        <v>0.19641145286973352</v>
      </c>
      <c r="HF84" s="1098">
        <v>0.28315051246781092</v>
      </c>
      <c r="HG84" s="1059" t="s">
        <v>2154</v>
      </c>
      <c r="HH84" s="1098">
        <v>0.12534059945504086</v>
      </c>
      <c r="HI84" s="1098">
        <v>9.5299684173528521E-2</v>
      </c>
      <c r="HJ84" s="1098">
        <v>0.16314353068566692</v>
      </c>
      <c r="HK84" s="1126" t="s">
        <v>2154</v>
      </c>
      <c r="HL84" s="1059" t="s">
        <v>770</v>
      </c>
      <c r="HM84" s="1059" t="s">
        <v>770</v>
      </c>
      <c r="HN84" s="1059">
        <v>47</v>
      </c>
      <c r="HO84" s="1059">
        <v>30</v>
      </c>
      <c r="HP84" s="1059">
        <v>77</v>
      </c>
      <c r="HQ84" s="1059">
        <v>353</v>
      </c>
      <c r="HR84" s="1098">
        <v>0.21813031161473087</v>
      </c>
      <c r="HS84" s="1098">
        <v>0.17820887799522095</v>
      </c>
      <c r="HT84" s="1098">
        <v>0.26412049522933584</v>
      </c>
      <c r="HU84" s="1059" t="s">
        <v>2154</v>
      </c>
      <c r="HV84" s="1098">
        <v>8.4985835694050993E-2</v>
      </c>
      <c r="HW84" s="1098">
        <v>6.0177351640745259E-2</v>
      </c>
      <c r="HX84" s="1098">
        <v>0.11872971546877804</v>
      </c>
      <c r="HY84" s="1126" t="s">
        <v>2154</v>
      </c>
      <c r="HZ84" s="1059" t="s">
        <v>770</v>
      </c>
      <c r="IA84" s="1059" t="s">
        <v>770</v>
      </c>
      <c r="IB84" s="1059">
        <v>51</v>
      </c>
      <c r="IC84" s="1059">
        <v>26</v>
      </c>
      <c r="ID84" s="1059">
        <v>77</v>
      </c>
      <c r="IE84" s="1059">
        <v>321</v>
      </c>
      <c r="IF84" s="1098">
        <v>0.23987538940809969</v>
      </c>
      <c r="IG84" s="1098">
        <v>0.19641451996505194</v>
      </c>
      <c r="IH84" s="1098">
        <v>0.28948853992675638</v>
      </c>
      <c r="II84" s="1059" t="s">
        <v>2154</v>
      </c>
      <c r="IJ84" s="1098">
        <v>8.0996884735202487E-2</v>
      </c>
      <c r="IK84" s="1098">
        <v>5.587180687137739E-2</v>
      </c>
      <c r="IL84" s="1098">
        <v>0.11603192433159529</v>
      </c>
      <c r="IM84" s="1126" t="s">
        <v>2154</v>
      </c>
      <c r="IN84" s="1059" t="s">
        <v>770</v>
      </c>
      <c r="IO84" s="1059" t="s">
        <v>770</v>
      </c>
      <c r="IP84" s="1059">
        <v>58</v>
      </c>
      <c r="IQ84" s="1059">
        <v>23</v>
      </c>
      <c r="IR84" s="1059">
        <v>81</v>
      </c>
      <c r="IS84" s="1059">
        <v>281</v>
      </c>
      <c r="IT84" s="1098">
        <v>0.28825622775800713</v>
      </c>
      <c r="IU84" s="1098">
        <v>0.23843296664068694</v>
      </c>
      <c r="IV84" s="1098">
        <v>0.34379077110912659</v>
      </c>
      <c r="IW84" s="1059" t="s">
        <v>3499</v>
      </c>
      <c r="IX84" s="1098">
        <v>8.1850533807829182E-2</v>
      </c>
      <c r="IY84" s="1098">
        <v>5.5158551624166031E-2</v>
      </c>
      <c r="IZ84" s="1098">
        <v>0.11982109855403714</v>
      </c>
      <c r="JA84" s="1126" t="s">
        <v>2154</v>
      </c>
      <c r="JB84" s="1059">
        <v>34172</v>
      </c>
      <c r="JC84" s="1059">
        <v>1900</v>
      </c>
      <c r="JD84" s="1059">
        <v>1877</v>
      </c>
      <c r="JE84" s="1059">
        <v>1973</v>
      </c>
      <c r="JF84" s="1059">
        <v>1976</v>
      </c>
      <c r="JG84" s="1126">
        <v>1735</v>
      </c>
      <c r="JH84" s="1059">
        <v>5904</v>
      </c>
      <c r="JI84" s="1059">
        <v>36</v>
      </c>
      <c r="JJ84" s="1059">
        <v>68</v>
      </c>
      <c r="JK84" s="1059">
        <v>90</v>
      </c>
      <c r="JL84" s="1059">
        <v>117</v>
      </c>
      <c r="JM84" s="1126">
        <v>102</v>
      </c>
      <c r="JN84" s="1060">
        <v>0.17277303055132856</v>
      </c>
      <c r="JO84" s="1060">
        <v>1.8947368421052633E-2</v>
      </c>
      <c r="JP84" s="1060">
        <v>3.6228023441662226E-2</v>
      </c>
      <c r="JQ84" s="1060">
        <v>4.5615813482007099E-2</v>
      </c>
      <c r="JR84" s="1060">
        <v>5.921052631578947E-2</v>
      </c>
      <c r="JS84" s="1072">
        <v>5.8789625360230545E-2</v>
      </c>
      <c r="JT84" s="1059">
        <v>35070</v>
      </c>
      <c r="JU84" s="1059">
        <v>33906</v>
      </c>
      <c r="JV84" s="1059">
        <v>32091</v>
      </c>
      <c r="JW84" s="1059">
        <v>1815</v>
      </c>
      <c r="JX84" s="1059">
        <v>168</v>
      </c>
      <c r="JY84" s="1059">
        <v>55</v>
      </c>
      <c r="JZ84" s="1059">
        <v>1592</v>
      </c>
      <c r="KA84" s="1059">
        <v>348</v>
      </c>
      <c r="KB84" s="1059">
        <v>577</v>
      </c>
      <c r="KC84" s="1059">
        <v>178</v>
      </c>
      <c r="KD84" s="1059">
        <v>61</v>
      </c>
      <c r="KE84" s="1060">
        <v>0.91505560307955514</v>
      </c>
      <c r="KF84" s="1072">
        <v>8.4944396920444865E-2</v>
      </c>
      <c r="KG84" s="1059">
        <v>1900</v>
      </c>
      <c r="KH84" s="1059">
        <v>1801</v>
      </c>
      <c r="KI84" s="1059">
        <v>1674</v>
      </c>
      <c r="KJ84" s="1059">
        <v>127</v>
      </c>
      <c r="KK84" s="1059">
        <v>1</v>
      </c>
      <c r="KL84" s="1059">
        <v>2</v>
      </c>
      <c r="KM84" s="1059">
        <v>124</v>
      </c>
      <c r="KN84" s="1059">
        <v>50</v>
      </c>
      <c r="KO84" s="1059">
        <v>40</v>
      </c>
      <c r="KP84" s="1059">
        <v>5</v>
      </c>
      <c r="KQ84" s="1059">
        <v>4</v>
      </c>
      <c r="KR84" s="1060">
        <v>0.88105263157894742</v>
      </c>
      <c r="KS84" s="1072">
        <v>0.11894736842105258</v>
      </c>
      <c r="KT84" s="1059">
        <v>1099</v>
      </c>
      <c r="KU84" s="1059">
        <v>1050</v>
      </c>
      <c r="KV84" s="1059">
        <v>1004</v>
      </c>
      <c r="KW84" s="1059">
        <v>46</v>
      </c>
      <c r="KX84" s="1059">
        <v>2</v>
      </c>
      <c r="KY84" s="1059">
        <v>2</v>
      </c>
      <c r="KZ84" s="1059">
        <v>42</v>
      </c>
      <c r="LA84" s="1059">
        <v>26</v>
      </c>
      <c r="LB84" s="1059">
        <v>19</v>
      </c>
      <c r="LC84" s="1059">
        <v>3</v>
      </c>
      <c r="LD84" s="1059">
        <v>1</v>
      </c>
      <c r="LE84" s="1060">
        <v>0.913557779799818</v>
      </c>
      <c r="LF84" s="1072">
        <v>8.6442220200181996E-2</v>
      </c>
      <c r="LG84" s="1059">
        <v>778</v>
      </c>
      <c r="LH84" s="1059">
        <v>737</v>
      </c>
      <c r="LI84" s="1059">
        <v>712</v>
      </c>
      <c r="LJ84" s="1059">
        <v>25</v>
      </c>
      <c r="LK84" s="1059">
        <v>1</v>
      </c>
      <c r="LL84" s="1059">
        <v>1</v>
      </c>
      <c r="LM84" s="1059">
        <v>23</v>
      </c>
      <c r="LN84" s="1059">
        <v>18</v>
      </c>
      <c r="LO84" s="1059">
        <v>19</v>
      </c>
      <c r="LP84" s="1059">
        <v>2</v>
      </c>
      <c r="LQ84" s="1059">
        <v>2</v>
      </c>
      <c r="LR84" s="1060">
        <v>0.91516709511568128</v>
      </c>
      <c r="LS84" s="1072">
        <v>8.4832904884318716E-2</v>
      </c>
      <c r="LT84" s="1059">
        <v>1996</v>
      </c>
      <c r="LU84" s="1059">
        <v>1898</v>
      </c>
      <c r="LV84" s="1059">
        <v>1835</v>
      </c>
      <c r="LW84" s="1059">
        <v>63</v>
      </c>
      <c r="LX84" s="1059">
        <v>4</v>
      </c>
      <c r="LY84" s="1059">
        <v>8</v>
      </c>
      <c r="LZ84" s="1059">
        <v>51</v>
      </c>
      <c r="MA84" s="1059">
        <v>34</v>
      </c>
      <c r="MB84" s="1059">
        <v>51</v>
      </c>
      <c r="MC84" s="1059">
        <v>8</v>
      </c>
      <c r="MD84" s="1059">
        <v>5</v>
      </c>
      <c r="ME84" s="1060">
        <v>0.91933867735470942</v>
      </c>
      <c r="MF84" s="1072">
        <v>8.0661322645290578E-2</v>
      </c>
      <c r="MG84" s="1059">
        <v>410</v>
      </c>
      <c r="MH84" s="1059">
        <v>395</v>
      </c>
      <c r="MI84" s="1059">
        <v>385</v>
      </c>
      <c r="MJ84" s="1059">
        <v>10</v>
      </c>
      <c r="MK84" s="1059">
        <v>2</v>
      </c>
      <c r="ML84" s="1059">
        <v>0</v>
      </c>
      <c r="MM84" s="1059">
        <v>8</v>
      </c>
      <c r="MN84" s="1059">
        <v>4</v>
      </c>
      <c r="MO84" s="1059">
        <v>8</v>
      </c>
      <c r="MP84" s="1059">
        <v>3</v>
      </c>
      <c r="MQ84" s="1059">
        <v>0</v>
      </c>
      <c r="MR84" s="1060">
        <v>0.93902439024390238</v>
      </c>
      <c r="MS84" s="1072">
        <v>6.0975609756097615E-2</v>
      </c>
      <c r="MT84" s="1059">
        <v>833</v>
      </c>
      <c r="MU84" s="1059">
        <v>801</v>
      </c>
      <c r="MV84" s="1059">
        <v>785</v>
      </c>
      <c r="MW84" s="1059">
        <v>16</v>
      </c>
      <c r="MX84" s="1059">
        <v>1</v>
      </c>
      <c r="MY84" s="1059">
        <v>1</v>
      </c>
      <c r="MZ84" s="1059">
        <v>14</v>
      </c>
      <c r="NA84" s="1059">
        <v>14</v>
      </c>
      <c r="NB84" s="1059">
        <v>14</v>
      </c>
      <c r="NC84" s="1059">
        <v>3</v>
      </c>
      <c r="ND84" s="1059">
        <v>1</v>
      </c>
      <c r="NE84" s="1060">
        <v>0.94237695078031214</v>
      </c>
      <c r="NF84" s="1072">
        <v>5.7623049219687861E-2</v>
      </c>
      <c r="NG84" s="1059">
        <v>751</v>
      </c>
      <c r="NH84" s="1059">
        <v>727</v>
      </c>
      <c r="NI84" s="1059">
        <v>697</v>
      </c>
      <c r="NJ84" s="1059">
        <v>30</v>
      </c>
      <c r="NK84" s="1059">
        <v>0</v>
      </c>
      <c r="NL84" s="1059">
        <v>2</v>
      </c>
      <c r="NM84" s="1059">
        <v>28</v>
      </c>
      <c r="NN84" s="1059">
        <v>11</v>
      </c>
      <c r="NO84" s="1059">
        <v>11</v>
      </c>
      <c r="NP84" s="1059">
        <v>2</v>
      </c>
      <c r="NQ84" s="1059">
        <v>0</v>
      </c>
      <c r="NR84" s="1060">
        <v>0.92809587217043943</v>
      </c>
      <c r="NS84" s="1072">
        <v>7.1904127829560571E-2</v>
      </c>
      <c r="NT84" s="1059">
        <v>1802</v>
      </c>
      <c r="NU84" s="1059">
        <v>1722</v>
      </c>
      <c r="NV84" s="1059">
        <v>1583</v>
      </c>
      <c r="NW84" s="1059">
        <v>139</v>
      </c>
      <c r="NX84" s="1059">
        <v>1</v>
      </c>
      <c r="NY84" s="1059">
        <v>5</v>
      </c>
      <c r="NZ84" s="1059">
        <v>133</v>
      </c>
      <c r="OA84" s="1059">
        <v>21</v>
      </c>
      <c r="OB84" s="1059">
        <v>42</v>
      </c>
      <c r="OC84" s="1059">
        <v>15</v>
      </c>
      <c r="OD84" s="1059">
        <v>2</v>
      </c>
      <c r="OE84" s="1060">
        <v>0.8784683684794673</v>
      </c>
      <c r="OF84" s="1072">
        <v>0.1215316315205327</v>
      </c>
      <c r="OG84" s="1059">
        <v>9569</v>
      </c>
      <c r="OH84" s="1059">
        <v>9131</v>
      </c>
      <c r="OI84" s="1059">
        <v>8675</v>
      </c>
      <c r="OJ84" s="1059">
        <v>456</v>
      </c>
      <c r="OK84" s="1059">
        <v>12</v>
      </c>
      <c r="OL84" s="1059">
        <v>21</v>
      </c>
      <c r="OM84" s="1059">
        <v>423</v>
      </c>
      <c r="ON84" s="1059">
        <v>178</v>
      </c>
      <c r="OO84" s="1059">
        <v>204</v>
      </c>
      <c r="OP84" s="1059">
        <v>41</v>
      </c>
      <c r="OQ84" s="1059">
        <v>15</v>
      </c>
      <c r="OR84" s="1060">
        <v>0.90657330964573102</v>
      </c>
      <c r="OS84" s="1072">
        <v>9.3426690354268982E-2</v>
      </c>
      <c r="OT84" s="1059">
        <v>35289</v>
      </c>
      <c r="OU84" s="1059">
        <v>17.054402533367337</v>
      </c>
      <c r="OV84" s="1060">
        <v>4.3478260869565216E-2</v>
      </c>
      <c r="OW84" s="1072">
        <v>0.13043478260869565</v>
      </c>
      <c r="OX84" s="1059">
        <v>6341</v>
      </c>
      <c r="OY84" s="1060">
        <v>0.15300725437628135</v>
      </c>
      <c r="OZ84" s="1059">
        <v>970.21900000000005</v>
      </c>
      <c r="PA84" s="1060">
        <v>4.3478260869565216E-2</v>
      </c>
      <c r="PB84" s="1072">
        <v>8.6956521739130432E-2</v>
      </c>
      <c r="PC84" s="1059">
        <v>1395</v>
      </c>
      <c r="PD84" s="1059">
        <v>170</v>
      </c>
      <c r="PE84" s="1126">
        <v>105</v>
      </c>
      <c r="PF84" s="1059">
        <v>1360</v>
      </c>
      <c r="PG84" s="1059">
        <v>180</v>
      </c>
      <c r="PH84" s="1126">
        <v>135</v>
      </c>
      <c r="PI84" s="1059">
        <v>1260</v>
      </c>
      <c r="PJ84" s="1059">
        <v>215</v>
      </c>
      <c r="PK84" s="1126">
        <v>80</v>
      </c>
      <c r="PL84" s="1059">
        <v>1200</v>
      </c>
      <c r="PM84" s="1059">
        <v>195</v>
      </c>
      <c r="PN84" s="1126">
        <v>65</v>
      </c>
      <c r="PO84" s="1059">
        <v>1150</v>
      </c>
      <c r="PP84" s="1059">
        <v>185</v>
      </c>
      <c r="PQ84" s="1126">
        <v>80</v>
      </c>
      <c r="PR84" s="1059">
        <v>1100</v>
      </c>
      <c r="PS84" s="1059">
        <v>170</v>
      </c>
      <c r="PT84" s="1126">
        <v>75</v>
      </c>
      <c r="PU84" s="1059" t="s">
        <v>770</v>
      </c>
      <c r="PV84" s="1059" t="s">
        <v>770</v>
      </c>
      <c r="PW84" s="1059" t="s">
        <v>770</v>
      </c>
      <c r="PX84" s="1059" t="s">
        <v>770</v>
      </c>
      <c r="PY84" s="1059" t="s">
        <v>770</v>
      </c>
      <c r="PZ84" s="1059" t="s">
        <v>770</v>
      </c>
      <c r="QA84" s="1059" t="s">
        <v>770</v>
      </c>
      <c r="QB84" s="1126" t="s">
        <v>770</v>
      </c>
      <c r="QC84" s="1059">
        <v>401</v>
      </c>
      <c r="QD84" s="1059">
        <v>389</v>
      </c>
      <c r="QE84" s="1059" t="s">
        <v>770</v>
      </c>
      <c r="QF84" s="1059">
        <v>383</v>
      </c>
      <c r="QG84" s="1059">
        <v>420</v>
      </c>
      <c r="QH84" s="1059">
        <v>361</v>
      </c>
      <c r="QI84" s="1059">
        <v>396</v>
      </c>
      <c r="QJ84" s="1059">
        <v>361</v>
      </c>
      <c r="QK84" s="1126">
        <v>411</v>
      </c>
      <c r="QL84" s="1059">
        <v>406</v>
      </c>
      <c r="QM84" s="1059">
        <v>429</v>
      </c>
      <c r="QN84" s="1059">
        <v>375</v>
      </c>
      <c r="QO84" s="1059">
        <v>414</v>
      </c>
      <c r="QP84" s="1059">
        <v>427</v>
      </c>
      <c r="QQ84" s="1059">
        <v>415</v>
      </c>
      <c r="QR84" s="1059">
        <v>442</v>
      </c>
      <c r="QS84" s="1059">
        <v>465</v>
      </c>
      <c r="QT84" s="1059">
        <v>423</v>
      </c>
      <c r="QU84" s="1059">
        <v>423</v>
      </c>
      <c r="QV84" s="1059">
        <v>398</v>
      </c>
      <c r="QW84" s="1059">
        <v>400</v>
      </c>
      <c r="QX84" s="1059">
        <v>385</v>
      </c>
      <c r="QY84" s="1059">
        <v>426</v>
      </c>
      <c r="QZ84" s="1059">
        <v>392</v>
      </c>
      <c r="RA84" s="1059">
        <v>378</v>
      </c>
      <c r="RB84" s="1059">
        <v>399</v>
      </c>
      <c r="RC84" s="1059">
        <v>441</v>
      </c>
      <c r="RD84" s="1059">
        <v>414</v>
      </c>
      <c r="RE84" s="1059">
        <v>346</v>
      </c>
      <c r="RF84" s="1059">
        <v>326</v>
      </c>
      <c r="RG84" s="1059">
        <v>330</v>
      </c>
      <c r="RH84" s="1059">
        <v>372</v>
      </c>
      <c r="RI84" s="1059">
        <v>339</v>
      </c>
      <c r="RJ84" s="1126">
        <v>354</v>
      </c>
      <c r="RK84" s="1059">
        <v>431</v>
      </c>
      <c r="RL84" s="1059">
        <v>367</v>
      </c>
      <c r="RM84" s="1059">
        <v>411</v>
      </c>
      <c r="RN84" s="1059">
        <v>407</v>
      </c>
      <c r="RO84" s="1059">
        <v>408</v>
      </c>
      <c r="RP84" s="1059">
        <v>427</v>
      </c>
      <c r="RQ84" s="1059">
        <v>458</v>
      </c>
      <c r="RR84" s="1059">
        <v>410</v>
      </c>
      <c r="RS84" s="1059">
        <v>422</v>
      </c>
      <c r="RT84" s="1059">
        <v>376</v>
      </c>
      <c r="RU84" s="1059">
        <v>396</v>
      </c>
      <c r="RV84" s="1059">
        <v>394</v>
      </c>
      <c r="RW84" s="1059">
        <v>420</v>
      </c>
      <c r="RX84" s="1059">
        <v>399</v>
      </c>
      <c r="RY84" s="1059">
        <v>371</v>
      </c>
      <c r="RZ84" s="1059">
        <v>392</v>
      </c>
      <c r="SA84" s="1059">
        <v>429</v>
      </c>
      <c r="SB84" s="1059">
        <v>421</v>
      </c>
      <c r="SC84" s="1059">
        <v>386</v>
      </c>
      <c r="SD84" s="1059">
        <v>346</v>
      </c>
      <c r="SE84" s="1059">
        <v>328</v>
      </c>
      <c r="SF84" s="1059">
        <v>353</v>
      </c>
      <c r="SG84" s="1059">
        <v>342</v>
      </c>
      <c r="SH84" s="1059">
        <v>329</v>
      </c>
      <c r="SI84" s="1126">
        <v>383</v>
      </c>
      <c r="SJ84" s="1059">
        <v>360</v>
      </c>
      <c r="SK84" s="1059">
        <v>401</v>
      </c>
      <c r="SL84" s="1059">
        <v>406</v>
      </c>
      <c r="SM84" s="1059">
        <v>417</v>
      </c>
      <c r="SN84" s="1059">
        <v>404</v>
      </c>
      <c r="SO84" s="1059">
        <v>449</v>
      </c>
      <c r="SP84" s="1059">
        <v>408</v>
      </c>
      <c r="SQ84" s="1059">
        <v>407</v>
      </c>
      <c r="SR84" s="1059">
        <v>367</v>
      </c>
      <c r="SS84" s="1059">
        <v>401</v>
      </c>
      <c r="ST84" s="1059">
        <v>396</v>
      </c>
      <c r="SU84" s="1059">
        <v>414</v>
      </c>
      <c r="SV84" s="1059">
        <v>386</v>
      </c>
      <c r="SW84" s="1059">
        <v>373</v>
      </c>
      <c r="SX84" s="1059">
        <v>388</v>
      </c>
      <c r="SY84" s="1059">
        <v>433</v>
      </c>
      <c r="SZ84" s="1059">
        <v>432</v>
      </c>
      <c r="TA84" s="1059">
        <v>404</v>
      </c>
      <c r="TB84" s="1059">
        <v>387</v>
      </c>
      <c r="TC84" s="1059">
        <v>348</v>
      </c>
      <c r="TD84" s="1059">
        <v>347</v>
      </c>
      <c r="TE84" s="1059">
        <v>331</v>
      </c>
      <c r="TF84" s="1059">
        <v>337</v>
      </c>
      <c r="TG84" s="1059">
        <v>379</v>
      </c>
      <c r="TH84" s="1126">
        <v>382</v>
      </c>
      <c r="TI84" s="1059">
        <v>220</v>
      </c>
      <c r="TJ84" s="1059">
        <v>195</v>
      </c>
      <c r="TK84" s="1059">
        <v>415</v>
      </c>
      <c r="TL84" s="1060">
        <v>0.46987951807228917</v>
      </c>
      <c r="TM84" s="1060">
        <v>0.4223576247956472</v>
      </c>
      <c r="TN84" s="1060">
        <v>0.51795391917043743</v>
      </c>
      <c r="TO84" s="1126" t="s">
        <v>2154</v>
      </c>
      <c r="TP84" s="1059">
        <v>183</v>
      </c>
      <c r="TQ84" s="1059">
        <v>225</v>
      </c>
      <c r="TR84" s="1059">
        <v>408</v>
      </c>
      <c r="TS84" s="1060">
        <v>0.55147058823529416</v>
      </c>
      <c r="TT84" s="1060">
        <v>0.50295509749998391</v>
      </c>
      <c r="TU84" s="1060">
        <v>0.59902589324404354</v>
      </c>
      <c r="TV84" s="1126" t="s">
        <v>3498</v>
      </c>
      <c r="TW84" s="1059">
        <v>154</v>
      </c>
      <c r="TX84" s="1059">
        <v>235</v>
      </c>
      <c r="TY84" s="1059">
        <v>389</v>
      </c>
      <c r="TZ84" s="1060">
        <v>0.60411311053984573</v>
      </c>
      <c r="UA84" s="1060">
        <v>0.55472455107316532</v>
      </c>
      <c r="UB84" s="1060">
        <v>0.65146549883440086</v>
      </c>
      <c r="UC84" s="1126" t="s">
        <v>3498</v>
      </c>
      <c r="UD84" s="1059">
        <v>147</v>
      </c>
      <c r="UE84" s="1059">
        <v>261</v>
      </c>
      <c r="UF84" s="1059">
        <v>408</v>
      </c>
      <c r="UG84" s="1060">
        <v>0.63970588235294112</v>
      </c>
      <c r="UH84" s="1060">
        <v>0.59201823160479605</v>
      </c>
      <c r="UI84" s="1060">
        <v>0.68478731470042142</v>
      </c>
      <c r="UJ84" s="1126" t="s">
        <v>3498</v>
      </c>
      <c r="UK84" s="1059">
        <v>135</v>
      </c>
      <c r="UL84" s="1059">
        <v>300</v>
      </c>
      <c r="UM84" s="1059">
        <v>435</v>
      </c>
      <c r="UN84" s="1060">
        <v>0.68965517241379315</v>
      </c>
      <c r="UO84" s="1060">
        <v>0.64467866220958003</v>
      </c>
      <c r="UP84" s="1060">
        <v>0.73131133755800615</v>
      </c>
      <c r="UQ84" s="1126" t="s">
        <v>2154</v>
      </c>
      <c r="UR84" s="1059">
        <v>5025</v>
      </c>
      <c r="US84" s="1059">
        <v>4870</v>
      </c>
      <c r="UT84" s="1059">
        <v>155</v>
      </c>
      <c r="UU84" s="1059">
        <v>137</v>
      </c>
      <c r="UV84" s="1060">
        <v>0.88387096774193552</v>
      </c>
      <c r="UW84" s="1059">
        <v>18</v>
      </c>
      <c r="UX84" s="1072">
        <v>0.11612903225806452</v>
      </c>
      <c r="UY84" s="1059">
        <v>3777</v>
      </c>
      <c r="UZ84" s="1059">
        <v>2397</v>
      </c>
      <c r="VA84" s="1059">
        <v>544</v>
      </c>
      <c r="VB84" s="1059">
        <v>836</v>
      </c>
      <c r="VC84" s="1060">
        <v>0.6346306592533757</v>
      </c>
      <c r="VD84" s="1060">
        <v>0.14402965316388669</v>
      </c>
      <c r="VE84" s="1072">
        <v>0.22133968758273762</v>
      </c>
      <c r="VF84" s="1059">
        <v>10206</v>
      </c>
      <c r="VG84" s="1059">
        <v>547</v>
      </c>
      <c r="VH84" s="1059">
        <v>636</v>
      </c>
      <c r="VI84" s="1059">
        <v>289</v>
      </c>
      <c r="VJ84" s="1059">
        <v>7077</v>
      </c>
      <c r="VK84" s="1059">
        <v>572</v>
      </c>
      <c r="VL84" s="1059">
        <v>3980</v>
      </c>
      <c r="VM84" s="1072">
        <v>0.14371859296482412</v>
      </c>
      <c r="VN84" s="1059">
        <v>2253</v>
      </c>
      <c r="VO84" s="1059">
        <v>3</v>
      </c>
      <c r="VP84" s="1059">
        <v>569</v>
      </c>
      <c r="VQ84" s="1059">
        <v>828</v>
      </c>
      <c r="VR84" s="1059">
        <v>346</v>
      </c>
      <c r="VS84" s="1126">
        <v>3999</v>
      </c>
      <c r="VT84" s="1059">
        <v>1488</v>
      </c>
      <c r="VU84" s="1059">
        <v>1238</v>
      </c>
      <c r="VV84" s="1059">
        <v>242</v>
      </c>
      <c r="VW84" s="1059">
        <v>8</v>
      </c>
      <c r="VX84" s="1059">
        <v>250</v>
      </c>
      <c r="VY84" s="1060">
        <v>0.16263440860215053</v>
      </c>
      <c r="VZ84" s="1072">
        <v>0.16801075268817203</v>
      </c>
      <c r="WA84" s="1059">
        <v>240</v>
      </c>
      <c r="WB84" s="1059">
        <v>230</v>
      </c>
      <c r="WC84" s="1059">
        <v>205</v>
      </c>
      <c r="WD84" s="1059">
        <v>215</v>
      </c>
      <c r="WE84" s="1059">
        <v>190</v>
      </c>
      <c r="WF84" s="1059">
        <v>165</v>
      </c>
      <c r="WG84" s="1126">
        <v>170</v>
      </c>
      <c r="WH84" s="1059">
        <v>825</v>
      </c>
      <c r="WI84" s="1059">
        <v>288</v>
      </c>
      <c r="WJ84" s="1060">
        <v>0.34909090909090912</v>
      </c>
      <c r="WK84" s="1126">
        <v>77</v>
      </c>
      <c r="WL84" s="1059" t="s">
        <v>770</v>
      </c>
      <c r="WM84" s="1060" t="s">
        <v>770</v>
      </c>
      <c r="WN84" s="1060" t="s">
        <v>770</v>
      </c>
      <c r="WO84" s="1072" t="s">
        <v>770</v>
      </c>
      <c r="WP84" s="1059" t="s">
        <v>770</v>
      </c>
      <c r="WQ84" s="1060" t="s">
        <v>770</v>
      </c>
      <c r="WR84" s="1060" t="s">
        <v>770</v>
      </c>
      <c r="WS84" s="1072" t="s">
        <v>770</v>
      </c>
      <c r="WT84" s="1059" t="s">
        <v>770</v>
      </c>
      <c r="WU84" s="1060" t="s">
        <v>770</v>
      </c>
      <c r="WV84" s="1060" t="s">
        <v>770</v>
      </c>
      <c r="WW84" s="1072" t="s">
        <v>770</v>
      </c>
      <c r="WX84" s="1059" t="s">
        <v>770</v>
      </c>
      <c r="WY84" s="1060" t="s">
        <v>770</v>
      </c>
      <c r="WZ84" s="1060" t="s">
        <v>770</v>
      </c>
      <c r="XA84" s="1072" t="s">
        <v>770</v>
      </c>
      <c r="XB84" s="1059">
        <v>633</v>
      </c>
      <c r="XC84" s="1059">
        <v>14700</v>
      </c>
      <c r="XD84" s="1072">
        <v>4.3061224489795921E-2</v>
      </c>
      <c r="XE84" s="1059">
        <v>300</v>
      </c>
      <c r="XF84" s="1059">
        <v>1850</v>
      </c>
      <c r="XG84" s="1060">
        <v>0.16216216216216217</v>
      </c>
      <c r="XH84" s="1060">
        <v>0.14606860106171005</v>
      </c>
      <c r="XI84" s="1060">
        <v>0.17965583235603375</v>
      </c>
      <c r="XJ84" s="1059">
        <v>325</v>
      </c>
      <c r="XK84" s="1059">
        <v>1850</v>
      </c>
      <c r="XL84" s="1060">
        <v>0.17567567567567569</v>
      </c>
      <c r="XM84" s="1060">
        <v>0.15901195318594102</v>
      </c>
      <c r="XN84" s="1060">
        <v>0.19368350289509301</v>
      </c>
      <c r="XO84" s="1059">
        <v>310</v>
      </c>
      <c r="XP84" s="1059">
        <v>1880</v>
      </c>
      <c r="XQ84" s="1060">
        <v>0.16489361702127658</v>
      </c>
      <c r="XR84" s="1060">
        <v>0.14880593100628794</v>
      </c>
      <c r="XS84" s="1060">
        <v>0.18234797576207987</v>
      </c>
      <c r="XT84" s="1059">
        <v>350</v>
      </c>
      <c r="XU84" s="1059">
        <v>1935</v>
      </c>
      <c r="XV84" s="1060">
        <v>0.18087855297157623</v>
      </c>
      <c r="XW84" s="1060">
        <v>0.16436572857421031</v>
      </c>
      <c r="XX84" s="1060">
        <v>0.1986559386274018</v>
      </c>
      <c r="XY84" s="1059">
        <v>350</v>
      </c>
      <c r="XZ84" s="1059">
        <v>2005</v>
      </c>
      <c r="YA84" s="1060">
        <v>0.1745635910224439</v>
      </c>
      <c r="YB84" s="1060">
        <v>0.15857479576250239</v>
      </c>
      <c r="YC84" s="1060">
        <v>0.19179703459283573</v>
      </c>
      <c r="YD84" s="1059">
        <v>335</v>
      </c>
      <c r="YE84" s="1059">
        <v>1960</v>
      </c>
      <c r="YF84" s="1060">
        <v>0.17091836734693877</v>
      </c>
      <c r="YG84" s="1060">
        <v>0.15490065235164158</v>
      </c>
      <c r="YH84" s="1060">
        <v>0.18822351166582577</v>
      </c>
      <c r="YI84" s="1059" t="s">
        <v>770</v>
      </c>
      <c r="YJ84" s="1059" t="s">
        <v>770</v>
      </c>
      <c r="YK84" s="1060" t="s">
        <v>770</v>
      </c>
      <c r="YL84" s="1060" t="s">
        <v>770</v>
      </c>
      <c r="YM84" s="1072" t="s">
        <v>770</v>
      </c>
      <c r="YN84" s="1059">
        <v>295</v>
      </c>
      <c r="YO84" s="1059">
        <v>305</v>
      </c>
      <c r="YP84" s="1059">
        <v>345</v>
      </c>
      <c r="YQ84" s="1059">
        <v>360</v>
      </c>
      <c r="YR84" s="1059">
        <v>280</v>
      </c>
      <c r="YS84" s="1059">
        <v>265</v>
      </c>
      <c r="YT84" s="1126">
        <v>290</v>
      </c>
      <c r="YU84" s="1059">
        <v>21</v>
      </c>
      <c r="YV84" s="1059">
        <v>195</v>
      </c>
      <c r="YW84" s="1060">
        <v>0.1076923076923077</v>
      </c>
      <c r="YX84" s="1060">
        <v>7.152306580694269E-2</v>
      </c>
      <c r="YY84" s="1060">
        <v>0.15901969470474614</v>
      </c>
      <c r="YZ84" s="1059">
        <v>13</v>
      </c>
      <c r="ZA84" s="1059">
        <v>196</v>
      </c>
      <c r="ZB84" s="1060">
        <v>6.6326530612244902E-2</v>
      </c>
      <c r="ZC84" s="1060">
        <v>3.9167849192518686E-2</v>
      </c>
      <c r="ZD84" s="1060">
        <v>0.11015781624644856</v>
      </c>
      <c r="ZE84" s="1059">
        <v>17</v>
      </c>
      <c r="ZF84" s="1059">
        <v>194</v>
      </c>
      <c r="ZG84" s="1060">
        <v>8.7628865979381437E-2</v>
      </c>
      <c r="ZH84" s="1060">
        <v>5.5430223402076755E-2</v>
      </c>
      <c r="ZI84" s="1060">
        <v>0.1358414091781816</v>
      </c>
      <c r="ZJ84" s="1059">
        <v>42</v>
      </c>
      <c r="ZK84" s="1059">
        <v>194</v>
      </c>
      <c r="ZL84" s="1060">
        <v>0.21649484536082475</v>
      </c>
      <c r="ZM84" s="1060">
        <v>0.16434649562909703</v>
      </c>
      <c r="ZN84" s="1072">
        <v>0.27965275176983062</v>
      </c>
      <c r="ZO84" s="1059">
        <v>392</v>
      </c>
      <c r="ZP84" s="1059">
        <v>35</v>
      </c>
      <c r="ZQ84" s="1059">
        <v>357</v>
      </c>
      <c r="ZR84" s="1060">
        <v>0.9107142857142857</v>
      </c>
      <c r="ZS84" s="1059">
        <v>130</v>
      </c>
      <c r="ZT84" s="1059">
        <v>45</v>
      </c>
      <c r="ZU84" s="1059">
        <v>175</v>
      </c>
      <c r="ZV84" s="1060">
        <v>0.36414565826330531</v>
      </c>
      <c r="ZW84" s="1060">
        <v>0.31592236510489458</v>
      </c>
      <c r="ZX84" s="1060">
        <v>0.41526151737630251</v>
      </c>
      <c r="ZY84" s="1060">
        <v>0.49019607843137253</v>
      </c>
      <c r="ZZ84" s="1060">
        <v>0.43872093279674235</v>
      </c>
      <c r="AAA84" s="1072">
        <v>0.54187996593901411</v>
      </c>
      <c r="AAB84" s="1059">
        <v>48</v>
      </c>
      <c r="AAC84" s="1059">
        <v>361</v>
      </c>
      <c r="AAD84" s="1059">
        <v>409</v>
      </c>
      <c r="AAE84" s="1060">
        <v>0.88264058679706603</v>
      </c>
      <c r="AAF84" s="1059">
        <v>141</v>
      </c>
      <c r="AAG84" s="1060">
        <v>0.39058171745152354</v>
      </c>
      <c r="AAH84" s="1060">
        <v>0.34165836817723516</v>
      </c>
      <c r="AAI84" s="1060">
        <v>0.44180922277211049</v>
      </c>
      <c r="AAJ84" s="1059">
        <v>63</v>
      </c>
      <c r="AAK84" s="1059">
        <v>204</v>
      </c>
      <c r="AAL84" s="1060">
        <v>0.5650969529085873</v>
      </c>
      <c r="AAM84" s="1060">
        <v>0.51353786256563683</v>
      </c>
      <c r="AAN84" s="1072">
        <v>0.61528521623665122</v>
      </c>
      <c r="AAO84" s="1059">
        <v>391</v>
      </c>
      <c r="AAP84" s="1059">
        <v>138</v>
      </c>
      <c r="AAQ84" s="1060">
        <v>0.35294117647058826</v>
      </c>
      <c r="AAR84" s="1060">
        <v>0.30721345611408934</v>
      </c>
      <c r="AAS84" s="1060">
        <v>0.40153040188025579</v>
      </c>
      <c r="AAT84" s="1059">
        <v>62</v>
      </c>
      <c r="AAU84" s="1059">
        <v>200</v>
      </c>
      <c r="AAV84" s="1060">
        <v>0.51150895140664965</v>
      </c>
      <c r="AAW84" s="1060">
        <v>0.46209177534965556</v>
      </c>
      <c r="AAX84" s="1072">
        <v>0.56070218358991741</v>
      </c>
      <c r="AAY84" s="1059">
        <v>407</v>
      </c>
      <c r="AAZ84" s="1059">
        <v>386</v>
      </c>
      <c r="ABA84" s="1059">
        <v>21</v>
      </c>
      <c r="ABB84" s="1060">
        <v>0.94840294840294836</v>
      </c>
      <c r="ABC84" s="1059">
        <v>164</v>
      </c>
      <c r="ABD84" s="1060">
        <v>0.42487046632124353</v>
      </c>
      <c r="ABE84" s="1060">
        <v>0.37653529950140963</v>
      </c>
      <c r="ABF84" s="1060">
        <v>0.47468627099174604</v>
      </c>
      <c r="ABG84" s="1059">
        <v>39</v>
      </c>
      <c r="ABH84" s="1059">
        <v>203</v>
      </c>
      <c r="ABI84" s="1060">
        <v>0.52590673575129532</v>
      </c>
      <c r="ABJ84" s="1060">
        <v>0.47608405802744896</v>
      </c>
      <c r="ABK84" s="1072">
        <v>0.57521884869904905</v>
      </c>
      <c r="ABL84" s="1059">
        <v>10206</v>
      </c>
      <c r="ABM84" s="1059">
        <v>6226</v>
      </c>
      <c r="ABN84" s="1059">
        <v>3980</v>
      </c>
      <c r="ABO84" s="1059">
        <v>547</v>
      </c>
      <c r="ABP84" s="1059">
        <v>402</v>
      </c>
      <c r="ABQ84" s="1059">
        <v>788</v>
      </c>
      <c r="ABR84" s="1059">
        <v>636</v>
      </c>
      <c r="ABS84" s="1059">
        <v>674</v>
      </c>
      <c r="ABT84" s="1059">
        <v>361</v>
      </c>
      <c r="ABU84" s="1059">
        <v>289</v>
      </c>
      <c r="ABV84" s="1059">
        <v>232</v>
      </c>
      <c r="ABW84" s="1126">
        <v>51</v>
      </c>
      <c r="ABX84" s="1059">
        <v>290</v>
      </c>
      <c r="ABY84" s="1059">
        <v>250</v>
      </c>
      <c r="ABZ84" s="1059">
        <v>175</v>
      </c>
      <c r="ACA84" s="1059">
        <v>100</v>
      </c>
      <c r="ACB84" s="1059">
        <v>720</v>
      </c>
      <c r="ACC84" s="1059">
        <v>815</v>
      </c>
      <c r="ACD84" s="1059">
        <v>435</v>
      </c>
      <c r="ACE84" s="1059">
        <v>265</v>
      </c>
      <c r="ACF84" s="1059">
        <v>230</v>
      </c>
      <c r="ACG84" s="1059">
        <v>190</v>
      </c>
      <c r="ACH84" s="1059">
        <v>85</v>
      </c>
      <c r="ACI84" s="1059">
        <v>695</v>
      </c>
      <c r="ACJ84" s="1059">
        <v>790</v>
      </c>
      <c r="ACK84" s="1059">
        <v>435</v>
      </c>
      <c r="ACL84" s="1059">
        <v>280</v>
      </c>
      <c r="ACM84" s="1059">
        <v>265</v>
      </c>
      <c r="ACN84" s="1059">
        <v>210</v>
      </c>
      <c r="ACO84" s="1059">
        <v>105</v>
      </c>
      <c r="ACP84" s="1059">
        <v>740</v>
      </c>
      <c r="ACQ84" s="1059">
        <v>840</v>
      </c>
      <c r="ACR84" s="1059">
        <v>475</v>
      </c>
      <c r="ACS84" s="1059">
        <v>360</v>
      </c>
      <c r="ACT84" s="1059">
        <v>295</v>
      </c>
      <c r="ACU84" s="1059">
        <v>220</v>
      </c>
      <c r="ACV84" s="1059">
        <v>100</v>
      </c>
      <c r="ACW84" s="1059">
        <v>875</v>
      </c>
      <c r="ACX84" s="1059">
        <v>945</v>
      </c>
      <c r="ACY84" s="1059">
        <v>525</v>
      </c>
      <c r="ACZ84" s="1059">
        <v>345</v>
      </c>
      <c r="ADA84" s="1059">
        <v>305</v>
      </c>
      <c r="ADB84" s="1059">
        <v>235</v>
      </c>
      <c r="ADC84" s="1059">
        <v>120</v>
      </c>
      <c r="ADD84" s="1059">
        <v>875</v>
      </c>
      <c r="ADE84" s="1059">
        <v>985</v>
      </c>
      <c r="ADF84" s="1059">
        <v>540</v>
      </c>
      <c r="ADG84" s="1059">
        <v>305</v>
      </c>
      <c r="ADH84" s="1059">
        <v>305</v>
      </c>
      <c r="ADI84" s="1059">
        <v>240</v>
      </c>
      <c r="ADJ84" s="1059">
        <v>125</v>
      </c>
      <c r="ADK84" s="1059">
        <v>860</v>
      </c>
      <c r="ADL84" s="1059">
        <v>975</v>
      </c>
      <c r="ADM84" s="1126">
        <v>515</v>
      </c>
      <c r="ADN84" s="1059">
        <v>405</v>
      </c>
      <c r="ADO84" s="1059">
        <v>367</v>
      </c>
      <c r="ADP84" s="1060">
        <v>0.90617283950617289</v>
      </c>
      <c r="ADQ84" s="1059">
        <v>375</v>
      </c>
      <c r="ADR84" s="1060">
        <v>0.92592592592592593</v>
      </c>
      <c r="ADS84" s="1059">
        <v>360</v>
      </c>
      <c r="ADT84" s="1059">
        <v>324</v>
      </c>
      <c r="ADU84" s="1060">
        <v>0.9</v>
      </c>
      <c r="ADV84" s="1059">
        <v>318</v>
      </c>
      <c r="ADW84" s="1060">
        <v>0.8833333333333333</v>
      </c>
      <c r="ADX84" s="1059">
        <v>322</v>
      </c>
      <c r="ADY84" s="1060">
        <v>0.89444444444444449</v>
      </c>
      <c r="ADZ84" s="1059">
        <v>322</v>
      </c>
      <c r="AEA84" s="1060">
        <v>0.89444444444444449</v>
      </c>
      <c r="AEB84" s="1059">
        <v>391</v>
      </c>
      <c r="AEC84" s="1059">
        <v>379</v>
      </c>
      <c r="AED84" s="1060">
        <v>0.96930946291560105</v>
      </c>
      <c r="AEE84" s="1059">
        <v>345</v>
      </c>
      <c r="AEF84" s="1060">
        <v>0.88235294117647056</v>
      </c>
      <c r="AEG84" s="1059">
        <v>379</v>
      </c>
      <c r="AEH84" s="1060">
        <v>0.96930946291560105</v>
      </c>
      <c r="AEI84" s="1059">
        <v>379</v>
      </c>
      <c r="AEJ84" s="1060">
        <v>0.96930946291560105</v>
      </c>
      <c r="AEK84" s="1059">
        <v>344</v>
      </c>
      <c r="AEL84" s="1060">
        <v>0.87979539641943738</v>
      </c>
      <c r="AEM84" s="1059">
        <v>339</v>
      </c>
      <c r="AEN84" s="1060">
        <v>0.86700767263427114</v>
      </c>
      <c r="AEO84" s="1059">
        <v>337</v>
      </c>
      <c r="AEP84" s="1072">
        <v>0.86189258312020456</v>
      </c>
      <c r="AEQ84" s="1042">
        <v>358</v>
      </c>
      <c r="AER84" s="1042">
        <v>304</v>
      </c>
      <c r="AES84" s="1144">
        <v>0.84916201117318435</v>
      </c>
      <c r="AET84" s="64">
        <v>84</v>
      </c>
      <c r="AEU84" s="1144">
        <v>0.23463687150837989</v>
      </c>
      <c r="AEV84" s="1042">
        <v>315</v>
      </c>
      <c r="AEW84" s="1144">
        <v>0.87988826815642462</v>
      </c>
      <c r="AEX84" s="1042">
        <v>354</v>
      </c>
      <c r="AEY84" s="1042">
        <v>330</v>
      </c>
      <c r="AEZ84" s="1144">
        <v>0.93220338983050843</v>
      </c>
      <c r="AFA84" s="65">
        <v>301</v>
      </c>
      <c r="AFB84" s="1144">
        <v>0.85028248587570621</v>
      </c>
      <c r="AFC84" s="65">
        <v>264</v>
      </c>
      <c r="AFD84" s="1144">
        <v>0.74576271186440679</v>
      </c>
      <c r="AFE84" s="1042">
        <v>301</v>
      </c>
      <c r="AFF84" s="1144">
        <v>0.85028248587570621</v>
      </c>
      <c r="AFG84" s="1042">
        <v>237</v>
      </c>
      <c r="AFH84" s="1144">
        <v>0.66949152542372881</v>
      </c>
      <c r="AFI84" s="1042">
        <v>398</v>
      </c>
      <c r="AFJ84" s="1042">
        <v>386</v>
      </c>
      <c r="AFK84" s="1144">
        <v>0.96984924623115576</v>
      </c>
      <c r="AFL84" s="65">
        <v>352</v>
      </c>
      <c r="AFM84" s="1144">
        <v>0.88442211055276387</v>
      </c>
      <c r="AFN84" s="65">
        <v>386</v>
      </c>
      <c r="AFO84" s="1144">
        <v>0.96984924623115576</v>
      </c>
      <c r="AFP84" s="65">
        <v>386</v>
      </c>
      <c r="AFQ84" s="1144">
        <v>0.96984924623115576</v>
      </c>
      <c r="AFR84" s="65">
        <v>296</v>
      </c>
      <c r="AFS84" s="1144">
        <v>0.74371859296482412</v>
      </c>
      <c r="AFT84" s="65">
        <v>345</v>
      </c>
      <c r="AFU84" s="1144">
        <v>0.86683417085427139</v>
      </c>
      <c r="AFV84" s="1042">
        <v>350</v>
      </c>
      <c r="AFW84" s="1144">
        <v>0.87939698492462315</v>
      </c>
      <c r="AFX84" s="1042">
        <v>364</v>
      </c>
      <c r="AFY84" s="1144">
        <v>0.914572864321608</v>
      </c>
      <c r="AFZ84" s="1042">
        <v>296</v>
      </c>
      <c r="AGA84" s="1144">
        <v>0.74371859296482412</v>
      </c>
      <c r="AGB84" s="1042">
        <v>255</v>
      </c>
      <c r="AGC84" s="802">
        <v>0.64070351758793975</v>
      </c>
      <c r="AGD84" s="1042">
        <v>344</v>
      </c>
      <c r="AGE84" s="1039">
        <v>325</v>
      </c>
      <c r="AGF84" s="1145">
        <v>0.94476744186046513</v>
      </c>
      <c r="AGG84" s="1039">
        <v>2</v>
      </c>
      <c r="AGH84" s="1145">
        <v>5.8139534883720929E-3</v>
      </c>
      <c r="AGI84" s="1039">
        <v>327</v>
      </c>
      <c r="AGJ84" s="1145">
        <v>0.95058139534883723</v>
      </c>
      <c r="AGK84" s="1039">
        <v>399</v>
      </c>
      <c r="AGL84" s="1039">
        <v>389</v>
      </c>
      <c r="AGM84" s="1145">
        <v>0.97493734335839599</v>
      </c>
      <c r="AGN84" s="1039">
        <v>347</v>
      </c>
      <c r="AGO84" s="1145">
        <v>0.86967418546365916</v>
      </c>
      <c r="AGP84" s="1039">
        <v>392</v>
      </c>
      <c r="AGQ84" s="1145">
        <v>0.98245614035087714</v>
      </c>
      <c r="AGR84" s="1039">
        <v>350</v>
      </c>
      <c r="AGS84" s="1145">
        <v>0.8771929824561403</v>
      </c>
      <c r="AGT84" s="1039">
        <v>347</v>
      </c>
      <c r="AGU84" s="1145">
        <v>0.86967418546365916</v>
      </c>
      <c r="AGV84" s="1039">
        <v>379</v>
      </c>
      <c r="AGW84" s="1039">
        <v>366</v>
      </c>
      <c r="AGX84" s="1145">
        <v>0.96569920844327173</v>
      </c>
      <c r="AGY84" s="1039">
        <v>353</v>
      </c>
      <c r="AGZ84" s="1145">
        <v>0.93139841688654357</v>
      </c>
      <c r="AHA84" s="1039">
        <v>366</v>
      </c>
      <c r="AHB84" s="1145">
        <v>0.96569920844327173</v>
      </c>
      <c r="AHC84" s="1039">
        <v>366</v>
      </c>
      <c r="AHD84" s="1145">
        <v>0.96569920844327173</v>
      </c>
      <c r="AHE84" s="1039">
        <v>365</v>
      </c>
      <c r="AHF84" s="1145">
        <v>0.96306068601583117</v>
      </c>
      <c r="AHG84" s="1039">
        <v>329</v>
      </c>
      <c r="AHH84" s="1145">
        <v>0.86807387862796836</v>
      </c>
      <c r="AHI84" s="1039">
        <v>353</v>
      </c>
      <c r="AHJ84" s="1145">
        <v>0.93139841688654357</v>
      </c>
      <c r="AHK84" s="1039">
        <v>348</v>
      </c>
      <c r="AHL84" s="1145">
        <v>0.91820580474934033</v>
      </c>
      <c r="AHM84" s="1039">
        <v>365</v>
      </c>
      <c r="AHN84" s="1145">
        <v>0.96306068601583117</v>
      </c>
      <c r="AHO84" s="1039">
        <v>344</v>
      </c>
      <c r="AHP84" s="749">
        <v>0.90765171503957787</v>
      </c>
    </row>
    <row r="85" spans="1:900" x14ac:dyDescent="0.2">
      <c r="A85" s="1979"/>
      <c r="B85" s="8" t="s">
        <v>652</v>
      </c>
      <c r="C85" s="1015" t="s">
        <v>726</v>
      </c>
      <c r="D85" s="3" t="s">
        <v>770</v>
      </c>
      <c r="E85" s="1" t="s">
        <v>770</v>
      </c>
      <c r="F85" s="1" t="s">
        <v>770</v>
      </c>
      <c r="G85" s="1" t="s">
        <v>770</v>
      </c>
      <c r="H85" s="1" t="s">
        <v>770</v>
      </c>
      <c r="I85" s="1" t="s">
        <v>770</v>
      </c>
      <c r="J85" s="1" t="s">
        <v>652</v>
      </c>
      <c r="K85" s="1" t="s">
        <v>735</v>
      </c>
      <c r="L85" s="1" t="s">
        <v>737</v>
      </c>
      <c r="M85" s="1" t="s">
        <v>770</v>
      </c>
      <c r="N85" s="1" t="s">
        <v>770</v>
      </c>
      <c r="O85" s="1" t="s">
        <v>770</v>
      </c>
      <c r="P85" s="1" t="s">
        <v>1524</v>
      </c>
      <c r="Q85" s="1" t="s">
        <v>770</v>
      </c>
      <c r="R85" s="1" t="s">
        <v>770</v>
      </c>
      <c r="S85" s="1" t="s">
        <v>770</v>
      </c>
      <c r="T85" s="1" t="s">
        <v>770</v>
      </c>
      <c r="U85" s="913" t="s">
        <v>770</v>
      </c>
      <c r="V85" s="1125">
        <v>1155</v>
      </c>
      <c r="W85" s="1059">
        <v>1315</v>
      </c>
      <c r="X85" s="1059">
        <v>7680</v>
      </c>
      <c r="Y85" s="1059">
        <v>9050</v>
      </c>
      <c r="Z85" s="1098">
        <v>0.150390625</v>
      </c>
      <c r="AA85" s="1098">
        <v>0.14257106624732147</v>
      </c>
      <c r="AB85" s="1098">
        <v>0.15855975109463596</v>
      </c>
      <c r="AC85" s="1098">
        <v>0.14530386740331491</v>
      </c>
      <c r="AD85" s="1098">
        <v>0.13819381329827832</v>
      </c>
      <c r="AE85" s="1072">
        <v>0.15271490989950612</v>
      </c>
      <c r="AF85" s="1059">
        <v>1060</v>
      </c>
      <c r="AG85" s="1059">
        <v>1200</v>
      </c>
      <c r="AH85" s="1059">
        <v>7550</v>
      </c>
      <c r="AI85" s="1059">
        <v>8990</v>
      </c>
      <c r="AJ85" s="1098">
        <v>0.1403973509933775</v>
      </c>
      <c r="AK85" s="1098">
        <v>0.13274392962901732</v>
      </c>
      <c r="AL85" s="1098">
        <v>0.14841651971304079</v>
      </c>
      <c r="AM85" s="1098">
        <v>0.13348164627363737</v>
      </c>
      <c r="AN85" s="1098">
        <v>0.12660774871409439</v>
      </c>
      <c r="AO85" s="1072">
        <v>0.14066863922613676</v>
      </c>
      <c r="AP85" s="1059">
        <v>1040</v>
      </c>
      <c r="AQ85" s="1059">
        <v>1160</v>
      </c>
      <c r="AR85" s="1059">
        <v>7405</v>
      </c>
      <c r="AS85" s="1059">
        <v>8790</v>
      </c>
      <c r="AT85" s="1098">
        <v>0.14044564483457123</v>
      </c>
      <c r="AU85" s="1098">
        <v>0.1327182867535428</v>
      </c>
      <c r="AV85" s="1098">
        <v>0.1485458583092118</v>
      </c>
      <c r="AW85" s="1098">
        <v>0.13196814562002276</v>
      </c>
      <c r="AX85" s="1098">
        <v>0.12505315158687996</v>
      </c>
      <c r="AY85" s="1072">
        <v>0.13920467813436849</v>
      </c>
      <c r="AZ85" s="1059">
        <v>1105</v>
      </c>
      <c r="BA85" s="1059">
        <v>1275</v>
      </c>
      <c r="BB85" s="1059">
        <v>7245</v>
      </c>
      <c r="BC85" s="1059">
        <v>8655</v>
      </c>
      <c r="BD85" s="1098">
        <v>0.15251897860593513</v>
      </c>
      <c r="BE85" s="1098">
        <v>0.14442468900804395</v>
      </c>
      <c r="BF85" s="1098">
        <v>0.16098155713447571</v>
      </c>
      <c r="BG85" s="1098">
        <v>0.14731369150779897</v>
      </c>
      <c r="BH85" s="1098">
        <v>0.14000344088450592</v>
      </c>
      <c r="BI85" s="1072">
        <v>0.15493687774427736</v>
      </c>
      <c r="BJ85" s="1059">
        <v>2713</v>
      </c>
      <c r="BK85" s="1059">
        <v>2676</v>
      </c>
      <c r="BL85" s="1059">
        <v>2300</v>
      </c>
      <c r="BM85" s="1059">
        <v>2370</v>
      </c>
      <c r="BN85" s="1059">
        <v>2827</v>
      </c>
      <c r="BO85" s="1059">
        <v>10059</v>
      </c>
      <c r="BP85" s="1059">
        <v>12886</v>
      </c>
      <c r="BQ85" s="1126">
        <v>54648</v>
      </c>
      <c r="BR85" s="1059">
        <v>2677</v>
      </c>
      <c r="BS85" s="1059">
        <v>2582</v>
      </c>
      <c r="BT85" s="1059">
        <v>2192</v>
      </c>
      <c r="BU85" s="1059">
        <v>2444</v>
      </c>
      <c r="BV85" s="1059">
        <v>2928</v>
      </c>
      <c r="BW85" s="1059">
        <v>9895</v>
      </c>
      <c r="BX85" s="1059">
        <v>12823</v>
      </c>
      <c r="BY85" s="1126">
        <v>53847</v>
      </c>
      <c r="BZ85" s="1059">
        <v>2646</v>
      </c>
      <c r="CA85" s="1059">
        <v>2466</v>
      </c>
      <c r="CB85" s="1059">
        <v>2139</v>
      </c>
      <c r="CC85" s="1059">
        <v>2566</v>
      </c>
      <c r="CD85" s="1059">
        <v>2924</v>
      </c>
      <c r="CE85" s="1059">
        <v>9817</v>
      </c>
      <c r="CF85" s="1059">
        <v>12741</v>
      </c>
      <c r="CG85" s="1126">
        <v>53257</v>
      </c>
      <c r="CH85" s="1059">
        <v>2610</v>
      </c>
      <c r="CI85" s="1059">
        <v>2317</v>
      </c>
      <c r="CJ85" s="1059">
        <v>2095</v>
      </c>
      <c r="CK85" s="1059">
        <v>2636</v>
      </c>
      <c r="CL85" s="1059">
        <v>2881</v>
      </c>
      <c r="CM85" s="1059">
        <v>9658</v>
      </c>
      <c r="CN85" s="1059">
        <v>12539</v>
      </c>
      <c r="CO85" s="1126">
        <v>52351</v>
      </c>
      <c r="CP85" s="1059">
        <v>2528</v>
      </c>
      <c r="CQ85" s="1059">
        <v>2161</v>
      </c>
      <c r="CR85" s="1059">
        <v>2093</v>
      </c>
      <c r="CS85" s="1059">
        <v>2645</v>
      </c>
      <c r="CT85" s="1059">
        <v>2894</v>
      </c>
      <c r="CU85" s="1059">
        <v>9427</v>
      </c>
      <c r="CV85" s="1059">
        <v>12321</v>
      </c>
      <c r="CW85" s="1126">
        <v>51843</v>
      </c>
      <c r="CX85" s="1059">
        <v>2420</v>
      </c>
      <c r="CY85" s="1059">
        <v>2071</v>
      </c>
      <c r="CZ85" s="1059">
        <v>2165</v>
      </c>
      <c r="DA85" s="1059">
        <v>2670</v>
      </c>
      <c r="DB85" s="1059">
        <v>2834</v>
      </c>
      <c r="DC85" s="1059">
        <v>9326</v>
      </c>
      <c r="DD85" s="1059">
        <v>12160</v>
      </c>
      <c r="DE85" s="1126">
        <v>51426</v>
      </c>
      <c r="DF85" s="1059">
        <v>2361</v>
      </c>
      <c r="DG85" s="1059">
        <v>2117</v>
      </c>
      <c r="DH85" s="1059">
        <v>2215</v>
      </c>
      <c r="DI85" s="1059">
        <v>2712</v>
      </c>
      <c r="DJ85" s="1059">
        <v>2873</v>
      </c>
      <c r="DK85" s="1059">
        <v>9405</v>
      </c>
      <c r="DL85" s="1059">
        <v>12278</v>
      </c>
      <c r="DM85" s="1126">
        <v>51501</v>
      </c>
      <c r="DN85" s="1059">
        <v>2282</v>
      </c>
      <c r="DO85" s="1059">
        <v>2088</v>
      </c>
      <c r="DP85" s="1059">
        <v>2342</v>
      </c>
      <c r="DQ85" s="1059">
        <v>2776</v>
      </c>
      <c r="DR85" s="1059">
        <v>2849</v>
      </c>
      <c r="DS85" s="1059">
        <v>9488</v>
      </c>
      <c r="DT85" s="1059">
        <v>12337</v>
      </c>
      <c r="DU85" s="1126">
        <v>51401</v>
      </c>
      <c r="DV85" s="1059">
        <v>2152</v>
      </c>
      <c r="DW85" s="1059">
        <v>2095</v>
      </c>
      <c r="DX85" s="1059">
        <v>2386</v>
      </c>
      <c r="DY85" s="1059">
        <v>2764</v>
      </c>
      <c r="DZ85" s="1059">
        <v>2803</v>
      </c>
      <c r="EA85" s="1059">
        <v>9397</v>
      </c>
      <c r="EB85" s="1059">
        <v>12200</v>
      </c>
      <c r="EC85" s="1126">
        <v>51218</v>
      </c>
      <c r="ED85" s="1059">
        <v>2099</v>
      </c>
      <c r="EE85" s="1059">
        <v>2112</v>
      </c>
      <c r="EF85" s="1059">
        <v>2466</v>
      </c>
      <c r="EG85" s="1059">
        <v>2734</v>
      </c>
      <c r="EH85" s="1059">
        <v>2782</v>
      </c>
      <c r="EI85" s="1059">
        <v>9411</v>
      </c>
      <c r="EJ85" s="1059">
        <v>12193</v>
      </c>
      <c r="EK85" s="1126">
        <v>50942</v>
      </c>
      <c r="EL85" s="1059">
        <v>2018</v>
      </c>
      <c r="EM85" s="1059">
        <v>2200</v>
      </c>
      <c r="EN85" s="1059">
        <v>2459</v>
      </c>
      <c r="EO85" s="1059">
        <v>2780</v>
      </c>
      <c r="EP85" s="1059">
        <v>2675</v>
      </c>
      <c r="EQ85" s="1059">
        <v>9457</v>
      </c>
      <c r="ER85" s="1059">
        <v>12132</v>
      </c>
      <c r="ES85" s="1126">
        <v>50587</v>
      </c>
      <c r="ET85" s="1059" t="s">
        <v>770</v>
      </c>
      <c r="EU85" s="1059" t="s">
        <v>770</v>
      </c>
      <c r="EV85" s="1059">
        <v>48</v>
      </c>
      <c r="EW85" s="1059">
        <v>91</v>
      </c>
      <c r="EX85" s="1059">
        <v>139</v>
      </c>
      <c r="EY85" s="1059">
        <v>429</v>
      </c>
      <c r="EZ85" s="1098">
        <v>0.32400932400932403</v>
      </c>
      <c r="FA85" s="1098">
        <v>0.28145432374835494</v>
      </c>
      <c r="FB85" s="1098">
        <v>0.3696881513477005</v>
      </c>
      <c r="FC85" s="64" t="s">
        <v>2154</v>
      </c>
      <c r="FD85" s="1098">
        <v>0.21212121212121213</v>
      </c>
      <c r="FE85" s="1098">
        <v>0.17607864865266656</v>
      </c>
      <c r="FF85" s="1098">
        <v>0.25327361193492082</v>
      </c>
      <c r="FG85" s="1126" t="s">
        <v>2154</v>
      </c>
      <c r="FH85" s="1059" t="s">
        <v>770</v>
      </c>
      <c r="FI85" s="1059" t="s">
        <v>770</v>
      </c>
      <c r="FJ85" s="1059">
        <v>58</v>
      </c>
      <c r="FK85" s="1059">
        <v>79</v>
      </c>
      <c r="FL85" s="1059">
        <v>137</v>
      </c>
      <c r="FM85" s="1059">
        <v>417</v>
      </c>
      <c r="FN85" s="1098">
        <v>0.32853717026378898</v>
      </c>
      <c r="FO85" s="1098">
        <v>0.28520128392071609</v>
      </c>
      <c r="FP85" s="1098">
        <v>0.37500329668138827</v>
      </c>
      <c r="FQ85" s="1059" t="s">
        <v>2154</v>
      </c>
      <c r="FR85" s="1098">
        <v>0.18944844124700239</v>
      </c>
      <c r="FS85" s="1098">
        <v>0.15473696829907219</v>
      </c>
      <c r="FT85" s="1098">
        <v>0.22982936999424963</v>
      </c>
      <c r="FU85" s="1126" t="s">
        <v>2154</v>
      </c>
      <c r="FV85" s="1059" t="s">
        <v>770</v>
      </c>
      <c r="FW85" s="1059" t="s">
        <v>770</v>
      </c>
      <c r="FX85" s="1059">
        <v>60</v>
      </c>
      <c r="FY85" s="1059">
        <v>70</v>
      </c>
      <c r="FZ85" s="1059">
        <v>130</v>
      </c>
      <c r="GA85" s="1059">
        <v>389</v>
      </c>
      <c r="GB85" s="1098">
        <v>0.33419023136246789</v>
      </c>
      <c r="GC85" s="1098">
        <v>0.28913777982948285</v>
      </c>
      <c r="GD85" s="1098">
        <v>0.3824854740214304</v>
      </c>
      <c r="GE85" s="1059" t="s">
        <v>2154</v>
      </c>
      <c r="GF85" s="1098">
        <v>0.17994858611825193</v>
      </c>
      <c r="GG85" s="1098">
        <v>0.14496262112313407</v>
      </c>
      <c r="GH85" s="1098">
        <v>0.22119389212397753</v>
      </c>
      <c r="GI85" s="1126" t="s">
        <v>2154</v>
      </c>
      <c r="GJ85" s="1059" t="s">
        <v>770</v>
      </c>
      <c r="GK85" s="1059" t="s">
        <v>770</v>
      </c>
      <c r="GL85" s="1059">
        <v>51</v>
      </c>
      <c r="GM85" s="1059">
        <v>63</v>
      </c>
      <c r="GN85" s="1059">
        <v>114</v>
      </c>
      <c r="GO85" s="1059">
        <v>389</v>
      </c>
      <c r="GP85" s="1098">
        <v>0.29305912596401029</v>
      </c>
      <c r="GQ85" s="1098">
        <v>0.25002730389513395</v>
      </c>
      <c r="GR85" s="1098">
        <v>0.3401381524614322</v>
      </c>
      <c r="GS85" s="1059" t="s">
        <v>2154</v>
      </c>
      <c r="GT85" s="1098">
        <v>0.16195372750642673</v>
      </c>
      <c r="GU85" s="1098">
        <v>0.1286788818533241</v>
      </c>
      <c r="GV85" s="1098">
        <v>0.20183984499001062</v>
      </c>
      <c r="GW85" s="1126" t="s">
        <v>2154</v>
      </c>
      <c r="GX85" s="1059" t="s">
        <v>770</v>
      </c>
      <c r="GY85" s="1059" t="s">
        <v>770</v>
      </c>
      <c r="GZ85" s="1059">
        <v>67</v>
      </c>
      <c r="HA85" s="1059">
        <v>37</v>
      </c>
      <c r="HB85" s="1059">
        <v>104</v>
      </c>
      <c r="HC85" s="1059">
        <v>471</v>
      </c>
      <c r="HD85" s="1098">
        <v>0.2208067940552017</v>
      </c>
      <c r="HE85" s="1098">
        <v>0.18568910179342019</v>
      </c>
      <c r="HF85" s="1098">
        <v>0.26044182229821022</v>
      </c>
      <c r="HG85" s="1059" t="s">
        <v>2154</v>
      </c>
      <c r="HH85" s="1098">
        <v>7.8556263269639062E-2</v>
      </c>
      <c r="HI85" s="1098">
        <v>5.7527665332015199E-2</v>
      </c>
      <c r="HJ85" s="1098">
        <v>0.10640380563519873</v>
      </c>
      <c r="HK85" s="1126" t="s">
        <v>2154</v>
      </c>
      <c r="HL85" s="1059" t="s">
        <v>770</v>
      </c>
      <c r="HM85" s="1059" t="s">
        <v>770</v>
      </c>
      <c r="HN85" s="1059">
        <v>78</v>
      </c>
      <c r="HO85" s="1059">
        <v>42</v>
      </c>
      <c r="HP85" s="1059">
        <v>120</v>
      </c>
      <c r="HQ85" s="1059">
        <v>480</v>
      </c>
      <c r="HR85" s="1098">
        <v>0.25</v>
      </c>
      <c r="HS85" s="1098">
        <v>0.21335074728426753</v>
      </c>
      <c r="HT85" s="1098">
        <v>0.29061900225937143</v>
      </c>
      <c r="HU85" s="1059" t="s">
        <v>2154</v>
      </c>
      <c r="HV85" s="1098">
        <v>8.7499999999999994E-2</v>
      </c>
      <c r="HW85" s="1098">
        <v>6.5385177494609301E-2</v>
      </c>
      <c r="HX85" s="1098">
        <v>0.116164909252395</v>
      </c>
      <c r="HY85" s="1126" t="s">
        <v>2154</v>
      </c>
      <c r="HZ85" s="1059" t="s">
        <v>770</v>
      </c>
      <c r="IA85" s="1059" t="s">
        <v>770</v>
      </c>
      <c r="IB85" s="1059">
        <v>71</v>
      </c>
      <c r="IC85" s="1059">
        <v>50</v>
      </c>
      <c r="ID85" s="1059">
        <v>121</v>
      </c>
      <c r="IE85" s="1059">
        <v>438</v>
      </c>
      <c r="IF85" s="1098">
        <v>0.27625570776255709</v>
      </c>
      <c r="IG85" s="1098">
        <v>0.23646263763511921</v>
      </c>
      <c r="IH85" s="1098">
        <v>0.3199393339608968</v>
      </c>
      <c r="II85" s="1059" t="s">
        <v>3499</v>
      </c>
      <c r="IJ85" s="1098">
        <v>0.11415525114155251</v>
      </c>
      <c r="IK85" s="1098">
        <v>8.766954810805927E-2</v>
      </c>
      <c r="IL85" s="1098">
        <v>0.14735017841976425</v>
      </c>
      <c r="IM85" s="1126" t="s">
        <v>2154</v>
      </c>
      <c r="IN85" s="1059" t="s">
        <v>770</v>
      </c>
      <c r="IO85" s="1059" t="s">
        <v>770</v>
      </c>
      <c r="IP85" s="1059">
        <v>48</v>
      </c>
      <c r="IQ85" s="1059">
        <v>42</v>
      </c>
      <c r="IR85" s="1059">
        <v>90</v>
      </c>
      <c r="IS85" s="1059">
        <v>375</v>
      </c>
      <c r="IT85" s="1098">
        <v>0.24</v>
      </c>
      <c r="IU85" s="1098">
        <v>0.19954940262210177</v>
      </c>
      <c r="IV85" s="1098">
        <v>0.28572340620135489</v>
      </c>
      <c r="IW85" s="1059" t="s">
        <v>2154</v>
      </c>
      <c r="IX85" s="1098">
        <v>0.112</v>
      </c>
      <c r="IY85" s="1098">
        <v>8.3934882006370781E-2</v>
      </c>
      <c r="IZ85" s="1098">
        <v>0.14793377116094147</v>
      </c>
      <c r="JA85" s="1126" t="s">
        <v>2154</v>
      </c>
      <c r="JB85" s="1059">
        <v>49422</v>
      </c>
      <c r="JC85" s="1059">
        <v>2366</v>
      </c>
      <c r="JD85" s="1059">
        <v>2078</v>
      </c>
      <c r="JE85" s="1059">
        <v>2175</v>
      </c>
      <c r="JF85" s="1059">
        <v>2464</v>
      </c>
      <c r="JG85" s="1126">
        <v>2503</v>
      </c>
      <c r="JH85" s="1059">
        <v>10449</v>
      </c>
      <c r="JI85" s="1059">
        <v>55</v>
      </c>
      <c r="JJ85" s="1059">
        <v>81</v>
      </c>
      <c r="JK85" s="1059">
        <v>106</v>
      </c>
      <c r="JL85" s="1059">
        <v>121</v>
      </c>
      <c r="JM85" s="1126">
        <v>156</v>
      </c>
      <c r="JN85" s="1060">
        <v>0.21142406215855286</v>
      </c>
      <c r="JO85" s="1060">
        <v>2.3245984784446321E-2</v>
      </c>
      <c r="JP85" s="1060">
        <v>3.897978825794033E-2</v>
      </c>
      <c r="JQ85" s="1060">
        <v>4.8735632183908043E-2</v>
      </c>
      <c r="JR85" s="1060">
        <v>4.9107142857142856E-2</v>
      </c>
      <c r="JS85" s="1072">
        <v>6.2325209748302038E-2</v>
      </c>
      <c r="JT85" s="1059">
        <v>51382</v>
      </c>
      <c r="JU85" s="1059">
        <v>49986</v>
      </c>
      <c r="JV85" s="1059">
        <v>46466</v>
      </c>
      <c r="JW85" s="1059">
        <v>3520</v>
      </c>
      <c r="JX85" s="1059">
        <v>313</v>
      </c>
      <c r="JY85" s="1059">
        <v>52</v>
      </c>
      <c r="JZ85" s="1059">
        <v>3155</v>
      </c>
      <c r="KA85" s="1059">
        <v>479</v>
      </c>
      <c r="KB85" s="1059">
        <v>673</v>
      </c>
      <c r="KC85" s="1059">
        <v>182</v>
      </c>
      <c r="KD85" s="1059">
        <v>62</v>
      </c>
      <c r="KE85" s="1060">
        <v>0.90432447160484219</v>
      </c>
      <c r="KF85" s="1072">
        <v>9.5675528395157805E-2</v>
      </c>
      <c r="KG85" s="1059">
        <v>2369</v>
      </c>
      <c r="KH85" s="1059">
        <v>2236</v>
      </c>
      <c r="KI85" s="1059">
        <v>2020</v>
      </c>
      <c r="KJ85" s="1059">
        <v>216</v>
      </c>
      <c r="KK85" s="1059">
        <v>3</v>
      </c>
      <c r="KL85" s="1059">
        <v>3</v>
      </c>
      <c r="KM85" s="1059">
        <v>210</v>
      </c>
      <c r="KN85" s="1059">
        <v>74</v>
      </c>
      <c r="KO85" s="1059">
        <v>51</v>
      </c>
      <c r="KP85" s="1059">
        <v>4</v>
      </c>
      <c r="KQ85" s="1059">
        <v>4</v>
      </c>
      <c r="KR85" s="1060">
        <v>0.85268045588856056</v>
      </c>
      <c r="KS85" s="1072">
        <v>0.14731954411143944</v>
      </c>
      <c r="KT85" s="1059">
        <v>1280</v>
      </c>
      <c r="KU85" s="1059">
        <v>1228</v>
      </c>
      <c r="KV85" s="1059">
        <v>1153</v>
      </c>
      <c r="KW85" s="1059">
        <v>75</v>
      </c>
      <c r="KX85" s="1059">
        <v>3</v>
      </c>
      <c r="KY85" s="1059">
        <v>2</v>
      </c>
      <c r="KZ85" s="1059">
        <v>70</v>
      </c>
      <c r="LA85" s="1059">
        <v>30</v>
      </c>
      <c r="LB85" s="1059">
        <v>20</v>
      </c>
      <c r="LC85" s="1059">
        <v>1</v>
      </c>
      <c r="LD85" s="1059">
        <v>1</v>
      </c>
      <c r="LE85" s="1060">
        <v>0.90078124999999998</v>
      </c>
      <c r="LF85" s="1072">
        <v>9.9218750000000022E-2</v>
      </c>
      <c r="LG85" s="1059">
        <v>799</v>
      </c>
      <c r="LH85" s="1059">
        <v>773</v>
      </c>
      <c r="LI85" s="1059">
        <v>740</v>
      </c>
      <c r="LJ85" s="1059">
        <v>33</v>
      </c>
      <c r="LK85" s="1059">
        <v>1</v>
      </c>
      <c r="LL85" s="1059">
        <v>3</v>
      </c>
      <c r="LM85" s="1059">
        <v>29</v>
      </c>
      <c r="LN85" s="1059">
        <v>9</v>
      </c>
      <c r="LO85" s="1059">
        <v>13</v>
      </c>
      <c r="LP85" s="1059">
        <v>4</v>
      </c>
      <c r="LQ85" s="1059">
        <v>0</v>
      </c>
      <c r="LR85" s="1060">
        <v>0.92615769712140172</v>
      </c>
      <c r="LS85" s="1072">
        <v>7.3842302878598276E-2</v>
      </c>
      <c r="LT85" s="1059">
        <v>2175</v>
      </c>
      <c r="LU85" s="1059">
        <v>2083</v>
      </c>
      <c r="LV85" s="1059">
        <v>1998</v>
      </c>
      <c r="LW85" s="1059">
        <v>85</v>
      </c>
      <c r="LX85" s="1059">
        <v>4</v>
      </c>
      <c r="LY85" s="1059">
        <v>2</v>
      </c>
      <c r="LZ85" s="1059">
        <v>79</v>
      </c>
      <c r="MA85" s="1059">
        <v>56</v>
      </c>
      <c r="MB85" s="1059">
        <v>29</v>
      </c>
      <c r="MC85" s="1059">
        <v>5</v>
      </c>
      <c r="MD85" s="1059">
        <v>2</v>
      </c>
      <c r="ME85" s="1060">
        <v>0.91862068965517241</v>
      </c>
      <c r="MF85" s="1072">
        <v>8.1379310344827593E-2</v>
      </c>
      <c r="MG85" s="1059">
        <v>486</v>
      </c>
      <c r="MH85" s="1059">
        <v>474</v>
      </c>
      <c r="MI85" s="1059">
        <v>447</v>
      </c>
      <c r="MJ85" s="1059">
        <v>27</v>
      </c>
      <c r="MK85" s="1059">
        <v>2</v>
      </c>
      <c r="ML85" s="1059">
        <v>0</v>
      </c>
      <c r="MM85" s="1059">
        <v>25</v>
      </c>
      <c r="MN85" s="1059">
        <v>7</v>
      </c>
      <c r="MO85" s="1059">
        <v>4</v>
      </c>
      <c r="MP85" s="1059">
        <v>1</v>
      </c>
      <c r="MQ85" s="1059">
        <v>0</v>
      </c>
      <c r="MR85" s="1060">
        <v>0.91975308641975306</v>
      </c>
      <c r="MS85" s="1072">
        <v>8.0246913580246937E-2</v>
      </c>
      <c r="MT85" s="1059">
        <v>1012</v>
      </c>
      <c r="MU85" s="1059">
        <v>962</v>
      </c>
      <c r="MV85" s="1059">
        <v>924</v>
      </c>
      <c r="MW85" s="1059">
        <v>38</v>
      </c>
      <c r="MX85" s="1059">
        <v>2</v>
      </c>
      <c r="MY85" s="1059">
        <v>4</v>
      </c>
      <c r="MZ85" s="1059">
        <v>32</v>
      </c>
      <c r="NA85" s="1059">
        <v>35</v>
      </c>
      <c r="NB85" s="1059">
        <v>11</v>
      </c>
      <c r="NC85" s="1059">
        <v>3</v>
      </c>
      <c r="ND85" s="1059">
        <v>1</v>
      </c>
      <c r="NE85" s="1060">
        <v>0.91304347826086951</v>
      </c>
      <c r="NF85" s="1072">
        <v>8.6956521739130488E-2</v>
      </c>
      <c r="NG85" s="1059">
        <v>1199</v>
      </c>
      <c r="NH85" s="1059">
        <v>1136</v>
      </c>
      <c r="NI85" s="1059">
        <v>1086</v>
      </c>
      <c r="NJ85" s="1059">
        <v>50</v>
      </c>
      <c r="NK85" s="1059">
        <v>4</v>
      </c>
      <c r="NL85" s="1059">
        <v>4</v>
      </c>
      <c r="NM85" s="1059">
        <v>42</v>
      </c>
      <c r="NN85" s="1059">
        <v>20</v>
      </c>
      <c r="NO85" s="1059">
        <v>25</v>
      </c>
      <c r="NP85" s="1059">
        <v>13</v>
      </c>
      <c r="NQ85" s="1059">
        <v>5</v>
      </c>
      <c r="NR85" s="1060">
        <v>0.9057547956630525</v>
      </c>
      <c r="NS85" s="1072">
        <v>9.4245204336947497E-2</v>
      </c>
      <c r="NT85" s="1059">
        <v>2812</v>
      </c>
      <c r="NU85" s="1059">
        <v>2689</v>
      </c>
      <c r="NV85" s="1059">
        <v>2355</v>
      </c>
      <c r="NW85" s="1059">
        <v>334</v>
      </c>
      <c r="NX85" s="1059">
        <v>8</v>
      </c>
      <c r="NY85" s="1059">
        <v>8</v>
      </c>
      <c r="NZ85" s="1059">
        <v>318</v>
      </c>
      <c r="OA85" s="1059">
        <v>52</v>
      </c>
      <c r="OB85" s="1059">
        <v>55</v>
      </c>
      <c r="OC85" s="1059">
        <v>14</v>
      </c>
      <c r="OD85" s="1059">
        <v>2</v>
      </c>
      <c r="OE85" s="1060">
        <v>0.83748221906116638</v>
      </c>
      <c r="OF85" s="1072">
        <v>0.16251778093883362</v>
      </c>
      <c r="OG85" s="1059">
        <v>12132</v>
      </c>
      <c r="OH85" s="1059">
        <v>11581</v>
      </c>
      <c r="OI85" s="1059">
        <v>10723</v>
      </c>
      <c r="OJ85" s="1059">
        <v>858</v>
      </c>
      <c r="OK85" s="1059">
        <v>27</v>
      </c>
      <c r="OL85" s="1059">
        <v>26</v>
      </c>
      <c r="OM85" s="1059">
        <v>805</v>
      </c>
      <c r="ON85" s="1059">
        <v>283</v>
      </c>
      <c r="OO85" s="1059">
        <v>208</v>
      </c>
      <c r="OP85" s="1059">
        <v>45</v>
      </c>
      <c r="OQ85" s="1059">
        <v>15</v>
      </c>
      <c r="OR85" s="1060">
        <v>0.88386086383119022</v>
      </c>
      <c r="OS85" s="1072">
        <v>0.11613913616880978</v>
      </c>
      <c r="OT85" s="1059">
        <v>51843</v>
      </c>
      <c r="OU85" s="1059">
        <v>17.617280693632697</v>
      </c>
      <c r="OV85" s="1060">
        <v>0</v>
      </c>
      <c r="OW85" s="1072">
        <v>0.15625</v>
      </c>
      <c r="OX85" s="1059">
        <v>7287</v>
      </c>
      <c r="OY85" s="1060">
        <v>0.15067462604638399</v>
      </c>
      <c r="OZ85" s="1059">
        <v>1097.9660000000001</v>
      </c>
      <c r="PA85" s="1060">
        <v>0</v>
      </c>
      <c r="PB85" s="1072">
        <v>0.125</v>
      </c>
      <c r="PC85" s="1059">
        <v>2250</v>
      </c>
      <c r="PD85" s="1059">
        <v>225</v>
      </c>
      <c r="PE85" s="1126">
        <v>135</v>
      </c>
      <c r="PF85" s="1059">
        <v>2140</v>
      </c>
      <c r="PG85" s="1059">
        <v>190</v>
      </c>
      <c r="PH85" s="1126">
        <v>135</v>
      </c>
      <c r="PI85" s="1059">
        <v>2060</v>
      </c>
      <c r="PJ85" s="1059">
        <v>250</v>
      </c>
      <c r="PK85" s="1126">
        <v>120</v>
      </c>
      <c r="PL85" s="1059">
        <v>1945</v>
      </c>
      <c r="PM85" s="1059">
        <v>235</v>
      </c>
      <c r="PN85" s="1126">
        <v>95</v>
      </c>
      <c r="PO85" s="1059">
        <v>1835</v>
      </c>
      <c r="PP85" s="1059">
        <v>250</v>
      </c>
      <c r="PQ85" s="1126">
        <v>100</v>
      </c>
      <c r="PR85" s="1059">
        <v>1745</v>
      </c>
      <c r="PS85" s="1059">
        <v>235</v>
      </c>
      <c r="PT85" s="1126">
        <v>60</v>
      </c>
      <c r="PU85" s="1059" t="s">
        <v>770</v>
      </c>
      <c r="PV85" s="1059" t="s">
        <v>770</v>
      </c>
      <c r="PW85" s="1059" t="s">
        <v>770</v>
      </c>
      <c r="PX85" s="1059" t="s">
        <v>770</v>
      </c>
      <c r="PY85" s="1059" t="s">
        <v>770</v>
      </c>
      <c r="PZ85" s="1059" t="s">
        <v>770</v>
      </c>
      <c r="QA85" s="1059" t="s">
        <v>770</v>
      </c>
      <c r="QB85" s="1126" t="s">
        <v>770</v>
      </c>
      <c r="QC85" s="1059">
        <v>507</v>
      </c>
      <c r="QD85" s="1059">
        <v>484</v>
      </c>
      <c r="QE85" s="1059" t="s">
        <v>770</v>
      </c>
      <c r="QF85" s="1059">
        <v>493</v>
      </c>
      <c r="QG85" s="1059">
        <v>520</v>
      </c>
      <c r="QH85" s="1059">
        <v>514</v>
      </c>
      <c r="QI85" s="1059">
        <v>484</v>
      </c>
      <c r="QJ85" s="1059">
        <v>458</v>
      </c>
      <c r="QK85" s="1126">
        <v>494</v>
      </c>
      <c r="QL85" s="1059">
        <v>542</v>
      </c>
      <c r="QM85" s="1059">
        <v>514</v>
      </c>
      <c r="QN85" s="1059">
        <v>497</v>
      </c>
      <c r="QO85" s="1059">
        <v>607</v>
      </c>
      <c r="QP85" s="1059">
        <v>553</v>
      </c>
      <c r="QQ85" s="1059">
        <v>572</v>
      </c>
      <c r="QR85" s="1059">
        <v>530</v>
      </c>
      <c r="QS85" s="1059">
        <v>549</v>
      </c>
      <c r="QT85" s="1059">
        <v>530</v>
      </c>
      <c r="QU85" s="1059">
        <v>495</v>
      </c>
      <c r="QV85" s="1059">
        <v>504</v>
      </c>
      <c r="QW85" s="1059">
        <v>451</v>
      </c>
      <c r="QX85" s="1059">
        <v>475</v>
      </c>
      <c r="QY85" s="1059">
        <v>429</v>
      </c>
      <c r="QZ85" s="1059">
        <v>441</v>
      </c>
      <c r="RA85" s="1059">
        <v>437</v>
      </c>
      <c r="RB85" s="1059">
        <v>421</v>
      </c>
      <c r="RC85" s="1059">
        <v>471</v>
      </c>
      <c r="RD85" s="1059">
        <v>474</v>
      </c>
      <c r="RE85" s="1059">
        <v>567</v>
      </c>
      <c r="RF85" s="1059">
        <v>535</v>
      </c>
      <c r="RG85" s="1059">
        <v>593</v>
      </c>
      <c r="RH85" s="1059">
        <v>595</v>
      </c>
      <c r="RI85" s="1059">
        <v>565</v>
      </c>
      <c r="RJ85" s="1126">
        <v>539</v>
      </c>
      <c r="RK85" s="1059">
        <v>514</v>
      </c>
      <c r="RL85" s="1059">
        <v>485</v>
      </c>
      <c r="RM85" s="1059">
        <v>578</v>
      </c>
      <c r="RN85" s="1059">
        <v>536</v>
      </c>
      <c r="RO85" s="1059">
        <v>564</v>
      </c>
      <c r="RP85" s="1059">
        <v>536</v>
      </c>
      <c r="RQ85" s="1059">
        <v>527</v>
      </c>
      <c r="RR85" s="1059">
        <v>533</v>
      </c>
      <c r="RS85" s="1059">
        <v>487</v>
      </c>
      <c r="RT85" s="1059">
        <v>499</v>
      </c>
      <c r="RU85" s="1059">
        <v>452</v>
      </c>
      <c r="RV85" s="1059">
        <v>449</v>
      </c>
      <c r="RW85" s="1059">
        <v>426</v>
      </c>
      <c r="RX85" s="1059">
        <v>435</v>
      </c>
      <c r="RY85" s="1059">
        <v>430</v>
      </c>
      <c r="RZ85" s="1059">
        <v>408</v>
      </c>
      <c r="SA85" s="1059">
        <v>458</v>
      </c>
      <c r="SB85" s="1059">
        <v>458</v>
      </c>
      <c r="SC85" s="1059">
        <v>541</v>
      </c>
      <c r="SD85" s="1059">
        <v>579</v>
      </c>
      <c r="SE85" s="1059">
        <v>612</v>
      </c>
      <c r="SF85" s="1059">
        <v>600</v>
      </c>
      <c r="SG85" s="1059">
        <v>562</v>
      </c>
      <c r="SH85" s="1059">
        <v>540</v>
      </c>
      <c r="SI85" s="1126">
        <v>614</v>
      </c>
      <c r="SJ85" s="1059">
        <v>486</v>
      </c>
      <c r="SK85" s="1059">
        <v>547</v>
      </c>
      <c r="SL85" s="1059">
        <v>533</v>
      </c>
      <c r="SM85" s="1059">
        <v>547</v>
      </c>
      <c r="SN85" s="1059">
        <v>533</v>
      </c>
      <c r="SO85" s="1059">
        <v>523</v>
      </c>
      <c r="SP85" s="1059">
        <v>520</v>
      </c>
      <c r="SQ85" s="1059">
        <v>486</v>
      </c>
      <c r="SR85" s="1059">
        <v>490</v>
      </c>
      <c r="SS85" s="1059">
        <v>447</v>
      </c>
      <c r="ST85" s="1059">
        <v>446</v>
      </c>
      <c r="SU85" s="1059">
        <v>432</v>
      </c>
      <c r="SV85" s="1059">
        <v>438</v>
      </c>
      <c r="SW85" s="1059">
        <v>435</v>
      </c>
      <c r="SX85" s="1059">
        <v>388</v>
      </c>
      <c r="SY85" s="1059">
        <v>442</v>
      </c>
      <c r="SZ85" s="1059">
        <v>451</v>
      </c>
      <c r="TA85" s="1059">
        <v>523</v>
      </c>
      <c r="TB85" s="1059">
        <v>526</v>
      </c>
      <c r="TC85" s="1059">
        <v>624</v>
      </c>
      <c r="TD85" s="1059">
        <v>610</v>
      </c>
      <c r="TE85" s="1059">
        <v>568</v>
      </c>
      <c r="TF85" s="1059">
        <v>542</v>
      </c>
      <c r="TG85" s="1059">
        <v>623</v>
      </c>
      <c r="TH85" s="1126">
        <v>581</v>
      </c>
      <c r="TI85" s="1059">
        <v>319</v>
      </c>
      <c r="TJ85" s="1059">
        <v>185</v>
      </c>
      <c r="TK85" s="1059">
        <v>504</v>
      </c>
      <c r="TL85" s="1060">
        <v>0.36706349206349204</v>
      </c>
      <c r="TM85" s="1060">
        <v>0.32613570900553124</v>
      </c>
      <c r="TN85" s="1060">
        <v>0.41000241506339791</v>
      </c>
      <c r="TO85" s="1126" t="s">
        <v>3498</v>
      </c>
      <c r="TP85" s="1059">
        <v>244</v>
      </c>
      <c r="TQ85" s="1059">
        <v>262</v>
      </c>
      <c r="TR85" s="1059">
        <v>506</v>
      </c>
      <c r="TS85" s="1060">
        <v>0.51778656126482214</v>
      </c>
      <c r="TT85" s="1060">
        <v>0.47427873046250862</v>
      </c>
      <c r="TU85" s="1060">
        <v>0.56102636230424185</v>
      </c>
      <c r="TV85" s="1126" t="s">
        <v>3498</v>
      </c>
      <c r="TW85" s="1059">
        <v>230</v>
      </c>
      <c r="TX85" s="1059">
        <v>263</v>
      </c>
      <c r="TY85" s="1059">
        <v>493</v>
      </c>
      <c r="TZ85" s="1060">
        <v>0.53346855983772823</v>
      </c>
      <c r="UA85" s="1060">
        <v>0.48934241812113261</v>
      </c>
      <c r="UB85" s="1060">
        <v>0.57707715982296448</v>
      </c>
      <c r="UC85" s="1126" t="s">
        <v>3498</v>
      </c>
      <c r="UD85" s="1059">
        <v>188</v>
      </c>
      <c r="UE85" s="1059">
        <v>368</v>
      </c>
      <c r="UF85" s="1059">
        <v>556</v>
      </c>
      <c r="UG85" s="1060">
        <v>0.66187050359712229</v>
      </c>
      <c r="UH85" s="1060">
        <v>0.62155691746198072</v>
      </c>
      <c r="UI85" s="1060">
        <v>0.699962679138046</v>
      </c>
      <c r="UJ85" s="1126" t="s">
        <v>2154</v>
      </c>
      <c r="UK85" s="1059">
        <v>161</v>
      </c>
      <c r="UL85" s="1059">
        <v>372</v>
      </c>
      <c r="UM85" s="1059">
        <v>533</v>
      </c>
      <c r="UN85" s="1060">
        <v>0.69793621013133211</v>
      </c>
      <c r="UO85" s="1060">
        <v>0.65765375586831976</v>
      </c>
      <c r="UP85" s="1060">
        <v>0.73538593309965594</v>
      </c>
      <c r="UQ85" s="1126" t="s">
        <v>2154</v>
      </c>
      <c r="UR85" s="1059">
        <v>5649</v>
      </c>
      <c r="US85" s="1059">
        <v>5391</v>
      </c>
      <c r="UT85" s="1059">
        <v>258</v>
      </c>
      <c r="UU85" s="1059">
        <v>186</v>
      </c>
      <c r="UV85" s="1060">
        <v>0.72093023255813948</v>
      </c>
      <c r="UW85" s="1059">
        <v>72</v>
      </c>
      <c r="UX85" s="1072">
        <v>0.27906976744186046</v>
      </c>
      <c r="UY85" s="1059">
        <v>4444</v>
      </c>
      <c r="UZ85" s="1059">
        <v>2641</v>
      </c>
      <c r="VA85" s="1059">
        <v>402</v>
      </c>
      <c r="VB85" s="1059">
        <v>1401</v>
      </c>
      <c r="VC85" s="1060">
        <v>0.59428442844284424</v>
      </c>
      <c r="VD85" s="1060">
        <v>9.045904590459046E-2</v>
      </c>
      <c r="VE85" s="1072">
        <v>0.31525652565256523</v>
      </c>
      <c r="VF85" s="1059">
        <v>14865</v>
      </c>
      <c r="VG85" s="1059">
        <v>840</v>
      </c>
      <c r="VH85" s="1059">
        <v>724</v>
      </c>
      <c r="VI85" s="1059">
        <v>320</v>
      </c>
      <c r="VJ85" s="1059">
        <v>8245</v>
      </c>
      <c r="VK85" s="1059">
        <v>618</v>
      </c>
      <c r="VL85" s="1059">
        <v>4839</v>
      </c>
      <c r="VM85" s="1072">
        <v>0.12771233725976441</v>
      </c>
      <c r="VN85" s="1059">
        <v>2596</v>
      </c>
      <c r="VO85" s="1059">
        <v>2</v>
      </c>
      <c r="VP85" s="1059">
        <v>722</v>
      </c>
      <c r="VQ85" s="1059">
        <v>1139</v>
      </c>
      <c r="VR85" s="1059">
        <v>416</v>
      </c>
      <c r="VS85" s="1126">
        <v>4875</v>
      </c>
      <c r="VT85" s="1059">
        <v>1905</v>
      </c>
      <c r="VU85" s="1059">
        <v>1534</v>
      </c>
      <c r="VV85" s="1059">
        <v>366</v>
      </c>
      <c r="VW85" s="1059">
        <v>5</v>
      </c>
      <c r="VX85" s="1059">
        <v>371</v>
      </c>
      <c r="VY85" s="1060">
        <v>0.1921259842519685</v>
      </c>
      <c r="VZ85" s="1072">
        <v>0.19475065616797901</v>
      </c>
      <c r="WA85" s="1059">
        <v>365</v>
      </c>
      <c r="WB85" s="1059">
        <v>320</v>
      </c>
      <c r="WC85" s="1059">
        <v>290</v>
      </c>
      <c r="WD85" s="1059">
        <v>285</v>
      </c>
      <c r="WE85" s="1059">
        <v>260</v>
      </c>
      <c r="WF85" s="1059">
        <v>230</v>
      </c>
      <c r="WG85" s="1126">
        <v>180</v>
      </c>
      <c r="WH85" s="1059">
        <v>1132</v>
      </c>
      <c r="WI85" s="1059">
        <v>388</v>
      </c>
      <c r="WJ85" s="1060">
        <v>0.34275618374558303</v>
      </c>
      <c r="WK85" s="1126">
        <v>110</v>
      </c>
      <c r="WL85" s="1059" t="s">
        <v>770</v>
      </c>
      <c r="WM85" s="1060" t="s">
        <v>770</v>
      </c>
      <c r="WN85" s="1060" t="s">
        <v>770</v>
      </c>
      <c r="WO85" s="1072" t="s">
        <v>770</v>
      </c>
      <c r="WP85" s="1059" t="s">
        <v>770</v>
      </c>
      <c r="WQ85" s="1060" t="s">
        <v>770</v>
      </c>
      <c r="WR85" s="1060" t="s">
        <v>770</v>
      </c>
      <c r="WS85" s="1072" t="s">
        <v>770</v>
      </c>
      <c r="WT85" s="1059" t="s">
        <v>770</v>
      </c>
      <c r="WU85" s="1060" t="s">
        <v>770</v>
      </c>
      <c r="WV85" s="1060" t="s">
        <v>770</v>
      </c>
      <c r="WW85" s="1072" t="s">
        <v>770</v>
      </c>
      <c r="WX85" s="1059" t="s">
        <v>770</v>
      </c>
      <c r="WY85" s="1060" t="s">
        <v>770</v>
      </c>
      <c r="WZ85" s="1060" t="s">
        <v>770</v>
      </c>
      <c r="XA85" s="1072" t="s">
        <v>770</v>
      </c>
      <c r="XB85" s="1059">
        <v>1060</v>
      </c>
      <c r="XC85" s="1059">
        <v>23289</v>
      </c>
      <c r="XD85" s="1072">
        <v>4.5515050023616298E-2</v>
      </c>
      <c r="XE85" s="1059">
        <v>385</v>
      </c>
      <c r="XF85" s="1059">
        <v>2175</v>
      </c>
      <c r="XG85" s="1060">
        <v>0.17701149425287357</v>
      </c>
      <c r="XH85" s="1060">
        <v>0.16154454685896757</v>
      </c>
      <c r="XI85" s="1060">
        <v>0.19361734694836735</v>
      </c>
      <c r="XJ85" s="1059">
        <v>415</v>
      </c>
      <c r="XK85" s="1059">
        <v>2280</v>
      </c>
      <c r="XL85" s="1060">
        <v>0.18201754385964913</v>
      </c>
      <c r="XM85" s="1060">
        <v>0.16671835915350897</v>
      </c>
      <c r="XN85" s="1060">
        <v>0.19838643198696904</v>
      </c>
      <c r="XO85" s="1059">
        <v>410</v>
      </c>
      <c r="XP85" s="1059">
        <v>2320</v>
      </c>
      <c r="XQ85" s="1060">
        <v>0.17672413793103448</v>
      </c>
      <c r="XR85" s="1060">
        <v>0.16174098352270064</v>
      </c>
      <c r="XS85" s="1060">
        <v>0.19277608376414351</v>
      </c>
      <c r="XT85" s="1059">
        <v>460</v>
      </c>
      <c r="XU85" s="1059">
        <v>2385</v>
      </c>
      <c r="XV85" s="1060">
        <v>0.19287211740041929</v>
      </c>
      <c r="XW85" s="1060">
        <v>0.17753633680780323</v>
      </c>
      <c r="XX85" s="1060">
        <v>0.20919567314181034</v>
      </c>
      <c r="XY85" s="1059">
        <v>455</v>
      </c>
      <c r="XZ85" s="1059">
        <v>2500</v>
      </c>
      <c r="YA85" s="1060">
        <v>0.182</v>
      </c>
      <c r="YB85" s="1060">
        <v>0.16736679034710714</v>
      </c>
      <c r="YC85" s="1060">
        <v>0.19760897742818651</v>
      </c>
      <c r="YD85" s="1059">
        <v>465</v>
      </c>
      <c r="YE85" s="1059">
        <v>2480</v>
      </c>
      <c r="YF85" s="1060">
        <v>0.1875</v>
      </c>
      <c r="YG85" s="1060">
        <v>0.17262604928993175</v>
      </c>
      <c r="YH85" s="1060">
        <v>0.20334056303325321</v>
      </c>
      <c r="YI85" s="1059" t="s">
        <v>770</v>
      </c>
      <c r="YJ85" s="1059" t="s">
        <v>770</v>
      </c>
      <c r="YK85" s="1060" t="s">
        <v>770</v>
      </c>
      <c r="YL85" s="1060" t="s">
        <v>770</v>
      </c>
      <c r="YM85" s="1072" t="s">
        <v>770</v>
      </c>
      <c r="YN85" s="1059">
        <v>415</v>
      </c>
      <c r="YO85" s="1059">
        <v>415</v>
      </c>
      <c r="YP85" s="1059">
        <v>450</v>
      </c>
      <c r="YQ85" s="1059">
        <v>445</v>
      </c>
      <c r="YR85" s="1059">
        <v>455</v>
      </c>
      <c r="YS85" s="1059">
        <v>360</v>
      </c>
      <c r="YT85" s="1126">
        <v>335</v>
      </c>
      <c r="YU85" s="1059">
        <v>38</v>
      </c>
      <c r="YV85" s="1059">
        <v>264</v>
      </c>
      <c r="YW85" s="1060">
        <v>0.14393939393939395</v>
      </c>
      <c r="YX85" s="1060">
        <v>0.10669818641725223</v>
      </c>
      <c r="YY85" s="1060">
        <v>0.19139404759400222</v>
      </c>
      <c r="YZ85" s="1059">
        <v>31</v>
      </c>
      <c r="ZA85" s="1059">
        <v>264</v>
      </c>
      <c r="ZB85" s="1060">
        <v>0.11742424242424243</v>
      </c>
      <c r="ZC85" s="1060">
        <v>8.3969226836461588E-2</v>
      </c>
      <c r="ZD85" s="1060">
        <v>0.16185327992031182</v>
      </c>
      <c r="ZE85" s="1059">
        <v>30</v>
      </c>
      <c r="ZF85" s="1059">
        <v>259</v>
      </c>
      <c r="ZG85" s="1060">
        <v>0.11583011583011583</v>
      </c>
      <c r="ZH85" s="1060">
        <v>8.2351197399546855E-2</v>
      </c>
      <c r="ZI85" s="1060">
        <v>0.16053841030212723</v>
      </c>
      <c r="ZJ85" s="1059">
        <v>61</v>
      </c>
      <c r="ZK85" s="1059">
        <v>261</v>
      </c>
      <c r="ZL85" s="1060">
        <v>0.23371647509578544</v>
      </c>
      <c r="ZM85" s="1060">
        <v>0.18646507431800577</v>
      </c>
      <c r="ZN85" s="1072">
        <v>0.28869262712741894</v>
      </c>
      <c r="ZO85" s="1059">
        <v>488</v>
      </c>
      <c r="ZP85" s="1059">
        <v>29</v>
      </c>
      <c r="ZQ85" s="1059">
        <v>459</v>
      </c>
      <c r="ZR85" s="1060">
        <v>0.94057377049180324</v>
      </c>
      <c r="ZS85" s="1059">
        <v>159</v>
      </c>
      <c r="ZT85" s="1059">
        <v>43</v>
      </c>
      <c r="ZU85" s="1059">
        <v>202</v>
      </c>
      <c r="ZV85" s="1060">
        <v>0.34640522875816993</v>
      </c>
      <c r="ZW85" s="1060">
        <v>0.30431234481335884</v>
      </c>
      <c r="ZX85" s="1060">
        <v>0.39104770275181888</v>
      </c>
      <c r="ZY85" s="1060">
        <v>0.44008714596949888</v>
      </c>
      <c r="ZZ85" s="1060">
        <v>0.39535844817521043</v>
      </c>
      <c r="AAA85" s="1072">
        <v>0.48581036470482342</v>
      </c>
      <c r="AAB85" s="1059">
        <v>73</v>
      </c>
      <c r="AAC85" s="1059">
        <v>425</v>
      </c>
      <c r="AAD85" s="1059">
        <v>498</v>
      </c>
      <c r="AAE85" s="1060">
        <v>0.85341365461847385</v>
      </c>
      <c r="AAF85" s="1059">
        <v>135</v>
      </c>
      <c r="AAG85" s="1060">
        <v>0.31764705882352939</v>
      </c>
      <c r="AAH85" s="1060">
        <v>0.27518700201484081</v>
      </c>
      <c r="AAI85" s="1060">
        <v>0.3633740633582529</v>
      </c>
      <c r="AAJ85" s="1059">
        <v>57</v>
      </c>
      <c r="AAK85" s="1059">
        <v>192</v>
      </c>
      <c r="AAL85" s="1060">
        <v>0.45176470588235296</v>
      </c>
      <c r="AAM85" s="1060">
        <v>0.40509280372787243</v>
      </c>
      <c r="AAN85" s="1072">
        <v>0.49930076840307491</v>
      </c>
      <c r="AAO85" s="1059">
        <v>453</v>
      </c>
      <c r="AAP85" s="1059">
        <v>157</v>
      </c>
      <c r="AAQ85" s="1060">
        <v>0.34657836644591611</v>
      </c>
      <c r="AAR85" s="1060">
        <v>0.30421158605897991</v>
      </c>
      <c r="AAS85" s="1060">
        <v>0.39152531059041951</v>
      </c>
      <c r="AAT85" s="1059">
        <v>57</v>
      </c>
      <c r="AAU85" s="1059">
        <v>214</v>
      </c>
      <c r="AAV85" s="1060">
        <v>0.47240618101545256</v>
      </c>
      <c r="AAW85" s="1060">
        <v>0.42685791907610826</v>
      </c>
      <c r="AAX85" s="1072">
        <v>0.51841850118457511</v>
      </c>
      <c r="AAY85" s="1059">
        <v>518</v>
      </c>
      <c r="AAZ85" s="1059">
        <v>505</v>
      </c>
      <c r="ABA85" s="1059">
        <v>13</v>
      </c>
      <c r="ABB85" s="1060">
        <v>0.97490347490347495</v>
      </c>
      <c r="ABC85" s="1059">
        <v>191</v>
      </c>
      <c r="ABD85" s="1060">
        <v>0.37821782178217822</v>
      </c>
      <c r="ABE85" s="1060">
        <v>0.33699179169590276</v>
      </c>
      <c r="ABF85" s="1060">
        <v>0.42128262193959698</v>
      </c>
      <c r="ABG85" s="1059">
        <v>39</v>
      </c>
      <c r="ABH85" s="1059">
        <v>230</v>
      </c>
      <c r="ABI85" s="1060">
        <v>0.45544554455445546</v>
      </c>
      <c r="ABJ85" s="1060">
        <v>0.41250971705250833</v>
      </c>
      <c r="ABK85" s="1072">
        <v>0.49905409281413793</v>
      </c>
      <c r="ABL85" s="1059">
        <v>14865</v>
      </c>
      <c r="ABM85" s="1059">
        <v>10026</v>
      </c>
      <c r="ABN85" s="1059">
        <v>4839</v>
      </c>
      <c r="ABO85" s="1059">
        <v>840</v>
      </c>
      <c r="ABP85" s="1059">
        <v>518</v>
      </c>
      <c r="ABQ85" s="1059">
        <v>976</v>
      </c>
      <c r="ABR85" s="1059">
        <v>724</v>
      </c>
      <c r="ABS85" s="1059">
        <v>713</v>
      </c>
      <c r="ABT85" s="1059">
        <v>450</v>
      </c>
      <c r="ABU85" s="1059">
        <v>320</v>
      </c>
      <c r="ABV85" s="1059">
        <v>253</v>
      </c>
      <c r="ABW85" s="1126">
        <v>45</v>
      </c>
      <c r="ABX85" s="1059">
        <v>335</v>
      </c>
      <c r="ABY85" s="1059">
        <v>250</v>
      </c>
      <c r="ABZ85" s="1059">
        <v>200</v>
      </c>
      <c r="ACA85" s="1059">
        <v>125</v>
      </c>
      <c r="ACB85" s="1059">
        <v>775</v>
      </c>
      <c r="ACC85" s="1059">
        <v>895</v>
      </c>
      <c r="ACD85" s="1059">
        <v>500</v>
      </c>
      <c r="ACE85" s="1059">
        <v>360</v>
      </c>
      <c r="ACF85" s="1059">
        <v>290</v>
      </c>
      <c r="ACG85" s="1059">
        <v>195</v>
      </c>
      <c r="ACH85" s="1059">
        <v>85</v>
      </c>
      <c r="ACI85" s="1059">
        <v>850</v>
      </c>
      <c r="ACJ85" s="1059">
        <v>945</v>
      </c>
      <c r="ACK85" s="1059">
        <v>545</v>
      </c>
      <c r="ACL85" s="1059">
        <v>455</v>
      </c>
      <c r="ACM85" s="1059">
        <v>325</v>
      </c>
      <c r="ACN85" s="1059">
        <v>205</v>
      </c>
      <c r="ACO85" s="1059">
        <v>100</v>
      </c>
      <c r="ACP85" s="1059">
        <v>960</v>
      </c>
      <c r="ACQ85" s="1059">
        <v>1100</v>
      </c>
      <c r="ACR85" s="1059">
        <v>645</v>
      </c>
      <c r="ACS85" s="1059">
        <v>445</v>
      </c>
      <c r="ACT85" s="1059">
        <v>340</v>
      </c>
      <c r="ACU85" s="1059">
        <v>265</v>
      </c>
      <c r="ACV85" s="1059">
        <v>150</v>
      </c>
      <c r="ACW85" s="1059">
        <v>1035</v>
      </c>
      <c r="ACX85" s="1059">
        <v>1165</v>
      </c>
      <c r="ACY85" s="1059">
        <v>685</v>
      </c>
      <c r="ACZ85" s="1059">
        <v>450</v>
      </c>
      <c r="ADA85" s="1059">
        <v>345</v>
      </c>
      <c r="ADB85" s="1059">
        <v>260</v>
      </c>
      <c r="ADC85" s="1059">
        <v>110</v>
      </c>
      <c r="ADD85" s="1059">
        <v>1080</v>
      </c>
      <c r="ADE85" s="1059">
        <v>1190</v>
      </c>
      <c r="ADF85" s="1059">
        <v>725</v>
      </c>
      <c r="ADG85" s="1059">
        <v>415</v>
      </c>
      <c r="ADH85" s="1059">
        <v>390</v>
      </c>
      <c r="ADI85" s="1059">
        <v>290</v>
      </c>
      <c r="ADJ85" s="1059">
        <v>160</v>
      </c>
      <c r="ADK85" s="1059">
        <v>1100</v>
      </c>
      <c r="ADL85" s="1059">
        <v>1250</v>
      </c>
      <c r="ADM85" s="1126">
        <v>735</v>
      </c>
      <c r="ADN85" s="1059">
        <v>539</v>
      </c>
      <c r="ADO85" s="1059">
        <v>519</v>
      </c>
      <c r="ADP85" s="1060">
        <v>0.96289424860853434</v>
      </c>
      <c r="ADQ85" s="1059">
        <v>518</v>
      </c>
      <c r="ADR85" s="1060">
        <v>0.96103896103896103</v>
      </c>
      <c r="ADS85" s="1059">
        <v>548</v>
      </c>
      <c r="ADT85" s="1059">
        <v>524</v>
      </c>
      <c r="ADU85" s="1060">
        <v>0.95620437956204385</v>
      </c>
      <c r="ADV85" s="1059">
        <v>513</v>
      </c>
      <c r="ADW85" s="1060">
        <v>0.93613138686131392</v>
      </c>
      <c r="ADX85" s="1059">
        <v>515</v>
      </c>
      <c r="ADY85" s="1060">
        <v>0.93978102189781021</v>
      </c>
      <c r="ADZ85" s="1059">
        <v>515</v>
      </c>
      <c r="AEA85" s="1060">
        <v>0.93978102189781021</v>
      </c>
      <c r="AEB85" s="1059">
        <v>570</v>
      </c>
      <c r="AEC85" s="1059">
        <v>537</v>
      </c>
      <c r="AED85" s="1060">
        <v>0.94210526315789478</v>
      </c>
      <c r="AEE85" s="1059">
        <v>508</v>
      </c>
      <c r="AEF85" s="1060">
        <v>0.89122807017543859</v>
      </c>
      <c r="AEG85" s="1059">
        <v>537</v>
      </c>
      <c r="AEH85" s="1060">
        <v>0.94210526315789478</v>
      </c>
      <c r="AEI85" s="1059">
        <v>535</v>
      </c>
      <c r="AEJ85" s="1060">
        <v>0.93859649122807021</v>
      </c>
      <c r="AEK85" s="1059">
        <v>513</v>
      </c>
      <c r="AEL85" s="1060">
        <v>0.9</v>
      </c>
      <c r="AEM85" s="1059">
        <v>524</v>
      </c>
      <c r="AEN85" s="1060">
        <v>0.91929824561403506</v>
      </c>
      <c r="AEO85" s="1059">
        <v>503</v>
      </c>
      <c r="AEP85" s="1072">
        <v>0.88245614035087716</v>
      </c>
      <c r="AEQ85" s="1042">
        <v>545</v>
      </c>
      <c r="AER85" s="1042">
        <v>506</v>
      </c>
      <c r="AES85" s="1144">
        <v>0.92844036697247712</v>
      </c>
      <c r="AET85" s="64">
        <v>105</v>
      </c>
      <c r="AEU85" s="1144">
        <v>0.19266055045871561</v>
      </c>
      <c r="AEV85" s="1042">
        <v>508</v>
      </c>
      <c r="AEW85" s="1144">
        <v>0.93211009174311932</v>
      </c>
      <c r="AEX85" s="1042">
        <v>520</v>
      </c>
      <c r="AEY85" s="1042">
        <v>501</v>
      </c>
      <c r="AEZ85" s="1144">
        <v>0.96346153846153848</v>
      </c>
      <c r="AFA85" s="65">
        <v>487</v>
      </c>
      <c r="AFB85" s="1144">
        <v>0.93653846153846154</v>
      </c>
      <c r="AFC85" s="65">
        <v>402</v>
      </c>
      <c r="AFD85" s="1144">
        <v>0.77307692307692311</v>
      </c>
      <c r="AFE85" s="1042">
        <v>488</v>
      </c>
      <c r="AFF85" s="1144">
        <v>0.93846153846153846</v>
      </c>
      <c r="AFG85" s="1042">
        <v>394</v>
      </c>
      <c r="AFH85" s="1144">
        <v>0.75769230769230766</v>
      </c>
      <c r="AFI85" s="1042">
        <v>568</v>
      </c>
      <c r="AFJ85" s="1042">
        <v>546</v>
      </c>
      <c r="AFK85" s="1144">
        <v>0.96126760563380287</v>
      </c>
      <c r="AFL85" s="65">
        <v>460</v>
      </c>
      <c r="AFM85" s="1144">
        <v>0.8098591549295775</v>
      </c>
      <c r="AFN85" s="65">
        <v>546</v>
      </c>
      <c r="AFO85" s="1144">
        <v>0.96126760563380287</v>
      </c>
      <c r="AFP85" s="65">
        <v>546</v>
      </c>
      <c r="AFQ85" s="1144">
        <v>0.96126760563380287</v>
      </c>
      <c r="AFR85" s="65">
        <v>402</v>
      </c>
      <c r="AFS85" s="1144">
        <v>0.70774647887323938</v>
      </c>
      <c r="AFT85" s="65">
        <v>526</v>
      </c>
      <c r="AFU85" s="1144">
        <v>0.926056338028169</v>
      </c>
      <c r="AFV85" s="1042">
        <v>542</v>
      </c>
      <c r="AFW85" s="1144">
        <v>0.95422535211267601</v>
      </c>
      <c r="AFX85" s="1042">
        <v>520</v>
      </c>
      <c r="AFY85" s="1144">
        <v>0.91549295774647887</v>
      </c>
      <c r="AFZ85" s="1042">
        <v>397</v>
      </c>
      <c r="AGA85" s="1144">
        <v>0.698943661971831</v>
      </c>
      <c r="AGB85" s="1042">
        <v>386</v>
      </c>
      <c r="AGC85" s="802">
        <v>0.67957746478873238</v>
      </c>
      <c r="AGD85" s="1042">
        <v>521</v>
      </c>
      <c r="AGE85" s="1039">
        <v>506</v>
      </c>
      <c r="AGF85" s="1145">
        <v>0.97120921305182339</v>
      </c>
      <c r="AGG85" s="1039">
        <v>1</v>
      </c>
      <c r="AGH85" s="1145">
        <v>1.9193857965451055E-3</v>
      </c>
      <c r="AGI85" s="1039">
        <v>505</v>
      </c>
      <c r="AGJ85" s="1145">
        <v>0.96928982725527835</v>
      </c>
      <c r="AGK85" s="1039">
        <v>550</v>
      </c>
      <c r="AGL85" s="1039">
        <v>537</v>
      </c>
      <c r="AGM85" s="1145">
        <v>0.97636363636363632</v>
      </c>
      <c r="AGN85" s="1039">
        <v>517</v>
      </c>
      <c r="AGO85" s="1145">
        <v>0.94</v>
      </c>
      <c r="AGP85" s="1039">
        <v>536</v>
      </c>
      <c r="AGQ85" s="1145">
        <v>0.97454545454545449</v>
      </c>
      <c r="AGR85" s="1039">
        <v>515</v>
      </c>
      <c r="AGS85" s="1145">
        <v>0.9363636363636364</v>
      </c>
      <c r="AGT85" s="1039">
        <v>513</v>
      </c>
      <c r="AGU85" s="1145">
        <v>0.93272727272727274</v>
      </c>
      <c r="AGV85" s="1039">
        <v>562</v>
      </c>
      <c r="AGW85" s="1039">
        <v>534</v>
      </c>
      <c r="AGX85" s="1145">
        <v>0.95017793594306055</v>
      </c>
      <c r="AGY85" s="1039">
        <v>512</v>
      </c>
      <c r="AGZ85" s="1145">
        <v>0.91103202846975084</v>
      </c>
      <c r="AHA85" s="1039">
        <v>534</v>
      </c>
      <c r="AHB85" s="1145">
        <v>0.95017793594306055</v>
      </c>
      <c r="AHC85" s="1039">
        <v>534</v>
      </c>
      <c r="AHD85" s="1145">
        <v>0.95017793594306055</v>
      </c>
      <c r="AHE85" s="1039">
        <v>526</v>
      </c>
      <c r="AHF85" s="1145">
        <v>0.93594306049822062</v>
      </c>
      <c r="AHG85" s="1039">
        <v>452</v>
      </c>
      <c r="AHH85" s="1145">
        <v>0.80427046263345192</v>
      </c>
      <c r="AHI85" s="1039">
        <v>524</v>
      </c>
      <c r="AHJ85" s="1145">
        <v>0.93238434163701067</v>
      </c>
      <c r="AHK85" s="1039">
        <v>508</v>
      </c>
      <c r="AHL85" s="1145">
        <v>0.90391459074733094</v>
      </c>
      <c r="AHM85" s="1039">
        <v>525</v>
      </c>
      <c r="AHN85" s="1145">
        <v>0.9341637010676157</v>
      </c>
      <c r="AHO85" s="1039">
        <v>497</v>
      </c>
      <c r="AHP85" s="749">
        <v>0.88434163701067614</v>
      </c>
    </row>
    <row r="86" spans="1:900" x14ac:dyDescent="0.2">
      <c r="A86" s="1979"/>
      <c r="B86" s="8" t="s">
        <v>657</v>
      </c>
      <c r="C86" s="1015" t="s">
        <v>727</v>
      </c>
      <c r="D86" s="3" t="s">
        <v>770</v>
      </c>
      <c r="E86" s="1" t="s">
        <v>770</v>
      </c>
      <c r="F86" s="1" t="s">
        <v>770</v>
      </c>
      <c r="G86" s="1" t="s">
        <v>770</v>
      </c>
      <c r="H86" s="1" t="s">
        <v>770</v>
      </c>
      <c r="I86" s="1" t="s">
        <v>770</v>
      </c>
      <c r="J86" s="1" t="s">
        <v>657</v>
      </c>
      <c r="K86" s="1" t="s">
        <v>588</v>
      </c>
      <c r="L86" s="1" t="s">
        <v>737</v>
      </c>
      <c r="M86" s="1" t="s">
        <v>770</v>
      </c>
      <c r="N86" s="1" t="s">
        <v>770</v>
      </c>
      <c r="O86" s="1" t="s">
        <v>770</v>
      </c>
      <c r="P86" s="1" t="s">
        <v>588</v>
      </c>
      <c r="Q86" s="1" t="s">
        <v>770</v>
      </c>
      <c r="R86" s="1" t="s">
        <v>770</v>
      </c>
      <c r="S86" s="1" t="s">
        <v>770</v>
      </c>
      <c r="T86" s="1" t="s">
        <v>770</v>
      </c>
      <c r="U86" s="913" t="s">
        <v>770</v>
      </c>
      <c r="V86" s="1125">
        <v>1075</v>
      </c>
      <c r="W86" s="1059">
        <v>1260</v>
      </c>
      <c r="X86" s="1059">
        <v>7115</v>
      </c>
      <c r="Y86" s="1059">
        <v>8435</v>
      </c>
      <c r="Z86" s="1098">
        <v>0.1510892480674631</v>
      </c>
      <c r="AA86" s="1098">
        <v>0.14295601146138379</v>
      </c>
      <c r="AB86" s="1098">
        <v>0.15959904209328538</v>
      </c>
      <c r="AC86" s="1098">
        <v>0.14937759336099585</v>
      </c>
      <c r="AD86" s="1098">
        <v>0.14193020049980329</v>
      </c>
      <c r="AE86" s="1072">
        <v>0.15714420102040189</v>
      </c>
      <c r="AF86" s="1059">
        <v>1015</v>
      </c>
      <c r="AG86" s="1059">
        <v>1145</v>
      </c>
      <c r="AH86" s="1059">
        <v>7105</v>
      </c>
      <c r="AI86" s="1059">
        <v>8485</v>
      </c>
      <c r="AJ86" s="1098">
        <v>0.14285714285714285</v>
      </c>
      <c r="AK86" s="1098">
        <v>0.13491343197243361</v>
      </c>
      <c r="AL86" s="1098">
        <v>0.15118683775535602</v>
      </c>
      <c r="AM86" s="1098">
        <v>0.13494401885680612</v>
      </c>
      <c r="AN86" s="1098">
        <v>0.12783920860359468</v>
      </c>
      <c r="AO86" s="1072">
        <v>0.14237922696833841</v>
      </c>
      <c r="AP86" s="1059">
        <v>1050</v>
      </c>
      <c r="AQ86" s="1059">
        <v>1195</v>
      </c>
      <c r="AR86" s="1059">
        <v>7215</v>
      </c>
      <c r="AS86" s="1059">
        <v>8570</v>
      </c>
      <c r="AT86" s="1098">
        <v>0.14553014553014554</v>
      </c>
      <c r="AU86" s="1098">
        <v>0.13758193159832166</v>
      </c>
      <c r="AV86" s="1098">
        <v>0.15385561704738418</v>
      </c>
      <c r="AW86" s="1098">
        <v>0.13943990665110853</v>
      </c>
      <c r="AX86" s="1098">
        <v>0.13226730175066187</v>
      </c>
      <c r="AY86" s="1072">
        <v>0.14693560517478993</v>
      </c>
      <c r="AZ86" s="1059">
        <v>1085</v>
      </c>
      <c r="BA86" s="1059">
        <v>1220</v>
      </c>
      <c r="BB86" s="1059">
        <v>7120</v>
      </c>
      <c r="BC86" s="1059">
        <v>8500</v>
      </c>
      <c r="BD86" s="1098">
        <v>0.1523876404494382</v>
      </c>
      <c r="BE86" s="1098">
        <v>0.1442272492035645</v>
      </c>
      <c r="BF86" s="1098">
        <v>0.16092292453157075</v>
      </c>
      <c r="BG86" s="1098">
        <v>0.14352941176470588</v>
      </c>
      <c r="BH86" s="1098">
        <v>0.13623679835526686</v>
      </c>
      <c r="BI86" s="1072">
        <v>0.1511440836443376</v>
      </c>
      <c r="BJ86" s="1059">
        <v>2497</v>
      </c>
      <c r="BK86" s="1059">
        <v>2450</v>
      </c>
      <c r="BL86" s="1059">
        <v>2201</v>
      </c>
      <c r="BM86" s="1059">
        <v>2993</v>
      </c>
      <c r="BN86" s="1059">
        <v>3987</v>
      </c>
      <c r="BO86" s="1059">
        <v>10141</v>
      </c>
      <c r="BP86" s="1059">
        <v>14128</v>
      </c>
      <c r="BQ86" s="1126">
        <v>47675</v>
      </c>
      <c r="BR86" s="1059">
        <v>2502</v>
      </c>
      <c r="BS86" s="1059">
        <v>2372</v>
      </c>
      <c r="BT86" s="1059">
        <v>2205</v>
      </c>
      <c r="BU86" s="1059">
        <v>2940</v>
      </c>
      <c r="BV86" s="1059">
        <v>3871</v>
      </c>
      <c r="BW86" s="1059">
        <v>10019</v>
      </c>
      <c r="BX86" s="1059">
        <v>13890</v>
      </c>
      <c r="BY86" s="1126">
        <v>46913</v>
      </c>
      <c r="BZ86" s="1059">
        <v>2475</v>
      </c>
      <c r="CA86" s="1059">
        <v>2286</v>
      </c>
      <c r="CB86" s="1059">
        <v>2216</v>
      </c>
      <c r="CC86" s="1059">
        <v>2881</v>
      </c>
      <c r="CD86" s="1059">
        <v>3840</v>
      </c>
      <c r="CE86" s="1059">
        <v>9858</v>
      </c>
      <c r="CF86" s="1059">
        <v>13698</v>
      </c>
      <c r="CG86" s="1126">
        <v>46241</v>
      </c>
      <c r="CH86" s="1059">
        <v>2418</v>
      </c>
      <c r="CI86" s="1059">
        <v>2216</v>
      </c>
      <c r="CJ86" s="1059">
        <v>2213</v>
      </c>
      <c r="CK86" s="1059">
        <v>2932</v>
      </c>
      <c r="CL86" s="1059">
        <v>3725</v>
      </c>
      <c r="CM86" s="1059">
        <v>9779</v>
      </c>
      <c r="CN86" s="1059">
        <v>13504</v>
      </c>
      <c r="CO86" s="1126">
        <v>45765</v>
      </c>
      <c r="CP86" s="1059">
        <v>2425</v>
      </c>
      <c r="CQ86" s="1059">
        <v>2158</v>
      </c>
      <c r="CR86" s="1059">
        <v>2258</v>
      </c>
      <c r="CS86" s="1059">
        <v>2851</v>
      </c>
      <c r="CT86" s="1059">
        <v>3611</v>
      </c>
      <c r="CU86" s="1059">
        <v>9692</v>
      </c>
      <c r="CV86" s="1059">
        <v>13303</v>
      </c>
      <c r="CW86" s="1126">
        <v>45235</v>
      </c>
      <c r="CX86" s="1059">
        <v>2297</v>
      </c>
      <c r="CY86" s="1059">
        <v>2108</v>
      </c>
      <c r="CZ86" s="1059">
        <v>2321</v>
      </c>
      <c r="DA86" s="1059">
        <v>2878</v>
      </c>
      <c r="DB86" s="1059">
        <v>3540</v>
      </c>
      <c r="DC86" s="1059">
        <v>9604</v>
      </c>
      <c r="DD86" s="1059">
        <v>13144</v>
      </c>
      <c r="DE86" s="1126">
        <v>44817</v>
      </c>
      <c r="DF86" s="1059">
        <v>2285</v>
      </c>
      <c r="DG86" s="1059">
        <v>2074</v>
      </c>
      <c r="DH86" s="1059">
        <v>2340</v>
      </c>
      <c r="DI86" s="1059">
        <v>3056</v>
      </c>
      <c r="DJ86" s="1059">
        <v>3152</v>
      </c>
      <c r="DK86" s="1059">
        <v>9755</v>
      </c>
      <c r="DL86" s="1059">
        <v>12907</v>
      </c>
      <c r="DM86" s="1126">
        <v>44218</v>
      </c>
      <c r="DN86" s="1059">
        <v>2236</v>
      </c>
      <c r="DO86" s="1059">
        <v>2086</v>
      </c>
      <c r="DP86" s="1059">
        <v>2341</v>
      </c>
      <c r="DQ86" s="1059">
        <v>3133</v>
      </c>
      <c r="DR86" s="1059">
        <v>3014</v>
      </c>
      <c r="DS86" s="1059">
        <v>9796</v>
      </c>
      <c r="DT86" s="1059">
        <v>12810</v>
      </c>
      <c r="DU86" s="1126">
        <v>43678</v>
      </c>
      <c r="DV86" s="1059">
        <v>2122</v>
      </c>
      <c r="DW86" s="1059">
        <v>2109</v>
      </c>
      <c r="DX86" s="1059">
        <v>2352</v>
      </c>
      <c r="DY86" s="1059">
        <v>3146</v>
      </c>
      <c r="DZ86" s="1059">
        <v>2947</v>
      </c>
      <c r="EA86" s="1059">
        <v>9729</v>
      </c>
      <c r="EB86" s="1059">
        <v>12676</v>
      </c>
      <c r="EC86" s="1126">
        <v>43228</v>
      </c>
      <c r="ED86" s="1059">
        <v>2075</v>
      </c>
      <c r="EE86" s="1059">
        <v>2137</v>
      </c>
      <c r="EF86" s="1059">
        <v>2360</v>
      </c>
      <c r="EG86" s="1059">
        <v>3088</v>
      </c>
      <c r="EH86" s="1059">
        <v>2839</v>
      </c>
      <c r="EI86" s="1059">
        <v>9660</v>
      </c>
      <c r="EJ86" s="1059">
        <v>12499</v>
      </c>
      <c r="EK86" s="1126">
        <v>42615</v>
      </c>
      <c r="EL86" s="1059">
        <v>2014</v>
      </c>
      <c r="EM86" s="1059">
        <v>2144</v>
      </c>
      <c r="EN86" s="1059">
        <v>2378</v>
      </c>
      <c r="EO86" s="1059">
        <v>2947</v>
      </c>
      <c r="EP86" s="1059">
        <v>2743</v>
      </c>
      <c r="EQ86" s="1059">
        <v>9483</v>
      </c>
      <c r="ER86" s="1059">
        <v>12226</v>
      </c>
      <c r="ES86" s="1126">
        <v>42175</v>
      </c>
      <c r="ET86" s="1059" t="s">
        <v>770</v>
      </c>
      <c r="EU86" s="1059" t="s">
        <v>770</v>
      </c>
      <c r="EV86" s="1059">
        <v>36</v>
      </c>
      <c r="EW86" s="1059">
        <v>46</v>
      </c>
      <c r="EX86" s="1059">
        <v>82</v>
      </c>
      <c r="EY86" s="1059">
        <v>314</v>
      </c>
      <c r="EZ86" s="1098">
        <v>0.26114649681528662</v>
      </c>
      <c r="FA86" s="1098">
        <v>0.21565632604582238</v>
      </c>
      <c r="FB86" s="1098">
        <v>0.31241027496792256</v>
      </c>
      <c r="FC86" s="64" t="s">
        <v>3498</v>
      </c>
      <c r="FD86" s="1098">
        <v>0.1464968152866242</v>
      </c>
      <c r="FE86" s="1098">
        <v>0.11166118289703097</v>
      </c>
      <c r="FF86" s="1098">
        <v>0.18987738660331152</v>
      </c>
      <c r="FG86" s="1126" t="s">
        <v>3498</v>
      </c>
      <c r="FH86" s="1059" t="s">
        <v>770</v>
      </c>
      <c r="FI86" s="1059" t="s">
        <v>770</v>
      </c>
      <c r="FJ86" s="1059">
        <v>47</v>
      </c>
      <c r="FK86" s="1059">
        <v>54</v>
      </c>
      <c r="FL86" s="1059">
        <v>101</v>
      </c>
      <c r="FM86" s="1059">
        <v>330</v>
      </c>
      <c r="FN86" s="1098">
        <v>0.30606060606060603</v>
      </c>
      <c r="FO86" s="1098">
        <v>0.25880599056632875</v>
      </c>
      <c r="FP86" s="1098">
        <v>0.35777847904339505</v>
      </c>
      <c r="FQ86" s="1059" t="s">
        <v>2154</v>
      </c>
      <c r="FR86" s="1098">
        <v>0.16363636363636364</v>
      </c>
      <c r="FS86" s="1098">
        <v>0.12763454290338996</v>
      </c>
      <c r="FT86" s="1098">
        <v>0.2073791465759747</v>
      </c>
      <c r="FU86" s="1126" t="s">
        <v>2154</v>
      </c>
      <c r="FV86" s="1059" t="s">
        <v>770</v>
      </c>
      <c r="FW86" s="1059" t="s">
        <v>770</v>
      </c>
      <c r="FX86" s="1059">
        <v>35</v>
      </c>
      <c r="FY86" s="1059">
        <v>46</v>
      </c>
      <c r="FZ86" s="1059">
        <v>81</v>
      </c>
      <c r="GA86" s="1059">
        <v>345</v>
      </c>
      <c r="GB86" s="1098">
        <v>0.23478260869565218</v>
      </c>
      <c r="GC86" s="1098">
        <v>0.19312796202664401</v>
      </c>
      <c r="GD86" s="1098">
        <v>0.28227842854786989</v>
      </c>
      <c r="GE86" s="1059" t="s">
        <v>3498</v>
      </c>
      <c r="GF86" s="1098">
        <v>0.13333333333333333</v>
      </c>
      <c r="GG86" s="1098">
        <v>0.10147112968434463</v>
      </c>
      <c r="GH86" s="1098">
        <v>0.17327103870555713</v>
      </c>
      <c r="GI86" s="1126" t="s">
        <v>3498</v>
      </c>
      <c r="GJ86" s="1059" t="s">
        <v>770</v>
      </c>
      <c r="GK86" s="1059" t="s">
        <v>770</v>
      </c>
      <c r="GL86" s="1059">
        <v>41</v>
      </c>
      <c r="GM86" s="1059">
        <v>53</v>
      </c>
      <c r="GN86" s="1059">
        <v>94</v>
      </c>
      <c r="GO86" s="1059">
        <v>330</v>
      </c>
      <c r="GP86" s="1098">
        <v>0.28484848484848485</v>
      </c>
      <c r="GQ86" s="1098">
        <v>0.23884549492097426</v>
      </c>
      <c r="GR86" s="1098">
        <v>0.33580290105231303</v>
      </c>
      <c r="GS86" s="1059" t="s">
        <v>2154</v>
      </c>
      <c r="GT86" s="1098">
        <v>0.16060606060606061</v>
      </c>
      <c r="GU86" s="1098">
        <v>0.12493226911303647</v>
      </c>
      <c r="GV86" s="1098">
        <v>0.20409055270398013</v>
      </c>
      <c r="GW86" s="1126" t="s">
        <v>2154</v>
      </c>
      <c r="GX86" s="1059" t="s">
        <v>770</v>
      </c>
      <c r="GY86" s="1059" t="s">
        <v>770</v>
      </c>
      <c r="GZ86" s="1059">
        <v>43</v>
      </c>
      <c r="HA86" s="1059">
        <v>29</v>
      </c>
      <c r="HB86" s="1059">
        <v>72</v>
      </c>
      <c r="HC86" s="1059">
        <v>402</v>
      </c>
      <c r="HD86" s="1098">
        <v>0.17910447761194029</v>
      </c>
      <c r="HE86" s="1098">
        <v>0.14471343691543054</v>
      </c>
      <c r="HF86" s="1098">
        <v>0.21957033845413401</v>
      </c>
      <c r="HG86" s="1059" t="s">
        <v>3498</v>
      </c>
      <c r="HH86" s="1098">
        <v>7.2139303482587069E-2</v>
      </c>
      <c r="HI86" s="1098">
        <v>5.0694647523747915E-2</v>
      </c>
      <c r="HJ86" s="1098">
        <v>0.10168371963567149</v>
      </c>
      <c r="HK86" s="1126" t="s">
        <v>2154</v>
      </c>
      <c r="HL86" s="1059" t="s">
        <v>770</v>
      </c>
      <c r="HM86" s="1059" t="s">
        <v>770</v>
      </c>
      <c r="HN86" s="1059">
        <v>36</v>
      </c>
      <c r="HO86" s="1059">
        <v>29</v>
      </c>
      <c r="HP86" s="1059">
        <v>65</v>
      </c>
      <c r="HQ86" s="1059">
        <v>343</v>
      </c>
      <c r="HR86" s="1098">
        <v>0.18950437317784258</v>
      </c>
      <c r="HS86" s="1098">
        <v>0.15155552247398923</v>
      </c>
      <c r="HT86" s="1098">
        <v>0.23433104159413695</v>
      </c>
      <c r="HU86" s="1059" t="s">
        <v>2154</v>
      </c>
      <c r="HV86" s="1098">
        <v>8.4548104956268216E-2</v>
      </c>
      <c r="HW86" s="1098">
        <v>5.951136576064639E-2</v>
      </c>
      <c r="HX86" s="1098">
        <v>0.11878755799248016</v>
      </c>
      <c r="HY86" s="1126" t="s">
        <v>2154</v>
      </c>
      <c r="HZ86" s="1059" t="s">
        <v>770</v>
      </c>
      <c r="IA86" s="1059" t="s">
        <v>770</v>
      </c>
      <c r="IB86" s="1059">
        <v>47</v>
      </c>
      <c r="IC86" s="1059">
        <v>22</v>
      </c>
      <c r="ID86" s="1059">
        <v>69</v>
      </c>
      <c r="IE86" s="1059">
        <v>326</v>
      </c>
      <c r="IF86" s="1098">
        <v>0.21165644171779141</v>
      </c>
      <c r="IG86" s="1098">
        <v>0.17080409538901498</v>
      </c>
      <c r="IH86" s="1098">
        <v>0.25922510508757185</v>
      </c>
      <c r="II86" s="1059" t="s">
        <v>2154</v>
      </c>
      <c r="IJ86" s="1098">
        <v>6.7484662576687116E-2</v>
      </c>
      <c r="IK86" s="1098">
        <v>4.4984906086232485E-2</v>
      </c>
      <c r="IL86" s="1098">
        <v>0.10005889462864771</v>
      </c>
      <c r="IM86" s="1126" t="s">
        <v>2154</v>
      </c>
      <c r="IN86" s="1059" t="s">
        <v>770</v>
      </c>
      <c r="IO86" s="1059" t="s">
        <v>770</v>
      </c>
      <c r="IP86" s="1059">
        <v>37</v>
      </c>
      <c r="IQ86" s="1059">
        <v>26</v>
      </c>
      <c r="IR86" s="1059">
        <v>63</v>
      </c>
      <c r="IS86" s="1059">
        <v>260</v>
      </c>
      <c r="IT86" s="1098">
        <v>0.24230769230769231</v>
      </c>
      <c r="IU86" s="1098">
        <v>0.19422175124370039</v>
      </c>
      <c r="IV86" s="1098">
        <v>0.29789749112652164</v>
      </c>
      <c r="IW86" s="1059" t="s">
        <v>2154</v>
      </c>
      <c r="IX86" s="1098">
        <v>0.1</v>
      </c>
      <c r="IY86" s="1098">
        <v>6.9159290185869832E-2</v>
      </c>
      <c r="IZ86" s="1098">
        <v>0.14248848901566882</v>
      </c>
      <c r="JA86" s="1126" t="s">
        <v>2154</v>
      </c>
      <c r="JB86" s="1059">
        <v>43679</v>
      </c>
      <c r="JC86" s="1059">
        <v>2276</v>
      </c>
      <c r="JD86" s="1059">
        <v>2069</v>
      </c>
      <c r="JE86" s="1059">
        <v>2217</v>
      </c>
      <c r="JF86" s="1059">
        <v>2634</v>
      </c>
      <c r="JG86" s="1126">
        <v>3297</v>
      </c>
      <c r="JH86" s="1059">
        <v>7188</v>
      </c>
      <c r="JI86" s="1059">
        <v>44</v>
      </c>
      <c r="JJ86" s="1059">
        <v>76</v>
      </c>
      <c r="JK86" s="1059">
        <v>116</v>
      </c>
      <c r="JL86" s="1059">
        <v>128</v>
      </c>
      <c r="JM86" s="1126">
        <v>174</v>
      </c>
      <c r="JN86" s="1060">
        <v>0.16456420705602234</v>
      </c>
      <c r="JO86" s="1060">
        <v>1.9332161687170474E-2</v>
      </c>
      <c r="JP86" s="1060">
        <v>3.6732721121314642E-2</v>
      </c>
      <c r="JQ86" s="1060">
        <v>5.2322958953540818E-2</v>
      </c>
      <c r="JR86" s="1060">
        <v>4.8595292331055431E-2</v>
      </c>
      <c r="JS86" s="1072">
        <v>5.2775250227479524E-2</v>
      </c>
      <c r="JT86" s="1059">
        <v>44737</v>
      </c>
      <c r="JU86" s="1059">
        <v>42706</v>
      </c>
      <c r="JV86" s="1059">
        <v>40645</v>
      </c>
      <c r="JW86" s="1059">
        <v>2061</v>
      </c>
      <c r="JX86" s="1059">
        <v>283</v>
      </c>
      <c r="JY86" s="1059">
        <v>136</v>
      </c>
      <c r="JZ86" s="1059">
        <v>1642</v>
      </c>
      <c r="KA86" s="1059">
        <v>533</v>
      </c>
      <c r="KB86" s="1059">
        <v>1085</v>
      </c>
      <c r="KC86" s="1059">
        <v>252</v>
      </c>
      <c r="KD86" s="1059">
        <v>161</v>
      </c>
      <c r="KE86" s="1060">
        <v>0.90853208753380865</v>
      </c>
      <c r="KF86" s="1072">
        <v>9.1467912466191348E-2</v>
      </c>
      <c r="KG86" s="1059">
        <v>2279</v>
      </c>
      <c r="KH86" s="1059">
        <v>2084</v>
      </c>
      <c r="KI86" s="1059">
        <v>1983</v>
      </c>
      <c r="KJ86" s="1059">
        <v>101</v>
      </c>
      <c r="KK86" s="1059">
        <v>4</v>
      </c>
      <c r="KL86" s="1059">
        <v>8</v>
      </c>
      <c r="KM86" s="1059">
        <v>89</v>
      </c>
      <c r="KN86" s="1059">
        <v>71</v>
      </c>
      <c r="KO86" s="1059">
        <v>94</v>
      </c>
      <c r="KP86" s="1059">
        <v>17</v>
      </c>
      <c r="KQ86" s="1059">
        <v>13</v>
      </c>
      <c r="KR86" s="1060">
        <v>0.87011847301448009</v>
      </c>
      <c r="KS86" s="1072">
        <v>0.12988152698551991</v>
      </c>
      <c r="KT86" s="1059">
        <v>1245</v>
      </c>
      <c r="KU86" s="1059">
        <v>1169</v>
      </c>
      <c r="KV86" s="1059">
        <v>1128</v>
      </c>
      <c r="KW86" s="1059">
        <v>41</v>
      </c>
      <c r="KX86" s="1059">
        <v>1</v>
      </c>
      <c r="KY86" s="1059">
        <v>7</v>
      </c>
      <c r="KZ86" s="1059">
        <v>33</v>
      </c>
      <c r="LA86" s="1059">
        <v>28</v>
      </c>
      <c r="LB86" s="1059">
        <v>33</v>
      </c>
      <c r="LC86" s="1059">
        <v>12</v>
      </c>
      <c r="LD86" s="1059">
        <v>3</v>
      </c>
      <c r="LE86" s="1060">
        <v>0.90602409638554215</v>
      </c>
      <c r="LF86" s="1072">
        <v>9.3975903614457845E-2</v>
      </c>
      <c r="LG86" s="1059">
        <v>848</v>
      </c>
      <c r="LH86" s="1059">
        <v>795</v>
      </c>
      <c r="LI86" s="1059">
        <v>771</v>
      </c>
      <c r="LJ86" s="1059">
        <v>24</v>
      </c>
      <c r="LK86" s="1059">
        <v>4</v>
      </c>
      <c r="LL86" s="1059">
        <v>5</v>
      </c>
      <c r="LM86" s="1059">
        <v>15</v>
      </c>
      <c r="LN86" s="1059">
        <v>26</v>
      </c>
      <c r="LO86" s="1059">
        <v>19</v>
      </c>
      <c r="LP86" s="1059">
        <v>4</v>
      </c>
      <c r="LQ86" s="1059">
        <v>4</v>
      </c>
      <c r="LR86" s="1060">
        <v>0.90919811320754718</v>
      </c>
      <c r="LS86" s="1072">
        <v>9.0801886792452824E-2</v>
      </c>
      <c r="LT86" s="1059">
        <v>2318</v>
      </c>
      <c r="LU86" s="1059">
        <v>2188</v>
      </c>
      <c r="LV86" s="1059">
        <v>2124</v>
      </c>
      <c r="LW86" s="1059">
        <v>64</v>
      </c>
      <c r="LX86" s="1059">
        <v>5</v>
      </c>
      <c r="LY86" s="1059">
        <v>17</v>
      </c>
      <c r="LZ86" s="1059">
        <v>42</v>
      </c>
      <c r="MA86" s="1059">
        <v>58</v>
      </c>
      <c r="MB86" s="1059">
        <v>49</v>
      </c>
      <c r="MC86" s="1059">
        <v>18</v>
      </c>
      <c r="MD86" s="1059">
        <v>5</v>
      </c>
      <c r="ME86" s="1060">
        <v>0.91630716134598789</v>
      </c>
      <c r="MF86" s="1072">
        <v>8.3692838654012114E-2</v>
      </c>
      <c r="MG86" s="1059">
        <v>491</v>
      </c>
      <c r="MH86" s="1059">
        <v>466</v>
      </c>
      <c r="MI86" s="1059">
        <v>455</v>
      </c>
      <c r="MJ86" s="1059">
        <v>11</v>
      </c>
      <c r="MK86" s="1059">
        <v>0</v>
      </c>
      <c r="ML86" s="1059">
        <v>3</v>
      </c>
      <c r="MM86" s="1059">
        <v>8</v>
      </c>
      <c r="MN86" s="1059">
        <v>14</v>
      </c>
      <c r="MO86" s="1059">
        <v>6</v>
      </c>
      <c r="MP86" s="1059">
        <v>4</v>
      </c>
      <c r="MQ86" s="1059">
        <v>1</v>
      </c>
      <c r="MR86" s="1060">
        <v>0.92668024439918528</v>
      </c>
      <c r="MS86" s="1072">
        <v>7.3319755600814718E-2</v>
      </c>
      <c r="MT86" s="1059">
        <v>972</v>
      </c>
      <c r="MU86" s="1059">
        <v>898</v>
      </c>
      <c r="MV86" s="1059">
        <v>877</v>
      </c>
      <c r="MW86" s="1059">
        <v>21</v>
      </c>
      <c r="MX86" s="1059">
        <v>1</v>
      </c>
      <c r="MY86" s="1059">
        <v>3</v>
      </c>
      <c r="MZ86" s="1059">
        <v>17</v>
      </c>
      <c r="NA86" s="1059">
        <v>21</v>
      </c>
      <c r="NB86" s="1059">
        <v>43</v>
      </c>
      <c r="NC86" s="1059">
        <v>6</v>
      </c>
      <c r="ND86" s="1059">
        <v>4</v>
      </c>
      <c r="NE86" s="1060">
        <v>0.90226337448559668</v>
      </c>
      <c r="NF86" s="1072">
        <v>9.7736625514403319E-2</v>
      </c>
      <c r="NG86" s="1059">
        <v>1568</v>
      </c>
      <c r="NH86" s="1059">
        <v>1456</v>
      </c>
      <c r="NI86" s="1059">
        <v>1400</v>
      </c>
      <c r="NJ86" s="1059">
        <v>56</v>
      </c>
      <c r="NK86" s="1059">
        <v>2</v>
      </c>
      <c r="NL86" s="1059">
        <v>0</v>
      </c>
      <c r="NM86" s="1059">
        <v>54</v>
      </c>
      <c r="NN86" s="1059">
        <v>29</v>
      </c>
      <c r="NO86" s="1059">
        <v>68</v>
      </c>
      <c r="NP86" s="1059">
        <v>11</v>
      </c>
      <c r="NQ86" s="1059">
        <v>4</v>
      </c>
      <c r="NR86" s="1060">
        <v>0.8928571428571429</v>
      </c>
      <c r="NS86" s="1072">
        <v>0.1071428571428571</v>
      </c>
      <c r="NT86" s="1059">
        <v>3449</v>
      </c>
      <c r="NU86" s="1059">
        <v>3254</v>
      </c>
      <c r="NV86" s="1059">
        <v>3054</v>
      </c>
      <c r="NW86" s="1059">
        <v>200</v>
      </c>
      <c r="NX86" s="1059">
        <v>22</v>
      </c>
      <c r="NY86" s="1059">
        <v>4</v>
      </c>
      <c r="NZ86" s="1059">
        <v>174</v>
      </c>
      <c r="OA86" s="1059">
        <v>83</v>
      </c>
      <c r="OB86" s="1059">
        <v>65</v>
      </c>
      <c r="OC86" s="1059">
        <v>27</v>
      </c>
      <c r="OD86" s="1059">
        <v>20</v>
      </c>
      <c r="OE86" s="1060">
        <v>0.88547405044940564</v>
      </c>
      <c r="OF86" s="1072">
        <v>0.11452594955059436</v>
      </c>
      <c r="OG86" s="1059">
        <v>13170</v>
      </c>
      <c r="OH86" s="1059">
        <v>12310</v>
      </c>
      <c r="OI86" s="1059">
        <v>11792</v>
      </c>
      <c r="OJ86" s="1059">
        <v>518</v>
      </c>
      <c r="OK86" s="1059">
        <v>39</v>
      </c>
      <c r="OL86" s="1059">
        <v>47</v>
      </c>
      <c r="OM86" s="1059">
        <v>432</v>
      </c>
      <c r="ON86" s="1059">
        <v>330</v>
      </c>
      <c r="OO86" s="1059">
        <v>377</v>
      </c>
      <c r="OP86" s="1059">
        <v>99</v>
      </c>
      <c r="OQ86" s="1059">
        <v>54</v>
      </c>
      <c r="OR86" s="1060">
        <v>0.89536826119969626</v>
      </c>
      <c r="OS86" s="1072">
        <v>0.10463173880030374</v>
      </c>
      <c r="OT86" s="1059">
        <v>45235</v>
      </c>
      <c r="OU86" s="1059">
        <v>14.099673637669945</v>
      </c>
      <c r="OV86" s="1060">
        <v>0</v>
      </c>
      <c r="OW86" s="1072">
        <v>0.15384615384615385</v>
      </c>
      <c r="OX86" s="1059">
        <v>7334</v>
      </c>
      <c r="OY86" s="1060">
        <v>0.15307008453776927</v>
      </c>
      <c r="OZ86" s="1059">
        <v>1122.6159999999998</v>
      </c>
      <c r="PA86" s="1060">
        <v>3.8461538461538464E-2</v>
      </c>
      <c r="PB86" s="1072">
        <v>0.19230769230769232</v>
      </c>
      <c r="PC86" s="1059">
        <v>1570</v>
      </c>
      <c r="PD86" s="1059">
        <v>215</v>
      </c>
      <c r="PE86" s="1126">
        <v>155</v>
      </c>
      <c r="PF86" s="1059">
        <v>1495</v>
      </c>
      <c r="PG86" s="1059">
        <v>205</v>
      </c>
      <c r="PH86" s="1126">
        <v>110</v>
      </c>
      <c r="PI86" s="1059">
        <v>1445</v>
      </c>
      <c r="PJ86" s="1059">
        <v>230</v>
      </c>
      <c r="PK86" s="1126">
        <v>105</v>
      </c>
      <c r="PL86" s="1059">
        <v>1375</v>
      </c>
      <c r="PM86" s="1059">
        <v>240</v>
      </c>
      <c r="PN86" s="1126">
        <v>110</v>
      </c>
      <c r="PO86" s="1059">
        <v>1320</v>
      </c>
      <c r="PP86" s="1059">
        <v>240</v>
      </c>
      <c r="PQ86" s="1126">
        <v>80</v>
      </c>
      <c r="PR86" s="1059">
        <v>1235</v>
      </c>
      <c r="PS86" s="1059">
        <v>240</v>
      </c>
      <c r="PT86" s="1126">
        <v>75</v>
      </c>
      <c r="PU86" s="1059" t="s">
        <v>770</v>
      </c>
      <c r="PV86" s="1059" t="s">
        <v>770</v>
      </c>
      <c r="PW86" s="1059" t="s">
        <v>770</v>
      </c>
      <c r="PX86" s="1059" t="s">
        <v>770</v>
      </c>
      <c r="PY86" s="1059" t="s">
        <v>770</v>
      </c>
      <c r="PZ86" s="1059" t="s">
        <v>770</v>
      </c>
      <c r="QA86" s="1059" t="s">
        <v>770</v>
      </c>
      <c r="QB86" s="1126" t="s">
        <v>770</v>
      </c>
      <c r="QC86" s="1059">
        <v>422</v>
      </c>
      <c r="QD86" s="1059">
        <v>427</v>
      </c>
      <c r="QE86" s="1059" t="s">
        <v>770</v>
      </c>
      <c r="QF86" s="1059">
        <v>430</v>
      </c>
      <c r="QG86" s="1059">
        <v>480</v>
      </c>
      <c r="QH86" s="1059">
        <v>510</v>
      </c>
      <c r="QI86" s="1059">
        <v>459</v>
      </c>
      <c r="QJ86" s="1059">
        <v>505</v>
      </c>
      <c r="QK86" s="1126">
        <v>458</v>
      </c>
      <c r="QL86" s="1059">
        <v>446</v>
      </c>
      <c r="QM86" s="1059">
        <v>501</v>
      </c>
      <c r="QN86" s="1059">
        <v>486</v>
      </c>
      <c r="QO86" s="1059">
        <v>499</v>
      </c>
      <c r="QP86" s="1059">
        <v>565</v>
      </c>
      <c r="QQ86" s="1059">
        <v>529</v>
      </c>
      <c r="QR86" s="1059">
        <v>462</v>
      </c>
      <c r="QS86" s="1059">
        <v>493</v>
      </c>
      <c r="QT86" s="1059">
        <v>493</v>
      </c>
      <c r="QU86" s="1059">
        <v>473</v>
      </c>
      <c r="QV86" s="1059">
        <v>451</v>
      </c>
      <c r="QW86" s="1059">
        <v>423</v>
      </c>
      <c r="QX86" s="1059">
        <v>448</v>
      </c>
      <c r="QY86" s="1059">
        <v>470</v>
      </c>
      <c r="QZ86" s="1059">
        <v>409</v>
      </c>
      <c r="RA86" s="1059">
        <v>459</v>
      </c>
      <c r="RB86" s="1059">
        <v>457</v>
      </c>
      <c r="RC86" s="1059">
        <v>515</v>
      </c>
      <c r="RD86" s="1059">
        <v>647</v>
      </c>
      <c r="RE86" s="1059">
        <v>915</v>
      </c>
      <c r="RF86" s="1059">
        <v>1004</v>
      </c>
      <c r="RG86" s="1059">
        <v>842</v>
      </c>
      <c r="RH86" s="1059">
        <v>803</v>
      </c>
      <c r="RI86" s="1059">
        <v>695</v>
      </c>
      <c r="RJ86" s="1126">
        <v>643</v>
      </c>
      <c r="RK86" s="1059">
        <v>480</v>
      </c>
      <c r="RL86" s="1059">
        <v>470</v>
      </c>
      <c r="RM86" s="1059">
        <v>488</v>
      </c>
      <c r="RN86" s="1059">
        <v>552</v>
      </c>
      <c r="RO86" s="1059">
        <v>512</v>
      </c>
      <c r="RP86" s="1059">
        <v>465</v>
      </c>
      <c r="RQ86" s="1059">
        <v>507</v>
      </c>
      <c r="RR86" s="1059">
        <v>486</v>
      </c>
      <c r="RS86" s="1059">
        <v>471</v>
      </c>
      <c r="RT86" s="1059">
        <v>443</v>
      </c>
      <c r="RU86" s="1059">
        <v>420</v>
      </c>
      <c r="RV86" s="1059">
        <v>445</v>
      </c>
      <c r="RW86" s="1059">
        <v>470</v>
      </c>
      <c r="RX86" s="1059">
        <v>429</v>
      </c>
      <c r="RY86" s="1059">
        <v>441</v>
      </c>
      <c r="RZ86" s="1059">
        <v>441</v>
      </c>
      <c r="SA86" s="1059">
        <v>474</v>
      </c>
      <c r="SB86" s="1059">
        <v>531</v>
      </c>
      <c r="SC86" s="1059">
        <v>645</v>
      </c>
      <c r="SD86" s="1059">
        <v>849</v>
      </c>
      <c r="SE86" s="1059">
        <v>929</v>
      </c>
      <c r="SF86" s="1059">
        <v>930</v>
      </c>
      <c r="SG86" s="1059">
        <v>742</v>
      </c>
      <c r="SH86" s="1059">
        <v>656</v>
      </c>
      <c r="SI86" s="1126">
        <v>614</v>
      </c>
      <c r="SJ86" s="1059">
        <v>469</v>
      </c>
      <c r="SK86" s="1059">
        <v>501</v>
      </c>
      <c r="SL86" s="1059">
        <v>535</v>
      </c>
      <c r="SM86" s="1059">
        <v>504</v>
      </c>
      <c r="SN86" s="1059">
        <v>466</v>
      </c>
      <c r="SO86" s="1059">
        <v>501</v>
      </c>
      <c r="SP86" s="1059">
        <v>480</v>
      </c>
      <c r="SQ86" s="1059">
        <v>456</v>
      </c>
      <c r="SR86" s="1059">
        <v>447</v>
      </c>
      <c r="SS86" s="1059">
        <v>402</v>
      </c>
      <c r="ST86" s="1059">
        <v>447</v>
      </c>
      <c r="SU86" s="1059">
        <v>452</v>
      </c>
      <c r="SV86" s="1059">
        <v>424</v>
      </c>
      <c r="SW86" s="1059">
        <v>455</v>
      </c>
      <c r="SX86" s="1059">
        <v>438</v>
      </c>
      <c r="SY86" s="1059">
        <v>456</v>
      </c>
      <c r="SZ86" s="1059">
        <v>492</v>
      </c>
      <c r="TA86" s="1059">
        <v>538</v>
      </c>
      <c r="TB86" s="1059">
        <v>583</v>
      </c>
      <c r="TC86" s="1059">
        <v>812</v>
      </c>
      <c r="TD86" s="1059">
        <v>1016</v>
      </c>
      <c r="TE86" s="1059">
        <v>846</v>
      </c>
      <c r="TF86" s="1059">
        <v>719</v>
      </c>
      <c r="TG86" s="1059">
        <v>648</v>
      </c>
      <c r="TH86" s="1126">
        <v>611</v>
      </c>
      <c r="TI86" s="1059">
        <v>233</v>
      </c>
      <c r="TJ86" s="1059">
        <v>224</v>
      </c>
      <c r="TK86" s="1059">
        <v>457</v>
      </c>
      <c r="TL86" s="1060">
        <v>0.49015317286652077</v>
      </c>
      <c r="TM86" s="1060">
        <v>0.44459387098320657</v>
      </c>
      <c r="TN86" s="1060">
        <v>0.53587663611259329</v>
      </c>
      <c r="TO86" s="1126" t="s">
        <v>2154</v>
      </c>
      <c r="TP86" s="1059">
        <v>220</v>
      </c>
      <c r="TQ86" s="1059">
        <v>240</v>
      </c>
      <c r="TR86" s="1059">
        <v>460</v>
      </c>
      <c r="TS86" s="1060">
        <v>0.52173913043478259</v>
      </c>
      <c r="TT86" s="1060">
        <v>0.47609946596788244</v>
      </c>
      <c r="TU86" s="1060">
        <v>0.5670187150822753</v>
      </c>
      <c r="TV86" s="1126" t="s">
        <v>3498</v>
      </c>
      <c r="TW86" s="1059">
        <v>174</v>
      </c>
      <c r="TX86" s="1059">
        <v>270</v>
      </c>
      <c r="TY86" s="1059">
        <v>444</v>
      </c>
      <c r="TZ86" s="1060">
        <v>0.60810810810810811</v>
      </c>
      <c r="UA86" s="1060">
        <v>0.56195867851906922</v>
      </c>
      <c r="UB86" s="1060">
        <v>0.65240289544685581</v>
      </c>
      <c r="UC86" s="1126" t="s">
        <v>3498</v>
      </c>
      <c r="UD86" s="1059">
        <v>149</v>
      </c>
      <c r="UE86" s="1059">
        <v>345</v>
      </c>
      <c r="UF86" s="1059">
        <v>494</v>
      </c>
      <c r="UG86" s="1060">
        <v>0.69838056680161942</v>
      </c>
      <c r="UH86" s="1060">
        <v>0.65650468747238255</v>
      </c>
      <c r="UI86" s="1060">
        <v>0.73719494627104309</v>
      </c>
      <c r="UJ86" s="1126" t="s">
        <v>2154</v>
      </c>
      <c r="UK86" s="1059">
        <v>166</v>
      </c>
      <c r="UL86" s="1059">
        <v>331</v>
      </c>
      <c r="UM86" s="1059">
        <v>497</v>
      </c>
      <c r="UN86" s="1060">
        <v>0.66599597585513082</v>
      </c>
      <c r="UO86" s="1060">
        <v>0.62339750365998781</v>
      </c>
      <c r="UP86" s="1060">
        <v>0.70604806657798147</v>
      </c>
      <c r="UQ86" s="1126" t="s">
        <v>2154</v>
      </c>
      <c r="UR86" s="1059">
        <v>5759</v>
      </c>
      <c r="US86" s="1059">
        <v>5641</v>
      </c>
      <c r="UT86" s="1059">
        <v>118</v>
      </c>
      <c r="UU86" s="1059">
        <v>98</v>
      </c>
      <c r="UV86" s="1060">
        <v>0.83050847457627119</v>
      </c>
      <c r="UW86" s="1059">
        <v>20</v>
      </c>
      <c r="UX86" s="1072">
        <v>0.16949152542372881</v>
      </c>
      <c r="UY86" s="1059">
        <v>4345</v>
      </c>
      <c r="UZ86" s="1059">
        <v>2118</v>
      </c>
      <c r="VA86" s="1059">
        <v>1281</v>
      </c>
      <c r="VB86" s="1059">
        <v>946</v>
      </c>
      <c r="VC86" s="1060">
        <v>0.48745684695051783</v>
      </c>
      <c r="VD86" s="1060">
        <v>0.2948216340621404</v>
      </c>
      <c r="VE86" s="1072">
        <v>0.21772151898734177</v>
      </c>
      <c r="VF86" s="1059">
        <v>12293</v>
      </c>
      <c r="VG86" s="1059">
        <v>731</v>
      </c>
      <c r="VH86" s="1059">
        <v>698</v>
      </c>
      <c r="VI86" s="1059">
        <v>351</v>
      </c>
      <c r="VJ86" s="1059">
        <v>8125</v>
      </c>
      <c r="VK86" s="1059">
        <v>685</v>
      </c>
      <c r="VL86" s="1059">
        <v>4595</v>
      </c>
      <c r="VM86" s="1072">
        <v>0.14907508161044614</v>
      </c>
      <c r="VN86" s="1059">
        <v>2595</v>
      </c>
      <c r="VO86" s="1059">
        <v>1</v>
      </c>
      <c r="VP86" s="1059">
        <v>630</v>
      </c>
      <c r="VQ86" s="1059">
        <v>1053</v>
      </c>
      <c r="VR86" s="1059">
        <v>346</v>
      </c>
      <c r="VS86" s="1126">
        <v>4625</v>
      </c>
      <c r="VT86" s="1059">
        <v>1794</v>
      </c>
      <c r="VU86" s="1059">
        <v>1462</v>
      </c>
      <c r="VV86" s="1059">
        <v>328</v>
      </c>
      <c r="VW86" s="1059">
        <v>4</v>
      </c>
      <c r="VX86" s="1059">
        <v>332</v>
      </c>
      <c r="VY86" s="1060">
        <v>0.18283166109253066</v>
      </c>
      <c r="VZ86" s="1072">
        <v>0.18506131549609811</v>
      </c>
      <c r="WA86" s="1059">
        <v>320</v>
      </c>
      <c r="WB86" s="1059">
        <v>325</v>
      </c>
      <c r="WC86" s="1059">
        <v>260</v>
      </c>
      <c r="WD86" s="1059">
        <v>260</v>
      </c>
      <c r="WE86" s="1059">
        <v>265</v>
      </c>
      <c r="WF86" s="1059">
        <v>230</v>
      </c>
      <c r="WG86" s="1126">
        <v>220</v>
      </c>
      <c r="WH86" s="1059">
        <v>1052</v>
      </c>
      <c r="WI86" s="1059">
        <v>358</v>
      </c>
      <c r="WJ86" s="1060">
        <v>0.34030418250950573</v>
      </c>
      <c r="WK86" s="1126">
        <v>70</v>
      </c>
      <c r="WL86" s="1059" t="s">
        <v>770</v>
      </c>
      <c r="WM86" s="1060" t="s">
        <v>770</v>
      </c>
      <c r="WN86" s="1060" t="s">
        <v>770</v>
      </c>
      <c r="WO86" s="1072" t="s">
        <v>770</v>
      </c>
      <c r="WP86" s="1059" t="s">
        <v>770</v>
      </c>
      <c r="WQ86" s="1060" t="s">
        <v>770</v>
      </c>
      <c r="WR86" s="1060" t="s">
        <v>770</v>
      </c>
      <c r="WS86" s="1072" t="s">
        <v>770</v>
      </c>
      <c r="WT86" s="1059" t="s">
        <v>770</v>
      </c>
      <c r="WU86" s="1060" t="s">
        <v>770</v>
      </c>
      <c r="WV86" s="1060" t="s">
        <v>770</v>
      </c>
      <c r="WW86" s="1072" t="s">
        <v>770</v>
      </c>
      <c r="WX86" s="1059" t="s">
        <v>770</v>
      </c>
      <c r="WY86" s="1060" t="s">
        <v>770</v>
      </c>
      <c r="WZ86" s="1060" t="s">
        <v>770</v>
      </c>
      <c r="XA86" s="1072" t="s">
        <v>770</v>
      </c>
      <c r="XB86" s="1059">
        <v>715</v>
      </c>
      <c r="XC86" s="1059">
        <v>19920</v>
      </c>
      <c r="XD86" s="1072">
        <v>3.5893574297188757E-2</v>
      </c>
      <c r="XE86" s="1059">
        <v>375</v>
      </c>
      <c r="XF86" s="1059">
        <v>2025</v>
      </c>
      <c r="XG86" s="1060">
        <v>0.18518518518518517</v>
      </c>
      <c r="XH86" s="1060">
        <v>0.16886803557841173</v>
      </c>
      <c r="XI86" s="1060">
        <v>0.20269449117460525</v>
      </c>
      <c r="XJ86" s="1059">
        <v>435</v>
      </c>
      <c r="XK86" s="1059">
        <v>2170</v>
      </c>
      <c r="XL86" s="1060">
        <v>0.20046082949308755</v>
      </c>
      <c r="XM86" s="1060">
        <v>0.18415242557767594</v>
      </c>
      <c r="XN86" s="1060">
        <v>0.21782788226627869</v>
      </c>
      <c r="XO86" s="1059">
        <v>410</v>
      </c>
      <c r="XP86" s="1059">
        <v>2230</v>
      </c>
      <c r="XQ86" s="1060">
        <v>0.18385650224215247</v>
      </c>
      <c r="XR86" s="1060">
        <v>0.16832729947897282</v>
      </c>
      <c r="XS86" s="1060">
        <v>0.20047302677856851</v>
      </c>
      <c r="XT86" s="1059">
        <v>415</v>
      </c>
      <c r="XU86" s="1059">
        <v>2295</v>
      </c>
      <c r="XV86" s="1060">
        <v>0.18082788671023964</v>
      </c>
      <c r="XW86" s="1060">
        <v>0.16561911473038332</v>
      </c>
      <c r="XX86" s="1060">
        <v>0.19710335820102745</v>
      </c>
      <c r="XY86" s="1059">
        <v>415</v>
      </c>
      <c r="XZ86" s="1059">
        <v>2360</v>
      </c>
      <c r="YA86" s="1060">
        <v>0.17584745762711865</v>
      </c>
      <c r="YB86" s="1060">
        <v>0.16101864662953547</v>
      </c>
      <c r="YC86" s="1060">
        <v>0.19172982375083109</v>
      </c>
      <c r="YD86" s="1059">
        <v>395</v>
      </c>
      <c r="YE86" s="1059">
        <v>2160</v>
      </c>
      <c r="YF86" s="1060">
        <v>0.18287037037037038</v>
      </c>
      <c r="YG86" s="1060">
        <v>0.16713621319806085</v>
      </c>
      <c r="YH86" s="1060">
        <v>0.1997305253906998</v>
      </c>
      <c r="YI86" s="1059" t="s">
        <v>770</v>
      </c>
      <c r="YJ86" s="1059" t="s">
        <v>770</v>
      </c>
      <c r="YK86" s="1060" t="s">
        <v>770</v>
      </c>
      <c r="YL86" s="1060" t="s">
        <v>770</v>
      </c>
      <c r="YM86" s="1072" t="s">
        <v>770</v>
      </c>
      <c r="YN86" s="1059">
        <v>435</v>
      </c>
      <c r="YO86" s="1059">
        <v>435</v>
      </c>
      <c r="YP86" s="1059">
        <v>465</v>
      </c>
      <c r="YQ86" s="1059">
        <v>395</v>
      </c>
      <c r="YR86" s="1059">
        <v>385</v>
      </c>
      <c r="YS86" s="1059">
        <v>340</v>
      </c>
      <c r="YT86" s="1126">
        <v>350</v>
      </c>
      <c r="YU86" s="1059">
        <v>19</v>
      </c>
      <c r="YV86" s="1059">
        <v>208</v>
      </c>
      <c r="YW86" s="1060">
        <v>9.1346153846153841E-2</v>
      </c>
      <c r="YX86" s="1060">
        <v>5.9259151913276166E-2</v>
      </c>
      <c r="YY86" s="1060">
        <v>0.13825392722440752</v>
      </c>
      <c r="YZ86" s="1059">
        <v>17</v>
      </c>
      <c r="ZA86" s="1059">
        <v>208</v>
      </c>
      <c r="ZB86" s="1060">
        <v>8.1730769230769232E-2</v>
      </c>
      <c r="ZC86" s="1060">
        <v>5.165287981199955E-2</v>
      </c>
      <c r="ZD86" s="1060">
        <v>0.12697815412892377</v>
      </c>
      <c r="ZE86" s="1059">
        <v>17</v>
      </c>
      <c r="ZF86" s="1059">
        <v>208</v>
      </c>
      <c r="ZG86" s="1060">
        <v>8.1730769230769232E-2</v>
      </c>
      <c r="ZH86" s="1060">
        <v>5.165287981199955E-2</v>
      </c>
      <c r="ZI86" s="1060">
        <v>0.12697815412892377</v>
      </c>
      <c r="ZJ86" s="1059">
        <v>34</v>
      </c>
      <c r="ZK86" s="1059">
        <v>202</v>
      </c>
      <c r="ZL86" s="1060">
        <v>0.16831683168316833</v>
      </c>
      <c r="ZM86" s="1060">
        <v>0.123021144835295</v>
      </c>
      <c r="ZN86" s="1072">
        <v>0.22599240779053587</v>
      </c>
      <c r="ZO86" s="1059">
        <v>437</v>
      </c>
      <c r="ZP86" s="1059">
        <v>63</v>
      </c>
      <c r="ZQ86" s="1059">
        <v>374</v>
      </c>
      <c r="ZR86" s="1060">
        <v>0.85583524027459956</v>
      </c>
      <c r="ZS86" s="1059">
        <v>161</v>
      </c>
      <c r="ZT86" s="1059">
        <v>53</v>
      </c>
      <c r="ZU86" s="1059">
        <v>214</v>
      </c>
      <c r="ZV86" s="1060">
        <v>0.43048128342245989</v>
      </c>
      <c r="ZW86" s="1060">
        <v>0.38125733736898465</v>
      </c>
      <c r="ZX86" s="1060">
        <v>0.48111880271288826</v>
      </c>
      <c r="ZY86" s="1060">
        <v>0.57219251336898391</v>
      </c>
      <c r="ZZ86" s="1060">
        <v>0.52156600875439529</v>
      </c>
      <c r="AAA86" s="1072">
        <v>0.62135107654519828</v>
      </c>
      <c r="AAB86" s="1059">
        <v>111</v>
      </c>
      <c r="AAC86" s="1059">
        <v>308</v>
      </c>
      <c r="AAD86" s="1059">
        <v>419</v>
      </c>
      <c r="AAE86" s="1060">
        <v>0.73508353221957046</v>
      </c>
      <c r="AAF86" s="1059">
        <v>145</v>
      </c>
      <c r="AAG86" s="1060">
        <v>0.4707792207792208</v>
      </c>
      <c r="AAH86" s="1060">
        <v>0.4157382043529903</v>
      </c>
      <c r="AAI86" s="1060">
        <v>0.52654015700386247</v>
      </c>
      <c r="AAJ86" s="1059">
        <v>39</v>
      </c>
      <c r="AAK86" s="1059">
        <v>184</v>
      </c>
      <c r="AAL86" s="1060">
        <v>0.59740259740259738</v>
      </c>
      <c r="AAM86" s="1060">
        <v>0.54175802060806311</v>
      </c>
      <c r="AAN86" s="1072">
        <v>0.65064744153576115</v>
      </c>
      <c r="AAO86" s="1059">
        <v>405</v>
      </c>
      <c r="AAP86" s="1059">
        <v>172</v>
      </c>
      <c r="AAQ86" s="1060">
        <v>0.42469135802469138</v>
      </c>
      <c r="AAR86" s="1060">
        <v>0.3774802425370406</v>
      </c>
      <c r="AAS86" s="1060">
        <v>0.47331766779241841</v>
      </c>
      <c r="AAT86" s="1059">
        <v>52</v>
      </c>
      <c r="AAU86" s="1059">
        <v>224</v>
      </c>
      <c r="AAV86" s="1060">
        <v>0.55308641975308637</v>
      </c>
      <c r="AAW86" s="1060">
        <v>0.50439260225315685</v>
      </c>
      <c r="AAX86" s="1072">
        <v>0.6007826412850934</v>
      </c>
      <c r="AAY86" s="1059">
        <v>452</v>
      </c>
      <c r="AAZ86" s="1059">
        <v>412</v>
      </c>
      <c r="ABA86" s="1059">
        <v>40</v>
      </c>
      <c r="ABB86" s="1060">
        <v>0.91150442477876104</v>
      </c>
      <c r="ABC86" s="1059">
        <v>190</v>
      </c>
      <c r="ABD86" s="1060">
        <v>0.46116504854368934</v>
      </c>
      <c r="ABE86" s="1060">
        <v>0.41361089945461149</v>
      </c>
      <c r="ABF86" s="1060">
        <v>0.50943669639898514</v>
      </c>
      <c r="ABG86" s="1059">
        <v>53</v>
      </c>
      <c r="ABH86" s="1059">
        <v>243</v>
      </c>
      <c r="ABI86" s="1060">
        <v>0.58980582524271841</v>
      </c>
      <c r="ABJ86" s="1060">
        <v>0.54169372818176709</v>
      </c>
      <c r="ABK86" s="1072">
        <v>0.63625870640679072</v>
      </c>
      <c r="ABL86" s="1059">
        <v>12293</v>
      </c>
      <c r="ABM86" s="1059">
        <v>7698</v>
      </c>
      <c r="ABN86" s="1059">
        <v>4595</v>
      </c>
      <c r="ABO86" s="1059">
        <v>731</v>
      </c>
      <c r="ABP86" s="1059">
        <v>426</v>
      </c>
      <c r="ABQ86" s="1059">
        <v>907</v>
      </c>
      <c r="ABR86" s="1059">
        <v>698</v>
      </c>
      <c r="ABS86" s="1059">
        <v>714</v>
      </c>
      <c r="ABT86" s="1059">
        <v>434</v>
      </c>
      <c r="ABU86" s="1059">
        <v>351</v>
      </c>
      <c r="ABV86" s="1059">
        <v>274</v>
      </c>
      <c r="ABW86" s="1126">
        <v>60</v>
      </c>
      <c r="ABX86" s="1059">
        <v>350</v>
      </c>
      <c r="ABY86" s="1059">
        <v>260</v>
      </c>
      <c r="ABZ86" s="1059">
        <v>205</v>
      </c>
      <c r="ACA86" s="1059">
        <v>115</v>
      </c>
      <c r="ACB86" s="1059">
        <v>795</v>
      </c>
      <c r="ACC86" s="1059">
        <v>915</v>
      </c>
      <c r="ACD86" s="1059">
        <v>495</v>
      </c>
      <c r="ACE86" s="1059">
        <v>340</v>
      </c>
      <c r="ACF86" s="1059">
        <v>330</v>
      </c>
      <c r="ACG86" s="1059">
        <v>175</v>
      </c>
      <c r="ACH86" s="1059">
        <v>120</v>
      </c>
      <c r="ACI86" s="1059">
        <v>865</v>
      </c>
      <c r="ACJ86" s="1059">
        <v>985</v>
      </c>
      <c r="ACK86" s="1059">
        <v>535</v>
      </c>
      <c r="ACL86" s="1059">
        <v>385</v>
      </c>
      <c r="ACM86" s="1059">
        <v>300</v>
      </c>
      <c r="ACN86" s="1059">
        <v>200</v>
      </c>
      <c r="ACO86" s="1059">
        <v>100</v>
      </c>
      <c r="ACP86" s="1059">
        <v>905</v>
      </c>
      <c r="ACQ86" s="1059">
        <v>1015</v>
      </c>
      <c r="ACR86" s="1059">
        <v>610</v>
      </c>
      <c r="ACS86" s="1059">
        <v>395</v>
      </c>
      <c r="ACT86" s="1059">
        <v>320</v>
      </c>
      <c r="ACU86" s="1059">
        <v>230</v>
      </c>
      <c r="ACV86" s="1059">
        <v>130</v>
      </c>
      <c r="ACW86" s="1059">
        <v>975</v>
      </c>
      <c r="ACX86" s="1059">
        <v>1090</v>
      </c>
      <c r="ACY86" s="1059">
        <v>605</v>
      </c>
      <c r="ACZ86" s="1059">
        <v>465</v>
      </c>
      <c r="ADA86" s="1059">
        <v>405</v>
      </c>
      <c r="ADB86" s="1059">
        <v>265</v>
      </c>
      <c r="ADC86" s="1059">
        <v>125</v>
      </c>
      <c r="ADD86" s="1059">
        <v>1115</v>
      </c>
      <c r="ADE86" s="1059">
        <v>1235</v>
      </c>
      <c r="ADF86" s="1059">
        <v>680</v>
      </c>
      <c r="ADG86" s="1059">
        <v>435</v>
      </c>
      <c r="ADH86" s="1059">
        <v>355</v>
      </c>
      <c r="ADI86" s="1059">
        <v>280</v>
      </c>
      <c r="ADJ86" s="1059">
        <v>125</v>
      </c>
      <c r="ADK86" s="1059">
        <v>1065</v>
      </c>
      <c r="ADL86" s="1059">
        <v>1185</v>
      </c>
      <c r="ADM86" s="1126">
        <v>655</v>
      </c>
      <c r="ADN86" s="1059">
        <v>461</v>
      </c>
      <c r="ADO86" s="1059">
        <v>434</v>
      </c>
      <c r="ADP86" s="1060">
        <v>0.9414316702819957</v>
      </c>
      <c r="ADQ86" s="1059">
        <v>437</v>
      </c>
      <c r="ADR86" s="1060">
        <v>0.94793926247288507</v>
      </c>
      <c r="ADS86" s="1059">
        <v>511</v>
      </c>
      <c r="ADT86" s="1059">
        <v>495</v>
      </c>
      <c r="ADU86" s="1060">
        <v>0.96868884540117417</v>
      </c>
      <c r="ADV86" s="1059">
        <v>482</v>
      </c>
      <c r="ADW86" s="1060">
        <v>0.94324853228962813</v>
      </c>
      <c r="ADX86" s="1059">
        <v>485</v>
      </c>
      <c r="ADY86" s="1060">
        <v>0.94911937377690803</v>
      </c>
      <c r="ADZ86" s="1059">
        <v>488</v>
      </c>
      <c r="AEA86" s="1060">
        <v>0.95499021526418781</v>
      </c>
      <c r="AEB86" s="1059">
        <v>558</v>
      </c>
      <c r="AEC86" s="1059">
        <v>542</v>
      </c>
      <c r="AED86" s="1060">
        <v>0.97132616487455192</v>
      </c>
      <c r="AEE86" s="1059">
        <v>509</v>
      </c>
      <c r="AEF86" s="1060">
        <v>0.91218637992831542</v>
      </c>
      <c r="AEG86" s="1059">
        <v>542</v>
      </c>
      <c r="AEH86" s="1060">
        <v>0.97132616487455192</v>
      </c>
      <c r="AEI86" s="1059">
        <v>541</v>
      </c>
      <c r="AEJ86" s="1060">
        <v>0.96953405017921146</v>
      </c>
      <c r="AEK86" s="1059">
        <v>523</v>
      </c>
      <c r="AEL86" s="1060">
        <v>0.93727598566308246</v>
      </c>
      <c r="AEM86" s="1059">
        <v>528</v>
      </c>
      <c r="AEN86" s="1060">
        <v>0.94623655913978499</v>
      </c>
      <c r="AEO86" s="1059">
        <v>505</v>
      </c>
      <c r="AEP86" s="1072">
        <v>0.90501792114695345</v>
      </c>
      <c r="AEQ86" s="1042">
        <v>499</v>
      </c>
      <c r="AER86" s="1042">
        <v>476</v>
      </c>
      <c r="AES86" s="1144">
        <v>0.95390781563126248</v>
      </c>
      <c r="AET86" s="64">
        <v>115</v>
      </c>
      <c r="AEU86" s="1144">
        <v>0.23046092184368738</v>
      </c>
      <c r="AEV86" s="1042">
        <v>479</v>
      </c>
      <c r="AEW86" s="1144">
        <v>0.95991983967935868</v>
      </c>
      <c r="AEX86" s="1042">
        <v>492</v>
      </c>
      <c r="AEY86" s="1042">
        <v>479</v>
      </c>
      <c r="AEZ86" s="1144">
        <v>0.97357723577235777</v>
      </c>
      <c r="AFA86" s="65">
        <v>464</v>
      </c>
      <c r="AFB86" s="1144">
        <v>0.94308943089430897</v>
      </c>
      <c r="AFC86" s="65">
        <v>343</v>
      </c>
      <c r="AFD86" s="1144">
        <v>0.69715447154471544</v>
      </c>
      <c r="AFE86" s="1042">
        <v>469</v>
      </c>
      <c r="AFF86" s="1144">
        <v>0.9532520325203252</v>
      </c>
      <c r="AFG86" s="1042">
        <v>341</v>
      </c>
      <c r="AFH86" s="1144">
        <v>0.69308943089430897</v>
      </c>
      <c r="AFI86" s="1042">
        <v>552</v>
      </c>
      <c r="AFJ86" s="1042">
        <v>533</v>
      </c>
      <c r="AFK86" s="1144">
        <v>0.96557971014492749</v>
      </c>
      <c r="AFL86" s="65">
        <v>499</v>
      </c>
      <c r="AFM86" s="1144">
        <v>0.90398550724637683</v>
      </c>
      <c r="AFN86" s="65">
        <v>533</v>
      </c>
      <c r="AFO86" s="1144">
        <v>0.96557971014492749</v>
      </c>
      <c r="AFP86" s="65">
        <v>532</v>
      </c>
      <c r="AFQ86" s="1144">
        <v>0.96376811594202894</v>
      </c>
      <c r="AFR86" s="65">
        <v>397</v>
      </c>
      <c r="AFS86" s="1144">
        <v>0.71920289855072461</v>
      </c>
      <c r="AFT86" s="65">
        <v>509</v>
      </c>
      <c r="AFU86" s="1144">
        <v>0.92210144927536231</v>
      </c>
      <c r="AFV86" s="1042">
        <v>520</v>
      </c>
      <c r="AFW86" s="1144">
        <v>0.94202898550724634</v>
      </c>
      <c r="AFX86" s="1042">
        <v>506</v>
      </c>
      <c r="AFY86" s="1144">
        <v>0.91666666666666663</v>
      </c>
      <c r="AFZ86" s="1042">
        <v>398</v>
      </c>
      <c r="AGA86" s="1144">
        <v>0.72101449275362317</v>
      </c>
      <c r="AGB86" s="1042">
        <v>373</v>
      </c>
      <c r="AGC86" s="802">
        <v>0.67572463768115942</v>
      </c>
      <c r="AGD86" s="1042">
        <v>476</v>
      </c>
      <c r="AGE86" s="1039">
        <v>460</v>
      </c>
      <c r="AGF86" s="1145">
        <v>0.96638655462184875</v>
      </c>
      <c r="AGG86" s="1039">
        <v>2</v>
      </c>
      <c r="AGH86" s="1145">
        <v>4.2016806722689074E-3</v>
      </c>
      <c r="AGI86" s="1039">
        <v>458</v>
      </c>
      <c r="AGJ86" s="1145">
        <v>0.96218487394957986</v>
      </c>
      <c r="AGK86" s="1039">
        <v>514</v>
      </c>
      <c r="AGL86" s="1039">
        <v>490</v>
      </c>
      <c r="AGM86" s="1145">
        <v>0.953307392996109</v>
      </c>
      <c r="AGN86" s="1039">
        <v>479</v>
      </c>
      <c r="AGO86" s="1145">
        <v>0.93190661478599224</v>
      </c>
      <c r="AGP86" s="1039">
        <v>487</v>
      </c>
      <c r="AGQ86" s="1145">
        <v>0.94747081712062253</v>
      </c>
      <c r="AGR86" s="1039">
        <v>482</v>
      </c>
      <c r="AGS86" s="1145">
        <v>0.9377431906614786</v>
      </c>
      <c r="AGT86" s="1039">
        <v>482</v>
      </c>
      <c r="AGU86" s="1145">
        <v>0.9377431906614786</v>
      </c>
      <c r="AGV86" s="1039">
        <v>529</v>
      </c>
      <c r="AGW86" s="1039">
        <v>499</v>
      </c>
      <c r="AGX86" s="1145">
        <v>0.94328922495274103</v>
      </c>
      <c r="AGY86" s="1039">
        <v>475</v>
      </c>
      <c r="AGZ86" s="1145">
        <v>0.89792060491493386</v>
      </c>
      <c r="AHA86" s="1039">
        <v>499</v>
      </c>
      <c r="AHB86" s="1145">
        <v>0.94328922495274103</v>
      </c>
      <c r="AHC86" s="1039">
        <v>496</v>
      </c>
      <c r="AHD86" s="1145">
        <v>0.93761814744801508</v>
      </c>
      <c r="AHE86" s="1039">
        <v>498</v>
      </c>
      <c r="AHF86" s="1145">
        <v>0.94139886578449905</v>
      </c>
      <c r="AHG86" s="1039">
        <v>477</v>
      </c>
      <c r="AHH86" s="1145">
        <v>0.90170132325141772</v>
      </c>
      <c r="AHI86" s="1039">
        <v>497</v>
      </c>
      <c r="AHJ86" s="1145">
        <v>0.93950850661625707</v>
      </c>
      <c r="AHK86" s="1039">
        <v>473</v>
      </c>
      <c r="AHL86" s="1145">
        <v>0.89413988657844989</v>
      </c>
      <c r="AHM86" s="1039">
        <v>502</v>
      </c>
      <c r="AHN86" s="1145">
        <v>0.94896030245746688</v>
      </c>
      <c r="AHO86" s="1039">
        <v>467</v>
      </c>
      <c r="AHP86" s="749">
        <v>0.8827977315689981</v>
      </c>
    </row>
    <row r="87" spans="1:900" x14ac:dyDescent="0.2">
      <c r="A87" s="1979"/>
      <c r="B87" s="8" t="s">
        <v>660</v>
      </c>
      <c r="C87" s="1015" t="s">
        <v>728</v>
      </c>
      <c r="D87" s="3" t="s">
        <v>770</v>
      </c>
      <c r="E87" s="1" t="s">
        <v>770</v>
      </c>
      <c r="F87" s="1" t="s">
        <v>770</v>
      </c>
      <c r="G87" s="1" t="s">
        <v>770</v>
      </c>
      <c r="H87" s="1" t="s">
        <v>770</v>
      </c>
      <c r="I87" s="1" t="s">
        <v>770</v>
      </c>
      <c r="J87" s="1" t="s">
        <v>660</v>
      </c>
      <c r="K87" s="1" t="s">
        <v>588</v>
      </c>
      <c r="L87" s="1" t="s">
        <v>737</v>
      </c>
      <c r="M87" s="1" t="s">
        <v>770</v>
      </c>
      <c r="N87" s="1" t="s">
        <v>770</v>
      </c>
      <c r="O87" s="1" t="s">
        <v>770</v>
      </c>
      <c r="P87" s="1" t="s">
        <v>588</v>
      </c>
      <c r="Q87" s="1" t="s">
        <v>770</v>
      </c>
      <c r="R87" s="1" t="s">
        <v>770</v>
      </c>
      <c r="S87" s="1" t="s">
        <v>770</v>
      </c>
      <c r="T87" s="1" t="s">
        <v>770</v>
      </c>
      <c r="U87" s="913" t="s">
        <v>770</v>
      </c>
      <c r="V87" s="1125">
        <v>1130</v>
      </c>
      <c r="W87" s="1059">
        <v>1340</v>
      </c>
      <c r="X87" s="1059">
        <v>10975</v>
      </c>
      <c r="Y87" s="1059">
        <v>13085</v>
      </c>
      <c r="Z87" s="1098">
        <v>0.1029612756264237</v>
      </c>
      <c r="AA87" s="1098">
        <v>9.7413737578870369E-2</v>
      </c>
      <c r="AB87" s="1098">
        <v>0.10878665863888023</v>
      </c>
      <c r="AC87" s="1098">
        <v>0.10240733664501338</v>
      </c>
      <c r="AD87" s="1098">
        <v>9.7328707267176059E-2</v>
      </c>
      <c r="AE87" s="1072">
        <v>0.10771934585994224</v>
      </c>
      <c r="AF87" s="1059">
        <v>1060</v>
      </c>
      <c r="AG87" s="1059">
        <v>1200</v>
      </c>
      <c r="AH87" s="1059">
        <v>11150</v>
      </c>
      <c r="AI87" s="1059">
        <v>13330</v>
      </c>
      <c r="AJ87" s="1098">
        <v>9.5067264573991034E-2</v>
      </c>
      <c r="AK87" s="1098">
        <v>8.9761674536834021E-2</v>
      </c>
      <c r="AL87" s="1098">
        <v>0.10065177778466329</v>
      </c>
      <c r="AM87" s="1098">
        <v>9.0022505626406596E-2</v>
      </c>
      <c r="AN87" s="1098">
        <v>8.5281141226269869E-2</v>
      </c>
      <c r="AO87" s="1072">
        <v>9.5000097773350042E-2</v>
      </c>
      <c r="AP87" s="1059">
        <v>1030</v>
      </c>
      <c r="AQ87" s="1059">
        <v>1175</v>
      </c>
      <c r="AR87" s="1059">
        <v>10970</v>
      </c>
      <c r="AS87" s="1059">
        <v>13070</v>
      </c>
      <c r="AT87" s="1098">
        <v>9.3892433910665457E-2</v>
      </c>
      <c r="AU87" s="1098">
        <v>8.8575492004612108E-2</v>
      </c>
      <c r="AV87" s="1098">
        <v>9.949369658037456E-2</v>
      </c>
      <c r="AW87" s="1098">
        <v>8.9900535577658758E-2</v>
      </c>
      <c r="AX87" s="1098">
        <v>8.5116439065319571E-2</v>
      </c>
      <c r="AY87" s="1072">
        <v>9.4925629383705273E-2</v>
      </c>
      <c r="AZ87" s="1059">
        <v>1115</v>
      </c>
      <c r="BA87" s="1059">
        <v>1290</v>
      </c>
      <c r="BB87" s="1059">
        <v>11060</v>
      </c>
      <c r="BC87" s="1059">
        <v>13125</v>
      </c>
      <c r="BD87" s="1098">
        <v>0.10081374321880651</v>
      </c>
      <c r="BE87" s="1098">
        <v>9.5340413171902352E-2</v>
      </c>
      <c r="BF87" s="1098">
        <v>0.10656427491812399</v>
      </c>
      <c r="BG87" s="1098">
        <v>9.8285714285714282E-2</v>
      </c>
      <c r="BH87" s="1098">
        <v>9.3309591479922252E-2</v>
      </c>
      <c r="BI87" s="1072">
        <v>0.10349691783204176</v>
      </c>
      <c r="BJ87" s="1059">
        <v>3339</v>
      </c>
      <c r="BK87" s="1059">
        <v>3919</v>
      </c>
      <c r="BL87" s="1059">
        <v>3801</v>
      </c>
      <c r="BM87" s="1059">
        <v>3473</v>
      </c>
      <c r="BN87" s="1059">
        <v>2599</v>
      </c>
      <c r="BO87" s="1059">
        <v>14532</v>
      </c>
      <c r="BP87" s="1059">
        <v>17131</v>
      </c>
      <c r="BQ87" s="1126">
        <v>70500</v>
      </c>
      <c r="BR87" s="1059">
        <v>3374</v>
      </c>
      <c r="BS87" s="1059">
        <v>3881</v>
      </c>
      <c r="BT87" s="1059">
        <v>3654</v>
      </c>
      <c r="BU87" s="1059">
        <v>3600</v>
      </c>
      <c r="BV87" s="1059">
        <v>2657</v>
      </c>
      <c r="BW87" s="1059">
        <v>14509</v>
      </c>
      <c r="BX87" s="1059">
        <v>17166</v>
      </c>
      <c r="BY87" s="1126">
        <v>70063</v>
      </c>
      <c r="BZ87" s="1059">
        <v>3250</v>
      </c>
      <c r="CA87" s="1059">
        <v>3834</v>
      </c>
      <c r="CB87" s="1059">
        <v>3607</v>
      </c>
      <c r="CC87" s="1059">
        <v>3561</v>
      </c>
      <c r="CD87" s="1059">
        <v>2644</v>
      </c>
      <c r="CE87" s="1059">
        <v>14252</v>
      </c>
      <c r="CF87" s="1059">
        <v>16896</v>
      </c>
      <c r="CG87" s="1126">
        <v>69286</v>
      </c>
      <c r="CH87" s="1059">
        <v>3365</v>
      </c>
      <c r="CI87" s="1059">
        <v>3755</v>
      </c>
      <c r="CJ87" s="1059">
        <v>3599</v>
      </c>
      <c r="CK87" s="1059">
        <v>3650</v>
      </c>
      <c r="CL87" s="1059">
        <v>2784</v>
      </c>
      <c r="CM87" s="1059">
        <v>14369</v>
      </c>
      <c r="CN87" s="1059">
        <v>17153</v>
      </c>
      <c r="CO87" s="1126">
        <v>69536</v>
      </c>
      <c r="CP87" s="1059">
        <v>3408</v>
      </c>
      <c r="CQ87" s="1059">
        <v>3652</v>
      </c>
      <c r="CR87" s="1059">
        <v>3636</v>
      </c>
      <c r="CS87" s="1059">
        <v>3505</v>
      </c>
      <c r="CT87" s="1059">
        <v>2764</v>
      </c>
      <c r="CU87" s="1059">
        <v>14201</v>
      </c>
      <c r="CV87" s="1059">
        <v>16965</v>
      </c>
      <c r="CW87" s="1126">
        <v>69286</v>
      </c>
      <c r="CX87" s="1059">
        <v>3343</v>
      </c>
      <c r="CY87" s="1059">
        <v>3552</v>
      </c>
      <c r="CZ87" s="1059">
        <v>3766</v>
      </c>
      <c r="DA87" s="1059">
        <v>3572</v>
      </c>
      <c r="DB87" s="1059">
        <v>2775</v>
      </c>
      <c r="DC87" s="1059">
        <v>14233</v>
      </c>
      <c r="DD87" s="1059">
        <v>17008</v>
      </c>
      <c r="DE87" s="1126">
        <v>69178</v>
      </c>
      <c r="DF87" s="1059">
        <v>3355</v>
      </c>
      <c r="DG87" s="1059">
        <v>3521</v>
      </c>
      <c r="DH87" s="1059">
        <v>3901</v>
      </c>
      <c r="DI87" s="1059">
        <v>3583</v>
      </c>
      <c r="DJ87" s="1059">
        <v>2765</v>
      </c>
      <c r="DK87" s="1059">
        <v>14360</v>
      </c>
      <c r="DL87" s="1059">
        <v>17125</v>
      </c>
      <c r="DM87" s="1126">
        <v>69193</v>
      </c>
      <c r="DN87" s="1059">
        <v>3336</v>
      </c>
      <c r="DO87" s="1059">
        <v>3466</v>
      </c>
      <c r="DP87" s="1059">
        <v>3929</v>
      </c>
      <c r="DQ87" s="1059">
        <v>3597</v>
      </c>
      <c r="DR87" s="1059">
        <v>2738</v>
      </c>
      <c r="DS87" s="1059">
        <v>14328</v>
      </c>
      <c r="DT87" s="1059">
        <v>17066</v>
      </c>
      <c r="DU87" s="1126">
        <v>68796</v>
      </c>
      <c r="DV87" s="1059">
        <v>3340</v>
      </c>
      <c r="DW87" s="1059">
        <v>3511</v>
      </c>
      <c r="DX87" s="1059">
        <v>3963</v>
      </c>
      <c r="DY87" s="1059">
        <v>3586</v>
      </c>
      <c r="DZ87" s="1059">
        <v>2646</v>
      </c>
      <c r="EA87" s="1059">
        <v>14400</v>
      </c>
      <c r="EB87" s="1059">
        <v>17046</v>
      </c>
      <c r="EC87" s="1126">
        <v>68568</v>
      </c>
      <c r="ED87" s="1059">
        <v>3227</v>
      </c>
      <c r="EE87" s="1059">
        <v>3607</v>
      </c>
      <c r="EF87" s="1059">
        <v>3937</v>
      </c>
      <c r="EG87" s="1059">
        <v>3619</v>
      </c>
      <c r="EH87" s="1059">
        <v>2567</v>
      </c>
      <c r="EI87" s="1059">
        <v>14390</v>
      </c>
      <c r="EJ87" s="1059">
        <v>16957</v>
      </c>
      <c r="EK87" s="1126">
        <v>67988</v>
      </c>
      <c r="EL87" s="1059">
        <v>3128</v>
      </c>
      <c r="EM87" s="1059">
        <v>3717</v>
      </c>
      <c r="EN87" s="1059">
        <v>3948</v>
      </c>
      <c r="EO87" s="1059">
        <v>3493</v>
      </c>
      <c r="EP87" s="1059">
        <v>2609</v>
      </c>
      <c r="EQ87" s="1059">
        <v>14286</v>
      </c>
      <c r="ER87" s="1059">
        <v>16895</v>
      </c>
      <c r="ES87" s="1126">
        <v>67511</v>
      </c>
      <c r="ET87" s="1059" t="s">
        <v>770</v>
      </c>
      <c r="EU87" s="1059" t="s">
        <v>770</v>
      </c>
      <c r="EV87" s="1059">
        <v>61</v>
      </c>
      <c r="EW87" s="1059">
        <v>78</v>
      </c>
      <c r="EX87" s="1059">
        <v>139</v>
      </c>
      <c r="EY87" s="1059">
        <v>519</v>
      </c>
      <c r="EZ87" s="1098">
        <v>0.26782273603082851</v>
      </c>
      <c r="FA87" s="1098">
        <v>0.23153302664547321</v>
      </c>
      <c r="FB87" s="1098">
        <v>0.30752418480139154</v>
      </c>
      <c r="FC87" s="64" t="s">
        <v>3498</v>
      </c>
      <c r="FD87" s="1098">
        <v>0.15028901734104047</v>
      </c>
      <c r="FE87" s="1098">
        <v>0.12211978226324348</v>
      </c>
      <c r="FF87" s="1098">
        <v>0.18359709638908803</v>
      </c>
      <c r="FG87" s="1126" t="s">
        <v>3498</v>
      </c>
      <c r="FH87" s="1059" t="s">
        <v>770</v>
      </c>
      <c r="FI87" s="1059" t="s">
        <v>770</v>
      </c>
      <c r="FJ87" s="1059">
        <v>63</v>
      </c>
      <c r="FK87" s="1059">
        <v>77</v>
      </c>
      <c r="FL87" s="1059">
        <v>140</v>
      </c>
      <c r="FM87" s="1059">
        <v>472</v>
      </c>
      <c r="FN87" s="1098">
        <v>0.29661016949152541</v>
      </c>
      <c r="FO87" s="1098">
        <v>0.25717923587792191</v>
      </c>
      <c r="FP87" s="1098">
        <v>0.33932502737848941</v>
      </c>
      <c r="FQ87" s="1059" t="s">
        <v>3498</v>
      </c>
      <c r="FR87" s="1098">
        <v>0.16313559322033899</v>
      </c>
      <c r="FS87" s="1098">
        <v>0.13254536286439947</v>
      </c>
      <c r="FT87" s="1098">
        <v>0.19916482315403175</v>
      </c>
      <c r="FU87" s="1126" t="s">
        <v>2154</v>
      </c>
      <c r="FV87" s="1059" t="s">
        <v>770</v>
      </c>
      <c r="FW87" s="1059" t="s">
        <v>770</v>
      </c>
      <c r="FX87" s="1059">
        <v>55</v>
      </c>
      <c r="FY87" s="1059">
        <v>77</v>
      </c>
      <c r="FZ87" s="1059">
        <v>132</v>
      </c>
      <c r="GA87" s="1059">
        <v>489</v>
      </c>
      <c r="GB87" s="1098">
        <v>0.26993865030674846</v>
      </c>
      <c r="GC87" s="1098">
        <v>0.23249802884215701</v>
      </c>
      <c r="GD87" s="1098">
        <v>0.31096570381865468</v>
      </c>
      <c r="GE87" s="1059" t="s">
        <v>3498</v>
      </c>
      <c r="GF87" s="1098">
        <v>0.15746421267893659</v>
      </c>
      <c r="GG87" s="1098">
        <v>0.12786616600892492</v>
      </c>
      <c r="GH87" s="1098">
        <v>0.19240205817495021</v>
      </c>
      <c r="GI87" s="1126" t="s">
        <v>2154</v>
      </c>
      <c r="GJ87" s="1059" t="s">
        <v>770</v>
      </c>
      <c r="GK87" s="1059" t="s">
        <v>770</v>
      </c>
      <c r="GL87" s="1059">
        <v>64</v>
      </c>
      <c r="GM87" s="1059">
        <v>76</v>
      </c>
      <c r="GN87" s="1059">
        <v>140</v>
      </c>
      <c r="GO87" s="1059">
        <v>492</v>
      </c>
      <c r="GP87" s="1098">
        <v>0.28455284552845528</v>
      </c>
      <c r="GQ87" s="1098">
        <v>0.24647262939071229</v>
      </c>
      <c r="GR87" s="1098">
        <v>0.32597135198950683</v>
      </c>
      <c r="GS87" s="1059" t="s">
        <v>3498</v>
      </c>
      <c r="GT87" s="1098">
        <v>0.15447154471544716</v>
      </c>
      <c r="GU87" s="1098">
        <v>0.12522593802915899</v>
      </c>
      <c r="GV87" s="1098">
        <v>0.18907101324100378</v>
      </c>
      <c r="GW87" s="1126" t="s">
        <v>3498</v>
      </c>
      <c r="GX87" s="1059" t="s">
        <v>770</v>
      </c>
      <c r="GY87" s="1059" t="s">
        <v>770</v>
      </c>
      <c r="GZ87" s="1059">
        <v>73</v>
      </c>
      <c r="HA87" s="1059">
        <v>24</v>
      </c>
      <c r="HB87" s="1059">
        <v>97</v>
      </c>
      <c r="HC87" s="1059">
        <v>534</v>
      </c>
      <c r="HD87" s="1098">
        <v>0.18164794007490637</v>
      </c>
      <c r="HE87" s="1098">
        <v>0.15125834630151222</v>
      </c>
      <c r="HF87" s="1098">
        <v>0.21658510566013844</v>
      </c>
      <c r="HG87" s="1059" t="s">
        <v>3498</v>
      </c>
      <c r="HH87" s="1098">
        <v>4.49438202247191E-2</v>
      </c>
      <c r="HI87" s="1098">
        <v>3.038552886948093E-2</v>
      </c>
      <c r="HJ87" s="1098">
        <v>6.6002464228643282E-2</v>
      </c>
      <c r="HK87" s="1126" t="s">
        <v>3498</v>
      </c>
      <c r="HL87" s="1059" t="s">
        <v>770</v>
      </c>
      <c r="HM87" s="1059" t="s">
        <v>770</v>
      </c>
      <c r="HN87" s="1059">
        <v>66</v>
      </c>
      <c r="HO87" s="1059">
        <v>37</v>
      </c>
      <c r="HP87" s="1059">
        <v>103</v>
      </c>
      <c r="HQ87" s="1059">
        <v>540</v>
      </c>
      <c r="HR87" s="1098">
        <v>0.19074074074074074</v>
      </c>
      <c r="HS87" s="1098">
        <v>0.15983300094608227</v>
      </c>
      <c r="HT87" s="1098">
        <v>0.22601742552881318</v>
      </c>
      <c r="HU87" s="1059" t="s">
        <v>2154</v>
      </c>
      <c r="HV87" s="1098">
        <v>6.851851851851852E-2</v>
      </c>
      <c r="HW87" s="1098">
        <v>5.0116092615984875E-2</v>
      </c>
      <c r="HX87" s="1098">
        <v>9.3016538334018975E-2</v>
      </c>
      <c r="HY87" s="1126" t="s">
        <v>2154</v>
      </c>
      <c r="HZ87" s="1059" t="s">
        <v>770</v>
      </c>
      <c r="IA87" s="1059" t="s">
        <v>770</v>
      </c>
      <c r="IB87" s="1059">
        <v>65</v>
      </c>
      <c r="IC87" s="1059">
        <v>28</v>
      </c>
      <c r="ID87" s="1059">
        <v>93</v>
      </c>
      <c r="IE87" s="1059">
        <v>525</v>
      </c>
      <c r="IF87" s="1098">
        <v>0.17714285714285713</v>
      </c>
      <c r="IG87" s="1098">
        <v>0.14686427167228844</v>
      </c>
      <c r="IH87" s="1098">
        <v>0.21211185558527715</v>
      </c>
      <c r="II87" s="1059" t="s">
        <v>3498</v>
      </c>
      <c r="IJ87" s="1098">
        <v>5.3333333333333337E-2</v>
      </c>
      <c r="IK87" s="1098">
        <v>3.7154338233059706E-2</v>
      </c>
      <c r="IL87" s="1098">
        <v>7.6001424845991206E-2</v>
      </c>
      <c r="IM87" s="1126" t="s">
        <v>3498</v>
      </c>
      <c r="IN87" s="1059" t="s">
        <v>770</v>
      </c>
      <c r="IO87" s="1059" t="s">
        <v>770</v>
      </c>
      <c r="IP87" s="1059">
        <v>64</v>
      </c>
      <c r="IQ87" s="1059">
        <v>35</v>
      </c>
      <c r="IR87" s="1059">
        <v>99</v>
      </c>
      <c r="IS87" s="1059">
        <v>496</v>
      </c>
      <c r="IT87" s="1098">
        <v>0.19959677419354838</v>
      </c>
      <c r="IU87" s="1098">
        <v>0.1667895822933575</v>
      </c>
      <c r="IV87" s="1098">
        <v>0.23702137667933509</v>
      </c>
      <c r="IW87" s="1059" t="s">
        <v>2154</v>
      </c>
      <c r="IX87" s="1098">
        <v>7.0564516129032265E-2</v>
      </c>
      <c r="IY87" s="1098">
        <v>5.1172642440642443E-2</v>
      </c>
      <c r="IZ87" s="1098">
        <v>9.6557117701528847E-2</v>
      </c>
      <c r="JA87" s="1126" t="s">
        <v>2154</v>
      </c>
      <c r="JB87" s="1059">
        <v>67158</v>
      </c>
      <c r="JC87" s="1059">
        <v>3369</v>
      </c>
      <c r="JD87" s="1059">
        <v>3517</v>
      </c>
      <c r="JE87" s="1059">
        <v>3661</v>
      </c>
      <c r="JF87" s="1059">
        <v>3367</v>
      </c>
      <c r="JG87" s="1126">
        <v>2556</v>
      </c>
      <c r="JH87" s="1059">
        <v>11318</v>
      </c>
      <c r="JI87" s="1059">
        <v>45</v>
      </c>
      <c r="JJ87" s="1059">
        <v>107</v>
      </c>
      <c r="JK87" s="1059">
        <v>128</v>
      </c>
      <c r="JL87" s="1059">
        <v>156</v>
      </c>
      <c r="JM87" s="1126">
        <v>116</v>
      </c>
      <c r="JN87" s="1060">
        <v>0.16852794901575388</v>
      </c>
      <c r="JO87" s="1060">
        <v>1.3357079252003561E-2</v>
      </c>
      <c r="JP87" s="1060">
        <v>3.0423656525447824E-2</v>
      </c>
      <c r="JQ87" s="1060">
        <v>3.4963124829281614E-2</v>
      </c>
      <c r="JR87" s="1060">
        <v>4.633204633204633E-2</v>
      </c>
      <c r="JS87" s="1072">
        <v>4.5383411580594682E-2</v>
      </c>
      <c r="JT87" s="1059">
        <v>69057</v>
      </c>
      <c r="JU87" s="1059">
        <v>67616</v>
      </c>
      <c r="JV87" s="1059">
        <v>65196</v>
      </c>
      <c r="JW87" s="1059">
        <v>2420</v>
      </c>
      <c r="JX87" s="1059">
        <v>460</v>
      </c>
      <c r="JY87" s="1059">
        <v>102</v>
      </c>
      <c r="JZ87" s="1059">
        <v>1858</v>
      </c>
      <c r="KA87" s="1059">
        <v>559</v>
      </c>
      <c r="KB87" s="1059">
        <v>532</v>
      </c>
      <c r="KC87" s="1059">
        <v>266</v>
      </c>
      <c r="KD87" s="1059">
        <v>84</v>
      </c>
      <c r="KE87" s="1060">
        <v>0.94408966505929881</v>
      </c>
      <c r="KF87" s="1072">
        <v>5.591033494070119E-2</v>
      </c>
      <c r="KG87" s="1059">
        <v>3373</v>
      </c>
      <c r="KH87" s="1059">
        <v>3221</v>
      </c>
      <c r="KI87" s="1059">
        <v>3140</v>
      </c>
      <c r="KJ87" s="1059">
        <v>81</v>
      </c>
      <c r="KK87" s="1059">
        <v>6</v>
      </c>
      <c r="KL87" s="1059">
        <v>8</v>
      </c>
      <c r="KM87" s="1059">
        <v>67</v>
      </c>
      <c r="KN87" s="1059">
        <v>86</v>
      </c>
      <c r="KO87" s="1059">
        <v>25</v>
      </c>
      <c r="KP87" s="1059">
        <v>33</v>
      </c>
      <c r="KQ87" s="1059">
        <v>8</v>
      </c>
      <c r="KR87" s="1060">
        <v>0.93092202786836642</v>
      </c>
      <c r="KS87" s="1072">
        <v>6.907797213163358E-2</v>
      </c>
      <c r="KT87" s="1059">
        <v>2130</v>
      </c>
      <c r="KU87" s="1059">
        <v>2059</v>
      </c>
      <c r="KV87" s="1059">
        <v>2019</v>
      </c>
      <c r="KW87" s="1059">
        <v>40</v>
      </c>
      <c r="KX87" s="1059">
        <v>5</v>
      </c>
      <c r="KY87" s="1059">
        <v>5</v>
      </c>
      <c r="KZ87" s="1059">
        <v>30</v>
      </c>
      <c r="LA87" s="1059">
        <v>57</v>
      </c>
      <c r="LB87" s="1059">
        <v>5</v>
      </c>
      <c r="LC87" s="1059">
        <v>8</v>
      </c>
      <c r="LD87" s="1059">
        <v>1</v>
      </c>
      <c r="LE87" s="1060">
        <v>0.94788732394366193</v>
      </c>
      <c r="LF87" s="1072">
        <v>5.211267605633807E-2</v>
      </c>
      <c r="LG87" s="1059">
        <v>1407</v>
      </c>
      <c r="LH87" s="1059">
        <v>1358</v>
      </c>
      <c r="LI87" s="1059">
        <v>1331</v>
      </c>
      <c r="LJ87" s="1059">
        <v>27</v>
      </c>
      <c r="LK87" s="1059">
        <v>4</v>
      </c>
      <c r="LL87" s="1059">
        <v>3</v>
      </c>
      <c r="LM87" s="1059">
        <v>20</v>
      </c>
      <c r="LN87" s="1059">
        <v>35</v>
      </c>
      <c r="LO87" s="1059">
        <v>12</v>
      </c>
      <c r="LP87" s="1059">
        <v>2</v>
      </c>
      <c r="LQ87" s="1059">
        <v>0</v>
      </c>
      <c r="LR87" s="1060">
        <v>0.94598436389481166</v>
      </c>
      <c r="LS87" s="1072">
        <v>5.4015636105188336E-2</v>
      </c>
      <c r="LT87" s="1059">
        <v>3774</v>
      </c>
      <c r="LU87" s="1059">
        <v>3687</v>
      </c>
      <c r="LV87" s="1059">
        <v>3598</v>
      </c>
      <c r="LW87" s="1059">
        <v>89</v>
      </c>
      <c r="LX87" s="1059">
        <v>11</v>
      </c>
      <c r="LY87" s="1059">
        <v>8</v>
      </c>
      <c r="LZ87" s="1059">
        <v>70</v>
      </c>
      <c r="MA87" s="1059">
        <v>67</v>
      </c>
      <c r="MB87" s="1059">
        <v>15</v>
      </c>
      <c r="MC87" s="1059">
        <v>4</v>
      </c>
      <c r="MD87" s="1059">
        <v>1</v>
      </c>
      <c r="ME87" s="1060">
        <v>0.95336512983571808</v>
      </c>
      <c r="MF87" s="1072">
        <v>4.6634870164281916E-2</v>
      </c>
      <c r="MG87" s="1059">
        <v>768</v>
      </c>
      <c r="MH87" s="1059">
        <v>740</v>
      </c>
      <c r="MI87" s="1059">
        <v>723</v>
      </c>
      <c r="MJ87" s="1059">
        <v>17</v>
      </c>
      <c r="MK87" s="1059">
        <v>1</v>
      </c>
      <c r="ML87" s="1059">
        <v>3</v>
      </c>
      <c r="MM87" s="1059">
        <v>13</v>
      </c>
      <c r="MN87" s="1059">
        <v>18</v>
      </c>
      <c r="MO87" s="1059">
        <v>4</v>
      </c>
      <c r="MP87" s="1059">
        <v>5</v>
      </c>
      <c r="MQ87" s="1059">
        <v>1</v>
      </c>
      <c r="MR87" s="1060">
        <v>0.94140625</v>
      </c>
      <c r="MS87" s="1072">
        <v>5.859375E-2</v>
      </c>
      <c r="MT87" s="1059">
        <v>1396</v>
      </c>
      <c r="MU87" s="1059">
        <v>1355</v>
      </c>
      <c r="MV87" s="1059">
        <v>1318</v>
      </c>
      <c r="MW87" s="1059">
        <v>37</v>
      </c>
      <c r="MX87" s="1059">
        <v>4</v>
      </c>
      <c r="MY87" s="1059">
        <v>7</v>
      </c>
      <c r="MZ87" s="1059">
        <v>26</v>
      </c>
      <c r="NA87" s="1059">
        <v>22</v>
      </c>
      <c r="NB87" s="1059">
        <v>17</v>
      </c>
      <c r="NC87" s="1059">
        <v>2</v>
      </c>
      <c r="ND87" s="1059">
        <v>0</v>
      </c>
      <c r="NE87" s="1060">
        <v>0.94412607449856734</v>
      </c>
      <c r="NF87" s="1072">
        <v>5.5873925501432664E-2</v>
      </c>
      <c r="NG87" s="1059">
        <v>1322</v>
      </c>
      <c r="NH87" s="1059">
        <v>1289</v>
      </c>
      <c r="NI87" s="1059">
        <v>1259</v>
      </c>
      <c r="NJ87" s="1059">
        <v>30</v>
      </c>
      <c r="NK87" s="1059">
        <v>2</v>
      </c>
      <c r="NL87" s="1059">
        <v>3</v>
      </c>
      <c r="NM87" s="1059">
        <v>25</v>
      </c>
      <c r="NN87" s="1059">
        <v>14</v>
      </c>
      <c r="NO87" s="1059">
        <v>12</v>
      </c>
      <c r="NP87" s="1059">
        <v>4</v>
      </c>
      <c r="NQ87" s="1059">
        <v>3</v>
      </c>
      <c r="NR87" s="1060">
        <v>0.95234493192133129</v>
      </c>
      <c r="NS87" s="1072">
        <v>4.7655068078668705E-2</v>
      </c>
      <c r="NT87" s="1059">
        <v>2751</v>
      </c>
      <c r="NU87" s="1059">
        <v>2645</v>
      </c>
      <c r="NV87" s="1059">
        <v>2537</v>
      </c>
      <c r="NW87" s="1059">
        <v>108</v>
      </c>
      <c r="NX87" s="1059">
        <v>8</v>
      </c>
      <c r="NY87" s="1059">
        <v>3</v>
      </c>
      <c r="NZ87" s="1059">
        <v>97</v>
      </c>
      <c r="OA87" s="1059">
        <v>42</v>
      </c>
      <c r="OB87" s="1059">
        <v>36</v>
      </c>
      <c r="OC87" s="1059">
        <v>22</v>
      </c>
      <c r="OD87" s="1059">
        <v>6</v>
      </c>
      <c r="OE87" s="1060">
        <v>0.92221010541621229</v>
      </c>
      <c r="OF87" s="1072">
        <v>7.7789894583787711E-2</v>
      </c>
      <c r="OG87" s="1059">
        <v>16921</v>
      </c>
      <c r="OH87" s="1059">
        <v>16354</v>
      </c>
      <c r="OI87" s="1059">
        <v>15925</v>
      </c>
      <c r="OJ87" s="1059">
        <v>429</v>
      </c>
      <c r="OK87" s="1059">
        <v>41</v>
      </c>
      <c r="OL87" s="1059">
        <v>40</v>
      </c>
      <c r="OM87" s="1059">
        <v>348</v>
      </c>
      <c r="ON87" s="1059">
        <v>341</v>
      </c>
      <c r="OO87" s="1059">
        <v>126</v>
      </c>
      <c r="OP87" s="1059">
        <v>80</v>
      </c>
      <c r="OQ87" s="1059">
        <v>20</v>
      </c>
      <c r="OR87" s="1060">
        <v>0.9411382306010283</v>
      </c>
      <c r="OS87" s="1072">
        <v>5.8861769398971697E-2</v>
      </c>
      <c r="OT87" s="1059">
        <v>69286</v>
      </c>
      <c r="OU87" s="1059">
        <v>12.272195320844041</v>
      </c>
      <c r="OV87" s="1060">
        <v>0</v>
      </c>
      <c r="OW87" s="1072">
        <v>0</v>
      </c>
      <c r="OX87" s="1059">
        <v>11427</v>
      </c>
      <c r="OY87" s="1060">
        <v>0.10122814386978213</v>
      </c>
      <c r="OZ87" s="1059">
        <v>1156.7340000000004</v>
      </c>
      <c r="PA87" s="1060">
        <v>0</v>
      </c>
      <c r="PB87" s="1072">
        <v>4.4444444444444446E-2</v>
      </c>
      <c r="PC87" s="1059">
        <v>1845</v>
      </c>
      <c r="PD87" s="1059">
        <v>270</v>
      </c>
      <c r="PE87" s="1126">
        <v>150</v>
      </c>
      <c r="PF87" s="1059">
        <v>1750</v>
      </c>
      <c r="PG87" s="1059">
        <v>230</v>
      </c>
      <c r="PH87" s="1126">
        <v>130</v>
      </c>
      <c r="PI87" s="1059">
        <v>1705</v>
      </c>
      <c r="PJ87" s="1059">
        <v>250</v>
      </c>
      <c r="PK87" s="1126">
        <v>115</v>
      </c>
      <c r="PL87" s="1059">
        <v>1645</v>
      </c>
      <c r="PM87" s="1059">
        <v>280</v>
      </c>
      <c r="PN87" s="1126">
        <v>110</v>
      </c>
      <c r="PO87" s="1059">
        <v>1565</v>
      </c>
      <c r="PP87" s="1059">
        <v>270</v>
      </c>
      <c r="PQ87" s="1126">
        <v>80</v>
      </c>
      <c r="PR87" s="1059">
        <v>1495</v>
      </c>
      <c r="PS87" s="1059">
        <v>295</v>
      </c>
      <c r="PT87" s="1126">
        <v>60</v>
      </c>
      <c r="PU87" s="1059" t="s">
        <v>770</v>
      </c>
      <c r="PV87" s="1059" t="s">
        <v>770</v>
      </c>
      <c r="PW87" s="1059" t="s">
        <v>770</v>
      </c>
      <c r="PX87" s="1059" t="s">
        <v>770</v>
      </c>
      <c r="PY87" s="1059" t="s">
        <v>770</v>
      </c>
      <c r="PZ87" s="1059" t="s">
        <v>770</v>
      </c>
      <c r="QA87" s="1059" t="s">
        <v>770</v>
      </c>
      <c r="QB87" s="1126" t="s">
        <v>770</v>
      </c>
      <c r="QC87" s="1059">
        <v>533</v>
      </c>
      <c r="QD87" s="1059">
        <v>521</v>
      </c>
      <c r="QE87" s="1059" t="s">
        <v>770</v>
      </c>
      <c r="QF87" s="1059">
        <v>461</v>
      </c>
      <c r="QG87" s="1059">
        <v>517</v>
      </c>
      <c r="QH87" s="1059">
        <v>548</v>
      </c>
      <c r="QI87" s="1059">
        <v>573</v>
      </c>
      <c r="QJ87" s="1059">
        <v>588</v>
      </c>
      <c r="QK87" s="1126">
        <v>580</v>
      </c>
      <c r="QL87" s="1059">
        <v>579</v>
      </c>
      <c r="QM87" s="1059">
        <v>657</v>
      </c>
      <c r="QN87" s="1059">
        <v>670</v>
      </c>
      <c r="QO87" s="1059">
        <v>685</v>
      </c>
      <c r="QP87" s="1059">
        <v>748</v>
      </c>
      <c r="QQ87" s="1059">
        <v>766</v>
      </c>
      <c r="QR87" s="1059">
        <v>716</v>
      </c>
      <c r="QS87" s="1059">
        <v>803</v>
      </c>
      <c r="QT87" s="1059">
        <v>834</v>
      </c>
      <c r="QU87" s="1059">
        <v>800</v>
      </c>
      <c r="QV87" s="1059">
        <v>831</v>
      </c>
      <c r="QW87" s="1059">
        <v>752</v>
      </c>
      <c r="QX87" s="1059">
        <v>773</v>
      </c>
      <c r="QY87" s="1059">
        <v>746</v>
      </c>
      <c r="QZ87" s="1059">
        <v>699</v>
      </c>
      <c r="RA87" s="1059">
        <v>689</v>
      </c>
      <c r="RB87" s="1059">
        <v>702</v>
      </c>
      <c r="RC87" s="1059">
        <v>685</v>
      </c>
      <c r="RD87" s="1059">
        <v>755</v>
      </c>
      <c r="RE87" s="1059">
        <v>642</v>
      </c>
      <c r="RF87" s="1059">
        <v>528</v>
      </c>
      <c r="RG87" s="1059">
        <v>477</v>
      </c>
      <c r="RH87" s="1059">
        <v>540</v>
      </c>
      <c r="RI87" s="1059">
        <v>513</v>
      </c>
      <c r="RJ87" s="1126">
        <v>541</v>
      </c>
      <c r="RK87" s="1059">
        <v>634</v>
      </c>
      <c r="RL87" s="1059">
        <v>629</v>
      </c>
      <c r="RM87" s="1059">
        <v>651</v>
      </c>
      <c r="RN87" s="1059">
        <v>722</v>
      </c>
      <c r="RO87" s="1059">
        <v>738</v>
      </c>
      <c r="RP87" s="1059">
        <v>701</v>
      </c>
      <c r="RQ87" s="1059">
        <v>772</v>
      </c>
      <c r="RR87" s="1059">
        <v>820</v>
      </c>
      <c r="RS87" s="1059">
        <v>783</v>
      </c>
      <c r="RT87" s="1059">
        <v>805</v>
      </c>
      <c r="RU87" s="1059">
        <v>742</v>
      </c>
      <c r="RV87" s="1059">
        <v>759</v>
      </c>
      <c r="RW87" s="1059">
        <v>734</v>
      </c>
      <c r="RX87" s="1059">
        <v>719</v>
      </c>
      <c r="RY87" s="1059">
        <v>700</v>
      </c>
      <c r="RZ87" s="1059">
        <v>706</v>
      </c>
      <c r="SA87" s="1059">
        <v>706</v>
      </c>
      <c r="SB87" s="1059">
        <v>776</v>
      </c>
      <c r="SC87" s="1059">
        <v>729</v>
      </c>
      <c r="SD87" s="1059">
        <v>683</v>
      </c>
      <c r="SE87" s="1059">
        <v>484</v>
      </c>
      <c r="SF87" s="1059">
        <v>539</v>
      </c>
      <c r="SG87" s="1059">
        <v>520</v>
      </c>
      <c r="SH87" s="1059">
        <v>548</v>
      </c>
      <c r="SI87" s="1126">
        <v>566</v>
      </c>
      <c r="SJ87" s="1059">
        <v>583</v>
      </c>
      <c r="SK87" s="1059">
        <v>623</v>
      </c>
      <c r="SL87" s="1059">
        <v>676</v>
      </c>
      <c r="SM87" s="1059">
        <v>694</v>
      </c>
      <c r="SN87" s="1059">
        <v>674</v>
      </c>
      <c r="SO87" s="1059">
        <v>743</v>
      </c>
      <c r="SP87" s="1059">
        <v>792</v>
      </c>
      <c r="SQ87" s="1059">
        <v>767</v>
      </c>
      <c r="SR87" s="1059">
        <v>783</v>
      </c>
      <c r="SS87" s="1059">
        <v>749</v>
      </c>
      <c r="ST87" s="1059">
        <v>747</v>
      </c>
      <c r="SU87" s="1059">
        <v>734</v>
      </c>
      <c r="SV87" s="1059">
        <v>717</v>
      </c>
      <c r="SW87" s="1059">
        <v>711</v>
      </c>
      <c r="SX87" s="1059">
        <v>698</v>
      </c>
      <c r="SY87" s="1059">
        <v>720</v>
      </c>
      <c r="SZ87" s="1059">
        <v>784</v>
      </c>
      <c r="TA87" s="1059">
        <v>713</v>
      </c>
      <c r="TB87" s="1059">
        <v>743</v>
      </c>
      <c r="TC87" s="1059">
        <v>601</v>
      </c>
      <c r="TD87" s="1059">
        <v>520</v>
      </c>
      <c r="TE87" s="1059">
        <v>504</v>
      </c>
      <c r="TF87" s="1059">
        <v>535</v>
      </c>
      <c r="TG87" s="1059">
        <v>549</v>
      </c>
      <c r="TH87" s="1126">
        <v>536</v>
      </c>
      <c r="TI87" s="1059">
        <v>295</v>
      </c>
      <c r="TJ87" s="1059">
        <v>386</v>
      </c>
      <c r="TK87" s="1059">
        <v>681</v>
      </c>
      <c r="TL87" s="1060">
        <v>0.56681350954478704</v>
      </c>
      <c r="TM87" s="1060">
        <v>0.5293251621723748</v>
      </c>
      <c r="TN87" s="1060">
        <v>0.60355230724471221</v>
      </c>
      <c r="TO87" s="1126" t="s">
        <v>3499</v>
      </c>
      <c r="TP87" s="1059">
        <v>282</v>
      </c>
      <c r="TQ87" s="1059">
        <v>423</v>
      </c>
      <c r="TR87" s="1059">
        <v>705</v>
      </c>
      <c r="TS87" s="1060">
        <v>0.6</v>
      </c>
      <c r="TT87" s="1060">
        <v>0.56338955662943468</v>
      </c>
      <c r="TU87" s="1060">
        <v>0.63552657369198151</v>
      </c>
      <c r="TV87" s="1126" t="s">
        <v>2154</v>
      </c>
      <c r="TW87" s="1059">
        <v>228</v>
      </c>
      <c r="TX87" s="1059">
        <v>433</v>
      </c>
      <c r="TY87" s="1059">
        <v>661</v>
      </c>
      <c r="TZ87" s="1060">
        <v>0.65506807866868377</v>
      </c>
      <c r="UA87" s="1060">
        <v>0.61802840833576722</v>
      </c>
      <c r="UB87" s="1060">
        <v>0.69031578001198135</v>
      </c>
      <c r="UC87" s="1126" t="s">
        <v>2154</v>
      </c>
      <c r="UD87" s="1059">
        <v>227</v>
      </c>
      <c r="UE87" s="1059">
        <v>466</v>
      </c>
      <c r="UF87" s="1059">
        <v>693</v>
      </c>
      <c r="UG87" s="1060">
        <v>0.67243867243867239</v>
      </c>
      <c r="UH87" s="1060">
        <v>0.63662904495765482</v>
      </c>
      <c r="UI87" s="1060">
        <v>0.70634710402819023</v>
      </c>
      <c r="UJ87" s="1126" t="s">
        <v>2154</v>
      </c>
      <c r="UK87" s="1059">
        <v>201</v>
      </c>
      <c r="UL87" s="1059">
        <v>458</v>
      </c>
      <c r="UM87" s="1059">
        <v>659</v>
      </c>
      <c r="UN87" s="1060">
        <v>0.69499241274658574</v>
      </c>
      <c r="UO87" s="1060">
        <v>0.65879408525083438</v>
      </c>
      <c r="UP87" s="1060">
        <v>0.72893060604600457</v>
      </c>
      <c r="UQ87" s="1126" t="s">
        <v>2154</v>
      </c>
      <c r="UR87" s="1059">
        <v>9523</v>
      </c>
      <c r="US87" s="1059">
        <v>9432</v>
      </c>
      <c r="UT87" s="1059">
        <v>91</v>
      </c>
      <c r="UU87" s="1059">
        <v>81</v>
      </c>
      <c r="UV87" s="1060">
        <v>0.89010989010989006</v>
      </c>
      <c r="UW87" s="1059">
        <v>10</v>
      </c>
      <c r="UX87" s="1072">
        <v>0.10989010989010989</v>
      </c>
      <c r="UY87" s="1059">
        <v>6886</v>
      </c>
      <c r="UZ87" s="1059">
        <v>4312</v>
      </c>
      <c r="VA87" s="1059">
        <v>1018</v>
      </c>
      <c r="VB87" s="1059">
        <v>1556</v>
      </c>
      <c r="VC87" s="1060">
        <v>0.62619808306709268</v>
      </c>
      <c r="VD87" s="1060">
        <v>0.14783618936973569</v>
      </c>
      <c r="VE87" s="1072">
        <v>0.22596572756317165</v>
      </c>
      <c r="VF87" s="1059">
        <v>20637</v>
      </c>
      <c r="VG87" s="1059">
        <v>892</v>
      </c>
      <c r="VH87" s="1059">
        <v>1113</v>
      </c>
      <c r="VI87" s="1059">
        <v>558</v>
      </c>
      <c r="VJ87" s="1059">
        <v>12882</v>
      </c>
      <c r="VK87" s="1059">
        <v>1131</v>
      </c>
      <c r="VL87" s="1059">
        <v>7162</v>
      </c>
      <c r="VM87" s="1072">
        <v>0.15791678302150236</v>
      </c>
      <c r="VN87" s="1059">
        <v>4642</v>
      </c>
      <c r="VO87" s="1059">
        <v>4</v>
      </c>
      <c r="VP87" s="1059">
        <v>827</v>
      </c>
      <c r="VQ87" s="1059">
        <v>1240</v>
      </c>
      <c r="VR87" s="1059">
        <v>489</v>
      </c>
      <c r="VS87" s="1126">
        <v>7202</v>
      </c>
      <c r="VT87" s="1059">
        <v>2572</v>
      </c>
      <c r="VU87" s="1059">
        <v>2242</v>
      </c>
      <c r="VV87" s="1059">
        <v>327</v>
      </c>
      <c r="VW87" s="1059">
        <v>3</v>
      </c>
      <c r="VX87" s="1059">
        <v>330</v>
      </c>
      <c r="VY87" s="1060">
        <v>0.12713841368584758</v>
      </c>
      <c r="VZ87" s="1072">
        <v>0.12830482115085537</v>
      </c>
      <c r="WA87" s="1059">
        <v>315</v>
      </c>
      <c r="WB87" s="1059">
        <v>265</v>
      </c>
      <c r="WC87" s="1059">
        <v>235</v>
      </c>
      <c r="WD87" s="1059">
        <v>240</v>
      </c>
      <c r="WE87" s="1059">
        <v>225</v>
      </c>
      <c r="WF87" s="1059">
        <v>210</v>
      </c>
      <c r="WG87" s="1126">
        <v>190</v>
      </c>
      <c r="WH87" s="1059">
        <v>1236</v>
      </c>
      <c r="WI87" s="1059">
        <v>373</v>
      </c>
      <c r="WJ87" s="1060">
        <v>0.3017799352750809</v>
      </c>
      <c r="WK87" s="1126">
        <v>121</v>
      </c>
      <c r="WL87" s="1059" t="s">
        <v>770</v>
      </c>
      <c r="WM87" s="1060" t="s">
        <v>770</v>
      </c>
      <c r="WN87" s="1060" t="s">
        <v>770</v>
      </c>
      <c r="WO87" s="1072" t="s">
        <v>770</v>
      </c>
      <c r="WP87" s="1059" t="s">
        <v>770</v>
      </c>
      <c r="WQ87" s="1060" t="s">
        <v>770</v>
      </c>
      <c r="WR87" s="1060" t="s">
        <v>770</v>
      </c>
      <c r="WS87" s="1072" t="s">
        <v>770</v>
      </c>
      <c r="WT87" s="1059" t="s">
        <v>770</v>
      </c>
      <c r="WU87" s="1060" t="s">
        <v>770</v>
      </c>
      <c r="WV87" s="1060" t="s">
        <v>770</v>
      </c>
      <c r="WW87" s="1072" t="s">
        <v>770</v>
      </c>
      <c r="WX87" s="1059" t="s">
        <v>770</v>
      </c>
      <c r="WY87" s="1060" t="s">
        <v>770</v>
      </c>
      <c r="WZ87" s="1060" t="s">
        <v>770</v>
      </c>
      <c r="XA87" s="1072" t="s">
        <v>770</v>
      </c>
      <c r="XB87" s="1059">
        <v>785</v>
      </c>
      <c r="XC87" s="1059">
        <v>29928</v>
      </c>
      <c r="XD87" s="1072">
        <v>2.6229617749264904E-2</v>
      </c>
      <c r="XE87" s="1059">
        <v>350</v>
      </c>
      <c r="XF87" s="1059">
        <v>3255</v>
      </c>
      <c r="XG87" s="1060">
        <v>0.10752688172043011</v>
      </c>
      <c r="XH87" s="1060">
        <v>9.7343605141993764E-2</v>
      </c>
      <c r="XI87" s="1060">
        <v>0.11863543762966641</v>
      </c>
      <c r="XJ87" s="1059">
        <v>375</v>
      </c>
      <c r="XK87" s="1059">
        <v>3290</v>
      </c>
      <c r="XL87" s="1060">
        <v>0.11398176291793313</v>
      </c>
      <c r="XM87" s="1060">
        <v>0.10356997587847593</v>
      </c>
      <c r="XN87" s="1060">
        <v>0.1252939412970018</v>
      </c>
      <c r="XO87" s="1059">
        <v>400</v>
      </c>
      <c r="XP87" s="1059">
        <v>3295</v>
      </c>
      <c r="XQ87" s="1060">
        <v>0.12139605462822459</v>
      </c>
      <c r="XR87" s="1060">
        <v>0.11068357220051896</v>
      </c>
      <c r="XS87" s="1060">
        <v>0.13299029599078846</v>
      </c>
      <c r="XT87" s="1059">
        <v>420</v>
      </c>
      <c r="XU87" s="1059">
        <v>3285</v>
      </c>
      <c r="XV87" s="1060">
        <v>0.12785388127853881</v>
      </c>
      <c r="XW87" s="1060">
        <v>0.11686785126880844</v>
      </c>
      <c r="XX87" s="1060">
        <v>0.13970926544124332</v>
      </c>
      <c r="XY87" s="1059">
        <v>355</v>
      </c>
      <c r="XZ87" s="1059">
        <v>3285</v>
      </c>
      <c r="YA87" s="1060">
        <v>0.1080669710806697</v>
      </c>
      <c r="YB87" s="1060">
        <v>9.7904306171706174E-2</v>
      </c>
      <c r="YC87" s="1060">
        <v>0.11914521347180436</v>
      </c>
      <c r="YD87" s="1059">
        <v>385</v>
      </c>
      <c r="YE87" s="1059">
        <v>2860</v>
      </c>
      <c r="YF87" s="1060">
        <v>0.13461538461538461</v>
      </c>
      <c r="YG87" s="1060">
        <v>0.12259544770638292</v>
      </c>
      <c r="YH87" s="1060">
        <v>0.14761555033516213</v>
      </c>
      <c r="YI87" s="1059" t="s">
        <v>770</v>
      </c>
      <c r="YJ87" s="1059" t="s">
        <v>770</v>
      </c>
      <c r="YK87" s="1060" t="s">
        <v>770</v>
      </c>
      <c r="YL87" s="1060" t="s">
        <v>770</v>
      </c>
      <c r="YM87" s="1072" t="s">
        <v>770</v>
      </c>
      <c r="YN87" s="1059">
        <v>390</v>
      </c>
      <c r="YO87" s="1059">
        <v>385</v>
      </c>
      <c r="YP87" s="1059">
        <v>400</v>
      </c>
      <c r="YQ87" s="1059">
        <v>375</v>
      </c>
      <c r="YR87" s="1059">
        <v>355</v>
      </c>
      <c r="YS87" s="1059">
        <v>335</v>
      </c>
      <c r="YT87" s="1126">
        <v>280</v>
      </c>
      <c r="YU87" s="1059">
        <v>38</v>
      </c>
      <c r="YV87" s="1059">
        <v>250</v>
      </c>
      <c r="YW87" s="1060">
        <v>0.152</v>
      </c>
      <c r="YX87" s="1060">
        <v>0.1127876672817541</v>
      </c>
      <c r="YY87" s="1060">
        <v>0.20174510916707533</v>
      </c>
      <c r="YZ87" s="1059">
        <v>24</v>
      </c>
      <c r="ZA87" s="1059">
        <v>249</v>
      </c>
      <c r="ZB87" s="1060">
        <v>9.6385542168674704E-2</v>
      </c>
      <c r="ZC87" s="1060">
        <v>6.5627925455335495E-2</v>
      </c>
      <c r="ZD87" s="1060">
        <v>0.1394075108314729</v>
      </c>
      <c r="ZE87" s="1059">
        <v>39</v>
      </c>
      <c r="ZF87" s="1059">
        <v>250</v>
      </c>
      <c r="ZG87" s="1060">
        <v>0.156</v>
      </c>
      <c r="ZH87" s="1060">
        <v>0.11626576522540506</v>
      </c>
      <c r="ZI87" s="1060">
        <v>0.20614594482746082</v>
      </c>
      <c r="ZJ87" s="1059">
        <v>59</v>
      </c>
      <c r="ZK87" s="1059">
        <v>243</v>
      </c>
      <c r="ZL87" s="1060">
        <v>0.24279835390946503</v>
      </c>
      <c r="ZM87" s="1060">
        <v>0.19316209364412187</v>
      </c>
      <c r="ZN87" s="1072">
        <v>0.30043999168952495</v>
      </c>
      <c r="ZO87" s="1059">
        <v>562</v>
      </c>
      <c r="ZP87" s="1059">
        <v>95</v>
      </c>
      <c r="ZQ87" s="1059">
        <v>467</v>
      </c>
      <c r="ZR87" s="1060">
        <v>0.83096085409252674</v>
      </c>
      <c r="ZS87" s="1059">
        <v>194</v>
      </c>
      <c r="ZT87" s="1059">
        <v>75</v>
      </c>
      <c r="ZU87" s="1059">
        <v>269</v>
      </c>
      <c r="ZV87" s="1060">
        <v>0.41541755888650966</v>
      </c>
      <c r="ZW87" s="1060">
        <v>0.37159040189805476</v>
      </c>
      <c r="ZX87" s="1060">
        <v>0.46062488305610055</v>
      </c>
      <c r="ZY87" s="1060">
        <v>0.57601713062098503</v>
      </c>
      <c r="ZZ87" s="1060">
        <v>0.53075483953556968</v>
      </c>
      <c r="AAA87" s="1072">
        <v>0.62003901829044272</v>
      </c>
      <c r="AAB87" s="1059">
        <v>149</v>
      </c>
      <c r="AAC87" s="1059">
        <v>410</v>
      </c>
      <c r="AAD87" s="1059">
        <v>559</v>
      </c>
      <c r="AAE87" s="1060">
        <v>0.73345259391771023</v>
      </c>
      <c r="AAF87" s="1059">
        <v>182</v>
      </c>
      <c r="AAG87" s="1060">
        <v>0.44390243902439025</v>
      </c>
      <c r="AAH87" s="1060">
        <v>0.39655177018163223</v>
      </c>
      <c r="AAI87" s="1060">
        <v>0.49229455243890902</v>
      </c>
      <c r="AAJ87" s="1059">
        <v>50</v>
      </c>
      <c r="AAK87" s="1059">
        <v>232</v>
      </c>
      <c r="AAL87" s="1060">
        <v>0.56585365853658531</v>
      </c>
      <c r="AAM87" s="1060">
        <v>0.51748540094382323</v>
      </c>
      <c r="AAN87" s="1072">
        <v>0.6129993507624979</v>
      </c>
      <c r="AAO87" s="1059">
        <v>440</v>
      </c>
      <c r="AAP87" s="1059">
        <v>162</v>
      </c>
      <c r="AAQ87" s="1060">
        <v>0.36818181818181817</v>
      </c>
      <c r="AAR87" s="1060">
        <v>0.32443765656356849</v>
      </c>
      <c r="AAS87" s="1060">
        <v>0.41420775905799828</v>
      </c>
      <c r="AAT87" s="1059">
        <v>65</v>
      </c>
      <c r="AAU87" s="1059">
        <v>227</v>
      </c>
      <c r="AAV87" s="1060">
        <v>0.51590909090909087</v>
      </c>
      <c r="AAW87" s="1060">
        <v>0.46927855301527427</v>
      </c>
      <c r="AAX87" s="1072">
        <v>0.56226424165108835</v>
      </c>
      <c r="AAY87" s="1059">
        <v>500</v>
      </c>
      <c r="AAZ87" s="1059">
        <v>472</v>
      </c>
      <c r="ABA87" s="1059">
        <v>28</v>
      </c>
      <c r="ABB87" s="1060">
        <v>0.94399999999999995</v>
      </c>
      <c r="ABC87" s="1059">
        <v>197</v>
      </c>
      <c r="ABD87" s="1060">
        <v>0.4173728813559322</v>
      </c>
      <c r="ABE87" s="1060">
        <v>0.37372769656411869</v>
      </c>
      <c r="ABF87" s="1060">
        <v>0.46235216038379845</v>
      </c>
      <c r="ABG87" s="1059">
        <v>57</v>
      </c>
      <c r="ABH87" s="1059">
        <v>254</v>
      </c>
      <c r="ABI87" s="1060">
        <v>0.53813559322033899</v>
      </c>
      <c r="ABJ87" s="1060">
        <v>0.49303264541179725</v>
      </c>
      <c r="ABK87" s="1072">
        <v>0.58262280522762555</v>
      </c>
      <c r="ABL87" s="1059">
        <v>20637</v>
      </c>
      <c r="ABM87" s="1059">
        <v>13475</v>
      </c>
      <c r="ABN87" s="1059">
        <v>7162</v>
      </c>
      <c r="ABO87" s="1059">
        <v>892</v>
      </c>
      <c r="ABP87" s="1059">
        <v>712</v>
      </c>
      <c r="ABQ87" s="1059">
        <v>1348</v>
      </c>
      <c r="ABR87" s="1059">
        <v>1113</v>
      </c>
      <c r="ABS87" s="1059">
        <v>1263</v>
      </c>
      <c r="ABT87" s="1059">
        <v>703</v>
      </c>
      <c r="ABU87" s="1059">
        <v>558</v>
      </c>
      <c r="ABV87" s="1059">
        <v>492</v>
      </c>
      <c r="ABW87" s="1126">
        <v>81</v>
      </c>
      <c r="ABX87" s="1059">
        <v>280</v>
      </c>
      <c r="ABY87" s="1059">
        <v>295</v>
      </c>
      <c r="ABZ87" s="1059">
        <v>165</v>
      </c>
      <c r="ACA87" s="1059">
        <v>100</v>
      </c>
      <c r="ACB87" s="1059">
        <v>805</v>
      </c>
      <c r="ACC87" s="1059">
        <v>890</v>
      </c>
      <c r="ACD87" s="1059">
        <v>485</v>
      </c>
      <c r="ACE87" s="1059">
        <v>335</v>
      </c>
      <c r="ACF87" s="1059">
        <v>275</v>
      </c>
      <c r="ACG87" s="1059">
        <v>215</v>
      </c>
      <c r="ACH87" s="1059">
        <v>85</v>
      </c>
      <c r="ACI87" s="1059">
        <v>805</v>
      </c>
      <c r="ACJ87" s="1059">
        <v>925</v>
      </c>
      <c r="ACK87" s="1059">
        <v>525</v>
      </c>
      <c r="ACL87" s="1059">
        <v>355</v>
      </c>
      <c r="ACM87" s="1059">
        <v>320</v>
      </c>
      <c r="ACN87" s="1059">
        <v>235</v>
      </c>
      <c r="ACO87" s="1059">
        <v>105</v>
      </c>
      <c r="ACP87" s="1059">
        <v>880</v>
      </c>
      <c r="ACQ87" s="1059">
        <v>1020</v>
      </c>
      <c r="ACR87" s="1059">
        <v>555</v>
      </c>
      <c r="ACS87" s="1059">
        <v>375</v>
      </c>
      <c r="ACT87" s="1059">
        <v>335</v>
      </c>
      <c r="ACU87" s="1059">
        <v>250</v>
      </c>
      <c r="ACV87" s="1059">
        <v>125</v>
      </c>
      <c r="ACW87" s="1059">
        <v>985</v>
      </c>
      <c r="ACX87" s="1059">
        <v>1115</v>
      </c>
      <c r="ACY87" s="1059">
        <v>595</v>
      </c>
      <c r="ACZ87" s="1059">
        <v>400</v>
      </c>
      <c r="ADA87" s="1059">
        <v>335</v>
      </c>
      <c r="ADB87" s="1059">
        <v>285</v>
      </c>
      <c r="ADC87" s="1059">
        <v>130</v>
      </c>
      <c r="ADD87" s="1059">
        <v>1040</v>
      </c>
      <c r="ADE87" s="1059">
        <v>1215</v>
      </c>
      <c r="ADF87" s="1059">
        <v>710</v>
      </c>
      <c r="ADG87" s="1059">
        <v>385</v>
      </c>
      <c r="ADH87" s="1059">
        <v>385</v>
      </c>
      <c r="ADI87" s="1059">
        <v>345</v>
      </c>
      <c r="ADJ87" s="1059">
        <v>140</v>
      </c>
      <c r="ADK87" s="1059">
        <v>1115</v>
      </c>
      <c r="ADL87" s="1059">
        <v>1295</v>
      </c>
      <c r="ADM87" s="1126">
        <v>675</v>
      </c>
      <c r="ADN87" s="1059">
        <v>445</v>
      </c>
      <c r="ADO87" s="1059">
        <v>425</v>
      </c>
      <c r="ADP87" s="1060">
        <v>0.9550561797752809</v>
      </c>
      <c r="ADQ87" s="1059">
        <v>426</v>
      </c>
      <c r="ADR87" s="1060">
        <v>0.95730337078651684</v>
      </c>
      <c r="ADS87" s="1059">
        <v>493</v>
      </c>
      <c r="ADT87" s="1059">
        <v>480</v>
      </c>
      <c r="ADU87" s="1060">
        <v>0.97363083164300201</v>
      </c>
      <c r="ADV87" s="1059">
        <v>467</v>
      </c>
      <c r="ADW87" s="1060">
        <v>0.94726166328600403</v>
      </c>
      <c r="ADX87" s="1059">
        <v>472</v>
      </c>
      <c r="ADY87" s="1060">
        <v>0.95740365111561865</v>
      </c>
      <c r="ADZ87" s="1059">
        <v>471</v>
      </c>
      <c r="AEA87" s="1060">
        <v>0.95537525354969577</v>
      </c>
      <c r="AEB87" s="1059">
        <v>516</v>
      </c>
      <c r="AEC87" s="1059">
        <v>496</v>
      </c>
      <c r="AED87" s="1060">
        <v>0.96124031007751942</v>
      </c>
      <c r="AEE87" s="1059">
        <v>471</v>
      </c>
      <c r="AEF87" s="1060">
        <v>0.91279069767441856</v>
      </c>
      <c r="AEG87" s="1059">
        <v>496</v>
      </c>
      <c r="AEH87" s="1060">
        <v>0.96124031007751942</v>
      </c>
      <c r="AEI87" s="1059">
        <v>495</v>
      </c>
      <c r="AEJ87" s="1060">
        <v>0.95930232558139539</v>
      </c>
      <c r="AEK87" s="1059">
        <v>483</v>
      </c>
      <c r="AEL87" s="1060">
        <v>0.93604651162790697</v>
      </c>
      <c r="AEM87" s="1059">
        <v>478</v>
      </c>
      <c r="AEN87" s="1060">
        <v>0.9263565891472868</v>
      </c>
      <c r="AEO87" s="1059">
        <v>469</v>
      </c>
      <c r="AEP87" s="1072">
        <v>0.90891472868217049</v>
      </c>
      <c r="AEQ87" s="1042">
        <v>464</v>
      </c>
      <c r="AER87" s="1042">
        <v>446</v>
      </c>
      <c r="AES87" s="1144">
        <v>0.96120689655172409</v>
      </c>
      <c r="AET87" s="64">
        <v>109</v>
      </c>
      <c r="AEU87" s="1144">
        <v>0.23491379310344829</v>
      </c>
      <c r="AEV87" s="1042">
        <v>446</v>
      </c>
      <c r="AEW87" s="1144">
        <v>0.96120689655172409</v>
      </c>
      <c r="AEX87" s="1042">
        <v>492</v>
      </c>
      <c r="AEY87" s="1042">
        <v>472</v>
      </c>
      <c r="AEZ87" s="1144">
        <v>0.95934959349593496</v>
      </c>
      <c r="AFA87" s="65">
        <v>454</v>
      </c>
      <c r="AFB87" s="1144">
        <v>0.92276422764227639</v>
      </c>
      <c r="AFC87" s="65">
        <v>344</v>
      </c>
      <c r="AFD87" s="1144">
        <v>0.69918699186991873</v>
      </c>
      <c r="AFE87" s="1042">
        <v>460</v>
      </c>
      <c r="AFF87" s="1144">
        <v>0.93495934959349591</v>
      </c>
      <c r="AFG87" s="1042">
        <v>358</v>
      </c>
      <c r="AFH87" s="1144">
        <v>0.72764227642276424</v>
      </c>
      <c r="AFI87" s="1042">
        <v>528</v>
      </c>
      <c r="AFJ87" s="1042">
        <v>509</v>
      </c>
      <c r="AFK87" s="1144">
        <v>0.96401515151515149</v>
      </c>
      <c r="AFL87" s="65">
        <v>483</v>
      </c>
      <c r="AFM87" s="1144">
        <v>0.91477272727272729</v>
      </c>
      <c r="AFN87" s="65">
        <v>509</v>
      </c>
      <c r="AFO87" s="1144">
        <v>0.96401515151515149</v>
      </c>
      <c r="AFP87" s="65">
        <v>509</v>
      </c>
      <c r="AFQ87" s="1144">
        <v>0.96401515151515149</v>
      </c>
      <c r="AFR87" s="65">
        <v>386</v>
      </c>
      <c r="AFS87" s="1144">
        <v>0.73106060606060608</v>
      </c>
      <c r="AFT87" s="65">
        <v>477</v>
      </c>
      <c r="AFU87" s="1144">
        <v>0.90340909090909094</v>
      </c>
      <c r="AFV87" s="1042">
        <v>486</v>
      </c>
      <c r="AFW87" s="1144">
        <v>0.92045454545454541</v>
      </c>
      <c r="AFX87" s="1042">
        <v>480</v>
      </c>
      <c r="AFY87" s="1144">
        <v>0.90909090909090906</v>
      </c>
      <c r="AFZ87" s="1042">
        <v>389</v>
      </c>
      <c r="AGA87" s="1144">
        <v>0.7367424242424242</v>
      </c>
      <c r="AGB87" s="1042">
        <v>363</v>
      </c>
      <c r="AGC87" s="802">
        <v>0.6875</v>
      </c>
      <c r="AGD87" s="1042">
        <v>460</v>
      </c>
      <c r="AGE87" s="1039">
        <v>434</v>
      </c>
      <c r="AGF87" s="1145">
        <v>0.94347826086956521</v>
      </c>
      <c r="AGG87" s="1039">
        <v>5</v>
      </c>
      <c r="AGH87" s="1145">
        <v>1.0869565217391304E-2</v>
      </c>
      <c r="AGI87" s="1039">
        <v>434</v>
      </c>
      <c r="AGJ87" s="1145">
        <v>0.94347826086956521</v>
      </c>
      <c r="AGK87" s="1039">
        <v>495</v>
      </c>
      <c r="AGL87" s="1039">
        <v>481</v>
      </c>
      <c r="AGM87" s="1145">
        <v>0.97171717171717176</v>
      </c>
      <c r="AGN87" s="1039">
        <v>458</v>
      </c>
      <c r="AGO87" s="1145">
        <v>0.92525252525252522</v>
      </c>
      <c r="AGP87" s="1039">
        <v>479</v>
      </c>
      <c r="AGQ87" s="1145">
        <v>0.96767676767676769</v>
      </c>
      <c r="AGR87" s="1039">
        <v>460</v>
      </c>
      <c r="AGS87" s="1145">
        <v>0.92929292929292928</v>
      </c>
      <c r="AGT87" s="1039">
        <v>463</v>
      </c>
      <c r="AGU87" s="1145">
        <v>0.93535353535353538</v>
      </c>
      <c r="AGV87" s="1039">
        <v>506</v>
      </c>
      <c r="AGW87" s="1039">
        <v>483</v>
      </c>
      <c r="AGX87" s="1145">
        <v>0.95454545454545459</v>
      </c>
      <c r="AGY87" s="1039">
        <v>473</v>
      </c>
      <c r="AGZ87" s="1145">
        <v>0.93478260869565222</v>
      </c>
      <c r="AHA87" s="1039">
        <v>483</v>
      </c>
      <c r="AHB87" s="1145">
        <v>0.95454545454545459</v>
      </c>
      <c r="AHC87" s="1039">
        <v>481</v>
      </c>
      <c r="AHD87" s="1145">
        <v>0.95059288537549402</v>
      </c>
      <c r="AHE87" s="1039">
        <v>483</v>
      </c>
      <c r="AHF87" s="1145">
        <v>0.95454545454545459</v>
      </c>
      <c r="AHG87" s="1039">
        <v>443</v>
      </c>
      <c r="AHH87" s="1145">
        <v>0.87549407114624511</v>
      </c>
      <c r="AHI87" s="1039">
        <v>471</v>
      </c>
      <c r="AHJ87" s="1145">
        <v>0.93083003952569165</v>
      </c>
      <c r="AHK87" s="1039">
        <v>467</v>
      </c>
      <c r="AHL87" s="1145">
        <v>0.92292490118577075</v>
      </c>
      <c r="AHM87" s="1039">
        <v>487</v>
      </c>
      <c r="AHN87" s="1145">
        <v>0.96245059288537549</v>
      </c>
      <c r="AHO87" s="1039">
        <v>467</v>
      </c>
      <c r="AHP87" s="749">
        <v>0.92292490118577075</v>
      </c>
    </row>
    <row r="88" spans="1:900" x14ac:dyDescent="0.2">
      <c r="A88" s="1979"/>
      <c r="B88" s="8" t="s">
        <v>667</v>
      </c>
      <c r="C88" s="1015" t="s">
        <v>729</v>
      </c>
      <c r="D88" s="3" t="s">
        <v>770</v>
      </c>
      <c r="E88" s="1" t="s">
        <v>770</v>
      </c>
      <c r="F88" s="1" t="s">
        <v>770</v>
      </c>
      <c r="G88" s="1" t="s">
        <v>770</v>
      </c>
      <c r="H88" s="1" t="s">
        <v>770</v>
      </c>
      <c r="I88" s="1" t="s">
        <v>770</v>
      </c>
      <c r="J88" s="1" t="s">
        <v>667</v>
      </c>
      <c r="K88" s="1" t="s">
        <v>667</v>
      </c>
      <c r="L88" s="1" t="s">
        <v>739</v>
      </c>
      <c r="M88" s="1" t="s">
        <v>770</v>
      </c>
      <c r="N88" s="1" t="s">
        <v>770</v>
      </c>
      <c r="O88" s="1" t="s">
        <v>770</v>
      </c>
      <c r="P88" s="1" t="s">
        <v>667</v>
      </c>
      <c r="Q88" s="1" t="s">
        <v>770</v>
      </c>
      <c r="R88" s="1" t="s">
        <v>770</v>
      </c>
      <c r="S88" s="1" t="s">
        <v>770</v>
      </c>
      <c r="T88" s="1" t="s">
        <v>770</v>
      </c>
      <c r="U88" s="913" t="s">
        <v>770</v>
      </c>
      <c r="V88" s="1125">
        <v>4090</v>
      </c>
      <c r="W88" s="1059">
        <v>4655</v>
      </c>
      <c r="X88" s="1059">
        <v>22900</v>
      </c>
      <c r="Y88" s="1059">
        <v>26460</v>
      </c>
      <c r="Z88" s="1098">
        <v>0.17860262008733624</v>
      </c>
      <c r="AA88" s="1098">
        <v>0.1736958574987055</v>
      </c>
      <c r="AB88" s="1098">
        <v>0.18361719295768181</v>
      </c>
      <c r="AC88" s="1098">
        <v>0.17592592592592593</v>
      </c>
      <c r="AD88" s="1098">
        <v>0.1713852943314193</v>
      </c>
      <c r="AE88" s="1072">
        <v>0.18056064191194823</v>
      </c>
      <c r="AF88" s="1059">
        <v>3810</v>
      </c>
      <c r="AG88" s="1059">
        <v>4290</v>
      </c>
      <c r="AH88" s="1059">
        <v>22650</v>
      </c>
      <c r="AI88" s="1059">
        <v>26110</v>
      </c>
      <c r="AJ88" s="1098">
        <v>0.16821192052980133</v>
      </c>
      <c r="AK88" s="1098">
        <v>0.16339692754812146</v>
      </c>
      <c r="AL88" s="1098">
        <v>0.17313943749526545</v>
      </c>
      <c r="AM88" s="1098">
        <v>0.16430486403676753</v>
      </c>
      <c r="AN88" s="1098">
        <v>0.15985967703834852</v>
      </c>
      <c r="AO88" s="1072">
        <v>0.16884881544280103</v>
      </c>
      <c r="AP88" s="1059">
        <v>3800</v>
      </c>
      <c r="AQ88" s="1059">
        <v>4240</v>
      </c>
      <c r="AR88" s="1059">
        <v>21785</v>
      </c>
      <c r="AS88" s="1059">
        <v>25115</v>
      </c>
      <c r="AT88" s="1098">
        <v>0.1744319485884783</v>
      </c>
      <c r="AU88" s="1098">
        <v>0.16945029768543862</v>
      </c>
      <c r="AV88" s="1098">
        <v>0.17952839735860007</v>
      </c>
      <c r="AW88" s="1098">
        <v>0.16882341230340434</v>
      </c>
      <c r="AX88" s="1098">
        <v>0.16424132701651334</v>
      </c>
      <c r="AY88" s="1072">
        <v>0.1735067921683992</v>
      </c>
      <c r="AZ88" s="1059">
        <v>4060</v>
      </c>
      <c r="BA88" s="1059">
        <v>4560</v>
      </c>
      <c r="BB88" s="1059">
        <v>21410</v>
      </c>
      <c r="BC88" s="1059">
        <v>24800</v>
      </c>
      <c r="BD88" s="1098">
        <v>0.18963101354507239</v>
      </c>
      <c r="BE88" s="1098">
        <v>0.18443594149564849</v>
      </c>
      <c r="BF88" s="1098">
        <v>0.19493744064333049</v>
      </c>
      <c r="BG88" s="1098">
        <v>0.18387096774193548</v>
      </c>
      <c r="BH88" s="1098">
        <v>0.17909881812730849</v>
      </c>
      <c r="BI88" s="1072">
        <v>0.18874103740346018</v>
      </c>
      <c r="BJ88" s="1059">
        <v>8309</v>
      </c>
      <c r="BK88" s="1059">
        <v>8036</v>
      </c>
      <c r="BL88" s="1059">
        <v>6517</v>
      </c>
      <c r="BM88" s="1059">
        <v>6066</v>
      </c>
      <c r="BN88" s="1059">
        <v>5967</v>
      </c>
      <c r="BO88" s="1059">
        <v>28928</v>
      </c>
      <c r="BP88" s="1059">
        <v>34895</v>
      </c>
      <c r="BQ88" s="1126">
        <v>111375</v>
      </c>
      <c r="BR88" s="1059">
        <v>8346</v>
      </c>
      <c r="BS88" s="1059">
        <v>7812</v>
      </c>
      <c r="BT88" s="1059">
        <v>6390</v>
      </c>
      <c r="BU88" s="1059">
        <v>6070</v>
      </c>
      <c r="BV88" s="1059">
        <v>6144</v>
      </c>
      <c r="BW88" s="1059">
        <v>28618</v>
      </c>
      <c r="BX88" s="1059">
        <v>34762</v>
      </c>
      <c r="BY88" s="1126">
        <v>110864</v>
      </c>
      <c r="BZ88" s="1059">
        <v>8470</v>
      </c>
      <c r="CA88" s="1059">
        <v>7420</v>
      </c>
      <c r="CB88" s="1059">
        <v>6299</v>
      </c>
      <c r="CC88" s="1059">
        <v>6044</v>
      </c>
      <c r="CD88" s="1059">
        <v>6107</v>
      </c>
      <c r="CE88" s="1059">
        <v>28233</v>
      </c>
      <c r="CF88" s="1059">
        <v>34340</v>
      </c>
      <c r="CG88" s="1126">
        <v>109883</v>
      </c>
      <c r="CH88" s="1059">
        <v>8357</v>
      </c>
      <c r="CI88" s="1059">
        <v>7200</v>
      </c>
      <c r="CJ88" s="1059">
        <v>6168</v>
      </c>
      <c r="CK88" s="1059">
        <v>6141</v>
      </c>
      <c r="CL88" s="1059">
        <v>6281</v>
      </c>
      <c r="CM88" s="1059">
        <v>27866</v>
      </c>
      <c r="CN88" s="1059">
        <v>34147</v>
      </c>
      <c r="CO88" s="1126">
        <v>108971</v>
      </c>
      <c r="CP88" s="1059">
        <v>8318</v>
      </c>
      <c r="CQ88" s="1059">
        <v>6863</v>
      </c>
      <c r="CR88" s="1059">
        <v>6142</v>
      </c>
      <c r="CS88" s="1059">
        <v>6188</v>
      </c>
      <c r="CT88" s="1059">
        <v>6557</v>
      </c>
      <c r="CU88" s="1059">
        <v>27511</v>
      </c>
      <c r="CV88" s="1059">
        <v>34068</v>
      </c>
      <c r="CW88" s="1126">
        <v>108302</v>
      </c>
      <c r="CX88" s="1059">
        <v>8143</v>
      </c>
      <c r="CY88" s="1059">
        <v>6551</v>
      </c>
      <c r="CZ88" s="1059">
        <v>6247</v>
      </c>
      <c r="DA88" s="1059">
        <v>6253</v>
      </c>
      <c r="DB88" s="1059">
        <v>6751</v>
      </c>
      <c r="DC88" s="1059">
        <v>27194</v>
      </c>
      <c r="DD88" s="1059">
        <v>33945</v>
      </c>
      <c r="DE88" s="1126">
        <v>107053</v>
      </c>
      <c r="DF88" s="1059">
        <v>7739</v>
      </c>
      <c r="DG88" s="1059">
        <v>6359</v>
      </c>
      <c r="DH88" s="1059">
        <v>6205</v>
      </c>
      <c r="DI88" s="1059">
        <v>6355</v>
      </c>
      <c r="DJ88" s="1059">
        <v>6837</v>
      </c>
      <c r="DK88" s="1059">
        <v>26658</v>
      </c>
      <c r="DL88" s="1059">
        <v>33495</v>
      </c>
      <c r="DM88" s="1126">
        <v>105478</v>
      </c>
      <c r="DN88" s="1059">
        <v>7188</v>
      </c>
      <c r="DO88" s="1059">
        <v>6260</v>
      </c>
      <c r="DP88" s="1059">
        <v>6170</v>
      </c>
      <c r="DQ88" s="1059">
        <v>6448</v>
      </c>
      <c r="DR88" s="1059">
        <v>6809</v>
      </c>
      <c r="DS88" s="1059">
        <v>26066</v>
      </c>
      <c r="DT88" s="1059">
        <v>32875</v>
      </c>
      <c r="DU88" s="1126">
        <v>103843</v>
      </c>
      <c r="DV88" s="1059">
        <v>6935</v>
      </c>
      <c r="DW88" s="1059">
        <v>6161</v>
      </c>
      <c r="DX88" s="1059">
        <v>6308</v>
      </c>
      <c r="DY88" s="1059">
        <v>6411</v>
      </c>
      <c r="DZ88" s="1059">
        <v>6904</v>
      </c>
      <c r="EA88" s="1059">
        <v>25815</v>
      </c>
      <c r="EB88" s="1059">
        <v>32719</v>
      </c>
      <c r="EC88" s="1126">
        <v>102827</v>
      </c>
      <c r="ED88" s="1059">
        <v>6594</v>
      </c>
      <c r="EE88" s="1059">
        <v>6113</v>
      </c>
      <c r="EF88" s="1059">
        <v>6367</v>
      </c>
      <c r="EG88" s="1059">
        <v>6482</v>
      </c>
      <c r="EH88" s="1059">
        <v>6847</v>
      </c>
      <c r="EI88" s="1059">
        <v>25556</v>
      </c>
      <c r="EJ88" s="1059">
        <v>32403</v>
      </c>
      <c r="EK88" s="1126">
        <v>101610</v>
      </c>
      <c r="EL88" s="1059">
        <v>6370</v>
      </c>
      <c r="EM88" s="1059">
        <v>6268</v>
      </c>
      <c r="EN88" s="1059">
        <v>6497</v>
      </c>
      <c r="EO88" s="1059">
        <v>6366</v>
      </c>
      <c r="EP88" s="1059">
        <v>6751</v>
      </c>
      <c r="EQ88" s="1059">
        <v>25501</v>
      </c>
      <c r="ER88" s="1059">
        <v>32252</v>
      </c>
      <c r="ES88" s="1126">
        <v>100746</v>
      </c>
      <c r="ET88" s="1059" t="s">
        <v>770</v>
      </c>
      <c r="EU88" s="1059" t="s">
        <v>770</v>
      </c>
      <c r="EV88" s="1059">
        <v>175</v>
      </c>
      <c r="EW88" s="1059">
        <v>243</v>
      </c>
      <c r="EX88" s="1059">
        <v>418</v>
      </c>
      <c r="EY88" s="1059">
        <v>1282</v>
      </c>
      <c r="EZ88" s="1098">
        <v>0.32605304212168484</v>
      </c>
      <c r="FA88" s="1098">
        <v>0.30094553821868769</v>
      </c>
      <c r="FB88" s="1098">
        <v>0.35219988111703071</v>
      </c>
      <c r="FC88" s="64" t="s">
        <v>2154</v>
      </c>
      <c r="FD88" s="1098">
        <v>0.18954758190327614</v>
      </c>
      <c r="FE88" s="1098">
        <v>0.16903214178031845</v>
      </c>
      <c r="FF88" s="1098">
        <v>0.21191797882782473</v>
      </c>
      <c r="FG88" s="1126" t="s">
        <v>2154</v>
      </c>
      <c r="FH88" s="1059" t="s">
        <v>770</v>
      </c>
      <c r="FI88" s="1059" t="s">
        <v>770</v>
      </c>
      <c r="FJ88" s="1059">
        <v>160</v>
      </c>
      <c r="FK88" s="1059">
        <v>252</v>
      </c>
      <c r="FL88" s="1059">
        <v>412</v>
      </c>
      <c r="FM88" s="1059">
        <v>1157</v>
      </c>
      <c r="FN88" s="1098">
        <v>0.3560933448573898</v>
      </c>
      <c r="FO88" s="1098">
        <v>0.32901966827359658</v>
      </c>
      <c r="FP88" s="1098">
        <v>0.38411945380919271</v>
      </c>
      <c r="FQ88" s="1059" t="s">
        <v>2154</v>
      </c>
      <c r="FR88" s="1098">
        <v>0.21780466724286948</v>
      </c>
      <c r="FS88" s="1098">
        <v>0.19497620907529706</v>
      </c>
      <c r="FT88" s="1098">
        <v>0.24250080810206442</v>
      </c>
      <c r="FU88" s="1126" t="s">
        <v>2154</v>
      </c>
      <c r="FV88" s="1059" t="s">
        <v>770</v>
      </c>
      <c r="FW88" s="1059" t="s">
        <v>770</v>
      </c>
      <c r="FX88" s="1059">
        <v>181</v>
      </c>
      <c r="FY88" s="1059">
        <v>254</v>
      </c>
      <c r="FZ88" s="1059">
        <v>435</v>
      </c>
      <c r="GA88" s="1059">
        <v>1218</v>
      </c>
      <c r="GB88" s="1098">
        <v>0.35714285714285715</v>
      </c>
      <c r="GC88" s="1098">
        <v>0.33072126285315495</v>
      </c>
      <c r="GD88" s="1098">
        <v>0.38446273463872499</v>
      </c>
      <c r="GE88" s="1059" t="s">
        <v>2154</v>
      </c>
      <c r="GF88" s="1098">
        <v>0.20853858784893267</v>
      </c>
      <c r="GG88" s="1098">
        <v>0.18665677725201979</v>
      </c>
      <c r="GH88" s="1098">
        <v>0.23225310268830984</v>
      </c>
      <c r="GI88" s="1126" t="s">
        <v>2154</v>
      </c>
      <c r="GJ88" s="1059" t="s">
        <v>770</v>
      </c>
      <c r="GK88" s="1059" t="s">
        <v>770</v>
      </c>
      <c r="GL88" s="1059">
        <v>170</v>
      </c>
      <c r="GM88" s="1059">
        <v>232</v>
      </c>
      <c r="GN88" s="1059">
        <v>402</v>
      </c>
      <c r="GO88" s="1059">
        <v>1158</v>
      </c>
      <c r="GP88" s="1098">
        <v>0.34715025906735753</v>
      </c>
      <c r="GQ88" s="1098">
        <v>0.32027685888515867</v>
      </c>
      <c r="GR88" s="1098">
        <v>0.37503440986632736</v>
      </c>
      <c r="GS88" s="1059" t="s">
        <v>2154</v>
      </c>
      <c r="GT88" s="1098">
        <v>0.2003454231433506</v>
      </c>
      <c r="GU88" s="1098">
        <v>0.17829962779839531</v>
      </c>
      <c r="GV88" s="1098">
        <v>0.22437274653361389</v>
      </c>
      <c r="GW88" s="1126" t="s">
        <v>2154</v>
      </c>
      <c r="GX88" s="1059" t="s">
        <v>770</v>
      </c>
      <c r="GY88" s="1059" t="s">
        <v>770</v>
      </c>
      <c r="GZ88" s="1059">
        <v>181</v>
      </c>
      <c r="HA88" s="1059">
        <v>144</v>
      </c>
      <c r="HB88" s="1059">
        <v>325</v>
      </c>
      <c r="HC88" s="1059">
        <v>1517</v>
      </c>
      <c r="HD88" s="1098">
        <v>0.21423862887277523</v>
      </c>
      <c r="HE88" s="1098">
        <v>0.19432724318946626</v>
      </c>
      <c r="HF88" s="1098">
        <v>0.23559361084071145</v>
      </c>
      <c r="HG88" s="1059" t="s">
        <v>2154</v>
      </c>
      <c r="HH88" s="1098">
        <v>9.4924192485168091E-2</v>
      </c>
      <c r="HI88" s="1098">
        <v>8.1180710524716038E-2</v>
      </c>
      <c r="HJ88" s="1098">
        <v>0.11071401796788879</v>
      </c>
      <c r="HK88" s="1126" t="s">
        <v>2154</v>
      </c>
      <c r="HL88" s="1059" t="s">
        <v>770</v>
      </c>
      <c r="HM88" s="1059" t="s">
        <v>770</v>
      </c>
      <c r="HN88" s="1059">
        <v>183</v>
      </c>
      <c r="HO88" s="1059">
        <v>140</v>
      </c>
      <c r="HP88" s="1059">
        <v>323</v>
      </c>
      <c r="HQ88" s="1059">
        <v>1486</v>
      </c>
      <c r="HR88" s="1098">
        <v>0.21736204576043069</v>
      </c>
      <c r="HS88" s="1098">
        <v>0.19713458026731678</v>
      </c>
      <c r="HT88" s="1098">
        <v>0.23904703823528933</v>
      </c>
      <c r="HU88" s="1059" t="s">
        <v>2154</v>
      </c>
      <c r="HV88" s="1098">
        <v>9.4212651413189769E-2</v>
      </c>
      <c r="HW88" s="1098">
        <v>8.0388518779297188E-2</v>
      </c>
      <c r="HX88" s="1098">
        <v>0.11012937635658729</v>
      </c>
      <c r="HY88" s="1126" t="s">
        <v>2154</v>
      </c>
      <c r="HZ88" s="1059" t="s">
        <v>770</v>
      </c>
      <c r="IA88" s="1059" t="s">
        <v>770</v>
      </c>
      <c r="IB88" s="1059">
        <v>184</v>
      </c>
      <c r="IC88" s="1059">
        <v>110</v>
      </c>
      <c r="ID88" s="1059">
        <v>294</v>
      </c>
      <c r="IE88" s="1059">
        <v>1522</v>
      </c>
      <c r="IF88" s="1098">
        <v>0.19316688567674112</v>
      </c>
      <c r="IG88" s="1098">
        <v>0.17411581241277779</v>
      </c>
      <c r="IH88" s="1098">
        <v>0.21376292518432607</v>
      </c>
      <c r="II88" s="1059" t="s">
        <v>3498</v>
      </c>
      <c r="IJ88" s="1098">
        <v>7.2273324572930356E-2</v>
      </c>
      <c r="IK88" s="1098">
        <v>6.0313129175953259E-2</v>
      </c>
      <c r="IL88" s="1098">
        <v>8.6387209530073714E-2</v>
      </c>
      <c r="IM88" s="1126" t="s">
        <v>3498</v>
      </c>
      <c r="IN88" s="1059" t="s">
        <v>770</v>
      </c>
      <c r="IO88" s="1059" t="s">
        <v>770</v>
      </c>
      <c r="IP88" s="1059">
        <v>120</v>
      </c>
      <c r="IQ88" s="1059">
        <v>87</v>
      </c>
      <c r="IR88" s="1059">
        <v>207</v>
      </c>
      <c r="IS88" s="1059">
        <v>867</v>
      </c>
      <c r="IT88" s="1098">
        <v>0.23875432525951557</v>
      </c>
      <c r="IU88" s="1098">
        <v>0.21156829024891205</v>
      </c>
      <c r="IV88" s="1098">
        <v>0.26824517589742986</v>
      </c>
      <c r="IW88" s="1059" t="s">
        <v>2154</v>
      </c>
      <c r="IX88" s="1098">
        <v>0.10034602076124567</v>
      </c>
      <c r="IY88" s="1098">
        <v>8.2075581533498504E-2</v>
      </c>
      <c r="IZ88" s="1098">
        <v>0.1221423699883888</v>
      </c>
      <c r="JA88" s="1126" t="s">
        <v>2154</v>
      </c>
      <c r="JB88" s="1059">
        <v>105859</v>
      </c>
      <c r="JC88" s="1059">
        <v>8060</v>
      </c>
      <c r="JD88" s="1059">
        <v>6486</v>
      </c>
      <c r="JE88" s="1059">
        <v>6243</v>
      </c>
      <c r="JF88" s="1059">
        <v>6163</v>
      </c>
      <c r="JG88" s="1126">
        <v>6754</v>
      </c>
      <c r="JH88" s="1059">
        <v>15236</v>
      </c>
      <c r="JI88" s="1059">
        <v>158</v>
      </c>
      <c r="JJ88" s="1059">
        <v>264</v>
      </c>
      <c r="JK88" s="1059">
        <v>270</v>
      </c>
      <c r="JL88" s="1059">
        <v>318</v>
      </c>
      <c r="JM88" s="1126">
        <v>369</v>
      </c>
      <c r="JN88" s="1060">
        <v>0.14392729952106104</v>
      </c>
      <c r="JO88" s="1060">
        <v>1.9602977667493797E-2</v>
      </c>
      <c r="JP88" s="1060">
        <v>4.0703052728954671E-2</v>
      </c>
      <c r="JQ88" s="1060">
        <v>4.3248438250840938E-2</v>
      </c>
      <c r="JR88" s="1060">
        <v>5.1598247606685056E-2</v>
      </c>
      <c r="JS88" s="1072">
        <v>5.4634290790642581E-2</v>
      </c>
      <c r="JT88" s="1059">
        <v>106597</v>
      </c>
      <c r="JU88" s="1059">
        <v>85180</v>
      </c>
      <c r="JV88" s="1059">
        <v>76888</v>
      </c>
      <c r="JW88" s="1059">
        <v>8292</v>
      </c>
      <c r="JX88" s="1059">
        <v>967</v>
      </c>
      <c r="JY88" s="1059">
        <v>77</v>
      </c>
      <c r="JZ88" s="1059">
        <v>7248</v>
      </c>
      <c r="KA88" s="1059">
        <v>3098</v>
      </c>
      <c r="KB88" s="1059">
        <v>13825</v>
      </c>
      <c r="KC88" s="1059">
        <v>3469</v>
      </c>
      <c r="KD88" s="1059">
        <v>1025</v>
      </c>
      <c r="KE88" s="1060">
        <v>0.72129609651303506</v>
      </c>
      <c r="KF88" s="1072">
        <v>0.27870390348696494</v>
      </c>
      <c r="KG88" s="1059">
        <v>8071</v>
      </c>
      <c r="KH88" s="1059">
        <v>5550</v>
      </c>
      <c r="KI88" s="1059">
        <v>5020</v>
      </c>
      <c r="KJ88" s="1059">
        <v>530</v>
      </c>
      <c r="KK88" s="1059">
        <v>15</v>
      </c>
      <c r="KL88" s="1059">
        <v>16</v>
      </c>
      <c r="KM88" s="1059">
        <v>499</v>
      </c>
      <c r="KN88" s="1059">
        <v>622</v>
      </c>
      <c r="KO88" s="1059">
        <v>1401</v>
      </c>
      <c r="KP88" s="1059">
        <v>393</v>
      </c>
      <c r="KQ88" s="1059">
        <v>105</v>
      </c>
      <c r="KR88" s="1060">
        <v>0.62197992813777725</v>
      </c>
      <c r="KS88" s="1072">
        <v>0.37802007186222275</v>
      </c>
      <c r="KT88" s="1059">
        <v>4074</v>
      </c>
      <c r="KU88" s="1059">
        <v>2872</v>
      </c>
      <c r="KV88" s="1059">
        <v>2659</v>
      </c>
      <c r="KW88" s="1059">
        <v>213</v>
      </c>
      <c r="KX88" s="1059">
        <v>8</v>
      </c>
      <c r="KY88" s="1059">
        <v>6</v>
      </c>
      <c r="KZ88" s="1059">
        <v>199</v>
      </c>
      <c r="LA88" s="1059">
        <v>302</v>
      </c>
      <c r="LB88" s="1059">
        <v>650</v>
      </c>
      <c r="LC88" s="1059">
        <v>203</v>
      </c>
      <c r="LD88" s="1059">
        <v>47</v>
      </c>
      <c r="LE88" s="1060">
        <v>0.65267550319096712</v>
      </c>
      <c r="LF88" s="1072">
        <v>0.34732449680903288</v>
      </c>
      <c r="LG88" s="1059">
        <v>2412</v>
      </c>
      <c r="LH88" s="1059">
        <v>1740</v>
      </c>
      <c r="LI88" s="1059">
        <v>1622</v>
      </c>
      <c r="LJ88" s="1059">
        <v>118</v>
      </c>
      <c r="LK88" s="1059">
        <v>8</v>
      </c>
      <c r="LL88" s="1059">
        <v>1</v>
      </c>
      <c r="LM88" s="1059">
        <v>109</v>
      </c>
      <c r="LN88" s="1059">
        <v>161</v>
      </c>
      <c r="LO88" s="1059">
        <v>381</v>
      </c>
      <c r="LP88" s="1059">
        <v>102</v>
      </c>
      <c r="LQ88" s="1059">
        <v>28</v>
      </c>
      <c r="LR88" s="1060">
        <v>0.67247097844112769</v>
      </c>
      <c r="LS88" s="1072">
        <v>0.32752902155887231</v>
      </c>
      <c r="LT88" s="1059">
        <v>6244</v>
      </c>
      <c r="LU88" s="1059">
        <v>4771</v>
      </c>
      <c r="LV88" s="1059">
        <v>4526</v>
      </c>
      <c r="LW88" s="1059">
        <v>245</v>
      </c>
      <c r="LX88" s="1059">
        <v>17</v>
      </c>
      <c r="LY88" s="1059">
        <v>1</v>
      </c>
      <c r="LZ88" s="1059">
        <v>227</v>
      </c>
      <c r="MA88" s="1059">
        <v>334</v>
      </c>
      <c r="MB88" s="1059">
        <v>858</v>
      </c>
      <c r="MC88" s="1059">
        <v>225</v>
      </c>
      <c r="MD88" s="1059">
        <v>56</v>
      </c>
      <c r="ME88" s="1060">
        <v>0.72485586162716209</v>
      </c>
      <c r="MF88" s="1072">
        <v>0.27514413837283791</v>
      </c>
      <c r="MG88" s="1059">
        <v>1247</v>
      </c>
      <c r="MH88" s="1059">
        <v>937</v>
      </c>
      <c r="MI88" s="1059">
        <v>903</v>
      </c>
      <c r="MJ88" s="1059">
        <v>34</v>
      </c>
      <c r="MK88" s="1059">
        <v>1</v>
      </c>
      <c r="ML88" s="1059">
        <v>0</v>
      </c>
      <c r="MM88" s="1059">
        <v>33</v>
      </c>
      <c r="MN88" s="1059">
        <v>80</v>
      </c>
      <c r="MO88" s="1059">
        <v>169</v>
      </c>
      <c r="MP88" s="1059">
        <v>49</v>
      </c>
      <c r="MQ88" s="1059">
        <v>12</v>
      </c>
      <c r="MR88" s="1060">
        <v>0.72413793103448276</v>
      </c>
      <c r="MS88" s="1072">
        <v>0.27586206896551724</v>
      </c>
      <c r="MT88" s="1059">
        <v>2652</v>
      </c>
      <c r="MU88" s="1059">
        <v>2068</v>
      </c>
      <c r="MV88" s="1059">
        <v>1963</v>
      </c>
      <c r="MW88" s="1059">
        <v>105</v>
      </c>
      <c r="MX88" s="1059">
        <v>10</v>
      </c>
      <c r="MY88" s="1059">
        <v>3</v>
      </c>
      <c r="MZ88" s="1059">
        <v>92</v>
      </c>
      <c r="NA88" s="1059">
        <v>130</v>
      </c>
      <c r="NB88" s="1059">
        <v>327</v>
      </c>
      <c r="NC88" s="1059">
        <v>93</v>
      </c>
      <c r="ND88" s="1059">
        <v>34</v>
      </c>
      <c r="NE88" s="1060">
        <v>0.74019607843137258</v>
      </c>
      <c r="NF88" s="1072">
        <v>0.25980392156862742</v>
      </c>
      <c r="NG88" s="1059">
        <v>2320</v>
      </c>
      <c r="NH88" s="1059">
        <v>1791</v>
      </c>
      <c r="NI88" s="1059">
        <v>1702</v>
      </c>
      <c r="NJ88" s="1059">
        <v>89</v>
      </c>
      <c r="NK88" s="1059">
        <v>4</v>
      </c>
      <c r="NL88" s="1059">
        <v>1</v>
      </c>
      <c r="NM88" s="1059">
        <v>84</v>
      </c>
      <c r="NN88" s="1059">
        <v>92</v>
      </c>
      <c r="NO88" s="1059">
        <v>322</v>
      </c>
      <c r="NP88" s="1059">
        <v>88</v>
      </c>
      <c r="NQ88" s="1059">
        <v>27</v>
      </c>
      <c r="NR88" s="1060">
        <v>0.73362068965517246</v>
      </c>
      <c r="NS88" s="1072">
        <v>0.26637931034482754</v>
      </c>
      <c r="NT88" s="1059">
        <v>6816</v>
      </c>
      <c r="NU88" s="1059">
        <v>5405</v>
      </c>
      <c r="NV88" s="1059">
        <v>4771</v>
      </c>
      <c r="NW88" s="1059">
        <v>634</v>
      </c>
      <c r="NX88" s="1059">
        <v>24</v>
      </c>
      <c r="NY88" s="1059">
        <v>12</v>
      </c>
      <c r="NZ88" s="1059">
        <v>598</v>
      </c>
      <c r="OA88" s="1059">
        <v>216</v>
      </c>
      <c r="OB88" s="1059">
        <v>968</v>
      </c>
      <c r="OC88" s="1059">
        <v>177</v>
      </c>
      <c r="OD88" s="1059">
        <v>50</v>
      </c>
      <c r="OE88" s="1060">
        <v>0.69997065727699526</v>
      </c>
      <c r="OF88" s="1072">
        <v>0.30002934272300474</v>
      </c>
      <c r="OG88" s="1059">
        <v>33836</v>
      </c>
      <c r="OH88" s="1059">
        <v>25134</v>
      </c>
      <c r="OI88" s="1059">
        <v>23166</v>
      </c>
      <c r="OJ88" s="1059">
        <v>1968</v>
      </c>
      <c r="OK88" s="1059">
        <v>87</v>
      </c>
      <c r="OL88" s="1059">
        <v>40</v>
      </c>
      <c r="OM88" s="1059">
        <v>1841</v>
      </c>
      <c r="ON88" s="1059">
        <v>1937</v>
      </c>
      <c r="OO88" s="1059">
        <v>5076</v>
      </c>
      <c r="OP88" s="1059">
        <v>1330</v>
      </c>
      <c r="OQ88" s="1059">
        <v>359</v>
      </c>
      <c r="OR88" s="1060">
        <v>0.68465539661898567</v>
      </c>
      <c r="OS88" s="1072">
        <v>0.31534460338101433</v>
      </c>
      <c r="OT88" s="1059">
        <v>108302</v>
      </c>
      <c r="OU88" s="1059">
        <v>17.83267839929087</v>
      </c>
      <c r="OV88" s="1060">
        <v>0</v>
      </c>
      <c r="OW88" s="1072">
        <v>0.13636363636363635</v>
      </c>
      <c r="OX88" s="1059">
        <v>22607</v>
      </c>
      <c r="OY88" s="1060">
        <v>0.18171610563099927</v>
      </c>
      <c r="OZ88" s="1059">
        <v>4108.0560000000005</v>
      </c>
      <c r="PA88" s="1060">
        <v>3.0303030303030304E-2</v>
      </c>
      <c r="PB88" s="1072">
        <v>0.18181818181818182</v>
      </c>
      <c r="PC88" s="1059">
        <v>4130</v>
      </c>
      <c r="PD88" s="1059">
        <v>785</v>
      </c>
      <c r="PE88" s="1126">
        <v>305</v>
      </c>
      <c r="PF88" s="1059">
        <v>4005</v>
      </c>
      <c r="PG88" s="1059">
        <v>795</v>
      </c>
      <c r="PH88" s="1126">
        <v>330</v>
      </c>
      <c r="PI88" s="1059">
        <v>3870</v>
      </c>
      <c r="PJ88" s="1059">
        <v>820</v>
      </c>
      <c r="PK88" s="1126">
        <v>265</v>
      </c>
      <c r="PL88" s="1059">
        <v>3735</v>
      </c>
      <c r="PM88" s="1059">
        <v>840</v>
      </c>
      <c r="PN88" s="1126">
        <v>260</v>
      </c>
      <c r="PO88" s="1059">
        <v>3570</v>
      </c>
      <c r="PP88" s="1059">
        <v>825</v>
      </c>
      <c r="PQ88" s="1126">
        <v>250</v>
      </c>
      <c r="PR88" s="1059">
        <v>3385</v>
      </c>
      <c r="PS88" s="1059">
        <v>850</v>
      </c>
      <c r="PT88" s="1126">
        <v>200</v>
      </c>
      <c r="PU88" s="1059" t="s">
        <v>770</v>
      </c>
      <c r="PV88" s="1059" t="s">
        <v>770</v>
      </c>
      <c r="PW88" s="1059" t="s">
        <v>770</v>
      </c>
      <c r="PX88" s="1059" t="s">
        <v>770</v>
      </c>
      <c r="PY88" s="1059" t="s">
        <v>770</v>
      </c>
      <c r="PZ88" s="1059" t="s">
        <v>770</v>
      </c>
      <c r="QA88" s="1059" t="s">
        <v>770</v>
      </c>
      <c r="QB88" s="1126" t="s">
        <v>770</v>
      </c>
      <c r="QC88" s="1059">
        <v>1584</v>
      </c>
      <c r="QD88" s="1059">
        <v>1283</v>
      </c>
      <c r="QE88" s="1059" t="s">
        <v>770</v>
      </c>
      <c r="QF88" s="1059">
        <v>1621</v>
      </c>
      <c r="QG88" s="1059">
        <v>1617</v>
      </c>
      <c r="QH88" s="1059">
        <v>1687</v>
      </c>
      <c r="QI88" s="1059">
        <v>1666</v>
      </c>
      <c r="QJ88" s="1059">
        <v>1551</v>
      </c>
      <c r="QK88" s="1126">
        <v>1482</v>
      </c>
      <c r="QL88" s="1059">
        <v>1620</v>
      </c>
      <c r="QM88" s="1059">
        <v>1649</v>
      </c>
      <c r="QN88" s="1059">
        <v>1653</v>
      </c>
      <c r="QO88" s="1059">
        <v>1607</v>
      </c>
      <c r="QP88" s="1059">
        <v>1780</v>
      </c>
      <c r="QQ88" s="1059">
        <v>1642</v>
      </c>
      <c r="QR88" s="1059">
        <v>1728</v>
      </c>
      <c r="QS88" s="1059">
        <v>1575</v>
      </c>
      <c r="QT88" s="1059">
        <v>1610</v>
      </c>
      <c r="QU88" s="1059">
        <v>1481</v>
      </c>
      <c r="QV88" s="1059">
        <v>1421</v>
      </c>
      <c r="QW88" s="1059">
        <v>1305</v>
      </c>
      <c r="QX88" s="1059">
        <v>1327</v>
      </c>
      <c r="QY88" s="1059">
        <v>1266</v>
      </c>
      <c r="QZ88" s="1059">
        <v>1198</v>
      </c>
      <c r="RA88" s="1059">
        <v>1294</v>
      </c>
      <c r="RB88" s="1059">
        <v>1272</v>
      </c>
      <c r="RC88" s="1059">
        <v>1205</v>
      </c>
      <c r="RD88" s="1059">
        <v>1220</v>
      </c>
      <c r="RE88" s="1059">
        <v>1075</v>
      </c>
      <c r="RF88" s="1059">
        <v>992</v>
      </c>
      <c r="RG88" s="1059">
        <v>1059</v>
      </c>
      <c r="RH88" s="1059">
        <v>1234</v>
      </c>
      <c r="RI88" s="1059">
        <v>1221</v>
      </c>
      <c r="RJ88" s="1126">
        <v>1461</v>
      </c>
      <c r="RK88" s="1059">
        <v>1632</v>
      </c>
      <c r="RL88" s="1059">
        <v>1672</v>
      </c>
      <c r="RM88" s="1059">
        <v>1612</v>
      </c>
      <c r="RN88" s="1059">
        <v>1777</v>
      </c>
      <c r="RO88" s="1059">
        <v>1653</v>
      </c>
      <c r="RP88" s="1059">
        <v>1722</v>
      </c>
      <c r="RQ88" s="1059">
        <v>1571</v>
      </c>
      <c r="RR88" s="1059">
        <v>1605</v>
      </c>
      <c r="RS88" s="1059">
        <v>1491</v>
      </c>
      <c r="RT88" s="1059">
        <v>1423</v>
      </c>
      <c r="RU88" s="1059">
        <v>1314</v>
      </c>
      <c r="RV88" s="1059">
        <v>1346</v>
      </c>
      <c r="RW88" s="1059">
        <v>1263</v>
      </c>
      <c r="RX88" s="1059">
        <v>1182</v>
      </c>
      <c r="RY88" s="1059">
        <v>1285</v>
      </c>
      <c r="RZ88" s="1059">
        <v>1280</v>
      </c>
      <c r="SA88" s="1059">
        <v>1218</v>
      </c>
      <c r="SB88" s="1059">
        <v>1252</v>
      </c>
      <c r="SC88" s="1059">
        <v>1246</v>
      </c>
      <c r="SD88" s="1059">
        <v>1074</v>
      </c>
      <c r="SE88" s="1059">
        <v>1026</v>
      </c>
      <c r="SF88" s="1059">
        <v>1176</v>
      </c>
      <c r="SG88" s="1059">
        <v>1109</v>
      </c>
      <c r="SH88" s="1059">
        <v>1387</v>
      </c>
      <c r="SI88" s="1126">
        <v>1446</v>
      </c>
      <c r="SJ88" s="1059">
        <v>1673</v>
      </c>
      <c r="SK88" s="1059">
        <v>1639</v>
      </c>
      <c r="SL88" s="1059">
        <v>1757</v>
      </c>
      <c r="SM88" s="1059">
        <v>1667</v>
      </c>
      <c r="SN88" s="1059">
        <v>1734</v>
      </c>
      <c r="SO88" s="1059">
        <v>1576</v>
      </c>
      <c r="SP88" s="1059">
        <v>1596</v>
      </c>
      <c r="SQ88" s="1059">
        <v>1501</v>
      </c>
      <c r="SR88" s="1059">
        <v>1429</v>
      </c>
      <c r="SS88" s="1059">
        <v>1318</v>
      </c>
      <c r="ST88" s="1059">
        <v>1338</v>
      </c>
      <c r="SU88" s="1059">
        <v>1273</v>
      </c>
      <c r="SV88" s="1059">
        <v>1168</v>
      </c>
      <c r="SW88" s="1059">
        <v>1269</v>
      </c>
      <c r="SX88" s="1059">
        <v>1251</v>
      </c>
      <c r="SY88" s="1059">
        <v>1215</v>
      </c>
      <c r="SZ88" s="1059">
        <v>1258</v>
      </c>
      <c r="TA88" s="1059">
        <v>1290</v>
      </c>
      <c r="TB88" s="1059">
        <v>1220</v>
      </c>
      <c r="TC88" s="1059">
        <v>1061</v>
      </c>
      <c r="TD88" s="1059">
        <v>1082</v>
      </c>
      <c r="TE88" s="1059">
        <v>1033</v>
      </c>
      <c r="TF88" s="1059">
        <v>1252</v>
      </c>
      <c r="TG88" s="1059">
        <v>1342</v>
      </c>
      <c r="TH88" s="1126">
        <v>1398</v>
      </c>
      <c r="TI88" s="1059">
        <v>747</v>
      </c>
      <c r="TJ88" s="1059">
        <v>693</v>
      </c>
      <c r="TK88" s="1059">
        <v>1440</v>
      </c>
      <c r="TL88" s="1060">
        <v>0.48125000000000001</v>
      </c>
      <c r="TM88" s="1060">
        <v>0.45552756226071039</v>
      </c>
      <c r="TN88" s="1060">
        <v>0.50707220957012045</v>
      </c>
      <c r="TO88" s="1126" t="s">
        <v>3498</v>
      </c>
      <c r="TP88" s="1059">
        <v>672</v>
      </c>
      <c r="TQ88" s="1059">
        <v>839</v>
      </c>
      <c r="TR88" s="1059">
        <v>1511</v>
      </c>
      <c r="TS88" s="1060">
        <v>0.55526141628060888</v>
      </c>
      <c r="TT88" s="1060">
        <v>0.53009637345671656</v>
      </c>
      <c r="TU88" s="1060">
        <v>0.5801461862696391</v>
      </c>
      <c r="TV88" s="1126" t="s">
        <v>3498</v>
      </c>
      <c r="TW88" s="1059">
        <v>624</v>
      </c>
      <c r="TX88" s="1059">
        <v>1002</v>
      </c>
      <c r="TY88" s="1059">
        <v>1626</v>
      </c>
      <c r="TZ88" s="1060">
        <v>0.6162361623616236</v>
      </c>
      <c r="UA88" s="1060">
        <v>0.59235142315062539</v>
      </c>
      <c r="UB88" s="1060">
        <v>0.63957297535713487</v>
      </c>
      <c r="UC88" s="1126" t="s">
        <v>3498</v>
      </c>
      <c r="UD88" s="1059">
        <v>530</v>
      </c>
      <c r="UE88" s="1059">
        <v>1076</v>
      </c>
      <c r="UF88" s="1059">
        <v>1606</v>
      </c>
      <c r="UG88" s="1060">
        <v>0.66998754669987548</v>
      </c>
      <c r="UH88" s="1060">
        <v>0.64660864884797176</v>
      </c>
      <c r="UI88" s="1060">
        <v>0.69255518434090513</v>
      </c>
      <c r="UJ88" s="1126" t="s">
        <v>2154</v>
      </c>
      <c r="UK88" s="1059">
        <v>509</v>
      </c>
      <c r="UL88" s="1059">
        <v>1120</v>
      </c>
      <c r="UM88" s="1059">
        <v>1629</v>
      </c>
      <c r="UN88" s="1060">
        <v>0.68753836709637817</v>
      </c>
      <c r="UO88" s="1060">
        <v>0.66461145462918347</v>
      </c>
      <c r="UP88" s="1060">
        <v>0.70958286576815</v>
      </c>
      <c r="UQ88" s="1126" t="s">
        <v>2154</v>
      </c>
      <c r="UR88" s="1059">
        <v>17053</v>
      </c>
      <c r="US88" s="1059">
        <v>15550</v>
      </c>
      <c r="UT88" s="1059">
        <v>1503</v>
      </c>
      <c r="UU88" s="1059">
        <v>1270</v>
      </c>
      <c r="UV88" s="1060">
        <v>0.84497671324018631</v>
      </c>
      <c r="UW88" s="1059">
        <v>233</v>
      </c>
      <c r="UX88" s="1072">
        <v>0.15502328675981369</v>
      </c>
      <c r="UY88" s="1059">
        <v>14546</v>
      </c>
      <c r="UZ88" s="1059">
        <v>7142</v>
      </c>
      <c r="VA88" s="1059">
        <v>4586</v>
      </c>
      <c r="VB88" s="1059">
        <v>2818</v>
      </c>
      <c r="VC88" s="1060">
        <v>0.49099408772171044</v>
      </c>
      <c r="VD88" s="1060">
        <v>0.31527567716210642</v>
      </c>
      <c r="VE88" s="1072">
        <v>0.19373023511618315</v>
      </c>
      <c r="VF88" s="1059">
        <v>29829</v>
      </c>
      <c r="VG88" s="1059">
        <v>2712</v>
      </c>
      <c r="VH88" s="1059">
        <v>2241</v>
      </c>
      <c r="VI88" s="1059">
        <v>1333</v>
      </c>
      <c r="VJ88" s="1059">
        <v>24916</v>
      </c>
      <c r="VK88" s="1059">
        <v>2287</v>
      </c>
      <c r="VL88" s="1059">
        <v>14021</v>
      </c>
      <c r="VM88" s="1072">
        <v>0.16311247414592397</v>
      </c>
      <c r="VN88" s="1059">
        <v>7410</v>
      </c>
      <c r="VO88" s="1059">
        <v>6</v>
      </c>
      <c r="VP88" s="1059">
        <v>1842</v>
      </c>
      <c r="VQ88" s="1059">
        <v>3310</v>
      </c>
      <c r="VR88" s="1059">
        <v>1505</v>
      </c>
      <c r="VS88" s="1126">
        <v>14073</v>
      </c>
      <c r="VT88" s="1059">
        <v>6335</v>
      </c>
      <c r="VU88" s="1059">
        <v>4992</v>
      </c>
      <c r="VV88" s="1059">
        <v>1317</v>
      </c>
      <c r="VW88" s="1059">
        <v>26</v>
      </c>
      <c r="VX88" s="1059">
        <v>1343</v>
      </c>
      <c r="VY88" s="1060">
        <v>0.20789265982636149</v>
      </c>
      <c r="VZ88" s="1072">
        <v>0.21199684293606946</v>
      </c>
      <c r="WA88" s="1059">
        <v>1190</v>
      </c>
      <c r="WB88" s="1059">
        <v>1060</v>
      </c>
      <c r="WC88" s="1059">
        <v>940</v>
      </c>
      <c r="WD88" s="1059">
        <v>925</v>
      </c>
      <c r="WE88" s="1059">
        <v>885</v>
      </c>
      <c r="WF88" s="1059">
        <v>810</v>
      </c>
      <c r="WG88" s="1126">
        <v>745</v>
      </c>
      <c r="WH88" s="1059">
        <v>3293</v>
      </c>
      <c r="WI88" s="1059">
        <v>1363</v>
      </c>
      <c r="WJ88" s="1060">
        <v>0.4139082903127847</v>
      </c>
      <c r="WK88" s="1126">
        <v>248</v>
      </c>
      <c r="WL88" s="1059" t="s">
        <v>770</v>
      </c>
      <c r="WM88" s="1060" t="s">
        <v>770</v>
      </c>
      <c r="WN88" s="1060" t="s">
        <v>770</v>
      </c>
      <c r="WO88" s="1072" t="s">
        <v>770</v>
      </c>
      <c r="WP88" s="1059" t="s">
        <v>770</v>
      </c>
      <c r="WQ88" s="1060" t="s">
        <v>770</v>
      </c>
      <c r="WR88" s="1060" t="s">
        <v>770</v>
      </c>
      <c r="WS88" s="1072" t="s">
        <v>770</v>
      </c>
      <c r="WT88" s="1059" t="s">
        <v>770</v>
      </c>
      <c r="WU88" s="1060" t="s">
        <v>770</v>
      </c>
      <c r="WV88" s="1060" t="s">
        <v>770</v>
      </c>
      <c r="WW88" s="1072" t="s">
        <v>770</v>
      </c>
      <c r="WX88" s="1059" t="s">
        <v>770</v>
      </c>
      <c r="WY88" s="1060" t="s">
        <v>770</v>
      </c>
      <c r="WZ88" s="1060" t="s">
        <v>770</v>
      </c>
      <c r="XA88" s="1072" t="s">
        <v>770</v>
      </c>
      <c r="XB88" s="1059">
        <v>2084</v>
      </c>
      <c r="XC88" s="1059">
        <v>42727</v>
      </c>
      <c r="XD88" s="1072">
        <v>4.8774779413485618E-2</v>
      </c>
      <c r="XE88" s="1059">
        <v>1345</v>
      </c>
      <c r="XF88" s="1059">
        <v>6720</v>
      </c>
      <c r="XG88" s="1060">
        <v>0.20014880952380953</v>
      </c>
      <c r="XH88" s="1060">
        <v>0.19075500674711679</v>
      </c>
      <c r="XI88" s="1060">
        <v>0.20988523370453294</v>
      </c>
      <c r="XJ88" s="1059">
        <v>1480</v>
      </c>
      <c r="XK88" s="1059">
        <v>6980</v>
      </c>
      <c r="XL88" s="1060">
        <v>0.21203438395415472</v>
      </c>
      <c r="XM88" s="1060">
        <v>0.20260502362203447</v>
      </c>
      <c r="XN88" s="1060">
        <v>0.22178053499876138</v>
      </c>
      <c r="XO88" s="1059">
        <v>1575</v>
      </c>
      <c r="XP88" s="1059">
        <v>7415</v>
      </c>
      <c r="XQ88" s="1060">
        <v>0.21240728253540123</v>
      </c>
      <c r="XR88" s="1060">
        <v>0.20324788013175976</v>
      </c>
      <c r="XS88" s="1060">
        <v>0.22186451461700626</v>
      </c>
      <c r="XT88" s="1059">
        <v>1605</v>
      </c>
      <c r="XU88" s="1059">
        <v>7790</v>
      </c>
      <c r="XV88" s="1060">
        <v>0.20603337612323491</v>
      </c>
      <c r="XW88" s="1060">
        <v>0.19719780402123743</v>
      </c>
      <c r="XX88" s="1060">
        <v>0.21515873104574462</v>
      </c>
      <c r="XY88" s="1059">
        <v>1475</v>
      </c>
      <c r="XZ88" s="1059">
        <v>7940</v>
      </c>
      <c r="YA88" s="1060">
        <v>0.1857682619647355</v>
      </c>
      <c r="YB88" s="1060">
        <v>0.17736637729794572</v>
      </c>
      <c r="YC88" s="1060">
        <v>0.19447405709803575</v>
      </c>
      <c r="YD88" s="1059">
        <v>1495</v>
      </c>
      <c r="YE88" s="1059">
        <v>7740</v>
      </c>
      <c r="YF88" s="1060">
        <v>0.19315245478036175</v>
      </c>
      <c r="YG88" s="1060">
        <v>0.18451078630887058</v>
      </c>
      <c r="YH88" s="1060">
        <v>0.20209855670789939</v>
      </c>
      <c r="YI88" s="1059" t="s">
        <v>770</v>
      </c>
      <c r="YJ88" s="1059" t="s">
        <v>770</v>
      </c>
      <c r="YK88" s="1060" t="s">
        <v>770</v>
      </c>
      <c r="YL88" s="1060" t="s">
        <v>770</v>
      </c>
      <c r="YM88" s="1072" t="s">
        <v>770</v>
      </c>
      <c r="YN88" s="1059">
        <v>1650</v>
      </c>
      <c r="YO88" s="1059">
        <v>1650</v>
      </c>
      <c r="YP88" s="1059">
        <v>1580</v>
      </c>
      <c r="YQ88" s="1059">
        <v>1475</v>
      </c>
      <c r="YR88" s="1059">
        <v>1395</v>
      </c>
      <c r="YS88" s="1059">
        <v>1270</v>
      </c>
      <c r="YT88" s="1126">
        <v>1180</v>
      </c>
      <c r="YU88" s="1059">
        <v>94</v>
      </c>
      <c r="YV88" s="1059">
        <v>782</v>
      </c>
      <c r="YW88" s="1060">
        <v>0.12020460358056266</v>
      </c>
      <c r="YX88" s="1060">
        <v>9.9248559504410971E-2</v>
      </c>
      <c r="YY88" s="1060">
        <v>0.14487378434416764</v>
      </c>
      <c r="YZ88" s="1059">
        <v>71</v>
      </c>
      <c r="ZA88" s="1059">
        <v>781</v>
      </c>
      <c r="ZB88" s="1060">
        <v>9.0909090909090912E-2</v>
      </c>
      <c r="ZC88" s="1060">
        <v>7.2699562255173211E-2</v>
      </c>
      <c r="ZD88" s="1060">
        <v>0.11312326499434044</v>
      </c>
      <c r="ZE88" s="1059">
        <v>81</v>
      </c>
      <c r="ZF88" s="1059">
        <v>777</v>
      </c>
      <c r="ZG88" s="1060">
        <v>0.10424710424710425</v>
      </c>
      <c r="ZH88" s="1060">
        <v>8.467233528429223E-2</v>
      </c>
      <c r="ZI88" s="1060">
        <v>0.12771579670752681</v>
      </c>
      <c r="ZJ88" s="1059">
        <v>172</v>
      </c>
      <c r="ZK88" s="1059">
        <v>739</v>
      </c>
      <c r="ZL88" s="1060">
        <v>0.2327469553450609</v>
      </c>
      <c r="ZM88" s="1060">
        <v>0.20370894597934167</v>
      </c>
      <c r="ZN88" s="1072">
        <v>0.26454905805413481</v>
      </c>
      <c r="ZO88" s="1059">
        <v>1555</v>
      </c>
      <c r="ZP88" s="1059">
        <v>157</v>
      </c>
      <c r="ZQ88" s="1059">
        <v>1398</v>
      </c>
      <c r="ZR88" s="1060">
        <v>0.8990353697749196</v>
      </c>
      <c r="ZS88" s="1059">
        <v>526</v>
      </c>
      <c r="ZT88" s="1059">
        <v>287</v>
      </c>
      <c r="ZU88" s="1059">
        <v>813</v>
      </c>
      <c r="ZV88" s="1060">
        <v>0.37625178826895567</v>
      </c>
      <c r="ZW88" s="1060">
        <v>0.35122901688604141</v>
      </c>
      <c r="ZX88" s="1060">
        <v>0.40195277280715674</v>
      </c>
      <c r="ZY88" s="1060">
        <v>0.58154506437768239</v>
      </c>
      <c r="ZZ88" s="1060">
        <v>0.55549716555525119</v>
      </c>
      <c r="AAA88" s="1072">
        <v>0.60714604817293039</v>
      </c>
      <c r="AAB88" s="1059">
        <v>176</v>
      </c>
      <c r="AAC88" s="1059">
        <v>1388</v>
      </c>
      <c r="AAD88" s="1059">
        <v>1564</v>
      </c>
      <c r="AAE88" s="1060">
        <v>0.88746803069053704</v>
      </c>
      <c r="AAF88" s="1059">
        <v>474</v>
      </c>
      <c r="AAG88" s="1060">
        <v>0.34149855907780979</v>
      </c>
      <c r="AAH88" s="1060">
        <v>0.31701918092494397</v>
      </c>
      <c r="AAI88" s="1060">
        <v>0.36685285980819277</v>
      </c>
      <c r="AAJ88" s="1059">
        <v>300</v>
      </c>
      <c r="AAK88" s="1059">
        <v>774</v>
      </c>
      <c r="AAL88" s="1060">
        <v>0.55763688760806918</v>
      </c>
      <c r="AAM88" s="1060">
        <v>0.5313846627876323</v>
      </c>
      <c r="AAN88" s="1072">
        <v>0.58357095876395437</v>
      </c>
      <c r="AAO88" s="1059">
        <v>1464</v>
      </c>
      <c r="AAP88" s="1059">
        <v>528</v>
      </c>
      <c r="AAQ88" s="1060">
        <v>0.36065573770491804</v>
      </c>
      <c r="AAR88" s="1060">
        <v>0.33645239185060777</v>
      </c>
      <c r="AAS88" s="1060">
        <v>0.38558843377929441</v>
      </c>
      <c r="AAT88" s="1059">
        <v>286</v>
      </c>
      <c r="AAU88" s="1059">
        <v>814</v>
      </c>
      <c r="AAV88" s="1060">
        <v>0.55601092896174864</v>
      </c>
      <c r="AAW88" s="1060">
        <v>0.53044621706304407</v>
      </c>
      <c r="AAX88" s="1072">
        <v>0.581282470673956</v>
      </c>
      <c r="AAY88" s="1059">
        <v>1542</v>
      </c>
      <c r="AAZ88" s="1059">
        <v>1494</v>
      </c>
      <c r="ABA88" s="1059">
        <v>48</v>
      </c>
      <c r="ABB88" s="1060">
        <v>0.9688715953307393</v>
      </c>
      <c r="ABC88" s="1059">
        <v>540</v>
      </c>
      <c r="ABD88" s="1060">
        <v>0.36144578313253012</v>
      </c>
      <c r="ABE88" s="1060">
        <v>0.3374688957422961</v>
      </c>
      <c r="ABF88" s="1060">
        <v>0.38613336031626061</v>
      </c>
      <c r="ABG88" s="1059">
        <v>269</v>
      </c>
      <c r="ABH88" s="1059">
        <v>809</v>
      </c>
      <c r="ABI88" s="1060">
        <v>0.54149933065595712</v>
      </c>
      <c r="ABJ88" s="1060">
        <v>0.51615878957366523</v>
      </c>
      <c r="ABK88" s="1072">
        <v>0.56662700812860278</v>
      </c>
      <c r="ABL88" s="1059">
        <v>29829</v>
      </c>
      <c r="ABM88" s="1059">
        <v>15808</v>
      </c>
      <c r="ABN88" s="1059">
        <v>14021</v>
      </c>
      <c r="ABO88" s="1059">
        <v>2712</v>
      </c>
      <c r="ABP88" s="1059">
        <v>1410</v>
      </c>
      <c r="ABQ88" s="1059">
        <v>2356</v>
      </c>
      <c r="ABR88" s="1059">
        <v>2241</v>
      </c>
      <c r="ABS88" s="1059">
        <v>1992</v>
      </c>
      <c r="ABT88" s="1059">
        <v>1023</v>
      </c>
      <c r="ABU88" s="1059">
        <v>1333</v>
      </c>
      <c r="ABV88" s="1059">
        <v>819</v>
      </c>
      <c r="ABW88" s="1126">
        <v>135</v>
      </c>
      <c r="ABX88" s="1059">
        <v>1180</v>
      </c>
      <c r="ABY88" s="1059">
        <v>1145</v>
      </c>
      <c r="ABZ88" s="1059">
        <v>705</v>
      </c>
      <c r="ACA88" s="1059">
        <v>325</v>
      </c>
      <c r="ACB88" s="1059">
        <v>3050</v>
      </c>
      <c r="ACC88" s="1059">
        <v>3365</v>
      </c>
      <c r="ACD88" s="1059">
        <v>1745</v>
      </c>
      <c r="ACE88" s="1059">
        <v>1270</v>
      </c>
      <c r="ACF88" s="1059">
        <v>1150</v>
      </c>
      <c r="ACG88" s="1059">
        <v>790</v>
      </c>
      <c r="ACH88" s="1059">
        <v>340</v>
      </c>
      <c r="ACI88" s="1059">
        <v>3225</v>
      </c>
      <c r="ACJ88" s="1059">
        <v>3525</v>
      </c>
      <c r="ACK88" s="1059">
        <v>1885</v>
      </c>
      <c r="ACL88" s="1059">
        <v>1395</v>
      </c>
      <c r="ACM88" s="1059">
        <v>1205</v>
      </c>
      <c r="ACN88" s="1059">
        <v>815</v>
      </c>
      <c r="ACO88" s="1059">
        <v>345</v>
      </c>
      <c r="ACP88" s="1059">
        <v>3415</v>
      </c>
      <c r="ACQ88" s="1059">
        <v>3775</v>
      </c>
      <c r="ACR88" s="1059">
        <v>2015</v>
      </c>
      <c r="ACS88" s="1059">
        <v>1475</v>
      </c>
      <c r="ACT88" s="1059">
        <v>1365</v>
      </c>
      <c r="ACU88" s="1059">
        <v>855</v>
      </c>
      <c r="ACV88" s="1059">
        <v>415</v>
      </c>
      <c r="ACW88" s="1059">
        <v>3750</v>
      </c>
      <c r="ACX88" s="1059">
        <v>4150</v>
      </c>
      <c r="ACY88" s="1059">
        <v>2210</v>
      </c>
      <c r="ACZ88" s="1059">
        <v>1580</v>
      </c>
      <c r="ADA88" s="1059">
        <v>1460</v>
      </c>
      <c r="ADB88" s="1059">
        <v>1045</v>
      </c>
      <c r="ADC88" s="1059">
        <v>425</v>
      </c>
      <c r="ADD88" s="1059">
        <v>4070</v>
      </c>
      <c r="ADE88" s="1059">
        <v>4490</v>
      </c>
      <c r="ADF88" s="1059">
        <v>2360</v>
      </c>
      <c r="ADG88" s="1059">
        <v>1650</v>
      </c>
      <c r="ADH88" s="1059">
        <v>1550</v>
      </c>
      <c r="ADI88" s="1059">
        <v>1085</v>
      </c>
      <c r="ADJ88" s="1059">
        <v>450</v>
      </c>
      <c r="ADK88" s="1059">
        <v>4285</v>
      </c>
      <c r="ADL88" s="1059">
        <v>4710</v>
      </c>
      <c r="ADM88" s="1126">
        <v>2470</v>
      </c>
      <c r="ADN88" s="1059">
        <v>1657</v>
      </c>
      <c r="ADO88" s="1059">
        <v>1579</v>
      </c>
      <c r="ADP88" s="1060">
        <v>0.95292697646348823</v>
      </c>
      <c r="ADQ88" s="1059">
        <v>1573</v>
      </c>
      <c r="ADR88" s="1060">
        <v>0.94930597465298727</v>
      </c>
      <c r="ADS88" s="1059">
        <v>1643</v>
      </c>
      <c r="ADT88" s="1059">
        <v>1574</v>
      </c>
      <c r="ADU88" s="1060">
        <v>0.95800365185636027</v>
      </c>
      <c r="ADV88" s="1059">
        <v>1536</v>
      </c>
      <c r="ADW88" s="1060">
        <v>0.93487522824102254</v>
      </c>
      <c r="ADX88" s="1059">
        <v>1535</v>
      </c>
      <c r="ADY88" s="1060">
        <v>0.93426658551430308</v>
      </c>
      <c r="ADZ88" s="1059">
        <v>1528</v>
      </c>
      <c r="AEA88" s="1060">
        <v>0.93000608642726723</v>
      </c>
      <c r="AEB88" s="1059">
        <v>1700</v>
      </c>
      <c r="AEC88" s="1059">
        <v>1656</v>
      </c>
      <c r="AED88" s="1060">
        <v>0.97411764705882353</v>
      </c>
      <c r="AEE88" s="1059">
        <v>1561</v>
      </c>
      <c r="AEF88" s="1060">
        <v>0.91823529411764704</v>
      </c>
      <c r="AEG88" s="1059">
        <v>1655</v>
      </c>
      <c r="AEH88" s="1060">
        <v>0.97352941176470587</v>
      </c>
      <c r="AEI88" s="1059">
        <v>1650</v>
      </c>
      <c r="AEJ88" s="1060">
        <v>0.97058823529411764</v>
      </c>
      <c r="AEK88" s="1059">
        <v>1588</v>
      </c>
      <c r="AEL88" s="1060">
        <v>0.9341176470588235</v>
      </c>
      <c r="AEM88" s="1059">
        <v>1632</v>
      </c>
      <c r="AEN88" s="1060">
        <v>0.96</v>
      </c>
      <c r="AEO88" s="1059">
        <v>1548</v>
      </c>
      <c r="AEP88" s="1072">
        <v>0.9105882352941177</v>
      </c>
      <c r="AEQ88" s="1042">
        <v>1653</v>
      </c>
      <c r="AER88" s="1042">
        <v>1571</v>
      </c>
      <c r="AES88" s="1144">
        <v>0.95039322444041141</v>
      </c>
      <c r="AET88" s="64">
        <v>371</v>
      </c>
      <c r="AEU88" s="1144">
        <v>0.22444041137326073</v>
      </c>
      <c r="AEV88" s="1042">
        <v>1567</v>
      </c>
      <c r="AEW88" s="1144">
        <v>0.94797338173018753</v>
      </c>
      <c r="AEX88" s="1042">
        <v>1669</v>
      </c>
      <c r="AEY88" s="1042">
        <v>1609</v>
      </c>
      <c r="AEZ88" s="1144">
        <v>0.96405032953864589</v>
      </c>
      <c r="AFA88" s="65">
        <v>1572</v>
      </c>
      <c r="AFB88" s="1144">
        <v>0.94188136608747752</v>
      </c>
      <c r="AFC88" s="65">
        <v>1203</v>
      </c>
      <c r="AFD88" s="1144">
        <v>0.72079089275014974</v>
      </c>
      <c r="AFE88" s="1042">
        <v>1584</v>
      </c>
      <c r="AFF88" s="1144">
        <v>0.94907130017974839</v>
      </c>
      <c r="AFG88" s="1042">
        <v>1203</v>
      </c>
      <c r="AFH88" s="1144">
        <v>0.72079089275014974</v>
      </c>
      <c r="AFI88" s="1042">
        <v>1770</v>
      </c>
      <c r="AFJ88" s="1042">
        <v>1712</v>
      </c>
      <c r="AFK88" s="1144">
        <v>0.96723163841807913</v>
      </c>
      <c r="AFL88" s="65">
        <v>1587</v>
      </c>
      <c r="AFM88" s="1144">
        <v>0.89661016949152539</v>
      </c>
      <c r="AFN88" s="65">
        <v>1713</v>
      </c>
      <c r="AFO88" s="1144">
        <v>0.96779661016949148</v>
      </c>
      <c r="AFP88" s="65">
        <v>1709</v>
      </c>
      <c r="AFQ88" s="1144">
        <v>0.96553672316384176</v>
      </c>
      <c r="AFR88" s="65">
        <v>1245</v>
      </c>
      <c r="AFS88" s="1144">
        <v>0.70338983050847459</v>
      </c>
      <c r="AFT88" s="65">
        <v>1614</v>
      </c>
      <c r="AFU88" s="1144">
        <v>0.91186440677966096</v>
      </c>
      <c r="AFV88" s="1042">
        <v>1669</v>
      </c>
      <c r="AFW88" s="1144">
        <v>0.94293785310734468</v>
      </c>
      <c r="AFX88" s="1042">
        <v>1617</v>
      </c>
      <c r="AFY88" s="1144">
        <v>0.91355932203389834</v>
      </c>
      <c r="AFZ88" s="1042">
        <v>1242</v>
      </c>
      <c r="AGA88" s="1144">
        <v>0.70169491525423733</v>
      </c>
      <c r="AGB88" s="1042">
        <v>1161</v>
      </c>
      <c r="AGC88" s="802">
        <v>0.65593220338983049</v>
      </c>
      <c r="AGD88" s="1042">
        <v>1685</v>
      </c>
      <c r="AGE88" s="1039">
        <v>1630</v>
      </c>
      <c r="AGF88" s="1145">
        <v>0.96735905044510384</v>
      </c>
      <c r="AGG88" s="1039">
        <v>14</v>
      </c>
      <c r="AGH88" s="1145">
        <v>8.3086053412462901E-3</v>
      </c>
      <c r="AGI88" s="1039">
        <v>1628</v>
      </c>
      <c r="AGJ88" s="1145">
        <v>0.96617210682492582</v>
      </c>
      <c r="AGK88" s="1039">
        <v>1629</v>
      </c>
      <c r="AGL88" s="1039">
        <v>1590</v>
      </c>
      <c r="AGM88" s="1145">
        <v>0.97605893186003678</v>
      </c>
      <c r="AGN88" s="1039">
        <v>1559</v>
      </c>
      <c r="AGO88" s="1145">
        <v>0.95702885205647636</v>
      </c>
      <c r="AGP88" s="1039">
        <v>1560</v>
      </c>
      <c r="AGQ88" s="1145">
        <v>0.9576427255985267</v>
      </c>
      <c r="AGR88" s="1039">
        <v>1563</v>
      </c>
      <c r="AGS88" s="1145">
        <v>0.95948434622467771</v>
      </c>
      <c r="AGT88" s="1039">
        <v>1563</v>
      </c>
      <c r="AGU88" s="1145">
        <v>0.95948434622467771</v>
      </c>
      <c r="AGV88" s="1039">
        <v>1770</v>
      </c>
      <c r="AGW88" s="1039">
        <v>1716</v>
      </c>
      <c r="AGX88" s="1145">
        <v>0.96949152542372885</v>
      </c>
      <c r="AGY88" s="1039">
        <v>1655</v>
      </c>
      <c r="AGZ88" s="1145">
        <v>0.93502824858757061</v>
      </c>
      <c r="AHA88" s="1039">
        <v>1715</v>
      </c>
      <c r="AHB88" s="1145">
        <v>0.96892655367231639</v>
      </c>
      <c r="AHC88" s="1039">
        <v>1707</v>
      </c>
      <c r="AHD88" s="1145">
        <v>0.96440677966101696</v>
      </c>
      <c r="AHE88" s="1039">
        <v>1667</v>
      </c>
      <c r="AHF88" s="1145">
        <v>0.94180790960451977</v>
      </c>
      <c r="AHG88" s="1039">
        <v>1532</v>
      </c>
      <c r="AHH88" s="1145">
        <v>0.86553672316384178</v>
      </c>
      <c r="AHI88" s="1039">
        <v>1688</v>
      </c>
      <c r="AHJ88" s="1145">
        <v>0.95367231638418082</v>
      </c>
      <c r="AHK88" s="1039">
        <v>1645</v>
      </c>
      <c r="AHL88" s="1145">
        <v>0.92937853107344637</v>
      </c>
      <c r="AHM88" s="1039">
        <v>1676</v>
      </c>
      <c r="AHN88" s="1145">
        <v>0.94689265536723166</v>
      </c>
      <c r="AHO88" s="1039">
        <v>1645</v>
      </c>
      <c r="AHP88" s="749">
        <v>0.92937853107344637</v>
      </c>
    </row>
    <row r="89" spans="1:900" x14ac:dyDescent="0.2">
      <c r="A89" s="1979"/>
      <c r="B89" s="8" t="s">
        <v>680</v>
      </c>
      <c r="C89" s="1015" t="s">
        <v>730</v>
      </c>
      <c r="D89" s="3" t="s">
        <v>770</v>
      </c>
      <c r="E89" s="1" t="s">
        <v>770</v>
      </c>
      <c r="F89" s="1" t="s">
        <v>770</v>
      </c>
      <c r="G89" s="1" t="s">
        <v>770</v>
      </c>
      <c r="H89" s="1" t="s">
        <v>770</v>
      </c>
      <c r="I89" s="1" t="s">
        <v>770</v>
      </c>
      <c r="J89" s="1" t="s">
        <v>680</v>
      </c>
      <c r="K89" s="1" t="s">
        <v>736</v>
      </c>
      <c r="L89" s="1" t="s">
        <v>1687</v>
      </c>
      <c r="M89" s="1" t="s">
        <v>770</v>
      </c>
      <c r="N89" s="1" t="s">
        <v>770</v>
      </c>
      <c r="O89" s="1" t="s">
        <v>770</v>
      </c>
      <c r="P89" s="1" t="s">
        <v>1688</v>
      </c>
      <c r="Q89" s="1" t="s">
        <v>770</v>
      </c>
      <c r="R89" s="1" t="s">
        <v>770</v>
      </c>
      <c r="S89" s="1" t="s">
        <v>770</v>
      </c>
      <c r="T89" s="1" t="s">
        <v>770</v>
      </c>
      <c r="U89" s="913" t="s">
        <v>770</v>
      </c>
      <c r="V89" s="1125">
        <v>1015</v>
      </c>
      <c r="W89" s="1059">
        <v>1180</v>
      </c>
      <c r="X89" s="1059">
        <v>11690</v>
      </c>
      <c r="Y89" s="1059">
        <v>13960</v>
      </c>
      <c r="Z89" s="1098">
        <v>8.6826347305389226E-2</v>
      </c>
      <c r="AA89" s="1098">
        <v>8.1856726521100667E-2</v>
      </c>
      <c r="AB89" s="1098">
        <v>9.2067425433821057E-2</v>
      </c>
      <c r="AC89" s="1098">
        <v>8.452722063037249E-2</v>
      </c>
      <c r="AD89" s="1098">
        <v>8.0026218132219815E-2</v>
      </c>
      <c r="AE89" s="1072">
        <v>8.9256816610880932E-2</v>
      </c>
      <c r="AF89" s="1059">
        <v>1015</v>
      </c>
      <c r="AG89" s="1059">
        <v>1115</v>
      </c>
      <c r="AH89" s="1059">
        <v>11785</v>
      </c>
      <c r="AI89" s="1059">
        <v>14040</v>
      </c>
      <c r="AJ89" s="1098">
        <v>8.612643190496394E-2</v>
      </c>
      <c r="AK89" s="1098">
        <v>8.1195148332633374E-2</v>
      </c>
      <c r="AL89" s="1098">
        <v>9.1327441433719375E-2</v>
      </c>
      <c r="AM89" s="1098">
        <v>7.9415954415954421E-2</v>
      </c>
      <c r="AN89" s="1098">
        <v>7.50576325067632E-2</v>
      </c>
      <c r="AO89" s="1072">
        <v>8.400436384023037E-2</v>
      </c>
      <c r="AP89" s="1059">
        <v>975</v>
      </c>
      <c r="AQ89" s="1059">
        <v>1115</v>
      </c>
      <c r="AR89" s="1059">
        <v>12040</v>
      </c>
      <c r="AS89" s="1059">
        <v>14325</v>
      </c>
      <c r="AT89" s="1098">
        <v>8.0980066445182727E-2</v>
      </c>
      <c r="AU89" s="1098">
        <v>7.6239772497680311E-2</v>
      </c>
      <c r="AV89" s="1098">
        <v>8.5987658467855638E-2</v>
      </c>
      <c r="AW89" s="1098">
        <v>7.7835951134380452E-2</v>
      </c>
      <c r="AX89" s="1098">
        <v>7.3560982286191734E-2</v>
      </c>
      <c r="AY89" s="1072">
        <v>8.2337278242440429E-2</v>
      </c>
      <c r="AZ89" s="1059">
        <v>1120</v>
      </c>
      <c r="BA89" s="1059">
        <v>1310</v>
      </c>
      <c r="BB89" s="1059">
        <v>12130</v>
      </c>
      <c r="BC89" s="1059">
        <v>14495</v>
      </c>
      <c r="BD89" s="1098">
        <v>9.2333058532563891E-2</v>
      </c>
      <c r="BE89" s="1098">
        <v>8.7309514212571132E-2</v>
      </c>
      <c r="BF89" s="1098">
        <v>9.7614729806583575E-2</v>
      </c>
      <c r="BG89" s="1098">
        <v>9.0375991721283203E-2</v>
      </c>
      <c r="BH89" s="1098">
        <v>8.5816247409162022E-2</v>
      </c>
      <c r="BI89" s="1072">
        <v>9.5152795274205046E-2</v>
      </c>
      <c r="BJ89" s="1059">
        <v>3680</v>
      </c>
      <c r="BK89" s="1059">
        <v>4309</v>
      </c>
      <c r="BL89" s="1059">
        <v>4398</v>
      </c>
      <c r="BM89" s="1059">
        <v>4087</v>
      </c>
      <c r="BN89" s="1059">
        <v>3147</v>
      </c>
      <c r="BO89" s="1059">
        <v>16474</v>
      </c>
      <c r="BP89" s="1059">
        <v>19621</v>
      </c>
      <c r="BQ89" s="1126">
        <v>76549</v>
      </c>
      <c r="BR89" s="1059">
        <v>3647</v>
      </c>
      <c r="BS89" s="1059">
        <v>4189</v>
      </c>
      <c r="BT89" s="1059">
        <v>4305</v>
      </c>
      <c r="BU89" s="1059">
        <v>4122</v>
      </c>
      <c r="BV89" s="1059">
        <v>3046</v>
      </c>
      <c r="BW89" s="1059">
        <v>16263</v>
      </c>
      <c r="BX89" s="1059">
        <v>19309</v>
      </c>
      <c r="BY89" s="1126">
        <v>75089</v>
      </c>
      <c r="BZ89" s="1059">
        <v>3604</v>
      </c>
      <c r="CA89" s="1059">
        <v>4063</v>
      </c>
      <c r="CB89" s="1059">
        <v>4227</v>
      </c>
      <c r="CC89" s="1059">
        <v>4020</v>
      </c>
      <c r="CD89" s="1059">
        <v>2951</v>
      </c>
      <c r="CE89" s="1059">
        <v>15914</v>
      </c>
      <c r="CF89" s="1059">
        <v>18865</v>
      </c>
      <c r="CG89" s="1126">
        <v>73554</v>
      </c>
      <c r="CH89" s="1059">
        <v>3582</v>
      </c>
      <c r="CI89" s="1059">
        <v>4058</v>
      </c>
      <c r="CJ89" s="1059">
        <v>4296</v>
      </c>
      <c r="CK89" s="1059">
        <v>3997</v>
      </c>
      <c r="CL89" s="1059">
        <v>2949</v>
      </c>
      <c r="CM89" s="1059">
        <v>15933</v>
      </c>
      <c r="CN89" s="1059">
        <v>18882</v>
      </c>
      <c r="CO89" s="1126">
        <v>73144</v>
      </c>
      <c r="CP89" s="1059">
        <v>3538</v>
      </c>
      <c r="CQ89" s="1059">
        <v>3955</v>
      </c>
      <c r="CR89" s="1059">
        <v>4397</v>
      </c>
      <c r="CS89" s="1059">
        <v>4050</v>
      </c>
      <c r="CT89" s="1059">
        <v>2911</v>
      </c>
      <c r="CU89" s="1059">
        <v>15940</v>
      </c>
      <c r="CV89" s="1059">
        <v>18851</v>
      </c>
      <c r="CW89" s="1126">
        <v>72629</v>
      </c>
      <c r="CX89" s="1059">
        <v>3541</v>
      </c>
      <c r="CY89" s="1059">
        <v>3849</v>
      </c>
      <c r="CZ89" s="1059">
        <v>4506</v>
      </c>
      <c r="DA89" s="1059">
        <v>4143</v>
      </c>
      <c r="DB89" s="1059">
        <v>2877</v>
      </c>
      <c r="DC89" s="1059">
        <v>16039</v>
      </c>
      <c r="DD89" s="1059">
        <v>18916</v>
      </c>
      <c r="DE89" s="1126">
        <v>72462</v>
      </c>
      <c r="DF89" s="1059">
        <v>3528</v>
      </c>
      <c r="DG89" s="1059">
        <v>3858</v>
      </c>
      <c r="DH89" s="1059">
        <v>4506</v>
      </c>
      <c r="DI89" s="1059">
        <v>4326</v>
      </c>
      <c r="DJ89" s="1059">
        <v>2796</v>
      </c>
      <c r="DK89" s="1059">
        <v>16218</v>
      </c>
      <c r="DL89" s="1059">
        <v>19014</v>
      </c>
      <c r="DM89" s="1126">
        <v>72266</v>
      </c>
      <c r="DN89" s="1059">
        <v>3502</v>
      </c>
      <c r="DO89" s="1059">
        <v>3801</v>
      </c>
      <c r="DP89" s="1059">
        <v>4580</v>
      </c>
      <c r="DQ89" s="1059">
        <v>4378</v>
      </c>
      <c r="DR89" s="1059">
        <v>2693</v>
      </c>
      <c r="DS89" s="1059">
        <v>16261</v>
      </c>
      <c r="DT89" s="1059">
        <v>18954</v>
      </c>
      <c r="DU89" s="1126">
        <v>71606</v>
      </c>
      <c r="DV89" s="1059">
        <v>3533</v>
      </c>
      <c r="DW89" s="1059">
        <v>3914</v>
      </c>
      <c r="DX89" s="1059">
        <v>4661</v>
      </c>
      <c r="DY89" s="1059">
        <v>4331</v>
      </c>
      <c r="DZ89" s="1059">
        <v>2634</v>
      </c>
      <c r="EA89" s="1059">
        <v>16439</v>
      </c>
      <c r="EB89" s="1059">
        <v>19073</v>
      </c>
      <c r="EC89" s="1126">
        <v>71324</v>
      </c>
      <c r="ED89" s="1059">
        <v>3556</v>
      </c>
      <c r="EE89" s="1059">
        <v>3996</v>
      </c>
      <c r="EF89" s="1059">
        <v>4618</v>
      </c>
      <c r="EG89" s="1059">
        <v>4326</v>
      </c>
      <c r="EH89" s="1059">
        <v>2573</v>
      </c>
      <c r="EI89" s="1059">
        <v>16496</v>
      </c>
      <c r="EJ89" s="1059">
        <v>19069</v>
      </c>
      <c r="EK89" s="1126">
        <v>70958</v>
      </c>
      <c r="EL89" s="1059">
        <v>3387</v>
      </c>
      <c r="EM89" s="1059">
        <v>4108</v>
      </c>
      <c r="EN89" s="1059">
        <v>4699</v>
      </c>
      <c r="EO89" s="1059">
        <v>4222</v>
      </c>
      <c r="EP89" s="1059">
        <v>2571</v>
      </c>
      <c r="EQ89" s="1059">
        <v>16416</v>
      </c>
      <c r="ER89" s="1059">
        <v>18987</v>
      </c>
      <c r="ES89" s="1126">
        <v>70338</v>
      </c>
      <c r="ET89" s="1059" t="s">
        <v>770</v>
      </c>
      <c r="EU89" s="1059" t="s">
        <v>770</v>
      </c>
      <c r="EV89" s="1059">
        <v>92</v>
      </c>
      <c r="EW89" s="1059">
        <v>60</v>
      </c>
      <c r="EX89" s="1059">
        <v>152</v>
      </c>
      <c r="EY89" s="1059">
        <v>562</v>
      </c>
      <c r="EZ89" s="1098">
        <v>0.27046263345195731</v>
      </c>
      <c r="FA89" s="1098">
        <v>0.23538803791054025</v>
      </c>
      <c r="FB89" s="1098">
        <v>0.30865385584232463</v>
      </c>
      <c r="FC89" s="64" t="s">
        <v>3498</v>
      </c>
      <c r="FD89" s="1098">
        <v>0.10676156583629894</v>
      </c>
      <c r="FE89" s="1098">
        <v>8.3847184532792815E-2</v>
      </c>
      <c r="FF89" s="1098">
        <v>0.1350152846097121</v>
      </c>
      <c r="FG89" s="1126" t="s">
        <v>3498</v>
      </c>
      <c r="FH89" s="1059" t="s">
        <v>770</v>
      </c>
      <c r="FI89" s="1059" t="s">
        <v>770</v>
      </c>
      <c r="FJ89" s="1059">
        <v>81</v>
      </c>
      <c r="FK89" s="1059">
        <v>69</v>
      </c>
      <c r="FL89" s="1059">
        <v>150</v>
      </c>
      <c r="FM89" s="1059">
        <v>634</v>
      </c>
      <c r="FN89" s="1098">
        <v>0.23659305993690852</v>
      </c>
      <c r="FO89" s="1098">
        <v>0.20515979427286504</v>
      </c>
      <c r="FP89" s="1098">
        <v>0.27119911062250973</v>
      </c>
      <c r="FQ89" s="1059" t="s">
        <v>3498</v>
      </c>
      <c r="FR89" s="1098">
        <v>0.10883280757097792</v>
      </c>
      <c r="FS89" s="1098">
        <v>8.6905515935578784E-2</v>
      </c>
      <c r="FT89" s="1098">
        <v>0.13547177995695378</v>
      </c>
      <c r="FU89" s="1126" t="s">
        <v>3498</v>
      </c>
      <c r="FV89" s="1059" t="s">
        <v>770</v>
      </c>
      <c r="FW89" s="1059" t="s">
        <v>770</v>
      </c>
      <c r="FX89" s="1059">
        <v>83</v>
      </c>
      <c r="FY89" s="1059">
        <v>79</v>
      </c>
      <c r="FZ89" s="1059">
        <v>162</v>
      </c>
      <c r="GA89" s="1059">
        <v>646</v>
      </c>
      <c r="GB89" s="1098">
        <v>0.25077399380804954</v>
      </c>
      <c r="GC89" s="1098">
        <v>0.21888803446008309</v>
      </c>
      <c r="GD89" s="1098">
        <v>0.2856064916596377</v>
      </c>
      <c r="GE89" s="1059" t="s">
        <v>3498</v>
      </c>
      <c r="GF89" s="1098">
        <v>0.12229102167182662</v>
      </c>
      <c r="GG89" s="1098">
        <v>9.9235690494859946E-2</v>
      </c>
      <c r="GH89" s="1098">
        <v>0.14981191430769825</v>
      </c>
      <c r="GI89" s="1126" t="s">
        <v>3498</v>
      </c>
      <c r="GJ89" s="1059" t="s">
        <v>770</v>
      </c>
      <c r="GK89" s="1059" t="s">
        <v>770</v>
      </c>
      <c r="GL89" s="1059">
        <v>84</v>
      </c>
      <c r="GM89" s="1059">
        <v>88</v>
      </c>
      <c r="GN89" s="1059">
        <v>172</v>
      </c>
      <c r="GO89" s="1059">
        <v>613</v>
      </c>
      <c r="GP89" s="1098">
        <v>0.2805872756933116</v>
      </c>
      <c r="GQ89" s="1098">
        <v>0.24647181532406798</v>
      </c>
      <c r="GR89" s="1098">
        <v>0.31743557748593126</v>
      </c>
      <c r="GS89" s="1059" t="s">
        <v>3498</v>
      </c>
      <c r="GT89" s="1098">
        <v>0.14355628058727568</v>
      </c>
      <c r="GU89" s="1098">
        <v>0.11801637700858576</v>
      </c>
      <c r="GV89" s="1098">
        <v>0.17353578157122712</v>
      </c>
      <c r="GW89" s="1126" t="s">
        <v>3498</v>
      </c>
      <c r="GX89" s="1059" t="s">
        <v>770</v>
      </c>
      <c r="GY89" s="1059" t="s">
        <v>770</v>
      </c>
      <c r="GZ89" s="1059">
        <v>100</v>
      </c>
      <c r="HA89" s="1059">
        <v>54</v>
      </c>
      <c r="HB89" s="1059">
        <v>154</v>
      </c>
      <c r="HC89" s="1059">
        <v>741</v>
      </c>
      <c r="HD89" s="1098">
        <v>0.2078272604588394</v>
      </c>
      <c r="HE89" s="1098">
        <v>0.18015599871025825</v>
      </c>
      <c r="HF89" s="1098">
        <v>0.23851223615737657</v>
      </c>
      <c r="HG89" s="1059" t="s">
        <v>2154</v>
      </c>
      <c r="HH89" s="1098">
        <v>7.28744939271255E-2</v>
      </c>
      <c r="HI89" s="1098">
        <v>5.6280885962042483E-2</v>
      </c>
      <c r="HJ89" s="1098">
        <v>9.3873831523437534E-2</v>
      </c>
      <c r="HK89" s="1126" t="s">
        <v>3498</v>
      </c>
      <c r="HL89" s="1059" t="s">
        <v>770</v>
      </c>
      <c r="HM89" s="1059" t="s">
        <v>770</v>
      </c>
      <c r="HN89" s="1059">
        <v>55</v>
      </c>
      <c r="HO89" s="1059">
        <v>39</v>
      </c>
      <c r="HP89" s="1059">
        <v>94</v>
      </c>
      <c r="HQ89" s="1059">
        <v>622</v>
      </c>
      <c r="HR89" s="1098">
        <v>0.15112540192926044</v>
      </c>
      <c r="HS89" s="1098">
        <v>0.12512401675203269</v>
      </c>
      <c r="HT89" s="1098">
        <v>0.18140962066820318</v>
      </c>
      <c r="HU89" s="1059" t="s">
        <v>3498</v>
      </c>
      <c r="HV89" s="1098">
        <v>6.2700964630225078E-2</v>
      </c>
      <c r="HW89" s="1098">
        <v>4.6203467767404506E-2</v>
      </c>
      <c r="HX89" s="1098">
        <v>8.4566805865333536E-2</v>
      </c>
      <c r="HY89" s="1126" t="s">
        <v>3498</v>
      </c>
      <c r="HZ89" s="1059" t="s">
        <v>770</v>
      </c>
      <c r="IA89" s="1059" t="s">
        <v>770</v>
      </c>
      <c r="IB89" s="1059">
        <v>87</v>
      </c>
      <c r="IC89" s="1059">
        <v>42</v>
      </c>
      <c r="ID89" s="1059">
        <v>129</v>
      </c>
      <c r="IE89" s="1059">
        <v>655</v>
      </c>
      <c r="IF89" s="1098">
        <v>0.19694656488549619</v>
      </c>
      <c r="IG89" s="1098">
        <v>0.16829503973934379</v>
      </c>
      <c r="IH89" s="1098">
        <v>0.22913207313449122</v>
      </c>
      <c r="II89" s="1059" t="s">
        <v>2154</v>
      </c>
      <c r="IJ89" s="1098">
        <v>6.4122137404580157E-2</v>
      </c>
      <c r="IK89" s="1098">
        <v>4.778613967207742E-2</v>
      </c>
      <c r="IL89" s="1098">
        <v>8.5541017635126088E-2</v>
      </c>
      <c r="IM89" s="1126" t="s">
        <v>3498</v>
      </c>
      <c r="IN89" s="1059" t="s">
        <v>770</v>
      </c>
      <c r="IO89" s="1059" t="s">
        <v>770</v>
      </c>
      <c r="IP89" s="1059">
        <v>65</v>
      </c>
      <c r="IQ89" s="1059">
        <v>43</v>
      </c>
      <c r="IR89" s="1059">
        <v>108</v>
      </c>
      <c r="IS89" s="1059">
        <v>444</v>
      </c>
      <c r="IT89" s="1098">
        <v>0.24324324324324326</v>
      </c>
      <c r="IU89" s="1098">
        <v>0.20564861221409084</v>
      </c>
      <c r="IV89" s="1098">
        <v>0.28524264961683721</v>
      </c>
      <c r="IW89" s="1059" t="s">
        <v>2154</v>
      </c>
      <c r="IX89" s="1098">
        <v>9.6846846846846843E-2</v>
      </c>
      <c r="IY89" s="1098">
        <v>7.2696454955309575E-2</v>
      </c>
      <c r="IZ89" s="1098">
        <v>0.12791350879676161</v>
      </c>
      <c r="JA89" s="1126" t="s">
        <v>2154</v>
      </c>
      <c r="JB89" s="1059">
        <v>70983</v>
      </c>
      <c r="JC89" s="1059">
        <v>3575</v>
      </c>
      <c r="JD89" s="1059">
        <v>3794</v>
      </c>
      <c r="JE89" s="1059">
        <v>4247</v>
      </c>
      <c r="JF89" s="1059">
        <v>3855</v>
      </c>
      <c r="JG89" s="1126">
        <v>2834</v>
      </c>
      <c r="JH89" s="1059">
        <v>10435</v>
      </c>
      <c r="JI89" s="1059">
        <v>53</v>
      </c>
      <c r="JJ89" s="1059">
        <v>119</v>
      </c>
      <c r="JK89" s="1059">
        <v>151</v>
      </c>
      <c r="JL89" s="1059">
        <v>174</v>
      </c>
      <c r="JM89" s="1126">
        <v>156</v>
      </c>
      <c r="JN89" s="1060">
        <v>0.14700702985221814</v>
      </c>
      <c r="JO89" s="1060">
        <v>1.4825174825174826E-2</v>
      </c>
      <c r="JP89" s="1060">
        <v>3.136531365313653E-2</v>
      </c>
      <c r="JQ89" s="1060">
        <v>3.5554509065222513E-2</v>
      </c>
      <c r="JR89" s="1060">
        <v>4.5136186770428015E-2</v>
      </c>
      <c r="JS89" s="1072">
        <v>5.5045871559633031E-2</v>
      </c>
      <c r="JT89" s="1059">
        <v>72359</v>
      </c>
      <c r="JU89" s="1059">
        <v>70464</v>
      </c>
      <c r="JV89" s="1059">
        <v>68186</v>
      </c>
      <c r="JW89" s="1059">
        <v>2278</v>
      </c>
      <c r="JX89" s="1059">
        <v>457</v>
      </c>
      <c r="JY89" s="1059">
        <v>167</v>
      </c>
      <c r="JZ89" s="1059">
        <v>1654</v>
      </c>
      <c r="KA89" s="1059">
        <v>721</v>
      </c>
      <c r="KB89" s="1059">
        <v>886</v>
      </c>
      <c r="KC89" s="1059">
        <v>205</v>
      </c>
      <c r="KD89" s="1059">
        <v>83</v>
      </c>
      <c r="KE89" s="1060">
        <v>0.94232921958567695</v>
      </c>
      <c r="KF89" s="1072">
        <v>5.7670780414323053E-2</v>
      </c>
      <c r="KG89" s="1059">
        <v>3578</v>
      </c>
      <c r="KH89" s="1059">
        <v>3430</v>
      </c>
      <c r="KI89" s="1059">
        <v>3323</v>
      </c>
      <c r="KJ89" s="1059">
        <v>107</v>
      </c>
      <c r="KK89" s="1059">
        <v>7</v>
      </c>
      <c r="KL89" s="1059">
        <v>29</v>
      </c>
      <c r="KM89" s="1059">
        <v>71</v>
      </c>
      <c r="KN89" s="1059">
        <v>100</v>
      </c>
      <c r="KO89" s="1059">
        <v>40</v>
      </c>
      <c r="KP89" s="1059">
        <v>5</v>
      </c>
      <c r="KQ89" s="1059">
        <v>3</v>
      </c>
      <c r="KR89" s="1060">
        <v>0.92873113471212965</v>
      </c>
      <c r="KS89" s="1072">
        <v>7.1268865287870353E-2</v>
      </c>
      <c r="KT89" s="1059">
        <v>2313</v>
      </c>
      <c r="KU89" s="1059">
        <v>2232</v>
      </c>
      <c r="KV89" s="1059">
        <v>2185</v>
      </c>
      <c r="KW89" s="1059">
        <v>47</v>
      </c>
      <c r="KX89" s="1059">
        <v>5</v>
      </c>
      <c r="KY89" s="1059">
        <v>8</v>
      </c>
      <c r="KZ89" s="1059">
        <v>34</v>
      </c>
      <c r="LA89" s="1059">
        <v>58</v>
      </c>
      <c r="LB89" s="1059">
        <v>21</v>
      </c>
      <c r="LC89" s="1059">
        <v>1</v>
      </c>
      <c r="LD89" s="1059">
        <v>1</v>
      </c>
      <c r="LE89" s="1060">
        <v>0.94466061392131428</v>
      </c>
      <c r="LF89" s="1072">
        <v>5.5339386078685715E-2</v>
      </c>
      <c r="LG89" s="1059">
        <v>1513</v>
      </c>
      <c r="LH89" s="1059">
        <v>1434</v>
      </c>
      <c r="LI89" s="1059">
        <v>1396</v>
      </c>
      <c r="LJ89" s="1059">
        <v>38</v>
      </c>
      <c r="LK89" s="1059">
        <v>7</v>
      </c>
      <c r="LL89" s="1059">
        <v>5</v>
      </c>
      <c r="LM89" s="1059">
        <v>26</v>
      </c>
      <c r="LN89" s="1059">
        <v>57</v>
      </c>
      <c r="LO89" s="1059">
        <v>17</v>
      </c>
      <c r="LP89" s="1059">
        <v>5</v>
      </c>
      <c r="LQ89" s="1059">
        <v>0</v>
      </c>
      <c r="LR89" s="1060">
        <v>0.92267019167217446</v>
      </c>
      <c r="LS89" s="1072">
        <v>7.7329808327825544E-2</v>
      </c>
      <c r="LT89" s="1059">
        <v>4512</v>
      </c>
      <c r="LU89" s="1059">
        <v>4301</v>
      </c>
      <c r="LV89" s="1059">
        <v>4209</v>
      </c>
      <c r="LW89" s="1059">
        <v>92</v>
      </c>
      <c r="LX89" s="1059">
        <v>11</v>
      </c>
      <c r="LY89" s="1059">
        <v>11</v>
      </c>
      <c r="LZ89" s="1059">
        <v>70</v>
      </c>
      <c r="MA89" s="1059">
        <v>121</v>
      </c>
      <c r="MB89" s="1059">
        <v>67</v>
      </c>
      <c r="MC89" s="1059">
        <v>20</v>
      </c>
      <c r="MD89" s="1059">
        <v>3</v>
      </c>
      <c r="ME89" s="1060">
        <v>0.93284574468085102</v>
      </c>
      <c r="MF89" s="1072">
        <v>6.7154255319148981E-2</v>
      </c>
      <c r="MG89" s="1059">
        <v>857</v>
      </c>
      <c r="MH89" s="1059">
        <v>809</v>
      </c>
      <c r="MI89" s="1059">
        <v>796</v>
      </c>
      <c r="MJ89" s="1059">
        <v>13</v>
      </c>
      <c r="MK89" s="1059">
        <v>2</v>
      </c>
      <c r="ML89" s="1059">
        <v>3</v>
      </c>
      <c r="MM89" s="1059">
        <v>8</v>
      </c>
      <c r="MN89" s="1059">
        <v>18</v>
      </c>
      <c r="MO89" s="1059">
        <v>24</v>
      </c>
      <c r="MP89" s="1059">
        <v>5</v>
      </c>
      <c r="MQ89" s="1059">
        <v>1</v>
      </c>
      <c r="MR89" s="1060">
        <v>0.9288214702450408</v>
      </c>
      <c r="MS89" s="1072">
        <v>7.1178529754959197E-2</v>
      </c>
      <c r="MT89" s="1059">
        <v>1812</v>
      </c>
      <c r="MU89" s="1059">
        <v>1662</v>
      </c>
      <c r="MV89" s="1059">
        <v>1643</v>
      </c>
      <c r="MW89" s="1059">
        <v>19</v>
      </c>
      <c r="MX89" s="1059">
        <v>4</v>
      </c>
      <c r="MY89" s="1059">
        <v>4</v>
      </c>
      <c r="MZ89" s="1059">
        <v>11</v>
      </c>
      <c r="NA89" s="1059">
        <v>47</v>
      </c>
      <c r="NB89" s="1059">
        <v>80</v>
      </c>
      <c r="NC89" s="1059">
        <v>21</v>
      </c>
      <c r="ND89" s="1059">
        <v>2</v>
      </c>
      <c r="NE89" s="1060">
        <v>0.9067328918322296</v>
      </c>
      <c r="NF89" s="1072">
        <v>9.3267108167770396E-2</v>
      </c>
      <c r="NG89" s="1059">
        <v>1399</v>
      </c>
      <c r="NH89" s="1059">
        <v>1330</v>
      </c>
      <c r="NI89" s="1059">
        <v>1300</v>
      </c>
      <c r="NJ89" s="1059">
        <v>30</v>
      </c>
      <c r="NK89" s="1059">
        <v>4</v>
      </c>
      <c r="NL89" s="1059">
        <v>6</v>
      </c>
      <c r="NM89" s="1059">
        <v>20</v>
      </c>
      <c r="NN89" s="1059">
        <v>21</v>
      </c>
      <c r="NO89" s="1059">
        <v>34</v>
      </c>
      <c r="NP89" s="1059">
        <v>13</v>
      </c>
      <c r="NQ89" s="1059">
        <v>1</v>
      </c>
      <c r="NR89" s="1060">
        <v>0.92923516797712646</v>
      </c>
      <c r="NS89" s="1072">
        <v>7.0764832022873536E-2</v>
      </c>
      <c r="NT89" s="1059">
        <v>2885</v>
      </c>
      <c r="NU89" s="1059">
        <v>2785</v>
      </c>
      <c r="NV89" s="1059">
        <v>2687</v>
      </c>
      <c r="NW89" s="1059">
        <v>98</v>
      </c>
      <c r="NX89" s="1059">
        <v>7</v>
      </c>
      <c r="NY89" s="1059">
        <v>17</v>
      </c>
      <c r="NZ89" s="1059">
        <v>74</v>
      </c>
      <c r="OA89" s="1059">
        <v>36</v>
      </c>
      <c r="OB89" s="1059">
        <v>47</v>
      </c>
      <c r="OC89" s="1059">
        <v>11</v>
      </c>
      <c r="OD89" s="1059">
        <v>6</v>
      </c>
      <c r="OE89" s="1060">
        <v>0.93136915077989602</v>
      </c>
      <c r="OF89" s="1072">
        <v>6.8630849220103984E-2</v>
      </c>
      <c r="OG89" s="1059">
        <v>18869</v>
      </c>
      <c r="OH89" s="1059">
        <v>17983</v>
      </c>
      <c r="OI89" s="1059">
        <v>17539</v>
      </c>
      <c r="OJ89" s="1059">
        <v>444</v>
      </c>
      <c r="OK89" s="1059">
        <v>47</v>
      </c>
      <c r="OL89" s="1059">
        <v>83</v>
      </c>
      <c r="OM89" s="1059">
        <v>314</v>
      </c>
      <c r="ON89" s="1059">
        <v>458</v>
      </c>
      <c r="OO89" s="1059">
        <v>330</v>
      </c>
      <c r="OP89" s="1059">
        <v>81</v>
      </c>
      <c r="OQ89" s="1059">
        <v>17</v>
      </c>
      <c r="OR89" s="1060">
        <v>0.92951401770099107</v>
      </c>
      <c r="OS89" s="1072">
        <v>7.0485982299008931E-2</v>
      </c>
      <c r="OT89" s="1059">
        <v>72629</v>
      </c>
      <c r="OU89" s="1059">
        <v>10.77255541175013</v>
      </c>
      <c r="OV89" s="1060">
        <v>0</v>
      </c>
      <c r="OW89" s="1072">
        <v>0</v>
      </c>
      <c r="OX89" s="1059">
        <v>12765</v>
      </c>
      <c r="OY89" s="1060">
        <v>8.3408382295338784E-2</v>
      </c>
      <c r="OZ89" s="1059">
        <v>1064.7079999999996</v>
      </c>
      <c r="PA89" s="1060">
        <v>0</v>
      </c>
      <c r="PB89" s="1072">
        <v>0</v>
      </c>
      <c r="PC89" s="1059">
        <v>1865</v>
      </c>
      <c r="PD89" s="1059">
        <v>270</v>
      </c>
      <c r="PE89" s="1126">
        <v>210</v>
      </c>
      <c r="PF89" s="1059">
        <v>1815</v>
      </c>
      <c r="PG89" s="1059">
        <v>250</v>
      </c>
      <c r="PH89" s="1126">
        <v>155</v>
      </c>
      <c r="PI89" s="1059">
        <v>1765</v>
      </c>
      <c r="PJ89" s="1059">
        <v>275</v>
      </c>
      <c r="PK89" s="1126">
        <v>165</v>
      </c>
      <c r="PL89" s="1059">
        <v>1695</v>
      </c>
      <c r="PM89" s="1059">
        <v>265</v>
      </c>
      <c r="PN89" s="1126">
        <v>130</v>
      </c>
      <c r="PO89" s="1059">
        <v>1665</v>
      </c>
      <c r="PP89" s="1059">
        <v>275</v>
      </c>
      <c r="PQ89" s="1126">
        <v>160</v>
      </c>
      <c r="PR89" s="1059">
        <v>1550</v>
      </c>
      <c r="PS89" s="1059">
        <v>280</v>
      </c>
      <c r="PT89" s="1126">
        <v>120</v>
      </c>
      <c r="PU89" s="1059" t="s">
        <v>770</v>
      </c>
      <c r="PV89" s="1059" t="s">
        <v>770</v>
      </c>
      <c r="PW89" s="1059" t="s">
        <v>770</v>
      </c>
      <c r="PX89" s="1059" t="s">
        <v>770</v>
      </c>
      <c r="PY89" s="1059" t="s">
        <v>770</v>
      </c>
      <c r="PZ89" s="1059" t="s">
        <v>770</v>
      </c>
      <c r="QA89" s="1059" t="s">
        <v>770</v>
      </c>
      <c r="QB89" s="1126" t="s">
        <v>770</v>
      </c>
      <c r="QC89" s="1059">
        <v>650</v>
      </c>
      <c r="QD89" s="1059">
        <v>605</v>
      </c>
      <c r="QE89" s="1059" t="s">
        <v>770</v>
      </c>
      <c r="QF89" s="1059">
        <v>596</v>
      </c>
      <c r="QG89" s="1059">
        <v>633</v>
      </c>
      <c r="QH89" s="1059">
        <v>608</v>
      </c>
      <c r="QI89" s="1059">
        <v>652</v>
      </c>
      <c r="QJ89" s="1059">
        <v>626</v>
      </c>
      <c r="QK89" s="1126">
        <v>614</v>
      </c>
      <c r="QL89" s="1059">
        <v>651</v>
      </c>
      <c r="QM89" s="1059">
        <v>685</v>
      </c>
      <c r="QN89" s="1059">
        <v>768</v>
      </c>
      <c r="QO89" s="1059">
        <v>756</v>
      </c>
      <c r="QP89" s="1059">
        <v>820</v>
      </c>
      <c r="QQ89" s="1059">
        <v>834</v>
      </c>
      <c r="QR89" s="1059">
        <v>889</v>
      </c>
      <c r="QS89" s="1059">
        <v>827</v>
      </c>
      <c r="QT89" s="1059">
        <v>853</v>
      </c>
      <c r="QU89" s="1059">
        <v>906</v>
      </c>
      <c r="QV89" s="1059">
        <v>897</v>
      </c>
      <c r="QW89" s="1059">
        <v>912</v>
      </c>
      <c r="QX89" s="1059">
        <v>943</v>
      </c>
      <c r="QY89" s="1059">
        <v>857</v>
      </c>
      <c r="QZ89" s="1059">
        <v>789</v>
      </c>
      <c r="RA89" s="1059">
        <v>844</v>
      </c>
      <c r="RB89" s="1059">
        <v>873</v>
      </c>
      <c r="RC89" s="1059">
        <v>910</v>
      </c>
      <c r="RD89" s="1059">
        <v>832</v>
      </c>
      <c r="RE89" s="1059">
        <v>628</v>
      </c>
      <c r="RF89" s="1059">
        <v>532</v>
      </c>
      <c r="RG89" s="1059">
        <v>627</v>
      </c>
      <c r="RH89" s="1059">
        <v>617</v>
      </c>
      <c r="RI89" s="1059">
        <v>711</v>
      </c>
      <c r="RJ89" s="1126">
        <v>660</v>
      </c>
      <c r="RK89" s="1059">
        <v>648</v>
      </c>
      <c r="RL89" s="1059">
        <v>706</v>
      </c>
      <c r="RM89" s="1059">
        <v>706</v>
      </c>
      <c r="RN89" s="1059">
        <v>766</v>
      </c>
      <c r="RO89" s="1059">
        <v>821</v>
      </c>
      <c r="RP89" s="1059">
        <v>852</v>
      </c>
      <c r="RQ89" s="1059">
        <v>799</v>
      </c>
      <c r="RR89" s="1059">
        <v>808</v>
      </c>
      <c r="RS89" s="1059">
        <v>876</v>
      </c>
      <c r="RT89" s="1059">
        <v>854</v>
      </c>
      <c r="RU89" s="1059">
        <v>870</v>
      </c>
      <c r="RV89" s="1059">
        <v>908</v>
      </c>
      <c r="RW89" s="1059">
        <v>851</v>
      </c>
      <c r="RX89" s="1059">
        <v>826</v>
      </c>
      <c r="RY89" s="1059">
        <v>850</v>
      </c>
      <c r="RZ89" s="1059">
        <v>879</v>
      </c>
      <c r="SA89" s="1059">
        <v>903</v>
      </c>
      <c r="SB89" s="1059">
        <v>883</v>
      </c>
      <c r="SC89" s="1059">
        <v>870</v>
      </c>
      <c r="SD89" s="1059">
        <v>587</v>
      </c>
      <c r="SE89" s="1059">
        <v>572</v>
      </c>
      <c r="SF89" s="1059">
        <v>535</v>
      </c>
      <c r="SG89" s="1059">
        <v>680</v>
      </c>
      <c r="SH89" s="1059">
        <v>631</v>
      </c>
      <c r="SI89" s="1126">
        <v>628</v>
      </c>
      <c r="SJ89" s="1059">
        <v>642</v>
      </c>
      <c r="SK89" s="1059">
        <v>647</v>
      </c>
      <c r="SL89" s="1059">
        <v>721</v>
      </c>
      <c r="SM89" s="1059">
        <v>775</v>
      </c>
      <c r="SN89" s="1059">
        <v>819</v>
      </c>
      <c r="SO89" s="1059">
        <v>765</v>
      </c>
      <c r="SP89" s="1059">
        <v>787</v>
      </c>
      <c r="SQ89" s="1059">
        <v>854</v>
      </c>
      <c r="SR89" s="1059">
        <v>832</v>
      </c>
      <c r="SS89" s="1059">
        <v>825</v>
      </c>
      <c r="ST89" s="1059">
        <v>838</v>
      </c>
      <c r="SU89" s="1059">
        <v>810</v>
      </c>
      <c r="SV89" s="1059">
        <v>818</v>
      </c>
      <c r="SW89" s="1059">
        <v>898</v>
      </c>
      <c r="SX89" s="1059">
        <v>863</v>
      </c>
      <c r="SY89" s="1059">
        <v>884</v>
      </c>
      <c r="SZ89" s="1059">
        <v>859</v>
      </c>
      <c r="TA89" s="1059">
        <v>839</v>
      </c>
      <c r="TB89" s="1059">
        <v>789</v>
      </c>
      <c r="TC89" s="1059">
        <v>649</v>
      </c>
      <c r="TD89" s="1059">
        <v>508</v>
      </c>
      <c r="TE89" s="1059">
        <v>614</v>
      </c>
      <c r="TF89" s="1059">
        <v>593</v>
      </c>
      <c r="TG89" s="1059">
        <v>615</v>
      </c>
      <c r="TH89" s="1126">
        <v>621</v>
      </c>
      <c r="TI89" s="1059">
        <v>291</v>
      </c>
      <c r="TJ89" s="1059">
        <v>406</v>
      </c>
      <c r="TK89" s="1059">
        <v>697</v>
      </c>
      <c r="TL89" s="1060">
        <v>0.58249641319942613</v>
      </c>
      <c r="TM89" s="1060">
        <v>0.54553117255189831</v>
      </c>
      <c r="TN89" s="1060">
        <v>0.61855729360920819</v>
      </c>
      <c r="TO89" s="1126" t="s">
        <v>3499</v>
      </c>
      <c r="TP89" s="1059">
        <v>279</v>
      </c>
      <c r="TQ89" s="1059">
        <v>468</v>
      </c>
      <c r="TR89" s="1059">
        <v>747</v>
      </c>
      <c r="TS89" s="1060">
        <v>0.62650602409638556</v>
      </c>
      <c r="TT89" s="1060">
        <v>0.59125255739158322</v>
      </c>
      <c r="TU89" s="1060">
        <v>0.66046502929689288</v>
      </c>
      <c r="TV89" s="1126" t="s">
        <v>2154</v>
      </c>
      <c r="TW89" s="1059">
        <v>275</v>
      </c>
      <c r="TX89" s="1059">
        <v>533</v>
      </c>
      <c r="TY89" s="1059">
        <v>808</v>
      </c>
      <c r="TZ89" s="1060">
        <v>0.65965346534653468</v>
      </c>
      <c r="UA89" s="1060">
        <v>0.6262957607120575</v>
      </c>
      <c r="UB89" s="1060">
        <v>0.69150027839978911</v>
      </c>
      <c r="UC89" s="1126" t="s">
        <v>2154</v>
      </c>
      <c r="UD89" s="1059">
        <v>207</v>
      </c>
      <c r="UE89" s="1059">
        <v>541</v>
      </c>
      <c r="UF89" s="1059">
        <v>748</v>
      </c>
      <c r="UG89" s="1060">
        <v>0.7232620320855615</v>
      </c>
      <c r="UH89" s="1060">
        <v>0.69012178961639181</v>
      </c>
      <c r="UI89" s="1060">
        <v>0.75412080445909024</v>
      </c>
      <c r="UJ89" s="1126" t="s">
        <v>2154</v>
      </c>
      <c r="UK89" s="1059">
        <v>227</v>
      </c>
      <c r="UL89" s="1059">
        <v>589</v>
      </c>
      <c r="UM89" s="1059">
        <v>816</v>
      </c>
      <c r="UN89" s="1060">
        <v>0.72181372549019607</v>
      </c>
      <c r="UO89" s="1060">
        <v>0.69008327262335134</v>
      </c>
      <c r="UP89" s="1060">
        <v>0.75146551233407322</v>
      </c>
      <c r="UQ89" s="1126" t="s">
        <v>2154</v>
      </c>
      <c r="UR89" s="1059">
        <v>10690</v>
      </c>
      <c r="US89" s="1059">
        <v>10557</v>
      </c>
      <c r="UT89" s="1059">
        <v>133</v>
      </c>
      <c r="UU89" s="1059">
        <v>109</v>
      </c>
      <c r="UV89" s="1060">
        <v>0.81954887218045114</v>
      </c>
      <c r="UW89" s="1059">
        <v>24</v>
      </c>
      <c r="UX89" s="1072">
        <v>0.18045112781954886</v>
      </c>
      <c r="UY89" s="1059">
        <v>7369</v>
      </c>
      <c r="UZ89" s="1059">
        <v>5169</v>
      </c>
      <c r="VA89" s="1059">
        <v>1054</v>
      </c>
      <c r="VB89" s="1059">
        <v>1146</v>
      </c>
      <c r="VC89" s="1060">
        <v>0.70145202876916812</v>
      </c>
      <c r="VD89" s="1060">
        <v>0.14303161894422581</v>
      </c>
      <c r="VE89" s="1072">
        <v>0.15551635228660604</v>
      </c>
      <c r="VF89" s="1059">
        <v>21991</v>
      </c>
      <c r="VG89" s="1059">
        <v>1020</v>
      </c>
      <c r="VH89" s="1059">
        <v>1225</v>
      </c>
      <c r="VI89" s="1059">
        <v>532</v>
      </c>
      <c r="VJ89" s="1059">
        <v>14361</v>
      </c>
      <c r="VK89" s="1059">
        <v>1143</v>
      </c>
      <c r="VL89" s="1059">
        <v>8110</v>
      </c>
      <c r="VM89" s="1072">
        <v>0.14093711467324291</v>
      </c>
      <c r="VN89" s="1059">
        <v>5378</v>
      </c>
      <c r="VO89" s="1059">
        <v>4</v>
      </c>
      <c r="VP89" s="1059">
        <v>946</v>
      </c>
      <c r="VQ89" s="1059">
        <v>1302</v>
      </c>
      <c r="VR89" s="1059">
        <v>523</v>
      </c>
      <c r="VS89" s="1126">
        <v>8153</v>
      </c>
      <c r="VT89" s="1059">
        <v>2785</v>
      </c>
      <c r="VU89" s="1059">
        <v>2460</v>
      </c>
      <c r="VV89" s="1059">
        <v>320</v>
      </c>
      <c r="VW89" s="1059">
        <v>4</v>
      </c>
      <c r="VX89" s="1059">
        <v>324</v>
      </c>
      <c r="VY89" s="1060">
        <v>0.11490125673249552</v>
      </c>
      <c r="VZ89" s="1072">
        <v>0.1163375224416517</v>
      </c>
      <c r="WA89" s="1059">
        <v>285</v>
      </c>
      <c r="WB89" s="1059">
        <v>215</v>
      </c>
      <c r="WC89" s="1059">
        <v>230</v>
      </c>
      <c r="WD89" s="1059">
        <v>195</v>
      </c>
      <c r="WE89" s="1059">
        <v>185</v>
      </c>
      <c r="WF89" s="1059">
        <v>145</v>
      </c>
      <c r="WG89" s="1126">
        <v>155</v>
      </c>
      <c r="WH89" s="1059">
        <v>1293</v>
      </c>
      <c r="WI89" s="1059">
        <v>371</v>
      </c>
      <c r="WJ89" s="1060">
        <v>0.28692962103634956</v>
      </c>
      <c r="WK89" s="1126">
        <v>137</v>
      </c>
      <c r="WL89" s="1059" t="s">
        <v>770</v>
      </c>
      <c r="WM89" s="1060" t="s">
        <v>770</v>
      </c>
      <c r="WN89" s="1060" t="s">
        <v>770</v>
      </c>
      <c r="WO89" s="1072" t="s">
        <v>770</v>
      </c>
      <c r="WP89" s="1059" t="s">
        <v>770</v>
      </c>
      <c r="WQ89" s="1060" t="s">
        <v>770</v>
      </c>
      <c r="WR89" s="1060" t="s">
        <v>770</v>
      </c>
      <c r="WS89" s="1072" t="s">
        <v>770</v>
      </c>
      <c r="WT89" s="1059" t="s">
        <v>770</v>
      </c>
      <c r="WU89" s="1060" t="s">
        <v>770</v>
      </c>
      <c r="WV89" s="1060" t="s">
        <v>770</v>
      </c>
      <c r="WW89" s="1072" t="s">
        <v>770</v>
      </c>
      <c r="WX89" s="1059" t="s">
        <v>770</v>
      </c>
      <c r="WY89" s="1060" t="s">
        <v>770</v>
      </c>
      <c r="WZ89" s="1060" t="s">
        <v>770</v>
      </c>
      <c r="XA89" s="1072" t="s">
        <v>770</v>
      </c>
      <c r="XB89" s="1059">
        <v>749</v>
      </c>
      <c r="XC89" s="1059">
        <v>30496</v>
      </c>
      <c r="XD89" s="1072">
        <v>2.4560598111227704E-2</v>
      </c>
      <c r="XE89" s="1059">
        <v>345</v>
      </c>
      <c r="XF89" s="1059">
        <v>3415</v>
      </c>
      <c r="XG89" s="1060">
        <v>0.10102489019033675</v>
      </c>
      <c r="XH89" s="1060">
        <v>9.1361491526067803E-2</v>
      </c>
      <c r="XI89" s="1060">
        <v>0.11158487705460045</v>
      </c>
      <c r="XJ89" s="1059">
        <v>400</v>
      </c>
      <c r="XK89" s="1059">
        <v>3430</v>
      </c>
      <c r="XL89" s="1060">
        <v>0.11661807580174927</v>
      </c>
      <c r="XM89" s="1060">
        <v>0.10630307931722634</v>
      </c>
      <c r="XN89" s="1060">
        <v>0.12779085555440936</v>
      </c>
      <c r="XO89" s="1059">
        <v>425</v>
      </c>
      <c r="XP89" s="1059">
        <v>3430</v>
      </c>
      <c r="XQ89" s="1060">
        <v>0.12390670553935861</v>
      </c>
      <c r="XR89" s="1060">
        <v>0.11329944086763041</v>
      </c>
      <c r="XS89" s="1060">
        <v>0.13535544581252931</v>
      </c>
      <c r="XT89" s="1059">
        <v>370</v>
      </c>
      <c r="XU89" s="1059">
        <v>3400</v>
      </c>
      <c r="XV89" s="1060">
        <v>0.10882352941176471</v>
      </c>
      <c r="XW89" s="1060">
        <v>9.8793880723213864E-2</v>
      </c>
      <c r="XX89" s="1060">
        <v>0.11973611481847268</v>
      </c>
      <c r="XY89" s="1059">
        <v>375</v>
      </c>
      <c r="XZ89" s="1059">
        <v>3380</v>
      </c>
      <c r="YA89" s="1060">
        <v>0.11094674556213018</v>
      </c>
      <c r="YB89" s="1060">
        <v>0.10079728494432086</v>
      </c>
      <c r="YC89" s="1060">
        <v>0.12197954074166034</v>
      </c>
      <c r="YD89" s="1059">
        <v>390</v>
      </c>
      <c r="YE89" s="1059">
        <v>2945</v>
      </c>
      <c r="YF89" s="1060">
        <v>0.13242784380305603</v>
      </c>
      <c r="YG89" s="1060">
        <v>0.12066341569767451</v>
      </c>
      <c r="YH89" s="1060">
        <v>0.14514994516512661</v>
      </c>
      <c r="YI89" s="1059" t="s">
        <v>770</v>
      </c>
      <c r="YJ89" s="1059" t="s">
        <v>770</v>
      </c>
      <c r="YK89" s="1060" t="s">
        <v>770</v>
      </c>
      <c r="YL89" s="1060" t="s">
        <v>770</v>
      </c>
      <c r="YM89" s="1072" t="s">
        <v>770</v>
      </c>
      <c r="YN89" s="1059">
        <v>420</v>
      </c>
      <c r="YO89" s="1059">
        <v>385</v>
      </c>
      <c r="YP89" s="1059">
        <v>370</v>
      </c>
      <c r="YQ89" s="1059">
        <v>390</v>
      </c>
      <c r="YR89" s="1059">
        <v>310</v>
      </c>
      <c r="YS89" s="1059">
        <v>275</v>
      </c>
      <c r="YT89" s="1126">
        <v>310</v>
      </c>
      <c r="YU89" s="1059">
        <v>27</v>
      </c>
      <c r="YV89" s="1059">
        <v>285</v>
      </c>
      <c r="YW89" s="1060">
        <v>9.4736842105263161E-2</v>
      </c>
      <c r="YX89" s="1060">
        <v>6.592662234175331E-2</v>
      </c>
      <c r="YY89" s="1060">
        <v>0.13432668982767704</v>
      </c>
      <c r="YZ89" s="1059">
        <v>23</v>
      </c>
      <c r="ZA89" s="1059">
        <v>285</v>
      </c>
      <c r="ZB89" s="1060">
        <v>8.0701754385964913E-2</v>
      </c>
      <c r="ZC89" s="1060">
        <v>5.4375619586393545E-2</v>
      </c>
      <c r="ZD89" s="1060">
        <v>0.11818083759323353</v>
      </c>
      <c r="ZE89" s="1059">
        <v>23</v>
      </c>
      <c r="ZF89" s="1059">
        <v>284</v>
      </c>
      <c r="ZG89" s="1060">
        <v>8.098591549295775E-2</v>
      </c>
      <c r="ZH89" s="1060">
        <v>5.4569260978656414E-2</v>
      </c>
      <c r="ZI89" s="1060">
        <v>0.11858668057645499</v>
      </c>
      <c r="ZJ89" s="1059">
        <v>40</v>
      </c>
      <c r="ZK89" s="1059">
        <v>282</v>
      </c>
      <c r="ZL89" s="1060">
        <v>0.14184397163120568</v>
      </c>
      <c r="ZM89" s="1060">
        <v>0.10592601777848355</v>
      </c>
      <c r="ZN89" s="1072">
        <v>0.1873885320653414</v>
      </c>
      <c r="ZO89" s="1059">
        <v>646</v>
      </c>
      <c r="ZP89" s="1059">
        <v>156</v>
      </c>
      <c r="ZQ89" s="1059">
        <v>490</v>
      </c>
      <c r="ZR89" s="1060">
        <v>0.75851393188854488</v>
      </c>
      <c r="ZS89" s="1059">
        <v>213</v>
      </c>
      <c r="ZT89" s="1059">
        <v>63</v>
      </c>
      <c r="ZU89" s="1059">
        <v>276</v>
      </c>
      <c r="ZV89" s="1060">
        <v>0.4346938775510204</v>
      </c>
      <c r="ZW89" s="1060">
        <v>0.39147814275565573</v>
      </c>
      <c r="ZX89" s="1060">
        <v>0.47892560958860142</v>
      </c>
      <c r="ZY89" s="1060">
        <v>0.56326530612244896</v>
      </c>
      <c r="ZZ89" s="1060">
        <v>0.51902629625060148</v>
      </c>
      <c r="AAA89" s="1072">
        <v>0.60652006866589936</v>
      </c>
      <c r="AAB89" s="1059">
        <v>138</v>
      </c>
      <c r="AAC89" s="1059">
        <v>512</v>
      </c>
      <c r="AAD89" s="1059">
        <v>650</v>
      </c>
      <c r="AAE89" s="1060">
        <v>0.78769230769230769</v>
      </c>
      <c r="AAF89" s="1059">
        <v>217</v>
      </c>
      <c r="AAG89" s="1060">
        <v>0.423828125</v>
      </c>
      <c r="AAH89" s="1060">
        <v>0.38174731302138071</v>
      </c>
      <c r="AAI89" s="1060">
        <v>0.46704343718640223</v>
      </c>
      <c r="AAJ89" s="1059">
        <v>59</v>
      </c>
      <c r="AAK89" s="1059">
        <v>276</v>
      </c>
      <c r="AAL89" s="1060">
        <v>0.5390625</v>
      </c>
      <c r="AAM89" s="1060">
        <v>0.4957545667122138</v>
      </c>
      <c r="AAN89" s="1072">
        <v>0.58178863830943595</v>
      </c>
      <c r="AAO89" s="1059">
        <v>613</v>
      </c>
      <c r="AAP89" s="1059">
        <v>277</v>
      </c>
      <c r="AAQ89" s="1060">
        <v>0.45187601957585644</v>
      </c>
      <c r="AAR89" s="1060">
        <v>0.41290010172491748</v>
      </c>
      <c r="AAS89" s="1060">
        <v>0.4914513338728147</v>
      </c>
      <c r="AAT89" s="1059">
        <v>74</v>
      </c>
      <c r="AAU89" s="1059">
        <v>351</v>
      </c>
      <c r="AAV89" s="1060">
        <v>0.57259380097879287</v>
      </c>
      <c r="AAW89" s="1060">
        <v>0.53309952474340216</v>
      </c>
      <c r="AAX89" s="1072">
        <v>0.61118390291425606</v>
      </c>
      <c r="AAY89" s="1059">
        <v>637</v>
      </c>
      <c r="AAZ89" s="1059">
        <v>618</v>
      </c>
      <c r="ABA89" s="1059">
        <v>19</v>
      </c>
      <c r="ABB89" s="1060">
        <v>0.97017268445839877</v>
      </c>
      <c r="ABC89" s="1059">
        <v>289</v>
      </c>
      <c r="ABD89" s="1060">
        <v>0.46763754045307443</v>
      </c>
      <c r="ABE89" s="1060">
        <v>0.4286206486839334</v>
      </c>
      <c r="ABF89" s="1060">
        <v>0.50705427386648816</v>
      </c>
      <c r="ABG89" s="1059">
        <v>83</v>
      </c>
      <c r="ABH89" s="1059">
        <v>372</v>
      </c>
      <c r="ABI89" s="1060">
        <v>0.60194174757281549</v>
      </c>
      <c r="ABJ89" s="1060">
        <v>0.56283359965216206</v>
      </c>
      <c r="ABK89" s="1072">
        <v>0.63979039431400997</v>
      </c>
      <c r="ABL89" s="1059">
        <v>21991</v>
      </c>
      <c r="ABM89" s="1059">
        <v>13881</v>
      </c>
      <c r="ABN89" s="1059">
        <v>8110</v>
      </c>
      <c r="ABO89" s="1059">
        <v>1020</v>
      </c>
      <c r="ABP89" s="1059">
        <v>780</v>
      </c>
      <c r="ABQ89" s="1059">
        <v>1598</v>
      </c>
      <c r="ABR89" s="1059">
        <v>1225</v>
      </c>
      <c r="ABS89" s="1059">
        <v>1516</v>
      </c>
      <c r="ABT89" s="1059">
        <v>828</v>
      </c>
      <c r="ABU89" s="1059">
        <v>532</v>
      </c>
      <c r="ABV89" s="1059">
        <v>508</v>
      </c>
      <c r="ABW89" s="1126">
        <v>103</v>
      </c>
      <c r="ABX89" s="1059">
        <v>310</v>
      </c>
      <c r="ABY89" s="1059">
        <v>220</v>
      </c>
      <c r="ABZ89" s="1059">
        <v>165</v>
      </c>
      <c r="ACA89" s="1059">
        <v>90</v>
      </c>
      <c r="ACB89" s="1059">
        <v>685</v>
      </c>
      <c r="ACC89" s="1059">
        <v>795</v>
      </c>
      <c r="ACD89" s="1059">
        <v>450</v>
      </c>
      <c r="ACE89" s="1059">
        <v>275</v>
      </c>
      <c r="ACF89" s="1059">
        <v>235</v>
      </c>
      <c r="ACG89" s="1059">
        <v>180</v>
      </c>
      <c r="ACH89" s="1059">
        <v>150</v>
      </c>
      <c r="ACI89" s="1059">
        <v>685</v>
      </c>
      <c r="ACJ89" s="1059">
        <v>805</v>
      </c>
      <c r="ACK89" s="1059">
        <v>460</v>
      </c>
      <c r="ACL89" s="1059">
        <v>310</v>
      </c>
      <c r="ACM89" s="1059">
        <v>245</v>
      </c>
      <c r="ACN89" s="1059">
        <v>215</v>
      </c>
      <c r="ACO89" s="1059">
        <v>100</v>
      </c>
      <c r="ACP89" s="1059">
        <v>800</v>
      </c>
      <c r="ACQ89" s="1059">
        <v>875</v>
      </c>
      <c r="ACR89" s="1059">
        <v>495</v>
      </c>
      <c r="ACS89" s="1059">
        <v>390</v>
      </c>
      <c r="ACT89" s="1059">
        <v>340</v>
      </c>
      <c r="ACU89" s="1059">
        <v>245</v>
      </c>
      <c r="ACV89" s="1059">
        <v>115</v>
      </c>
      <c r="ACW89" s="1059">
        <v>990</v>
      </c>
      <c r="ACX89" s="1059">
        <v>1100</v>
      </c>
      <c r="ACY89" s="1059">
        <v>590</v>
      </c>
      <c r="ACZ89" s="1059">
        <v>370</v>
      </c>
      <c r="ADA89" s="1059">
        <v>360</v>
      </c>
      <c r="ADB89" s="1059">
        <v>280</v>
      </c>
      <c r="ADC89" s="1059">
        <v>120</v>
      </c>
      <c r="ADD89" s="1059">
        <v>1035</v>
      </c>
      <c r="ADE89" s="1059">
        <v>1160</v>
      </c>
      <c r="ADF89" s="1059">
        <v>670</v>
      </c>
      <c r="ADG89" s="1059">
        <v>385</v>
      </c>
      <c r="ADH89" s="1059">
        <v>405</v>
      </c>
      <c r="ADI89" s="1059">
        <v>320</v>
      </c>
      <c r="ADJ89" s="1059">
        <v>155</v>
      </c>
      <c r="ADK89" s="1059">
        <v>1120</v>
      </c>
      <c r="ADL89" s="1059">
        <v>1215</v>
      </c>
      <c r="ADM89" s="1126">
        <v>695</v>
      </c>
      <c r="ADN89" s="1059">
        <v>533</v>
      </c>
      <c r="ADO89" s="1059">
        <v>512</v>
      </c>
      <c r="ADP89" s="1060">
        <v>0.96060037523452158</v>
      </c>
      <c r="ADQ89" s="1059">
        <v>512</v>
      </c>
      <c r="ADR89" s="1060">
        <v>0.96060037523452158</v>
      </c>
      <c r="ADS89" s="1059">
        <v>562</v>
      </c>
      <c r="ADT89" s="1059">
        <v>540</v>
      </c>
      <c r="ADU89" s="1060">
        <v>0.96085409252669041</v>
      </c>
      <c r="ADV89" s="1059">
        <v>533</v>
      </c>
      <c r="ADW89" s="1060">
        <v>0.94839857651245552</v>
      </c>
      <c r="ADX89" s="1059">
        <v>535</v>
      </c>
      <c r="ADY89" s="1060">
        <v>0.95195729537366547</v>
      </c>
      <c r="ADZ89" s="1059">
        <v>536</v>
      </c>
      <c r="AEA89" s="1060">
        <v>0.9537366548042705</v>
      </c>
      <c r="AEB89" s="1059">
        <v>643</v>
      </c>
      <c r="AEC89" s="1059">
        <v>631</v>
      </c>
      <c r="AED89" s="1060">
        <v>0.98133748055987557</v>
      </c>
      <c r="AEE89" s="1059">
        <v>604</v>
      </c>
      <c r="AEF89" s="1060">
        <v>0.93934681181959567</v>
      </c>
      <c r="AEG89" s="1059">
        <v>631</v>
      </c>
      <c r="AEH89" s="1060">
        <v>0.98133748055987557</v>
      </c>
      <c r="AEI89" s="1059">
        <v>629</v>
      </c>
      <c r="AEJ89" s="1060">
        <v>0.97822706065318821</v>
      </c>
      <c r="AEK89" s="1059">
        <v>617</v>
      </c>
      <c r="AEL89" s="1060">
        <v>0.95956454121306378</v>
      </c>
      <c r="AEM89" s="1059">
        <v>620</v>
      </c>
      <c r="AEN89" s="1060">
        <v>0.96423017107309483</v>
      </c>
      <c r="AEO89" s="1059">
        <v>599</v>
      </c>
      <c r="AEP89" s="1072">
        <v>0.93157076205287714</v>
      </c>
      <c r="AEQ89" s="1042">
        <v>554</v>
      </c>
      <c r="AER89" s="1042">
        <v>523</v>
      </c>
      <c r="AES89" s="1144">
        <v>0.94404332129963897</v>
      </c>
      <c r="AET89" s="64">
        <v>127</v>
      </c>
      <c r="AEU89" s="1144">
        <v>0.2292418772563177</v>
      </c>
      <c r="AEV89" s="1042">
        <v>526</v>
      </c>
      <c r="AEW89" s="1144">
        <v>0.94945848375451258</v>
      </c>
      <c r="AEX89" s="1042">
        <v>556</v>
      </c>
      <c r="AEY89" s="1042">
        <v>546</v>
      </c>
      <c r="AEZ89" s="1144">
        <v>0.98201438848920863</v>
      </c>
      <c r="AFA89" s="65">
        <v>523</v>
      </c>
      <c r="AFB89" s="1144">
        <v>0.94064748201438853</v>
      </c>
      <c r="AFC89" s="65">
        <v>400</v>
      </c>
      <c r="AFD89" s="1144">
        <v>0.71942446043165464</v>
      </c>
      <c r="AFE89" s="1042">
        <v>531</v>
      </c>
      <c r="AFF89" s="1144">
        <v>0.95503597122302153</v>
      </c>
      <c r="AFG89" s="1042">
        <v>389</v>
      </c>
      <c r="AFH89" s="1144">
        <v>0.69964028776978415</v>
      </c>
      <c r="AFI89" s="1042">
        <v>673</v>
      </c>
      <c r="AFJ89" s="1042">
        <v>656</v>
      </c>
      <c r="AFK89" s="1144">
        <v>0.97473997028231796</v>
      </c>
      <c r="AFL89" s="65">
        <v>607</v>
      </c>
      <c r="AFM89" s="1144">
        <v>0.90193164933135217</v>
      </c>
      <c r="AFN89" s="65">
        <v>656</v>
      </c>
      <c r="AFO89" s="1144">
        <v>0.97473997028231796</v>
      </c>
      <c r="AFP89" s="65">
        <v>656</v>
      </c>
      <c r="AFQ89" s="1144">
        <v>0.97473997028231796</v>
      </c>
      <c r="AFR89" s="65">
        <v>492</v>
      </c>
      <c r="AFS89" s="1144">
        <v>0.73105497771173844</v>
      </c>
      <c r="AFT89" s="65">
        <v>608</v>
      </c>
      <c r="AFU89" s="1144">
        <v>0.90341753343239228</v>
      </c>
      <c r="AFV89" s="1042">
        <v>622</v>
      </c>
      <c r="AFW89" s="1144">
        <v>0.92421991084695398</v>
      </c>
      <c r="AFX89" s="1042">
        <v>612</v>
      </c>
      <c r="AFY89" s="1144">
        <v>0.90936106983655274</v>
      </c>
      <c r="AFZ89" s="1042">
        <v>495</v>
      </c>
      <c r="AGA89" s="1144">
        <v>0.73551263001485889</v>
      </c>
      <c r="AGB89" s="1042">
        <v>455</v>
      </c>
      <c r="AGC89" s="802">
        <v>0.67607726597325413</v>
      </c>
      <c r="AGD89" s="1042">
        <v>548</v>
      </c>
      <c r="AGE89" s="1039">
        <v>527</v>
      </c>
      <c r="AGF89" s="1145">
        <v>0.96167883211678828</v>
      </c>
      <c r="AGG89" s="1039">
        <v>6</v>
      </c>
      <c r="AGH89" s="1145">
        <v>1.0948905109489052E-2</v>
      </c>
      <c r="AGI89" s="1039">
        <v>528</v>
      </c>
      <c r="AGJ89" s="1145">
        <v>0.96350364963503654</v>
      </c>
      <c r="AGK89" s="1039">
        <v>588</v>
      </c>
      <c r="AGL89" s="1039">
        <v>576</v>
      </c>
      <c r="AGM89" s="1145">
        <v>0.97959183673469385</v>
      </c>
      <c r="AGN89" s="1039">
        <v>551</v>
      </c>
      <c r="AGO89" s="1145">
        <v>0.93707482993197277</v>
      </c>
      <c r="AGP89" s="1039">
        <v>564</v>
      </c>
      <c r="AGQ89" s="1145">
        <v>0.95918367346938771</v>
      </c>
      <c r="AGR89" s="1039">
        <v>560</v>
      </c>
      <c r="AGS89" s="1145">
        <v>0.95238095238095233</v>
      </c>
      <c r="AGT89" s="1039">
        <v>553</v>
      </c>
      <c r="AGU89" s="1145">
        <v>0.94047619047619047</v>
      </c>
      <c r="AGV89" s="1039">
        <v>709</v>
      </c>
      <c r="AGW89" s="1039">
        <v>684</v>
      </c>
      <c r="AGX89" s="1145">
        <v>0.9647390691114246</v>
      </c>
      <c r="AGY89" s="1039">
        <v>646</v>
      </c>
      <c r="AGZ89" s="1145">
        <v>0.91114245416078987</v>
      </c>
      <c r="AHA89" s="1039">
        <v>684</v>
      </c>
      <c r="AHB89" s="1145">
        <v>0.9647390691114246</v>
      </c>
      <c r="AHC89" s="1039">
        <v>685</v>
      </c>
      <c r="AHD89" s="1145">
        <v>0.96614950634696761</v>
      </c>
      <c r="AHE89" s="1039">
        <v>685</v>
      </c>
      <c r="AHF89" s="1145">
        <v>0.96614950634696761</v>
      </c>
      <c r="AHG89" s="1039">
        <v>627</v>
      </c>
      <c r="AHH89" s="1145">
        <v>0.88434414668547245</v>
      </c>
      <c r="AHI89" s="1039">
        <v>668</v>
      </c>
      <c r="AHJ89" s="1145">
        <v>0.94217207334273623</v>
      </c>
      <c r="AHK89" s="1039">
        <v>633</v>
      </c>
      <c r="AHL89" s="1145">
        <v>0.89280677009873055</v>
      </c>
      <c r="AHM89" s="1039">
        <v>688</v>
      </c>
      <c r="AHN89" s="1145">
        <v>0.97038081805359666</v>
      </c>
      <c r="AHO89" s="1039">
        <v>654</v>
      </c>
      <c r="AHP89" s="749">
        <v>0.922425952045134</v>
      </c>
    </row>
    <row r="90" spans="1:900" x14ac:dyDescent="0.2">
      <c r="A90" s="1979"/>
      <c r="B90" s="8" t="s">
        <v>689</v>
      </c>
      <c r="C90" s="1015" t="s">
        <v>731</v>
      </c>
      <c r="D90" s="3" t="s">
        <v>770</v>
      </c>
      <c r="E90" s="1" t="s">
        <v>770</v>
      </c>
      <c r="F90" s="1" t="s">
        <v>770</v>
      </c>
      <c r="G90" s="1" t="s">
        <v>770</v>
      </c>
      <c r="H90" s="1" t="s">
        <v>770</v>
      </c>
      <c r="I90" s="1" t="s">
        <v>770</v>
      </c>
      <c r="J90" s="1" t="s">
        <v>689</v>
      </c>
      <c r="K90" s="1" t="s">
        <v>736</v>
      </c>
      <c r="L90" s="1" t="s">
        <v>741</v>
      </c>
      <c r="M90" s="1" t="s">
        <v>770</v>
      </c>
      <c r="N90" s="1" t="s">
        <v>770</v>
      </c>
      <c r="O90" s="1" t="s">
        <v>770</v>
      </c>
      <c r="P90" s="1" t="s">
        <v>736</v>
      </c>
      <c r="Q90" s="1" t="s">
        <v>770</v>
      </c>
      <c r="R90" s="1" t="s">
        <v>770</v>
      </c>
      <c r="S90" s="1" t="s">
        <v>770</v>
      </c>
      <c r="T90" s="1" t="s">
        <v>770</v>
      </c>
      <c r="U90" s="913" t="s">
        <v>770</v>
      </c>
      <c r="V90" s="1125">
        <v>970</v>
      </c>
      <c r="W90" s="1059">
        <v>1090</v>
      </c>
      <c r="X90" s="1059">
        <v>10780</v>
      </c>
      <c r="Y90" s="1059">
        <v>12650</v>
      </c>
      <c r="Z90" s="1098">
        <v>8.9981447124304267E-2</v>
      </c>
      <c r="AA90" s="1098">
        <v>8.4724670381019801E-2</v>
      </c>
      <c r="AB90" s="1098">
        <v>9.5530340437107508E-2</v>
      </c>
      <c r="AC90" s="1098">
        <v>8.6166007905138342E-2</v>
      </c>
      <c r="AD90" s="1098">
        <v>8.1400817712108622E-2</v>
      </c>
      <c r="AE90" s="1072">
        <v>9.1182461913098783E-2</v>
      </c>
      <c r="AF90" s="1059">
        <v>860</v>
      </c>
      <c r="AG90" s="1059">
        <v>950</v>
      </c>
      <c r="AH90" s="1059">
        <v>10945</v>
      </c>
      <c r="AI90" s="1059">
        <v>12850</v>
      </c>
      <c r="AJ90" s="1098">
        <v>7.8574691640018277E-2</v>
      </c>
      <c r="AK90" s="1098">
        <v>7.3680325882886796E-2</v>
      </c>
      <c r="AL90" s="1098">
        <v>8.3764775985121248E-2</v>
      </c>
      <c r="AM90" s="1098">
        <v>7.3929961089494164E-2</v>
      </c>
      <c r="AN90" s="1098">
        <v>6.9532115838740971E-2</v>
      </c>
      <c r="AO90" s="1072">
        <v>7.8582474256364054E-2</v>
      </c>
      <c r="AP90" s="1059">
        <v>925</v>
      </c>
      <c r="AQ90" s="1059">
        <v>1015</v>
      </c>
      <c r="AR90" s="1059">
        <v>10975</v>
      </c>
      <c r="AS90" s="1059">
        <v>12940</v>
      </c>
      <c r="AT90" s="1098">
        <v>8.4282460136674259E-2</v>
      </c>
      <c r="AU90" s="1098">
        <v>7.9229283944212595E-2</v>
      </c>
      <c r="AV90" s="1098">
        <v>8.9626552600477485E-2</v>
      </c>
      <c r="AW90" s="1098">
        <v>7.8438948995363217E-2</v>
      </c>
      <c r="AX90" s="1098">
        <v>7.3930627187472953E-2</v>
      </c>
      <c r="AY90" s="1072">
        <v>8.3197491639624921E-2</v>
      </c>
      <c r="AZ90" s="1059">
        <v>975</v>
      </c>
      <c r="BA90" s="1059">
        <v>1095</v>
      </c>
      <c r="BB90" s="1059">
        <v>10945</v>
      </c>
      <c r="BC90" s="1059">
        <v>12910</v>
      </c>
      <c r="BD90" s="1098">
        <v>8.9081772498857931E-2</v>
      </c>
      <c r="BE90" s="1098">
        <v>8.3888215283210443E-2</v>
      </c>
      <c r="BF90" s="1098">
        <v>9.4563675372912312E-2</v>
      </c>
      <c r="BG90" s="1098">
        <v>8.4817970565453135E-2</v>
      </c>
      <c r="BH90" s="1098">
        <v>8.0134614429291651E-2</v>
      </c>
      <c r="BI90" s="1072">
        <v>8.9748333709444308E-2</v>
      </c>
      <c r="BJ90" s="1059">
        <v>3486</v>
      </c>
      <c r="BK90" s="1059">
        <v>3840</v>
      </c>
      <c r="BL90" s="1059">
        <v>3809</v>
      </c>
      <c r="BM90" s="1059">
        <v>3980</v>
      </c>
      <c r="BN90" s="1059">
        <v>2895</v>
      </c>
      <c r="BO90" s="1059">
        <v>15115</v>
      </c>
      <c r="BP90" s="1059">
        <v>18010</v>
      </c>
      <c r="BQ90" s="1126">
        <v>61469</v>
      </c>
      <c r="BR90" s="1059">
        <v>3471</v>
      </c>
      <c r="BS90" s="1059">
        <v>3784</v>
      </c>
      <c r="BT90" s="1059">
        <v>3818</v>
      </c>
      <c r="BU90" s="1059">
        <v>3924</v>
      </c>
      <c r="BV90" s="1059">
        <v>2855</v>
      </c>
      <c r="BW90" s="1059">
        <v>14997</v>
      </c>
      <c r="BX90" s="1059">
        <v>17852</v>
      </c>
      <c r="BY90" s="1126">
        <v>60779</v>
      </c>
      <c r="BZ90" s="1059">
        <v>3568</v>
      </c>
      <c r="CA90" s="1059">
        <v>3708</v>
      </c>
      <c r="CB90" s="1059">
        <v>3905</v>
      </c>
      <c r="CC90" s="1059">
        <v>3932</v>
      </c>
      <c r="CD90" s="1059">
        <v>2775</v>
      </c>
      <c r="CE90" s="1059">
        <v>15113</v>
      </c>
      <c r="CF90" s="1059">
        <v>17888</v>
      </c>
      <c r="CG90" s="1126">
        <v>60604</v>
      </c>
      <c r="CH90" s="1059">
        <v>3595</v>
      </c>
      <c r="CI90" s="1059">
        <v>3547</v>
      </c>
      <c r="CJ90" s="1059">
        <v>3950</v>
      </c>
      <c r="CK90" s="1059">
        <v>3860</v>
      </c>
      <c r="CL90" s="1059">
        <v>2726</v>
      </c>
      <c r="CM90" s="1059">
        <v>14952</v>
      </c>
      <c r="CN90" s="1059">
        <v>17678</v>
      </c>
      <c r="CO90" s="1126">
        <v>59734</v>
      </c>
      <c r="CP90" s="1059">
        <v>3658</v>
      </c>
      <c r="CQ90" s="1059">
        <v>3534</v>
      </c>
      <c r="CR90" s="1059">
        <v>3961</v>
      </c>
      <c r="CS90" s="1059">
        <v>3910</v>
      </c>
      <c r="CT90" s="1059">
        <v>2698</v>
      </c>
      <c r="CU90" s="1059">
        <v>15063</v>
      </c>
      <c r="CV90" s="1059">
        <v>17761</v>
      </c>
      <c r="CW90" s="1126">
        <v>59531</v>
      </c>
      <c r="CX90" s="1059">
        <v>3602</v>
      </c>
      <c r="CY90" s="1059">
        <v>3444</v>
      </c>
      <c r="CZ90" s="1059">
        <v>3932</v>
      </c>
      <c r="DA90" s="1059">
        <v>3878</v>
      </c>
      <c r="DB90" s="1059">
        <v>2757</v>
      </c>
      <c r="DC90" s="1059">
        <v>14856</v>
      </c>
      <c r="DD90" s="1059">
        <v>17613</v>
      </c>
      <c r="DE90" s="1126">
        <v>59078</v>
      </c>
      <c r="DF90" s="1059">
        <v>3567</v>
      </c>
      <c r="DG90" s="1059">
        <v>3398</v>
      </c>
      <c r="DH90" s="1059">
        <v>3964</v>
      </c>
      <c r="DI90" s="1059">
        <v>3879</v>
      </c>
      <c r="DJ90" s="1059">
        <v>2705</v>
      </c>
      <c r="DK90" s="1059">
        <v>14808</v>
      </c>
      <c r="DL90" s="1059">
        <v>17513</v>
      </c>
      <c r="DM90" s="1126">
        <v>58650</v>
      </c>
      <c r="DN90" s="1059">
        <v>3488</v>
      </c>
      <c r="DO90" s="1059">
        <v>3538</v>
      </c>
      <c r="DP90" s="1059">
        <v>3892</v>
      </c>
      <c r="DQ90" s="1059">
        <v>3782</v>
      </c>
      <c r="DR90" s="1059">
        <v>2650</v>
      </c>
      <c r="DS90" s="1059">
        <v>14700</v>
      </c>
      <c r="DT90" s="1059">
        <v>17350</v>
      </c>
      <c r="DU90" s="1126">
        <v>58184</v>
      </c>
      <c r="DV90" s="1059">
        <v>3441</v>
      </c>
      <c r="DW90" s="1059">
        <v>3587</v>
      </c>
      <c r="DX90" s="1059">
        <v>4008</v>
      </c>
      <c r="DY90" s="1059">
        <v>3691</v>
      </c>
      <c r="DZ90" s="1059">
        <v>2651</v>
      </c>
      <c r="EA90" s="1059">
        <v>14727</v>
      </c>
      <c r="EB90" s="1059">
        <v>17378</v>
      </c>
      <c r="EC90" s="1126">
        <v>57749</v>
      </c>
      <c r="ED90" s="1059">
        <v>3430</v>
      </c>
      <c r="EE90" s="1059">
        <v>3634</v>
      </c>
      <c r="EF90" s="1059">
        <v>4039</v>
      </c>
      <c r="EG90" s="1059">
        <v>3567</v>
      </c>
      <c r="EH90" s="1059">
        <v>2598</v>
      </c>
      <c r="EI90" s="1059">
        <v>14670</v>
      </c>
      <c r="EJ90" s="1059">
        <v>17268</v>
      </c>
      <c r="EK90" s="1126">
        <v>57336</v>
      </c>
      <c r="EL90" s="1059">
        <v>3330</v>
      </c>
      <c r="EM90" s="1059">
        <v>3685</v>
      </c>
      <c r="EN90" s="1059">
        <v>4153</v>
      </c>
      <c r="EO90" s="1059">
        <v>3485</v>
      </c>
      <c r="EP90" s="1059">
        <v>2498</v>
      </c>
      <c r="EQ90" s="1059">
        <v>14653</v>
      </c>
      <c r="ER90" s="1059">
        <v>17151</v>
      </c>
      <c r="ES90" s="1126">
        <v>56852</v>
      </c>
      <c r="ET90" s="1059" t="s">
        <v>770</v>
      </c>
      <c r="EU90" s="1059" t="s">
        <v>770</v>
      </c>
      <c r="EV90" s="1059">
        <v>66</v>
      </c>
      <c r="EW90" s="1059">
        <v>61</v>
      </c>
      <c r="EX90" s="1059">
        <v>127</v>
      </c>
      <c r="EY90" s="1059">
        <v>617</v>
      </c>
      <c r="EZ90" s="1098">
        <v>0.20583468395461912</v>
      </c>
      <c r="FA90" s="1098">
        <v>0.17579946970999838</v>
      </c>
      <c r="FB90" s="1098">
        <v>0.23951019615940289</v>
      </c>
      <c r="FC90" s="64" t="s">
        <v>3498</v>
      </c>
      <c r="FD90" s="1098">
        <v>9.8865478119935166E-2</v>
      </c>
      <c r="FE90" s="1098">
        <v>7.7737926998291199E-2</v>
      </c>
      <c r="FF90" s="1098">
        <v>0.12495707191452872</v>
      </c>
      <c r="FG90" s="1126" t="s">
        <v>3498</v>
      </c>
      <c r="FH90" s="1059" t="s">
        <v>770</v>
      </c>
      <c r="FI90" s="1059" t="s">
        <v>770</v>
      </c>
      <c r="FJ90" s="1059">
        <v>77</v>
      </c>
      <c r="FK90" s="1059">
        <v>68</v>
      </c>
      <c r="FL90" s="1059">
        <v>145</v>
      </c>
      <c r="FM90" s="1059">
        <v>591</v>
      </c>
      <c r="FN90" s="1098">
        <v>0.24534686971235195</v>
      </c>
      <c r="FO90" s="1098">
        <v>0.21237340368142643</v>
      </c>
      <c r="FP90" s="1098">
        <v>0.28160941218223406</v>
      </c>
      <c r="FQ90" s="1059" t="s">
        <v>3498</v>
      </c>
      <c r="FR90" s="1098">
        <v>0.11505922165820642</v>
      </c>
      <c r="FS90" s="1098">
        <v>9.178214340618715E-2</v>
      </c>
      <c r="FT90" s="1098">
        <v>0.14330815964353219</v>
      </c>
      <c r="FU90" s="1126" t="s">
        <v>3498</v>
      </c>
      <c r="FV90" s="1059" t="s">
        <v>770</v>
      </c>
      <c r="FW90" s="1059" t="s">
        <v>770</v>
      </c>
      <c r="FX90" s="1059">
        <v>63</v>
      </c>
      <c r="FY90" s="1059">
        <v>78</v>
      </c>
      <c r="FZ90" s="1059">
        <v>141</v>
      </c>
      <c r="GA90" s="1059">
        <v>593</v>
      </c>
      <c r="GB90" s="1098">
        <v>0.23777403035413153</v>
      </c>
      <c r="GC90" s="1098">
        <v>0.2052660357725504</v>
      </c>
      <c r="GD90" s="1098">
        <v>0.27365756210466735</v>
      </c>
      <c r="GE90" s="1059" t="s">
        <v>3498</v>
      </c>
      <c r="GF90" s="1098">
        <v>0.13153456998313659</v>
      </c>
      <c r="GG90" s="1098">
        <v>0.10668729057071816</v>
      </c>
      <c r="GH90" s="1098">
        <v>0.1611249675397132</v>
      </c>
      <c r="GI90" s="1126" t="s">
        <v>3498</v>
      </c>
      <c r="GJ90" s="1059" t="s">
        <v>770</v>
      </c>
      <c r="GK90" s="1059" t="s">
        <v>770</v>
      </c>
      <c r="GL90" s="1059">
        <v>86</v>
      </c>
      <c r="GM90" s="1059">
        <v>78</v>
      </c>
      <c r="GN90" s="1059">
        <v>164</v>
      </c>
      <c r="GO90" s="1059">
        <v>656</v>
      </c>
      <c r="GP90" s="1098">
        <v>0.25</v>
      </c>
      <c r="GQ90" s="1098">
        <v>0.21838425066367409</v>
      </c>
      <c r="GR90" s="1098">
        <v>0.28452664465014854</v>
      </c>
      <c r="GS90" s="1059" t="s">
        <v>3498</v>
      </c>
      <c r="GT90" s="1098">
        <v>0.11890243902439024</v>
      </c>
      <c r="GU90" s="1098">
        <v>9.6325134776360358E-2</v>
      </c>
      <c r="GV90" s="1098">
        <v>0.14591708368983272</v>
      </c>
      <c r="GW90" s="1126" t="s">
        <v>3498</v>
      </c>
      <c r="GX90" s="1059" t="s">
        <v>770</v>
      </c>
      <c r="GY90" s="1059" t="s">
        <v>770</v>
      </c>
      <c r="GZ90" s="1059">
        <v>75</v>
      </c>
      <c r="HA90" s="1059">
        <v>36</v>
      </c>
      <c r="HB90" s="1059">
        <v>111</v>
      </c>
      <c r="HC90" s="1059">
        <v>640</v>
      </c>
      <c r="HD90" s="1098">
        <v>0.17343749999999999</v>
      </c>
      <c r="HE90" s="1098">
        <v>0.14607499174805666</v>
      </c>
      <c r="HF90" s="1098">
        <v>0.20469685701477608</v>
      </c>
      <c r="HG90" s="1059" t="s">
        <v>3498</v>
      </c>
      <c r="HH90" s="1098">
        <v>5.6250000000000001E-2</v>
      </c>
      <c r="HI90" s="1098">
        <v>4.0904693768303878E-2</v>
      </c>
      <c r="HJ90" s="1098">
        <v>7.6890545698894697E-2</v>
      </c>
      <c r="HK90" s="1126" t="s">
        <v>3498</v>
      </c>
      <c r="HL90" s="1059" t="s">
        <v>770</v>
      </c>
      <c r="HM90" s="1059" t="s">
        <v>770</v>
      </c>
      <c r="HN90" s="1059">
        <v>60</v>
      </c>
      <c r="HO90" s="1059">
        <v>31</v>
      </c>
      <c r="HP90" s="1059">
        <v>91</v>
      </c>
      <c r="HQ90" s="1059">
        <v>597</v>
      </c>
      <c r="HR90" s="1098">
        <v>0.15242881072026801</v>
      </c>
      <c r="HS90" s="1098">
        <v>0.12582501478371988</v>
      </c>
      <c r="HT90" s="1098">
        <v>0.18347697510468727</v>
      </c>
      <c r="HU90" s="1059" t="s">
        <v>3498</v>
      </c>
      <c r="HV90" s="1098">
        <v>5.1926298157453935E-2</v>
      </c>
      <c r="HW90" s="1098">
        <v>3.6820043771241311E-2</v>
      </c>
      <c r="HX90" s="1098">
        <v>7.2762039578873922E-2</v>
      </c>
      <c r="HY90" s="1126" t="s">
        <v>3498</v>
      </c>
      <c r="HZ90" s="1059" t="s">
        <v>770</v>
      </c>
      <c r="IA90" s="1059" t="s">
        <v>770</v>
      </c>
      <c r="IB90" s="1059">
        <v>55</v>
      </c>
      <c r="IC90" s="1059">
        <v>33</v>
      </c>
      <c r="ID90" s="1059">
        <v>88</v>
      </c>
      <c r="IE90" s="1059">
        <v>610</v>
      </c>
      <c r="IF90" s="1098">
        <v>0.14426229508196722</v>
      </c>
      <c r="IG90" s="1098">
        <v>0.11860450868849846</v>
      </c>
      <c r="IH90" s="1098">
        <v>0.17437253976014117</v>
      </c>
      <c r="II90" s="1059" t="s">
        <v>3498</v>
      </c>
      <c r="IJ90" s="1098">
        <v>5.4098360655737705E-2</v>
      </c>
      <c r="IK90" s="1098">
        <v>3.8777444302139925E-2</v>
      </c>
      <c r="IL90" s="1098">
        <v>7.5000238545924483E-2</v>
      </c>
      <c r="IM90" s="1126" t="s">
        <v>3498</v>
      </c>
      <c r="IN90" s="1059" t="s">
        <v>770</v>
      </c>
      <c r="IO90" s="1059" t="s">
        <v>770</v>
      </c>
      <c r="IP90" s="1059">
        <v>40</v>
      </c>
      <c r="IQ90" s="1059">
        <v>16</v>
      </c>
      <c r="IR90" s="1059">
        <v>56</v>
      </c>
      <c r="IS90" s="1059">
        <v>352</v>
      </c>
      <c r="IT90" s="1098">
        <v>0.15909090909090909</v>
      </c>
      <c r="IU90" s="1098">
        <v>0.12459045693303386</v>
      </c>
      <c r="IV90" s="1098">
        <v>0.20095187645500953</v>
      </c>
      <c r="IW90" s="1059" t="s">
        <v>3498</v>
      </c>
      <c r="IX90" s="1098">
        <v>4.5454545454545456E-2</v>
      </c>
      <c r="IY90" s="1098">
        <v>2.8169773989289194E-2</v>
      </c>
      <c r="IZ90" s="1098">
        <v>7.2553337194768669E-2</v>
      </c>
      <c r="JA90" s="1126" t="s">
        <v>3498</v>
      </c>
      <c r="JB90" s="1059">
        <v>57650</v>
      </c>
      <c r="JC90" s="1059">
        <v>3564</v>
      </c>
      <c r="JD90" s="1059">
        <v>3425</v>
      </c>
      <c r="JE90" s="1059">
        <v>3597</v>
      </c>
      <c r="JF90" s="1059">
        <v>3391</v>
      </c>
      <c r="JG90" s="1126">
        <v>2769</v>
      </c>
      <c r="JH90" s="1059">
        <v>7727</v>
      </c>
      <c r="JI90" s="1059">
        <v>67</v>
      </c>
      <c r="JJ90" s="1059">
        <v>100</v>
      </c>
      <c r="JK90" s="1059">
        <v>149</v>
      </c>
      <c r="JL90" s="1059">
        <v>168</v>
      </c>
      <c r="JM90" s="1126">
        <v>141</v>
      </c>
      <c r="JN90" s="1060">
        <v>0.13403295750216826</v>
      </c>
      <c r="JO90" s="1060">
        <v>1.8799102132435467E-2</v>
      </c>
      <c r="JP90" s="1060">
        <v>2.9197080291970802E-2</v>
      </c>
      <c r="JQ90" s="1060">
        <v>4.1423408395885458E-2</v>
      </c>
      <c r="JR90" s="1060">
        <v>4.9542907696844586E-2</v>
      </c>
      <c r="JS90" s="1072">
        <v>5.0920910075839654E-2</v>
      </c>
      <c r="JT90" s="1059">
        <v>58942</v>
      </c>
      <c r="JU90" s="1059">
        <v>55598</v>
      </c>
      <c r="JV90" s="1059">
        <v>52834</v>
      </c>
      <c r="JW90" s="1059">
        <v>2764</v>
      </c>
      <c r="JX90" s="1059">
        <v>447</v>
      </c>
      <c r="JY90" s="1059">
        <v>67</v>
      </c>
      <c r="JZ90" s="1059">
        <v>2250</v>
      </c>
      <c r="KA90" s="1059">
        <v>1053</v>
      </c>
      <c r="KB90" s="1059">
        <v>1699</v>
      </c>
      <c r="KC90" s="1059">
        <v>446</v>
      </c>
      <c r="KD90" s="1059">
        <v>146</v>
      </c>
      <c r="KE90" s="1060">
        <v>0.89637270537138203</v>
      </c>
      <c r="KF90" s="1072">
        <v>0.10362729462861797</v>
      </c>
      <c r="KG90" s="1059">
        <v>3573</v>
      </c>
      <c r="KH90" s="1059">
        <v>3206</v>
      </c>
      <c r="KI90" s="1059">
        <v>3081</v>
      </c>
      <c r="KJ90" s="1059">
        <v>125</v>
      </c>
      <c r="KK90" s="1059">
        <v>7</v>
      </c>
      <c r="KL90" s="1059">
        <v>7</v>
      </c>
      <c r="KM90" s="1059">
        <v>111</v>
      </c>
      <c r="KN90" s="1059">
        <v>194</v>
      </c>
      <c r="KO90" s="1059">
        <v>139</v>
      </c>
      <c r="KP90" s="1059">
        <v>23</v>
      </c>
      <c r="KQ90" s="1059">
        <v>11</v>
      </c>
      <c r="KR90" s="1060">
        <v>0.86230058774139373</v>
      </c>
      <c r="KS90" s="1072">
        <v>0.13769941225860627</v>
      </c>
      <c r="KT90" s="1059">
        <v>2066</v>
      </c>
      <c r="KU90" s="1059">
        <v>1877</v>
      </c>
      <c r="KV90" s="1059">
        <v>1808</v>
      </c>
      <c r="KW90" s="1059">
        <v>69</v>
      </c>
      <c r="KX90" s="1059">
        <v>5</v>
      </c>
      <c r="KY90" s="1059">
        <v>1</v>
      </c>
      <c r="KZ90" s="1059">
        <v>63</v>
      </c>
      <c r="LA90" s="1059">
        <v>105</v>
      </c>
      <c r="LB90" s="1059">
        <v>74</v>
      </c>
      <c r="LC90" s="1059">
        <v>6</v>
      </c>
      <c r="LD90" s="1059">
        <v>4</v>
      </c>
      <c r="LE90" s="1060">
        <v>0.8751210067763795</v>
      </c>
      <c r="LF90" s="1072">
        <v>0.1248789932236205</v>
      </c>
      <c r="LG90" s="1059">
        <v>1359</v>
      </c>
      <c r="LH90" s="1059">
        <v>1245</v>
      </c>
      <c r="LI90" s="1059">
        <v>1192</v>
      </c>
      <c r="LJ90" s="1059">
        <v>53</v>
      </c>
      <c r="LK90" s="1059">
        <v>2</v>
      </c>
      <c r="LL90" s="1059">
        <v>2</v>
      </c>
      <c r="LM90" s="1059">
        <v>49</v>
      </c>
      <c r="LN90" s="1059">
        <v>67</v>
      </c>
      <c r="LO90" s="1059">
        <v>34</v>
      </c>
      <c r="LP90" s="1059">
        <v>9</v>
      </c>
      <c r="LQ90" s="1059">
        <v>4</v>
      </c>
      <c r="LR90" s="1060">
        <v>0.8771155261221486</v>
      </c>
      <c r="LS90" s="1072">
        <v>0.1228844738778514</v>
      </c>
      <c r="LT90" s="1059">
        <v>3957</v>
      </c>
      <c r="LU90" s="1059">
        <v>3560</v>
      </c>
      <c r="LV90" s="1059">
        <v>3427</v>
      </c>
      <c r="LW90" s="1059">
        <v>133</v>
      </c>
      <c r="LX90" s="1059">
        <v>17</v>
      </c>
      <c r="LY90" s="1059">
        <v>10</v>
      </c>
      <c r="LZ90" s="1059">
        <v>106</v>
      </c>
      <c r="MA90" s="1059">
        <v>165</v>
      </c>
      <c r="MB90" s="1059">
        <v>132</v>
      </c>
      <c r="MC90" s="1059">
        <v>97</v>
      </c>
      <c r="MD90" s="1059">
        <v>3</v>
      </c>
      <c r="ME90" s="1060">
        <v>0.86606014657568864</v>
      </c>
      <c r="MF90" s="1072">
        <v>0.13393985342431136</v>
      </c>
      <c r="MG90" s="1059">
        <v>815</v>
      </c>
      <c r="MH90" s="1059">
        <v>736</v>
      </c>
      <c r="MI90" s="1059">
        <v>704</v>
      </c>
      <c r="MJ90" s="1059">
        <v>32</v>
      </c>
      <c r="MK90" s="1059">
        <v>6</v>
      </c>
      <c r="ML90" s="1059">
        <v>2</v>
      </c>
      <c r="MM90" s="1059">
        <v>24</v>
      </c>
      <c r="MN90" s="1059">
        <v>34</v>
      </c>
      <c r="MO90" s="1059">
        <v>28</v>
      </c>
      <c r="MP90" s="1059">
        <v>14</v>
      </c>
      <c r="MQ90" s="1059">
        <v>3</v>
      </c>
      <c r="MR90" s="1060">
        <v>0.8638036809815951</v>
      </c>
      <c r="MS90" s="1072">
        <v>0.1361963190184049</v>
      </c>
      <c r="MT90" s="1059">
        <v>1739</v>
      </c>
      <c r="MU90" s="1059">
        <v>1552</v>
      </c>
      <c r="MV90" s="1059">
        <v>1501</v>
      </c>
      <c r="MW90" s="1059">
        <v>51</v>
      </c>
      <c r="MX90" s="1059">
        <v>1</v>
      </c>
      <c r="MY90" s="1059">
        <v>7</v>
      </c>
      <c r="MZ90" s="1059">
        <v>43</v>
      </c>
      <c r="NA90" s="1059">
        <v>72</v>
      </c>
      <c r="NB90" s="1059">
        <v>67</v>
      </c>
      <c r="NC90" s="1059">
        <v>43</v>
      </c>
      <c r="ND90" s="1059">
        <v>5</v>
      </c>
      <c r="NE90" s="1060">
        <v>0.86313973548016099</v>
      </c>
      <c r="NF90" s="1072">
        <v>0.13686026451983901</v>
      </c>
      <c r="NG90" s="1059">
        <v>1254</v>
      </c>
      <c r="NH90" s="1059">
        <v>1152</v>
      </c>
      <c r="NI90" s="1059">
        <v>1116</v>
      </c>
      <c r="NJ90" s="1059">
        <v>36</v>
      </c>
      <c r="NK90" s="1059">
        <v>4</v>
      </c>
      <c r="NL90" s="1059">
        <v>5</v>
      </c>
      <c r="NM90" s="1059">
        <v>27</v>
      </c>
      <c r="NN90" s="1059">
        <v>33</v>
      </c>
      <c r="NO90" s="1059">
        <v>45</v>
      </c>
      <c r="NP90" s="1059">
        <v>21</v>
      </c>
      <c r="NQ90" s="1059">
        <v>3</v>
      </c>
      <c r="NR90" s="1060">
        <v>0.88995215311004783</v>
      </c>
      <c r="NS90" s="1072">
        <v>0.11004784688995217</v>
      </c>
      <c r="NT90" s="1059">
        <v>2775</v>
      </c>
      <c r="NU90" s="1059">
        <v>2626</v>
      </c>
      <c r="NV90" s="1059">
        <v>2534</v>
      </c>
      <c r="NW90" s="1059">
        <v>92</v>
      </c>
      <c r="NX90" s="1059">
        <v>10</v>
      </c>
      <c r="NY90" s="1059">
        <v>6</v>
      </c>
      <c r="NZ90" s="1059">
        <v>76</v>
      </c>
      <c r="OA90" s="1059">
        <v>59</v>
      </c>
      <c r="OB90" s="1059">
        <v>69</v>
      </c>
      <c r="OC90" s="1059">
        <v>13</v>
      </c>
      <c r="OD90" s="1059">
        <v>8</v>
      </c>
      <c r="OE90" s="1060">
        <v>0.91315315315315315</v>
      </c>
      <c r="OF90" s="1072">
        <v>8.6846846846846848E-2</v>
      </c>
      <c r="OG90" s="1059">
        <v>17538</v>
      </c>
      <c r="OH90" s="1059">
        <v>15954</v>
      </c>
      <c r="OI90" s="1059">
        <v>15363</v>
      </c>
      <c r="OJ90" s="1059">
        <v>591</v>
      </c>
      <c r="OK90" s="1059">
        <v>52</v>
      </c>
      <c r="OL90" s="1059">
        <v>40</v>
      </c>
      <c r="OM90" s="1059">
        <v>499</v>
      </c>
      <c r="ON90" s="1059">
        <v>729</v>
      </c>
      <c r="OO90" s="1059">
        <v>588</v>
      </c>
      <c r="OP90" s="1059">
        <v>226</v>
      </c>
      <c r="OQ90" s="1059">
        <v>41</v>
      </c>
      <c r="OR90" s="1060">
        <v>0.87598357851522413</v>
      </c>
      <c r="OS90" s="1072">
        <v>0.12401642148477587</v>
      </c>
      <c r="OT90" s="1059">
        <v>59531</v>
      </c>
      <c r="OU90" s="1059">
        <v>8.5352201374073982</v>
      </c>
      <c r="OV90" s="1060">
        <v>0</v>
      </c>
      <c r="OW90" s="1072">
        <v>0</v>
      </c>
      <c r="OX90" s="1059">
        <v>11961</v>
      </c>
      <c r="OY90" s="1060">
        <v>8.4203160270880345E-2</v>
      </c>
      <c r="OZ90" s="1059">
        <v>1007.1539999999998</v>
      </c>
      <c r="PA90" s="1060">
        <v>0</v>
      </c>
      <c r="PB90" s="1072">
        <v>0</v>
      </c>
      <c r="PC90" s="1059">
        <v>1755</v>
      </c>
      <c r="PD90" s="1059">
        <v>290</v>
      </c>
      <c r="PE90" s="1126">
        <v>145</v>
      </c>
      <c r="PF90" s="1059">
        <v>1690</v>
      </c>
      <c r="PG90" s="1059">
        <v>290</v>
      </c>
      <c r="PH90" s="1126">
        <v>150</v>
      </c>
      <c r="PI90" s="1059">
        <v>1610</v>
      </c>
      <c r="PJ90" s="1059">
        <v>305</v>
      </c>
      <c r="PK90" s="1126">
        <v>105</v>
      </c>
      <c r="PL90" s="1059">
        <v>1565</v>
      </c>
      <c r="PM90" s="1059">
        <v>270</v>
      </c>
      <c r="PN90" s="1126">
        <v>150</v>
      </c>
      <c r="PO90" s="1059">
        <v>1480</v>
      </c>
      <c r="PP90" s="1059">
        <v>275</v>
      </c>
      <c r="PQ90" s="1126">
        <v>80</v>
      </c>
      <c r="PR90" s="1059">
        <v>1390</v>
      </c>
      <c r="PS90" s="1059">
        <v>290</v>
      </c>
      <c r="PT90" s="1126">
        <v>100</v>
      </c>
      <c r="PU90" s="1059" t="s">
        <v>770</v>
      </c>
      <c r="PV90" s="1059" t="s">
        <v>770</v>
      </c>
      <c r="PW90" s="1059" t="s">
        <v>770</v>
      </c>
      <c r="PX90" s="1059" t="s">
        <v>770</v>
      </c>
      <c r="PY90" s="1059" t="s">
        <v>770</v>
      </c>
      <c r="PZ90" s="1059" t="s">
        <v>770</v>
      </c>
      <c r="QA90" s="1059" t="s">
        <v>770</v>
      </c>
      <c r="QB90" s="1126" t="s">
        <v>770</v>
      </c>
      <c r="QC90" s="1059">
        <v>674</v>
      </c>
      <c r="QD90" s="1059">
        <v>535</v>
      </c>
      <c r="QE90" s="1059" t="s">
        <v>770</v>
      </c>
      <c r="QF90" s="1059">
        <v>632</v>
      </c>
      <c r="QG90" s="1059">
        <v>636</v>
      </c>
      <c r="QH90" s="1059">
        <v>689</v>
      </c>
      <c r="QI90" s="1059">
        <v>646</v>
      </c>
      <c r="QJ90" s="1059">
        <v>702</v>
      </c>
      <c r="QK90" s="1126">
        <v>655</v>
      </c>
      <c r="QL90" s="1059">
        <v>688</v>
      </c>
      <c r="QM90" s="1059">
        <v>622</v>
      </c>
      <c r="QN90" s="1059">
        <v>696</v>
      </c>
      <c r="QO90" s="1059">
        <v>720</v>
      </c>
      <c r="QP90" s="1059">
        <v>760</v>
      </c>
      <c r="QQ90" s="1059">
        <v>777</v>
      </c>
      <c r="QR90" s="1059">
        <v>775</v>
      </c>
      <c r="QS90" s="1059">
        <v>787</v>
      </c>
      <c r="QT90" s="1059">
        <v>752</v>
      </c>
      <c r="QU90" s="1059">
        <v>749</v>
      </c>
      <c r="QV90" s="1059">
        <v>755</v>
      </c>
      <c r="QW90" s="1059">
        <v>751</v>
      </c>
      <c r="QX90" s="1059">
        <v>743</v>
      </c>
      <c r="QY90" s="1059">
        <v>813</v>
      </c>
      <c r="QZ90" s="1059">
        <v>747</v>
      </c>
      <c r="RA90" s="1059">
        <v>812</v>
      </c>
      <c r="RB90" s="1059">
        <v>956</v>
      </c>
      <c r="RC90" s="1059">
        <v>884</v>
      </c>
      <c r="RD90" s="1059">
        <v>841</v>
      </c>
      <c r="RE90" s="1059">
        <v>487</v>
      </c>
      <c r="RF90" s="1059">
        <v>475</v>
      </c>
      <c r="RG90" s="1059">
        <v>551</v>
      </c>
      <c r="RH90" s="1059">
        <v>569</v>
      </c>
      <c r="RI90" s="1059">
        <v>662</v>
      </c>
      <c r="RJ90" s="1126">
        <v>638</v>
      </c>
      <c r="RK90" s="1059">
        <v>601</v>
      </c>
      <c r="RL90" s="1059">
        <v>668</v>
      </c>
      <c r="RM90" s="1059">
        <v>694</v>
      </c>
      <c r="RN90" s="1059">
        <v>745</v>
      </c>
      <c r="RO90" s="1059">
        <v>763</v>
      </c>
      <c r="RP90" s="1059">
        <v>769</v>
      </c>
      <c r="RQ90" s="1059">
        <v>774</v>
      </c>
      <c r="RR90" s="1059">
        <v>753</v>
      </c>
      <c r="RS90" s="1059">
        <v>748</v>
      </c>
      <c r="RT90" s="1059">
        <v>740</v>
      </c>
      <c r="RU90" s="1059">
        <v>720</v>
      </c>
      <c r="RV90" s="1059">
        <v>744</v>
      </c>
      <c r="RW90" s="1059">
        <v>801</v>
      </c>
      <c r="RX90" s="1059">
        <v>749</v>
      </c>
      <c r="RY90" s="1059">
        <v>804</v>
      </c>
      <c r="RZ90" s="1059">
        <v>935</v>
      </c>
      <c r="SA90" s="1059">
        <v>875</v>
      </c>
      <c r="SB90" s="1059">
        <v>870</v>
      </c>
      <c r="SC90" s="1059">
        <v>714</v>
      </c>
      <c r="SD90" s="1059">
        <v>530</v>
      </c>
      <c r="SE90" s="1059">
        <v>507</v>
      </c>
      <c r="SF90" s="1059">
        <v>500</v>
      </c>
      <c r="SG90" s="1059">
        <v>641</v>
      </c>
      <c r="SH90" s="1059">
        <v>621</v>
      </c>
      <c r="SI90" s="1126">
        <v>586</v>
      </c>
      <c r="SJ90" s="1059">
        <v>641</v>
      </c>
      <c r="SK90" s="1059">
        <v>668</v>
      </c>
      <c r="SL90" s="1059">
        <v>742</v>
      </c>
      <c r="SM90" s="1059">
        <v>749</v>
      </c>
      <c r="SN90" s="1059">
        <v>768</v>
      </c>
      <c r="SO90" s="1059">
        <v>788</v>
      </c>
      <c r="SP90" s="1059">
        <v>747</v>
      </c>
      <c r="SQ90" s="1059">
        <v>734</v>
      </c>
      <c r="SR90" s="1059">
        <v>735</v>
      </c>
      <c r="SS90" s="1059">
        <v>704</v>
      </c>
      <c r="ST90" s="1059">
        <v>701</v>
      </c>
      <c r="SU90" s="1059">
        <v>744</v>
      </c>
      <c r="SV90" s="1059">
        <v>746</v>
      </c>
      <c r="SW90" s="1059">
        <v>802</v>
      </c>
      <c r="SX90" s="1059">
        <v>912</v>
      </c>
      <c r="SY90" s="1059">
        <v>859</v>
      </c>
      <c r="SZ90" s="1059">
        <v>869</v>
      </c>
      <c r="TA90" s="1059">
        <v>837</v>
      </c>
      <c r="TB90" s="1059">
        <v>815</v>
      </c>
      <c r="TC90" s="1059">
        <v>552</v>
      </c>
      <c r="TD90" s="1059">
        <v>462</v>
      </c>
      <c r="TE90" s="1059">
        <v>575</v>
      </c>
      <c r="TF90" s="1059">
        <v>578</v>
      </c>
      <c r="TG90" s="1059">
        <v>568</v>
      </c>
      <c r="TH90" s="1126">
        <v>592</v>
      </c>
      <c r="TI90" s="1059">
        <v>281</v>
      </c>
      <c r="TJ90" s="1059">
        <v>392</v>
      </c>
      <c r="TK90" s="1059">
        <v>673</v>
      </c>
      <c r="TL90" s="1060">
        <v>0.58246656760772664</v>
      </c>
      <c r="TM90" s="1060">
        <v>0.54484327168467928</v>
      </c>
      <c r="TN90" s="1060">
        <v>0.61915377452670772</v>
      </c>
      <c r="TO90" s="1126" t="s">
        <v>3499</v>
      </c>
      <c r="TP90" s="1059">
        <v>281</v>
      </c>
      <c r="TQ90" s="1059">
        <v>470</v>
      </c>
      <c r="TR90" s="1059">
        <v>751</v>
      </c>
      <c r="TS90" s="1060">
        <v>0.62583222370173097</v>
      </c>
      <c r="TT90" s="1060">
        <v>0.59066499200900668</v>
      </c>
      <c r="TU90" s="1060">
        <v>0.65971871147129624</v>
      </c>
      <c r="TV90" s="1126" t="s">
        <v>2154</v>
      </c>
      <c r="TW90" s="1059">
        <v>238</v>
      </c>
      <c r="TX90" s="1059">
        <v>469</v>
      </c>
      <c r="TY90" s="1059">
        <v>707</v>
      </c>
      <c r="TZ90" s="1060">
        <v>0.6633663366336634</v>
      </c>
      <c r="UA90" s="1060">
        <v>0.62773328089067626</v>
      </c>
      <c r="UB90" s="1060">
        <v>0.69723369611040564</v>
      </c>
      <c r="UC90" s="1126" t="s">
        <v>2154</v>
      </c>
      <c r="UD90" s="1059">
        <v>208</v>
      </c>
      <c r="UE90" s="1059">
        <v>524</v>
      </c>
      <c r="UF90" s="1059">
        <v>732</v>
      </c>
      <c r="UG90" s="1060">
        <v>0.71584699453551914</v>
      </c>
      <c r="UH90" s="1060">
        <v>0.682113853157017</v>
      </c>
      <c r="UI90" s="1060">
        <v>0.74732647833292298</v>
      </c>
      <c r="UJ90" s="1126" t="s">
        <v>2154</v>
      </c>
      <c r="UK90" s="1059">
        <v>168</v>
      </c>
      <c r="UL90" s="1059">
        <v>540</v>
      </c>
      <c r="UM90" s="1059">
        <v>708</v>
      </c>
      <c r="UN90" s="1060">
        <v>0.76271186440677963</v>
      </c>
      <c r="UO90" s="1060">
        <v>0.73001021976467739</v>
      </c>
      <c r="UP90" s="1060">
        <v>0.79257805518111091</v>
      </c>
      <c r="UQ90" s="1126" t="s">
        <v>3499</v>
      </c>
      <c r="UR90" s="1059">
        <v>9632</v>
      </c>
      <c r="US90" s="1059">
        <v>9400</v>
      </c>
      <c r="UT90" s="1059">
        <v>232</v>
      </c>
      <c r="UU90" s="1059">
        <v>203</v>
      </c>
      <c r="UV90" s="1060">
        <v>0.875</v>
      </c>
      <c r="UW90" s="1059">
        <v>29</v>
      </c>
      <c r="UX90" s="1072">
        <v>0.125</v>
      </c>
      <c r="UY90" s="1059">
        <v>6989</v>
      </c>
      <c r="UZ90" s="1059">
        <v>4931</v>
      </c>
      <c r="VA90" s="1059">
        <v>991</v>
      </c>
      <c r="VB90" s="1059">
        <v>1067</v>
      </c>
      <c r="VC90" s="1060">
        <v>0.70553727285734724</v>
      </c>
      <c r="VD90" s="1060">
        <v>0.14179424810416369</v>
      </c>
      <c r="VE90" s="1072">
        <v>0.15266847903848904</v>
      </c>
      <c r="VF90" s="1059">
        <v>16944</v>
      </c>
      <c r="VG90" s="1059">
        <v>1043</v>
      </c>
      <c r="VH90" s="1059">
        <v>1201</v>
      </c>
      <c r="VI90" s="1059">
        <v>501</v>
      </c>
      <c r="VJ90" s="1059">
        <v>13050</v>
      </c>
      <c r="VK90" s="1059">
        <v>1055</v>
      </c>
      <c r="VL90" s="1059">
        <v>7349</v>
      </c>
      <c r="VM90" s="1072">
        <v>0.1435569465233365</v>
      </c>
      <c r="VN90" s="1059">
        <v>4970</v>
      </c>
      <c r="VO90" s="1059">
        <v>5</v>
      </c>
      <c r="VP90" s="1059">
        <v>831</v>
      </c>
      <c r="VQ90" s="1059">
        <v>1172</v>
      </c>
      <c r="VR90" s="1059">
        <v>398</v>
      </c>
      <c r="VS90" s="1126">
        <v>7376</v>
      </c>
      <c r="VT90" s="1059">
        <v>2755</v>
      </c>
      <c r="VU90" s="1059">
        <v>2448</v>
      </c>
      <c r="VV90" s="1059">
        <v>303</v>
      </c>
      <c r="VW90" s="1059">
        <v>3</v>
      </c>
      <c r="VX90" s="1059">
        <v>306</v>
      </c>
      <c r="VY90" s="1060">
        <v>0.10998185117967332</v>
      </c>
      <c r="VZ90" s="1072">
        <v>0.11107078039927405</v>
      </c>
      <c r="WA90" s="1059">
        <v>285</v>
      </c>
      <c r="WB90" s="1059">
        <v>275</v>
      </c>
      <c r="WC90" s="1059">
        <v>215</v>
      </c>
      <c r="WD90" s="1059">
        <v>210</v>
      </c>
      <c r="WE90" s="1059">
        <v>195</v>
      </c>
      <c r="WF90" s="1059">
        <v>200</v>
      </c>
      <c r="WG90" s="1126">
        <v>165</v>
      </c>
      <c r="WH90" s="1059">
        <v>1167</v>
      </c>
      <c r="WI90" s="1059">
        <v>322</v>
      </c>
      <c r="WJ90" s="1060">
        <v>0.27592116538131961</v>
      </c>
      <c r="WK90" s="1126">
        <v>120</v>
      </c>
      <c r="WL90" s="1059" t="s">
        <v>770</v>
      </c>
      <c r="WM90" s="1060" t="s">
        <v>770</v>
      </c>
      <c r="WN90" s="1060" t="s">
        <v>770</v>
      </c>
      <c r="WO90" s="1072" t="s">
        <v>770</v>
      </c>
      <c r="WP90" s="1059" t="s">
        <v>770</v>
      </c>
      <c r="WQ90" s="1060" t="s">
        <v>770</v>
      </c>
      <c r="WR90" s="1060" t="s">
        <v>770</v>
      </c>
      <c r="WS90" s="1072" t="s">
        <v>770</v>
      </c>
      <c r="WT90" s="1059" t="s">
        <v>770</v>
      </c>
      <c r="WU90" s="1060" t="s">
        <v>770</v>
      </c>
      <c r="WV90" s="1060" t="s">
        <v>770</v>
      </c>
      <c r="WW90" s="1072" t="s">
        <v>770</v>
      </c>
      <c r="WX90" s="1059" t="s">
        <v>770</v>
      </c>
      <c r="WY90" s="1060" t="s">
        <v>770</v>
      </c>
      <c r="WZ90" s="1060" t="s">
        <v>770</v>
      </c>
      <c r="XA90" s="1072" t="s">
        <v>770</v>
      </c>
      <c r="XB90" s="1059">
        <v>755</v>
      </c>
      <c r="XC90" s="1059">
        <v>24427</v>
      </c>
      <c r="XD90" s="1072">
        <v>3.0908421009538625E-2</v>
      </c>
      <c r="XE90" s="1059">
        <v>265</v>
      </c>
      <c r="XF90" s="1059">
        <v>3245</v>
      </c>
      <c r="XG90" s="1060">
        <v>8.1664098613251149E-2</v>
      </c>
      <c r="XH90" s="1060">
        <v>7.2729028479895458E-2</v>
      </c>
      <c r="XI90" s="1060">
        <v>9.158845687209051E-2</v>
      </c>
      <c r="XJ90" s="1059">
        <v>360</v>
      </c>
      <c r="XK90" s="1059">
        <v>3335</v>
      </c>
      <c r="XL90" s="1060">
        <v>0.10794602698650675</v>
      </c>
      <c r="XM90" s="1060">
        <v>9.7861784560491591E-2</v>
      </c>
      <c r="XN90" s="1060">
        <v>0.11893241419022141</v>
      </c>
      <c r="XO90" s="1059">
        <v>350</v>
      </c>
      <c r="XP90" s="1059">
        <v>3390</v>
      </c>
      <c r="XQ90" s="1060">
        <v>0.10324483775811209</v>
      </c>
      <c r="XR90" s="1060">
        <v>9.3447058616013587E-2</v>
      </c>
      <c r="XS90" s="1060">
        <v>0.11394078414587777</v>
      </c>
      <c r="XT90" s="1059">
        <v>365</v>
      </c>
      <c r="XU90" s="1059">
        <v>3370</v>
      </c>
      <c r="XV90" s="1060">
        <v>0.1083086053412463</v>
      </c>
      <c r="XW90" s="1060">
        <v>9.8258751859751234E-2</v>
      </c>
      <c r="XX90" s="1060">
        <v>0.11925041914830317</v>
      </c>
      <c r="XY90" s="1059">
        <v>360</v>
      </c>
      <c r="XZ90" s="1059">
        <v>3370</v>
      </c>
      <c r="YA90" s="1060">
        <v>0.10682492581602374</v>
      </c>
      <c r="YB90" s="1060">
        <v>9.684004317133027E-2</v>
      </c>
      <c r="YC90" s="1060">
        <v>0.11770514742387586</v>
      </c>
      <c r="YD90" s="1059">
        <v>305</v>
      </c>
      <c r="YE90" s="1059">
        <v>2990</v>
      </c>
      <c r="YF90" s="1060">
        <v>0.1020066889632107</v>
      </c>
      <c r="YG90" s="1060">
        <v>9.166396150395606E-2</v>
      </c>
      <c r="YH90" s="1060">
        <v>0.11337076303436093</v>
      </c>
      <c r="YI90" s="1059" t="s">
        <v>770</v>
      </c>
      <c r="YJ90" s="1059" t="s">
        <v>770</v>
      </c>
      <c r="YK90" s="1060" t="s">
        <v>770</v>
      </c>
      <c r="YL90" s="1060" t="s">
        <v>770</v>
      </c>
      <c r="YM90" s="1072" t="s">
        <v>770</v>
      </c>
      <c r="YN90" s="1059">
        <v>375</v>
      </c>
      <c r="YO90" s="1059">
        <v>385</v>
      </c>
      <c r="YP90" s="1059">
        <v>390</v>
      </c>
      <c r="YQ90" s="1059">
        <v>375</v>
      </c>
      <c r="YR90" s="1059">
        <v>330</v>
      </c>
      <c r="YS90" s="1059">
        <v>270</v>
      </c>
      <c r="YT90" s="1126">
        <v>260</v>
      </c>
      <c r="YU90" s="1059">
        <v>20</v>
      </c>
      <c r="YV90" s="1059">
        <v>252</v>
      </c>
      <c r="YW90" s="1060">
        <v>7.9365079365079361E-2</v>
      </c>
      <c r="YX90" s="1060">
        <v>5.1961785127078337E-2</v>
      </c>
      <c r="YY90" s="1060">
        <v>0.11940003802223502</v>
      </c>
      <c r="YZ90" s="1059">
        <v>17</v>
      </c>
      <c r="ZA90" s="1059">
        <v>252</v>
      </c>
      <c r="ZB90" s="1060">
        <v>6.7460317460317457E-2</v>
      </c>
      <c r="ZC90" s="1060">
        <v>4.254209307182908E-2</v>
      </c>
      <c r="ZD90" s="1060">
        <v>0.10536770620435164</v>
      </c>
      <c r="ZE90" s="1059">
        <v>22</v>
      </c>
      <c r="ZF90" s="1059">
        <v>250</v>
      </c>
      <c r="ZG90" s="1060">
        <v>8.7999999999999995E-2</v>
      </c>
      <c r="ZH90" s="1060">
        <v>5.8831355953781639E-2</v>
      </c>
      <c r="ZI90" s="1060">
        <v>0.12963848283046467</v>
      </c>
      <c r="ZJ90" s="1059">
        <v>39</v>
      </c>
      <c r="ZK90" s="1059">
        <v>246</v>
      </c>
      <c r="ZL90" s="1060">
        <v>0.15853658536585366</v>
      </c>
      <c r="ZM90" s="1060">
        <v>0.11819391495104363</v>
      </c>
      <c r="ZN90" s="1072">
        <v>0.20937965593268223</v>
      </c>
      <c r="ZO90" s="1059">
        <v>687</v>
      </c>
      <c r="ZP90" s="1059">
        <v>161</v>
      </c>
      <c r="ZQ90" s="1059">
        <v>526</v>
      </c>
      <c r="ZR90" s="1060">
        <v>0.76564774381368272</v>
      </c>
      <c r="ZS90" s="1059">
        <v>242</v>
      </c>
      <c r="ZT90" s="1059">
        <v>77</v>
      </c>
      <c r="ZU90" s="1059">
        <v>319</v>
      </c>
      <c r="ZV90" s="1060">
        <v>0.46007604562737642</v>
      </c>
      <c r="ZW90" s="1060">
        <v>0.41792638608548516</v>
      </c>
      <c r="ZX90" s="1060">
        <v>0.50280461882024197</v>
      </c>
      <c r="ZY90" s="1060">
        <v>0.60646387832699622</v>
      </c>
      <c r="ZZ90" s="1060">
        <v>0.56408707760203713</v>
      </c>
      <c r="AAA90" s="1072">
        <v>0.64729690931602391</v>
      </c>
      <c r="AAB90" s="1059">
        <v>68</v>
      </c>
      <c r="AAC90" s="1059">
        <v>552</v>
      </c>
      <c r="AAD90" s="1059">
        <v>620</v>
      </c>
      <c r="AAE90" s="1060">
        <v>0.89032258064516134</v>
      </c>
      <c r="AAF90" s="1059">
        <v>242</v>
      </c>
      <c r="AAG90" s="1060">
        <v>0.43840579710144928</v>
      </c>
      <c r="AAH90" s="1060">
        <v>0.39757946090188434</v>
      </c>
      <c r="AAI90" s="1060">
        <v>0.48008349690577401</v>
      </c>
      <c r="AAJ90" s="1059">
        <v>88</v>
      </c>
      <c r="AAK90" s="1059">
        <v>330</v>
      </c>
      <c r="AAL90" s="1060">
        <v>0.59782608695652173</v>
      </c>
      <c r="AAM90" s="1060">
        <v>0.55638131681222913</v>
      </c>
      <c r="AAN90" s="1072">
        <v>0.63791869137560764</v>
      </c>
      <c r="AAO90" s="1059">
        <v>514</v>
      </c>
      <c r="AAP90" s="1059">
        <v>241</v>
      </c>
      <c r="AAQ90" s="1060">
        <v>0.4688715953307393</v>
      </c>
      <c r="AAR90" s="1060">
        <v>0.4261209028402807</v>
      </c>
      <c r="AAS90" s="1060">
        <v>0.51208412216317278</v>
      </c>
      <c r="AAT90" s="1059">
        <v>82</v>
      </c>
      <c r="AAU90" s="1059">
        <v>323</v>
      </c>
      <c r="AAV90" s="1060">
        <v>0.62840466926070038</v>
      </c>
      <c r="AAW90" s="1060">
        <v>0.58582100428592065</v>
      </c>
      <c r="AAX90" s="1072">
        <v>0.66908326757483394</v>
      </c>
      <c r="AAY90" s="1059">
        <v>617</v>
      </c>
      <c r="AAZ90" s="1059">
        <v>601</v>
      </c>
      <c r="ABA90" s="1059">
        <v>16</v>
      </c>
      <c r="ABB90" s="1060">
        <v>0.97406807131280393</v>
      </c>
      <c r="ABC90" s="1059">
        <v>283</v>
      </c>
      <c r="ABD90" s="1060">
        <v>0.47088186356073214</v>
      </c>
      <c r="ABE90" s="1060">
        <v>0.43128684076251955</v>
      </c>
      <c r="ABF90" s="1060">
        <v>0.51084675558809733</v>
      </c>
      <c r="ABG90" s="1059">
        <v>85</v>
      </c>
      <c r="ABH90" s="1059">
        <v>368</v>
      </c>
      <c r="ABI90" s="1060">
        <v>0.61231281198003329</v>
      </c>
      <c r="ABJ90" s="1060">
        <v>0.57276407466122714</v>
      </c>
      <c r="ABK90" s="1072">
        <v>0.65043491084353611</v>
      </c>
      <c r="ABL90" s="1059">
        <v>16944</v>
      </c>
      <c r="ABM90" s="1059">
        <v>9595</v>
      </c>
      <c r="ABN90" s="1059">
        <v>7349</v>
      </c>
      <c r="ABO90" s="1059">
        <v>1043</v>
      </c>
      <c r="ABP90" s="1059">
        <v>688</v>
      </c>
      <c r="ABQ90" s="1059">
        <v>1316</v>
      </c>
      <c r="ABR90" s="1059">
        <v>1201</v>
      </c>
      <c r="ABS90" s="1059">
        <v>1339</v>
      </c>
      <c r="ABT90" s="1059">
        <v>707</v>
      </c>
      <c r="ABU90" s="1059">
        <v>501</v>
      </c>
      <c r="ABV90" s="1059">
        <v>479</v>
      </c>
      <c r="ABW90" s="1126">
        <v>75</v>
      </c>
      <c r="ABX90" s="1059">
        <v>260</v>
      </c>
      <c r="ABY90" s="1059">
        <v>255</v>
      </c>
      <c r="ABZ90" s="1059">
        <v>175</v>
      </c>
      <c r="ACA90" s="1059">
        <v>90</v>
      </c>
      <c r="ACB90" s="1059">
        <v>640</v>
      </c>
      <c r="ACC90" s="1059">
        <v>740</v>
      </c>
      <c r="ACD90" s="1059">
        <v>385</v>
      </c>
      <c r="ACE90" s="1059">
        <v>270</v>
      </c>
      <c r="ACF90" s="1059">
        <v>220</v>
      </c>
      <c r="ACG90" s="1059">
        <v>175</v>
      </c>
      <c r="ACH90" s="1059">
        <v>80</v>
      </c>
      <c r="ACI90" s="1059">
        <v>655</v>
      </c>
      <c r="ACJ90" s="1059">
        <v>740</v>
      </c>
      <c r="ACK90" s="1059">
        <v>400</v>
      </c>
      <c r="ACL90" s="1059">
        <v>330</v>
      </c>
      <c r="ACM90" s="1059">
        <v>280</v>
      </c>
      <c r="ACN90" s="1059">
        <v>205</v>
      </c>
      <c r="ACO90" s="1059">
        <v>80</v>
      </c>
      <c r="ACP90" s="1059">
        <v>785</v>
      </c>
      <c r="ACQ90" s="1059">
        <v>875</v>
      </c>
      <c r="ACR90" s="1059">
        <v>455</v>
      </c>
      <c r="ACS90" s="1059">
        <v>375</v>
      </c>
      <c r="ACT90" s="1059">
        <v>285</v>
      </c>
      <c r="ACU90" s="1059">
        <v>195</v>
      </c>
      <c r="ACV90" s="1059">
        <v>70</v>
      </c>
      <c r="ACW90" s="1059">
        <v>850</v>
      </c>
      <c r="ACX90" s="1059">
        <v>935</v>
      </c>
      <c r="ACY90" s="1059">
        <v>505</v>
      </c>
      <c r="ACZ90" s="1059">
        <v>390</v>
      </c>
      <c r="ADA90" s="1059">
        <v>365</v>
      </c>
      <c r="ADB90" s="1059">
        <v>255</v>
      </c>
      <c r="ADC90" s="1059">
        <v>85</v>
      </c>
      <c r="ADD90" s="1059">
        <v>970</v>
      </c>
      <c r="ADE90" s="1059">
        <v>1050</v>
      </c>
      <c r="ADF90" s="1059">
        <v>615</v>
      </c>
      <c r="ADG90" s="1059">
        <v>385</v>
      </c>
      <c r="ADH90" s="1059">
        <v>380</v>
      </c>
      <c r="ADI90" s="1059">
        <v>245</v>
      </c>
      <c r="ADJ90" s="1059">
        <v>105</v>
      </c>
      <c r="ADK90" s="1059">
        <v>995</v>
      </c>
      <c r="ADL90" s="1059">
        <v>1080</v>
      </c>
      <c r="ADM90" s="1126">
        <v>640</v>
      </c>
      <c r="ADN90" s="1059">
        <v>813</v>
      </c>
      <c r="ADO90" s="1059">
        <v>794</v>
      </c>
      <c r="ADP90" s="1060">
        <v>0.97662976629766296</v>
      </c>
      <c r="ADQ90" s="1059">
        <v>792</v>
      </c>
      <c r="ADR90" s="1060">
        <v>0.97416974169741699</v>
      </c>
      <c r="ADS90" s="1059">
        <v>773</v>
      </c>
      <c r="ADT90" s="1059">
        <v>755</v>
      </c>
      <c r="ADU90" s="1060">
        <v>0.97671410090556277</v>
      </c>
      <c r="ADV90" s="1059">
        <v>732</v>
      </c>
      <c r="ADW90" s="1060">
        <v>0.9469598965071151</v>
      </c>
      <c r="ADX90" s="1059">
        <v>738</v>
      </c>
      <c r="ADY90" s="1060">
        <v>0.95472186287192751</v>
      </c>
      <c r="ADZ90" s="1059">
        <v>731</v>
      </c>
      <c r="AEA90" s="1060">
        <v>0.94566623544631312</v>
      </c>
      <c r="AEB90" s="1059">
        <v>765</v>
      </c>
      <c r="AEC90" s="1059">
        <v>737</v>
      </c>
      <c r="AED90" s="1060">
        <v>0.96339869281045754</v>
      </c>
      <c r="AEE90" s="1059">
        <v>718</v>
      </c>
      <c r="AEF90" s="1060">
        <v>0.93856209150326797</v>
      </c>
      <c r="AEG90" s="1059">
        <v>737</v>
      </c>
      <c r="AEH90" s="1060">
        <v>0.96339869281045754</v>
      </c>
      <c r="AEI90" s="1059">
        <v>733</v>
      </c>
      <c r="AEJ90" s="1060">
        <v>0.95816993464052291</v>
      </c>
      <c r="AEK90" s="1059">
        <v>718</v>
      </c>
      <c r="AEL90" s="1060">
        <v>0.93856209150326797</v>
      </c>
      <c r="AEM90" s="1059">
        <v>728</v>
      </c>
      <c r="AEN90" s="1060">
        <v>0.95163398692810452</v>
      </c>
      <c r="AEO90" s="1059">
        <v>717</v>
      </c>
      <c r="AEP90" s="1072">
        <v>0.93725490196078431</v>
      </c>
      <c r="AEQ90" s="1042">
        <v>718</v>
      </c>
      <c r="AER90" s="1042">
        <v>706</v>
      </c>
      <c r="AES90" s="1144">
        <v>0.98328690807799446</v>
      </c>
      <c r="AET90" s="64">
        <v>176</v>
      </c>
      <c r="AEU90" s="1144">
        <v>0.24512534818941503</v>
      </c>
      <c r="AEV90" s="1042">
        <v>704</v>
      </c>
      <c r="AEW90" s="1144">
        <v>0.98050139275766013</v>
      </c>
      <c r="AEX90" s="1042">
        <v>802</v>
      </c>
      <c r="AEY90" s="1042">
        <v>782</v>
      </c>
      <c r="AEZ90" s="1144">
        <v>0.97506234413965087</v>
      </c>
      <c r="AFA90" s="65">
        <v>768</v>
      </c>
      <c r="AFB90" s="1144">
        <v>0.95760598503740646</v>
      </c>
      <c r="AFC90" s="65">
        <v>579</v>
      </c>
      <c r="AFD90" s="1144">
        <v>0.72194513715710729</v>
      </c>
      <c r="AFE90" s="1042">
        <v>771</v>
      </c>
      <c r="AFF90" s="1144">
        <v>0.96134663341645887</v>
      </c>
      <c r="AFG90" s="1042">
        <v>578</v>
      </c>
      <c r="AFH90" s="1144">
        <v>0.72069825436408974</v>
      </c>
      <c r="AFI90" s="1042">
        <v>875</v>
      </c>
      <c r="AFJ90" s="1042">
        <v>849</v>
      </c>
      <c r="AFK90" s="1144">
        <v>0.97028571428571431</v>
      </c>
      <c r="AFL90" s="65">
        <v>817</v>
      </c>
      <c r="AFM90" s="1144">
        <v>0.93371428571428572</v>
      </c>
      <c r="AFN90" s="65">
        <v>849</v>
      </c>
      <c r="AFO90" s="1144">
        <v>0.97028571428571431</v>
      </c>
      <c r="AFP90" s="65">
        <v>847</v>
      </c>
      <c r="AFQ90" s="1144">
        <v>0.96799999999999997</v>
      </c>
      <c r="AFR90" s="65">
        <v>638</v>
      </c>
      <c r="AFS90" s="1144">
        <v>0.72914285714285709</v>
      </c>
      <c r="AFT90" s="65">
        <v>812</v>
      </c>
      <c r="AFU90" s="1144">
        <v>0.92800000000000005</v>
      </c>
      <c r="AFV90" s="1042">
        <v>818</v>
      </c>
      <c r="AFW90" s="1144">
        <v>0.93485714285714283</v>
      </c>
      <c r="AFX90" s="1042">
        <v>827</v>
      </c>
      <c r="AFY90" s="1144">
        <v>0.94514285714285717</v>
      </c>
      <c r="AFZ90" s="1042">
        <v>640</v>
      </c>
      <c r="AGA90" s="1144">
        <v>0.73142857142857143</v>
      </c>
      <c r="AGB90" s="1042">
        <v>604</v>
      </c>
      <c r="AGC90" s="802">
        <v>0.69028571428571428</v>
      </c>
      <c r="AGD90" s="1042">
        <v>776</v>
      </c>
      <c r="AGE90" s="1039">
        <v>756</v>
      </c>
      <c r="AGF90" s="1145">
        <v>0.97422680412371132</v>
      </c>
      <c r="AGG90" s="1039">
        <v>3</v>
      </c>
      <c r="AGH90" s="1145">
        <v>3.8659793814432991E-3</v>
      </c>
      <c r="AGI90" s="1039">
        <v>753</v>
      </c>
      <c r="AGJ90" s="1145">
        <v>0.97036082474226804</v>
      </c>
      <c r="AGK90" s="1039">
        <v>804</v>
      </c>
      <c r="AGL90" s="1039">
        <v>785</v>
      </c>
      <c r="AGM90" s="1145">
        <v>0.97636815920398012</v>
      </c>
      <c r="AGN90" s="1039">
        <v>766</v>
      </c>
      <c r="AGO90" s="1145">
        <v>0.95273631840796025</v>
      </c>
      <c r="AGP90" s="1039">
        <v>764</v>
      </c>
      <c r="AGQ90" s="1145">
        <v>0.95024875621890548</v>
      </c>
      <c r="AGR90" s="1039">
        <v>771</v>
      </c>
      <c r="AGS90" s="1145">
        <v>0.95895522388059706</v>
      </c>
      <c r="AGT90" s="1039">
        <v>768</v>
      </c>
      <c r="AGU90" s="1145">
        <v>0.95522388059701491</v>
      </c>
      <c r="AGV90" s="1039">
        <v>895</v>
      </c>
      <c r="AGW90" s="1039">
        <v>869</v>
      </c>
      <c r="AGX90" s="1145">
        <v>0.97094972067039109</v>
      </c>
      <c r="AGY90" s="1039">
        <v>834</v>
      </c>
      <c r="AGZ90" s="1145">
        <v>0.93184357541899443</v>
      </c>
      <c r="AHA90" s="1039">
        <v>869</v>
      </c>
      <c r="AHB90" s="1145">
        <v>0.97094972067039109</v>
      </c>
      <c r="AHC90" s="1039">
        <v>867</v>
      </c>
      <c r="AHD90" s="1145">
        <v>0.96871508379888271</v>
      </c>
      <c r="AHE90" s="1039">
        <v>861</v>
      </c>
      <c r="AHF90" s="1145">
        <v>0.96201117318435758</v>
      </c>
      <c r="AHG90" s="1039">
        <v>750</v>
      </c>
      <c r="AHH90" s="1145">
        <v>0.83798882681564246</v>
      </c>
      <c r="AHI90" s="1039">
        <v>836</v>
      </c>
      <c r="AHJ90" s="1145">
        <v>0.93407821229050281</v>
      </c>
      <c r="AHK90" s="1039">
        <v>836</v>
      </c>
      <c r="AHL90" s="1145">
        <v>0.93407821229050281</v>
      </c>
      <c r="AHM90" s="1039">
        <v>863</v>
      </c>
      <c r="AHN90" s="1145">
        <v>0.96424581005586596</v>
      </c>
      <c r="AHO90" s="1039">
        <v>835</v>
      </c>
      <c r="AHP90" s="749">
        <v>0.93296089385474856</v>
      </c>
    </row>
    <row r="91" spans="1:900" x14ac:dyDescent="0.2">
      <c r="A91" s="1979"/>
      <c r="B91" s="8" t="s">
        <v>698</v>
      </c>
      <c r="C91" s="1015" t="s">
        <v>732</v>
      </c>
      <c r="D91" s="3" t="s">
        <v>770</v>
      </c>
      <c r="E91" s="1" t="s">
        <v>770</v>
      </c>
      <c r="F91" s="1" t="s">
        <v>770</v>
      </c>
      <c r="G91" s="1" t="s">
        <v>770</v>
      </c>
      <c r="H91" s="1" t="s">
        <v>770</v>
      </c>
      <c r="I91" s="1" t="s">
        <v>770</v>
      </c>
      <c r="J91" s="1" t="s">
        <v>698</v>
      </c>
      <c r="K91" s="1" t="s">
        <v>698</v>
      </c>
      <c r="L91" s="1" t="s">
        <v>741</v>
      </c>
      <c r="M91" s="1" t="s">
        <v>770</v>
      </c>
      <c r="N91" s="1" t="s">
        <v>770</v>
      </c>
      <c r="O91" s="1" t="s">
        <v>770</v>
      </c>
      <c r="P91" s="1" t="s">
        <v>698</v>
      </c>
      <c r="Q91" s="1" t="s">
        <v>770</v>
      </c>
      <c r="R91" s="1" t="s">
        <v>770</v>
      </c>
      <c r="S91" s="1" t="s">
        <v>770</v>
      </c>
      <c r="T91" s="1" t="s">
        <v>770</v>
      </c>
      <c r="U91" s="913" t="s">
        <v>770</v>
      </c>
      <c r="V91" s="1125">
        <v>2040</v>
      </c>
      <c r="W91" s="1059">
        <v>2385</v>
      </c>
      <c r="X91" s="1059">
        <v>25200</v>
      </c>
      <c r="Y91" s="1059">
        <v>29720</v>
      </c>
      <c r="Z91" s="1098">
        <v>8.0952380952380956E-2</v>
      </c>
      <c r="AA91" s="1098">
        <v>7.7648214974312027E-2</v>
      </c>
      <c r="AB91" s="1098">
        <v>8.4384285725753086E-2</v>
      </c>
      <c r="AC91" s="1098">
        <v>8.0248990578734858E-2</v>
      </c>
      <c r="AD91" s="1098">
        <v>7.7214241179440424E-2</v>
      </c>
      <c r="AE91" s="1072">
        <v>8.3392235794081226E-2</v>
      </c>
      <c r="AF91" s="1059">
        <v>1845</v>
      </c>
      <c r="AG91" s="1059">
        <v>2055</v>
      </c>
      <c r="AH91" s="1059">
        <v>25380</v>
      </c>
      <c r="AI91" s="1059">
        <v>30015</v>
      </c>
      <c r="AJ91" s="1098">
        <v>7.2695035460992902E-2</v>
      </c>
      <c r="AK91" s="1098">
        <v>6.9565060445697088E-2</v>
      </c>
      <c r="AL91" s="1098">
        <v>7.5954342707410458E-2</v>
      </c>
      <c r="AM91" s="1098">
        <v>6.8465767116441784E-2</v>
      </c>
      <c r="AN91" s="1098">
        <v>6.5663607188973905E-2</v>
      </c>
      <c r="AO91" s="1072">
        <v>7.1378372411204469E-2</v>
      </c>
      <c r="AP91" s="1059">
        <v>1865</v>
      </c>
      <c r="AQ91" s="1059">
        <v>2150</v>
      </c>
      <c r="AR91" s="1059">
        <v>24655</v>
      </c>
      <c r="AS91" s="1059">
        <v>29140</v>
      </c>
      <c r="AT91" s="1098">
        <v>7.5643885621577769E-2</v>
      </c>
      <c r="AU91" s="1098">
        <v>7.2408918287388171E-2</v>
      </c>
      <c r="AV91" s="1098">
        <v>7.9011068943401402E-2</v>
      </c>
      <c r="AW91" s="1098">
        <v>7.3781743308167461E-2</v>
      </c>
      <c r="AX91" s="1098">
        <v>7.0836122318827494E-2</v>
      </c>
      <c r="AY91" s="1072">
        <v>7.6839724219861752E-2</v>
      </c>
      <c r="AZ91" s="1059">
        <v>2040</v>
      </c>
      <c r="BA91" s="1059">
        <v>2345</v>
      </c>
      <c r="BB91" s="1059">
        <v>24620</v>
      </c>
      <c r="BC91" s="1059">
        <v>29005</v>
      </c>
      <c r="BD91" s="1098">
        <v>8.2859463850528031E-2</v>
      </c>
      <c r="BE91" s="1098">
        <v>7.9480749463161832E-2</v>
      </c>
      <c r="BF91" s="1098">
        <v>8.6368330813376012E-2</v>
      </c>
      <c r="BG91" s="1098">
        <v>8.0848129632821925E-2</v>
      </c>
      <c r="BH91" s="1098">
        <v>7.7766165888640076E-2</v>
      </c>
      <c r="BI91" s="1072">
        <v>8.4041104680362314E-2</v>
      </c>
      <c r="BJ91" s="1059">
        <v>8608</v>
      </c>
      <c r="BK91" s="1059">
        <v>9595</v>
      </c>
      <c r="BL91" s="1059">
        <v>8704</v>
      </c>
      <c r="BM91" s="1059">
        <v>8333</v>
      </c>
      <c r="BN91" s="1059">
        <v>5926</v>
      </c>
      <c r="BO91" s="1059">
        <v>35240</v>
      </c>
      <c r="BP91" s="1059">
        <v>41166</v>
      </c>
      <c r="BQ91" s="1126">
        <v>147089</v>
      </c>
      <c r="BR91" s="1059">
        <v>8631</v>
      </c>
      <c r="BS91" s="1059">
        <v>9268</v>
      </c>
      <c r="BT91" s="1059">
        <v>8534</v>
      </c>
      <c r="BU91" s="1059">
        <v>8511</v>
      </c>
      <c r="BV91" s="1059">
        <v>6083</v>
      </c>
      <c r="BW91" s="1059">
        <v>34944</v>
      </c>
      <c r="BX91" s="1059">
        <v>41027</v>
      </c>
      <c r="BY91" s="1126">
        <v>145651</v>
      </c>
      <c r="BZ91" s="1059">
        <v>8695</v>
      </c>
      <c r="CA91" s="1059">
        <v>8970</v>
      </c>
      <c r="CB91" s="1059">
        <v>8561</v>
      </c>
      <c r="CC91" s="1059">
        <v>8554</v>
      </c>
      <c r="CD91" s="1059">
        <v>6172</v>
      </c>
      <c r="CE91" s="1059">
        <v>34780</v>
      </c>
      <c r="CF91" s="1059">
        <v>40952</v>
      </c>
      <c r="CG91" s="1126">
        <v>144377</v>
      </c>
      <c r="CH91" s="1059">
        <v>8558</v>
      </c>
      <c r="CI91" s="1059">
        <v>8771</v>
      </c>
      <c r="CJ91" s="1059">
        <v>8473</v>
      </c>
      <c r="CK91" s="1059">
        <v>8705</v>
      </c>
      <c r="CL91" s="1059">
        <v>6131</v>
      </c>
      <c r="CM91" s="1059">
        <v>34507</v>
      </c>
      <c r="CN91" s="1059">
        <v>40638</v>
      </c>
      <c r="CO91" s="1126">
        <v>142766</v>
      </c>
      <c r="CP91" s="1059">
        <v>8489</v>
      </c>
      <c r="CQ91" s="1059">
        <v>8532</v>
      </c>
      <c r="CR91" s="1059">
        <v>8507</v>
      </c>
      <c r="CS91" s="1059">
        <v>8512</v>
      </c>
      <c r="CT91" s="1059">
        <v>6246</v>
      </c>
      <c r="CU91" s="1059">
        <v>34040</v>
      </c>
      <c r="CV91" s="1059">
        <v>40286</v>
      </c>
      <c r="CW91" s="1126">
        <v>141162</v>
      </c>
      <c r="CX91" s="1059">
        <v>8327</v>
      </c>
      <c r="CY91" s="1059">
        <v>8209</v>
      </c>
      <c r="CZ91" s="1059">
        <v>8669</v>
      </c>
      <c r="DA91" s="1059">
        <v>8459</v>
      </c>
      <c r="DB91" s="1059">
        <v>6423</v>
      </c>
      <c r="DC91" s="1059">
        <v>33664</v>
      </c>
      <c r="DD91" s="1059">
        <v>40087</v>
      </c>
      <c r="DE91" s="1126">
        <v>140188</v>
      </c>
      <c r="DF91" s="1059">
        <v>8241</v>
      </c>
      <c r="DG91" s="1059">
        <v>8081</v>
      </c>
      <c r="DH91" s="1059">
        <v>8854</v>
      </c>
      <c r="DI91" s="1059">
        <v>8395</v>
      </c>
      <c r="DJ91" s="1059">
        <v>6345</v>
      </c>
      <c r="DK91" s="1059">
        <v>33571</v>
      </c>
      <c r="DL91" s="1059">
        <v>39916</v>
      </c>
      <c r="DM91" s="1126">
        <v>138897</v>
      </c>
      <c r="DN91" s="1059">
        <v>8138</v>
      </c>
      <c r="DO91" s="1059">
        <v>8050</v>
      </c>
      <c r="DP91" s="1059">
        <v>8741</v>
      </c>
      <c r="DQ91" s="1059">
        <v>8414</v>
      </c>
      <c r="DR91" s="1059">
        <v>6290</v>
      </c>
      <c r="DS91" s="1059">
        <v>33343</v>
      </c>
      <c r="DT91" s="1059">
        <v>39633</v>
      </c>
      <c r="DU91" s="1126">
        <v>137209</v>
      </c>
      <c r="DV91" s="1059">
        <v>8157</v>
      </c>
      <c r="DW91" s="1059">
        <v>7946</v>
      </c>
      <c r="DX91" s="1059">
        <v>8773</v>
      </c>
      <c r="DY91" s="1059">
        <v>8380</v>
      </c>
      <c r="DZ91" s="1059">
        <v>6122</v>
      </c>
      <c r="EA91" s="1059">
        <v>33256</v>
      </c>
      <c r="EB91" s="1059">
        <v>39378</v>
      </c>
      <c r="EC91" s="1126">
        <v>135734</v>
      </c>
      <c r="ED91" s="1059">
        <v>7984</v>
      </c>
      <c r="EE91" s="1059">
        <v>8004</v>
      </c>
      <c r="EF91" s="1059">
        <v>8604</v>
      </c>
      <c r="EG91" s="1059">
        <v>8390</v>
      </c>
      <c r="EH91" s="1059">
        <v>6053</v>
      </c>
      <c r="EI91" s="1059">
        <v>32982</v>
      </c>
      <c r="EJ91" s="1059">
        <v>39035</v>
      </c>
      <c r="EK91" s="1126">
        <v>133976</v>
      </c>
      <c r="EL91" s="1059">
        <v>7667</v>
      </c>
      <c r="EM91" s="1059">
        <v>8119</v>
      </c>
      <c r="EN91" s="1059">
        <v>8448</v>
      </c>
      <c r="EO91" s="1059">
        <v>8307</v>
      </c>
      <c r="EP91" s="1059">
        <v>5857</v>
      </c>
      <c r="EQ91" s="1059">
        <v>32541</v>
      </c>
      <c r="ER91" s="1059">
        <v>38398</v>
      </c>
      <c r="ES91" s="1126">
        <v>132061</v>
      </c>
      <c r="ET91" s="1059" t="s">
        <v>770</v>
      </c>
      <c r="EU91" s="1059" t="s">
        <v>770</v>
      </c>
      <c r="EV91" s="1059">
        <v>159</v>
      </c>
      <c r="EW91" s="1059">
        <v>162</v>
      </c>
      <c r="EX91" s="1059">
        <v>321</v>
      </c>
      <c r="EY91" s="1059">
        <v>1325</v>
      </c>
      <c r="EZ91" s="1098">
        <v>0.24226415094339623</v>
      </c>
      <c r="FA91" s="1098">
        <v>0.21996075574033586</v>
      </c>
      <c r="FB91" s="1098">
        <v>0.26605768877287084</v>
      </c>
      <c r="FC91" s="64" t="s">
        <v>3498</v>
      </c>
      <c r="FD91" s="1098">
        <v>0.12226415094339622</v>
      </c>
      <c r="FE91" s="1098">
        <v>0.10570891373257839</v>
      </c>
      <c r="FF91" s="1098">
        <v>0.1410033307150349</v>
      </c>
      <c r="FG91" s="1126" t="s">
        <v>3498</v>
      </c>
      <c r="FH91" s="1059" t="s">
        <v>770</v>
      </c>
      <c r="FI91" s="1059" t="s">
        <v>770</v>
      </c>
      <c r="FJ91" s="1059">
        <v>168</v>
      </c>
      <c r="FK91" s="1059">
        <v>144</v>
      </c>
      <c r="FL91" s="1059">
        <v>312</v>
      </c>
      <c r="FM91" s="1059">
        <v>1226</v>
      </c>
      <c r="FN91" s="1098">
        <v>0.25448613376835238</v>
      </c>
      <c r="FO91" s="1098">
        <v>0.2308974058630765</v>
      </c>
      <c r="FP91" s="1098">
        <v>0.27960860636937573</v>
      </c>
      <c r="FQ91" s="1059" t="s">
        <v>3498</v>
      </c>
      <c r="FR91" s="1098">
        <v>0.11745513866231648</v>
      </c>
      <c r="FS91" s="1098">
        <v>0.10061639392025708</v>
      </c>
      <c r="FT91" s="1098">
        <v>0.13668367165123824</v>
      </c>
      <c r="FU91" s="1126" t="s">
        <v>3498</v>
      </c>
      <c r="FV91" s="1059" t="s">
        <v>770</v>
      </c>
      <c r="FW91" s="1059" t="s">
        <v>770</v>
      </c>
      <c r="FX91" s="1059">
        <v>177</v>
      </c>
      <c r="FY91" s="1059">
        <v>149</v>
      </c>
      <c r="FZ91" s="1059">
        <v>326</v>
      </c>
      <c r="GA91" s="1059">
        <v>1250</v>
      </c>
      <c r="GB91" s="1098">
        <v>0.26079999999999998</v>
      </c>
      <c r="GC91" s="1098">
        <v>0.2372187094144296</v>
      </c>
      <c r="GD91" s="1098">
        <v>0.28584698936821284</v>
      </c>
      <c r="GE91" s="1059" t="s">
        <v>3498</v>
      </c>
      <c r="GF91" s="1098">
        <v>0.1192</v>
      </c>
      <c r="GG91" s="1098">
        <v>0.10239368062052333</v>
      </c>
      <c r="GH91" s="1098">
        <v>0.13833967262542246</v>
      </c>
      <c r="GI91" s="1126" t="s">
        <v>3498</v>
      </c>
      <c r="GJ91" s="1059" t="s">
        <v>770</v>
      </c>
      <c r="GK91" s="1059" t="s">
        <v>770</v>
      </c>
      <c r="GL91" s="1059">
        <v>155</v>
      </c>
      <c r="GM91" s="1059">
        <v>137</v>
      </c>
      <c r="GN91" s="1059">
        <v>292</v>
      </c>
      <c r="GO91" s="1059">
        <v>1210</v>
      </c>
      <c r="GP91" s="1098">
        <v>0.24132231404958679</v>
      </c>
      <c r="GQ91" s="1098">
        <v>0.21805601721435919</v>
      </c>
      <c r="GR91" s="1098">
        <v>0.26622589171945715</v>
      </c>
      <c r="GS91" s="1059" t="s">
        <v>3498</v>
      </c>
      <c r="GT91" s="1098">
        <v>0.11322314049586776</v>
      </c>
      <c r="GU91" s="1098">
        <v>9.6579694778422029E-2</v>
      </c>
      <c r="GV91" s="1098">
        <v>0.13231466107150142</v>
      </c>
      <c r="GW91" s="1126" t="s">
        <v>3498</v>
      </c>
      <c r="GX91" s="1059" t="s">
        <v>770</v>
      </c>
      <c r="GY91" s="1059" t="s">
        <v>770</v>
      </c>
      <c r="GZ91" s="1059">
        <v>159</v>
      </c>
      <c r="HA91" s="1059">
        <v>99</v>
      </c>
      <c r="HB91" s="1059">
        <v>258</v>
      </c>
      <c r="HC91" s="1059">
        <v>1527</v>
      </c>
      <c r="HD91" s="1098">
        <v>0.16895874263261296</v>
      </c>
      <c r="HE91" s="1098">
        <v>0.15100019851292712</v>
      </c>
      <c r="HF91" s="1098">
        <v>0.18857870159156936</v>
      </c>
      <c r="HG91" s="1059" t="s">
        <v>3498</v>
      </c>
      <c r="HH91" s="1098">
        <v>6.4833005893909626E-2</v>
      </c>
      <c r="HI91" s="1098">
        <v>5.3542144087918034E-2</v>
      </c>
      <c r="HJ91" s="1098">
        <v>7.8307864061316207E-2</v>
      </c>
      <c r="HK91" s="1126" t="s">
        <v>3498</v>
      </c>
      <c r="HL91" s="1059" t="s">
        <v>770</v>
      </c>
      <c r="HM91" s="1059" t="s">
        <v>770</v>
      </c>
      <c r="HN91" s="1059">
        <v>181</v>
      </c>
      <c r="HO91" s="1059">
        <v>91</v>
      </c>
      <c r="HP91" s="1059">
        <v>272</v>
      </c>
      <c r="HQ91" s="1059">
        <v>1535</v>
      </c>
      <c r="HR91" s="1098">
        <v>0.17719869706840391</v>
      </c>
      <c r="HS91" s="1098">
        <v>0.1589096787999309</v>
      </c>
      <c r="HT91" s="1098">
        <v>0.19709935363186862</v>
      </c>
      <c r="HU91" s="1059" t="s">
        <v>3498</v>
      </c>
      <c r="HV91" s="1098">
        <v>5.9283387622149838E-2</v>
      </c>
      <c r="HW91" s="1098">
        <v>4.8533331255978994E-2</v>
      </c>
      <c r="HX91" s="1098">
        <v>7.2233793749293174E-2</v>
      </c>
      <c r="HY91" s="1126" t="s">
        <v>3498</v>
      </c>
      <c r="HZ91" s="1059" t="s">
        <v>770</v>
      </c>
      <c r="IA91" s="1059" t="s">
        <v>770</v>
      </c>
      <c r="IB91" s="1059">
        <v>152</v>
      </c>
      <c r="IC91" s="1059">
        <v>81</v>
      </c>
      <c r="ID91" s="1059">
        <v>233</v>
      </c>
      <c r="IE91" s="1059">
        <v>1359</v>
      </c>
      <c r="IF91" s="1098">
        <v>0.1714495952906549</v>
      </c>
      <c r="IG91" s="1098">
        <v>0.15234398802822394</v>
      </c>
      <c r="IH91" s="1098">
        <v>0.1924073810908675</v>
      </c>
      <c r="II91" s="1059" t="s">
        <v>3498</v>
      </c>
      <c r="IJ91" s="1098">
        <v>5.9602649006622516E-2</v>
      </c>
      <c r="IK91" s="1098">
        <v>4.8213471990640556E-2</v>
      </c>
      <c r="IL91" s="1098">
        <v>7.3474533424311761E-2</v>
      </c>
      <c r="IM91" s="1126" t="s">
        <v>3498</v>
      </c>
      <c r="IN91" s="1059" t="s">
        <v>770</v>
      </c>
      <c r="IO91" s="1059" t="s">
        <v>770</v>
      </c>
      <c r="IP91" s="1059">
        <v>115</v>
      </c>
      <c r="IQ91" s="1059">
        <v>52</v>
      </c>
      <c r="IR91" s="1059">
        <v>167</v>
      </c>
      <c r="IS91" s="1059">
        <v>923</v>
      </c>
      <c r="IT91" s="1098">
        <v>0.18093174431202599</v>
      </c>
      <c r="IU91" s="1098">
        <v>0.15743541310633544</v>
      </c>
      <c r="IV91" s="1098">
        <v>0.20707294547589822</v>
      </c>
      <c r="IW91" s="1059" t="s">
        <v>3498</v>
      </c>
      <c r="IX91" s="1098">
        <v>5.6338028169014086E-2</v>
      </c>
      <c r="IY91" s="1098">
        <v>4.3219284837576449E-2</v>
      </c>
      <c r="IZ91" s="1098">
        <v>7.3134442970317209E-2</v>
      </c>
      <c r="JA91" s="1126" t="s">
        <v>3498</v>
      </c>
      <c r="JB91" s="1059">
        <v>137291</v>
      </c>
      <c r="JC91" s="1059">
        <v>8336</v>
      </c>
      <c r="JD91" s="1059">
        <v>8162</v>
      </c>
      <c r="JE91" s="1059">
        <v>8474</v>
      </c>
      <c r="JF91" s="1059">
        <v>7648</v>
      </c>
      <c r="JG91" s="1126">
        <v>6392</v>
      </c>
      <c r="JH91" s="1059">
        <v>18423</v>
      </c>
      <c r="JI91" s="1059">
        <v>140</v>
      </c>
      <c r="JJ91" s="1059">
        <v>267</v>
      </c>
      <c r="JK91" s="1059">
        <v>336</v>
      </c>
      <c r="JL91" s="1059">
        <v>363</v>
      </c>
      <c r="JM91" s="1126">
        <v>293</v>
      </c>
      <c r="JN91" s="1060">
        <v>0.13418942246760532</v>
      </c>
      <c r="JO91" s="1060">
        <v>1.6794625719769675E-2</v>
      </c>
      <c r="JP91" s="1060">
        <v>3.2712570448419506E-2</v>
      </c>
      <c r="JQ91" s="1060">
        <v>3.9650696247344817E-2</v>
      </c>
      <c r="JR91" s="1060">
        <v>4.7463389121338913E-2</v>
      </c>
      <c r="JS91" s="1072">
        <v>4.5838548185231538E-2</v>
      </c>
      <c r="JT91" s="1059">
        <v>139860</v>
      </c>
      <c r="JU91" s="1059">
        <v>133018</v>
      </c>
      <c r="JV91" s="1059">
        <v>126341</v>
      </c>
      <c r="JW91" s="1059">
        <v>6677</v>
      </c>
      <c r="JX91" s="1059">
        <v>1235</v>
      </c>
      <c r="JY91" s="1059">
        <v>142</v>
      </c>
      <c r="JZ91" s="1059">
        <v>5300</v>
      </c>
      <c r="KA91" s="1059">
        <v>1967</v>
      </c>
      <c r="KB91" s="1059">
        <v>3761</v>
      </c>
      <c r="KC91" s="1059">
        <v>788</v>
      </c>
      <c r="KD91" s="1059">
        <v>326</v>
      </c>
      <c r="KE91" s="1060">
        <v>0.90333905333905329</v>
      </c>
      <c r="KF91" s="1072">
        <v>9.6660946660946712E-2</v>
      </c>
      <c r="KG91" s="1059">
        <v>8343</v>
      </c>
      <c r="KH91" s="1059">
        <v>7623</v>
      </c>
      <c r="KI91" s="1059">
        <v>7298</v>
      </c>
      <c r="KJ91" s="1059">
        <v>325</v>
      </c>
      <c r="KK91" s="1059">
        <v>30</v>
      </c>
      <c r="KL91" s="1059">
        <v>17</v>
      </c>
      <c r="KM91" s="1059">
        <v>278</v>
      </c>
      <c r="KN91" s="1059">
        <v>336</v>
      </c>
      <c r="KO91" s="1059">
        <v>331</v>
      </c>
      <c r="KP91" s="1059">
        <v>46</v>
      </c>
      <c r="KQ91" s="1059">
        <v>7</v>
      </c>
      <c r="KR91" s="1060">
        <v>0.87474529545726953</v>
      </c>
      <c r="KS91" s="1072">
        <v>0.12525470454273047</v>
      </c>
      <c r="KT91" s="1059">
        <v>5028</v>
      </c>
      <c r="KU91" s="1059">
        <v>4683</v>
      </c>
      <c r="KV91" s="1059">
        <v>4497</v>
      </c>
      <c r="KW91" s="1059">
        <v>186</v>
      </c>
      <c r="KX91" s="1059">
        <v>23</v>
      </c>
      <c r="KY91" s="1059">
        <v>15</v>
      </c>
      <c r="KZ91" s="1059">
        <v>148</v>
      </c>
      <c r="LA91" s="1059">
        <v>163</v>
      </c>
      <c r="LB91" s="1059">
        <v>148</v>
      </c>
      <c r="LC91" s="1059">
        <v>24</v>
      </c>
      <c r="LD91" s="1059">
        <v>10</v>
      </c>
      <c r="LE91" s="1060">
        <v>0.89439140811455842</v>
      </c>
      <c r="LF91" s="1072">
        <v>0.10560859188544158</v>
      </c>
      <c r="LG91" s="1059">
        <v>3147</v>
      </c>
      <c r="LH91" s="1059">
        <v>2933</v>
      </c>
      <c r="LI91" s="1059">
        <v>2845</v>
      </c>
      <c r="LJ91" s="1059">
        <v>88</v>
      </c>
      <c r="LK91" s="1059">
        <v>13</v>
      </c>
      <c r="LL91" s="1059">
        <v>5</v>
      </c>
      <c r="LM91" s="1059">
        <v>70</v>
      </c>
      <c r="LN91" s="1059">
        <v>107</v>
      </c>
      <c r="LO91" s="1059">
        <v>83</v>
      </c>
      <c r="LP91" s="1059">
        <v>18</v>
      </c>
      <c r="LQ91" s="1059">
        <v>6</v>
      </c>
      <c r="LR91" s="1060">
        <v>0.90403558945027007</v>
      </c>
      <c r="LS91" s="1072">
        <v>9.5964410549729928E-2</v>
      </c>
      <c r="LT91" s="1059">
        <v>8755</v>
      </c>
      <c r="LU91" s="1059">
        <v>8199</v>
      </c>
      <c r="LV91" s="1059">
        <v>7898</v>
      </c>
      <c r="LW91" s="1059">
        <v>301</v>
      </c>
      <c r="LX91" s="1059">
        <v>40</v>
      </c>
      <c r="LY91" s="1059">
        <v>18</v>
      </c>
      <c r="LZ91" s="1059">
        <v>243</v>
      </c>
      <c r="MA91" s="1059">
        <v>270</v>
      </c>
      <c r="MB91" s="1059">
        <v>210</v>
      </c>
      <c r="MC91" s="1059">
        <v>59</v>
      </c>
      <c r="MD91" s="1059">
        <v>17</v>
      </c>
      <c r="ME91" s="1060">
        <v>0.90211307824100517</v>
      </c>
      <c r="MF91" s="1072">
        <v>9.7886921758994827E-2</v>
      </c>
      <c r="MG91" s="1059">
        <v>1832</v>
      </c>
      <c r="MH91" s="1059">
        <v>1702</v>
      </c>
      <c r="MI91" s="1059">
        <v>1642</v>
      </c>
      <c r="MJ91" s="1059">
        <v>60</v>
      </c>
      <c r="MK91" s="1059">
        <v>7</v>
      </c>
      <c r="ML91" s="1059">
        <v>7</v>
      </c>
      <c r="MM91" s="1059">
        <v>46</v>
      </c>
      <c r="MN91" s="1059">
        <v>54</v>
      </c>
      <c r="MO91" s="1059">
        <v>58</v>
      </c>
      <c r="MP91" s="1059">
        <v>16</v>
      </c>
      <c r="MQ91" s="1059">
        <v>2</v>
      </c>
      <c r="MR91" s="1060">
        <v>0.89628820960698685</v>
      </c>
      <c r="MS91" s="1072">
        <v>0.10371179039301315</v>
      </c>
      <c r="MT91" s="1059">
        <v>3700</v>
      </c>
      <c r="MU91" s="1059">
        <v>3444</v>
      </c>
      <c r="MV91" s="1059">
        <v>3308</v>
      </c>
      <c r="MW91" s="1059">
        <v>136</v>
      </c>
      <c r="MX91" s="1059">
        <v>13</v>
      </c>
      <c r="MY91" s="1059">
        <v>3</v>
      </c>
      <c r="MZ91" s="1059">
        <v>120</v>
      </c>
      <c r="NA91" s="1059">
        <v>99</v>
      </c>
      <c r="NB91" s="1059">
        <v>123</v>
      </c>
      <c r="NC91" s="1059">
        <v>22</v>
      </c>
      <c r="ND91" s="1059">
        <v>12</v>
      </c>
      <c r="NE91" s="1060">
        <v>0.89405405405405403</v>
      </c>
      <c r="NF91" s="1072">
        <v>0.10594594594594597</v>
      </c>
      <c r="NG91" s="1059">
        <v>2693</v>
      </c>
      <c r="NH91" s="1059">
        <v>2520</v>
      </c>
      <c r="NI91" s="1059">
        <v>2427</v>
      </c>
      <c r="NJ91" s="1059">
        <v>93</v>
      </c>
      <c r="NK91" s="1059">
        <v>5</v>
      </c>
      <c r="NL91" s="1059">
        <v>5</v>
      </c>
      <c r="NM91" s="1059">
        <v>83</v>
      </c>
      <c r="NN91" s="1059">
        <v>65</v>
      </c>
      <c r="NO91" s="1059">
        <v>93</v>
      </c>
      <c r="NP91" s="1059">
        <v>13</v>
      </c>
      <c r="NQ91" s="1059">
        <v>2</v>
      </c>
      <c r="NR91" s="1060">
        <v>0.90122539918306721</v>
      </c>
      <c r="NS91" s="1072">
        <v>9.8774600816932789E-2</v>
      </c>
      <c r="NT91" s="1059">
        <v>6490</v>
      </c>
      <c r="NU91" s="1059">
        <v>6143</v>
      </c>
      <c r="NV91" s="1059">
        <v>5904</v>
      </c>
      <c r="NW91" s="1059">
        <v>239</v>
      </c>
      <c r="NX91" s="1059">
        <v>14</v>
      </c>
      <c r="NY91" s="1059">
        <v>8</v>
      </c>
      <c r="NZ91" s="1059">
        <v>217</v>
      </c>
      <c r="OA91" s="1059">
        <v>124</v>
      </c>
      <c r="OB91" s="1059">
        <v>174</v>
      </c>
      <c r="OC91" s="1059">
        <v>36</v>
      </c>
      <c r="OD91" s="1059">
        <v>13</v>
      </c>
      <c r="OE91" s="1060">
        <v>0.90970724191063179</v>
      </c>
      <c r="OF91" s="1072">
        <v>9.0292758089368208E-2</v>
      </c>
      <c r="OG91" s="1059">
        <v>39988</v>
      </c>
      <c r="OH91" s="1059">
        <v>37247</v>
      </c>
      <c r="OI91" s="1059">
        <v>35819</v>
      </c>
      <c r="OJ91" s="1059">
        <v>1428</v>
      </c>
      <c r="OK91" s="1059">
        <v>145</v>
      </c>
      <c r="OL91" s="1059">
        <v>78</v>
      </c>
      <c r="OM91" s="1059">
        <v>1205</v>
      </c>
      <c r="ON91" s="1059">
        <v>1218</v>
      </c>
      <c r="OO91" s="1059">
        <v>1220</v>
      </c>
      <c r="OP91" s="1059">
        <v>234</v>
      </c>
      <c r="OQ91" s="1059">
        <v>69</v>
      </c>
      <c r="OR91" s="1060">
        <v>0.89574372311693506</v>
      </c>
      <c r="OS91" s="1072">
        <v>0.10425627688306494</v>
      </c>
      <c r="OT91" s="1059">
        <v>141162</v>
      </c>
      <c r="OU91" s="1059">
        <v>7.6145362420481435</v>
      </c>
      <c r="OV91" s="1060">
        <v>0</v>
      </c>
      <c r="OW91" s="1072">
        <v>1.1627906976744186E-2</v>
      </c>
      <c r="OX91" s="1059">
        <v>27346</v>
      </c>
      <c r="OY91" s="1060">
        <v>7.4879287647187875E-2</v>
      </c>
      <c r="OZ91" s="1059">
        <v>2047.6489999999997</v>
      </c>
      <c r="PA91" s="1060">
        <v>0</v>
      </c>
      <c r="PB91" s="1072">
        <v>2.3255813953488372E-2</v>
      </c>
      <c r="PC91" s="1059">
        <v>3720.0000000000005</v>
      </c>
      <c r="PD91" s="1059">
        <v>719.99999999999989</v>
      </c>
      <c r="PE91" s="1126">
        <v>350.00000000000006</v>
      </c>
      <c r="PF91" s="1059">
        <v>3659.9999999999995</v>
      </c>
      <c r="PG91" s="1059">
        <v>709.99999999999989</v>
      </c>
      <c r="PH91" s="1126">
        <v>345.00000000000006</v>
      </c>
      <c r="PI91" s="1059">
        <v>3505</v>
      </c>
      <c r="PJ91" s="1059">
        <v>705.00000000000011</v>
      </c>
      <c r="PK91" s="1126">
        <v>304.99999999999994</v>
      </c>
      <c r="PL91" s="1059">
        <v>3354.9999999999995</v>
      </c>
      <c r="PM91" s="1059">
        <v>700.00000000000011</v>
      </c>
      <c r="PN91" s="1126">
        <v>270.00000000000006</v>
      </c>
      <c r="PO91" s="1059">
        <v>3210</v>
      </c>
      <c r="PP91" s="1059">
        <v>700.00000000000011</v>
      </c>
      <c r="PQ91" s="1126">
        <v>225.00000000000003</v>
      </c>
      <c r="PR91" s="1059">
        <v>3015</v>
      </c>
      <c r="PS91" s="1059">
        <v>700.00000000000011</v>
      </c>
      <c r="PT91" s="1126">
        <v>220.00000000000003</v>
      </c>
      <c r="PU91" s="1059" t="s">
        <v>770</v>
      </c>
      <c r="PV91" s="1059" t="s">
        <v>770</v>
      </c>
      <c r="PW91" s="1059" t="s">
        <v>770</v>
      </c>
      <c r="PX91" s="1059" t="s">
        <v>770</v>
      </c>
      <c r="PY91" s="1059" t="s">
        <v>770</v>
      </c>
      <c r="PZ91" s="1059" t="s">
        <v>770</v>
      </c>
      <c r="QA91" s="1059" t="s">
        <v>770</v>
      </c>
      <c r="QB91" s="1126" t="s">
        <v>770</v>
      </c>
      <c r="QC91" s="1059">
        <v>1610</v>
      </c>
      <c r="QD91" s="1059">
        <v>1457</v>
      </c>
      <c r="QE91" s="1059" t="s">
        <v>770</v>
      </c>
      <c r="QF91" s="1059">
        <v>1486</v>
      </c>
      <c r="QG91" s="1059">
        <v>1521</v>
      </c>
      <c r="QH91" s="1059">
        <v>1512</v>
      </c>
      <c r="QI91" s="1059">
        <v>1513</v>
      </c>
      <c r="QJ91" s="1059">
        <v>1457</v>
      </c>
      <c r="QK91" s="1126">
        <v>1559</v>
      </c>
      <c r="QL91" s="1059">
        <v>1665</v>
      </c>
      <c r="QM91" s="1059">
        <v>1614</v>
      </c>
      <c r="QN91" s="1059">
        <v>1745</v>
      </c>
      <c r="QO91" s="1059">
        <v>1739</v>
      </c>
      <c r="QP91" s="1059">
        <v>1845</v>
      </c>
      <c r="QQ91" s="1059">
        <v>1991</v>
      </c>
      <c r="QR91" s="1059">
        <v>1969</v>
      </c>
      <c r="QS91" s="1059">
        <v>1867</v>
      </c>
      <c r="QT91" s="1059">
        <v>1905</v>
      </c>
      <c r="QU91" s="1059">
        <v>1863</v>
      </c>
      <c r="QV91" s="1059">
        <v>1785</v>
      </c>
      <c r="QW91" s="1059">
        <v>1812</v>
      </c>
      <c r="QX91" s="1059">
        <v>1738</v>
      </c>
      <c r="QY91" s="1059">
        <v>1740</v>
      </c>
      <c r="QZ91" s="1059">
        <v>1629</v>
      </c>
      <c r="RA91" s="1059">
        <v>1666</v>
      </c>
      <c r="RB91" s="1059">
        <v>1829</v>
      </c>
      <c r="RC91" s="1059">
        <v>1804</v>
      </c>
      <c r="RD91" s="1059">
        <v>1770</v>
      </c>
      <c r="RE91" s="1059">
        <v>1264</v>
      </c>
      <c r="RF91" s="1059">
        <v>1055</v>
      </c>
      <c r="RG91" s="1059">
        <v>1038</v>
      </c>
      <c r="RH91" s="1059">
        <v>1319</v>
      </c>
      <c r="RI91" s="1059">
        <v>1267</v>
      </c>
      <c r="RJ91" s="1126">
        <v>1247</v>
      </c>
      <c r="RK91" s="1059">
        <v>1543</v>
      </c>
      <c r="RL91" s="1059">
        <v>1677</v>
      </c>
      <c r="RM91" s="1059">
        <v>1679</v>
      </c>
      <c r="RN91" s="1059">
        <v>1782</v>
      </c>
      <c r="RO91" s="1059">
        <v>1950</v>
      </c>
      <c r="RP91" s="1059">
        <v>1961</v>
      </c>
      <c r="RQ91" s="1059">
        <v>1844</v>
      </c>
      <c r="RR91" s="1059">
        <v>1894</v>
      </c>
      <c r="RS91" s="1059">
        <v>1817</v>
      </c>
      <c r="RT91" s="1059">
        <v>1752</v>
      </c>
      <c r="RU91" s="1059">
        <v>1784</v>
      </c>
      <c r="RV91" s="1059">
        <v>1714</v>
      </c>
      <c r="RW91" s="1059">
        <v>1724</v>
      </c>
      <c r="RX91" s="1059">
        <v>1629</v>
      </c>
      <c r="RY91" s="1059">
        <v>1683</v>
      </c>
      <c r="RZ91" s="1059">
        <v>1801</v>
      </c>
      <c r="SA91" s="1059">
        <v>1793</v>
      </c>
      <c r="SB91" s="1059">
        <v>1878</v>
      </c>
      <c r="SC91" s="1059">
        <v>1736</v>
      </c>
      <c r="SD91" s="1059">
        <v>1303</v>
      </c>
      <c r="SE91" s="1059">
        <v>1039</v>
      </c>
      <c r="SF91" s="1059">
        <v>1267</v>
      </c>
      <c r="SG91" s="1059">
        <v>1157</v>
      </c>
      <c r="SH91" s="1059">
        <v>1242</v>
      </c>
      <c r="SI91" s="1126">
        <v>1378</v>
      </c>
      <c r="SJ91" s="1059">
        <v>1589</v>
      </c>
      <c r="SK91" s="1059">
        <v>1591</v>
      </c>
      <c r="SL91" s="1059">
        <v>1721</v>
      </c>
      <c r="SM91" s="1059">
        <v>1870</v>
      </c>
      <c r="SN91" s="1059">
        <v>1924</v>
      </c>
      <c r="SO91" s="1059">
        <v>1783</v>
      </c>
      <c r="SP91" s="1059">
        <v>1874</v>
      </c>
      <c r="SQ91" s="1059">
        <v>1807</v>
      </c>
      <c r="SR91" s="1059">
        <v>1745</v>
      </c>
      <c r="SS91" s="1059">
        <v>1761</v>
      </c>
      <c r="ST91" s="1059">
        <v>1718</v>
      </c>
      <c r="SU91" s="1059">
        <v>1734</v>
      </c>
      <c r="SV91" s="1059">
        <v>1635</v>
      </c>
      <c r="SW91" s="1059">
        <v>1672</v>
      </c>
      <c r="SX91" s="1059">
        <v>1802</v>
      </c>
      <c r="SY91" s="1059">
        <v>1785</v>
      </c>
      <c r="SZ91" s="1059">
        <v>1856</v>
      </c>
      <c r="TA91" s="1059">
        <v>1853</v>
      </c>
      <c r="TB91" s="1059">
        <v>1822</v>
      </c>
      <c r="TC91" s="1059">
        <v>1238</v>
      </c>
      <c r="TD91" s="1059">
        <v>1219</v>
      </c>
      <c r="TE91" s="1059">
        <v>1049</v>
      </c>
      <c r="TF91" s="1059">
        <v>1165</v>
      </c>
      <c r="TG91" s="1059">
        <v>1329</v>
      </c>
      <c r="TH91" s="1126">
        <v>1410</v>
      </c>
      <c r="TI91" s="1059">
        <v>690</v>
      </c>
      <c r="TJ91" s="1059">
        <v>947</v>
      </c>
      <c r="TK91" s="1059">
        <v>1637</v>
      </c>
      <c r="TL91" s="1060">
        <v>0.57849725106902872</v>
      </c>
      <c r="TM91" s="1060">
        <v>0.55442004800520184</v>
      </c>
      <c r="TN91" s="1060">
        <v>0.60220690618250572</v>
      </c>
      <c r="TO91" s="1126" t="s">
        <v>3499</v>
      </c>
      <c r="TP91" s="1059">
        <v>589</v>
      </c>
      <c r="TQ91" s="1059">
        <v>1025</v>
      </c>
      <c r="TR91" s="1059">
        <v>1614</v>
      </c>
      <c r="TS91" s="1060">
        <v>0.63506815365551428</v>
      </c>
      <c r="TT91" s="1060">
        <v>0.61128697123654441</v>
      </c>
      <c r="TU91" s="1060">
        <v>0.65820791506573717</v>
      </c>
      <c r="TV91" s="1126" t="s">
        <v>3499</v>
      </c>
      <c r="TW91" s="1059">
        <v>541</v>
      </c>
      <c r="TX91" s="1059">
        <v>1176</v>
      </c>
      <c r="TY91" s="1059">
        <v>1717</v>
      </c>
      <c r="TZ91" s="1060">
        <v>0.68491555037856722</v>
      </c>
      <c r="UA91" s="1060">
        <v>0.66255013616468716</v>
      </c>
      <c r="UB91" s="1060">
        <v>0.70645538537543806</v>
      </c>
      <c r="UC91" s="1126" t="s">
        <v>2154</v>
      </c>
      <c r="UD91" s="1059">
        <v>538</v>
      </c>
      <c r="UE91" s="1059">
        <v>1212</v>
      </c>
      <c r="UF91" s="1059">
        <v>1750</v>
      </c>
      <c r="UG91" s="1060">
        <v>0.69257142857142862</v>
      </c>
      <c r="UH91" s="1060">
        <v>0.67055031377852992</v>
      </c>
      <c r="UI91" s="1060">
        <v>0.71374896060012838</v>
      </c>
      <c r="UJ91" s="1126" t="s">
        <v>2154</v>
      </c>
      <c r="UK91" s="1059">
        <v>487</v>
      </c>
      <c r="UL91" s="1059">
        <v>1228</v>
      </c>
      <c r="UM91" s="1059">
        <v>1715</v>
      </c>
      <c r="UN91" s="1060">
        <v>0.71603498542274058</v>
      </c>
      <c r="UO91" s="1060">
        <v>0.69422952082493783</v>
      </c>
      <c r="UP91" s="1060">
        <v>0.7368748118040902</v>
      </c>
      <c r="UQ91" s="1126" t="s">
        <v>2154</v>
      </c>
      <c r="UR91" s="1059">
        <v>22188</v>
      </c>
      <c r="US91" s="1059">
        <v>21777</v>
      </c>
      <c r="UT91" s="1059">
        <v>411</v>
      </c>
      <c r="UU91" s="1059">
        <v>362</v>
      </c>
      <c r="UV91" s="1060">
        <v>0.88077858880778592</v>
      </c>
      <c r="UW91" s="1059">
        <v>49</v>
      </c>
      <c r="UX91" s="1072">
        <v>0.11922141119221411</v>
      </c>
      <c r="UY91" s="1059">
        <v>16498</v>
      </c>
      <c r="UZ91" s="1059">
        <v>11721</v>
      </c>
      <c r="VA91" s="1059">
        <v>2055</v>
      </c>
      <c r="VB91" s="1059">
        <v>2722</v>
      </c>
      <c r="VC91" s="1060">
        <v>0.71044975148502854</v>
      </c>
      <c r="VD91" s="1060">
        <v>0.12456055279427809</v>
      </c>
      <c r="VE91" s="1072">
        <v>0.16498969572069341</v>
      </c>
      <c r="VF91" s="1059">
        <v>40824</v>
      </c>
      <c r="VG91" s="1059">
        <v>2421</v>
      </c>
      <c r="VH91" s="1059">
        <v>2796</v>
      </c>
      <c r="VI91" s="1059">
        <v>1278</v>
      </c>
      <c r="VJ91" s="1059">
        <v>30486</v>
      </c>
      <c r="VK91" s="1059">
        <v>2521</v>
      </c>
      <c r="VL91" s="1059">
        <v>16991</v>
      </c>
      <c r="VM91" s="1072">
        <v>0.14837266788299688</v>
      </c>
      <c r="VN91" s="1059">
        <v>11413</v>
      </c>
      <c r="VO91" s="1059">
        <v>8</v>
      </c>
      <c r="VP91" s="1059">
        <v>1979</v>
      </c>
      <c r="VQ91" s="1059">
        <v>2652</v>
      </c>
      <c r="VR91" s="1059">
        <v>993</v>
      </c>
      <c r="VS91" s="1126">
        <v>17045</v>
      </c>
      <c r="VT91" s="1059">
        <v>6511</v>
      </c>
      <c r="VU91" s="1059">
        <v>5856</v>
      </c>
      <c r="VV91" s="1059">
        <v>647</v>
      </c>
      <c r="VW91" s="1059">
        <v>8</v>
      </c>
      <c r="VX91" s="1059">
        <v>655</v>
      </c>
      <c r="VY91" s="1060">
        <v>9.9370296421440643E-2</v>
      </c>
      <c r="VZ91" s="1072">
        <v>0.10059898633082476</v>
      </c>
      <c r="WA91" s="1059">
        <v>565</v>
      </c>
      <c r="WB91" s="1059">
        <v>525</v>
      </c>
      <c r="WC91" s="1059">
        <v>450</v>
      </c>
      <c r="WD91" s="1059">
        <v>450</v>
      </c>
      <c r="WE91" s="1059">
        <v>420</v>
      </c>
      <c r="WF91" s="1059">
        <v>395</v>
      </c>
      <c r="WG91" s="1126">
        <v>360</v>
      </c>
      <c r="WH91" s="1059">
        <v>2645</v>
      </c>
      <c r="WI91" s="1059">
        <v>656</v>
      </c>
      <c r="WJ91" s="1060">
        <v>0.24801512287334593</v>
      </c>
      <c r="WK91" s="1126">
        <v>222</v>
      </c>
      <c r="WL91" s="1059" t="s">
        <v>770</v>
      </c>
      <c r="WM91" s="1060" t="s">
        <v>770</v>
      </c>
      <c r="WN91" s="1060" t="s">
        <v>770</v>
      </c>
      <c r="WO91" s="1072" t="s">
        <v>770</v>
      </c>
      <c r="WP91" s="1059" t="s">
        <v>770</v>
      </c>
      <c r="WQ91" s="1060" t="s">
        <v>770</v>
      </c>
      <c r="WR91" s="1060" t="s">
        <v>770</v>
      </c>
      <c r="WS91" s="1072" t="s">
        <v>770</v>
      </c>
      <c r="WT91" s="1059" t="s">
        <v>770</v>
      </c>
      <c r="WU91" s="1060" t="s">
        <v>770</v>
      </c>
      <c r="WV91" s="1060" t="s">
        <v>770</v>
      </c>
      <c r="WW91" s="1072" t="s">
        <v>770</v>
      </c>
      <c r="WX91" s="1059" t="s">
        <v>770</v>
      </c>
      <c r="WY91" s="1060" t="s">
        <v>770</v>
      </c>
      <c r="WZ91" s="1060" t="s">
        <v>770</v>
      </c>
      <c r="XA91" s="1072" t="s">
        <v>770</v>
      </c>
      <c r="XB91" s="1059">
        <v>1360</v>
      </c>
      <c r="XC91" s="1059">
        <v>57409</v>
      </c>
      <c r="XD91" s="1072">
        <v>2.3689665383476458E-2</v>
      </c>
      <c r="XE91" s="1059">
        <v>640</v>
      </c>
      <c r="XF91" s="1059">
        <v>7535</v>
      </c>
      <c r="XG91" s="1060">
        <v>8.4936960849369608E-2</v>
      </c>
      <c r="XH91" s="1060">
        <v>7.8851732870742153E-2</v>
      </c>
      <c r="XI91" s="1060">
        <v>9.1445184213056835E-2</v>
      </c>
      <c r="XJ91" s="1059">
        <v>745</v>
      </c>
      <c r="XK91" s="1059">
        <v>7615</v>
      </c>
      <c r="XL91" s="1060">
        <v>9.7833223900196983E-2</v>
      </c>
      <c r="XM91" s="1060">
        <v>9.136192840973352E-2</v>
      </c>
      <c r="XN91" s="1060">
        <v>0.10471006848045021</v>
      </c>
      <c r="XO91" s="1059">
        <v>705</v>
      </c>
      <c r="XP91" s="1059">
        <v>7765</v>
      </c>
      <c r="XQ91" s="1060">
        <v>9.0792015453960082E-2</v>
      </c>
      <c r="XR91" s="1060">
        <v>8.4602263171927344E-2</v>
      </c>
      <c r="XS91" s="1060">
        <v>9.7386449857533086E-2</v>
      </c>
      <c r="XT91" s="1059">
        <v>700</v>
      </c>
      <c r="XU91" s="1059">
        <v>7800</v>
      </c>
      <c r="XV91" s="1060">
        <v>8.9743589743589744E-2</v>
      </c>
      <c r="XW91" s="1060">
        <v>8.3601036696213937E-2</v>
      </c>
      <c r="XX91" s="1060">
        <v>9.6290042104974397E-2</v>
      </c>
      <c r="XY91" s="1059">
        <v>710</v>
      </c>
      <c r="XZ91" s="1059">
        <v>7875</v>
      </c>
      <c r="YA91" s="1060">
        <v>9.015873015873016E-2</v>
      </c>
      <c r="YB91" s="1060">
        <v>8.4031227648310711E-2</v>
      </c>
      <c r="YC91" s="1060">
        <v>9.6685882381444183E-2</v>
      </c>
      <c r="YD91" s="1059">
        <v>630</v>
      </c>
      <c r="YE91" s="1059">
        <v>6745</v>
      </c>
      <c r="YF91" s="1060">
        <v>9.3402520385470714E-2</v>
      </c>
      <c r="YG91" s="1060">
        <v>8.6687534079971679E-2</v>
      </c>
      <c r="YH91" s="1060">
        <v>0.10058037946226468</v>
      </c>
      <c r="YI91" s="1059" t="s">
        <v>770</v>
      </c>
      <c r="YJ91" s="1059" t="s">
        <v>770</v>
      </c>
      <c r="YK91" s="1060" t="s">
        <v>770</v>
      </c>
      <c r="YL91" s="1060" t="s">
        <v>770</v>
      </c>
      <c r="YM91" s="1072" t="s">
        <v>770</v>
      </c>
      <c r="YN91" s="1059">
        <v>740</v>
      </c>
      <c r="YO91" s="1059">
        <v>770</v>
      </c>
      <c r="YP91" s="1059">
        <v>785</v>
      </c>
      <c r="YQ91" s="1059">
        <v>690</v>
      </c>
      <c r="YR91" s="1059">
        <v>665</v>
      </c>
      <c r="YS91" s="1059">
        <v>605</v>
      </c>
      <c r="YT91" s="1126">
        <v>535</v>
      </c>
      <c r="YU91" s="1059">
        <v>55</v>
      </c>
      <c r="YV91" s="1059">
        <v>823</v>
      </c>
      <c r="YW91" s="1060">
        <v>6.6828675577156743E-2</v>
      </c>
      <c r="YX91" s="1060">
        <v>5.1701058472176847E-2</v>
      </c>
      <c r="YY91" s="1060">
        <v>8.5981271805581252E-2</v>
      </c>
      <c r="YZ91" s="1059">
        <v>43</v>
      </c>
      <c r="ZA91" s="1059">
        <v>823</v>
      </c>
      <c r="ZB91" s="1060">
        <v>5.2247873633049821E-2</v>
      </c>
      <c r="ZC91" s="1060">
        <v>3.9018455733918607E-2</v>
      </c>
      <c r="ZD91" s="1060">
        <v>6.9637753823876228E-2</v>
      </c>
      <c r="ZE91" s="1059">
        <v>50</v>
      </c>
      <c r="ZF91" s="1059">
        <v>818</v>
      </c>
      <c r="ZG91" s="1060">
        <v>6.1124694376528114E-2</v>
      </c>
      <c r="ZH91" s="1060">
        <v>4.6669911343793676E-2</v>
      </c>
      <c r="ZI91" s="1060">
        <v>7.9682267298668577E-2</v>
      </c>
      <c r="ZJ91" s="1059">
        <v>112</v>
      </c>
      <c r="ZK91" s="1059">
        <v>814</v>
      </c>
      <c r="ZL91" s="1060">
        <v>0.13759213759213759</v>
      </c>
      <c r="ZM91" s="1060">
        <v>0.11562469537313362</v>
      </c>
      <c r="ZN91" s="1072">
        <v>0.16296409022014691</v>
      </c>
      <c r="ZO91" s="1059">
        <v>1601</v>
      </c>
      <c r="ZP91" s="1059">
        <v>134</v>
      </c>
      <c r="ZQ91" s="1059">
        <v>1467</v>
      </c>
      <c r="ZR91" s="1060">
        <v>0.91630231105559024</v>
      </c>
      <c r="ZS91" s="1059">
        <v>701</v>
      </c>
      <c r="ZT91" s="1059">
        <v>232</v>
      </c>
      <c r="ZU91" s="1059">
        <v>933</v>
      </c>
      <c r="ZV91" s="1060">
        <v>0.47784594410361281</v>
      </c>
      <c r="ZW91" s="1060">
        <v>0.45237623012333283</v>
      </c>
      <c r="ZX91" s="1060">
        <v>0.50343137945267391</v>
      </c>
      <c r="ZY91" s="1060">
        <v>0.63599182004089982</v>
      </c>
      <c r="ZZ91" s="1060">
        <v>0.61104476074127467</v>
      </c>
      <c r="AAA91" s="1072">
        <v>0.66022852816908428</v>
      </c>
      <c r="AAB91" s="1059">
        <v>192</v>
      </c>
      <c r="AAC91" s="1059">
        <v>1351</v>
      </c>
      <c r="AAD91" s="1059">
        <v>1543</v>
      </c>
      <c r="AAE91" s="1060">
        <v>0.87556707712248871</v>
      </c>
      <c r="AAF91" s="1059">
        <v>656</v>
      </c>
      <c r="AAG91" s="1060">
        <v>0.48556624722427832</v>
      </c>
      <c r="AAH91" s="1060">
        <v>0.45899420241850991</v>
      </c>
      <c r="AAI91" s="1060">
        <v>0.51222014170560104</v>
      </c>
      <c r="AAJ91" s="1059">
        <v>215</v>
      </c>
      <c r="AAK91" s="1059">
        <v>871</v>
      </c>
      <c r="AAL91" s="1060">
        <v>0.64470762398223536</v>
      </c>
      <c r="AAM91" s="1060">
        <v>0.61880940142987839</v>
      </c>
      <c r="AAN91" s="1072">
        <v>0.66978525106941944</v>
      </c>
      <c r="AAO91" s="1059">
        <v>1438</v>
      </c>
      <c r="AAP91" s="1059">
        <v>680</v>
      </c>
      <c r="AAQ91" s="1060">
        <v>0.47287899860917942</v>
      </c>
      <c r="AAR91" s="1060">
        <v>0.44718085295846682</v>
      </c>
      <c r="AAS91" s="1060">
        <v>0.49872165974650318</v>
      </c>
      <c r="AAT91" s="1059">
        <v>270</v>
      </c>
      <c r="AAU91" s="1059">
        <v>950</v>
      </c>
      <c r="AAV91" s="1060">
        <v>0.6606397774687065</v>
      </c>
      <c r="AAW91" s="1060">
        <v>0.63576798800794965</v>
      </c>
      <c r="AAX91" s="1072">
        <v>0.68465559058568948</v>
      </c>
      <c r="AAY91" s="1059">
        <v>1479</v>
      </c>
      <c r="AAZ91" s="1059">
        <v>1442</v>
      </c>
      <c r="ABA91" s="1059">
        <v>37</v>
      </c>
      <c r="ABB91" s="1060">
        <v>0.9749830966869506</v>
      </c>
      <c r="ABC91" s="1059">
        <v>703</v>
      </c>
      <c r="ABD91" s="1060">
        <v>0.48751733703190014</v>
      </c>
      <c r="ABE91" s="1060">
        <v>0.46178594193552791</v>
      </c>
      <c r="ABF91" s="1060">
        <v>0.51331506254848824</v>
      </c>
      <c r="ABG91" s="1059">
        <v>199</v>
      </c>
      <c r="ABH91" s="1059">
        <v>902</v>
      </c>
      <c r="ABI91" s="1060">
        <v>0.62552011095700422</v>
      </c>
      <c r="ABJ91" s="1060">
        <v>0.60023713947888135</v>
      </c>
      <c r="ABK91" s="1072">
        <v>0.65013609320962285</v>
      </c>
      <c r="ABL91" s="1059">
        <v>40824</v>
      </c>
      <c r="ABM91" s="1059">
        <v>23833</v>
      </c>
      <c r="ABN91" s="1059">
        <v>16991</v>
      </c>
      <c r="ABO91" s="1059">
        <v>2421</v>
      </c>
      <c r="ABP91" s="1059">
        <v>1448</v>
      </c>
      <c r="ABQ91" s="1059">
        <v>3023</v>
      </c>
      <c r="ABR91" s="1059">
        <v>2796</v>
      </c>
      <c r="ABS91" s="1059">
        <v>3030</v>
      </c>
      <c r="ABT91" s="1059">
        <v>1752</v>
      </c>
      <c r="ABU91" s="1059">
        <v>1278</v>
      </c>
      <c r="ABV91" s="1059">
        <v>1051</v>
      </c>
      <c r="ABW91" s="1126">
        <v>192</v>
      </c>
      <c r="ABX91" s="1059">
        <v>535</v>
      </c>
      <c r="ABY91" s="1059">
        <v>540</v>
      </c>
      <c r="ABZ91" s="1059">
        <v>415</v>
      </c>
      <c r="ACA91" s="1059">
        <v>155</v>
      </c>
      <c r="ACB91" s="1059">
        <v>1485</v>
      </c>
      <c r="ACC91" s="1059">
        <v>1695</v>
      </c>
      <c r="ACD91" s="1059">
        <v>915</v>
      </c>
      <c r="ACE91" s="1059">
        <v>605</v>
      </c>
      <c r="ACF91" s="1059">
        <v>520</v>
      </c>
      <c r="ACG91" s="1059">
        <v>390</v>
      </c>
      <c r="ACH91" s="1059">
        <v>175</v>
      </c>
      <c r="ACI91" s="1059">
        <v>1490</v>
      </c>
      <c r="ACJ91" s="1059">
        <v>1660</v>
      </c>
      <c r="ACK91" s="1059">
        <v>910</v>
      </c>
      <c r="ACL91" s="1059">
        <v>665</v>
      </c>
      <c r="ACM91" s="1059">
        <v>575</v>
      </c>
      <c r="ACN91" s="1059">
        <v>375</v>
      </c>
      <c r="ACO91" s="1059">
        <v>215</v>
      </c>
      <c r="ACP91" s="1059">
        <v>1585</v>
      </c>
      <c r="ACQ91" s="1059">
        <v>1780</v>
      </c>
      <c r="ACR91" s="1059">
        <v>990</v>
      </c>
      <c r="ACS91" s="1059">
        <v>690</v>
      </c>
      <c r="ACT91" s="1059">
        <v>645</v>
      </c>
      <c r="ACU91" s="1059">
        <v>430</v>
      </c>
      <c r="ACV91" s="1059">
        <v>245</v>
      </c>
      <c r="ACW91" s="1059">
        <v>1770</v>
      </c>
      <c r="ACX91" s="1059">
        <v>2005</v>
      </c>
      <c r="ACY91" s="1059">
        <v>1135</v>
      </c>
      <c r="ACZ91" s="1059">
        <v>785</v>
      </c>
      <c r="ADA91" s="1059">
        <v>680</v>
      </c>
      <c r="ADB91" s="1059">
        <v>510</v>
      </c>
      <c r="ADC91" s="1059">
        <v>225</v>
      </c>
      <c r="ADD91" s="1059">
        <v>2000</v>
      </c>
      <c r="ADE91" s="1059">
        <v>2220</v>
      </c>
      <c r="ADF91" s="1059">
        <v>1260</v>
      </c>
      <c r="ADG91" s="1059">
        <v>770</v>
      </c>
      <c r="ADH91" s="1059">
        <v>735</v>
      </c>
      <c r="ADI91" s="1059">
        <v>590</v>
      </c>
      <c r="ADJ91" s="1059">
        <v>255</v>
      </c>
      <c r="ADK91" s="1059">
        <v>2155</v>
      </c>
      <c r="ADL91" s="1059">
        <v>2395</v>
      </c>
      <c r="ADM91" s="1126">
        <v>1300</v>
      </c>
      <c r="ADN91" s="1059">
        <v>1633</v>
      </c>
      <c r="ADO91" s="1059">
        <v>1557</v>
      </c>
      <c r="ADP91" s="1060">
        <v>0.95345988977342311</v>
      </c>
      <c r="ADQ91" s="1059">
        <v>1546</v>
      </c>
      <c r="ADR91" s="1060">
        <v>0.94672382118799758</v>
      </c>
      <c r="ADS91" s="1059">
        <v>1695</v>
      </c>
      <c r="ADT91" s="1059">
        <v>1605</v>
      </c>
      <c r="ADU91" s="1060">
        <v>0.94690265486725667</v>
      </c>
      <c r="ADV91" s="1059">
        <v>1570</v>
      </c>
      <c r="ADW91" s="1060">
        <v>0.92625368731563418</v>
      </c>
      <c r="ADX91" s="1059">
        <v>1565</v>
      </c>
      <c r="ADY91" s="1060">
        <v>0.92330383480825962</v>
      </c>
      <c r="ADZ91" s="1059">
        <v>1556</v>
      </c>
      <c r="AEA91" s="1060">
        <v>0.91799410029498529</v>
      </c>
      <c r="AEB91" s="1059">
        <v>1518</v>
      </c>
      <c r="AEC91" s="1059">
        <v>1453</v>
      </c>
      <c r="AED91" s="1060">
        <v>0.95718050065876148</v>
      </c>
      <c r="AEE91" s="1059">
        <v>1308</v>
      </c>
      <c r="AEF91" s="1060">
        <v>0.86166007905138342</v>
      </c>
      <c r="AEG91" s="1059">
        <v>1453</v>
      </c>
      <c r="AEH91" s="1060">
        <v>0.95718050065876148</v>
      </c>
      <c r="AEI91" s="1059">
        <v>1453</v>
      </c>
      <c r="AEJ91" s="1060">
        <v>0.95718050065876148</v>
      </c>
      <c r="AEK91" s="1059">
        <v>1416</v>
      </c>
      <c r="AEL91" s="1060">
        <v>0.93280632411067199</v>
      </c>
      <c r="AEM91" s="1059">
        <v>1424</v>
      </c>
      <c r="AEN91" s="1060">
        <v>0.93807641633728589</v>
      </c>
      <c r="AEO91" s="1059">
        <v>1304</v>
      </c>
      <c r="AEP91" s="1072">
        <v>0.85902503293807642</v>
      </c>
      <c r="AEQ91" s="1042">
        <v>1607</v>
      </c>
      <c r="AER91" s="1042">
        <v>1517</v>
      </c>
      <c r="AES91" s="1144">
        <v>0.94399502177971373</v>
      </c>
      <c r="AET91" s="64">
        <v>394</v>
      </c>
      <c r="AEU91" s="1144">
        <v>0.24517734909769756</v>
      </c>
      <c r="AEV91" s="1042">
        <v>1514</v>
      </c>
      <c r="AEW91" s="1144">
        <v>0.94212818917237084</v>
      </c>
      <c r="AEX91" s="1042">
        <v>1731</v>
      </c>
      <c r="AEY91" s="1042">
        <v>1655</v>
      </c>
      <c r="AEZ91" s="1144">
        <v>0.95609474292316576</v>
      </c>
      <c r="AFA91" s="65">
        <v>1497</v>
      </c>
      <c r="AFB91" s="1144">
        <v>0.86481802426343157</v>
      </c>
      <c r="AFC91" s="65">
        <v>1261</v>
      </c>
      <c r="AFD91" s="1144">
        <v>0.72848064702484117</v>
      </c>
      <c r="AFE91" s="1042">
        <v>1493</v>
      </c>
      <c r="AFF91" s="1144">
        <v>0.86250722125938761</v>
      </c>
      <c r="AFG91" s="1042">
        <v>1147</v>
      </c>
      <c r="AFH91" s="1144">
        <v>0.66262276140958987</v>
      </c>
      <c r="AFI91" s="1042">
        <v>1936</v>
      </c>
      <c r="AFJ91" s="1042">
        <v>1837</v>
      </c>
      <c r="AFK91" s="1144">
        <v>0.94886363636363635</v>
      </c>
      <c r="AFL91" s="65">
        <v>1670</v>
      </c>
      <c r="AFM91" s="1144">
        <v>0.86260330578512401</v>
      </c>
      <c r="AFN91" s="65">
        <v>1835</v>
      </c>
      <c r="AFO91" s="1144">
        <v>0.94783057851239672</v>
      </c>
      <c r="AFP91" s="65">
        <v>1835</v>
      </c>
      <c r="AFQ91" s="1144">
        <v>0.94783057851239672</v>
      </c>
      <c r="AFR91" s="65">
        <v>1352</v>
      </c>
      <c r="AFS91" s="1144">
        <v>0.69834710743801653</v>
      </c>
      <c r="AFT91" s="65">
        <v>1749</v>
      </c>
      <c r="AFU91" s="1144">
        <v>0.90340909090909094</v>
      </c>
      <c r="AFV91" s="1042">
        <v>1797</v>
      </c>
      <c r="AFW91" s="1144">
        <v>0.92820247933884292</v>
      </c>
      <c r="AFX91" s="1042">
        <v>1719</v>
      </c>
      <c r="AFY91" s="1144">
        <v>0.88791322314049592</v>
      </c>
      <c r="AFZ91" s="1042">
        <v>1369</v>
      </c>
      <c r="AGA91" s="1144">
        <v>0.70712809917355368</v>
      </c>
      <c r="AGB91" s="1042">
        <v>1291</v>
      </c>
      <c r="AGC91" s="802">
        <v>0.66683884297520657</v>
      </c>
      <c r="AGD91" s="1042">
        <v>1641</v>
      </c>
      <c r="AGE91" s="1039">
        <v>1579</v>
      </c>
      <c r="AGF91" s="1145">
        <v>0.96221815965874469</v>
      </c>
      <c r="AGG91" s="1039">
        <v>22</v>
      </c>
      <c r="AGH91" s="1145">
        <v>1.3406459475929311E-2</v>
      </c>
      <c r="AGI91" s="1039">
        <v>1579</v>
      </c>
      <c r="AGJ91" s="1145">
        <v>0.96221815965874469</v>
      </c>
      <c r="AGK91" s="1039">
        <v>1648</v>
      </c>
      <c r="AGL91" s="1039">
        <v>1575</v>
      </c>
      <c r="AGM91" s="1145">
        <v>0.95570388349514568</v>
      </c>
      <c r="AGN91" s="1039">
        <v>1512</v>
      </c>
      <c r="AGO91" s="1145">
        <v>0.91747572815533984</v>
      </c>
      <c r="AGP91" s="1039">
        <v>1551</v>
      </c>
      <c r="AGQ91" s="1145">
        <v>0.94114077669902918</v>
      </c>
      <c r="AGR91" s="1039">
        <v>1519</v>
      </c>
      <c r="AGS91" s="1145">
        <v>0.92172330097087374</v>
      </c>
      <c r="AGT91" s="1039">
        <v>1517</v>
      </c>
      <c r="AGU91" s="1145">
        <v>0.92050970873786409</v>
      </c>
      <c r="AGV91" s="1039">
        <v>1832</v>
      </c>
      <c r="AGW91" s="1039">
        <v>1746</v>
      </c>
      <c r="AGX91" s="1145">
        <v>0.95305676855895194</v>
      </c>
      <c r="AGY91" s="1039">
        <v>1640</v>
      </c>
      <c r="AGZ91" s="1145">
        <v>0.89519650655021832</v>
      </c>
      <c r="AHA91" s="1039">
        <v>1746</v>
      </c>
      <c r="AHB91" s="1145">
        <v>0.95305676855895194</v>
      </c>
      <c r="AHC91" s="1039">
        <v>1744</v>
      </c>
      <c r="AHD91" s="1145">
        <v>0.95196506550218341</v>
      </c>
      <c r="AHE91" s="1039">
        <v>1732</v>
      </c>
      <c r="AHF91" s="1145">
        <v>0.94541484716157209</v>
      </c>
      <c r="AHG91" s="1039">
        <v>1596</v>
      </c>
      <c r="AHH91" s="1145">
        <v>0.87117903930131002</v>
      </c>
      <c r="AHI91" s="1039">
        <v>1712</v>
      </c>
      <c r="AHJ91" s="1145">
        <v>0.93449781659388642</v>
      </c>
      <c r="AHK91" s="1039">
        <v>1666</v>
      </c>
      <c r="AHL91" s="1145">
        <v>0.90938864628820959</v>
      </c>
      <c r="AHM91" s="1039">
        <v>1737</v>
      </c>
      <c r="AHN91" s="1145">
        <v>0.94814410480349343</v>
      </c>
      <c r="AHO91" s="1039">
        <v>1661</v>
      </c>
      <c r="AHP91" s="749">
        <v>0.90665938864628826</v>
      </c>
    </row>
    <row r="92" spans="1:900" x14ac:dyDescent="0.2">
      <c r="A92" s="1979"/>
      <c r="B92" s="8" t="s">
        <v>625</v>
      </c>
      <c r="C92" s="1015" t="s">
        <v>733</v>
      </c>
      <c r="D92" s="3" t="s">
        <v>770</v>
      </c>
      <c r="E92" s="1" t="s">
        <v>770</v>
      </c>
      <c r="F92" s="1" t="s">
        <v>770</v>
      </c>
      <c r="G92" s="1" t="s">
        <v>770</v>
      </c>
      <c r="H92" s="1" t="s">
        <v>770</v>
      </c>
      <c r="I92" s="1" t="s">
        <v>770</v>
      </c>
      <c r="J92" s="1" t="s">
        <v>625</v>
      </c>
      <c r="K92" s="1" t="s">
        <v>625</v>
      </c>
      <c r="L92" s="1" t="s">
        <v>737</v>
      </c>
      <c r="M92" s="1" t="s">
        <v>770</v>
      </c>
      <c r="N92" s="1" t="s">
        <v>770</v>
      </c>
      <c r="O92" s="1" t="s">
        <v>770</v>
      </c>
      <c r="P92" s="1" t="s">
        <v>1689</v>
      </c>
      <c r="Q92" s="1" t="s">
        <v>770</v>
      </c>
      <c r="R92" s="1" t="s">
        <v>770</v>
      </c>
      <c r="S92" s="1" t="s">
        <v>770</v>
      </c>
      <c r="T92" s="1" t="s">
        <v>770</v>
      </c>
      <c r="U92" s="913" t="s">
        <v>770</v>
      </c>
      <c r="V92" s="1125">
        <v>2715</v>
      </c>
      <c r="W92" s="1059">
        <v>3070</v>
      </c>
      <c r="X92" s="1059">
        <v>18365</v>
      </c>
      <c r="Y92" s="1059">
        <v>21580</v>
      </c>
      <c r="Z92" s="1098">
        <v>0.14783555676558671</v>
      </c>
      <c r="AA92" s="1098">
        <v>0.14277582873087641</v>
      </c>
      <c r="AB92" s="1098">
        <v>0.15304258044872759</v>
      </c>
      <c r="AC92" s="1098">
        <v>0.1422613531047266</v>
      </c>
      <c r="AD92" s="1098">
        <v>0.13766438665565608</v>
      </c>
      <c r="AE92" s="1072">
        <v>0.14698565909928449</v>
      </c>
      <c r="AF92" s="1059">
        <v>2455</v>
      </c>
      <c r="AG92" s="1059">
        <v>2755</v>
      </c>
      <c r="AH92" s="1059">
        <v>18395</v>
      </c>
      <c r="AI92" s="1059">
        <v>21580</v>
      </c>
      <c r="AJ92" s="1098">
        <v>0.13346017939657515</v>
      </c>
      <c r="AK92" s="1098">
        <v>0.12862225051262313</v>
      </c>
      <c r="AL92" s="1098">
        <v>0.13845116657282719</v>
      </c>
      <c r="AM92" s="1098">
        <v>0.12766450417052827</v>
      </c>
      <c r="AN92" s="1098">
        <v>0.12327822316667186</v>
      </c>
      <c r="AO92" s="1072">
        <v>0.13218332056920218</v>
      </c>
      <c r="AP92" s="1059">
        <v>2475</v>
      </c>
      <c r="AQ92" s="1059">
        <v>2805</v>
      </c>
      <c r="AR92" s="1059">
        <v>18460</v>
      </c>
      <c r="AS92" s="1059">
        <v>21550</v>
      </c>
      <c r="AT92" s="1098">
        <v>0.13407367280606716</v>
      </c>
      <c r="AU92" s="1098">
        <v>0.12923448955791364</v>
      </c>
      <c r="AV92" s="1098">
        <v>0.1390651202426301</v>
      </c>
      <c r="AW92" s="1098">
        <v>0.13016241299303943</v>
      </c>
      <c r="AX92" s="1098">
        <v>0.12573576263114836</v>
      </c>
      <c r="AY92" s="1072">
        <v>0.13472089283540126</v>
      </c>
      <c r="AZ92" s="1059">
        <v>2785</v>
      </c>
      <c r="BA92" s="1059">
        <v>3165</v>
      </c>
      <c r="BB92" s="1059">
        <v>18375</v>
      </c>
      <c r="BC92" s="1059">
        <v>21410</v>
      </c>
      <c r="BD92" s="1098">
        <v>0.15156462585034014</v>
      </c>
      <c r="BE92" s="1098">
        <v>0.14645255659439715</v>
      </c>
      <c r="BF92" s="1098">
        <v>0.15682235174568207</v>
      </c>
      <c r="BG92" s="1098">
        <v>0.1478281177020084</v>
      </c>
      <c r="BH92" s="1098">
        <v>0.14313705244962599</v>
      </c>
      <c r="BI92" s="1072">
        <v>0.15264553616254881</v>
      </c>
      <c r="BJ92" s="1059">
        <v>5992</v>
      </c>
      <c r="BK92" s="1059">
        <v>6442</v>
      </c>
      <c r="BL92" s="1059">
        <v>5672</v>
      </c>
      <c r="BM92" s="1059">
        <v>5611</v>
      </c>
      <c r="BN92" s="1059">
        <v>4936</v>
      </c>
      <c r="BO92" s="1059">
        <v>23717</v>
      </c>
      <c r="BP92" s="1059">
        <v>28653</v>
      </c>
      <c r="BQ92" s="1126">
        <v>108605</v>
      </c>
      <c r="BR92" s="1059">
        <v>6103</v>
      </c>
      <c r="BS92" s="1059">
        <v>6323</v>
      </c>
      <c r="BT92" s="1059">
        <v>5531</v>
      </c>
      <c r="BU92" s="1059">
        <v>5696</v>
      </c>
      <c r="BV92" s="1059">
        <v>4954</v>
      </c>
      <c r="BW92" s="1059">
        <v>23653</v>
      </c>
      <c r="BX92" s="1059">
        <v>28607</v>
      </c>
      <c r="BY92" s="1126">
        <v>107736</v>
      </c>
      <c r="BZ92" s="1059">
        <v>6068</v>
      </c>
      <c r="CA92" s="1059">
        <v>6216</v>
      </c>
      <c r="CB92" s="1059">
        <v>5478</v>
      </c>
      <c r="CC92" s="1059">
        <v>5692</v>
      </c>
      <c r="CD92" s="1059">
        <v>5182</v>
      </c>
      <c r="CE92" s="1059">
        <v>23454</v>
      </c>
      <c r="CF92" s="1059">
        <v>28636</v>
      </c>
      <c r="CG92" s="1126">
        <v>106863</v>
      </c>
      <c r="CH92" s="1059">
        <v>6190</v>
      </c>
      <c r="CI92" s="1059">
        <v>6090</v>
      </c>
      <c r="CJ92" s="1059">
        <v>5451</v>
      </c>
      <c r="CK92" s="1059">
        <v>5595</v>
      </c>
      <c r="CL92" s="1059">
        <v>5384</v>
      </c>
      <c r="CM92" s="1059">
        <v>23326</v>
      </c>
      <c r="CN92" s="1059">
        <v>28710</v>
      </c>
      <c r="CO92" s="1126">
        <v>106117</v>
      </c>
      <c r="CP92" s="1059">
        <v>6317</v>
      </c>
      <c r="CQ92" s="1059">
        <v>5800</v>
      </c>
      <c r="CR92" s="1059">
        <v>5545</v>
      </c>
      <c r="CS92" s="1059">
        <v>5662</v>
      </c>
      <c r="CT92" s="1059">
        <v>5451</v>
      </c>
      <c r="CU92" s="1059">
        <v>23324</v>
      </c>
      <c r="CV92" s="1059">
        <v>28775</v>
      </c>
      <c r="CW92" s="1126">
        <v>105661</v>
      </c>
      <c r="CX92" s="1059">
        <v>6344</v>
      </c>
      <c r="CY92" s="1059">
        <v>5612</v>
      </c>
      <c r="CZ92" s="1059">
        <v>5589</v>
      </c>
      <c r="DA92" s="1059">
        <v>5715</v>
      </c>
      <c r="DB92" s="1059">
        <v>5490</v>
      </c>
      <c r="DC92" s="1059">
        <v>23260</v>
      </c>
      <c r="DD92" s="1059">
        <v>28750</v>
      </c>
      <c r="DE92" s="1126">
        <v>104998</v>
      </c>
      <c r="DF92" s="1059">
        <v>6147</v>
      </c>
      <c r="DG92" s="1059">
        <v>5480</v>
      </c>
      <c r="DH92" s="1059">
        <v>5719</v>
      </c>
      <c r="DI92" s="1059">
        <v>5692</v>
      </c>
      <c r="DJ92" s="1059">
        <v>5389</v>
      </c>
      <c r="DK92" s="1059">
        <v>23038</v>
      </c>
      <c r="DL92" s="1059">
        <v>28427</v>
      </c>
      <c r="DM92" s="1126">
        <v>103769</v>
      </c>
      <c r="DN92" s="1059">
        <v>5982</v>
      </c>
      <c r="DO92" s="1059">
        <v>5470</v>
      </c>
      <c r="DP92" s="1059">
        <v>5667</v>
      </c>
      <c r="DQ92" s="1059">
        <v>5908</v>
      </c>
      <c r="DR92" s="1059">
        <v>5292</v>
      </c>
      <c r="DS92" s="1059">
        <v>23027</v>
      </c>
      <c r="DT92" s="1059">
        <v>28319</v>
      </c>
      <c r="DU92" s="1126">
        <v>102809</v>
      </c>
      <c r="DV92" s="1059">
        <v>5947</v>
      </c>
      <c r="DW92" s="1059">
        <v>5372</v>
      </c>
      <c r="DX92" s="1059">
        <v>5627</v>
      </c>
      <c r="DY92" s="1059">
        <v>6081</v>
      </c>
      <c r="DZ92" s="1059">
        <v>5210</v>
      </c>
      <c r="EA92" s="1059">
        <v>23027</v>
      </c>
      <c r="EB92" s="1059">
        <v>28237</v>
      </c>
      <c r="EC92" s="1126">
        <v>102369</v>
      </c>
      <c r="ED92" s="1059">
        <v>5700</v>
      </c>
      <c r="EE92" s="1059">
        <v>5458</v>
      </c>
      <c r="EF92" s="1059">
        <v>5637</v>
      </c>
      <c r="EG92" s="1059">
        <v>6022</v>
      </c>
      <c r="EH92" s="1059">
        <v>4965</v>
      </c>
      <c r="EI92" s="1059">
        <v>22817</v>
      </c>
      <c r="EJ92" s="1059">
        <v>27782</v>
      </c>
      <c r="EK92" s="1126">
        <v>101511</v>
      </c>
      <c r="EL92" s="1059">
        <v>5497</v>
      </c>
      <c r="EM92" s="1059">
        <v>5503</v>
      </c>
      <c r="EN92" s="1059">
        <v>5723</v>
      </c>
      <c r="EO92" s="1059">
        <v>5900</v>
      </c>
      <c r="EP92" s="1059">
        <v>4900</v>
      </c>
      <c r="EQ92" s="1059">
        <v>22623</v>
      </c>
      <c r="ER92" s="1059">
        <v>27523</v>
      </c>
      <c r="ES92" s="1126">
        <v>100632</v>
      </c>
      <c r="ET92" s="1059" t="s">
        <v>770</v>
      </c>
      <c r="EU92" s="1059" t="s">
        <v>770</v>
      </c>
      <c r="EV92" s="1059">
        <v>153</v>
      </c>
      <c r="EW92" s="1059">
        <v>166</v>
      </c>
      <c r="EX92" s="1059">
        <v>319</v>
      </c>
      <c r="EY92" s="1059">
        <v>1028</v>
      </c>
      <c r="EZ92" s="1098">
        <v>0.31031128404669261</v>
      </c>
      <c r="FA92" s="1098">
        <v>0.2827815019951993</v>
      </c>
      <c r="FB92" s="1098">
        <v>0.33925345631541531</v>
      </c>
      <c r="FC92" s="64" t="s">
        <v>3498</v>
      </c>
      <c r="FD92" s="1098">
        <v>0.16147859922178989</v>
      </c>
      <c r="FE92" s="1098">
        <v>0.14025148370361759</v>
      </c>
      <c r="FF92" s="1098">
        <v>0.18522628805070987</v>
      </c>
      <c r="FG92" s="1126" t="s">
        <v>3498</v>
      </c>
      <c r="FH92" s="1059" t="s">
        <v>770</v>
      </c>
      <c r="FI92" s="1059" t="s">
        <v>770</v>
      </c>
      <c r="FJ92" s="1059">
        <v>144</v>
      </c>
      <c r="FK92" s="1059">
        <v>169</v>
      </c>
      <c r="FL92" s="1059">
        <v>313</v>
      </c>
      <c r="FM92" s="1059">
        <v>964</v>
      </c>
      <c r="FN92" s="1098">
        <v>0.32468879668049794</v>
      </c>
      <c r="FO92" s="1098">
        <v>0.29587576755283795</v>
      </c>
      <c r="FP92" s="1098">
        <v>0.35489348094386325</v>
      </c>
      <c r="FQ92" s="1059" t="s">
        <v>2154</v>
      </c>
      <c r="FR92" s="1098">
        <v>0.17531120331950206</v>
      </c>
      <c r="FS92" s="1098">
        <v>0.15261030253926428</v>
      </c>
      <c r="FT92" s="1098">
        <v>0.20058954822681552</v>
      </c>
      <c r="FU92" s="1126" t="s">
        <v>2154</v>
      </c>
      <c r="FV92" s="1059" t="s">
        <v>770</v>
      </c>
      <c r="FW92" s="1059" t="s">
        <v>770</v>
      </c>
      <c r="FX92" s="1059">
        <v>131</v>
      </c>
      <c r="FY92" s="1059">
        <v>176</v>
      </c>
      <c r="FZ92" s="1059">
        <v>307</v>
      </c>
      <c r="GA92" s="1059">
        <v>973</v>
      </c>
      <c r="GB92" s="1098">
        <v>0.31551901336073995</v>
      </c>
      <c r="GC92" s="1098">
        <v>0.28709278026780549</v>
      </c>
      <c r="GD92" s="1098">
        <v>0.3453962006632374</v>
      </c>
      <c r="GE92" s="1059" t="s">
        <v>2154</v>
      </c>
      <c r="GF92" s="1098">
        <v>0.18088386433710174</v>
      </c>
      <c r="GG92" s="1098">
        <v>0.1579677864100863</v>
      </c>
      <c r="GH92" s="1098">
        <v>0.20630981013079847</v>
      </c>
      <c r="GI92" s="1126" t="s">
        <v>2154</v>
      </c>
      <c r="GJ92" s="1059" t="s">
        <v>770</v>
      </c>
      <c r="GK92" s="1059" t="s">
        <v>770</v>
      </c>
      <c r="GL92" s="1059">
        <v>107</v>
      </c>
      <c r="GM92" s="1059">
        <v>168</v>
      </c>
      <c r="GN92" s="1059">
        <v>275</v>
      </c>
      <c r="GO92" s="1059">
        <v>914</v>
      </c>
      <c r="GP92" s="1098">
        <v>0.30087527352297594</v>
      </c>
      <c r="GQ92" s="1098">
        <v>0.27202579080054906</v>
      </c>
      <c r="GR92" s="1098">
        <v>0.33139155704110079</v>
      </c>
      <c r="GS92" s="1059" t="s">
        <v>3498</v>
      </c>
      <c r="GT92" s="1098">
        <v>0.1838074398249453</v>
      </c>
      <c r="GU92" s="1098">
        <v>0.16003813301886363</v>
      </c>
      <c r="GV92" s="1098">
        <v>0.21022347976265729</v>
      </c>
      <c r="GW92" s="1126" t="s">
        <v>2154</v>
      </c>
      <c r="GX92" s="1059" t="s">
        <v>770</v>
      </c>
      <c r="GY92" s="1059" t="s">
        <v>770</v>
      </c>
      <c r="GZ92" s="1059">
        <v>169</v>
      </c>
      <c r="HA92" s="1059">
        <v>113</v>
      </c>
      <c r="HB92" s="1059">
        <v>282</v>
      </c>
      <c r="HC92" s="1059">
        <v>1102</v>
      </c>
      <c r="HD92" s="1098">
        <v>0.2558983666061706</v>
      </c>
      <c r="HE92" s="1098">
        <v>0.23101349920079589</v>
      </c>
      <c r="HF92" s="1098">
        <v>0.28247914867502083</v>
      </c>
      <c r="HG92" s="1059" t="s">
        <v>3499</v>
      </c>
      <c r="HH92" s="1098">
        <v>0.10254083484573502</v>
      </c>
      <c r="HI92" s="1098">
        <v>8.5988708689903201E-2</v>
      </c>
      <c r="HJ92" s="1098">
        <v>0.12185433878075745</v>
      </c>
      <c r="HK92" s="1126" t="s">
        <v>2154</v>
      </c>
      <c r="HL92" s="1059" t="s">
        <v>770</v>
      </c>
      <c r="HM92" s="1059" t="s">
        <v>770</v>
      </c>
      <c r="HN92" s="1059">
        <v>140</v>
      </c>
      <c r="HO92" s="1059">
        <v>82</v>
      </c>
      <c r="HP92" s="1059">
        <v>222</v>
      </c>
      <c r="HQ92" s="1059">
        <v>1076</v>
      </c>
      <c r="HR92" s="1098">
        <v>0.20631970260223048</v>
      </c>
      <c r="HS92" s="1098">
        <v>0.18320607356501559</v>
      </c>
      <c r="HT92" s="1098">
        <v>0.23152282498068982</v>
      </c>
      <c r="HU92" s="1059" t="s">
        <v>2154</v>
      </c>
      <c r="HV92" s="1098">
        <v>7.6208178438661706E-2</v>
      </c>
      <c r="HW92" s="1098">
        <v>6.1818693345351908E-2</v>
      </c>
      <c r="HX92" s="1098">
        <v>9.3612881771235584E-2</v>
      </c>
      <c r="HY92" s="1126" t="s">
        <v>2154</v>
      </c>
      <c r="HZ92" s="1059" t="s">
        <v>770</v>
      </c>
      <c r="IA92" s="1059" t="s">
        <v>770</v>
      </c>
      <c r="IB92" s="1059">
        <v>139</v>
      </c>
      <c r="IC92" s="1059">
        <v>87</v>
      </c>
      <c r="ID92" s="1059">
        <v>226</v>
      </c>
      <c r="IE92" s="1059">
        <v>1096</v>
      </c>
      <c r="IF92" s="1098">
        <v>0.20620437956204379</v>
      </c>
      <c r="IG92" s="1098">
        <v>0.18329814921228746</v>
      </c>
      <c r="IH92" s="1098">
        <v>0.23116291257517282</v>
      </c>
      <c r="II92" s="1059" t="s">
        <v>2154</v>
      </c>
      <c r="IJ92" s="1098">
        <v>7.9379562043795621E-2</v>
      </c>
      <c r="IK92" s="1098">
        <v>6.4804919609833506E-2</v>
      </c>
      <c r="IL92" s="1098">
        <v>9.6892439036188785E-2</v>
      </c>
      <c r="IM92" s="1126" t="s">
        <v>2154</v>
      </c>
      <c r="IN92" s="1059" t="s">
        <v>770</v>
      </c>
      <c r="IO92" s="1059" t="s">
        <v>770</v>
      </c>
      <c r="IP92" s="1059">
        <v>89</v>
      </c>
      <c r="IQ92" s="1059">
        <v>58</v>
      </c>
      <c r="IR92" s="1059">
        <v>147</v>
      </c>
      <c r="IS92" s="1059">
        <v>695</v>
      </c>
      <c r="IT92" s="1098">
        <v>0.21151079136690648</v>
      </c>
      <c r="IU92" s="1098">
        <v>0.18277738551694014</v>
      </c>
      <c r="IV92" s="1098">
        <v>0.24341578757171181</v>
      </c>
      <c r="IW92" s="1059" t="s">
        <v>2154</v>
      </c>
      <c r="IX92" s="1098">
        <v>8.3453237410071948E-2</v>
      </c>
      <c r="IY92" s="1098">
        <v>6.5110604701733285E-2</v>
      </c>
      <c r="IZ92" s="1098">
        <v>0.1063752985858714</v>
      </c>
      <c r="JA92" s="1126" t="s">
        <v>2154</v>
      </c>
      <c r="JB92" s="1059">
        <v>102752</v>
      </c>
      <c r="JC92" s="1059">
        <v>6338</v>
      </c>
      <c r="JD92" s="1059">
        <v>5557</v>
      </c>
      <c r="JE92" s="1059">
        <v>5581</v>
      </c>
      <c r="JF92" s="1059">
        <v>5607</v>
      </c>
      <c r="JG92" s="1126">
        <v>5441</v>
      </c>
      <c r="JH92" s="1059">
        <v>18603</v>
      </c>
      <c r="JI92" s="1059">
        <v>114</v>
      </c>
      <c r="JJ92" s="1059">
        <v>228</v>
      </c>
      <c r="JK92" s="1059">
        <v>268</v>
      </c>
      <c r="JL92" s="1059">
        <v>306</v>
      </c>
      <c r="JM92" s="1126">
        <v>341</v>
      </c>
      <c r="JN92" s="1060">
        <v>0.18104757085020243</v>
      </c>
      <c r="JO92" s="1060">
        <v>1.7986746607762703E-2</v>
      </c>
      <c r="JP92" s="1060">
        <v>4.1029332373582868E-2</v>
      </c>
      <c r="JQ92" s="1060">
        <v>4.8020068088156245E-2</v>
      </c>
      <c r="JR92" s="1060">
        <v>5.4574638844301769E-2</v>
      </c>
      <c r="JS92" s="1072">
        <v>6.2672302885498993E-2</v>
      </c>
      <c r="JT92" s="1059">
        <v>104640</v>
      </c>
      <c r="JU92" s="1059">
        <v>98136</v>
      </c>
      <c r="JV92" s="1059">
        <v>93594</v>
      </c>
      <c r="JW92" s="1059">
        <v>4542</v>
      </c>
      <c r="JX92" s="1059">
        <v>815</v>
      </c>
      <c r="JY92" s="1059">
        <v>99</v>
      </c>
      <c r="JZ92" s="1059">
        <v>3628</v>
      </c>
      <c r="KA92" s="1059">
        <v>1836</v>
      </c>
      <c r="KB92" s="1059">
        <v>3372</v>
      </c>
      <c r="KC92" s="1059">
        <v>869</v>
      </c>
      <c r="KD92" s="1059">
        <v>427</v>
      </c>
      <c r="KE92" s="1060">
        <v>0.89443807339449544</v>
      </c>
      <c r="KF92" s="1072">
        <v>0.10556192660550456</v>
      </c>
      <c r="KG92" s="1059">
        <v>6346</v>
      </c>
      <c r="KH92" s="1059">
        <v>5570</v>
      </c>
      <c r="KI92" s="1059">
        <v>5367</v>
      </c>
      <c r="KJ92" s="1059">
        <v>203</v>
      </c>
      <c r="KK92" s="1059">
        <v>7</v>
      </c>
      <c r="KL92" s="1059">
        <v>8</v>
      </c>
      <c r="KM92" s="1059">
        <v>188</v>
      </c>
      <c r="KN92" s="1059">
        <v>407</v>
      </c>
      <c r="KO92" s="1059">
        <v>290</v>
      </c>
      <c r="KP92" s="1059">
        <v>52</v>
      </c>
      <c r="KQ92" s="1059">
        <v>27</v>
      </c>
      <c r="KR92" s="1060">
        <v>0.84572959344468956</v>
      </c>
      <c r="KS92" s="1072">
        <v>0.15427040655531044</v>
      </c>
      <c r="KT92" s="1059">
        <v>3438</v>
      </c>
      <c r="KU92" s="1059">
        <v>3029</v>
      </c>
      <c r="KV92" s="1059">
        <v>2940</v>
      </c>
      <c r="KW92" s="1059">
        <v>89</v>
      </c>
      <c r="KX92" s="1059">
        <v>7</v>
      </c>
      <c r="KY92" s="1059">
        <v>2</v>
      </c>
      <c r="KZ92" s="1059">
        <v>80</v>
      </c>
      <c r="LA92" s="1059">
        <v>183</v>
      </c>
      <c r="LB92" s="1059">
        <v>176</v>
      </c>
      <c r="LC92" s="1059">
        <v>34</v>
      </c>
      <c r="LD92" s="1059">
        <v>16</v>
      </c>
      <c r="LE92" s="1060">
        <v>0.85514834205933687</v>
      </c>
      <c r="LF92" s="1072">
        <v>0.14485165794066313</v>
      </c>
      <c r="LG92" s="1059">
        <v>2121</v>
      </c>
      <c r="LH92" s="1059">
        <v>1920</v>
      </c>
      <c r="LI92" s="1059">
        <v>1877</v>
      </c>
      <c r="LJ92" s="1059">
        <v>43</v>
      </c>
      <c r="LK92" s="1059">
        <v>4</v>
      </c>
      <c r="LL92" s="1059">
        <v>3</v>
      </c>
      <c r="LM92" s="1059">
        <v>36</v>
      </c>
      <c r="LN92" s="1059">
        <v>90</v>
      </c>
      <c r="LO92" s="1059">
        <v>88</v>
      </c>
      <c r="LP92" s="1059">
        <v>13</v>
      </c>
      <c r="LQ92" s="1059">
        <v>10</v>
      </c>
      <c r="LR92" s="1060">
        <v>0.88495992456388495</v>
      </c>
      <c r="LS92" s="1072">
        <v>0.11504007543611505</v>
      </c>
      <c r="LT92" s="1059">
        <v>5584</v>
      </c>
      <c r="LU92" s="1059">
        <v>5097</v>
      </c>
      <c r="LV92" s="1059">
        <v>4981</v>
      </c>
      <c r="LW92" s="1059">
        <v>116</v>
      </c>
      <c r="LX92" s="1059">
        <v>9</v>
      </c>
      <c r="LY92" s="1059">
        <v>6</v>
      </c>
      <c r="LZ92" s="1059">
        <v>101</v>
      </c>
      <c r="MA92" s="1059">
        <v>206</v>
      </c>
      <c r="MB92" s="1059">
        <v>218</v>
      </c>
      <c r="MC92" s="1059">
        <v>41</v>
      </c>
      <c r="MD92" s="1059">
        <v>22</v>
      </c>
      <c r="ME92" s="1060">
        <v>0.89201289398280803</v>
      </c>
      <c r="MF92" s="1072">
        <v>0.10798710601719197</v>
      </c>
      <c r="MG92" s="1059">
        <v>1180</v>
      </c>
      <c r="MH92" s="1059">
        <v>1091</v>
      </c>
      <c r="MI92" s="1059">
        <v>1058</v>
      </c>
      <c r="MJ92" s="1059">
        <v>33</v>
      </c>
      <c r="MK92" s="1059">
        <v>2</v>
      </c>
      <c r="ML92" s="1059">
        <v>3</v>
      </c>
      <c r="MM92" s="1059">
        <v>28</v>
      </c>
      <c r="MN92" s="1059">
        <v>37</v>
      </c>
      <c r="MO92" s="1059">
        <v>30</v>
      </c>
      <c r="MP92" s="1059">
        <v>16</v>
      </c>
      <c r="MQ92" s="1059">
        <v>6</v>
      </c>
      <c r="MR92" s="1060">
        <v>0.89661016949152539</v>
      </c>
      <c r="MS92" s="1072">
        <v>0.10338983050847461</v>
      </c>
      <c r="MT92" s="1059">
        <v>2270</v>
      </c>
      <c r="MU92" s="1059">
        <v>2089</v>
      </c>
      <c r="MV92" s="1059">
        <v>2050</v>
      </c>
      <c r="MW92" s="1059">
        <v>39</v>
      </c>
      <c r="MX92" s="1059">
        <v>5</v>
      </c>
      <c r="MY92" s="1059">
        <v>4</v>
      </c>
      <c r="MZ92" s="1059">
        <v>30</v>
      </c>
      <c r="NA92" s="1059">
        <v>67</v>
      </c>
      <c r="NB92" s="1059">
        <v>81</v>
      </c>
      <c r="NC92" s="1059">
        <v>23</v>
      </c>
      <c r="ND92" s="1059">
        <v>10</v>
      </c>
      <c r="NE92" s="1060">
        <v>0.90308370044052866</v>
      </c>
      <c r="NF92" s="1072">
        <v>9.6916299559471342E-2</v>
      </c>
      <c r="NG92" s="1059">
        <v>2209</v>
      </c>
      <c r="NH92" s="1059">
        <v>2028</v>
      </c>
      <c r="NI92" s="1059">
        <v>1974</v>
      </c>
      <c r="NJ92" s="1059">
        <v>54</v>
      </c>
      <c r="NK92" s="1059">
        <v>4</v>
      </c>
      <c r="NL92" s="1059">
        <v>5</v>
      </c>
      <c r="NM92" s="1059">
        <v>45</v>
      </c>
      <c r="NN92" s="1059">
        <v>65</v>
      </c>
      <c r="NO92" s="1059">
        <v>75</v>
      </c>
      <c r="NP92" s="1059">
        <v>28</v>
      </c>
      <c r="NQ92" s="1059">
        <v>13</v>
      </c>
      <c r="NR92" s="1060">
        <v>0.8936170212765957</v>
      </c>
      <c r="NS92" s="1072">
        <v>0.1063829787234043</v>
      </c>
      <c r="NT92" s="1059">
        <v>5497</v>
      </c>
      <c r="NU92" s="1059">
        <v>5105</v>
      </c>
      <c r="NV92" s="1059">
        <v>4868</v>
      </c>
      <c r="NW92" s="1059">
        <v>237</v>
      </c>
      <c r="NX92" s="1059">
        <v>35</v>
      </c>
      <c r="NY92" s="1059">
        <v>6</v>
      </c>
      <c r="NZ92" s="1059">
        <v>196</v>
      </c>
      <c r="OA92" s="1059">
        <v>119</v>
      </c>
      <c r="OB92" s="1059">
        <v>197</v>
      </c>
      <c r="OC92" s="1059">
        <v>56</v>
      </c>
      <c r="OD92" s="1059">
        <v>20</v>
      </c>
      <c r="OE92" s="1060">
        <v>0.88557394942696011</v>
      </c>
      <c r="OF92" s="1072">
        <v>0.11442605057303989</v>
      </c>
      <c r="OG92" s="1059">
        <v>28645</v>
      </c>
      <c r="OH92" s="1059">
        <v>25929</v>
      </c>
      <c r="OI92" s="1059">
        <v>25115</v>
      </c>
      <c r="OJ92" s="1059">
        <v>814</v>
      </c>
      <c r="OK92" s="1059">
        <v>73</v>
      </c>
      <c r="OL92" s="1059">
        <v>37</v>
      </c>
      <c r="OM92" s="1059">
        <v>704</v>
      </c>
      <c r="ON92" s="1059">
        <v>1174</v>
      </c>
      <c r="OO92" s="1059">
        <v>1155</v>
      </c>
      <c r="OP92" s="1059">
        <v>263</v>
      </c>
      <c r="OQ92" s="1059">
        <v>124</v>
      </c>
      <c r="OR92" s="1060">
        <v>0.87676732414033864</v>
      </c>
      <c r="OS92" s="1072">
        <v>0.12323267585966136</v>
      </c>
      <c r="OT92" s="1059">
        <v>105661</v>
      </c>
      <c r="OU92" s="1059">
        <v>17.44951683213295</v>
      </c>
      <c r="OV92" s="1060">
        <v>0</v>
      </c>
      <c r="OW92" s="1072">
        <v>0.15384615384615385</v>
      </c>
      <c r="OX92" s="1059">
        <v>18813</v>
      </c>
      <c r="OY92" s="1060">
        <v>0.14496645936320632</v>
      </c>
      <c r="OZ92" s="1059">
        <v>2727.2540000000004</v>
      </c>
      <c r="PA92" s="1060">
        <v>0</v>
      </c>
      <c r="PB92" s="1072">
        <v>0.1076923076923077</v>
      </c>
      <c r="PC92" s="1059">
        <v>4710</v>
      </c>
      <c r="PD92" s="1059">
        <v>685</v>
      </c>
      <c r="PE92" s="1126">
        <v>325</v>
      </c>
      <c r="PF92" s="1059">
        <v>4580</v>
      </c>
      <c r="PG92" s="1059">
        <v>695</v>
      </c>
      <c r="PH92" s="1126">
        <v>300</v>
      </c>
      <c r="PI92" s="1059">
        <v>4375</v>
      </c>
      <c r="PJ92" s="1059">
        <v>700</v>
      </c>
      <c r="PK92" s="1126">
        <v>270</v>
      </c>
      <c r="PL92" s="1059">
        <v>4215</v>
      </c>
      <c r="PM92" s="1059">
        <v>705</v>
      </c>
      <c r="PN92" s="1126">
        <v>300</v>
      </c>
      <c r="PO92" s="1059">
        <v>4020</v>
      </c>
      <c r="PP92" s="1059">
        <v>755</v>
      </c>
      <c r="PQ92" s="1126">
        <v>250</v>
      </c>
      <c r="PR92" s="1059">
        <v>3800</v>
      </c>
      <c r="PS92" s="1059">
        <v>720</v>
      </c>
      <c r="PT92" s="1126">
        <v>210</v>
      </c>
      <c r="PU92" s="1059" t="s">
        <v>770</v>
      </c>
      <c r="PV92" s="1059" t="s">
        <v>770</v>
      </c>
      <c r="PW92" s="1059" t="s">
        <v>770</v>
      </c>
      <c r="PX92" s="1059" t="s">
        <v>770</v>
      </c>
      <c r="PY92" s="1059" t="s">
        <v>770</v>
      </c>
      <c r="PZ92" s="1059" t="s">
        <v>770</v>
      </c>
      <c r="QA92" s="1059" t="s">
        <v>770</v>
      </c>
      <c r="QB92" s="1126" t="s">
        <v>770</v>
      </c>
      <c r="QC92" s="1059">
        <v>1099</v>
      </c>
      <c r="QD92" s="1059">
        <v>1173</v>
      </c>
      <c r="QE92" s="1059" t="s">
        <v>770</v>
      </c>
      <c r="QF92" s="1059">
        <v>1107</v>
      </c>
      <c r="QG92" s="1059">
        <v>1168</v>
      </c>
      <c r="QH92" s="1059">
        <v>1241</v>
      </c>
      <c r="QI92" s="1059">
        <v>1155</v>
      </c>
      <c r="QJ92" s="1059">
        <v>1211</v>
      </c>
      <c r="QK92" s="1126">
        <v>1187</v>
      </c>
      <c r="QL92" s="1059">
        <v>1139</v>
      </c>
      <c r="QM92" s="1059">
        <v>1182</v>
      </c>
      <c r="QN92" s="1059">
        <v>1196</v>
      </c>
      <c r="QO92" s="1059">
        <v>1199</v>
      </c>
      <c r="QP92" s="1059">
        <v>1276</v>
      </c>
      <c r="QQ92" s="1059">
        <v>1306</v>
      </c>
      <c r="QR92" s="1059">
        <v>1251</v>
      </c>
      <c r="QS92" s="1059">
        <v>1311</v>
      </c>
      <c r="QT92" s="1059">
        <v>1326</v>
      </c>
      <c r="QU92" s="1059">
        <v>1248</v>
      </c>
      <c r="QV92" s="1059">
        <v>1202</v>
      </c>
      <c r="QW92" s="1059">
        <v>1157</v>
      </c>
      <c r="QX92" s="1059">
        <v>1180</v>
      </c>
      <c r="QY92" s="1059">
        <v>1042</v>
      </c>
      <c r="QZ92" s="1059">
        <v>1091</v>
      </c>
      <c r="RA92" s="1059">
        <v>1092</v>
      </c>
      <c r="RB92" s="1059">
        <v>1127</v>
      </c>
      <c r="RC92" s="1059">
        <v>1179</v>
      </c>
      <c r="RD92" s="1059">
        <v>1224</v>
      </c>
      <c r="RE92" s="1059">
        <v>989</v>
      </c>
      <c r="RF92" s="1059">
        <v>932</v>
      </c>
      <c r="RG92" s="1059">
        <v>878</v>
      </c>
      <c r="RH92" s="1059">
        <v>870</v>
      </c>
      <c r="RI92" s="1059">
        <v>1145</v>
      </c>
      <c r="RJ92" s="1126">
        <v>1111</v>
      </c>
      <c r="RK92" s="1059">
        <v>1172</v>
      </c>
      <c r="RL92" s="1059">
        <v>1175</v>
      </c>
      <c r="RM92" s="1059">
        <v>1188</v>
      </c>
      <c r="RN92" s="1059">
        <v>1263</v>
      </c>
      <c r="RO92" s="1059">
        <v>1305</v>
      </c>
      <c r="RP92" s="1059">
        <v>1253</v>
      </c>
      <c r="RQ92" s="1059">
        <v>1307</v>
      </c>
      <c r="RR92" s="1059">
        <v>1327</v>
      </c>
      <c r="RS92" s="1059">
        <v>1243</v>
      </c>
      <c r="RT92" s="1059">
        <v>1193</v>
      </c>
      <c r="RU92" s="1059">
        <v>1156</v>
      </c>
      <c r="RV92" s="1059">
        <v>1175</v>
      </c>
      <c r="RW92" s="1059">
        <v>1043</v>
      </c>
      <c r="RX92" s="1059">
        <v>1082</v>
      </c>
      <c r="RY92" s="1059">
        <v>1075</v>
      </c>
      <c r="RZ92" s="1059">
        <v>1121</v>
      </c>
      <c r="SA92" s="1059">
        <v>1176</v>
      </c>
      <c r="SB92" s="1059">
        <v>1232</v>
      </c>
      <c r="SC92" s="1059">
        <v>1153</v>
      </c>
      <c r="SD92" s="1059">
        <v>1014</v>
      </c>
      <c r="SE92" s="1059">
        <v>849</v>
      </c>
      <c r="SF92" s="1059">
        <v>827</v>
      </c>
      <c r="SG92" s="1059">
        <v>1078</v>
      </c>
      <c r="SH92" s="1059">
        <v>1107</v>
      </c>
      <c r="SI92" s="1126">
        <v>1093</v>
      </c>
      <c r="SJ92" s="1059">
        <v>1134</v>
      </c>
      <c r="SK92" s="1059">
        <v>1159</v>
      </c>
      <c r="SL92" s="1059">
        <v>1241</v>
      </c>
      <c r="SM92" s="1059">
        <v>1288</v>
      </c>
      <c r="SN92" s="1059">
        <v>1246</v>
      </c>
      <c r="SO92" s="1059">
        <v>1319</v>
      </c>
      <c r="SP92" s="1059">
        <v>1335</v>
      </c>
      <c r="SQ92" s="1059">
        <v>1238</v>
      </c>
      <c r="SR92" s="1059">
        <v>1180</v>
      </c>
      <c r="SS92" s="1059">
        <v>1144</v>
      </c>
      <c r="ST92" s="1059">
        <v>1169</v>
      </c>
      <c r="SU92" s="1059">
        <v>1030</v>
      </c>
      <c r="SV92" s="1059">
        <v>1078</v>
      </c>
      <c r="SW92" s="1059">
        <v>1081</v>
      </c>
      <c r="SX92" s="1059">
        <v>1120</v>
      </c>
      <c r="SY92" s="1059">
        <v>1169</v>
      </c>
      <c r="SZ92" s="1059">
        <v>1210</v>
      </c>
      <c r="TA92" s="1059">
        <v>1179</v>
      </c>
      <c r="TB92" s="1059">
        <v>1182</v>
      </c>
      <c r="TC92" s="1059">
        <v>952</v>
      </c>
      <c r="TD92" s="1059">
        <v>824</v>
      </c>
      <c r="TE92" s="1059">
        <v>1025</v>
      </c>
      <c r="TF92" s="1059">
        <v>1031</v>
      </c>
      <c r="TG92" s="1059">
        <v>1110</v>
      </c>
      <c r="TH92" s="1126">
        <v>1192</v>
      </c>
      <c r="TI92" s="1059">
        <v>592</v>
      </c>
      <c r="TJ92" s="1059">
        <v>705</v>
      </c>
      <c r="TK92" s="1059">
        <v>1297</v>
      </c>
      <c r="TL92" s="1060">
        <v>0.54356206630686199</v>
      </c>
      <c r="TM92" s="1060">
        <v>0.51636542013974696</v>
      </c>
      <c r="TN92" s="1060">
        <v>0.57050142995468545</v>
      </c>
      <c r="TO92" s="1126" t="s">
        <v>2154</v>
      </c>
      <c r="TP92" s="1059">
        <v>477</v>
      </c>
      <c r="TQ92" s="1059">
        <v>746</v>
      </c>
      <c r="TR92" s="1059">
        <v>1223</v>
      </c>
      <c r="TS92" s="1060">
        <v>0.60997547015535569</v>
      </c>
      <c r="TT92" s="1060">
        <v>0.58233564728209375</v>
      </c>
      <c r="TU92" s="1060">
        <v>0.63692658751275688</v>
      </c>
      <c r="TV92" s="1126" t="s">
        <v>2154</v>
      </c>
      <c r="TW92" s="1059">
        <v>461</v>
      </c>
      <c r="TX92" s="1059">
        <v>779</v>
      </c>
      <c r="TY92" s="1059">
        <v>1240</v>
      </c>
      <c r="TZ92" s="1060">
        <v>0.62822580645161286</v>
      </c>
      <c r="UA92" s="1060">
        <v>0.60096953130683783</v>
      </c>
      <c r="UB92" s="1060">
        <v>0.65469006079383141</v>
      </c>
      <c r="UC92" s="1126" t="s">
        <v>3498</v>
      </c>
      <c r="UD92" s="1059">
        <v>378</v>
      </c>
      <c r="UE92" s="1059">
        <v>898</v>
      </c>
      <c r="UF92" s="1059">
        <v>1276</v>
      </c>
      <c r="UG92" s="1060">
        <v>0.70376175548589337</v>
      </c>
      <c r="UH92" s="1060">
        <v>0.67812752047886171</v>
      </c>
      <c r="UI92" s="1060">
        <v>0.72817280399972828</v>
      </c>
      <c r="UJ92" s="1126" t="s">
        <v>2154</v>
      </c>
      <c r="UK92" s="1059">
        <v>339</v>
      </c>
      <c r="UL92" s="1059">
        <v>866</v>
      </c>
      <c r="UM92" s="1059">
        <v>1205</v>
      </c>
      <c r="UN92" s="1060">
        <v>0.71867219917012448</v>
      </c>
      <c r="UO92" s="1060">
        <v>0.69262027676587734</v>
      </c>
      <c r="UP92" s="1060">
        <v>0.74333432766514862</v>
      </c>
      <c r="UQ92" s="1126" t="s">
        <v>2154</v>
      </c>
      <c r="UR92" s="1059">
        <v>14880</v>
      </c>
      <c r="US92" s="1059">
        <v>14481</v>
      </c>
      <c r="UT92" s="1059">
        <v>399</v>
      </c>
      <c r="UU92" s="1059">
        <v>328</v>
      </c>
      <c r="UV92" s="1060">
        <v>0.82205513784461148</v>
      </c>
      <c r="UW92" s="1059">
        <v>71</v>
      </c>
      <c r="UX92" s="1072">
        <v>0.17794486215538846</v>
      </c>
      <c r="UY92" s="1059">
        <v>11895</v>
      </c>
      <c r="UZ92" s="1059">
        <v>7528</v>
      </c>
      <c r="VA92" s="1059">
        <v>1518</v>
      </c>
      <c r="VB92" s="1059">
        <v>2849</v>
      </c>
      <c r="VC92" s="1060">
        <v>0.63287095418242956</v>
      </c>
      <c r="VD92" s="1060">
        <v>0.12761664564943254</v>
      </c>
      <c r="VE92" s="1072">
        <v>0.23951240016813788</v>
      </c>
      <c r="VF92" s="1059">
        <v>29264</v>
      </c>
      <c r="VG92" s="1059">
        <v>2042</v>
      </c>
      <c r="VH92" s="1059">
        <v>1933</v>
      </c>
      <c r="VI92" s="1059">
        <v>934</v>
      </c>
      <c r="VJ92" s="1059">
        <v>21200</v>
      </c>
      <c r="VK92" s="1059">
        <v>1730</v>
      </c>
      <c r="VL92" s="1059">
        <v>12094</v>
      </c>
      <c r="VM92" s="1072">
        <v>0.14304613858111459</v>
      </c>
      <c r="VN92" s="1059">
        <v>6611</v>
      </c>
      <c r="VO92" s="1059">
        <v>11</v>
      </c>
      <c r="VP92" s="1059">
        <v>1759</v>
      </c>
      <c r="VQ92" s="1059">
        <v>2821</v>
      </c>
      <c r="VR92" s="1059">
        <v>950</v>
      </c>
      <c r="VS92" s="1126">
        <v>12152</v>
      </c>
      <c r="VT92" s="1059">
        <v>4957</v>
      </c>
      <c r="VU92" s="1059">
        <v>3990</v>
      </c>
      <c r="VV92" s="1059">
        <v>956</v>
      </c>
      <c r="VW92" s="1059">
        <v>10</v>
      </c>
      <c r="VX92" s="1059">
        <v>966</v>
      </c>
      <c r="VY92" s="1060">
        <v>0.19285858382085938</v>
      </c>
      <c r="VZ92" s="1072">
        <v>0.19487593302400646</v>
      </c>
      <c r="WA92" s="1059">
        <v>815</v>
      </c>
      <c r="WB92" s="1059">
        <v>735</v>
      </c>
      <c r="WC92" s="1059">
        <v>575</v>
      </c>
      <c r="WD92" s="1059">
        <v>585</v>
      </c>
      <c r="WE92" s="1059">
        <v>535</v>
      </c>
      <c r="WF92" s="1059">
        <v>500</v>
      </c>
      <c r="WG92" s="1126">
        <v>495</v>
      </c>
      <c r="WH92" s="1059">
        <v>2818</v>
      </c>
      <c r="WI92" s="1059">
        <v>999</v>
      </c>
      <c r="WJ92" s="1060">
        <v>0.35450674237047552</v>
      </c>
      <c r="WK92" s="1126">
        <v>287</v>
      </c>
      <c r="WL92" s="1059" t="s">
        <v>770</v>
      </c>
      <c r="WM92" s="1060" t="s">
        <v>770</v>
      </c>
      <c r="WN92" s="1060" t="s">
        <v>770</v>
      </c>
      <c r="WO92" s="1072" t="s">
        <v>770</v>
      </c>
      <c r="WP92" s="1059" t="s">
        <v>770</v>
      </c>
      <c r="WQ92" s="1060" t="s">
        <v>770</v>
      </c>
      <c r="WR92" s="1060" t="s">
        <v>770</v>
      </c>
      <c r="WS92" s="1072" t="s">
        <v>770</v>
      </c>
      <c r="WT92" s="1059" t="s">
        <v>770</v>
      </c>
      <c r="WU92" s="1060" t="s">
        <v>770</v>
      </c>
      <c r="WV92" s="1060" t="s">
        <v>770</v>
      </c>
      <c r="WW92" s="1072" t="s">
        <v>770</v>
      </c>
      <c r="WX92" s="1059" t="s">
        <v>770</v>
      </c>
      <c r="WY92" s="1060" t="s">
        <v>770</v>
      </c>
      <c r="WZ92" s="1060" t="s">
        <v>770</v>
      </c>
      <c r="XA92" s="1072" t="s">
        <v>770</v>
      </c>
      <c r="XB92" s="1059">
        <v>2346</v>
      </c>
      <c r="XC92" s="1059">
        <v>47044</v>
      </c>
      <c r="XD92" s="1072">
        <v>4.9868208485672985E-2</v>
      </c>
      <c r="XE92" s="1059">
        <v>895</v>
      </c>
      <c r="XF92" s="1059">
        <v>5720</v>
      </c>
      <c r="XG92" s="1060">
        <v>0.15646853146853146</v>
      </c>
      <c r="XH92" s="1060">
        <v>0.14728455536182358</v>
      </c>
      <c r="XI92" s="1060">
        <v>0.16611361817708611</v>
      </c>
      <c r="XJ92" s="1059">
        <v>1070</v>
      </c>
      <c r="XK92" s="1059">
        <v>5840</v>
      </c>
      <c r="XL92" s="1060">
        <v>0.18321917808219179</v>
      </c>
      <c r="XM92" s="1060">
        <v>0.17350693172211379</v>
      </c>
      <c r="XN92" s="1060">
        <v>0.19334789723372314</v>
      </c>
      <c r="XO92" s="1059">
        <v>1055</v>
      </c>
      <c r="XP92" s="1059">
        <v>5945</v>
      </c>
      <c r="XQ92" s="1060">
        <v>0.1774600504625736</v>
      </c>
      <c r="XR92" s="1060">
        <v>0.16795740514684762</v>
      </c>
      <c r="XS92" s="1060">
        <v>0.18737925552115156</v>
      </c>
      <c r="XT92" s="1059">
        <v>1040</v>
      </c>
      <c r="XU92" s="1059">
        <v>6100</v>
      </c>
      <c r="XV92" s="1060">
        <v>0.17049180327868851</v>
      </c>
      <c r="XW92" s="1060">
        <v>0.16126262502676916</v>
      </c>
      <c r="XX92" s="1060">
        <v>0.18013573416706666</v>
      </c>
      <c r="XY92" s="1059">
        <v>915</v>
      </c>
      <c r="XZ92" s="1059">
        <v>6080</v>
      </c>
      <c r="YA92" s="1060">
        <v>0.15049342105263158</v>
      </c>
      <c r="YB92" s="1060">
        <v>0.14172674423547468</v>
      </c>
      <c r="YC92" s="1060">
        <v>0.15970146871736088</v>
      </c>
      <c r="YD92" s="1059">
        <v>925</v>
      </c>
      <c r="YE92" s="1059">
        <v>5725</v>
      </c>
      <c r="YF92" s="1060">
        <v>0.16157205240174671</v>
      </c>
      <c r="YG92" s="1060">
        <v>0.15226545392772459</v>
      </c>
      <c r="YH92" s="1060">
        <v>0.17133251472723535</v>
      </c>
      <c r="YI92" s="1059" t="s">
        <v>770</v>
      </c>
      <c r="YJ92" s="1059" t="s">
        <v>770</v>
      </c>
      <c r="YK92" s="1060" t="s">
        <v>770</v>
      </c>
      <c r="YL92" s="1060" t="s">
        <v>770</v>
      </c>
      <c r="YM92" s="1072" t="s">
        <v>770</v>
      </c>
      <c r="YN92" s="1059">
        <v>1080</v>
      </c>
      <c r="YO92" s="1059">
        <v>1075</v>
      </c>
      <c r="YP92" s="1059">
        <v>1080</v>
      </c>
      <c r="YQ92" s="1059">
        <v>970</v>
      </c>
      <c r="YR92" s="1059">
        <v>880</v>
      </c>
      <c r="YS92" s="1059">
        <v>850</v>
      </c>
      <c r="YT92" s="1126">
        <v>730</v>
      </c>
      <c r="YU92" s="1059">
        <v>49</v>
      </c>
      <c r="YV92" s="1059">
        <v>460</v>
      </c>
      <c r="YW92" s="1060">
        <v>0.10652173913043478</v>
      </c>
      <c r="YX92" s="1060">
        <v>8.1516671517349815E-2</v>
      </c>
      <c r="YY92" s="1060">
        <v>0.13804425147479413</v>
      </c>
      <c r="YZ92" s="1059">
        <v>37</v>
      </c>
      <c r="ZA92" s="1059">
        <v>460</v>
      </c>
      <c r="ZB92" s="1060">
        <v>8.0434782608695646E-2</v>
      </c>
      <c r="ZC92" s="1060">
        <v>5.891674887057962E-2</v>
      </c>
      <c r="ZD92" s="1060">
        <v>0.10890235686137496</v>
      </c>
      <c r="ZE92" s="1059">
        <v>43</v>
      </c>
      <c r="ZF92" s="1059">
        <v>458</v>
      </c>
      <c r="ZG92" s="1060">
        <v>9.3886462882096067E-2</v>
      </c>
      <c r="ZH92" s="1060">
        <v>7.0449992451338497E-2</v>
      </c>
      <c r="ZI92" s="1060">
        <v>0.12407879465691088</v>
      </c>
      <c r="ZJ92" s="1059">
        <v>91</v>
      </c>
      <c r="ZK92" s="1059">
        <v>457</v>
      </c>
      <c r="ZL92" s="1060">
        <v>0.19912472647702406</v>
      </c>
      <c r="ZM92" s="1060">
        <v>0.16508652974029139</v>
      </c>
      <c r="ZN92" s="1072">
        <v>0.23817896485359236</v>
      </c>
      <c r="ZO92" s="1059">
        <v>1116</v>
      </c>
      <c r="ZP92" s="1059">
        <v>83</v>
      </c>
      <c r="ZQ92" s="1059">
        <v>1033</v>
      </c>
      <c r="ZR92" s="1060">
        <v>0.92562724014336917</v>
      </c>
      <c r="ZS92" s="1059">
        <v>422</v>
      </c>
      <c r="ZT92" s="1059">
        <v>144</v>
      </c>
      <c r="ZU92" s="1059">
        <v>566</v>
      </c>
      <c r="ZV92" s="1060">
        <v>0.4085188770571152</v>
      </c>
      <c r="ZW92" s="1060">
        <v>0.37893542076278974</v>
      </c>
      <c r="ZX92" s="1060">
        <v>0.43878020162853615</v>
      </c>
      <c r="ZY92" s="1060">
        <v>0.54791868344627304</v>
      </c>
      <c r="ZZ92" s="1060">
        <v>0.51744651280212872</v>
      </c>
      <c r="AAA92" s="1072">
        <v>0.57803578023098634</v>
      </c>
      <c r="AAB92" s="1059">
        <v>279</v>
      </c>
      <c r="AAC92" s="1059">
        <v>897</v>
      </c>
      <c r="AAD92" s="1059">
        <v>1176</v>
      </c>
      <c r="AAE92" s="1060">
        <v>0.76275510204081631</v>
      </c>
      <c r="AAF92" s="1059">
        <v>387</v>
      </c>
      <c r="AAG92" s="1060">
        <v>0.43143812709030099</v>
      </c>
      <c r="AAH92" s="1060">
        <v>0.39938678957848639</v>
      </c>
      <c r="AAI92" s="1060">
        <v>0.46407420148089351</v>
      </c>
      <c r="AAJ92" s="1059">
        <v>116</v>
      </c>
      <c r="AAK92" s="1059">
        <v>503</v>
      </c>
      <c r="AAL92" s="1060">
        <v>0.56075808249721293</v>
      </c>
      <c r="AAM92" s="1060">
        <v>0.52808911001487724</v>
      </c>
      <c r="AAN92" s="1072">
        <v>0.59290887351786736</v>
      </c>
      <c r="AAO92" s="1059">
        <v>1005</v>
      </c>
      <c r="AAP92" s="1059">
        <v>414</v>
      </c>
      <c r="AAQ92" s="1060">
        <v>0.41194029850746267</v>
      </c>
      <c r="AAR92" s="1060">
        <v>0.38190238384790848</v>
      </c>
      <c r="AAS92" s="1060">
        <v>0.44264883928787763</v>
      </c>
      <c r="AAT92" s="1059">
        <v>152</v>
      </c>
      <c r="AAU92" s="1059">
        <v>566</v>
      </c>
      <c r="AAV92" s="1060">
        <v>0.56318407960199002</v>
      </c>
      <c r="AAW92" s="1060">
        <v>0.53233622709188533</v>
      </c>
      <c r="AAX92" s="1072">
        <v>0.59355074839825672</v>
      </c>
      <c r="AAY92" s="1059">
        <v>1170</v>
      </c>
      <c r="AAZ92" s="1059">
        <v>1118</v>
      </c>
      <c r="ABA92" s="1059">
        <v>52</v>
      </c>
      <c r="ABB92" s="1060">
        <v>0.9555555555555556</v>
      </c>
      <c r="ABC92" s="1059">
        <v>461</v>
      </c>
      <c r="ABD92" s="1060">
        <v>0.41234347048300535</v>
      </c>
      <c r="ABE92" s="1060">
        <v>0.38383667849692815</v>
      </c>
      <c r="ABF92" s="1060">
        <v>0.44145057714965874</v>
      </c>
      <c r="ABG92" s="1059">
        <v>144</v>
      </c>
      <c r="ABH92" s="1059">
        <v>605</v>
      </c>
      <c r="ABI92" s="1060">
        <v>0.54114490161001794</v>
      </c>
      <c r="ABJ92" s="1060">
        <v>0.51184438311838099</v>
      </c>
      <c r="ABK92" s="1072">
        <v>0.5701636397413844</v>
      </c>
      <c r="ABL92" s="1059">
        <v>29264</v>
      </c>
      <c r="ABM92" s="1059">
        <v>17170</v>
      </c>
      <c r="ABN92" s="1059">
        <v>12094</v>
      </c>
      <c r="ABO92" s="1059">
        <v>2042</v>
      </c>
      <c r="ABP92" s="1059">
        <v>1301</v>
      </c>
      <c r="ABQ92" s="1059">
        <v>2195</v>
      </c>
      <c r="ABR92" s="1059">
        <v>1933</v>
      </c>
      <c r="ABS92" s="1059">
        <v>1895</v>
      </c>
      <c r="ABT92" s="1059">
        <v>998</v>
      </c>
      <c r="ABU92" s="1059">
        <v>934</v>
      </c>
      <c r="ABV92" s="1059">
        <v>668</v>
      </c>
      <c r="ABW92" s="1126">
        <v>128</v>
      </c>
      <c r="ABX92" s="1059">
        <v>730</v>
      </c>
      <c r="ABY92" s="1059">
        <v>750</v>
      </c>
      <c r="ABZ92" s="1059">
        <v>520</v>
      </c>
      <c r="ACA92" s="1059">
        <v>250</v>
      </c>
      <c r="ACB92" s="1059">
        <v>2015</v>
      </c>
      <c r="ACC92" s="1059">
        <v>2230</v>
      </c>
      <c r="ACD92" s="1059">
        <v>1215</v>
      </c>
      <c r="ACE92" s="1059">
        <v>850</v>
      </c>
      <c r="ACF92" s="1059">
        <v>760</v>
      </c>
      <c r="ACG92" s="1059">
        <v>520</v>
      </c>
      <c r="ACH92" s="1059">
        <v>260</v>
      </c>
      <c r="ACI92" s="1059">
        <v>2145</v>
      </c>
      <c r="ACJ92" s="1059">
        <v>2400</v>
      </c>
      <c r="ACK92" s="1059">
        <v>1305</v>
      </c>
      <c r="ACL92" s="1059">
        <v>880</v>
      </c>
      <c r="ACM92" s="1059">
        <v>855</v>
      </c>
      <c r="ACN92" s="1059">
        <v>530</v>
      </c>
      <c r="ACO92" s="1059">
        <v>290</v>
      </c>
      <c r="ACP92" s="1059">
        <v>2250</v>
      </c>
      <c r="ACQ92" s="1059">
        <v>2550</v>
      </c>
      <c r="ACR92" s="1059">
        <v>1395</v>
      </c>
      <c r="ACS92" s="1059">
        <v>970</v>
      </c>
      <c r="ACT92" s="1059">
        <v>885</v>
      </c>
      <c r="ACU92" s="1059">
        <v>640</v>
      </c>
      <c r="ACV92" s="1059">
        <v>315</v>
      </c>
      <c r="ACW92" s="1059">
        <v>2505</v>
      </c>
      <c r="ACX92" s="1059">
        <v>2840</v>
      </c>
      <c r="ACY92" s="1059">
        <v>1615</v>
      </c>
      <c r="ACZ92" s="1059">
        <v>1080</v>
      </c>
      <c r="ADA92" s="1059">
        <v>920</v>
      </c>
      <c r="ADB92" s="1059">
        <v>655</v>
      </c>
      <c r="ADC92" s="1059">
        <v>310</v>
      </c>
      <c r="ADD92" s="1059">
        <v>2650</v>
      </c>
      <c r="ADE92" s="1059">
        <v>2985</v>
      </c>
      <c r="ADF92" s="1059">
        <v>1685</v>
      </c>
      <c r="ADG92" s="1059">
        <v>1075</v>
      </c>
      <c r="ADH92" s="1059">
        <v>1040</v>
      </c>
      <c r="ADI92" s="1059">
        <v>710</v>
      </c>
      <c r="ADJ92" s="1059">
        <v>325</v>
      </c>
      <c r="ADK92" s="1059">
        <v>2830</v>
      </c>
      <c r="ADL92" s="1059">
        <v>3190</v>
      </c>
      <c r="ADM92" s="1126">
        <v>1795</v>
      </c>
      <c r="ADN92" s="1059">
        <v>1181</v>
      </c>
      <c r="ADO92" s="1059">
        <v>1085</v>
      </c>
      <c r="ADP92" s="1060">
        <v>0.91871295512277729</v>
      </c>
      <c r="ADQ92" s="1059">
        <v>1084</v>
      </c>
      <c r="ADR92" s="1060">
        <v>0.91786621507197286</v>
      </c>
      <c r="ADS92" s="1059">
        <v>1173</v>
      </c>
      <c r="ADT92" s="1059">
        <v>974</v>
      </c>
      <c r="ADU92" s="1060">
        <v>0.83034953111679455</v>
      </c>
      <c r="ADV92" s="1059">
        <v>1048</v>
      </c>
      <c r="ADW92" s="1060">
        <v>0.89343563512361468</v>
      </c>
      <c r="ADX92" s="1059">
        <v>1050</v>
      </c>
      <c r="ADY92" s="1060">
        <v>0.8951406649616368</v>
      </c>
      <c r="ADZ92" s="1059">
        <v>1026</v>
      </c>
      <c r="AEA92" s="1060">
        <v>0.8746803069053708</v>
      </c>
      <c r="AEB92" s="1059">
        <v>1351</v>
      </c>
      <c r="AEC92" s="1059">
        <v>1289</v>
      </c>
      <c r="AED92" s="1060">
        <v>0.95410806809770543</v>
      </c>
      <c r="AEE92" s="1059">
        <v>1042</v>
      </c>
      <c r="AEF92" s="1060">
        <v>0.77128053293856402</v>
      </c>
      <c r="AEG92" s="1059">
        <v>1289</v>
      </c>
      <c r="AEH92" s="1060">
        <v>0.95410806809770543</v>
      </c>
      <c r="AEI92" s="1059">
        <v>1289</v>
      </c>
      <c r="AEJ92" s="1060">
        <v>0.95410806809770543</v>
      </c>
      <c r="AEK92" s="1059">
        <v>1260</v>
      </c>
      <c r="AEL92" s="1060">
        <v>0.93264248704663211</v>
      </c>
      <c r="AEM92" s="1059">
        <v>1250</v>
      </c>
      <c r="AEN92" s="1060">
        <v>0.92524056254626208</v>
      </c>
      <c r="AEO92" s="1059">
        <v>1027</v>
      </c>
      <c r="AEP92" s="1072">
        <v>0.76017764618800887</v>
      </c>
      <c r="AEQ92" s="1042">
        <v>1181</v>
      </c>
      <c r="AER92" s="1042">
        <v>899</v>
      </c>
      <c r="AES92" s="1144">
        <v>0.76121930567315832</v>
      </c>
      <c r="AET92" s="64">
        <v>294</v>
      </c>
      <c r="AEU92" s="1144">
        <v>0.24894157493649449</v>
      </c>
      <c r="AEV92" s="1042">
        <v>914</v>
      </c>
      <c r="AEW92" s="1144">
        <v>0.77392040643522442</v>
      </c>
      <c r="AEX92" s="1042">
        <v>1164</v>
      </c>
      <c r="AEY92" s="1042">
        <v>1021</v>
      </c>
      <c r="AEZ92" s="1144">
        <v>0.87714776632302405</v>
      </c>
      <c r="AFA92" s="65">
        <v>925</v>
      </c>
      <c r="AFB92" s="1144">
        <v>0.7946735395189003</v>
      </c>
      <c r="AFC92" s="65">
        <v>813</v>
      </c>
      <c r="AFD92" s="1144">
        <v>0.69845360824742264</v>
      </c>
      <c r="AFE92" s="1042">
        <v>927</v>
      </c>
      <c r="AFF92" s="1144">
        <v>0.79639175257731953</v>
      </c>
      <c r="AFG92" s="1042">
        <v>685</v>
      </c>
      <c r="AFH92" s="1144">
        <v>0.58848797250859108</v>
      </c>
      <c r="AFI92" s="1042">
        <v>1320</v>
      </c>
      <c r="AFJ92" s="1042">
        <v>1257</v>
      </c>
      <c r="AFK92" s="1144">
        <v>0.95227272727272727</v>
      </c>
      <c r="AFL92" s="65">
        <v>1124</v>
      </c>
      <c r="AFM92" s="1144">
        <v>0.85151515151515156</v>
      </c>
      <c r="AFN92" s="65">
        <v>1257</v>
      </c>
      <c r="AFO92" s="1144">
        <v>0.95227272727272727</v>
      </c>
      <c r="AFP92" s="65">
        <v>1255</v>
      </c>
      <c r="AFQ92" s="1144">
        <v>0.9507575757575758</v>
      </c>
      <c r="AFR92" s="65">
        <v>929</v>
      </c>
      <c r="AFS92" s="1144">
        <v>0.70378787878787874</v>
      </c>
      <c r="AFT92" s="65">
        <v>1218</v>
      </c>
      <c r="AFU92" s="1144">
        <v>0.92272727272727273</v>
      </c>
      <c r="AFV92" s="1042">
        <v>1220</v>
      </c>
      <c r="AFW92" s="1144">
        <v>0.9242424242424242</v>
      </c>
      <c r="AFX92" s="1042">
        <v>1154</v>
      </c>
      <c r="AFY92" s="1144">
        <v>0.87424242424242427</v>
      </c>
      <c r="AFZ92" s="1042">
        <v>932</v>
      </c>
      <c r="AGA92" s="1144">
        <v>0.70606060606060606</v>
      </c>
      <c r="AGB92" s="1042">
        <v>889</v>
      </c>
      <c r="AGC92" s="802">
        <v>0.67348484848484846</v>
      </c>
      <c r="AGD92" s="1042">
        <v>1147</v>
      </c>
      <c r="AGE92" s="1039">
        <v>1009</v>
      </c>
      <c r="AGF92" s="1145">
        <v>0.87968613775065385</v>
      </c>
      <c r="AGG92" s="1039">
        <v>13</v>
      </c>
      <c r="AGH92" s="1145">
        <v>1.1333914559721011E-2</v>
      </c>
      <c r="AGI92" s="1039">
        <v>1010</v>
      </c>
      <c r="AGJ92" s="1145">
        <v>0.88055797733217089</v>
      </c>
      <c r="AGK92" s="1039">
        <v>1166</v>
      </c>
      <c r="AGL92" s="1039">
        <v>1125</v>
      </c>
      <c r="AGM92" s="1145">
        <v>0.96483704974271012</v>
      </c>
      <c r="AGN92" s="1039">
        <v>1073</v>
      </c>
      <c r="AGO92" s="1145">
        <v>0.92024013722126929</v>
      </c>
      <c r="AGP92" s="1039">
        <v>1114</v>
      </c>
      <c r="AGQ92" s="1145">
        <v>0.95540308747855918</v>
      </c>
      <c r="AGR92" s="1039">
        <v>1072</v>
      </c>
      <c r="AGS92" s="1145">
        <v>0.9193825042881647</v>
      </c>
      <c r="AGT92" s="1039">
        <v>1068</v>
      </c>
      <c r="AGU92" s="1145">
        <v>0.91595197255574612</v>
      </c>
      <c r="AGV92" s="1039">
        <v>1322</v>
      </c>
      <c r="AGW92" s="1039">
        <v>1273</v>
      </c>
      <c r="AGX92" s="1145">
        <v>0.96293494704992433</v>
      </c>
      <c r="AGY92" s="1039">
        <v>1227</v>
      </c>
      <c r="AGZ92" s="1145">
        <v>0.92813918305597576</v>
      </c>
      <c r="AHA92" s="1039">
        <v>1273</v>
      </c>
      <c r="AHB92" s="1145">
        <v>0.96293494704992433</v>
      </c>
      <c r="AHC92" s="1039">
        <v>1268</v>
      </c>
      <c r="AHD92" s="1145">
        <v>0.9591527987897126</v>
      </c>
      <c r="AHE92" s="1039">
        <v>1266</v>
      </c>
      <c r="AHF92" s="1145">
        <v>0.95763993948562787</v>
      </c>
      <c r="AHG92" s="1039">
        <v>1184</v>
      </c>
      <c r="AHH92" s="1145">
        <v>0.89561270801815429</v>
      </c>
      <c r="AHI92" s="1039">
        <v>1254</v>
      </c>
      <c r="AHJ92" s="1145">
        <v>0.94856278366111957</v>
      </c>
      <c r="AHK92" s="1039">
        <v>1226</v>
      </c>
      <c r="AHL92" s="1145">
        <v>0.92738275340393339</v>
      </c>
      <c r="AHM92" s="1039">
        <v>1273</v>
      </c>
      <c r="AHN92" s="1145">
        <v>0.96293494704992433</v>
      </c>
      <c r="AHO92" s="1039">
        <v>1210</v>
      </c>
      <c r="AHP92" s="749">
        <v>0.91527987897125562</v>
      </c>
    </row>
    <row r="93" spans="1:900" x14ac:dyDescent="0.2">
      <c r="V93" s="1125"/>
      <c r="W93" s="1059"/>
      <c r="X93" s="1059"/>
      <c r="Y93" s="1059"/>
      <c r="Z93" s="1098"/>
      <c r="AA93" s="1098"/>
      <c r="AB93" s="1098"/>
      <c r="AC93" s="1098"/>
      <c r="AD93" s="1098"/>
      <c r="AE93" s="1072"/>
      <c r="AF93" s="1059"/>
      <c r="AG93" s="1059"/>
      <c r="AH93" s="1059"/>
      <c r="AI93" s="1059"/>
      <c r="AJ93" s="1098"/>
      <c r="AK93" s="1098"/>
      <c r="AL93" s="1098"/>
      <c r="AM93" s="1098"/>
      <c r="AN93" s="1098"/>
      <c r="AO93" s="1072"/>
      <c r="AP93" s="1059"/>
      <c r="AQ93" s="1059"/>
      <c r="AR93" s="1059"/>
      <c r="AS93" s="1059"/>
      <c r="AT93" s="1098"/>
      <c r="AU93" s="1098"/>
      <c r="AV93" s="1098"/>
      <c r="AW93" s="1098"/>
      <c r="AX93" s="1098"/>
      <c r="AY93" s="1072"/>
      <c r="AZ93" s="1059"/>
      <c r="BA93" s="1059"/>
      <c r="BB93" s="1059"/>
      <c r="BC93" s="1059"/>
      <c r="BD93" s="1098"/>
      <c r="BE93" s="1098"/>
      <c r="BF93" s="1098"/>
      <c r="BG93" s="1098"/>
      <c r="BH93" s="1098"/>
      <c r="BI93" s="1072"/>
      <c r="BJ93" s="1059"/>
      <c r="BK93" s="1059"/>
      <c r="BL93" s="1059"/>
      <c r="BM93" s="1059"/>
      <c r="BN93" s="1059"/>
      <c r="BO93" s="1059"/>
      <c r="BP93" s="1059"/>
      <c r="BQ93" s="1126"/>
      <c r="BR93" s="1059"/>
      <c r="BS93" s="1059"/>
      <c r="BT93" s="1059"/>
      <c r="BU93" s="1059"/>
      <c r="BV93" s="1059"/>
      <c r="BW93" s="1059"/>
      <c r="BX93" s="1059"/>
      <c r="BY93" s="1126"/>
      <c r="BZ93" s="1059"/>
      <c r="CA93" s="1059"/>
      <c r="CB93" s="1059"/>
      <c r="CC93" s="1059"/>
      <c r="CD93" s="1059"/>
      <c r="CE93" s="1059"/>
      <c r="CF93" s="1059"/>
      <c r="CG93" s="1126"/>
      <c r="CH93" s="1059"/>
      <c r="CI93" s="1059"/>
      <c r="CJ93" s="1059"/>
      <c r="CK93" s="1059"/>
      <c r="CL93" s="1059"/>
      <c r="CM93" s="1059"/>
      <c r="CN93" s="1059"/>
      <c r="CO93" s="1126"/>
      <c r="CP93" s="1059"/>
      <c r="CQ93" s="1059"/>
      <c r="CR93" s="1059"/>
      <c r="CS93" s="1059"/>
      <c r="CT93" s="1059"/>
      <c r="CU93" s="1059"/>
      <c r="CV93" s="1059"/>
      <c r="CW93" s="1126"/>
      <c r="CX93" s="1059"/>
      <c r="CY93" s="1059"/>
      <c r="CZ93" s="1059"/>
      <c r="DA93" s="1059"/>
      <c r="DB93" s="1059"/>
      <c r="DC93" s="1059"/>
      <c r="DD93" s="1059"/>
      <c r="DE93" s="1126"/>
      <c r="DF93" s="1059"/>
      <c r="DG93" s="1059"/>
      <c r="DH93" s="1059"/>
      <c r="DI93" s="1059"/>
      <c r="DJ93" s="1059"/>
      <c r="DK93" s="1059"/>
      <c r="DL93" s="1059"/>
      <c r="DM93" s="1126"/>
      <c r="DN93" s="1059"/>
      <c r="DO93" s="1059"/>
      <c r="DP93" s="1059"/>
      <c r="DQ93" s="1059"/>
      <c r="DR93" s="1059"/>
      <c r="DS93" s="1059"/>
      <c r="DT93" s="1059"/>
      <c r="DU93" s="1126"/>
      <c r="DV93" s="1059"/>
      <c r="DW93" s="1059"/>
      <c r="DX93" s="1059"/>
      <c r="DY93" s="1059"/>
      <c r="DZ93" s="1059"/>
      <c r="EA93" s="1059"/>
      <c r="EB93" s="1059"/>
      <c r="EC93" s="1126"/>
      <c r="ED93" s="1059"/>
      <c r="EE93" s="1059"/>
      <c r="EF93" s="1059"/>
      <c r="EG93" s="1059"/>
      <c r="EH93" s="1059"/>
      <c r="EI93" s="1059"/>
      <c r="EJ93" s="1059"/>
      <c r="EK93" s="1126"/>
      <c r="EL93" s="1059"/>
      <c r="EM93" s="1059"/>
      <c r="EN93" s="1059"/>
      <c r="EO93" s="1059"/>
      <c r="EP93" s="1059"/>
      <c r="EQ93" s="1059"/>
      <c r="ER93" s="1059"/>
      <c r="ES93" s="1126"/>
      <c r="ET93" s="1059"/>
      <c r="EU93" s="1059"/>
      <c r="EV93" s="1059"/>
      <c r="EW93" s="1059"/>
      <c r="EX93" s="1059"/>
      <c r="EY93" s="1059"/>
      <c r="EZ93" s="1098"/>
      <c r="FA93" s="1098"/>
      <c r="FB93" s="1098"/>
      <c r="FC93" s="64"/>
      <c r="FD93" s="1098"/>
      <c r="FE93" s="1098"/>
      <c r="FF93" s="1098"/>
      <c r="FG93" s="1126"/>
      <c r="FH93" s="1059"/>
      <c r="FI93" s="1059"/>
      <c r="FJ93" s="1059"/>
      <c r="FK93" s="1059"/>
      <c r="FL93" s="1059"/>
      <c r="FM93" s="1059"/>
      <c r="FN93" s="1098"/>
      <c r="FO93" s="1098"/>
      <c r="FP93" s="1098"/>
      <c r="FQ93" s="1059"/>
      <c r="FR93" s="1098"/>
      <c r="FS93" s="1098"/>
      <c r="FT93" s="1098"/>
      <c r="FU93" s="1126"/>
      <c r="FV93" s="1059"/>
      <c r="FW93" s="1059"/>
      <c r="FX93" s="1059"/>
      <c r="FY93" s="1059"/>
      <c r="FZ93" s="1059"/>
      <c r="GA93" s="1059"/>
      <c r="GB93" s="1098"/>
      <c r="GC93" s="1098"/>
      <c r="GD93" s="1098"/>
      <c r="GE93" s="1059"/>
      <c r="GF93" s="1098"/>
      <c r="GG93" s="1098"/>
      <c r="GH93" s="1098"/>
      <c r="GI93" s="1126"/>
      <c r="GJ93" s="1059"/>
      <c r="GK93" s="1059"/>
      <c r="GL93" s="1059"/>
      <c r="GM93" s="1059"/>
      <c r="GN93" s="1059"/>
      <c r="GO93" s="1059"/>
      <c r="GP93" s="1098"/>
      <c r="GQ93" s="1098"/>
      <c r="GR93" s="1098"/>
      <c r="GS93" s="1059"/>
      <c r="GT93" s="1098"/>
      <c r="GU93" s="1098"/>
      <c r="GV93" s="1098"/>
      <c r="GW93" s="1126"/>
      <c r="GX93" s="1059"/>
      <c r="GY93" s="1059"/>
      <c r="GZ93" s="1059"/>
      <c r="HA93" s="1059"/>
      <c r="HB93" s="1059"/>
      <c r="HC93" s="1059"/>
      <c r="HD93" s="1098"/>
      <c r="HE93" s="1098"/>
      <c r="HF93" s="1098"/>
      <c r="HG93" s="1059"/>
      <c r="HH93" s="1098"/>
      <c r="HI93" s="1098"/>
      <c r="HJ93" s="1098"/>
      <c r="HK93" s="1126"/>
      <c r="HL93" s="1059"/>
      <c r="HM93" s="1059"/>
      <c r="HN93" s="1059"/>
      <c r="HO93" s="1059"/>
      <c r="HP93" s="1059"/>
      <c r="HQ93" s="1059"/>
      <c r="HR93" s="1098"/>
      <c r="HS93" s="1098"/>
      <c r="HT93" s="1098"/>
      <c r="HU93" s="1059"/>
      <c r="HV93" s="1098"/>
      <c r="HW93" s="1098"/>
      <c r="HX93" s="1098"/>
      <c r="HY93" s="1126"/>
      <c r="HZ93" s="1059"/>
      <c r="IA93" s="1059"/>
      <c r="IB93" s="1059"/>
      <c r="IC93" s="1059"/>
      <c r="ID93" s="1059"/>
      <c r="IE93" s="1059"/>
      <c r="IF93" s="1098"/>
      <c r="IG93" s="1098"/>
      <c r="IH93" s="1098"/>
      <c r="II93" s="1059"/>
      <c r="IJ93" s="1098"/>
      <c r="IK93" s="1098"/>
      <c r="IL93" s="1098"/>
      <c r="IM93" s="1126"/>
      <c r="IN93" s="1059"/>
      <c r="IO93" s="1059"/>
      <c r="IP93" s="1059"/>
      <c r="IQ93" s="1059"/>
      <c r="IR93" s="1059"/>
      <c r="IS93" s="1059"/>
      <c r="IT93" s="1098"/>
      <c r="IU93" s="1098"/>
      <c r="IV93" s="1098"/>
      <c r="IW93" s="1059"/>
      <c r="IX93" s="1098"/>
      <c r="IY93" s="1098"/>
      <c r="IZ93" s="1098"/>
      <c r="JA93" s="1126"/>
      <c r="JB93" s="1059"/>
      <c r="JC93" s="1059"/>
      <c r="JD93" s="1059"/>
      <c r="JE93" s="1059"/>
      <c r="JF93" s="1059"/>
      <c r="JG93" s="1126"/>
      <c r="JH93" s="1059"/>
      <c r="JI93" s="1059"/>
      <c r="JJ93" s="1059"/>
      <c r="JK93" s="1059"/>
      <c r="JL93" s="1059"/>
      <c r="JM93" s="1126"/>
      <c r="JN93" s="1060"/>
      <c r="JO93" s="1060"/>
      <c r="JP93" s="1060"/>
      <c r="JQ93" s="1060"/>
      <c r="JR93" s="1060"/>
      <c r="JS93" s="1072"/>
      <c r="JT93" s="1059"/>
      <c r="JU93" s="1059"/>
      <c r="JV93" s="1059"/>
      <c r="JW93" s="1059"/>
      <c r="JX93" s="1059"/>
      <c r="JY93" s="1059"/>
      <c r="JZ93" s="1059"/>
      <c r="KA93" s="1059"/>
      <c r="KB93" s="1059"/>
      <c r="KC93" s="1059"/>
      <c r="KD93" s="1059"/>
      <c r="KE93" s="1060"/>
      <c r="KF93" s="1072"/>
      <c r="KG93" s="1059"/>
      <c r="KH93" s="1059"/>
      <c r="KI93" s="1059"/>
      <c r="KJ93" s="1059"/>
      <c r="KK93" s="1059"/>
      <c r="KL93" s="1059"/>
      <c r="KM93" s="1059"/>
      <c r="KN93" s="1059"/>
      <c r="KO93" s="1059"/>
      <c r="KP93" s="1059"/>
      <c r="KQ93" s="1059"/>
      <c r="KR93" s="1060"/>
      <c r="KS93" s="1072"/>
      <c r="KT93" s="1059"/>
      <c r="KU93" s="1059"/>
      <c r="KV93" s="1059"/>
      <c r="KW93" s="1059"/>
      <c r="KX93" s="1059"/>
      <c r="KY93" s="1059"/>
      <c r="KZ93" s="1059"/>
      <c r="LA93" s="1059"/>
      <c r="LB93" s="1059"/>
      <c r="LC93" s="1059"/>
      <c r="LD93" s="1059"/>
      <c r="LE93" s="1060"/>
      <c r="LF93" s="1072"/>
      <c r="LG93" s="1059"/>
      <c r="LH93" s="1059"/>
      <c r="LI93" s="1059"/>
      <c r="LJ93" s="1059"/>
      <c r="LK93" s="1059"/>
      <c r="LL93" s="1059"/>
      <c r="LM93" s="1059"/>
      <c r="LN93" s="1059"/>
      <c r="LO93" s="1059"/>
      <c r="LP93" s="1059"/>
      <c r="LQ93" s="1059"/>
      <c r="LR93" s="1060"/>
      <c r="LS93" s="1072"/>
      <c r="LT93" s="1059"/>
      <c r="LU93" s="1059"/>
      <c r="LV93" s="1059"/>
      <c r="LW93" s="1059"/>
      <c r="LX93" s="1059"/>
      <c r="LY93" s="1059"/>
      <c r="LZ93" s="1059"/>
      <c r="MA93" s="1059"/>
      <c r="MB93" s="1059"/>
      <c r="MC93" s="1059"/>
      <c r="MD93" s="1059"/>
      <c r="ME93" s="1060"/>
      <c r="MF93" s="1072"/>
      <c r="MG93" s="1059"/>
      <c r="MH93" s="1059"/>
      <c r="MI93" s="1059"/>
      <c r="MJ93" s="1059"/>
      <c r="MK93" s="1059"/>
      <c r="ML93" s="1059"/>
      <c r="MM93" s="1059"/>
      <c r="MN93" s="1059"/>
      <c r="MO93" s="1059"/>
      <c r="MP93" s="1059"/>
      <c r="MQ93" s="1059"/>
      <c r="MR93" s="1060"/>
      <c r="MS93" s="1072"/>
      <c r="MT93" s="1059"/>
      <c r="MU93" s="1059"/>
      <c r="MV93" s="1059"/>
      <c r="MW93" s="1059"/>
      <c r="MX93" s="1059"/>
      <c r="MY93" s="1059"/>
      <c r="MZ93" s="1059"/>
      <c r="NA93" s="1059"/>
      <c r="NB93" s="1059"/>
      <c r="NC93" s="1059"/>
      <c r="ND93" s="1059"/>
      <c r="NE93" s="1060"/>
      <c r="NF93" s="1072"/>
      <c r="NG93" s="1059"/>
      <c r="NH93" s="1059"/>
      <c r="NI93" s="1059"/>
      <c r="NJ93" s="1059"/>
      <c r="NK93" s="1059"/>
      <c r="NL93" s="1059"/>
      <c r="NM93" s="1059"/>
      <c r="NN93" s="1059"/>
      <c r="NO93" s="1059"/>
      <c r="NP93" s="1059"/>
      <c r="NQ93" s="1059"/>
      <c r="NR93" s="1060"/>
      <c r="NS93" s="1072"/>
      <c r="NT93" s="1059"/>
      <c r="NU93" s="1059"/>
      <c r="NV93" s="1059"/>
      <c r="NW93" s="1059"/>
      <c r="NX93" s="1059"/>
      <c r="NY93" s="1059"/>
      <c r="NZ93" s="1059"/>
      <c r="OA93" s="1059"/>
      <c r="OB93" s="1059"/>
      <c r="OC93" s="1059"/>
      <c r="OD93" s="1059"/>
      <c r="OE93" s="1060"/>
      <c r="OF93" s="1072"/>
      <c r="OG93" s="1059"/>
      <c r="OH93" s="1059"/>
      <c r="OI93" s="1059"/>
      <c r="OJ93" s="1059"/>
      <c r="OK93" s="1059"/>
      <c r="OL93" s="1059"/>
      <c r="OM93" s="1059"/>
      <c r="ON93" s="1059"/>
      <c r="OO93" s="1059"/>
      <c r="OP93" s="1059"/>
      <c r="OQ93" s="1059"/>
      <c r="OR93" s="1060"/>
      <c r="OS93" s="1072"/>
      <c r="OT93" s="1059"/>
      <c r="OU93" s="1059"/>
      <c r="OV93" s="1060"/>
      <c r="OW93" s="1072"/>
      <c r="OX93" s="1059"/>
      <c r="OY93" s="1060"/>
      <c r="OZ93" s="1059"/>
      <c r="PA93" s="1060"/>
      <c r="PB93" s="1072"/>
      <c r="PC93" s="1059"/>
      <c r="PD93" s="1059"/>
      <c r="PE93" s="1126"/>
      <c r="PF93" s="1059"/>
      <c r="PG93" s="1059"/>
      <c r="PH93" s="1126"/>
      <c r="PI93" s="1059"/>
      <c r="PJ93" s="1059"/>
      <c r="PK93" s="1126"/>
      <c r="PL93" s="1059"/>
      <c r="PM93" s="1059"/>
      <c r="PN93" s="1126"/>
      <c r="PO93" s="1059"/>
      <c r="PP93" s="1059"/>
      <c r="PQ93" s="1126"/>
      <c r="PR93" s="1059"/>
      <c r="PS93" s="1059"/>
      <c r="PT93" s="1126"/>
      <c r="PU93" s="1059"/>
      <c r="PV93" s="1059"/>
      <c r="PW93" s="1059"/>
      <c r="PX93" s="1059"/>
      <c r="PY93" s="1059"/>
      <c r="PZ93" s="1059"/>
      <c r="QA93" s="1059"/>
      <c r="QB93" s="1126"/>
      <c r="QC93" s="1059"/>
      <c r="QD93" s="1059"/>
      <c r="QE93" s="1059"/>
      <c r="QF93" s="1059"/>
      <c r="QG93" s="1059"/>
      <c r="QH93" s="1059"/>
      <c r="QI93" s="1059"/>
      <c r="QJ93" s="1059"/>
      <c r="QK93" s="1126"/>
      <c r="QL93" s="1059"/>
      <c r="QM93" s="1059"/>
      <c r="QN93" s="1059"/>
      <c r="QO93" s="1059"/>
      <c r="QP93" s="1059"/>
      <c r="QQ93" s="1059"/>
      <c r="QR93" s="1059"/>
      <c r="QS93" s="1059"/>
      <c r="QT93" s="1059"/>
      <c r="QU93" s="1059"/>
      <c r="QV93" s="1059"/>
      <c r="QW93" s="1059"/>
      <c r="QX93" s="1059"/>
      <c r="QY93" s="1059"/>
      <c r="QZ93" s="1059"/>
      <c r="RA93" s="1059"/>
      <c r="RB93" s="1059"/>
      <c r="RC93" s="1059"/>
      <c r="RD93" s="1059"/>
      <c r="RE93" s="1059"/>
      <c r="RF93" s="1059"/>
      <c r="RG93" s="1059"/>
      <c r="RH93" s="1059"/>
      <c r="RI93" s="1059"/>
      <c r="RJ93" s="1126"/>
      <c r="RK93" s="1059"/>
      <c r="RL93" s="1059"/>
      <c r="RM93" s="1059"/>
      <c r="RN93" s="1059"/>
      <c r="RO93" s="1059"/>
      <c r="RP93" s="1059"/>
      <c r="RQ93" s="1059"/>
      <c r="RR93" s="1059"/>
      <c r="RS93" s="1059"/>
      <c r="RT93" s="1059"/>
      <c r="RU93" s="1059"/>
      <c r="RV93" s="1059"/>
      <c r="RW93" s="1059"/>
      <c r="RX93" s="1059"/>
      <c r="RY93" s="1059"/>
      <c r="RZ93" s="1059"/>
      <c r="SA93" s="1059"/>
      <c r="SB93" s="1059"/>
      <c r="SC93" s="1059"/>
      <c r="SD93" s="1059"/>
      <c r="SE93" s="1059"/>
      <c r="SF93" s="1059"/>
      <c r="SG93" s="1059"/>
      <c r="SH93" s="1059"/>
      <c r="SI93" s="1126"/>
      <c r="SJ93" s="1059"/>
      <c r="SK93" s="1059"/>
      <c r="SL93" s="1059"/>
      <c r="SM93" s="1059"/>
      <c r="SN93" s="1059"/>
      <c r="SO93" s="1059"/>
      <c r="SP93" s="1059"/>
      <c r="SQ93" s="1059"/>
      <c r="SR93" s="1059"/>
      <c r="SS93" s="1059"/>
      <c r="ST93" s="1059"/>
      <c r="SU93" s="1059"/>
      <c r="SV93" s="1059"/>
      <c r="SW93" s="1059"/>
      <c r="SX93" s="1059"/>
      <c r="SY93" s="1059"/>
      <c r="SZ93" s="1059"/>
      <c r="TA93" s="1059"/>
      <c r="TB93" s="1059"/>
      <c r="TC93" s="1059"/>
      <c r="TD93" s="1059"/>
      <c r="TE93" s="1059"/>
      <c r="TF93" s="1059"/>
      <c r="TG93" s="1059"/>
      <c r="TH93" s="1126"/>
      <c r="TI93" s="1059"/>
      <c r="TJ93" s="1059"/>
      <c r="TK93" s="1059"/>
      <c r="TL93" s="1060"/>
      <c r="TM93" s="1060"/>
      <c r="TN93" s="1060"/>
      <c r="TO93" s="1126"/>
      <c r="TP93" s="1059"/>
      <c r="TQ93" s="1059"/>
      <c r="TR93" s="1059"/>
      <c r="TS93" s="1060"/>
      <c r="TT93" s="1060"/>
      <c r="TU93" s="1060"/>
      <c r="TV93" s="1126"/>
      <c r="TW93" s="1059"/>
      <c r="TX93" s="1059"/>
      <c r="TY93" s="1059"/>
      <c r="TZ93" s="1060"/>
      <c r="UA93" s="1060"/>
      <c r="UB93" s="1060"/>
      <c r="UC93" s="1126"/>
      <c r="UD93" s="1059"/>
      <c r="UE93" s="1059"/>
      <c r="UF93" s="1059"/>
      <c r="UG93" s="1060"/>
      <c r="UH93" s="1060"/>
      <c r="UI93" s="1060"/>
      <c r="UJ93" s="1126"/>
      <c r="UK93" s="1059"/>
      <c r="UL93" s="1059"/>
      <c r="UM93" s="1059"/>
      <c r="UN93" s="1060"/>
      <c r="UO93" s="1060"/>
      <c r="UP93" s="1060"/>
      <c r="UQ93" s="1126"/>
      <c r="UR93" s="1059"/>
      <c r="US93" s="1059"/>
      <c r="UT93" s="1059"/>
      <c r="UU93" s="1059"/>
      <c r="UV93" s="1060"/>
      <c r="UW93" s="1059"/>
      <c r="UX93" s="1072"/>
      <c r="UY93" s="1059"/>
      <c r="UZ93" s="1059"/>
      <c r="VA93" s="1059"/>
      <c r="VB93" s="1059"/>
      <c r="VC93" s="1060"/>
      <c r="VD93" s="1060"/>
      <c r="VE93" s="1072"/>
      <c r="VF93" s="1059"/>
      <c r="VG93" s="1059"/>
      <c r="VH93" s="1059"/>
      <c r="VI93" s="1059"/>
      <c r="VJ93" s="1059"/>
      <c r="VK93" s="1059"/>
      <c r="VL93" s="1059"/>
      <c r="VM93" s="1072"/>
      <c r="VN93" s="1059"/>
      <c r="VO93" s="1059"/>
      <c r="VP93" s="1059"/>
      <c r="VQ93" s="1059"/>
      <c r="VR93" s="1059"/>
      <c r="VS93" s="1126"/>
      <c r="VT93" s="1059"/>
      <c r="VU93" s="1059"/>
      <c r="VV93" s="1059"/>
      <c r="VW93" s="1059"/>
      <c r="VX93" s="1059"/>
      <c r="VY93" s="1060"/>
      <c r="VZ93" s="1072"/>
      <c r="WA93" s="1059"/>
      <c r="WB93" s="1059"/>
      <c r="WC93" s="1059"/>
      <c r="WD93" s="1059"/>
      <c r="WE93" s="1059"/>
      <c r="WF93" s="1059"/>
      <c r="WG93" s="1126"/>
      <c r="WH93" s="1059"/>
      <c r="WI93" s="1059"/>
      <c r="WJ93" s="1060"/>
      <c r="WK93" s="1126"/>
      <c r="WL93" s="1059"/>
      <c r="WM93" s="1060"/>
      <c r="WN93" s="1060"/>
      <c r="WO93" s="1072"/>
      <c r="WP93" s="1059"/>
      <c r="WQ93" s="1060"/>
      <c r="WR93" s="1060"/>
      <c r="WS93" s="1072"/>
      <c r="WT93" s="1059"/>
      <c r="WU93" s="1060"/>
      <c r="WV93" s="1060"/>
      <c r="WW93" s="1072"/>
      <c r="WX93" s="1059"/>
      <c r="WY93" s="1060"/>
      <c r="WZ93" s="1060"/>
      <c r="XA93" s="1072"/>
      <c r="XB93" s="1059"/>
      <c r="XC93" s="1059"/>
      <c r="XD93" s="1072"/>
      <c r="XE93" s="1059"/>
      <c r="XF93" s="1059"/>
      <c r="XG93" s="1060"/>
      <c r="XH93" s="1060"/>
      <c r="XI93" s="1060"/>
      <c r="XJ93" s="1059"/>
      <c r="XK93" s="1059"/>
      <c r="XL93" s="1060"/>
      <c r="XM93" s="1060"/>
      <c r="XN93" s="1060"/>
      <c r="XO93" s="1059"/>
      <c r="XP93" s="1059"/>
      <c r="XQ93" s="1060"/>
      <c r="XR93" s="1060"/>
      <c r="XS93" s="1060"/>
      <c r="XT93" s="1059"/>
      <c r="XU93" s="1059"/>
      <c r="XV93" s="1060"/>
      <c r="XW93" s="1060"/>
      <c r="XX93" s="1060"/>
      <c r="XY93" s="1059"/>
      <c r="XZ93" s="1059"/>
      <c r="YA93" s="1060"/>
      <c r="YB93" s="1060"/>
      <c r="YC93" s="1060"/>
      <c r="YD93" s="1059"/>
      <c r="YE93" s="1059"/>
      <c r="YF93" s="1060"/>
      <c r="YG93" s="1060"/>
      <c r="YH93" s="1060"/>
      <c r="YI93" s="1059"/>
      <c r="YJ93" s="1059"/>
      <c r="YK93" s="1060"/>
      <c r="YL93" s="1060"/>
      <c r="YM93" s="1072"/>
      <c r="YN93" s="1059"/>
      <c r="YO93" s="1059"/>
      <c r="YP93" s="1059"/>
      <c r="YQ93" s="1059"/>
      <c r="YR93" s="1059"/>
      <c r="YS93" s="1059"/>
      <c r="YT93" s="1126"/>
      <c r="YU93" s="1059"/>
      <c r="YV93" s="1059"/>
      <c r="YW93" s="1060"/>
      <c r="YX93" s="1060"/>
      <c r="YY93" s="1060"/>
      <c r="YZ93" s="1059"/>
      <c r="ZA93" s="1059"/>
      <c r="ZB93" s="1060"/>
      <c r="ZC93" s="1060"/>
      <c r="ZD93" s="1060"/>
      <c r="ZE93" s="1059"/>
      <c r="ZF93" s="1059"/>
      <c r="ZG93" s="1060"/>
      <c r="ZH93" s="1060"/>
      <c r="ZI93" s="1060"/>
      <c r="ZJ93" s="1059"/>
      <c r="ZK93" s="1059"/>
      <c r="ZL93" s="1060"/>
      <c r="ZM93" s="1060"/>
      <c r="ZN93" s="1072"/>
      <c r="ZO93" s="1059"/>
      <c r="ZP93" s="1059"/>
      <c r="ZQ93" s="1059"/>
      <c r="ZR93" s="1060"/>
      <c r="ZS93" s="1059"/>
      <c r="ZT93" s="1059"/>
      <c r="ZU93" s="1059"/>
      <c r="ZV93" s="1060"/>
      <c r="ZW93" s="1060"/>
      <c r="ZX93" s="1060"/>
      <c r="ZY93" s="1060"/>
      <c r="ZZ93" s="1060"/>
      <c r="AAA93" s="1072"/>
      <c r="AAB93" s="1059"/>
      <c r="AAC93" s="1059"/>
      <c r="AAD93" s="1059"/>
      <c r="AAE93" s="1060"/>
      <c r="AAF93" s="1059"/>
      <c r="AAG93" s="1060"/>
      <c r="AAH93" s="1060"/>
      <c r="AAI93" s="1060"/>
      <c r="AAJ93" s="1059"/>
      <c r="AAK93" s="1059"/>
      <c r="AAL93" s="1060"/>
      <c r="AAM93" s="1060"/>
      <c r="AAN93" s="1072"/>
      <c r="AAO93" s="1059"/>
      <c r="AAP93" s="1059"/>
      <c r="AAQ93" s="1060"/>
      <c r="AAR93" s="1060"/>
      <c r="AAS93" s="1060"/>
      <c r="AAT93" s="1059"/>
      <c r="AAU93" s="1059"/>
      <c r="AAV93" s="1060"/>
      <c r="AAW93" s="1060"/>
      <c r="AAX93" s="1072"/>
      <c r="AAY93" s="1059"/>
      <c r="AAZ93" s="1059"/>
      <c r="ABA93" s="1059"/>
      <c r="ABB93" s="1060"/>
      <c r="ABC93" s="1059"/>
      <c r="ABD93" s="1060"/>
      <c r="ABE93" s="1060"/>
      <c r="ABF93" s="1060"/>
      <c r="ABG93" s="1059"/>
      <c r="ABH93" s="1059"/>
      <c r="ABI93" s="1060"/>
      <c r="ABJ93" s="1060"/>
      <c r="ABK93" s="1072"/>
      <c r="ABL93" s="1059"/>
      <c r="ABM93" s="1059"/>
      <c r="ABN93" s="1059"/>
      <c r="ABO93" s="1059"/>
      <c r="ABP93" s="1059"/>
      <c r="ABQ93" s="1059"/>
      <c r="ABR93" s="1059"/>
      <c r="ABS93" s="1059"/>
      <c r="ABT93" s="1059"/>
      <c r="ABU93" s="1059"/>
      <c r="ABV93" s="1059"/>
      <c r="ABW93" s="1126"/>
      <c r="ABX93" s="1059"/>
      <c r="ABY93" s="1059"/>
      <c r="ABZ93" s="1059"/>
      <c r="ACA93" s="1059"/>
      <c r="ACB93" s="1059"/>
      <c r="ACC93" s="1059"/>
      <c r="ACD93" s="1059"/>
      <c r="ACE93" s="1059"/>
      <c r="ACF93" s="1059"/>
      <c r="ACG93" s="1059"/>
      <c r="ACH93" s="1059"/>
      <c r="ACI93" s="1059"/>
      <c r="ACJ93" s="1059"/>
      <c r="ACK93" s="1059"/>
      <c r="ACL93" s="1059"/>
      <c r="ACM93" s="1059"/>
      <c r="ACN93" s="1059"/>
      <c r="ACO93" s="1059"/>
      <c r="ACP93" s="1059"/>
      <c r="ACQ93" s="1059"/>
      <c r="ACR93" s="1059"/>
      <c r="ACS93" s="1059"/>
      <c r="ACT93" s="1059"/>
      <c r="ACU93" s="1059"/>
      <c r="ACV93" s="1059"/>
      <c r="ACW93" s="1059"/>
      <c r="ACX93" s="1059"/>
      <c r="ACY93" s="1059"/>
      <c r="ACZ93" s="1059"/>
      <c r="ADA93" s="1059"/>
      <c r="ADB93" s="1059"/>
      <c r="ADC93" s="1059"/>
      <c r="ADD93" s="1059"/>
      <c r="ADE93" s="1059"/>
      <c r="ADF93" s="1059"/>
      <c r="ADG93" s="1059"/>
      <c r="ADH93" s="1059"/>
      <c r="ADI93" s="1059"/>
      <c r="ADJ93" s="1059"/>
      <c r="ADK93" s="1059"/>
      <c r="ADL93" s="1059"/>
      <c r="ADM93" s="1126"/>
      <c r="ADN93" s="1059"/>
      <c r="ADO93" s="1059"/>
      <c r="ADP93" s="1060"/>
      <c r="ADQ93" s="1059"/>
      <c r="ADR93" s="1060"/>
      <c r="ADS93" s="1059"/>
      <c r="ADT93" s="1059"/>
      <c r="ADU93" s="1060"/>
      <c r="ADV93" s="1059"/>
      <c r="ADW93" s="1060"/>
      <c r="ADX93" s="1059"/>
      <c r="ADY93" s="1060"/>
      <c r="ADZ93" s="1059"/>
      <c r="AEA93" s="1060"/>
      <c r="AEB93" s="1059"/>
      <c r="AEC93" s="1059"/>
      <c r="AED93" s="1060"/>
      <c r="AEE93" s="1059"/>
      <c r="AEF93" s="1060"/>
      <c r="AEG93" s="1059"/>
      <c r="AEH93" s="1060"/>
      <c r="AEI93" s="1059"/>
      <c r="AEJ93" s="1060"/>
      <c r="AEK93" s="1059"/>
      <c r="AEL93" s="1060"/>
      <c r="AEM93" s="1059"/>
      <c r="AEN93" s="1060"/>
      <c r="AEO93" s="1059"/>
      <c r="AEP93" s="1072"/>
      <c r="AEQ93" s="1042"/>
      <c r="AER93" s="1042"/>
      <c r="AES93" s="1144"/>
      <c r="AET93" s="64"/>
      <c r="AEU93" s="1144"/>
      <c r="AEV93" s="1042"/>
      <c r="AEW93" s="1144"/>
      <c r="AEX93" s="1042"/>
      <c r="AEY93" s="1042"/>
      <c r="AEZ93" s="1144"/>
      <c r="AFA93" s="65"/>
      <c r="AFB93" s="1144"/>
      <c r="AFC93" s="65"/>
      <c r="AFD93" s="1144"/>
      <c r="AFE93" s="1042"/>
      <c r="AFF93" s="1144"/>
      <c r="AFG93" s="1042"/>
      <c r="AFH93" s="1144"/>
      <c r="AFI93" s="1042"/>
      <c r="AFJ93" s="1042"/>
      <c r="AFK93" s="1144"/>
      <c r="AFL93" s="65"/>
      <c r="AFM93" s="1144"/>
      <c r="AFN93" s="65"/>
      <c r="AFO93" s="1144"/>
      <c r="AFP93" s="65"/>
      <c r="AFQ93" s="1144"/>
      <c r="AFR93" s="65"/>
      <c r="AFS93" s="1144"/>
      <c r="AFT93" s="65"/>
      <c r="AFU93" s="1144"/>
      <c r="AFV93" s="1042"/>
      <c r="AFW93" s="1144"/>
      <c r="AFX93" s="1042"/>
      <c r="AFY93" s="1144"/>
      <c r="AFZ93" s="1042"/>
      <c r="AGA93" s="1144"/>
      <c r="AGB93" s="1042"/>
      <c r="AGC93" s="802"/>
      <c r="AGD93" s="1042"/>
    </row>
    <row r="94" spans="1:900" ht="12.75" customHeight="1" x14ac:dyDescent="0.2">
      <c r="A94" s="1980" t="s">
        <v>631</v>
      </c>
      <c r="B94" s="8" t="s">
        <v>737</v>
      </c>
      <c r="C94" s="1015" t="s">
        <v>738</v>
      </c>
      <c r="D94" s="3" t="s">
        <v>770</v>
      </c>
      <c r="E94" s="1" t="s">
        <v>770</v>
      </c>
      <c r="F94" s="1" t="s">
        <v>770</v>
      </c>
      <c r="G94" s="1" t="s">
        <v>770</v>
      </c>
      <c r="H94" s="1" t="s">
        <v>770</v>
      </c>
      <c r="I94" s="1" t="s">
        <v>770</v>
      </c>
      <c r="J94" s="1" t="s">
        <v>770</v>
      </c>
      <c r="K94" s="1" t="s">
        <v>770</v>
      </c>
      <c r="L94" s="1" t="s">
        <v>737</v>
      </c>
      <c r="M94" s="1" t="s">
        <v>770</v>
      </c>
      <c r="N94" s="1" t="s">
        <v>770</v>
      </c>
      <c r="O94" s="1" t="s">
        <v>770</v>
      </c>
      <c r="P94" s="1" t="s">
        <v>770</v>
      </c>
      <c r="Q94" s="1" t="s">
        <v>770</v>
      </c>
      <c r="R94" s="1" t="s">
        <v>770</v>
      </c>
      <c r="S94" s="1" t="s">
        <v>770</v>
      </c>
      <c r="T94" s="1" t="s">
        <v>770</v>
      </c>
      <c r="U94" s="913" t="s">
        <v>770</v>
      </c>
      <c r="V94" s="1125">
        <v>11195</v>
      </c>
      <c r="W94" s="1059">
        <v>12850</v>
      </c>
      <c r="X94" s="1059">
        <v>79585</v>
      </c>
      <c r="Y94" s="1059">
        <v>93915</v>
      </c>
      <c r="Z94" s="1098">
        <v>0.1406672111578815</v>
      </c>
      <c r="AA94" s="1098">
        <v>0.13826903656184569</v>
      </c>
      <c r="AB94" s="1098">
        <v>0.1431000730815869</v>
      </c>
      <c r="AC94" s="1098">
        <v>0.1368258531650961</v>
      </c>
      <c r="AD94" s="1098">
        <v>0.1346427721908596</v>
      </c>
      <c r="AE94" s="1072">
        <v>0.13903864316274339</v>
      </c>
      <c r="AF94" s="1059">
        <v>10475</v>
      </c>
      <c r="AG94" s="1059">
        <v>11815</v>
      </c>
      <c r="AH94" s="1059">
        <v>79830</v>
      </c>
      <c r="AI94" s="1059">
        <v>94360</v>
      </c>
      <c r="AJ94" s="1098">
        <v>0.13121633471126143</v>
      </c>
      <c r="AK94" s="1098">
        <v>0.12889191852064272</v>
      </c>
      <c r="AL94" s="1098">
        <v>0.13357624129638113</v>
      </c>
      <c r="AM94" s="1098">
        <v>0.12521195421788894</v>
      </c>
      <c r="AN94" s="1098">
        <v>0.12311551770482278</v>
      </c>
      <c r="AO94" s="1072">
        <v>0.12733890523358879</v>
      </c>
      <c r="AP94" s="1059">
        <v>10645</v>
      </c>
      <c r="AQ94" s="1059">
        <v>11975</v>
      </c>
      <c r="AR94" s="1059">
        <v>79665</v>
      </c>
      <c r="AS94" s="1059">
        <v>93915</v>
      </c>
      <c r="AT94" s="1098">
        <v>0.13362204230214023</v>
      </c>
      <c r="AU94" s="1098">
        <v>0.13127700744304954</v>
      </c>
      <c r="AV94" s="1098">
        <v>0.13600240906292632</v>
      </c>
      <c r="AW94" s="1098">
        <v>0.12750891763828995</v>
      </c>
      <c r="AX94" s="1098">
        <v>0.12539094336948001</v>
      </c>
      <c r="AY94" s="1072">
        <v>0.12965736309119336</v>
      </c>
      <c r="AZ94" s="1059">
        <v>11485</v>
      </c>
      <c r="BA94" s="1059">
        <v>13125</v>
      </c>
      <c r="BB94" s="1059">
        <v>79035</v>
      </c>
      <c r="BC94" s="1059">
        <v>93335</v>
      </c>
      <c r="BD94" s="1098">
        <v>0.14531536660972988</v>
      </c>
      <c r="BE94" s="1098">
        <v>0.14287564996954427</v>
      </c>
      <c r="BF94" s="1098">
        <v>0.14778956013212563</v>
      </c>
      <c r="BG94" s="1098">
        <v>0.14062248888412707</v>
      </c>
      <c r="BH94" s="1098">
        <v>0.13840706912539116</v>
      </c>
      <c r="BI94" s="1072">
        <v>0.14286748976661506</v>
      </c>
      <c r="BJ94" s="1059">
        <v>26106</v>
      </c>
      <c r="BK94" s="1059">
        <v>27637</v>
      </c>
      <c r="BL94" s="1059">
        <v>25248</v>
      </c>
      <c r="BM94" s="1059">
        <v>25396</v>
      </c>
      <c r="BN94" s="1059">
        <v>23669</v>
      </c>
      <c r="BO94" s="1059">
        <v>104387</v>
      </c>
      <c r="BP94" s="1059">
        <v>128056</v>
      </c>
      <c r="BQ94" s="1126">
        <v>498865</v>
      </c>
      <c r="BR94" s="1059">
        <v>26308</v>
      </c>
      <c r="BS94" s="1059">
        <v>26987</v>
      </c>
      <c r="BT94" s="1059">
        <v>24734</v>
      </c>
      <c r="BU94" s="1059">
        <v>25970</v>
      </c>
      <c r="BV94" s="1059">
        <v>23911</v>
      </c>
      <c r="BW94" s="1059">
        <v>103999</v>
      </c>
      <c r="BX94" s="1059">
        <v>127910</v>
      </c>
      <c r="BY94" s="1126">
        <v>495046</v>
      </c>
      <c r="BZ94" s="1059">
        <v>26213</v>
      </c>
      <c r="CA94" s="1059">
        <v>26268</v>
      </c>
      <c r="CB94" s="1059">
        <v>24490</v>
      </c>
      <c r="CC94" s="1059">
        <v>25996</v>
      </c>
      <c r="CD94" s="1059">
        <v>24121</v>
      </c>
      <c r="CE94" s="1059">
        <v>102967</v>
      </c>
      <c r="CF94" s="1059">
        <v>127088</v>
      </c>
      <c r="CG94" s="1126">
        <v>490488</v>
      </c>
      <c r="CH94" s="1059">
        <v>26294</v>
      </c>
      <c r="CI94" s="1059">
        <v>25525</v>
      </c>
      <c r="CJ94" s="1059">
        <v>24493</v>
      </c>
      <c r="CK94" s="1059">
        <v>26230</v>
      </c>
      <c r="CL94" s="1059">
        <v>24315</v>
      </c>
      <c r="CM94" s="1059">
        <v>102542</v>
      </c>
      <c r="CN94" s="1059">
        <v>126857</v>
      </c>
      <c r="CO94" s="1126">
        <v>487063</v>
      </c>
      <c r="CP94" s="1059">
        <v>26157</v>
      </c>
      <c r="CQ94" s="1059">
        <v>24691</v>
      </c>
      <c r="CR94" s="1059">
        <v>24775</v>
      </c>
      <c r="CS94" s="1059">
        <v>26104</v>
      </c>
      <c r="CT94" s="1059">
        <v>24334</v>
      </c>
      <c r="CU94" s="1059">
        <v>101727</v>
      </c>
      <c r="CV94" s="1059">
        <v>126061</v>
      </c>
      <c r="CW94" s="1126">
        <v>483490</v>
      </c>
      <c r="CX94" s="1059">
        <v>25498</v>
      </c>
      <c r="CY94" s="1059">
        <v>23923</v>
      </c>
      <c r="CZ94" s="1059">
        <v>25200</v>
      </c>
      <c r="DA94" s="1059">
        <v>26423</v>
      </c>
      <c r="DB94" s="1059">
        <v>24150</v>
      </c>
      <c r="DC94" s="1059">
        <v>101044</v>
      </c>
      <c r="DD94" s="1059">
        <v>125194</v>
      </c>
      <c r="DE94" s="1126">
        <v>480033</v>
      </c>
      <c r="DF94" s="1059">
        <v>25031</v>
      </c>
      <c r="DG94" s="1059">
        <v>23638</v>
      </c>
      <c r="DH94" s="1059">
        <v>25826</v>
      </c>
      <c r="DI94" s="1059">
        <v>26855</v>
      </c>
      <c r="DJ94" s="1059">
        <v>23492</v>
      </c>
      <c r="DK94" s="1059">
        <v>101350</v>
      </c>
      <c r="DL94" s="1059">
        <v>124842</v>
      </c>
      <c r="DM94" s="1126">
        <v>477438</v>
      </c>
      <c r="DN94" s="1059">
        <v>24497</v>
      </c>
      <c r="DO94" s="1059">
        <v>23556</v>
      </c>
      <c r="DP94" s="1059">
        <v>26092</v>
      </c>
      <c r="DQ94" s="1059">
        <v>27308</v>
      </c>
      <c r="DR94" s="1059">
        <v>22973</v>
      </c>
      <c r="DS94" s="1059">
        <v>101453</v>
      </c>
      <c r="DT94" s="1059">
        <v>124426</v>
      </c>
      <c r="DU94" s="1126">
        <v>474153</v>
      </c>
      <c r="DV94" s="1059">
        <v>24011</v>
      </c>
      <c r="DW94" s="1059">
        <v>23738</v>
      </c>
      <c r="DX94" s="1059">
        <v>26354</v>
      </c>
      <c r="DY94" s="1059">
        <v>27487</v>
      </c>
      <c r="DZ94" s="1059">
        <v>22626</v>
      </c>
      <c r="EA94" s="1059">
        <v>101590</v>
      </c>
      <c r="EB94" s="1059">
        <v>124216</v>
      </c>
      <c r="EC94" s="1126">
        <v>472110</v>
      </c>
      <c r="ED94" s="1059">
        <v>23446</v>
      </c>
      <c r="EE94" s="1059">
        <v>24220</v>
      </c>
      <c r="EF94" s="1059">
        <v>26362</v>
      </c>
      <c r="EG94" s="1059">
        <v>27650</v>
      </c>
      <c r="EH94" s="1059">
        <v>21892</v>
      </c>
      <c r="EI94" s="1059">
        <v>101678</v>
      </c>
      <c r="EJ94" s="1059">
        <v>123570</v>
      </c>
      <c r="EK94" s="1126">
        <v>468878</v>
      </c>
      <c r="EL94" s="1059">
        <v>22864</v>
      </c>
      <c r="EM94" s="1059">
        <v>24697</v>
      </c>
      <c r="EN94" s="1059">
        <v>26635</v>
      </c>
      <c r="EO94" s="1059">
        <v>27124</v>
      </c>
      <c r="EP94" s="1059">
        <v>21389</v>
      </c>
      <c r="EQ94" s="1059">
        <v>101320</v>
      </c>
      <c r="ER94" s="1059">
        <v>122709</v>
      </c>
      <c r="ES94" s="1126">
        <v>465507</v>
      </c>
      <c r="ET94" s="1059" t="s">
        <v>770</v>
      </c>
      <c r="EU94" s="1059" t="s">
        <v>770</v>
      </c>
      <c r="EV94" s="1059">
        <v>557</v>
      </c>
      <c r="EW94" s="1059">
        <v>677</v>
      </c>
      <c r="EX94" s="1059">
        <v>1234</v>
      </c>
      <c r="EY94" s="1059">
        <v>4101</v>
      </c>
      <c r="EZ94" s="1098">
        <v>0.30090221897098268</v>
      </c>
      <c r="FA94" s="1098">
        <v>0.28705653320237412</v>
      </c>
      <c r="FB94" s="1098">
        <v>0.315120550521304</v>
      </c>
      <c r="FC94" s="64" t="s">
        <v>3498</v>
      </c>
      <c r="FD94" s="1098">
        <v>0.16508168739331872</v>
      </c>
      <c r="FE94" s="1098">
        <v>0.15403359023051075</v>
      </c>
      <c r="FF94" s="1098">
        <v>0.17675664185089998</v>
      </c>
      <c r="FG94" s="1126" t="s">
        <v>3498</v>
      </c>
      <c r="FH94" s="1059" t="s">
        <v>770</v>
      </c>
      <c r="FI94" s="1059" t="s">
        <v>770</v>
      </c>
      <c r="FJ94" s="1059">
        <v>583</v>
      </c>
      <c r="FK94" s="1059">
        <v>689</v>
      </c>
      <c r="FL94" s="1059">
        <v>1272</v>
      </c>
      <c r="FM94" s="1059">
        <v>3976</v>
      </c>
      <c r="FN94" s="1098">
        <v>0.31991951710261568</v>
      </c>
      <c r="FO94" s="1098">
        <v>0.30560071396425093</v>
      </c>
      <c r="FP94" s="1098">
        <v>0.33458595808867808</v>
      </c>
      <c r="FQ94" s="1059" t="s">
        <v>3498</v>
      </c>
      <c r="FR94" s="1098">
        <v>0.17328973843058351</v>
      </c>
      <c r="FS94" s="1098">
        <v>0.16184164706784654</v>
      </c>
      <c r="FT94" s="1098">
        <v>0.1853685303019226</v>
      </c>
      <c r="FU94" s="1126" t="s">
        <v>3498</v>
      </c>
      <c r="FV94" s="1059" t="s">
        <v>770</v>
      </c>
      <c r="FW94" s="1059" t="s">
        <v>770</v>
      </c>
      <c r="FX94" s="1059">
        <v>547</v>
      </c>
      <c r="FY94" s="1059">
        <v>659</v>
      </c>
      <c r="FZ94" s="1059">
        <v>1206</v>
      </c>
      <c r="GA94" s="1059">
        <v>4073</v>
      </c>
      <c r="GB94" s="1098">
        <v>0.2960962435551191</v>
      </c>
      <c r="GC94" s="1098">
        <v>0.28227314936648784</v>
      </c>
      <c r="GD94" s="1098">
        <v>0.31030359987004569</v>
      </c>
      <c r="GE94" s="1059" t="s">
        <v>3498</v>
      </c>
      <c r="GF94" s="1098">
        <v>0.16179720108028481</v>
      </c>
      <c r="GG94" s="1098">
        <v>0.15080701964131679</v>
      </c>
      <c r="GH94" s="1098">
        <v>0.17342473481181381</v>
      </c>
      <c r="GI94" s="1126" t="s">
        <v>3498</v>
      </c>
      <c r="GJ94" s="1059" t="s">
        <v>770</v>
      </c>
      <c r="GK94" s="1059" t="s">
        <v>770</v>
      </c>
      <c r="GL94" s="1059">
        <v>517</v>
      </c>
      <c r="GM94" s="1059">
        <v>674</v>
      </c>
      <c r="GN94" s="1059">
        <v>1191</v>
      </c>
      <c r="GO94" s="1059">
        <v>3933</v>
      </c>
      <c r="GP94" s="1098">
        <v>0.30282227307398935</v>
      </c>
      <c r="GQ94" s="1098">
        <v>0.28866047977706855</v>
      </c>
      <c r="GR94" s="1098">
        <v>0.31736886729635616</v>
      </c>
      <c r="GS94" s="1059" t="s">
        <v>3498</v>
      </c>
      <c r="GT94" s="1098">
        <v>0.17137045512331553</v>
      </c>
      <c r="GU94" s="1098">
        <v>0.15991551302742063</v>
      </c>
      <c r="GV94" s="1098">
        <v>0.18346673209495384</v>
      </c>
      <c r="GW94" s="1126" t="s">
        <v>3498</v>
      </c>
      <c r="GX94" s="1059" t="s">
        <v>770</v>
      </c>
      <c r="GY94" s="1059" t="s">
        <v>770</v>
      </c>
      <c r="GZ94" s="1059">
        <v>624</v>
      </c>
      <c r="HA94" s="1059">
        <v>396</v>
      </c>
      <c r="HB94" s="1059">
        <v>1020</v>
      </c>
      <c r="HC94" s="1059">
        <v>4665</v>
      </c>
      <c r="HD94" s="1098">
        <v>0.21864951768488747</v>
      </c>
      <c r="HE94" s="1098">
        <v>0.20702267990289558</v>
      </c>
      <c r="HF94" s="1098">
        <v>0.23073933811537084</v>
      </c>
      <c r="HG94" s="1059" t="s">
        <v>2154</v>
      </c>
      <c r="HH94" s="1098">
        <v>8.4887459807073962E-2</v>
      </c>
      <c r="HI94" s="1098">
        <v>7.7227009275304889E-2</v>
      </c>
      <c r="HJ94" s="1098">
        <v>9.3231008166503093E-2</v>
      </c>
      <c r="HK94" s="1126" t="s">
        <v>3498</v>
      </c>
      <c r="HL94" s="1059" t="s">
        <v>770</v>
      </c>
      <c r="HM94" s="1059" t="s">
        <v>770</v>
      </c>
      <c r="HN94" s="1059">
        <v>578</v>
      </c>
      <c r="HO94" s="1059">
        <v>351</v>
      </c>
      <c r="HP94" s="1059">
        <v>929</v>
      </c>
      <c r="HQ94" s="1059">
        <v>4456</v>
      </c>
      <c r="HR94" s="1098">
        <v>0.20848294434470377</v>
      </c>
      <c r="HS94" s="1098">
        <v>0.19680926881513741</v>
      </c>
      <c r="HT94" s="1098">
        <v>0.22065881295676856</v>
      </c>
      <c r="HU94" s="1059" t="s">
        <v>2154</v>
      </c>
      <c r="HV94" s="1098">
        <v>7.8770197486535007E-2</v>
      </c>
      <c r="HW94" s="1098">
        <v>7.1218763485801015E-2</v>
      </c>
      <c r="HX94" s="1098">
        <v>8.704727922849273E-2</v>
      </c>
      <c r="HY94" s="1126" t="s">
        <v>3498</v>
      </c>
      <c r="HZ94" s="1059" t="s">
        <v>770</v>
      </c>
      <c r="IA94" s="1059" t="s">
        <v>770</v>
      </c>
      <c r="IB94" s="1059">
        <v>590</v>
      </c>
      <c r="IC94" s="1059">
        <v>349</v>
      </c>
      <c r="ID94" s="1059">
        <v>939</v>
      </c>
      <c r="IE94" s="1059">
        <v>4372</v>
      </c>
      <c r="IF94" s="1098">
        <v>0.214775846294602</v>
      </c>
      <c r="IG94" s="1098">
        <v>0.20285600862869471</v>
      </c>
      <c r="IH94" s="1098">
        <v>0.22719646848455458</v>
      </c>
      <c r="II94" s="1059" t="s">
        <v>2154</v>
      </c>
      <c r="IJ94" s="1098">
        <v>7.9826166514181146E-2</v>
      </c>
      <c r="IK94" s="1098">
        <v>7.215638841544128E-2</v>
      </c>
      <c r="IL94" s="1098">
        <v>8.8233668085792902E-2</v>
      </c>
      <c r="IM94" s="1126" t="s">
        <v>3498</v>
      </c>
      <c r="IN94" s="1059" t="s">
        <v>770</v>
      </c>
      <c r="IO94" s="1059" t="s">
        <v>770</v>
      </c>
      <c r="IP94" s="1059">
        <v>440</v>
      </c>
      <c r="IQ94" s="1059">
        <v>296</v>
      </c>
      <c r="IR94" s="1059">
        <v>736</v>
      </c>
      <c r="IS94" s="1059">
        <v>3218</v>
      </c>
      <c r="IT94" s="1098">
        <v>0.22871348663766314</v>
      </c>
      <c r="IU94" s="1098">
        <v>0.21453060961458323</v>
      </c>
      <c r="IV94" s="1098">
        <v>0.24354328312156129</v>
      </c>
      <c r="IW94" s="1059" t="s">
        <v>2154</v>
      </c>
      <c r="IX94" s="1098">
        <v>9.1982597886886258E-2</v>
      </c>
      <c r="IY94" s="1098">
        <v>8.2478028547678939E-2</v>
      </c>
      <c r="IZ94" s="1098">
        <v>0.10246014002340673</v>
      </c>
      <c r="JA94" s="1126" t="s">
        <v>2154</v>
      </c>
      <c r="JB94" s="1059">
        <v>468895</v>
      </c>
      <c r="JC94" s="1059">
        <v>25364</v>
      </c>
      <c r="JD94" s="1059">
        <v>23751</v>
      </c>
      <c r="JE94" s="1059">
        <v>24814</v>
      </c>
      <c r="JF94" s="1059">
        <v>25222</v>
      </c>
      <c r="JG94" s="1126">
        <v>23241</v>
      </c>
      <c r="JH94" s="1059">
        <v>85814</v>
      </c>
      <c r="JI94" s="1059">
        <v>470</v>
      </c>
      <c r="JJ94" s="1059">
        <v>898</v>
      </c>
      <c r="JK94" s="1059">
        <v>1202</v>
      </c>
      <c r="JL94" s="1059">
        <v>1370</v>
      </c>
      <c r="JM94" s="1126">
        <v>1365</v>
      </c>
      <c r="JN94" s="1060">
        <v>0.1830132545665874</v>
      </c>
      <c r="JO94" s="1060">
        <v>1.8530200283866899E-2</v>
      </c>
      <c r="JP94" s="1060">
        <v>3.7808934360658498E-2</v>
      </c>
      <c r="JQ94" s="1060">
        <v>4.844039655033449E-2</v>
      </c>
      <c r="JR94" s="1060">
        <v>5.4317659186424547E-2</v>
      </c>
      <c r="JS94" s="1072">
        <v>5.8732412546792304E-2</v>
      </c>
      <c r="JT94" s="1059">
        <v>478950</v>
      </c>
      <c r="JU94" s="1059">
        <v>460846</v>
      </c>
      <c r="JV94" s="1059">
        <v>440436</v>
      </c>
      <c r="JW94" s="1059">
        <v>20410</v>
      </c>
      <c r="JX94" s="1059">
        <v>3199</v>
      </c>
      <c r="JY94" s="1059">
        <v>724</v>
      </c>
      <c r="JZ94" s="1059">
        <v>16487</v>
      </c>
      <c r="KA94" s="1059">
        <v>5826</v>
      </c>
      <c r="KB94" s="1059">
        <v>8695</v>
      </c>
      <c r="KC94" s="1059">
        <v>2357</v>
      </c>
      <c r="KD94" s="1059">
        <v>1226</v>
      </c>
      <c r="KE94" s="1060">
        <v>0.91958659567804568</v>
      </c>
      <c r="KF94" s="1072">
        <v>8.0413404321954318E-2</v>
      </c>
      <c r="KG94" s="1059">
        <v>25386</v>
      </c>
      <c r="KH94" s="1059">
        <v>23459</v>
      </c>
      <c r="KI94" s="1059">
        <v>22407</v>
      </c>
      <c r="KJ94" s="1059">
        <v>1052</v>
      </c>
      <c r="KK94" s="1059">
        <v>33</v>
      </c>
      <c r="KL94" s="1059">
        <v>65</v>
      </c>
      <c r="KM94" s="1059">
        <v>954</v>
      </c>
      <c r="KN94" s="1059">
        <v>1029</v>
      </c>
      <c r="KO94" s="1059">
        <v>663</v>
      </c>
      <c r="KP94" s="1059">
        <v>138</v>
      </c>
      <c r="KQ94" s="1059">
        <v>97</v>
      </c>
      <c r="KR94" s="1060">
        <v>0.88265185535334434</v>
      </c>
      <c r="KS94" s="1072">
        <v>0.11734814464665566</v>
      </c>
      <c r="KT94" s="1059">
        <v>14432</v>
      </c>
      <c r="KU94" s="1059">
        <v>13483</v>
      </c>
      <c r="KV94" s="1059">
        <v>13065</v>
      </c>
      <c r="KW94" s="1059">
        <v>418</v>
      </c>
      <c r="KX94" s="1059">
        <v>29</v>
      </c>
      <c r="KY94" s="1059">
        <v>29</v>
      </c>
      <c r="KZ94" s="1059">
        <v>360</v>
      </c>
      <c r="LA94" s="1059">
        <v>495</v>
      </c>
      <c r="LB94" s="1059">
        <v>339</v>
      </c>
      <c r="LC94" s="1059">
        <v>77</v>
      </c>
      <c r="LD94" s="1059">
        <v>38</v>
      </c>
      <c r="LE94" s="1060">
        <v>0.90527993348115299</v>
      </c>
      <c r="LF94" s="1072">
        <v>9.4720066518847013E-2</v>
      </c>
      <c r="LG94" s="1059">
        <v>9382</v>
      </c>
      <c r="LH94" s="1059">
        <v>8808</v>
      </c>
      <c r="LI94" s="1059">
        <v>8570</v>
      </c>
      <c r="LJ94" s="1059">
        <v>238</v>
      </c>
      <c r="LK94" s="1059">
        <v>26</v>
      </c>
      <c r="LL94" s="1059">
        <v>22</v>
      </c>
      <c r="LM94" s="1059">
        <v>190</v>
      </c>
      <c r="LN94" s="1059">
        <v>302</v>
      </c>
      <c r="LO94" s="1059">
        <v>210</v>
      </c>
      <c r="LP94" s="1059">
        <v>36</v>
      </c>
      <c r="LQ94" s="1059">
        <v>26</v>
      </c>
      <c r="LR94" s="1060">
        <v>0.91345128970368794</v>
      </c>
      <c r="LS94" s="1072">
        <v>8.6548710296312059E-2</v>
      </c>
      <c r="LT94" s="1059">
        <v>25264</v>
      </c>
      <c r="LU94" s="1059">
        <v>23906</v>
      </c>
      <c r="LV94" s="1059">
        <v>23267</v>
      </c>
      <c r="LW94" s="1059">
        <v>639</v>
      </c>
      <c r="LX94" s="1059">
        <v>53</v>
      </c>
      <c r="LY94" s="1059">
        <v>62</v>
      </c>
      <c r="LZ94" s="1059">
        <v>524</v>
      </c>
      <c r="MA94" s="1059">
        <v>677</v>
      </c>
      <c r="MB94" s="1059">
        <v>510</v>
      </c>
      <c r="MC94" s="1059">
        <v>116</v>
      </c>
      <c r="MD94" s="1059">
        <v>55</v>
      </c>
      <c r="ME94" s="1060">
        <v>0.92095471817606078</v>
      </c>
      <c r="MF94" s="1072">
        <v>7.9045281823939217E-2</v>
      </c>
      <c r="MG94" s="1059">
        <v>5382</v>
      </c>
      <c r="MH94" s="1059">
        <v>5111</v>
      </c>
      <c r="MI94" s="1059">
        <v>4964</v>
      </c>
      <c r="MJ94" s="1059">
        <v>147</v>
      </c>
      <c r="MK94" s="1059">
        <v>10</v>
      </c>
      <c r="ML94" s="1059">
        <v>18</v>
      </c>
      <c r="MM94" s="1059">
        <v>119</v>
      </c>
      <c r="MN94" s="1059">
        <v>124</v>
      </c>
      <c r="MO94" s="1059">
        <v>95</v>
      </c>
      <c r="MP94" s="1059">
        <v>40</v>
      </c>
      <c r="MQ94" s="1059">
        <v>12</v>
      </c>
      <c r="MR94" s="1060">
        <v>0.92233370494240063</v>
      </c>
      <c r="MS94" s="1072">
        <v>7.7666295057599366E-2</v>
      </c>
      <c r="MT94" s="1059">
        <v>10453</v>
      </c>
      <c r="MU94" s="1059">
        <v>9838</v>
      </c>
      <c r="MV94" s="1059">
        <v>9567</v>
      </c>
      <c r="MW94" s="1059">
        <v>271</v>
      </c>
      <c r="MX94" s="1059">
        <v>24</v>
      </c>
      <c r="MY94" s="1059">
        <v>32</v>
      </c>
      <c r="MZ94" s="1059">
        <v>215</v>
      </c>
      <c r="NA94" s="1059">
        <v>262</v>
      </c>
      <c r="NB94" s="1059">
        <v>260</v>
      </c>
      <c r="NC94" s="1059">
        <v>66</v>
      </c>
      <c r="ND94" s="1059">
        <v>27</v>
      </c>
      <c r="NE94" s="1060">
        <v>0.91523964412130487</v>
      </c>
      <c r="NF94" s="1072">
        <v>8.4760355878695126E-2</v>
      </c>
      <c r="NG94" s="1059">
        <v>10508</v>
      </c>
      <c r="NH94" s="1059">
        <v>9918</v>
      </c>
      <c r="NI94" s="1059">
        <v>9605</v>
      </c>
      <c r="NJ94" s="1059">
        <v>313</v>
      </c>
      <c r="NK94" s="1059">
        <v>17</v>
      </c>
      <c r="NL94" s="1059">
        <v>24</v>
      </c>
      <c r="NM94" s="1059">
        <v>272</v>
      </c>
      <c r="NN94" s="1059">
        <v>201</v>
      </c>
      <c r="NO94" s="1059">
        <v>273</v>
      </c>
      <c r="NP94" s="1059">
        <v>84</v>
      </c>
      <c r="NQ94" s="1059">
        <v>32</v>
      </c>
      <c r="NR94" s="1060">
        <v>0.91406547392462889</v>
      </c>
      <c r="NS94" s="1072">
        <v>8.5934526075371109E-2</v>
      </c>
      <c r="NT94" s="1059">
        <v>24044</v>
      </c>
      <c r="NU94" s="1059">
        <v>22836</v>
      </c>
      <c r="NV94" s="1059">
        <v>21511</v>
      </c>
      <c r="NW94" s="1059">
        <v>1325</v>
      </c>
      <c r="NX94" s="1059">
        <v>91</v>
      </c>
      <c r="NY94" s="1059">
        <v>61</v>
      </c>
      <c r="NZ94" s="1059">
        <v>1173</v>
      </c>
      <c r="OA94" s="1059">
        <v>439</v>
      </c>
      <c r="OB94" s="1059">
        <v>532</v>
      </c>
      <c r="OC94" s="1059">
        <v>158</v>
      </c>
      <c r="OD94" s="1059">
        <v>79</v>
      </c>
      <c r="OE94" s="1060">
        <v>0.8946514723007819</v>
      </c>
      <c r="OF94" s="1072">
        <v>0.1053485276992181</v>
      </c>
      <c r="OG94" s="1059">
        <v>124851</v>
      </c>
      <c r="OH94" s="1059">
        <v>117359</v>
      </c>
      <c r="OI94" s="1059">
        <v>112956</v>
      </c>
      <c r="OJ94" s="1059">
        <v>4403</v>
      </c>
      <c r="OK94" s="1059">
        <v>283</v>
      </c>
      <c r="OL94" s="1059">
        <v>313</v>
      </c>
      <c r="OM94" s="1059">
        <v>3807</v>
      </c>
      <c r="ON94" s="1059">
        <v>3529</v>
      </c>
      <c r="OO94" s="1059">
        <v>2882</v>
      </c>
      <c r="OP94" s="1059">
        <v>715</v>
      </c>
      <c r="OQ94" s="1059">
        <v>366</v>
      </c>
      <c r="OR94" s="1060">
        <v>0.90472643390921981</v>
      </c>
      <c r="OS94" s="1072">
        <v>9.5273566090780193E-2</v>
      </c>
      <c r="OT94" s="1059">
        <v>482983</v>
      </c>
      <c r="OU94" s="1059">
        <v>15.831743539627688</v>
      </c>
      <c r="OV94" s="1060">
        <v>1.3245033112582781E-2</v>
      </c>
      <c r="OW94" s="1072">
        <v>0.13245033112582782</v>
      </c>
      <c r="OX94" s="1059">
        <v>80849</v>
      </c>
      <c r="OY94" s="1060">
        <v>0.14207609246867609</v>
      </c>
      <c r="OZ94" s="1059">
        <v>11486.709999999994</v>
      </c>
      <c r="PA94" s="1060">
        <v>1.3245033112582781E-2</v>
      </c>
      <c r="PB94" s="1072">
        <v>0.11920529801324503</v>
      </c>
      <c r="PC94" s="1059">
        <v>18710</v>
      </c>
      <c r="PD94" s="1059">
        <v>2525</v>
      </c>
      <c r="PE94" s="1126">
        <v>1465</v>
      </c>
      <c r="PF94" s="1059">
        <v>18055</v>
      </c>
      <c r="PG94" s="1059">
        <v>2460</v>
      </c>
      <c r="PH94" s="1126">
        <v>1305</v>
      </c>
      <c r="PI94" s="1059">
        <v>17255</v>
      </c>
      <c r="PJ94" s="1059">
        <v>2635</v>
      </c>
      <c r="PK94" s="1126">
        <v>1155</v>
      </c>
      <c r="PL94" s="1059">
        <v>16520</v>
      </c>
      <c r="PM94" s="1059">
        <v>2600</v>
      </c>
      <c r="PN94" s="1126">
        <v>1080</v>
      </c>
      <c r="PO94" s="1059">
        <v>15800</v>
      </c>
      <c r="PP94" s="1059">
        <v>2700</v>
      </c>
      <c r="PQ94" s="1126">
        <v>980</v>
      </c>
      <c r="PR94" s="1059">
        <v>14965</v>
      </c>
      <c r="PS94" s="1059">
        <v>2710</v>
      </c>
      <c r="PT94" s="1126">
        <v>830</v>
      </c>
      <c r="PU94" s="1059" t="s">
        <v>770</v>
      </c>
      <c r="PV94" s="1059" t="s">
        <v>770</v>
      </c>
      <c r="PW94" s="1059" t="s">
        <v>770</v>
      </c>
      <c r="PX94" s="1059" t="s">
        <v>770</v>
      </c>
      <c r="PY94" s="1059" t="s">
        <v>770</v>
      </c>
      <c r="PZ94" s="1059" t="s">
        <v>770</v>
      </c>
      <c r="QA94" s="1059" t="s">
        <v>770</v>
      </c>
      <c r="QB94" s="1126" t="s">
        <v>770</v>
      </c>
      <c r="QC94" s="1059">
        <v>4680</v>
      </c>
      <c r="QD94" s="1059">
        <v>4692</v>
      </c>
      <c r="QE94" s="1059" t="s">
        <v>770</v>
      </c>
      <c r="QF94" s="1059">
        <v>4605</v>
      </c>
      <c r="QG94" s="1059">
        <v>4929</v>
      </c>
      <c r="QH94" s="1059">
        <v>4930</v>
      </c>
      <c r="QI94" s="1059">
        <v>4787</v>
      </c>
      <c r="QJ94" s="1059">
        <v>4782</v>
      </c>
      <c r="QK94" s="1126">
        <v>4744</v>
      </c>
      <c r="QL94" s="1059">
        <v>4847</v>
      </c>
      <c r="QM94" s="1059">
        <v>5087</v>
      </c>
      <c r="QN94" s="1059">
        <v>5096</v>
      </c>
      <c r="QO94" s="1059">
        <v>5345</v>
      </c>
      <c r="QP94" s="1059">
        <v>5731</v>
      </c>
      <c r="QQ94" s="1059">
        <v>5605</v>
      </c>
      <c r="QR94" s="1059">
        <v>5467</v>
      </c>
      <c r="QS94" s="1059">
        <v>5593</v>
      </c>
      <c r="QT94" s="1059">
        <v>5600</v>
      </c>
      <c r="QU94" s="1059">
        <v>5372</v>
      </c>
      <c r="QV94" s="1059">
        <v>5309</v>
      </c>
      <c r="QW94" s="1059">
        <v>5061</v>
      </c>
      <c r="QX94" s="1059">
        <v>5137</v>
      </c>
      <c r="QY94" s="1059">
        <v>4934</v>
      </c>
      <c r="QZ94" s="1059">
        <v>4807</v>
      </c>
      <c r="RA94" s="1059">
        <v>4828</v>
      </c>
      <c r="RB94" s="1059">
        <v>4974</v>
      </c>
      <c r="RC94" s="1059">
        <v>5196</v>
      </c>
      <c r="RD94" s="1059">
        <v>5387</v>
      </c>
      <c r="RE94" s="1059">
        <v>5011</v>
      </c>
      <c r="RF94" s="1059">
        <v>4784</v>
      </c>
      <c r="RG94" s="1059">
        <v>4615</v>
      </c>
      <c r="RH94" s="1059">
        <v>4695</v>
      </c>
      <c r="RI94" s="1059">
        <v>4819</v>
      </c>
      <c r="RJ94" s="1126">
        <v>4756</v>
      </c>
      <c r="RK94" s="1059">
        <v>4977</v>
      </c>
      <c r="RL94" s="1059">
        <v>4951</v>
      </c>
      <c r="RM94" s="1059">
        <v>5230</v>
      </c>
      <c r="RN94" s="1059">
        <v>5616</v>
      </c>
      <c r="RO94" s="1059">
        <v>5534</v>
      </c>
      <c r="RP94" s="1059">
        <v>5418</v>
      </c>
      <c r="RQ94" s="1059">
        <v>5523</v>
      </c>
      <c r="RR94" s="1059">
        <v>5529</v>
      </c>
      <c r="RS94" s="1059">
        <v>5314</v>
      </c>
      <c r="RT94" s="1059">
        <v>5203</v>
      </c>
      <c r="RU94" s="1059">
        <v>5021</v>
      </c>
      <c r="RV94" s="1059">
        <v>5092</v>
      </c>
      <c r="RW94" s="1059">
        <v>4936</v>
      </c>
      <c r="RX94" s="1059">
        <v>4867</v>
      </c>
      <c r="RY94" s="1059">
        <v>4818</v>
      </c>
      <c r="RZ94" s="1059">
        <v>4972</v>
      </c>
      <c r="SA94" s="1059">
        <v>5155</v>
      </c>
      <c r="SB94" s="1059">
        <v>5371</v>
      </c>
      <c r="SC94" s="1059">
        <v>5359</v>
      </c>
      <c r="SD94" s="1059">
        <v>5113</v>
      </c>
      <c r="SE94" s="1059">
        <v>4664</v>
      </c>
      <c r="SF94" s="1059">
        <v>4707</v>
      </c>
      <c r="SG94" s="1059">
        <v>4802</v>
      </c>
      <c r="SH94" s="1059">
        <v>4779</v>
      </c>
      <c r="SI94" s="1126">
        <v>4959</v>
      </c>
      <c r="SJ94" s="1059">
        <v>4817</v>
      </c>
      <c r="SK94" s="1059">
        <v>5099</v>
      </c>
      <c r="SL94" s="1059">
        <v>5486</v>
      </c>
      <c r="SM94" s="1059">
        <v>5459</v>
      </c>
      <c r="SN94" s="1059">
        <v>5352</v>
      </c>
      <c r="SO94" s="1059">
        <v>5474</v>
      </c>
      <c r="SP94" s="1059">
        <v>5455</v>
      </c>
      <c r="SQ94" s="1059">
        <v>5253</v>
      </c>
      <c r="SR94" s="1059">
        <v>5148</v>
      </c>
      <c r="SS94" s="1059">
        <v>4938</v>
      </c>
      <c r="ST94" s="1059">
        <v>5016</v>
      </c>
      <c r="SU94" s="1059">
        <v>4873</v>
      </c>
      <c r="SV94" s="1059">
        <v>4806</v>
      </c>
      <c r="SW94" s="1059">
        <v>4858</v>
      </c>
      <c r="SX94" s="1059">
        <v>4937</v>
      </c>
      <c r="SY94" s="1059">
        <v>5117</v>
      </c>
      <c r="SZ94" s="1059">
        <v>5301</v>
      </c>
      <c r="TA94" s="1059">
        <v>5274</v>
      </c>
      <c r="TB94" s="1059">
        <v>5375</v>
      </c>
      <c r="TC94" s="1059">
        <v>4929</v>
      </c>
      <c r="TD94" s="1059">
        <v>4766</v>
      </c>
      <c r="TE94" s="1059">
        <v>4757</v>
      </c>
      <c r="TF94" s="1059">
        <v>4727</v>
      </c>
      <c r="TG94" s="1059">
        <v>4968</v>
      </c>
      <c r="TH94" s="1126">
        <v>4903</v>
      </c>
      <c r="TI94" s="1059">
        <v>2486</v>
      </c>
      <c r="TJ94" s="1059">
        <v>2669</v>
      </c>
      <c r="TK94" s="1059">
        <v>5155</v>
      </c>
      <c r="TL94" s="1060">
        <v>0.51774975751697383</v>
      </c>
      <c r="TM94" s="1060">
        <v>0.50410112467583079</v>
      </c>
      <c r="TN94" s="1060">
        <v>0.53137195614294541</v>
      </c>
      <c r="TO94" s="1126" t="s">
        <v>2154</v>
      </c>
      <c r="TP94" s="1059">
        <v>2164</v>
      </c>
      <c r="TQ94" s="1059">
        <v>3002</v>
      </c>
      <c r="TR94" s="1059">
        <v>5166</v>
      </c>
      <c r="TS94" s="1060">
        <v>0.58110723964382505</v>
      </c>
      <c r="TT94" s="1060">
        <v>0.56759786700589054</v>
      </c>
      <c r="TU94" s="1060">
        <v>0.59449607855799502</v>
      </c>
      <c r="TV94" s="1126" t="s">
        <v>3498</v>
      </c>
      <c r="TW94" s="1059">
        <v>1922</v>
      </c>
      <c r="TX94" s="1059">
        <v>3222</v>
      </c>
      <c r="TY94" s="1059">
        <v>5144</v>
      </c>
      <c r="TZ94" s="1060">
        <v>0.62636080870917576</v>
      </c>
      <c r="UA94" s="1060">
        <v>0.61305097026127076</v>
      </c>
      <c r="UB94" s="1060">
        <v>0.63948205943654246</v>
      </c>
      <c r="UC94" s="1126" t="s">
        <v>3498</v>
      </c>
      <c r="UD94" s="1059">
        <v>1712</v>
      </c>
      <c r="UE94" s="1059">
        <v>3645</v>
      </c>
      <c r="UF94" s="1059">
        <v>5357</v>
      </c>
      <c r="UG94" s="1060">
        <v>0.68041814448385285</v>
      </c>
      <c r="UH94" s="1060">
        <v>0.66780543173480522</v>
      </c>
      <c r="UI94" s="1060">
        <v>0.69277229003673768</v>
      </c>
      <c r="UJ94" s="1126" t="s">
        <v>2154</v>
      </c>
      <c r="UK94" s="1059">
        <v>1586</v>
      </c>
      <c r="UL94" s="1059">
        <v>3753</v>
      </c>
      <c r="UM94" s="1059">
        <v>5339</v>
      </c>
      <c r="UN94" s="1060">
        <v>0.70294062558531556</v>
      </c>
      <c r="UO94" s="1060">
        <v>0.69054083103147335</v>
      </c>
      <c r="UP94" s="1060">
        <v>0.71504859487642436</v>
      </c>
      <c r="UQ94" s="1126" t="s">
        <v>2154</v>
      </c>
      <c r="UR94" s="1059">
        <v>64637</v>
      </c>
      <c r="US94" s="1059">
        <v>63175</v>
      </c>
      <c r="UT94" s="1059">
        <v>1462</v>
      </c>
      <c r="UU94" s="1059">
        <v>1202</v>
      </c>
      <c r="UV94" s="1060">
        <v>0.82216142270861836</v>
      </c>
      <c r="UW94" s="1059">
        <v>260</v>
      </c>
      <c r="UX94" s="1072">
        <v>0.17783857729138167</v>
      </c>
      <c r="UY94" s="1059">
        <v>49115</v>
      </c>
      <c r="UZ94" s="1059">
        <v>30122</v>
      </c>
      <c r="VA94" s="1059">
        <v>7609</v>
      </c>
      <c r="VB94" s="1059">
        <v>11384</v>
      </c>
      <c r="VC94" s="1060">
        <v>0.61329532729308767</v>
      </c>
      <c r="VD94" s="1060">
        <v>0.15492212155146085</v>
      </c>
      <c r="VE94" s="1072">
        <v>0.23178255115545149</v>
      </c>
      <c r="VF94" s="1059">
        <v>139438</v>
      </c>
      <c r="VG94" s="1059">
        <v>7981</v>
      </c>
      <c r="VH94" s="1059">
        <v>8059</v>
      </c>
      <c r="VI94" s="1059">
        <v>3750</v>
      </c>
      <c r="VJ94" s="1059">
        <v>90716</v>
      </c>
      <c r="VK94" s="1059">
        <v>7297</v>
      </c>
      <c r="VL94" s="1059">
        <v>51681</v>
      </c>
      <c r="VM94" s="1072">
        <v>0.1411930883690331</v>
      </c>
      <c r="VN94" s="1059">
        <v>29451</v>
      </c>
      <c r="VO94" s="1059">
        <v>34</v>
      </c>
      <c r="VP94" s="1059">
        <v>7317</v>
      </c>
      <c r="VQ94" s="1059">
        <v>11198</v>
      </c>
      <c r="VR94" s="1059">
        <v>3972</v>
      </c>
      <c r="VS94" s="1126">
        <v>51972</v>
      </c>
      <c r="VT94" s="1059">
        <v>19950</v>
      </c>
      <c r="VU94" s="1059">
        <v>16409</v>
      </c>
      <c r="VV94" s="1059">
        <v>3490</v>
      </c>
      <c r="VW94" s="1059">
        <v>49</v>
      </c>
      <c r="VX94" s="1059">
        <v>3539</v>
      </c>
      <c r="VY94" s="1060">
        <v>0.174937343358396</v>
      </c>
      <c r="VZ94" s="1072">
        <v>0.17739348370927319</v>
      </c>
      <c r="WA94" s="1059">
        <v>3270</v>
      </c>
      <c r="WB94" s="1059">
        <v>2980</v>
      </c>
      <c r="WC94" s="1059">
        <v>2590</v>
      </c>
      <c r="WD94" s="1059">
        <v>2500</v>
      </c>
      <c r="WE94" s="1059">
        <v>2350</v>
      </c>
      <c r="WF94" s="1059">
        <v>2125</v>
      </c>
      <c r="WG94" s="1126">
        <v>1990</v>
      </c>
      <c r="WH94" s="1059">
        <v>11170</v>
      </c>
      <c r="WI94" s="1059">
        <v>3826</v>
      </c>
      <c r="WJ94" s="1060">
        <v>0.34252461951656221</v>
      </c>
      <c r="WK94" s="1126">
        <v>1065</v>
      </c>
      <c r="WL94" s="1059">
        <v>309</v>
      </c>
      <c r="WM94" s="1060">
        <v>6.7100977198697065E-2</v>
      </c>
      <c r="WN94" s="1060">
        <v>6.0229519571288234E-2</v>
      </c>
      <c r="WO94" s="1072">
        <v>7.4694075518010036E-2</v>
      </c>
      <c r="WP94" s="1059" t="s">
        <v>770</v>
      </c>
      <c r="WQ94" s="1060" t="s">
        <v>770</v>
      </c>
      <c r="WR94" s="1060" t="s">
        <v>770</v>
      </c>
      <c r="WS94" s="1072" t="s">
        <v>770</v>
      </c>
      <c r="WT94" s="1059">
        <v>297</v>
      </c>
      <c r="WU94" s="1060">
        <v>6.3299232736572897E-2</v>
      </c>
      <c r="WV94" s="1060">
        <v>5.6682804162753779E-2</v>
      </c>
      <c r="WW94" s="1072">
        <v>7.0630152218621803E-2</v>
      </c>
      <c r="WX94" s="1059">
        <v>318</v>
      </c>
      <c r="WY94" s="1060">
        <v>6.7948717948717943E-2</v>
      </c>
      <c r="WZ94" s="1060">
        <v>6.1087309576189346E-2</v>
      </c>
      <c r="XA94" s="1072">
        <v>7.5518821191907684E-2</v>
      </c>
      <c r="XB94" s="1059">
        <v>8575</v>
      </c>
      <c r="XC94" s="1059">
        <v>212042</v>
      </c>
      <c r="XD94" s="1072">
        <v>4.0440101489327585E-2</v>
      </c>
      <c r="XE94" s="1059">
        <v>3775</v>
      </c>
      <c r="XF94" s="1059">
        <v>23540</v>
      </c>
      <c r="XG94" s="1060">
        <v>0.16036533559898045</v>
      </c>
      <c r="XH94" s="1060">
        <v>0.15573326262737017</v>
      </c>
      <c r="XI94" s="1060">
        <v>0.16510823947128797</v>
      </c>
      <c r="XJ94" s="1059">
        <v>4225</v>
      </c>
      <c r="XK94" s="1059">
        <v>24085</v>
      </c>
      <c r="XL94" s="1060">
        <v>0.17542038613244759</v>
      </c>
      <c r="XM94" s="1060">
        <v>0.17066904640483549</v>
      </c>
      <c r="XN94" s="1060">
        <v>0.18027524758590444</v>
      </c>
      <c r="XO94" s="1059">
        <v>4225</v>
      </c>
      <c r="XP94" s="1059">
        <v>24525</v>
      </c>
      <c r="XQ94" s="1060">
        <v>0.17227319062181448</v>
      </c>
      <c r="XR94" s="1060">
        <v>0.16759858303394265</v>
      </c>
      <c r="XS94" s="1060">
        <v>0.17705044871968101</v>
      </c>
      <c r="XT94" s="1059">
        <v>4285</v>
      </c>
      <c r="XU94" s="1059">
        <v>24930</v>
      </c>
      <c r="XV94" s="1060">
        <v>0.17188126754913757</v>
      </c>
      <c r="XW94" s="1060">
        <v>0.16724865541324069</v>
      </c>
      <c r="XX94" s="1060">
        <v>0.17661498360847847</v>
      </c>
      <c r="XY94" s="1059">
        <v>4060</v>
      </c>
      <c r="XZ94" s="1059">
        <v>25460</v>
      </c>
      <c r="YA94" s="1060">
        <v>0.15946582875098192</v>
      </c>
      <c r="YB94" s="1060">
        <v>0.1550201695574164</v>
      </c>
      <c r="YC94" s="1060">
        <v>0.16401423347868124</v>
      </c>
      <c r="YD94" s="1059">
        <v>4015</v>
      </c>
      <c r="YE94" s="1059">
        <v>24010</v>
      </c>
      <c r="YF94" s="1060">
        <v>0.1672219908371512</v>
      </c>
      <c r="YG94" s="1060">
        <v>0.16255507036837621</v>
      </c>
      <c r="YH94" s="1060">
        <v>0.17199537932111844</v>
      </c>
      <c r="YI94" s="1059" t="s">
        <v>770</v>
      </c>
      <c r="YJ94" s="1059" t="s">
        <v>770</v>
      </c>
      <c r="YK94" s="1060" t="s">
        <v>770</v>
      </c>
      <c r="YL94" s="1060" t="s">
        <v>770</v>
      </c>
      <c r="YM94" s="1072" t="s">
        <v>770</v>
      </c>
      <c r="YN94" s="1059">
        <v>4350</v>
      </c>
      <c r="YO94" s="1059">
        <v>4315</v>
      </c>
      <c r="YP94" s="1059">
        <v>4420</v>
      </c>
      <c r="YQ94" s="1059">
        <v>4155</v>
      </c>
      <c r="YR94" s="1059">
        <v>3740</v>
      </c>
      <c r="YS94" s="1059">
        <v>3435</v>
      </c>
      <c r="YT94" s="1126">
        <v>3190</v>
      </c>
      <c r="YU94" s="1059">
        <v>259</v>
      </c>
      <c r="YV94" s="1059">
        <v>2033</v>
      </c>
      <c r="YW94" s="1060">
        <v>0.12739793408755534</v>
      </c>
      <c r="YX94" s="1060">
        <v>0.11360394085742155</v>
      </c>
      <c r="YY94" s="1060">
        <v>0.14259737346717682</v>
      </c>
      <c r="YZ94" s="1059">
        <v>193</v>
      </c>
      <c r="ZA94" s="1059">
        <v>2033</v>
      </c>
      <c r="ZB94" s="1060">
        <v>9.4933595671421539E-2</v>
      </c>
      <c r="ZC94" s="1060">
        <v>8.2944899354138013E-2</v>
      </c>
      <c r="ZD94" s="1060">
        <v>0.10845019285220754</v>
      </c>
      <c r="ZE94" s="1059">
        <v>228</v>
      </c>
      <c r="ZF94" s="1059">
        <v>2022</v>
      </c>
      <c r="ZG94" s="1060">
        <v>0.11275964391691394</v>
      </c>
      <c r="ZH94" s="1060">
        <v>9.9700926784989444E-2</v>
      </c>
      <c r="ZI94" s="1060">
        <v>0.12728695364292039</v>
      </c>
      <c r="ZJ94" s="1059">
        <v>414</v>
      </c>
      <c r="ZK94" s="1059">
        <v>2009</v>
      </c>
      <c r="ZL94" s="1060">
        <v>0.20607267297162768</v>
      </c>
      <c r="ZM94" s="1060">
        <v>0.18895442604945792</v>
      </c>
      <c r="ZN94" s="1072">
        <v>0.22431282616029272</v>
      </c>
      <c r="ZO94" s="1059">
        <v>4674</v>
      </c>
      <c r="ZP94" s="1059">
        <v>583</v>
      </c>
      <c r="ZQ94" s="1059">
        <v>4091</v>
      </c>
      <c r="ZR94" s="1060">
        <v>0.87526743688489517</v>
      </c>
      <c r="ZS94" s="1059">
        <v>1578</v>
      </c>
      <c r="ZT94" s="1059">
        <v>543</v>
      </c>
      <c r="ZU94" s="1059">
        <v>2121</v>
      </c>
      <c r="ZV94" s="1060">
        <v>0.38572476167196285</v>
      </c>
      <c r="ZW94" s="1060">
        <v>0.37092253586321655</v>
      </c>
      <c r="ZX94" s="1060">
        <v>0.4007413955972024</v>
      </c>
      <c r="ZY94" s="1060">
        <v>0.51845514544121241</v>
      </c>
      <c r="ZZ94" s="1060">
        <v>0.50313387336461091</v>
      </c>
      <c r="AAA94" s="1072">
        <v>0.53374179118028398</v>
      </c>
      <c r="AAB94" s="1059">
        <v>1261</v>
      </c>
      <c r="AAC94" s="1059">
        <v>3557</v>
      </c>
      <c r="AAD94" s="1059">
        <v>4818</v>
      </c>
      <c r="AAE94" s="1060">
        <v>0.73827314238273145</v>
      </c>
      <c r="AAF94" s="1059">
        <v>1449</v>
      </c>
      <c r="AAG94" s="1060">
        <v>0.40736575766095023</v>
      </c>
      <c r="AAH94" s="1060">
        <v>0.39132709684467226</v>
      </c>
      <c r="AAI94" s="1060">
        <v>0.42360428731803279</v>
      </c>
      <c r="AAJ94" s="1059">
        <v>469</v>
      </c>
      <c r="AAK94" s="1059">
        <v>1918</v>
      </c>
      <c r="AAL94" s="1060">
        <v>0.53921844250773121</v>
      </c>
      <c r="AAM94" s="1060">
        <v>0.52280408064594741</v>
      </c>
      <c r="AAN94" s="1072">
        <v>0.55554818615011525</v>
      </c>
      <c r="AAO94" s="1059">
        <v>4185</v>
      </c>
      <c r="AAP94" s="1059">
        <v>1616</v>
      </c>
      <c r="AAQ94" s="1060">
        <v>0.38614097968936678</v>
      </c>
      <c r="AAR94" s="1060">
        <v>0.37150126167795799</v>
      </c>
      <c r="AAS94" s="1060">
        <v>0.4009895309746952</v>
      </c>
      <c r="AAT94" s="1059">
        <v>580</v>
      </c>
      <c r="AAU94" s="1059">
        <v>2196</v>
      </c>
      <c r="AAV94" s="1060">
        <v>0.52473118279569897</v>
      </c>
      <c r="AAW94" s="1060">
        <v>0.50958544119992777</v>
      </c>
      <c r="AAX94" s="1072">
        <v>0.53983156396366172</v>
      </c>
      <c r="AAY94" s="1059">
        <v>4828</v>
      </c>
      <c r="AAZ94" s="1059">
        <v>4592</v>
      </c>
      <c r="ABA94" s="1059">
        <v>236</v>
      </c>
      <c r="ABB94" s="1060">
        <v>0.95111847555923779</v>
      </c>
      <c r="ABC94" s="1059">
        <v>1896</v>
      </c>
      <c r="ABD94" s="1060">
        <v>0.41289198606271776</v>
      </c>
      <c r="ABE94" s="1060">
        <v>0.39873009034742424</v>
      </c>
      <c r="ABF94" s="1060">
        <v>0.42719950118263644</v>
      </c>
      <c r="ABG94" s="1059">
        <v>526</v>
      </c>
      <c r="ABH94" s="1059">
        <v>2422</v>
      </c>
      <c r="ABI94" s="1060">
        <v>0.52743902439024393</v>
      </c>
      <c r="ABJ94" s="1060">
        <v>0.5129822729264728</v>
      </c>
      <c r="ABK94" s="1072">
        <v>0.54184990574155811</v>
      </c>
      <c r="ABL94" s="1059">
        <v>139438</v>
      </c>
      <c r="ABM94" s="1059">
        <v>87757</v>
      </c>
      <c r="ABN94" s="1059">
        <v>51681</v>
      </c>
      <c r="ABO94" s="1059">
        <v>7981</v>
      </c>
      <c r="ABP94" s="1059">
        <v>5270</v>
      </c>
      <c r="ABQ94" s="1059">
        <v>9933</v>
      </c>
      <c r="ABR94" s="1059">
        <v>8059</v>
      </c>
      <c r="ABS94" s="1059">
        <v>8457</v>
      </c>
      <c r="ABT94" s="1059">
        <v>4684</v>
      </c>
      <c r="ABU94" s="1059">
        <v>3750</v>
      </c>
      <c r="ABV94" s="1059">
        <v>2992</v>
      </c>
      <c r="ABW94" s="1126">
        <v>555</v>
      </c>
      <c r="ABX94" s="1059">
        <v>3190</v>
      </c>
      <c r="ABY94" s="1059">
        <v>2975</v>
      </c>
      <c r="ABZ94" s="1059">
        <v>2070</v>
      </c>
      <c r="ACA94" s="1059">
        <v>1105</v>
      </c>
      <c r="ACB94" s="1059">
        <v>8285</v>
      </c>
      <c r="ACC94" s="1059">
        <v>9370</v>
      </c>
      <c r="ACD94" s="1059">
        <v>5105</v>
      </c>
      <c r="ACE94" s="1059">
        <v>3435</v>
      </c>
      <c r="ACF94" s="1059">
        <v>3125</v>
      </c>
      <c r="ACG94" s="1059">
        <v>2115</v>
      </c>
      <c r="ACH94" s="1059">
        <v>1125</v>
      </c>
      <c r="ACI94" s="1059">
        <v>8665</v>
      </c>
      <c r="ACJ94" s="1059">
        <v>9825</v>
      </c>
      <c r="ACK94" s="1059">
        <v>5415</v>
      </c>
      <c r="ACL94" s="1059">
        <v>3740</v>
      </c>
      <c r="ACM94" s="1059">
        <v>3290</v>
      </c>
      <c r="ACN94" s="1059">
        <v>2310</v>
      </c>
      <c r="ACO94" s="1059">
        <v>1145</v>
      </c>
      <c r="ACP94" s="1059">
        <v>9280</v>
      </c>
      <c r="ACQ94" s="1059">
        <v>10510</v>
      </c>
      <c r="ACR94" s="1059">
        <v>5905</v>
      </c>
      <c r="ACS94" s="1059">
        <v>4155</v>
      </c>
      <c r="ACT94" s="1059">
        <v>3655</v>
      </c>
      <c r="ACU94" s="1059">
        <v>2710</v>
      </c>
      <c r="ACV94" s="1059">
        <v>1315</v>
      </c>
      <c r="ACW94" s="1059">
        <v>10550</v>
      </c>
      <c r="ACX94" s="1059">
        <v>11820</v>
      </c>
      <c r="ACY94" s="1059">
        <v>6550</v>
      </c>
      <c r="ACZ94" s="1059">
        <v>4420</v>
      </c>
      <c r="ADA94" s="1059">
        <v>3840</v>
      </c>
      <c r="ADB94" s="1059">
        <v>2865</v>
      </c>
      <c r="ADC94" s="1059">
        <v>1330</v>
      </c>
      <c r="ADD94" s="1059">
        <v>11075</v>
      </c>
      <c r="ADE94" s="1059">
        <v>12505</v>
      </c>
      <c r="ADF94" s="1059">
        <v>7000</v>
      </c>
      <c r="ADG94" s="1059">
        <v>4315</v>
      </c>
      <c r="ADH94" s="1059">
        <v>4045</v>
      </c>
      <c r="ADI94" s="1059">
        <v>3135</v>
      </c>
      <c r="ADJ94" s="1059">
        <v>1485</v>
      </c>
      <c r="ADK94" s="1059">
        <v>11450</v>
      </c>
      <c r="ADL94" s="1059">
        <v>12895</v>
      </c>
      <c r="ADM94" s="1126">
        <v>7115</v>
      </c>
      <c r="ADN94" s="1059">
        <v>4829</v>
      </c>
      <c r="ADO94" s="1059">
        <v>4542</v>
      </c>
      <c r="ADP94" s="1060">
        <v>0.94056740525988813</v>
      </c>
      <c r="ADQ94" s="1059">
        <v>4552</v>
      </c>
      <c r="ADR94" s="1060">
        <v>0.94263822737626835</v>
      </c>
      <c r="ADS94" s="1059">
        <v>4928</v>
      </c>
      <c r="ADT94" s="1059">
        <v>4553</v>
      </c>
      <c r="ADU94" s="1060">
        <v>0.92390422077922074</v>
      </c>
      <c r="ADV94" s="1059">
        <v>4523</v>
      </c>
      <c r="ADW94" s="1060">
        <v>0.91781655844155841</v>
      </c>
      <c r="ADX94" s="1059">
        <v>4527</v>
      </c>
      <c r="ADY94" s="1060">
        <v>0.91862824675324672</v>
      </c>
      <c r="ADZ94" s="1059">
        <v>4504</v>
      </c>
      <c r="AEA94" s="1060">
        <v>0.91396103896103897</v>
      </c>
      <c r="AEB94" s="1059">
        <v>5420</v>
      </c>
      <c r="AEC94" s="1059">
        <v>5220</v>
      </c>
      <c r="AED94" s="1060">
        <v>0.96309963099630991</v>
      </c>
      <c r="AEE94" s="1059">
        <v>4689</v>
      </c>
      <c r="AEF94" s="1060">
        <v>0.86512915129151291</v>
      </c>
      <c r="AEG94" s="1059">
        <v>5220</v>
      </c>
      <c r="AEH94" s="1060">
        <v>0.96309963099630991</v>
      </c>
      <c r="AEI94" s="1059">
        <v>5212</v>
      </c>
      <c r="AEJ94" s="1060">
        <v>0.96162361623616233</v>
      </c>
      <c r="AEK94" s="1059">
        <v>5025</v>
      </c>
      <c r="AEL94" s="1060">
        <v>0.92712177121771222</v>
      </c>
      <c r="AEM94" s="1059">
        <v>5031</v>
      </c>
      <c r="AEN94" s="1060">
        <v>0.92822878228782291</v>
      </c>
      <c r="AEO94" s="1059">
        <v>4637</v>
      </c>
      <c r="AEP94" s="1072">
        <v>0.85553505535055352</v>
      </c>
      <c r="AEQ94" s="1042">
        <v>4845</v>
      </c>
      <c r="AER94" s="1042">
        <v>4311</v>
      </c>
      <c r="AES94" s="1144">
        <v>0.8897832817337461</v>
      </c>
      <c r="AET94" s="64">
        <v>1144</v>
      </c>
      <c r="AEU94" s="1144">
        <v>0.23611971104231166</v>
      </c>
      <c r="AEV94" s="1042">
        <v>4348</v>
      </c>
      <c r="AEW94" s="1144">
        <v>0.89742002063983484</v>
      </c>
      <c r="AEX94" s="1042">
        <v>4823</v>
      </c>
      <c r="AEY94" s="1042">
        <v>4532</v>
      </c>
      <c r="AEZ94" s="1144">
        <v>0.93966410947543022</v>
      </c>
      <c r="AFA94" s="65">
        <v>4285</v>
      </c>
      <c r="AFB94" s="1144">
        <v>0.88845117147003938</v>
      </c>
      <c r="AFC94" s="65">
        <v>3475</v>
      </c>
      <c r="AFD94" s="1144">
        <v>0.72050590918515445</v>
      </c>
      <c r="AFE94" s="1042">
        <v>4311</v>
      </c>
      <c r="AFF94" s="1144">
        <v>0.89384200704955419</v>
      </c>
      <c r="AFG94" s="1042">
        <v>3277</v>
      </c>
      <c r="AFH94" s="1144">
        <v>0.67945262284884922</v>
      </c>
      <c r="AFI94" s="1042">
        <v>5352</v>
      </c>
      <c r="AFJ94" s="1042">
        <v>5162</v>
      </c>
      <c r="AFK94" s="1144">
        <v>0.96449925261584457</v>
      </c>
      <c r="AFL94" s="65">
        <v>4678</v>
      </c>
      <c r="AFM94" s="1144">
        <v>0.87406576980568007</v>
      </c>
      <c r="AFN94" s="65">
        <v>5162</v>
      </c>
      <c r="AFO94" s="1144">
        <v>0.96449925261584457</v>
      </c>
      <c r="AFP94" s="65">
        <v>5158</v>
      </c>
      <c r="AFQ94" s="1144">
        <v>0.96375186846038863</v>
      </c>
      <c r="AFR94" s="65">
        <v>3865</v>
      </c>
      <c r="AFS94" s="1144">
        <v>0.72215994020926755</v>
      </c>
      <c r="AFT94" s="65">
        <v>4898</v>
      </c>
      <c r="AFU94" s="1144">
        <v>0.91517189835575485</v>
      </c>
      <c r="AFV94" s="1042">
        <v>4970</v>
      </c>
      <c r="AFW94" s="1144">
        <v>0.92862481315396117</v>
      </c>
      <c r="AFX94" s="1042">
        <v>4838</v>
      </c>
      <c r="AFY94" s="1144">
        <v>0.90396113602391626</v>
      </c>
      <c r="AFZ94" s="1042">
        <v>3869</v>
      </c>
      <c r="AGA94" s="1144">
        <v>0.72290732436472349</v>
      </c>
      <c r="AGB94" s="1042">
        <v>3609</v>
      </c>
      <c r="AGC94" s="802">
        <v>0.67432735426008972</v>
      </c>
      <c r="AGD94" s="1042">
        <v>4739</v>
      </c>
      <c r="AGE94" s="1039">
        <v>4442</v>
      </c>
      <c r="AGF94" s="1145">
        <v>0.93732855032707318</v>
      </c>
      <c r="AGG94" s="1039">
        <v>33</v>
      </c>
      <c r="AGH94" s="1145">
        <v>6.9634944081029757E-3</v>
      </c>
      <c r="AGI94" s="1039">
        <v>4439</v>
      </c>
      <c r="AGJ94" s="1145">
        <v>0.93669550538088209</v>
      </c>
      <c r="AGK94" s="1039">
        <v>5043</v>
      </c>
      <c r="AGL94" s="1039">
        <v>4893</v>
      </c>
      <c r="AGM94" s="1145">
        <v>0.97025580011897683</v>
      </c>
      <c r="AGN94" s="1039">
        <v>4682</v>
      </c>
      <c r="AGO94" s="1145">
        <v>0.92841562561967084</v>
      </c>
      <c r="AGP94" s="1039">
        <v>4856</v>
      </c>
      <c r="AGQ94" s="1145">
        <v>0.96291889748165771</v>
      </c>
      <c r="AGR94" s="1039">
        <v>4702</v>
      </c>
      <c r="AGS94" s="1145">
        <v>0.93238151893714061</v>
      </c>
      <c r="AGT94" s="1039">
        <v>4690</v>
      </c>
      <c r="AGU94" s="1145">
        <v>0.9300019829466587</v>
      </c>
      <c r="AGV94" s="1039">
        <v>5327</v>
      </c>
      <c r="AGW94" s="1039">
        <v>5117</v>
      </c>
      <c r="AGX94" s="1145">
        <v>0.96057818659658345</v>
      </c>
      <c r="AGY94" s="1039">
        <v>4900</v>
      </c>
      <c r="AGZ94" s="1145">
        <v>0.91984231274638628</v>
      </c>
      <c r="AHA94" s="1039">
        <v>5117</v>
      </c>
      <c r="AHB94" s="1145">
        <v>0.96057818659658345</v>
      </c>
      <c r="AHC94" s="1039">
        <v>5105</v>
      </c>
      <c r="AHD94" s="1145">
        <v>0.9583255115449596</v>
      </c>
      <c r="AHE94" s="1039">
        <v>5101</v>
      </c>
      <c r="AHF94" s="1145">
        <v>0.95757461986108505</v>
      </c>
      <c r="AHG94" s="1039">
        <v>4712</v>
      </c>
      <c r="AHH94" s="1145">
        <v>0.88455040360428006</v>
      </c>
      <c r="AHI94" s="1039">
        <v>5022</v>
      </c>
      <c r="AHJ94" s="1145">
        <v>0.94274450910456165</v>
      </c>
      <c r="AHK94" s="1039">
        <v>4885</v>
      </c>
      <c r="AHL94" s="1145">
        <v>0.91702646893185658</v>
      </c>
      <c r="AHM94" s="1039">
        <v>5120</v>
      </c>
      <c r="AHN94" s="1145">
        <v>0.96114135535948941</v>
      </c>
      <c r="AHO94" s="1039">
        <v>4861</v>
      </c>
      <c r="AHP94" s="749">
        <v>0.91252111882860898</v>
      </c>
    </row>
    <row r="95" spans="1:900" x14ac:dyDescent="0.2">
      <c r="A95" s="1980"/>
      <c r="B95" s="8" t="s">
        <v>739</v>
      </c>
      <c r="C95" s="1015" t="s">
        <v>740</v>
      </c>
      <c r="D95" s="3" t="s">
        <v>770</v>
      </c>
      <c r="E95" s="1" t="s">
        <v>770</v>
      </c>
      <c r="F95" s="1" t="s">
        <v>770</v>
      </c>
      <c r="G95" s="1" t="s">
        <v>770</v>
      </c>
      <c r="H95" s="1" t="s">
        <v>770</v>
      </c>
      <c r="I95" s="1" t="s">
        <v>770</v>
      </c>
      <c r="J95" s="1" t="s">
        <v>770</v>
      </c>
      <c r="K95" s="1" t="s">
        <v>770</v>
      </c>
      <c r="L95" s="1" t="s">
        <v>739</v>
      </c>
      <c r="M95" s="1" t="s">
        <v>770</v>
      </c>
      <c r="N95" s="1" t="s">
        <v>770</v>
      </c>
      <c r="O95" s="1" t="s">
        <v>770</v>
      </c>
      <c r="P95" s="1" t="s">
        <v>770</v>
      </c>
      <c r="Q95" s="1" t="s">
        <v>770</v>
      </c>
      <c r="R95" s="1" t="s">
        <v>770</v>
      </c>
      <c r="S95" s="1" t="s">
        <v>770</v>
      </c>
      <c r="T95" s="1" t="s">
        <v>770</v>
      </c>
      <c r="U95" s="913" t="s">
        <v>770</v>
      </c>
      <c r="V95" s="1125">
        <v>4090</v>
      </c>
      <c r="W95" s="1059">
        <v>4655</v>
      </c>
      <c r="X95" s="1059">
        <v>22900</v>
      </c>
      <c r="Y95" s="1059">
        <v>26460</v>
      </c>
      <c r="Z95" s="1098">
        <v>0.17860262008733624</v>
      </c>
      <c r="AA95" s="1098">
        <v>0.1736958574987055</v>
      </c>
      <c r="AB95" s="1098">
        <v>0.18361719295768181</v>
      </c>
      <c r="AC95" s="1098">
        <v>0.17592592592592593</v>
      </c>
      <c r="AD95" s="1098">
        <v>0.1713852943314193</v>
      </c>
      <c r="AE95" s="1072">
        <v>0.18056064191194823</v>
      </c>
      <c r="AF95" s="1059">
        <v>3810</v>
      </c>
      <c r="AG95" s="1059">
        <v>4290</v>
      </c>
      <c r="AH95" s="1059">
        <v>22650</v>
      </c>
      <c r="AI95" s="1059">
        <v>26110</v>
      </c>
      <c r="AJ95" s="1098">
        <v>0.16821192052980133</v>
      </c>
      <c r="AK95" s="1098">
        <v>0.16339692754812146</v>
      </c>
      <c r="AL95" s="1098">
        <v>0.17313943749526545</v>
      </c>
      <c r="AM95" s="1098">
        <v>0.16430486403676753</v>
      </c>
      <c r="AN95" s="1098">
        <v>0.15985967703834852</v>
      </c>
      <c r="AO95" s="1072">
        <v>0.16884881544280103</v>
      </c>
      <c r="AP95" s="1059">
        <v>3800</v>
      </c>
      <c r="AQ95" s="1059">
        <v>4240</v>
      </c>
      <c r="AR95" s="1059">
        <v>21785</v>
      </c>
      <c r="AS95" s="1059">
        <v>25115</v>
      </c>
      <c r="AT95" s="1098">
        <v>0.1744319485884783</v>
      </c>
      <c r="AU95" s="1098">
        <v>0.16945029768543862</v>
      </c>
      <c r="AV95" s="1098">
        <v>0.17952839735860007</v>
      </c>
      <c r="AW95" s="1098">
        <v>0.16882341230340434</v>
      </c>
      <c r="AX95" s="1098">
        <v>0.16424132701651334</v>
      </c>
      <c r="AY95" s="1072">
        <v>0.1735067921683992</v>
      </c>
      <c r="AZ95" s="1059">
        <v>4060</v>
      </c>
      <c r="BA95" s="1059">
        <v>4560</v>
      </c>
      <c r="BB95" s="1059">
        <v>21410</v>
      </c>
      <c r="BC95" s="1059">
        <v>24800</v>
      </c>
      <c r="BD95" s="1098">
        <v>0.18963101354507239</v>
      </c>
      <c r="BE95" s="1098">
        <v>0.18443594149564849</v>
      </c>
      <c r="BF95" s="1098">
        <v>0.19493744064333049</v>
      </c>
      <c r="BG95" s="1098">
        <v>0.18387096774193548</v>
      </c>
      <c r="BH95" s="1098">
        <v>0.17909881812730849</v>
      </c>
      <c r="BI95" s="1072">
        <v>0.18874103740346018</v>
      </c>
      <c r="BJ95" s="1059">
        <v>8309</v>
      </c>
      <c r="BK95" s="1059">
        <v>8036</v>
      </c>
      <c r="BL95" s="1059">
        <v>6517</v>
      </c>
      <c r="BM95" s="1059">
        <v>6066</v>
      </c>
      <c r="BN95" s="1059">
        <v>5967</v>
      </c>
      <c r="BO95" s="1059">
        <v>28928</v>
      </c>
      <c r="BP95" s="1059">
        <v>34895</v>
      </c>
      <c r="BQ95" s="1126">
        <v>111375</v>
      </c>
      <c r="BR95" s="1059">
        <v>8346</v>
      </c>
      <c r="BS95" s="1059">
        <v>7812</v>
      </c>
      <c r="BT95" s="1059">
        <v>6390</v>
      </c>
      <c r="BU95" s="1059">
        <v>6070</v>
      </c>
      <c r="BV95" s="1059">
        <v>6144</v>
      </c>
      <c r="BW95" s="1059">
        <v>28618</v>
      </c>
      <c r="BX95" s="1059">
        <v>34762</v>
      </c>
      <c r="BY95" s="1126">
        <v>110864</v>
      </c>
      <c r="BZ95" s="1059">
        <v>8470</v>
      </c>
      <c r="CA95" s="1059">
        <v>7420</v>
      </c>
      <c r="CB95" s="1059">
        <v>6299</v>
      </c>
      <c r="CC95" s="1059">
        <v>6044</v>
      </c>
      <c r="CD95" s="1059">
        <v>6107</v>
      </c>
      <c r="CE95" s="1059">
        <v>28233</v>
      </c>
      <c r="CF95" s="1059">
        <v>34340</v>
      </c>
      <c r="CG95" s="1126">
        <v>109883</v>
      </c>
      <c r="CH95" s="1059">
        <v>8357</v>
      </c>
      <c r="CI95" s="1059">
        <v>7200</v>
      </c>
      <c r="CJ95" s="1059">
        <v>6168</v>
      </c>
      <c r="CK95" s="1059">
        <v>6141</v>
      </c>
      <c r="CL95" s="1059">
        <v>6281</v>
      </c>
      <c r="CM95" s="1059">
        <v>27866</v>
      </c>
      <c r="CN95" s="1059">
        <v>34147</v>
      </c>
      <c r="CO95" s="1126">
        <v>108971</v>
      </c>
      <c r="CP95" s="1059">
        <v>8318</v>
      </c>
      <c r="CQ95" s="1059">
        <v>6863</v>
      </c>
      <c r="CR95" s="1059">
        <v>6142</v>
      </c>
      <c r="CS95" s="1059">
        <v>6188</v>
      </c>
      <c r="CT95" s="1059">
        <v>6557</v>
      </c>
      <c r="CU95" s="1059">
        <v>27511</v>
      </c>
      <c r="CV95" s="1059">
        <v>34068</v>
      </c>
      <c r="CW95" s="1126">
        <v>108302</v>
      </c>
      <c r="CX95" s="1059">
        <v>8143</v>
      </c>
      <c r="CY95" s="1059">
        <v>6551</v>
      </c>
      <c r="CZ95" s="1059">
        <v>6247</v>
      </c>
      <c r="DA95" s="1059">
        <v>6253</v>
      </c>
      <c r="DB95" s="1059">
        <v>6751</v>
      </c>
      <c r="DC95" s="1059">
        <v>27194</v>
      </c>
      <c r="DD95" s="1059">
        <v>33945</v>
      </c>
      <c r="DE95" s="1126">
        <v>107053</v>
      </c>
      <c r="DF95" s="1059">
        <v>7739</v>
      </c>
      <c r="DG95" s="1059">
        <v>6359</v>
      </c>
      <c r="DH95" s="1059">
        <v>6205</v>
      </c>
      <c r="DI95" s="1059">
        <v>6355</v>
      </c>
      <c r="DJ95" s="1059">
        <v>6837</v>
      </c>
      <c r="DK95" s="1059">
        <v>26658</v>
      </c>
      <c r="DL95" s="1059">
        <v>33495</v>
      </c>
      <c r="DM95" s="1126">
        <v>105478</v>
      </c>
      <c r="DN95" s="1059">
        <v>7188</v>
      </c>
      <c r="DO95" s="1059">
        <v>6260</v>
      </c>
      <c r="DP95" s="1059">
        <v>6170</v>
      </c>
      <c r="DQ95" s="1059">
        <v>6448</v>
      </c>
      <c r="DR95" s="1059">
        <v>6809</v>
      </c>
      <c r="DS95" s="1059">
        <v>26066</v>
      </c>
      <c r="DT95" s="1059">
        <v>32875</v>
      </c>
      <c r="DU95" s="1126">
        <v>103843</v>
      </c>
      <c r="DV95" s="1059">
        <v>6935</v>
      </c>
      <c r="DW95" s="1059">
        <v>6161</v>
      </c>
      <c r="DX95" s="1059">
        <v>6308</v>
      </c>
      <c r="DY95" s="1059">
        <v>6411</v>
      </c>
      <c r="DZ95" s="1059">
        <v>6904</v>
      </c>
      <c r="EA95" s="1059">
        <v>25815</v>
      </c>
      <c r="EB95" s="1059">
        <v>32719</v>
      </c>
      <c r="EC95" s="1126">
        <v>102827</v>
      </c>
      <c r="ED95" s="1059">
        <v>6594</v>
      </c>
      <c r="EE95" s="1059">
        <v>6113</v>
      </c>
      <c r="EF95" s="1059">
        <v>6367</v>
      </c>
      <c r="EG95" s="1059">
        <v>6482</v>
      </c>
      <c r="EH95" s="1059">
        <v>6847</v>
      </c>
      <c r="EI95" s="1059">
        <v>25556</v>
      </c>
      <c r="EJ95" s="1059">
        <v>32403</v>
      </c>
      <c r="EK95" s="1126">
        <v>101610</v>
      </c>
      <c r="EL95" s="1059">
        <v>6370</v>
      </c>
      <c r="EM95" s="1059">
        <v>6268</v>
      </c>
      <c r="EN95" s="1059">
        <v>6497</v>
      </c>
      <c r="EO95" s="1059">
        <v>6366</v>
      </c>
      <c r="EP95" s="1059">
        <v>6751</v>
      </c>
      <c r="EQ95" s="1059">
        <v>25501</v>
      </c>
      <c r="ER95" s="1059">
        <v>32252</v>
      </c>
      <c r="ES95" s="1126">
        <v>100746</v>
      </c>
      <c r="ET95" s="1059" t="s">
        <v>770</v>
      </c>
      <c r="EU95" s="1059" t="s">
        <v>770</v>
      </c>
      <c r="EV95" s="1059">
        <v>175</v>
      </c>
      <c r="EW95" s="1059">
        <v>243</v>
      </c>
      <c r="EX95" s="1059">
        <v>418</v>
      </c>
      <c r="EY95" s="1059">
        <v>1282</v>
      </c>
      <c r="EZ95" s="1098">
        <v>0.32605304212168484</v>
      </c>
      <c r="FA95" s="1098">
        <v>0.30094553821868769</v>
      </c>
      <c r="FB95" s="1098">
        <v>0.35219988111703071</v>
      </c>
      <c r="FC95" s="64" t="s">
        <v>2154</v>
      </c>
      <c r="FD95" s="1098">
        <v>0.18954758190327614</v>
      </c>
      <c r="FE95" s="1098">
        <v>0.16903214178031845</v>
      </c>
      <c r="FF95" s="1098">
        <v>0.21191797882782473</v>
      </c>
      <c r="FG95" s="1126" t="s">
        <v>2154</v>
      </c>
      <c r="FH95" s="1059" t="s">
        <v>770</v>
      </c>
      <c r="FI95" s="1059" t="s">
        <v>770</v>
      </c>
      <c r="FJ95" s="1059">
        <v>160</v>
      </c>
      <c r="FK95" s="1059">
        <v>252</v>
      </c>
      <c r="FL95" s="1059">
        <v>412</v>
      </c>
      <c r="FM95" s="1059">
        <v>1157</v>
      </c>
      <c r="FN95" s="1098">
        <v>0.3560933448573898</v>
      </c>
      <c r="FO95" s="1098">
        <v>0.32901966827359658</v>
      </c>
      <c r="FP95" s="1098">
        <v>0.38411945380919271</v>
      </c>
      <c r="FQ95" s="1059" t="s">
        <v>2154</v>
      </c>
      <c r="FR95" s="1098">
        <v>0.21780466724286948</v>
      </c>
      <c r="FS95" s="1098">
        <v>0.19497620907529706</v>
      </c>
      <c r="FT95" s="1098">
        <v>0.24250080810206442</v>
      </c>
      <c r="FU95" s="1126" t="s">
        <v>2154</v>
      </c>
      <c r="FV95" s="1059" t="s">
        <v>770</v>
      </c>
      <c r="FW95" s="1059" t="s">
        <v>770</v>
      </c>
      <c r="FX95" s="1059">
        <v>181</v>
      </c>
      <c r="FY95" s="1059">
        <v>254</v>
      </c>
      <c r="FZ95" s="1059">
        <v>435</v>
      </c>
      <c r="GA95" s="1059">
        <v>1218</v>
      </c>
      <c r="GB95" s="1098">
        <v>0.35714285714285715</v>
      </c>
      <c r="GC95" s="1098">
        <v>0.33072126285315495</v>
      </c>
      <c r="GD95" s="1098">
        <v>0.38446273463872499</v>
      </c>
      <c r="GE95" s="1059" t="s">
        <v>2154</v>
      </c>
      <c r="GF95" s="1098">
        <v>0.20853858784893267</v>
      </c>
      <c r="GG95" s="1098">
        <v>0.18665677725201979</v>
      </c>
      <c r="GH95" s="1098">
        <v>0.23225310268830984</v>
      </c>
      <c r="GI95" s="1126" t="s">
        <v>2154</v>
      </c>
      <c r="GJ95" s="1059" t="s">
        <v>770</v>
      </c>
      <c r="GK95" s="1059" t="s">
        <v>770</v>
      </c>
      <c r="GL95" s="1059">
        <v>170</v>
      </c>
      <c r="GM95" s="1059">
        <v>232</v>
      </c>
      <c r="GN95" s="1059">
        <v>402</v>
      </c>
      <c r="GO95" s="1059">
        <v>1158</v>
      </c>
      <c r="GP95" s="1098">
        <v>0.34715025906735753</v>
      </c>
      <c r="GQ95" s="1098">
        <v>0.32027685888515867</v>
      </c>
      <c r="GR95" s="1098">
        <v>0.37503440986632736</v>
      </c>
      <c r="GS95" s="1059" t="s">
        <v>2154</v>
      </c>
      <c r="GT95" s="1098">
        <v>0.2003454231433506</v>
      </c>
      <c r="GU95" s="1098">
        <v>0.17829962779839531</v>
      </c>
      <c r="GV95" s="1098">
        <v>0.22437274653361389</v>
      </c>
      <c r="GW95" s="1126" t="s">
        <v>2154</v>
      </c>
      <c r="GX95" s="1059" t="s">
        <v>770</v>
      </c>
      <c r="GY95" s="1059" t="s">
        <v>770</v>
      </c>
      <c r="GZ95" s="1059">
        <v>181</v>
      </c>
      <c r="HA95" s="1059">
        <v>144</v>
      </c>
      <c r="HB95" s="1059">
        <v>325</v>
      </c>
      <c r="HC95" s="1059">
        <v>1517</v>
      </c>
      <c r="HD95" s="1098">
        <v>0.21423862887277523</v>
      </c>
      <c r="HE95" s="1098">
        <v>0.19432724318946626</v>
      </c>
      <c r="HF95" s="1098">
        <v>0.23559361084071145</v>
      </c>
      <c r="HG95" s="1059" t="s">
        <v>2154</v>
      </c>
      <c r="HH95" s="1098">
        <v>9.4924192485168091E-2</v>
      </c>
      <c r="HI95" s="1098">
        <v>8.1180710524716038E-2</v>
      </c>
      <c r="HJ95" s="1098">
        <v>0.11071401796788879</v>
      </c>
      <c r="HK95" s="1126" t="s">
        <v>2154</v>
      </c>
      <c r="HL95" s="1059" t="s">
        <v>770</v>
      </c>
      <c r="HM95" s="1059" t="s">
        <v>770</v>
      </c>
      <c r="HN95" s="1059">
        <v>183</v>
      </c>
      <c r="HO95" s="1059">
        <v>140</v>
      </c>
      <c r="HP95" s="1059">
        <v>323</v>
      </c>
      <c r="HQ95" s="1059">
        <v>1486</v>
      </c>
      <c r="HR95" s="1098">
        <v>0.21736204576043069</v>
      </c>
      <c r="HS95" s="1098">
        <v>0.19713458026731678</v>
      </c>
      <c r="HT95" s="1098">
        <v>0.23904703823528933</v>
      </c>
      <c r="HU95" s="1059" t="s">
        <v>2154</v>
      </c>
      <c r="HV95" s="1098">
        <v>9.4212651413189769E-2</v>
      </c>
      <c r="HW95" s="1098">
        <v>8.0388518779297188E-2</v>
      </c>
      <c r="HX95" s="1098">
        <v>0.11012937635658729</v>
      </c>
      <c r="HY95" s="1126" t="s">
        <v>2154</v>
      </c>
      <c r="HZ95" s="1059" t="s">
        <v>770</v>
      </c>
      <c r="IA95" s="1059" t="s">
        <v>770</v>
      </c>
      <c r="IB95" s="1059">
        <v>184</v>
      </c>
      <c r="IC95" s="1059">
        <v>110</v>
      </c>
      <c r="ID95" s="1059">
        <v>294</v>
      </c>
      <c r="IE95" s="1059">
        <v>1522</v>
      </c>
      <c r="IF95" s="1098">
        <v>0.19316688567674112</v>
      </c>
      <c r="IG95" s="1098">
        <v>0.17411581241277779</v>
      </c>
      <c r="IH95" s="1098">
        <v>0.21376292518432607</v>
      </c>
      <c r="II95" s="1059" t="s">
        <v>3498</v>
      </c>
      <c r="IJ95" s="1098">
        <v>7.2273324572930356E-2</v>
      </c>
      <c r="IK95" s="1098">
        <v>6.0313129175953259E-2</v>
      </c>
      <c r="IL95" s="1098">
        <v>8.6387209530073714E-2</v>
      </c>
      <c r="IM95" s="1126" t="s">
        <v>3498</v>
      </c>
      <c r="IN95" s="1059" t="s">
        <v>770</v>
      </c>
      <c r="IO95" s="1059" t="s">
        <v>770</v>
      </c>
      <c r="IP95" s="1059">
        <v>120</v>
      </c>
      <c r="IQ95" s="1059">
        <v>87</v>
      </c>
      <c r="IR95" s="1059">
        <v>207</v>
      </c>
      <c r="IS95" s="1059">
        <v>867</v>
      </c>
      <c r="IT95" s="1098">
        <v>0.23875432525951557</v>
      </c>
      <c r="IU95" s="1098">
        <v>0.21156829024891205</v>
      </c>
      <c r="IV95" s="1098">
        <v>0.26824517589742986</v>
      </c>
      <c r="IW95" s="1059" t="s">
        <v>2154</v>
      </c>
      <c r="IX95" s="1098">
        <v>0.10034602076124567</v>
      </c>
      <c r="IY95" s="1098">
        <v>8.2075581533498504E-2</v>
      </c>
      <c r="IZ95" s="1098">
        <v>0.1221423699883888</v>
      </c>
      <c r="JA95" s="1126" t="s">
        <v>2154</v>
      </c>
      <c r="JB95" s="1059">
        <v>105859</v>
      </c>
      <c r="JC95" s="1059">
        <v>8060</v>
      </c>
      <c r="JD95" s="1059">
        <v>6486</v>
      </c>
      <c r="JE95" s="1059">
        <v>6243</v>
      </c>
      <c r="JF95" s="1059">
        <v>6163</v>
      </c>
      <c r="JG95" s="1126">
        <v>6754</v>
      </c>
      <c r="JH95" s="1059">
        <v>15236</v>
      </c>
      <c r="JI95" s="1059">
        <v>158</v>
      </c>
      <c r="JJ95" s="1059">
        <v>264</v>
      </c>
      <c r="JK95" s="1059">
        <v>270</v>
      </c>
      <c r="JL95" s="1059">
        <v>318</v>
      </c>
      <c r="JM95" s="1126">
        <v>369</v>
      </c>
      <c r="JN95" s="1060">
        <v>0.14392729952106104</v>
      </c>
      <c r="JO95" s="1060">
        <v>1.9602977667493797E-2</v>
      </c>
      <c r="JP95" s="1060">
        <v>4.0703052728954671E-2</v>
      </c>
      <c r="JQ95" s="1060">
        <v>4.3248438250840938E-2</v>
      </c>
      <c r="JR95" s="1060">
        <v>5.1598247606685056E-2</v>
      </c>
      <c r="JS95" s="1072">
        <v>5.4634290790642581E-2</v>
      </c>
      <c r="JT95" s="1059">
        <v>106597</v>
      </c>
      <c r="JU95" s="1059">
        <v>85180</v>
      </c>
      <c r="JV95" s="1059">
        <v>76888</v>
      </c>
      <c r="JW95" s="1059">
        <v>8292</v>
      </c>
      <c r="JX95" s="1059">
        <v>967</v>
      </c>
      <c r="JY95" s="1059">
        <v>77</v>
      </c>
      <c r="JZ95" s="1059">
        <v>7248</v>
      </c>
      <c r="KA95" s="1059">
        <v>3098</v>
      </c>
      <c r="KB95" s="1059">
        <v>13825</v>
      </c>
      <c r="KC95" s="1059">
        <v>3469</v>
      </c>
      <c r="KD95" s="1059">
        <v>1025</v>
      </c>
      <c r="KE95" s="1060">
        <v>0.72129609651303506</v>
      </c>
      <c r="KF95" s="1072">
        <v>0.27870390348696494</v>
      </c>
      <c r="KG95" s="1059">
        <v>8071</v>
      </c>
      <c r="KH95" s="1059">
        <v>5550</v>
      </c>
      <c r="KI95" s="1059">
        <v>5020</v>
      </c>
      <c r="KJ95" s="1059">
        <v>530</v>
      </c>
      <c r="KK95" s="1059">
        <v>15</v>
      </c>
      <c r="KL95" s="1059">
        <v>16</v>
      </c>
      <c r="KM95" s="1059">
        <v>499</v>
      </c>
      <c r="KN95" s="1059">
        <v>622</v>
      </c>
      <c r="KO95" s="1059">
        <v>1401</v>
      </c>
      <c r="KP95" s="1059">
        <v>393</v>
      </c>
      <c r="KQ95" s="1059">
        <v>105</v>
      </c>
      <c r="KR95" s="1060">
        <v>0.62197992813777725</v>
      </c>
      <c r="KS95" s="1072">
        <v>0.37802007186222275</v>
      </c>
      <c r="KT95" s="1059">
        <v>4074</v>
      </c>
      <c r="KU95" s="1059">
        <v>2872</v>
      </c>
      <c r="KV95" s="1059">
        <v>2659</v>
      </c>
      <c r="KW95" s="1059">
        <v>213</v>
      </c>
      <c r="KX95" s="1059">
        <v>8</v>
      </c>
      <c r="KY95" s="1059">
        <v>6</v>
      </c>
      <c r="KZ95" s="1059">
        <v>199</v>
      </c>
      <c r="LA95" s="1059">
        <v>302</v>
      </c>
      <c r="LB95" s="1059">
        <v>650</v>
      </c>
      <c r="LC95" s="1059">
        <v>203</v>
      </c>
      <c r="LD95" s="1059">
        <v>47</v>
      </c>
      <c r="LE95" s="1060">
        <v>0.65267550319096712</v>
      </c>
      <c r="LF95" s="1072">
        <v>0.34732449680903288</v>
      </c>
      <c r="LG95" s="1059">
        <v>2412</v>
      </c>
      <c r="LH95" s="1059">
        <v>1740</v>
      </c>
      <c r="LI95" s="1059">
        <v>1622</v>
      </c>
      <c r="LJ95" s="1059">
        <v>118</v>
      </c>
      <c r="LK95" s="1059">
        <v>8</v>
      </c>
      <c r="LL95" s="1059">
        <v>1</v>
      </c>
      <c r="LM95" s="1059">
        <v>109</v>
      </c>
      <c r="LN95" s="1059">
        <v>161</v>
      </c>
      <c r="LO95" s="1059">
        <v>381</v>
      </c>
      <c r="LP95" s="1059">
        <v>102</v>
      </c>
      <c r="LQ95" s="1059">
        <v>28</v>
      </c>
      <c r="LR95" s="1060">
        <v>0.67247097844112769</v>
      </c>
      <c r="LS95" s="1072">
        <v>0.32752902155887231</v>
      </c>
      <c r="LT95" s="1059">
        <v>6244</v>
      </c>
      <c r="LU95" s="1059">
        <v>4771</v>
      </c>
      <c r="LV95" s="1059">
        <v>4526</v>
      </c>
      <c r="LW95" s="1059">
        <v>245</v>
      </c>
      <c r="LX95" s="1059">
        <v>17</v>
      </c>
      <c r="LY95" s="1059">
        <v>1</v>
      </c>
      <c r="LZ95" s="1059">
        <v>227</v>
      </c>
      <c r="MA95" s="1059">
        <v>334</v>
      </c>
      <c r="MB95" s="1059">
        <v>858</v>
      </c>
      <c r="MC95" s="1059">
        <v>225</v>
      </c>
      <c r="MD95" s="1059">
        <v>56</v>
      </c>
      <c r="ME95" s="1060">
        <v>0.72485586162716209</v>
      </c>
      <c r="MF95" s="1072">
        <v>0.27514413837283791</v>
      </c>
      <c r="MG95" s="1059">
        <v>1247</v>
      </c>
      <c r="MH95" s="1059">
        <v>937</v>
      </c>
      <c r="MI95" s="1059">
        <v>903</v>
      </c>
      <c r="MJ95" s="1059">
        <v>34</v>
      </c>
      <c r="MK95" s="1059">
        <v>1</v>
      </c>
      <c r="ML95" s="1059">
        <v>0</v>
      </c>
      <c r="MM95" s="1059">
        <v>33</v>
      </c>
      <c r="MN95" s="1059">
        <v>80</v>
      </c>
      <c r="MO95" s="1059">
        <v>169</v>
      </c>
      <c r="MP95" s="1059">
        <v>49</v>
      </c>
      <c r="MQ95" s="1059">
        <v>12</v>
      </c>
      <c r="MR95" s="1060">
        <v>0.72413793103448276</v>
      </c>
      <c r="MS95" s="1072">
        <v>0.27586206896551724</v>
      </c>
      <c r="MT95" s="1059">
        <v>2652</v>
      </c>
      <c r="MU95" s="1059">
        <v>2068</v>
      </c>
      <c r="MV95" s="1059">
        <v>1963</v>
      </c>
      <c r="MW95" s="1059">
        <v>105</v>
      </c>
      <c r="MX95" s="1059">
        <v>10</v>
      </c>
      <c r="MY95" s="1059">
        <v>3</v>
      </c>
      <c r="MZ95" s="1059">
        <v>92</v>
      </c>
      <c r="NA95" s="1059">
        <v>130</v>
      </c>
      <c r="NB95" s="1059">
        <v>327</v>
      </c>
      <c r="NC95" s="1059">
        <v>93</v>
      </c>
      <c r="ND95" s="1059">
        <v>34</v>
      </c>
      <c r="NE95" s="1060">
        <v>0.74019607843137258</v>
      </c>
      <c r="NF95" s="1072">
        <v>0.25980392156862742</v>
      </c>
      <c r="NG95" s="1059">
        <v>2320</v>
      </c>
      <c r="NH95" s="1059">
        <v>1791</v>
      </c>
      <c r="NI95" s="1059">
        <v>1702</v>
      </c>
      <c r="NJ95" s="1059">
        <v>89</v>
      </c>
      <c r="NK95" s="1059">
        <v>4</v>
      </c>
      <c r="NL95" s="1059">
        <v>1</v>
      </c>
      <c r="NM95" s="1059">
        <v>84</v>
      </c>
      <c r="NN95" s="1059">
        <v>92</v>
      </c>
      <c r="NO95" s="1059">
        <v>322</v>
      </c>
      <c r="NP95" s="1059">
        <v>88</v>
      </c>
      <c r="NQ95" s="1059">
        <v>27</v>
      </c>
      <c r="NR95" s="1060">
        <v>0.73362068965517246</v>
      </c>
      <c r="NS95" s="1072">
        <v>0.26637931034482754</v>
      </c>
      <c r="NT95" s="1059">
        <v>6816</v>
      </c>
      <c r="NU95" s="1059">
        <v>5405</v>
      </c>
      <c r="NV95" s="1059">
        <v>4771</v>
      </c>
      <c r="NW95" s="1059">
        <v>634</v>
      </c>
      <c r="NX95" s="1059">
        <v>24</v>
      </c>
      <c r="NY95" s="1059">
        <v>12</v>
      </c>
      <c r="NZ95" s="1059">
        <v>598</v>
      </c>
      <c r="OA95" s="1059">
        <v>216</v>
      </c>
      <c r="OB95" s="1059">
        <v>968</v>
      </c>
      <c r="OC95" s="1059">
        <v>177</v>
      </c>
      <c r="OD95" s="1059">
        <v>50</v>
      </c>
      <c r="OE95" s="1060">
        <v>0.69997065727699526</v>
      </c>
      <c r="OF95" s="1072">
        <v>0.30002934272300474</v>
      </c>
      <c r="OG95" s="1059">
        <v>33836</v>
      </c>
      <c r="OH95" s="1059">
        <v>25134</v>
      </c>
      <c r="OI95" s="1059">
        <v>23166</v>
      </c>
      <c r="OJ95" s="1059">
        <v>1968</v>
      </c>
      <c r="OK95" s="1059">
        <v>87</v>
      </c>
      <c r="OL95" s="1059">
        <v>40</v>
      </c>
      <c r="OM95" s="1059">
        <v>1841</v>
      </c>
      <c r="ON95" s="1059">
        <v>1937</v>
      </c>
      <c r="OO95" s="1059">
        <v>5076</v>
      </c>
      <c r="OP95" s="1059">
        <v>1330</v>
      </c>
      <c r="OQ95" s="1059">
        <v>359</v>
      </c>
      <c r="OR95" s="1060">
        <v>0.68465539661898567</v>
      </c>
      <c r="OS95" s="1072">
        <v>0.31534460338101433</v>
      </c>
      <c r="OT95" s="1059">
        <v>108302</v>
      </c>
      <c r="OU95" s="1059">
        <v>17.83267839929087</v>
      </c>
      <c r="OV95" s="1060">
        <v>0</v>
      </c>
      <c r="OW95" s="1072">
        <v>0.13636363636363635</v>
      </c>
      <c r="OX95" s="1059">
        <v>22607</v>
      </c>
      <c r="OY95" s="1060">
        <v>0.18171610563099927</v>
      </c>
      <c r="OZ95" s="1059">
        <v>4108.0560000000005</v>
      </c>
      <c r="PA95" s="1060">
        <v>3.0303030303030304E-2</v>
      </c>
      <c r="PB95" s="1072">
        <v>0.18181818181818182</v>
      </c>
      <c r="PC95" s="1059">
        <v>4130</v>
      </c>
      <c r="PD95" s="1059">
        <v>785</v>
      </c>
      <c r="PE95" s="1126">
        <v>305</v>
      </c>
      <c r="PF95" s="1059">
        <v>4005</v>
      </c>
      <c r="PG95" s="1059">
        <v>795</v>
      </c>
      <c r="PH95" s="1126">
        <v>330</v>
      </c>
      <c r="PI95" s="1059">
        <v>3870</v>
      </c>
      <c r="PJ95" s="1059">
        <v>820</v>
      </c>
      <c r="PK95" s="1126">
        <v>265</v>
      </c>
      <c r="PL95" s="1059">
        <v>3735</v>
      </c>
      <c r="PM95" s="1059">
        <v>840</v>
      </c>
      <c r="PN95" s="1126">
        <v>260</v>
      </c>
      <c r="PO95" s="1059">
        <v>3570</v>
      </c>
      <c r="PP95" s="1059">
        <v>825</v>
      </c>
      <c r="PQ95" s="1126">
        <v>250</v>
      </c>
      <c r="PR95" s="1059">
        <v>3385</v>
      </c>
      <c r="PS95" s="1059">
        <v>850</v>
      </c>
      <c r="PT95" s="1126">
        <v>200</v>
      </c>
      <c r="PU95" s="1059" t="s">
        <v>770</v>
      </c>
      <c r="PV95" s="1059" t="s">
        <v>770</v>
      </c>
      <c r="PW95" s="1059" t="s">
        <v>770</v>
      </c>
      <c r="PX95" s="1059" t="s">
        <v>770</v>
      </c>
      <c r="PY95" s="1059" t="s">
        <v>770</v>
      </c>
      <c r="PZ95" s="1059" t="s">
        <v>770</v>
      </c>
      <c r="QA95" s="1059" t="s">
        <v>770</v>
      </c>
      <c r="QB95" s="1126" t="s">
        <v>770</v>
      </c>
      <c r="QC95" s="1059">
        <v>1584</v>
      </c>
      <c r="QD95" s="1059">
        <v>1283</v>
      </c>
      <c r="QE95" s="1059" t="s">
        <v>770</v>
      </c>
      <c r="QF95" s="1059">
        <v>1621</v>
      </c>
      <c r="QG95" s="1059">
        <v>1617</v>
      </c>
      <c r="QH95" s="1059">
        <v>1687</v>
      </c>
      <c r="QI95" s="1059">
        <v>1666</v>
      </c>
      <c r="QJ95" s="1059">
        <v>1551</v>
      </c>
      <c r="QK95" s="1126">
        <v>1482</v>
      </c>
      <c r="QL95" s="1059">
        <v>1620</v>
      </c>
      <c r="QM95" s="1059">
        <v>1649</v>
      </c>
      <c r="QN95" s="1059">
        <v>1653</v>
      </c>
      <c r="QO95" s="1059">
        <v>1607</v>
      </c>
      <c r="QP95" s="1059">
        <v>1780</v>
      </c>
      <c r="QQ95" s="1059">
        <v>1642</v>
      </c>
      <c r="QR95" s="1059">
        <v>1728</v>
      </c>
      <c r="QS95" s="1059">
        <v>1575</v>
      </c>
      <c r="QT95" s="1059">
        <v>1610</v>
      </c>
      <c r="QU95" s="1059">
        <v>1481</v>
      </c>
      <c r="QV95" s="1059">
        <v>1421</v>
      </c>
      <c r="QW95" s="1059">
        <v>1305</v>
      </c>
      <c r="QX95" s="1059">
        <v>1327</v>
      </c>
      <c r="QY95" s="1059">
        <v>1266</v>
      </c>
      <c r="QZ95" s="1059">
        <v>1198</v>
      </c>
      <c r="RA95" s="1059">
        <v>1294</v>
      </c>
      <c r="RB95" s="1059">
        <v>1272</v>
      </c>
      <c r="RC95" s="1059">
        <v>1205</v>
      </c>
      <c r="RD95" s="1059">
        <v>1220</v>
      </c>
      <c r="RE95" s="1059">
        <v>1075</v>
      </c>
      <c r="RF95" s="1059">
        <v>992</v>
      </c>
      <c r="RG95" s="1059">
        <v>1059</v>
      </c>
      <c r="RH95" s="1059">
        <v>1234</v>
      </c>
      <c r="RI95" s="1059">
        <v>1221</v>
      </c>
      <c r="RJ95" s="1126">
        <v>1461</v>
      </c>
      <c r="RK95" s="1059">
        <v>1632</v>
      </c>
      <c r="RL95" s="1059">
        <v>1672</v>
      </c>
      <c r="RM95" s="1059">
        <v>1612</v>
      </c>
      <c r="RN95" s="1059">
        <v>1777</v>
      </c>
      <c r="RO95" s="1059">
        <v>1653</v>
      </c>
      <c r="RP95" s="1059">
        <v>1722</v>
      </c>
      <c r="RQ95" s="1059">
        <v>1571</v>
      </c>
      <c r="RR95" s="1059">
        <v>1605</v>
      </c>
      <c r="RS95" s="1059">
        <v>1491</v>
      </c>
      <c r="RT95" s="1059">
        <v>1423</v>
      </c>
      <c r="RU95" s="1059">
        <v>1314</v>
      </c>
      <c r="RV95" s="1059">
        <v>1346</v>
      </c>
      <c r="RW95" s="1059">
        <v>1263</v>
      </c>
      <c r="RX95" s="1059">
        <v>1182</v>
      </c>
      <c r="RY95" s="1059">
        <v>1285</v>
      </c>
      <c r="RZ95" s="1059">
        <v>1280</v>
      </c>
      <c r="SA95" s="1059">
        <v>1218</v>
      </c>
      <c r="SB95" s="1059">
        <v>1252</v>
      </c>
      <c r="SC95" s="1059">
        <v>1246</v>
      </c>
      <c r="SD95" s="1059">
        <v>1074</v>
      </c>
      <c r="SE95" s="1059">
        <v>1026</v>
      </c>
      <c r="SF95" s="1059">
        <v>1176</v>
      </c>
      <c r="SG95" s="1059">
        <v>1109</v>
      </c>
      <c r="SH95" s="1059">
        <v>1387</v>
      </c>
      <c r="SI95" s="1126">
        <v>1446</v>
      </c>
      <c r="SJ95" s="1059">
        <v>1673</v>
      </c>
      <c r="SK95" s="1059">
        <v>1639</v>
      </c>
      <c r="SL95" s="1059">
        <v>1757</v>
      </c>
      <c r="SM95" s="1059">
        <v>1667</v>
      </c>
      <c r="SN95" s="1059">
        <v>1734</v>
      </c>
      <c r="SO95" s="1059">
        <v>1576</v>
      </c>
      <c r="SP95" s="1059">
        <v>1596</v>
      </c>
      <c r="SQ95" s="1059">
        <v>1501</v>
      </c>
      <c r="SR95" s="1059">
        <v>1429</v>
      </c>
      <c r="SS95" s="1059">
        <v>1318</v>
      </c>
      <c r="ST95" s="1059">
        <v>1338</v>
      </c>
      <c r="SU95" s="1059">
        <v>1273</v>
      </c>
      <c r="SV95" s="1059">
        <v>1168</v>
      </c>
      <c r="SW95" s="1059">
        <v>1269</v>
      </c>
      <c r="SX95" s="1059">
        <v>1251</v>
      </c>
      <c r="SY95" s="1059">
        <v>1215</v>
      </c>
      <c r="SZ95" s="1059">
        <v>1258</v>
      </c>
      <c r="TA95" s="1059">
        <v>1290</v>
      </c>
      <c r="TB95" s="1059">
        <v>1220</v>
      </c>
      <c r="TC95" s="1059">
        <v>1061</v>
      </c>
      <c r="TD95" s="1059">
        <v>1082</v>
      </c>
      <c r="TE95" s="1059">
        <v>1033</v>
      </c>
      <c r="TF95" s="1059">
        <v>1252</v>
      </c>
      <c r="TG95" s="1059">
        <v>1342</v>
      </c>
      <c r="TH95" s="1126">
        <v>1398</v>
      </c>
      <c r="TI95" s="1059">
        <v>747</v>
      </c>
      <c r="TJ95" s="1059">
        <v>693</v>
      </c>
      <c r="TK95" s="1059">
        <v>1440</v>
      </c>
      <c r="TL95" s="1060">
        <v>0.48125000000000001</v>
      </c>
      <c r="TM95" s="1060">
        <v>0.45552756226071039</v>
      </c>
      <c r="TN95" s="1060">
        <v>0.50707220957012045</v>
      </c>
      <c r="TO95" s="1126" t="s">
        <v>3498</v>
      </c>
      <c r="TP95" s="1059">
        <v>672</v>
      </c>
      <c r="TQ95" s="1059">
        <v>839</v>
      </c>
      <c r="TR95" s="1059">
        <v>1511</v>
      </c>
      <c r="TS95" s="1060">
        <v>0.55526141628060888</v>
      </c>
      <c r="TT95" s="1060">
        <v>0.53009637345671656</v>
      </c>
      <c r="TU95" s="1060">
        <v>0.5801461862696391</v>
      </c>
      <c r="TV95" s="1126" t="s">
        <v>3498</v>
      </c>
      <c r="TW95" s="1059">
        <v>624</v>
      </c>
      <c r="TX95" s="1059">
        <v>1002</v>
      </c>
      <c r="TY95" s="1059">
        <v>1626</v>
      </c>
      <c r="TZ95" s="1060">
        <v>0.6162361623616236</v>
      </c>
      <c r="UA95" s="1060">
        <v>0.59235142315062539</v>
      </c>
      <c r="UB95" s="1060">
        <v>0.63957297535713487</v>
      </c>
      <c r="UC95" s="1126" t="s">
        <v>3498</v>
      </c>
      <c r="UD95" s="1059">
        <v>530</v>
      </c>
      <c r="UE95" s="1059">
        <v>1076</v>
      </c>
      <c r="UF95" s="1059">
        <v>1606</v>
      </c>
      <c r="UG95" s="1060">
        <v>0.66998754669987548</v>
      </c>
      <c r="UH95" s="1060">
        <v>0.64660864884797176</v>
      </c>
      <c r="UI95" s="1060">
        <v>0.69255518434090513</v>
      </c>
      <c r="UJ95" s="1126" t="s">
        <v>2154</v>
      </c>
      <c r="UK95" s="1059">
        <v>509</v>
      </c>
      <c r="UL95" s="1059">
        <v>1120</v>
      </c>
      <c r="UM95" s="1059">
        <v>1629</v>
      </c>
      <c r="UN95" s="1060">
        <v>0.68753836709637817</v>
      </c>
      <c r="UO95" s="1060">
        <v>0.66461145462918347</v>
      </c>
      <c r="UP95" s="1060">
        <v>0.70958286576815</v>
      </c>
      <c r="UQ95" s="1126" t="s">
        <v>2154</v>
      </c>
      <c r="UR95" s="1059">
        <v>17053</v>
      </c>
      <c r="US95" s="1059">
        <v>15550</v>
      </c>
      <c r="UT95" s="1059">
        <v>1503</v>
      </c>
      <c r="UU95" s="1059">
        <v>1270</v>
      </c>
      <c r="UV95" s="1060">
        <v>0.84497671324018631</v>
      </c>
      <c r="UW95" s="1059">
        <v>233</v>
      </c>
      <c r="UX95" s="1072">
        <v>0.15502328675981369</v>
      </c>
      <c r="UY95" s="1059">
        <v>14546</v>
      </c>
      <c r="UZ95" s="1059">
        <v>7142</v>
      </c>
      <c r="VA95" s="1059">
        <v>4586</v>
      </c>
      <c r="VB95" s="1059">
        <v>2818</v>
      </c>
      <c r="VC95" s="1060">
        <v>0.49099408772171044</v>
      </c>
      <c r="VD95" s="1060">
        <v>0.31527567716210642</v>
      </c>
      <c r="VE95" s="1072">
        <v>0.19373023511618315</v>
      </c>
      <c r="VF95" s="1059">
        <v>29829</v>
      </c>
      <c r="VG95" s="1059">
        <v>2712</v>
      </c>
      <c r="VH95" s="1059">
        <v>2241</v>
      </c>
      <c r="VI95" s="1059">
        <v>1333</v>
      </c>
      <c r="VJ95" s="1059">
        <v>24916</v>
      </c>
      <c r="VK95" s="1059">
        <v>2287</v>
      </c>
      <c r="VL95" s="1059">
        <v>14021</v>
      </c>
      <c r="VM95" s="1072">
        <v>0.16311247414592397</v>
      </c>
      <c r="VN95" s="1059">
        <v>7410</v>
      </c>
      <c r="VO95" s="1059">
        <v>6</v>
      </c>
      <c r="VP95" s="1059">
        <v>1842</v>
      </c>
      <c r="VQ95" s="1059">
        <v>3310</v>
      </c>
      <c r="VR95" s="1059">
        <v>1505</v>
      </c>
      <c r="VS95" s="1126">
        <v>14073</v>
      </c>
      <c r="VT95" s="1059">
        <v>6335</v>
      </c>
      <c r="VU95" s="1059">
        <v>4992</v>
      </c>
      <c r="VV95" s="1059">
        <v>1317</v>
      </c>
      <c r="VW95" s="1059">
        <v>26</v>
      </c>
      <c r="VX95" s="1059">
        <v>1343</v>
      </c>
      <c r="VY95" s="1060">
        <v>0.20789265982636149</v>
      </c>
      <c r="VZ95" s="1072">
        <v>0.21199684293606946</v>
      </c>
      <c r="WA95" s="1059">
        <v>1190</v>
      </c>
      <c r="WB95" s="1059">
        <v>1060</v>
      </c>
      <c r="WC95" s="1059">
        <v>940</v>
      </c>
      <c r="WD95" s="1059">
        <v>925</v>
      </c>
      <c r="WE95" s="1059">
        <v>885</v>
      </c>
      <c r="WF95" s="1059">
        <v>810</v>
      </c>
      <c r="WG95" s="1126">
        <v>745</v>
      </c>
      <c r="WH95" s="1059">
        <v>3293</v>
      </c>
      <c r="WI95" s="1059">
        <v>1363</v>
      </c>
      <c r="WJ95" s="1060">
        <v>0.4139082903127847</v>
      </c>
      <c r="WK95" s="1126">
        <v>248</v>
      </c>
      <c r="WL95" s="1059">
        <v>128</v>
      </c>
      <c r="WM95" s="1060">
        <v>7.8963602714373846E-2</v>
      </c>
      <c r="WN95" s="1060">
        <v>6.6808520694543738E-2</v>
      </c>
      <c r="WO95" s="1072">
        <v>9.3109517714746015E-2</v>
      </c>
      <c r="WP95" s="1059" t="s">
        <v>770</v>
      </c>
      <c r="WQ95" s="1060" t="s">
        <v>770</v>
      </c>
      <c r="WR95" s="1060" t="s">
        <v>770</v>
      </c>
      <c r="WS95" s="1072" t="s">
        <v>770</v>
      </c>
      <c r="WT95" s="1059">
        <v>111</v>
      </c>
      <c r="WU95" s="1060">
        <v>8.6515978176149644E-2</v>
      </c>
      <c r="WV95" s="1060">
        <v>7.2341035950241897E-2</v>
      </c>
      <c r="WW95" s="1072">
        <v>0.10315957235908553</v>
      </c>
      <c r="WX95" s="1059">
        <v>136</v>
      </c>
      <c r="WY95" s="1060">
        <v>8.5858585858585856E-2</v>
      </c>
      <c r="WZ95" s="1060">
        <v>7.3044334128032365E-2</v>
      </c>
      <c r="XA95" s="1072">
        <v>0.10067669909499759</v>
      </c>
      <c r="XB95" s="1059">
        <v>2084</v>
      </c>
      <c r="XC95" s="1059">
        <v>42727</v>
      </c>
      <c r="XD95" s="1072">
        <v>4.8774779413485618E-2</v>
      </c>
      <c r="XE95" s="1059">
        <v>1345</v>
      </c>
      <c r="XF95" s="1059">
        <v>6720</v>
      </c>
      <c r="XG95" s="1060">
        <v>0.20014880952380953</v>
      </c>
      <c r="XH95" s="1060">
        <v>0.19075500674711679</v>
      </c>
      <c r="XI95" s="1060">
        <v>0.20988523370453294</v>
      </c>
      <c r="XJ95" s="1059">
        <v>1480</v>
      </c>
      <c r="XK95" s="1059">
        <v>6980</v>
      </c>
      <c r="XL95" s="1060">
        <v>0.21203438395415472</v>
      </c>
      <c r="XM95" s="1060">
        <v>0.20260502362203447</v>
      </c>
      <c r="XN95" s="1060">
        <v>0.22178053499876138</v>
      </c>
      <c r="XO95" s="1059">
        <v>1575</v>
      </c>
      <c r="XP95" s="1059">
        <v>7415</v>
      </c>
      <c r="XQ95" s="1060">
        <v>0.21240728253540123</v>
      </c>
      <c r="XR95" s="1060">
        <v>0.20324788013175976</v>
      </c>
      <c r="XS95" s="1060">
        <v>0.22186451461700626</v>
      </c>
      <c r="XT95" s="1059">
        <v>1605</v>
      </c>
      <c r="XU95" s="1059">
        <v>7790</v>
      </c>
      <c r="XV95" s="1060">
        <v>0.20603337612323491</v>
      </c>
      <c r="XW95" s="1060">
        <v>0.19719780402123743</v>
      </c>
      <c r="XX95" s="1060">
        <v>0.21515873104574462</v>
      </c>
      <c r="XY95" s="1059">
        <v>1475</v>
      </c>
      <c r="XZ95" s="1059">
        <v>7940</v>
      </c>
      <c r="YA95" s="1060">
        <v>0.1857682619647355</v>
      </c>
      <c r="YB95" s="1060">
        <v>0.17736637729794572</v>
      </c>
      <c r="YC95" s="1060">
        <v>0.19447405709803575</v>
      </c>
      <c r="YD95" s="1059">
        <v>1495</v>
      </c>
      <c r="YE95" s="1059">
        <v>7740</v>
      </c>
      <c r="YF95" s="1060">
        <v>0.19315245478036175</v>
      </c>
      <c r="YG95" s="1060">
        <v>0.18451078630887058</v>
      </c>
      <c r="YH95" s="1060">
        <v>0.20209855670789939</v>
      </c>
      <c r="YI95" s="1059" t="s">
        <v>770</v>
      </c>
      <c r="YJ95" s="1059" t="s">
        <v>770</v>
      </c>
      <c r="YK95" s="1060" t="s">
        <v>770</v>
      </c>
      <c r="YL95" s="1060" t="s">
        <v>770</v>
      </c>
      <c r="YM95" s="1072" t="s">
        <v>770</v>
      </c>
      <c r="YN95" s="1059">
        <v>1650</v>
      </c>
      <c r="YO95" s="1059">
        <v>1650</v>
      </c>
      <c r="YP95" s="1059">
        <v>1580</v>
      </c>
      <c r="YQ95" s="1059">
        <v>1475</v>
      </c>
      <c r="YR95" s="1059">
        <v>1395</v>
      </c>
      <c r="YS95" s="1059">
        <v>1270</v>
      </c>
      <c r="YT95" s="1126">
        <v>1180</v>
      </c>
      <c r="YU95" s="1059">
        <v>94</v>
      </c>
      <c r="YV95" s="1059">
        <v>782</v>
      </c>
      <c r="YW95" s="1060">
        <v>0.12020460358056266</v>
      </c>
      <c r="YX95" s="1060">
        <v>9.9248559504410971E-2</v>
      </c>
      <c r="YY95" s="1060">
        <v>0.14487378434416764</v>
      </c>
      <c r="YZ95" s="1059">
        <v>71</v>
      </c>
      <c r="ZA95" s="1059">
        <v>781</v>
      </c>
      <c r="ZB95" s="1060">
        <v>9.0909090909090912E-2</v>
      </c>
      <c r="ZC95" s="1060">
        <v>7.2699562255173211E-2</v>
      </c>
      <c r="ZD95" s="1060">
        <v>0.11312326499434044</v>
      </c>
      <c r="ZE95" s="1059">
        <v>81</v>
      </c>
      <c r="ZF95" s="1059">
        <v>777</v>
      </c>
      <c r="ZG95" s="1060">
        <v>0.10424710424710425</v>
      </c>
      <c r="ZH95" s="1060">
        <v>8.467233528429223E-2</v>
      </c>
      <c r="ZI95" s="1060">
        <v>0.12771579670752681</v>
      </c>
      <c r="ZJ95" s="1059">
        <v>172</v>
      </c>
      <c r="ZK95" s="1059">
        <v>739</v>
      </c>
      <c r="ZL95" s="1060">
        <v>0.2327469553450609</v>
      </c>
      <c r="ZM95" s="1060">
        <v>0.20370894597934167</v>
      </c>
      <c r="ZN95" s="1072">
        <v>0.26454905805413481</v>
      </c>
      <c r="ZO95" s="1059">
        <v>1555</v>
      </c>
      <c r="ZP95" s="1059">
        <v>157</v>
      </c>
      <c r="ZQ95" s="1059">
        <v>1398</v>
      </c>
      <c r="ZR95" s="1060">
        <v>0.8990353697749196</v>
      </c>
      <c r="ZS95" s="1059">
        <v>526</v>
      </c>
      <c r="ZT95" s="1059">
        <v>287</v>
      </c>
      <c r="ZU95" s="1059">
        <v>813</v>
      </c>
      <c r="ZV95" s="1060">
        <v>0.37625178826895567</v>
      </c>
      <c r="ZW95" s="1060">
        <v>0.35122901688604141</v>
      </c>
      <c r="ZX95" s="1060">
        <v>0.40195277280715674</v>
      </c>
      <c r="ZY95" s="1060">
        <v>0.58154506437768239</v>
      </c>
      <c r="ZZ95" s="1060">
        <v>0.55549716555525119</v>
      </c>
      <c r="AAA95" s="1072">
        <v>0.60714604817293039</v>
      </c>
      <c r="AAB95" s="1059">
        <v>176</v>
      </c>
      <c r="AAC95" s="1059">
        <v>1388</v>
      </c>
      <c r="AAD95" s="1059">
        <v>1564</v>
      </c>
      <c r="AAE95" s="1060">
        <v>0.88746803069053704</v>
      </c>
      <c r="AAF95" s="1059">
        <v>474</v>
      </c>
      <c r="AAG95" s="1060">
        <v>0.34149855907780979</v>
      </c>
      <c r="AAH95" s="1060">
        <v>0.31701918092494397</v>
      </c>
      <c r="AAI95" s="1060">
        <v>0.36685285980819277</v>
      </c>
      <c r="AAJ95" s="1059">
        <v>300</v>
      </c>
      <c r="AAK95" s="1059">
        <v>774</v>
      </c>
      <c r="AAL95" s="1060">
        <v>0.55763688760806918</v>
      </c>
      <c r="AAM95" s="1060">
        <v>0.5313846627876323</v>
      </c>
      <c r="AAN95" s="1072">
        <v>0.58357095876395437</v>
      </c>
      <c r="AAO95" s="1059">
        <v>1464</v>
      </c>
      <c r="AAP95" s="1059">
        <v>528</v>
      </c>
      <c r="AAQ95" s="1060">
        <v>0.36065573770491804</v>
      </c>
      <c r="AAR95" s="1060">
        <v>0.33645239185060777</v>
      </c>
      <c r="AAS95" s="1060">
        <v>0.38558843377929441</v>
      </c>
      <c r="AAT95" s="1059">
        <v>286</v>
      </c>
      <c r="AAU95" s="1059">
        <v>814</v>
      </c>
      <c r="AAV95" s="1060">
        <v>0.55601092896174864</v>
      </c>
      <c r="AAW95" s="1060">
        <v>0.53044621706304407</v>
      </c>
      <c r="AAX95" s="1072">
        <v>0.581282470673956</v>
      </c>
      <c r="AAY95" s="1059">
        <v>1542</v>
      </c>
      <c r="AAZ95" s="1059">
        <v>1494</v>
      </c>
      <c r="ABA95" s="1059">
        <v>48</v>
      </c>
      <c r="ABB95" s="1060">
        <v>0.9688715953307393</v>
      </c>
      <c r="ABC95" s="1059">
        <v>540</v>
      </c>
      <c r="ABD95" s="1060">
        <v>0.36144578313253012</v>
      </c>
      <c r="ABE95" s="1060">
        <v>0.3374688957422961</v>
      </c>
      <c r="ABF95" s="1060">
        <v>0.38613336031626061</v>
      </c>
      <c r="ABG95" s="1059">
        <v>269</v>
      </c>
      <c r="ABH95" s="1059">
        <v>809</v>
      </c>
      <c r="ABI95" s="1060">
        <v>0.54149933065595712</v>
      </c>
      <c r="ABJ95" s="1060">
        <v>0.51615878957366523</v>
      </c>
      <c r="ABK95" s="1072">
        <v>0.56662700812860278</v>
      </c>
      <c r="ABL95" s="1059">
        <v>29829</v>
      </c>
      <c r="ABM95" s="1059">
        <v>15808</v>
      </c>
      <c r="ABN95" s="1059">
        <v>14021</v>
      </c>
      <c r="ABO95" s="1059">
        <v>2712</v>
      </c>
      <c r="ABP95" s="1059">
        <v>1410</v>
      </c>
      <c r="ABQ95" s="1059">
        <v>2356</v>
      </c>
      <c r="ABR95" s="1059">
        <v>2241</v>
      </c>
      <c r="ABS95" s="1059">
        <v>1992</v>
      </c>
      <c r="ABT95" s="1059">
        <v>1023</v>
      </c>
      <c r="ABU95" s="1059">
        <v>1333</v>
      </c>
      <c r="ABV95" s="1059">
        <v>819</v>
      </c>
      <c r="ABW95" s="1126">
        <v>135</v>
      </c>
      <c r="ABX95" s="1059">
        <v>1180</v>
      </c>
      <c r="ABY95" s="1059">
        <v>1145</v>
      </c>
      <c r="ABZ95" s="1059">
        <v>705</v>
      </c>
      <c r="ACA95" s="1059">
        <v>325</v>
      </c>
      <c r="ACB95" s="1059">
        <v>3050</v>
      </c>
      <c r="ACC95" s="1059">
        <v>3365</v>
      </c>
      <c r="ACD95" s="1059">
        <v>1745</v>
      </c>
      <c r="ACE95" s="1059">
        <v>1270</v>
      </c>
      <c r="ACF95" s="1059">
        <v>1150</v>
      </c>
      <c r="ACG95" s="1059">
        <v>790</v>
      </c>
      <c r="ACH95" s="1059">
        <v>340</v>
      </c>
      <c r="ACI95" s="1059">
        <v>3225</v>
      </c>
      <c r="ACJ95" s="1059">
        <v>3525</v>
      </c>
      <c r="ACK95" s="1059">
        <v>1885</v>
      </c>
      <c r="ACL95" s="1059">
        <v>1395</v>
      </c>
      <c r="ACM95" s="1059">
        <v>1205</v>
      </c>
      <c r="ACN95" s="1059">
        <v>815</v>
      </c>
      <c r="ACO95" s="1059">
        <v>345</v>
      </c>
      <c r="ACP95" s="1059">
        <v>3415</v>
      </c>
      <c r="ACQ95" s="1059">
        <v>3775</v>
      </c>
      <c r="ACR95" s="1059">
        <v>2015</v>
      </c>
      <c r="ACS95" s="1059">
        <v>1475</v>
      </c>
      <c r="ACT95" s="1059">
        <v>1365</v>
      </c>
      <c r="ACU95" s="1059">
        <v>855</v>
      </c>
      <c r="ACV95" s="1059">
        <v>415</v>
      </c>
      <c r="ACW95" s="1059">
        <v>3750</v>
      </c>
      <c r="ACX95" s="1059">
        <v>4150</v>
      </c>
      <c r="ACY95" s="1059">
        <v>2210</v>
      </c>
      <c r="ACZ95" s="1059">
        <v>1580</v>
      </c>
      <c r="ADA95" s="1059">
        <v>1460</v>
      </c>
      <c r="ADB95" s="1059">
        <v>1045</v>
      </c>
      <c r="ADC95" s="1059">
        <v>425</v>
      </c>
      <c r="ADD95" s="1059">
        <v>4070</v>
      </c>
      <c r="ADE95" s="1059">
        <v>4490</v>
      </c>
      <c r="ADF95" s="1059">
        <v>2360</v>
      </c>
      <c r="ADG95" s="1059">
        <v>1650</v>
      </c>
      <c r="ADH95" s="1059">
        <v>1550</v>
      </c>
      <c r="ADI95" s="1059">
        <v>1085</v>
      </c>
      <c r="ADJ95" s="1059">
        <v>450</v>
      </c>
      <c r="ADK95" s="1059">
        <v>4285</v>
      </c>
      <c r="ADL95" s="1059">
        <v>4710</v>
      </c>
      <c r="ADM95" s="1126">
        <v>2470</v>
      </c>
      <c r="ADN95" s="1059">
        <v>1657</v>
      </c>
      <c r="ADO95" s="1059">
        <v>1579</v>
      </c>
      <c r="ADP95" s="1060">
        <v>0.95292697646348823</v>
      </c>
      <c r="ADQ95" s="1059">
        <v>1573</v>
      </c>
      <c r="ADR95" s="1060">
        <v>0.94930597465298727</v>
      </c>
      <c r="ADS95" s="1059">
        <v>1643</v>
      </c>
      <c r="ADT95" s="1059">
        <v>1574</v>
      </c>
      <c r="ADU95" s="1060">
        <v>0.95800365185636027</v>
      </c>
      <c r="ADV95" s="1059">
        <v>1536</v>
      </c>
      <c r="ADW95" s="1060">
        <v>0.93487522824102254</v>
      </c>
      <c r="ADX95" s="1059">
        <v>1535</v>
      </c>
      <c r="ADY95" s="1060">
        <v>0.93426658551430308</v>
      </c>
      <c r="ADZ95" s="1059">
        <v>1528</v>
      </c>
      <c r="AEA95" s="1060">
        <v>0.93000608642726723</v>
      </c>
      <c r="AEB95" s="1059">
        <v>1700</v>
      </c>
      <c r="AEC95" s="1059">
        <v>1656</v>
      </c>
      <c r="AED95" s="1060">
        <v>0.97411764705882353</v>
      </c>
      <c r="AEE95" s="1059">
        <v>1561</v>
      </c>
      <c r="AEF95" s="1060">
        <v>0.91823529411764704</v>
      </c>
      <c r="AEG95" s="1059">
        <v>1655</v>
      </c>
      <c r="AEH95" s="1060">
        <v>0.97352941176470587</v>
      </c>
      <c r="AEI95" s="1059">
        <v>1650</v>
      </c>
      <c r="AEJ95" s="1060">
        <v>0.97058823529411764</v>
      </c>
      <c r="AEK95" s="1059">
        <v>1588</v>
      </c>
      <c r="AEL95" s="1060">
        <v>0.9341176470588235</v>
      </c>
      <c r="AEM95" s="1059">
        <v>1632</v>
      </c>
      <c r="AEN95" s="1060">
        <v>0.96</v>
      </c>
      <c r="AEO95" s="1059">
        <v>1548</v>
      </c>
      <c r="AEP95" s="1072">
        <v>0.9105882352941177</v>
      </c>
      <c r="AEQ95" s="1158">
        <v>1653</v>
      </c>
      <c r="AER95" s="1042">
        <v>1571</v>
      </c>
      <c r="AES95" s="1144">
        <v>0.95039322444041141</v>
      </c>
      <c r="AET95" s="64">
        <v>371</v>
      </c>
      <c r="AEU95" s="1144">
        <v>0.22444041137326073</v>
      </c>
      <c r="AEV95" s="1042">
        <v>1567</v>
      </c>
      <c r="AEW95" s="1144">
        <v>0.94797338173018753</v>
      </c>
      <c r="AEX95" s="1042">
        <v>1669</v>
      </c>
      <c r="AEY95" s="1042">
        <v>1609</v>
      </c>
      <c r="AEZ95" s="1144">
        <v>0.96405032953864589</v>
      </c>
      <c r="AFA95" s="65">
        <v>1572</v>
      </c>
      <c r="AFB95" s="1144">
        <v>0.94188136608747752</v>
      </c>
      <c r="AFC95" s="65">
        <v>1203</v>
      </c>
      <c r="AFD95" s="1144">
        <v>0.72079089275014974</v>
      </c>
      <c r="AFE95" s="1042">
        <v>1584</v>
      </c>
      <c r="AFF95" s="1144">
        <v>0.94907130017974839</v>
      </c>
      <c r="AFG95" s="1042">
        <v>1203</v>
      </c>
      <c r="AFH95" s="1144">
        <v>0.72079089275014974</v>
      </c>
      <c r="AFI95" s="1042">
        <v>1770</v>
      </c>
      <c r="AFJ95" s="1042">
        <v>1712</v>
      </c>
      <c r="AFK95" s="1144">
        <v>0.96723163841807913</v>
      </c>
      <c r="AFL95" s="65">
        <v>1587</v>
      </c>
      <c r="AFM95" s="1144">
        <v>0.89661016949152539</v>
      </c>
      <c r="AFN95" s="65">
        <v>1713</v>
      </c>
      <c r="AFO95" s="1144">
        <v>0.96779661016949148</v>
      </c>
      <c r="AFP95" s="65">
        <v>1709</v>
      </c>
      <c r="AFQ95" s="1144">
        <v>0.96553672316384176</v>
      </c>
      <c r="AFR95" s="65">
        <v>1245</v>
      </c>
      <c r="AFS95" s="1144">
        <v>0.70338983050847459</v>
      </c>
      <c r="AFT95" s="65">
        <v>1614</v>
      </c>
      <c r="AFU95" s="1144">
        <v>0.91186440677966096</v>
      </c>
      <c r="AFV95" s="1042">
        <v>1669</v>
      </c>
      <c r="AFW95" s="1144">
        <v>0.94293785310734468</v>
      </c>
      <c r="AFX95" s="1042">
        <v>1617</v>
      </c>
      <c r="AFY95" s="1144">
        <v>0.91355932203389834</v>
      </c>
      <c r="AFZ95" s="1042">
        <v>1242</v>
      </c>
      <c r="AGA95" s="1144">
        <v>0.70169491525423733</v>
      </c>
      <c r="AGB95" s="1042">
        <v>1161</v>
      </c>
      <c r="AGC95" s="802">
        <v>0.65593220338983049</v>
      </c>
      <c r="AGD95" s="1042">
        <v>1685</v>
      </c>
      <c r="AGE95" s="1039">
        <v>1630</v>
      </c>
      <c r="AGF95" s="1145">
        <v>0.96735905044510384</v>
      </c>
      <c r="AGG95" s="1039">
        <v>14</v>
      </c>
      <c r="AGH95" s="1145">
        <v>8.3086053412462901E-3</v>
      </c>
      <c r="AGI95" s="1039">
        <v>1628</v>
      </c>
      <c r="AGJ95" s="1145">
        <v>0.96617210682492582</v>
      </c>
      <c r="AGK95" s="1039">
        <v>1629</v>
      </c>
      <c r="AGL95" s="1039">
        <v>1590</v>
      </c>
      <c r="AGM95" s="1145">
        <v>0.97605893186003678</v>
      </c>
      <c r="AGN95" s="1039">
        <v>1559</v>
      </c>
      <c r="AGO95" s="1145">
        <v>0.95702885205647636</v>
      </c>
      <c r="AGP95" s="1039">
        <v>1560</v>
      </c>
      <c r="AGQ95" s="1145">
        <v>0.9576427255985267</v>
      </c>
      <c r="AGR95" s="1039">
        <v>1563</v>
      </c>
      <c r="AGS95" s="1145">
        <v>0.95948434622467771</v>
      </c>
      <c r="AGT95" s="1039">
        <v>1563</v>
      </c>
      <c r="AGU95" s="1145">
        <v>0.95948434622467771</v>
      </c>
      <c r="AGV95" s="1039">
        <v>1770</v>
      </c>
      <c r="AGW95" s="1039">
        <v>1716</v>
      </c>
      <c r="AGX95" s="1145">
        <v>0.96949152542372885</v>
      </c>
      <c r="AGY95" s="1039">
        <v>1655</v>
      </c>
      <c r="AGZ95" s="1145">
        <v>0.93502824858757061</v>
      </c>
      <c r="AHA95" s="1039">
        <v>1715</v>
      </c>
      <c r="AHB95" s="1145">
        <v>0.96892655367231639</v>
      </c>
      <c r="AHC95" s="1039">
        <v>1707</v>
      </c>
      <c r="AHD95" s="1145">
        <v>0.96440677966101696</v>
      </c>
      <c r="AHE95" s="1039">
        <v>1667</v>
      </c>
      <c r="AHF95" s="1145">
        <v>0.94180790960451977</v>
      </c>
      <c r="AHG95" s="1039">
        <v>1532</v>
      </c>
      <c r="AHH95" s="1145">
        <v>0.86553672316384178</v>
      </c>
      <c r="AHI95" s="1039">
        <v>1688</v>
      </c>
      <c r="AHJ95" s="1145">
        <v>0.95367231638418082</v>
      </c>
      <c r="AHK95" s="1039">
        <v>1645</v>
      </c>
      <c r="AHL95" s="1145">
        <v>0.92937853107344637</v>
      </c>
      <c r="AHM95" s="1039">
        <v>1676</v>
      </c>
      <c r="AHN95" s="1145">
        <v>0.94689265536723166</v>
      </c>
      <c r="AHO95" s="1039">
        <v>1645</v>
      </c>
      <c r="AHP95" s="749">
        <v>0.92937853107344637</v>
      </c>
    </row>
    <row r="96" spans="1:900" x14ac:dyDescent="0.2">
      <c r="A96" s="1980"/>
      <c r="B96" s="8" t="s">
        <v>741</v>
      </c>
      <c r="C96" s="1015" t="s">
        <v>742</v>
      </c>
      <c r="D96" s="3" t="s">
        <v>770</v>
      </c>
      <c r="E96" s="1" t="s">
        <v>770</v>
      </c>
      <c r="F96" s="1" t="s">
        <v>770</v>
      </c>
      <c r="G96" s="1" t="s">
        <v>770</v>
      </c>
      <c r="H96" s="1" t="s">
        <v>770</v>
      </c>
      <c r="I96" s="1" t="s">
        <v>770</v>
      </c>
      <c r="J96" s="1" t="s">
        <v>770</v>
      </c>
      <c r="K96" s="1" t="s">
        <v>770</v>
      </c>
      <c r="L96" s="1" t="s">
        <v>741</v>
      </c>
      <c r="M96" s="1" t="s">
        <v>770</v>
      </c>
      <c r="N96" s="1" t="s">
        <v>770</v>
      </c>
      <c r="O96" s="1" t="s">
        <v>770</v>
      </c>
      <c r="P96" s="1" t="s">
        <v>770</v>
      </c>
      <c r="Q96" s="1" t="s">
        <v>770</v>
      </c>
      <c r="R96" s="1" t="s">
        <v>770</v>
      </c>
      <c r="S96" s="1" t="s">
        <v>770</v>
      </c>
      <c r="T96" s="1" t="s">
        <v>770</v>
      </c>
      <c r="U96" s="913" t="s">
        <v>770</v>
      </c>
      <c r="V96" s="1125">
        <v>3305</v>
      </c>
      <c r="W96" s="1059">
        <v>3825</v>
      </c>
      <c r="X96" s="1059">
        <v>39740</v>
      </c>
      <c r="Y96" s="1059">
        <v>46880</v>
      </c>
      <c r="Z96" s="1098">
        <v>8.3165576245596382E-2</v>
      </c>
      <c r="AA96" s="1098">
        <v>8.0490812962677155E-2</v>
      </c>
      <c r="AB96" s="1098">
        <v>8.5920918164859014E-2</v>
      </c>
      <c r="AC96" s="1098">
        <v>8.1591296928327645E-2</v>
      </c>
      <c r="AD96" s="1098">
        <v>7.9147484400009308E-2</v>
      </c>
      <c r="AE96" s="1072">
        <v>8.410367464896204E-2</v>
      </c>
      <c r="AF96" s="1059">
        <v>2955</v>
      </c>
      <c r="AG96" s="1059">
        <v>3265</v>
      </c>
      <c r="AH96" s="1059">
        <v>40110</v>
      </c>
      <c r="AI96" s="1059">
        <v>47385</v>
      </c>
      <c r="AJ96" s="1098">
        <v>7.3672400897531784E-2</v>
      </c>
      <c r="AK96" s="1098">
        <v>7.1156461284091921E-2</v>
      </c>
      <c r="AL96" s="1098">
        <v>7.6269994117633022E-2</v>
      </c>
      <c r="AM96" s="1098">
        <v>6.8903661496254084E-2</v>
      </c>
      <c r="AN96" s="1098">
        <v>6.6657847768326464E-2</v>
      </c>
      <c r="AO96" s="1072">
        <v>7.1219366733707351E-2</v>
      </c>
      <c r="AP96" s="1059">
        <v>3045</v>
      </c>
      <c r="AQ96" s="1059">
        <v>3460</v>
      </c>
      <c r="AR96" s="1059">
        <v>39520</v>
      </c>
      <c r="AS96" s="1059">
        <v>46720</v>
      </c>
      <c r="AT96" s="1098">
        <v>7.70495951417004E-2</v>
      </c>
      <c r="AU96" s="1098">
        <v>7.4461367901720907E-2</v>
      </c>
      <c r="AV96" s="1098">
        <v>7.9720038406412813E-2</v>
      </c>
      <c r="AW96" s="1098">
        <v>7.4058219178082196E-2</v>
      </c>
      <c r="AX96" s="1098">
        <v>7.1718561642794762E-2</v>
      </c>
      <c r="AY96" s="1072">
        <v>7.6467915381422308E-2</v>
      </c>
      <c r="AZ96" s="1059">
        <v>3295</v>
      </c>
      <c r="BA96" s="1059">
        <v>3775</v>
      </c>
      <c r="BB96" s="1059">
        <v>39500</v>
      </c>
      <c r="BC96" s="1059">
        <v>46625</v>
      </c>
      <c r="BD96" s="1098">
        <v>8.3417721518987339E-2</v>
      </c>
      <c r="BE96" s="1098">
        <v>8.0731192786717629E-2</v>
      </c>
      <c r="BF96" s="1098">
        <v>8.6185269393149064E-2</v>
      </c>
      <c r="BG96" s="1098">
        <v>8.0965147453083114E-2</v>
      </c>
      <c r="BH96" s="1098">
        <v>7.8523512924928124E-2</v>
      </c>
      <c r="BI96" s="1072">
        <v>8.3475825306361939E-2</v>
      </c>
      <c r="BJ96" s="1059">
        <v>13328</v>
      </c>
      <c r="BK96" s="1059">
        <v>14916</v>
      </c>
      <c r="BL96" s="1059">
        <v>14019</v>
      </c>
      <c r="BM96" s="1059">
        <v>13767</v>
      </c>
      <c r="BN96" s="1059">
        <v>9949</v>
      </c>
      <c r="BO96" s="1059">
        <v>56030</v>
      </c>
      <c r="BP96" s="1059">
        <v>65979</v>
      </c>
      <c r="BQ96" s="1126">
        <v>233525</v>
      </c>
      <c r="BR96" s="1059">
        <v>13265</v>
      </c>
      <c r="BS96" s="1059">
        <v>14487</v>
      </c>
      <c r="BT96" s="1059">
        <v>13739</v>
      </c>
      <c r="BU96" s="1059">
        <v>13876</v>
      </c>
      <c r="BV96" s="1059">
        <v>10007</v>
      </c>
      <c r="BW96" s="1059">
        <v>55367</v>
      </c>
      <c r="BX96" s="1059">
        <v>65374</v>
      </c>
      <c r="BY96" s="1126">
        <v>230346</v>
      </c>
      <c r="BZ96" s="1059">
        <v>13298</v>
      </c>
      <c r="CA96" s="1059">
        <v>14055</v>
      </c>
      <c r="CB96" s="1059">
        <v>13859</v>
      </c>
      <c r="CC96" s="1059">
        <v>13920</v>
      </c>
      <c r="CD96" s="1059">
        <v>9937</v>
      </c>
      <c r="CE96" s="1059">
        <v>55132</v>
      </c>
      <c r="CF96" s="1059">
        <v>65069</v>
      </c>
      <c r="CG96" s="1126">
        <v>228027</v>
      </c>
      <c r="CH96" s="1059">
        <v>13186</v>
      </c>
      <c r="CI96" s="1059">
        <v>13716</v>
      </c>
      <c r="CJ96" s="1059">
        <v>13857</v>
      </c>
      <c r="CK96" s="1059">
        <v>13939</v>
      </c>
      <c r="CL96" s="1059">
        <v>9833</v>
      </c>
      <c r="CM96" s="1059">
        <v>54698</v>
      </c>
      <c r="CN96" s="1059">
        <v>64531</v>
      </c>
      <c r="CO96" s="1126">
        <v>225322</v>
      </c>
      <c r="CP96" s="1059">
        <v>13193</v>
      </c>
      <c r="CQ96" s="1059">
        <v>13406</v>
      </c>
      <c r="CR96" s="1059">
        <v>13968</v>
      </c>
      <c r="CS96" s="1059">
        <v>13795</v>
      </c>
      <c r="CT96" s="1059">
        <v>9890</v>
      </c>
      <c r="CU96" s="1059">
        <v>54362</v>
      </c>
      <c r="CV96" s="1059">
        <v>64252</v>
      </c>
      <c r="CW96" s="1126">
        <v>223327</v>
      </c>
      <c r="CX96" s="1059">
        <v>13029</v>
      </c>
      <c r="CY96" s="1059">
        <v>12942</v>
      </c>
      <c r="CZ96" s="1059">
        <v>14123</v>
      </c>
      <c r="DA96" s="1059">
        <v>13724</v>
      </c>
      <c r="DB96" s="1059">
        <v>10142</v>
      </c>
      <c r="DC96" s="1059">
        <v>53818</v>
      </c>
      <c r="DD96" s="1059">
        <v>63960</v>
      </c>
      <c r="DE96" s="1126">
        <v>221833</v>
      </c>
      <c r="DF96" s="1059">
        <v>12898</v>
      </c>
      <c r="DG96" s="1059">
        <v>12765</v>
      </c>
      <c r="DH96" s="1059">
        <v>14322</v>
      </c>
      <c r="DI96" s="1059">
        <v>13751</v>
      </c>
      <c r="DJ96" s="1059">
        <v>9998</v>
      </c>
      <c r="DK96" s="1059">
        <v>53736</v>
      </c>
      <c r="DL96" s="1059">
        <v>63734</v>
      </c>
      <c r="DM96" s="1126">
        <v>220238</v>
      </c>
      <c r="DN96" s="1059">
        <v>12749</v>
      </c>
      <c r="DO96" s="1059">
        <v>12821</v>
      </c>
      <c r="DP96" s="1059">
        <v>14170</v>
      </c>
      <c r="DQ96" s="1059">
        <v>13734</v>
      </c>
      <c r="DR96" s="1059">
        <v>9914</v>
      </c>
      <c r="DS96" s="1059">
        <v>53474</v>
      </c>
      <c r="DT96" s="1059">
        <v>63388</v>
      </c>
      <c r="DU96" s="1126">
        <v>218043</v>
      </c>
      <c r="DV96" s="1059">
        <v>12716</v>
      </c>
      <c r="DW96" s="1059">
        <v>12803</v>
      </c>
      <c r="DX96" s="1059">
        <v>14349</v>
      </c>
      <c r="DY96" s="1059">
        <v>13575</v>
      </c>
      <c r="DZ96" s="1059">
        <v>9731</v>
      </c>
      <c r="EA96" s="1059">
        <v>53443</v>
      </c>
      <c r="EB96" s="1059">
        <v>63174</v>
      </c>
      <c r="EC96" s="1126">
        <v>216041</v>
      </c>
      <c r="ED96" s="1059">
        <v>12554</v>
      </c>
      <c r="EE96" s="1059">
        <v>12961</v>
      </c>
      <c r="EF96" s="1059">
        <v>14223</v>
      </c>
      <c r="EG96" s="1059">
        <v>13444</v>
      </c>
      <c r="EH96" s="1059">
        <v>9581</v>
      </c>
      <c r="EI96" s="1059">
        <v>53182</v>
      </c>
      <c r="EJ96" s="1059">
        <v>62763</v>
      </c>
      <c r="EK96" s="1126">
        <v>213795</v>
      </c>
      <c r="EL96" s="1059">
        <v>12075</v>
      </c>
      <c r="EM96" s="1059">
        <v>13163</v>
      </c>
      <c r="EN96" s="1059">
        <v>14217</v>
      </c>
      <c r="EO96" s="1059">
        <v>13232</v>
      </c>
      <c r="EP96" s="1059">
        <v>9279</v>
      </c>
      <c r="EQ96" s="1059">
        <v>52687</v>
      </c>
      <c r="ER96" s="1059">
        <v>61966</v>
      </c>
      <c r="ES96" s="1126">
        <v>211149</v>
      </c>
      <c r="ET96" s="1059" t="s">
        <v>770</v>
      </c>
      <c r="EU96" s="1059" t="s">
        <v>770</v>
      </c>
      <c r="EV96" s="1059">
        <v>257</v>
      </c>
      <c r="EW96" s="1059">
        <v>249</v>
      </c>
      <c r="EX96" s="1059">
        <v>506</v>
      </c>
      <c r="EY96" s="1059">
        <v>2146</v>
      </c>
      <c r="EZ96" s="1098">
        <v>0.23578751164958062</v>
      </c>
      <c r="FA96" s="1098">
        <v>0.21830969784103027</v>
      </c>
      <c r="FB96" s="1098">
        <v>0.25420954521884576</v>
      </c>
      <c r="FC96" s="64" t="s">
        <v>3498</v>
      </c>
      <c r="FD96" s="1098">
        <v>0.11602982292637465</v>
      </c>
      <c r="FE96" s="1098">
        <v>0.10316073542215491</v>
      </c>
      <c r="FF96" s="1098">
        <v>0.13027110987120996</v>
      </c>
      <c r="FG96" s="1126" t="s">
        <v>3498</v>
      </c>
      <c r="FH96" s="1059" t="s">
        <v>770</v>
      </c>
      <c r="FI96" s="1059" t="s">
        <v>770</v>
      </c>
      <c r="FJ96" s="1059">
        <v>273</v>
      </c>
      <c r="FK96" s="1059">
        <v>233</v>
      </c>
      <c r="FL96" s="1059">
        <v>506</v>
      </c>
      <c r="FM96" s="1059">
        <v>2009</v>
      </c>
      <c r="FN96" s="1098">
        <v>0.25186660029865604</v>
      </c>
      <c r="FO96" s="1098">
        <v>0.23337076141405277</v>
      </c>
      <c r="FP96" s="1098">
        <v>0.27130955226344206</v>
      </c>
      <c r="FQ96" s="1059" t="s">
        <v>3498</v>
      </c>
      <c r="FR96" s="1098">
        <v>0.11597809855649577</v>
      </c>
      <c r="FS96" s="1098">
        <v>0.10270357704011035</v>
      </c>
      <c r="FT96" s="1098">
        <v>0.13071841293418701</v>
      </c>
      <c r="FU96" s="1126" t="s">
        <v>3498</v>
      </c>
      <c r="FV96" s="1059" t="s">
        <v>770</v>
      </c>
      <c r="FW96" s="1059" t="s">
        <v>770</v>
      </c>
      <c r="FX96" s="1059">
        <v>261</v>
      </c>
      <c r="FY96" s="1059">
        <v>252</v>
      </c>
      <c r="FZ96" s="1059">
        <v>513</v>
      </c>
      <c r="GA96" s="1059">
        <v>2016</v>
      </c>
      <c r="GB96" s="1098">
        <v>0.2544642857142857</v>
      </c>
      <c r="GC96" s="1098">
        <v>0.23593061775807495</v>
      </c>
      <c r="GD96" s="1098">
        <v>0.27393190354197694</v>
      </c>
      <c r="GE96" s="1059" t="s">
        <v>3498</v>
      </c>
      <c r="GF96" s="1098">
        <v>0.125</v>
      </c>
      <c r="GG96" s="1098">
        <v>0.11127281168838181</v>
      </c>
      <c r="GH96" s="1098">
        <v>0.14015358447897025</v>
      </c>
      <c r="GI96" s="1126" t="s">
        <v>3498</v>
      </c>
      <c r="GJ96" s="1059" t="s">
        <v>770</v>
      </c>
      <c r="GK96" s="1059" t="s">
        <v>770</v>
      </c>
      <c r="GL96" s="1059">
        <v>262</v>
      </c>
      <c r="GM96" s="1059">
        <v>240</v>
      </c>
      <c r="GN96" s="1059">
        <v>502</v>
      </c>
      <c r="GO96" s="1059">
        <v>2055</v>
      </c>
      <c r="GP96" s="1098">
        <v>0.24428223844282237</v>
      </c>
      <c r="GQ96" s="1098">
        <v>0.22619389913118843</v>
      </c>
      <c r="GR96" s="1098">
        <v>0.26332483214498592</v>
      </c>
      <c r="GS96" s="1059" t="s">
        <v>3498</v>
      </c>
      <c r="GT96" s="1098">
        <v>0.11678832116788321</v>
      </c>
      <c r="GU96" s="1098">
        <v>0.10361196980257932</v>
      </c>
      <c r="GV96" s="1098">
        <v>0.13139469219549355</v>
      </c>
      <c r="GW96" s="1126" t="s">
        <v>3498</v>
      </c>
      <c r="GX96" s="1059" t="s">
        <v>770</v>
      </c>
      <c r="GY96" s="1059" t="s">
        <v>770</v>
      </c>
      <c r="GZ96" s="1059">
        <v>270</v>
      </c>
      <c r="HA96" s="1059">
        <v>155</v>
      </c>
      <c r="HB96" s="1059">
        <v>425</v>
      </c>
      <c r="HC96" s="1059">
        <v>2418</v>
      </c>
      <c r="HD96" s="1098">
        <v>0.17576509511993382</v>
      </c>
      <c r="HE96" s="1098">
        <v>0.16111178815514374</v>
      </c>
      <c r="HF96" s="1098">
        <v>0.19144698719775188</v>
      </c>
      <c r="HG96" s="1059" t="s">
        <v>3498</v>
      </c>
      <c r="HH96" s="1098">
        <v>6.4102564102564097E-2</v>
      </c>
      <c r="HI96" s="1098">
        <v>5.5014505464752214E-2</v>
      </c>
      <c r="HJ96" s="1098">
        <v>7.4573439971411026E-2</v>
      </c>
      <c r="HK96" s="1126" t="s">
        <v>3498</v>
      </c>
      <c r="HL96" s="1059" t="s">
        <v>770</v>
      </c>
      <c r="HM96" s="1059" t="s">
        <v>770</v>
      </c>
      <c r="HN96" s="1059">
        <v>256</v>
      </c>
      <c r="HO96" s="1059">
        <v>133</v>
      </c>
      <c r="HP96" s="1059">
        <v>389</v>
      </c>
      <c r="HQ96" s="1059">
        <v>2340</v>
      </c>
      <c r="HR96" s="1098">
        <v>0.16623931623931623</v>
      </c>
      <c r="HS96" s="1098">
        <v>0.15170438954483742</v>
      </c>
      <c r="HT96" s="1098">
        <v>0.18186828273568376</v>
      </c>
      <c r="HU96" s="1059" t="s">
        <v>3498</v>
      </c>
      <c r="HV96" s="1098">
        <v>5.6837606837606837E-2</v>
      </c>
      <c r="HW96" s="1098">
        <v>4.8162477057331746E-2</v>
      </c>
      <c r="HX96" s="1098">
        <v>6.6965386137163102E-2</v>
      </c>
      <c r="HY96" s="1126" t="s">
        <v>3498</v>
      </c>
      <c r="HZ96" s="1059" t="s">
        <v>770</v>
      </c>
      <c r="IA96" s="1059" t="s">
        <v>770</v>
      </c>
      <c r="IB96" s="1059">
        <v>228</v>
      </c>
      <c r="IC96" s="1059">
        <v>125</v>
      </c>
      <c r="ID96" s="1059">
        <v>353</v>
      </c>
      <c r="IE96" s="1059">
        <v>2171</v>
      </c>
      <c r="IF96" s="1098">
        <v>0.16259788116075541</v>
      </c>
      <c r="IG96" s="1098">
        <v>0.14767428747041622</v>
      </c>
      <c r="IH96" s="1098">
        <v>0.17871339285530508</v>
      </c>
      <c r="II96" s="1059" t="s">
        <v>3498</v>
      </c>
      <c r="IJ96" s="1098">
        <v>5.7577153385536622E-2</v>
      </c>
      <c r="IK96" s="1098">
        <v>4.8537482007224367E-2</v>
      </c>
      <c r="IL96" s="1098">
        <v>6.817974250179315E-2</v>
      </c>
      <c r="IM96" s="1126" t="s">
        <v>3498</v>
      </c>
      <c r="IN96" s="1059" t="s">
        <v>770</v>
      </c>
      <c r="IO96" s="1059" t="s">
        <v>770</v>
      </c>
      <c r="IP96" s="1059">
        <v>172</v>
      </c>
      <c r="IQ96" s="1059">
        <v>79</v>
      </c>
      <c r="IR96" s="1059">
        <v>251</v>
      </c>
      <c r="IS96" s="1059">
        <v>1394</v>
      </c>
      <c r="IT96" s="1098">
        <v>0.18005738880918221</v>
      </c>
      <c r="IU96" s="1098">
        <v>0.16077481647257899</v>
      </c>
      <c r="IV96" s="1098">
        <v>0.20109845293771123</v>
      </c>
      <c r="IW96" s="1059" t="s">
        <v>3498</v>
      </c>
      <c r="IX96" s="1098">
        <v>5.6671449067431851E-2</v>
      </c>
      <c r="IY96" s="1098">
        <v>4.5707858353953627E-2</v>
      </c>
      <c r="IZ96" s="1098">
        <v>7.007169432667272E-2</v>
      </c>
      <c r="JA96" s="1126" t="s">
        <v>3498</v>
      </c>
      <c r="JB96" s="1059">
        <v>216786</v>
      </c>
      <c r="JC96" s="1059">
        <v>13011</v>
      </c>
      <c r="JD96" s="1059">
        <v>12850</v>
      </c>
      <c r="JE96" s="1059">
        <v>13475</v>
      </c>
      <c r="JF96" s="1059">
        <v>12270</v>
      </c>
      <c r="JG96" s="1126">
        <v>10076</v>
      </c>
      <c r="JH96" s="1059">
        <v>28862</v>
      </c>
      <c r="JI96" s="1059">
        <v>225</v>
      </c>
      <c r="JJ96" s="1059">
        <v>399</v>
      </c>
      <c r="JK96" s="1059">
        <v>527</v>
      </c>
      <c r="JL96" s="1059">
        <v>575</v>
      </c>
      <c r="JM96" s="1126">
        <v>473</v>
      </c>
      <c r="JN96" s="1060">
        <v>0.13313590361001171</v>
      </c>
      <c r="JO96" s="1060">
        <v>1.7293059718699561E-2</v>
      </c>
      <c r="JP96" s="1060">
        <v>3.105058365758755E-2</v>
      </c>
      <c r="JQ96" s="1060">
        <v>3.9109461966604822E-2</v>
      </c>
      <c r="JR96" s="1060">
        <v>4.6862265688671557E-2</v>
      </c>
      <c r="JS96" s="1072">
        <v>4.6943231441048033E-2</v>
      </c>
      <c r="JT96" s="1059">
        <v>221345</v>
      </c>
      <c r="JU96" s="1059">
        <v>210473</v>
      </c>
      <c r="JV96" s="1059">
        <v>200227</v>
      </c>
      <c r="JW96" s="1059">
        <v>10246</v>
      </c>
      <c r="JX96" s="1059">
        <v>1813</v>
      </c>
      <c r="JY96" s="1059">
        <v>272</v>
      </c>
      <c r="JZ96" s="1059">
        <v>8161</v>
      </c>
      <c r="KA96" s="1059">
        <v>3231</v>
      </c>
      <c r="KB96" s="1059">
        <v>5814</v>
      </c>
      <c r="KC96" s="1059">
        <v>1320</v>
      </c>
      <c r="KD96" s="1059">
        <v>507</v>
      </c>
      <c r="KE96" s="1060">
        <v>0.90459237841378848</v>
      </c>
      <c r="KF96" s="1072">
        <v>9.5407621586211522E-2</v>
      </c>
      <c r="KG96" s="1059">
        <v>13029</v>
      </c>
      <c r="KH96" s="1059">
        <v>11903</v>
      </c>
      <c r="KI96" s="1059">
        <v>11416</v>
      </c>
      <c r="KJ96" s="1059">
        <v>487</v>
      </c>
      <c r="KK96" s="1059">
        <v>39</v>
      </c>
      <c r="KL96" s="1059">
        <v>34</v>
      </c>
      <c r="KM96" s="1059">
        <v>414</v>
      </c>
      <c r="KN96" s="1059">
        <v>552</v>
      </c>
      <c r="KO96" s="1059">
        <v>486</v>
      </c>
      <c r="KP96" s="1059">
        <v>70</v>
      </c>
      <c r="KQ96" s="1059">
        <v>18</v>
      </c>
      <c r="KR96" s="1060">
        <v>0.87619924783175995</v>
      </c>
      <c r="KS96" s="1072">
        <v>0.12380075216824005</v>
      </c>
      <c r="KT96" s="1059">
        <v>7867</v>
      </c>
      <c r="KU96" s="1059">
        <v>7308</v>
      </c>
      <c r="KV96" s="1059">
        <v>7030</v>
      </c>
      <c r="KW96" s="1059">
        <v>278</v>
      </c>
      <c r="KX96" s="1059">
        <v>29</v>
      </c>
      <c r="KY96" s="1059">
        <v>23</v>
      </c>
      <c r="KZ96" s="1059">
        <v>226</v>
      </c>
      <c r="LA96" s="1059">
        <v>286</v>
      </c>
      <c r="LB96" s="1059">
        <v>229</v>
      </c>
      <c r="LC96" s="1059">
        <v>30</v>
      </c>
      <c r="LD96" s="1059">
        <v>14</v>
      </c>
      <c r="LE96" s="1060">
        <v>0.89360620312698613</v>
      </c>
      <c r="LF96" s="1072">
        <v>0.10639379687301387</v>
      </c>
      <c r="LG96" s="1059">
        <v>5012</v>
      </c>
      <c r="LH96" s="1059">
        <v>4662</v>
      </c>
      <c r="LI96" s="1059">
        <v>4507</v>
      </c>
      <c r="LJ96" s="1059">
        <v>155</v>
      </c>
      <c r="LK96" s="1059">
        <v>16</v>
      </c>
      <c r="LL96" s="1059">
        <v>7</v>
      </c>
      <c r="LM96" s="1059">
        <v>132</v>
      </c>
      <c r="LN96" s="1059">
        <v>187</v>
      </c>
      <c r="LO96" s="1059">
        <v>122</v>
      </c>
      <c r="LP96" s="1059">
        <v>31</v>
      </c>
      <c r="LQ96" s="1059">
        <v>10</v>
      </c>
      <c r="LR96" s="1060">
        <v>0.89924181963288108</v>
      </c>
      <c r="LS96" s="1072">
        <v>0.10075818036711892</v>
      </c>
      <c r="LT96" s="1059">
        <v>14225</v>
      </c>
      <c r="LU96" s="1059">
        <v>13205</v>
      </c>
      <c r="LV96" s="1059">
        <v>12727</v>
      </c>
      <c r="LW96" s="1059">
        <v>478</v>
      </c>
      <c r="LX96" s="1059">
        <v>63</v>
      </c>
      <c r="LY96" s="1059">
        <v>34</v>
      </c>
      <c r="LZ96" s="1059">
        <v>381</v>
      </c>
      <c r="MA96" s="1059">
        <v>465</v>
      </c>
      <c r="MB96" s="1059">
        <v>373</v>
      </c>
      <c r="MC96" s="1059">
        <v>162</v>
      </c>
      <c r="MD96" s="1059">
        <v>20</v>
      </c>
      <c r="ME96" s="1060">
        <v>0.89469244288224958</v>
      </c>
      <c r="MF96" s="1072">
        <v>0.10530755711775042</v>
      </c>
      <c r="MG96" s="1059">
        <v>2928</v>
      </c>
      <c r="MH96" s="1059">
        <v>2695</v>
      </c>
      <c r="MI96" s="1059">
        <v>2597</v>
      </c>
      <c r="MJ96" s="1059">
        <v>98</v>
      </c>
      <c r="MK96" s="1059">
        <v>14</v>
      </c>
      <c r="ML96" s="1059">
        <v>10</v>
      </c>
      <c r="MM96" s="1059">
        <v>74</v>
      </c>
      <c r="MN96" s="1059">
        <v>96</v>
      </c>
      <c r="MO96" s="1059">
        <v>100</v>
      </c>
      <c r="MP96" s="1059">
        <v>32</v>
      </c>
      <c r="MQ96" s="1059">
        <v>5</v>
      </c>
      <c r="MR96" s="1060">
        <v>0.88695355191256831</v>
      </c>
      <c r="MS96" s="1072">
        <v>0.11304644808743169</v>
      </c>
      <c r="MT96" s="1059">
        <v>6076</v>
      </c>
      <c r="MU96" s="1059">
        <v>5550</v>
      </c>
      <c r="MV96" s="1059">
        <v>5358</v>
      </c>
      <c r="MW96" s="1059">
        <v>192</v>
      </c>
      <c r="MX96" s="1059">
        <v>16</v>
      </c>
      <c r="MY96" s="1059">
        <v>10</v>
      </c>
      <c r="MZ96" s="1059">
        <v>166</v>
      </c>
      <c r="NA96" s="1059">
        <v>187</v>
      </c>
      <c r="NB96" s="1059">
        <v>249</v>
      </c>
      <c r="NC96" s="1059">
        <v>71</v>
      </c>
      <c r="ND96" s="1059">
        <v>19</v>
      </c>
      <c r="NE96" s="1060">
        <v>0.88183015141540488</v>
      </c>
      <c r="NF96" s="1072">
        <v>0.11816984858459512</v>
      </c>
      <c r="NG96" s="1059">
        <v>4401</v>
      </c>
      <c r="NH96" s="1059">
        <v>4091</v>
      </c>
      <c r="NI96" s="1059">
        <v>3955</v>
      </c>
      <c r="NJ96" s="1059">
        <v>136</v>
      </c>
      <c r="NK96" s="1059">
        <v>10</v>
      </c>
      <c r="NL96" s="1059">
        <v>11</v>
      </c>
      <c r="NM96" s="1059">
        <v>115</v>
      </c>
      <c r="NN96" s="1059">
        <v>107</v>
      </c>
      <c r="NO96" s="1059">
        <v>160</v>
      </c>
      <c r="NP96" s="1059">
        <v>37</v>
      </c>
      <c r="NQ96" s="1059">
        <v>6</v>
      </c>
      <c r="NR96" s="1060">
        <v>0.89865939559191088</v>
      </c>
      <c r="NS96" s="1072">
        <v>0.10134060440808912</v>
      </c>
      <c r="NT96" s="1059">
        <v>10228</v>
      </c>
      <c r="NU96" s="1059">
        <v>9694</v>
      </c>
      <c r="NV96" s="1059">
        <v>9326</v>
      </c>
      <c r="NW96" s="1059">
        <v>368</v>
      </c>
      <c r="NX96" s="1059">
        <v>25</v>
      </c>
      <c r="NY96" s="1059">
        <v>17</v>
      </c>
      <c r="NZ96" s="1059">
        <v>326</v>
      </c>
      <c r="OA96" s="1059">
        <v>196</v>
      </c>
      <c r="OB96" s="1059">
        <v>259</v>
      </c>
      <c r="OC96" s="1059">
        <v>55</v>
      </c>
      <c r="OD96" s="1059">
        <v>24</v>
      </c>
      <c r="OE96" s="1060">
        <v>0.91181071568244032</v>
      </c>
      <c r="OF96" s="1072">
        <v>8.818928431755968E-2</v>
      </c>
      <c r="OG96" s="1059">
        <v>63766</v>
      </c>
      <c r="OH96" s="1059">
        <v>59108</v>
      </c>
      <c r="OI96" s="1059">
        <v>56916</v>
      </c>
      <c r="OJ96" s="1059">
        <v>2192</v>
      </c>
      <c r="OK96" s="1059">
        <v>212</v>
      </c>
      <c r="OL96" s="1059">
        <v>146</v>
      </c>
      <c r="OM96" s="1059">
        <v>1834</v>
      </c>
      <c r="ON96" s="1059">
        <v>2076</v>
      </c>
      <c r="OO96" s="1059">
        <v>1978</v>
      </c>
      <c r="OP96" s="1059">
        <v>488</v>
      </c>
      <c r="OQ96" s="1059">
        <v>116</v>
      </c>
      <c r="OR96" s="1060">
        <v>0.89257598093027635</v>
      </c>
      <c r="OS96" s="1072">
        <v>0.10742401906972365</v>
      </c>
      <c r="OT96" s="1059">
        <v>223327</v>
      </c>
      <c r="OU96" s="1059">
        <v>8.2777440569210139</v>
      </c>
      <c r="OV96" s="1060">
        <v>0</v>
      </c>
      <c r="OW96" s="1072">
        <v>7.2992700729927005E-3</v>
      </c>
      <c r="OX96" s="1059">
        <v>43502</v>
      </c>
      <c r="OY96" s="1060">
        <v>7.704420486414415E-2</v>
      </c>
      <c r="OZ96" s="1059">
        <v>3351.5769999999989</v>
      </c>
      <c r="PA96" s="1060">
        <v>0</v>
      </c>
      <c r="PB96" s="1072">
        <v>1.4598540145985401E-2</v>
      </c>
      <c r="PC96" s="1059">
        <v>6014.9999999999991</v>
      </c>
      <c r="PD96" s="1059">
        <v>1095.0000000000002</v>
      </c>
      <c r="PE96" s="1126">
        <v>559.99999999999989</v>
      </c>
      <c r="PF96" s="1059">
        <v>5890.0000000000009</v>
      </c>
      <c r="PG96" s="1059">
        <v>1080.0000000000002</v>
      </c>
      <c r="PH96" s="1126">
        <v>559.99999999999989</v>
      </c>
      <c r="PI96" s="1059">
        <v>5655</v>
      </c>
      <c r="PJ96" s="1059">
        <v>1084.9999999999998</v>
      </c>
      <c r="PK96" s="1126">
        <v>484.99999999999994</v>
      </c>
      <c r="PL96" s="1059">
        <v>5430.0000000000009</v>
      </c>
      <c r="PM96" s="1059">
        <v>1054.9999999999998</v>
      </c>
      <c r="PN96" s="1126">
        <v>465.00000000000006</v>
      </c>
      <c r="PO96" s="1059">
        <v>5200</v>
      </c>
      <c r="PP96" s="1059">
        <v>1069.9999999999998</v>
      </c>
      <c r="PQ96" s="1126">
        <v>354.99999999999994</v>
      </c>
      <c r="PR96" s="1059">
        <v>4875</v>
      </c>
      <c r="PS96" s="1059">
        <v>1084.9999999999998</v>
      </c>
      <c r="PT96" s="1126">
        <v>364.99999999999994</v>
      </c>
      <c r="PU96" s="1059" t="s">
        <v>770</v>
      </c>
      <c r="PV96" s="1059" t="s">
        <v>770</v>
      </c>
      <c r="PW96" s="1059" t="s">
        <v>770</v>
      </c>
      <c r="PX96" s="1059" t="s">
        <v>770</v>
      </c>
      <c r="PY96" s="1059" t="s">
        <v>770</v>
      </c>
      <c r="PZ96" s="1059" t="s">
        <v>770</v>
      </c>
      <c r="QA96" s="1059" t="s">
        <v>770</v>
      </c>
      <c r="QB96" s="1126" t="s">
        <v>770</v>
      </c>
      <c r="QC96" s="1059">
        <v>2531</v>
      </c>
      <c r="QD96" s="1059">
        <v>2183</v>
      </c>
      <c r="QE96" s="1059" t="s">
        <v>770</v>
      </c>
      <c r="QF96" s="1059">
        <v>2285</v>
      </c>
      <c r="QG96" s="1059">
        <v>2341</v>
      </c>
      <c r="QH96" s="1059">
        <v>2381</v>
      </c>
      <c r="QI96" s="1059">
        <v>2366</v>
      </c>
      <c r="QJ96" s="1059">
        <v>2361</v>
      </c>
      <c r="QK96" s="1126">
        <v>2417</v>
      </c>
      <c r="QL96" s="1059">
        <v>2581</v>
      </c>
      <c r="QM96" s="1059">
        <v>2473</v>
      </c>
      <c r="QN96" s="1059">
        <v>2704</v>
      </c>
      <c r="QO96" s="1059">
        <v>2705</v>
      </c>
      <c r="QP96" s="1059">
        <v>2865</v>
      </c>
      <c r="QQ96" s="1059">
        <v>3048</v>
      </c>
      <c r="QR96" s="1059">
        <v>3053</v>
      </c>
      <c r="QS96" s="1059">
        <v>2931</v>
      </c>
      <c r="QT96" s="1059">
        <v>2960</v>
      </c>
      <c r="QU96" s="1059">
        <v>2924</v>
      </c>
      <c r="QV96" s="1059">
        <v>2852</v>
      </c>
      <c r="QW96" s="1059">
        <v>2875</v>
      </c>
      <c r="QX96" s="1059">
        <v>2788</v>
      </c>
      <c r="QY96" s="1059">
        <v>2841</v>
      </c>
      <c r="QZ96" s="1059">
        <v>2663</v>
      </c>
      <c r="RA96" s="1059">
        <v>2767</v>
      </c>
      <c r="RB96" s="1059">
        <v>3086</v>
      </c>
      <c r="RC96" s="1059">
        <v>3023</v>
      </c>
      <c r="RD96" s="1059">
        <v>2907</v>
      </c>
      <c r="RE96" s="1059">
        <v>1984</v>
      </c>
      <c r="RF96" s="1059">
        <v>1710</v>
      </c>
      <c r="RG96" s="1059">
        <v>1825</v>
      </c>
      <c r="RH96" s="1059">
        <v>2109</v>
      </c>
      <c r="RI96" s="1059">
        <v>2197</v>
      </c>
      <c r="RJ96" s="1126">
        <v>2108</v>
      </c>
      <c r="RK96" s="1059">
        <v>2368</v>
      </c>
      <c r="RL96" s="1059">
        <v>2578</v>
      </c>
      <c r="RM96" s="1059">
        <v>2595</v>
      </c>
      <c r="RN96" s="1059">
        <v>2757</v>
      </c>
      <c r="RO96" s="1059">
        <v>2967</v>
      </c>
      <c r="RP96" s="1059">
        <v>3012</v>
      </c>
      <c r="RQ96" s="1059">
        <v>2887</v>
      </c>
      <c r="RR96" s="1059">
        <v>2934</v>
      </c>
      <c r="RS96" s="1059">
        <v>2857</v>
      </c>
      <c r="RT96" s="1059">
        <v>2797</v>
      </c>
      <c r="RU96" s="1059">
        <v>2789</v>
      </c>
      <c r="RV96" s="1059">
        <v>2741</v>
      </c>
      <c r="RW96" s="1059">
        <v>2790</v>
      </c>
      <c r="RX96" s="1059">
        <v>2656</v>
      </c>
      <c r="RY96" s="1059">
        <v>2763</v>
      </c>
      <c r="RZ96" s="1059">
        <v>3035</v>
      </c>
      <c r="SA96" s="1059">
        <v>3011</v>
      </c>
      <c r="SB96" s="1059">
        <v>3077</v>
      </c>
      <c r="SC96" s="1059">
        <v>2751</v>
      </c>
      <c r="SD96" s="1059">
        <v>2002</v>
      </c>
      <c r="SE96" s="1059">
        <v>1760</v>
      </c>
      <c r="SF96" s="1059">
        <v>1954</v>
      </c>
      <c r="SG96" s="1059">
        <v>2045</v>
      </c>
      <c r="SH96" s="1059">
        <v>2071</v>
      </c>
      <c r="SI96" s="1126">
        <v>2177</v>
      </c>
      <c r="SJ96" s="1059">
        <v>2414</v>
      </c>
      <c r="SK96" s="1059">
        <v>2444</v>
      </c>
      <c r="SL96" s="1059">
        <v>2662</v>
      </c>
      <c r="SM96" s="1059">
        <v>2848</v>
      </c>
      <c r="SN96" s="1059">
        <v>2930</v>
      </c>
      <c r="SO96" s="1059">
        <v>2805</v>
      </c>
      <c r="SP96" s="1059">
        <v>2888</v>
      </c>
      <c r="SQ96" s="1059">
        <v>2827</v>
      </c>
      <c r="SR96" s="1059">
        <v>2778</v>
      </c>
      <c r="SS96" s="1059">
        <v>2757</v>
      </c>
      <c r="ST96" s="1059">
        <v>2684</v>
      </c>
      <c r="SU96" s="1059">
        <v>2736</v>
      </c>
      <c r="SV96" s="1059">
        <v>2664</v>
      </c>
      <c r="SW96" s="1059">
        <v>2778</v>
      </c>
      <c r="SX96" s="1059">
        <v>2997</v>
      </c>
      <c r="SY96" s="1059">
        <v>2971</v>
      </c>
      <c r="SZ96" s="1059">
        <v>3045</v>
      </c>
      <c r="TA96" s="1059">
        <v>2991</v>
      </c>
      <c r="TB96" s="1059">
        <v>2895</v>
      </c>
      <c r="TC96" s="1059">
        <v>2018</v>
      </c>
      <c r="TD96" s="1059">
        <v>1850</v>
      </c>
      <c r="TE96" s="1059">
        <v>1831</v>
      </c>
      <c r="TF96" s="1059">
        <v>1940</v>
      </c>
      <c r="TG96" s="1059">
        <v>2103</v>
      </c>
      <c r="TH96" s="1126">
        <v>2213</v>
      </c>
      <c r="TI96" s="1059">
        <v>1071</v>
      </c>
      <c r="TJ96" s="1059">
        <v>1446</v>
      </c>
      <c r="TK96" s="1059">
        <v>2517</v>
      </c>
      <c r="TL96" s="1060">
        <v>0.57449344457687723</v>
      </c>
      <c r="TM96" s="1060">
        <v>0.55507898366826613</v>
      </c>
      <c r="TN96" s="1060">
        <v>0.59368086740758585</v>
      </c>
      <c r="TO96" s="1126" t="s">
        <v>3499</v>
      </c>
      <c r="TP96" s="1059">
        <v>948</v>
      </c>
      <c r="TQ96" s="1059">
        <v>1629</v>
      </c>
      <c r="TR96" s="1059">
        <v>2577</v>
      </c>
      <c r="TS96" s="1060">
        <v>0.63213038416763678</v>
      </c>
      <c r="TT96" s="1060">
        <v>0.61332818705939629</v>
      </c>
      <c r="TU96" s="1060">
        <v>0.65053924178731037</v>
      </c>
      <c r="TV96" s="1126" t="s">
        <v>3499</v>
      </c>
      <c r="TW96" s="1059">
        <v>876</v>
      </c>
      <c r="TX96" s="1059">
        <v>1811</v>
      </c>
      <c r="TY96" s="1059">
        <v>2687</v>
      </c>
      <c r="TZ96" s="1060">
        <v>0.67398585783401566</v>
      </c>
      <c r="UA96" s="1060">
        <v>0.65602454701133073</v>
      </c>
      <c r="UB96" s="1060">
        <v>0.69145040248263878</v>
      </c>
      <c r="UC96" s="1126" t="s">
        <v>2154</v>
      </c>
      <c r="UD96" s="1059">
        <v>814</v>
      </c>
      <c r="UE96" s="1059">
        <v>1916</v>
      </c>
      <c r="UF96" s="1059">
        <v>2730</v>
      </c>
      <c r="UG96" s="1060">
        <v>0.70183150183150178</v>
      </c>
      <c r="UH96" s="1060">
        <v>0.68439774022504418</v>
      </c>
      <c r="UI96" s="1060">
        <v>0.71869805614764426</v>
      </c>
      <c r="UJ96" s="1126" t="s">
        <v>2154</v>
      </c>
      <c r="UK96" s="1059">
        <v>735</v>
      </c>
      <c r="UL96" s="1059">
        <v>1969</v>
      </c>
      <c r="UM96" s="1059">
        <v>2704</v>
      </c>
      <c r="UN96" s="1060">
        <v>0.72818047337278102</v>
      </c>
      <c r="UO96" s="1060">
        <v>0.71109663879147345</v>
      </c>
      <c r="UP96" s="1060">
        <v>0.74461689494599492</v>
      </c>
      <c r="UQ96" s="1126" t="s">
        <v>3499</v>
      </c>
      <c r="UR96" s="1059">
        <v>35382</v>
      </c>
      <c r="US96" s="1059">
        <v>34670</v>
      </c>
      <c r="UT96" s="1059">
        <v>712</v>
      </c>
      <c r="UU96" s="1059">
        <v>619</v>
      </c>
      <c r="UV96" s="1060">
        <v>0.8693820224719101</v>
      </c>
      <c r="UW96" s="1059">
        <v>93</v>
      </c>
      <c r="UX96" s="1072">
        <v>0.1306179775280899</v>
      </c>
      <c r="UY96" s="1059">
        <v>25861</v>
      </c>
      <c r="UZ96" s="1059">
        <v>18391</v>
      </c>
      <c r="VA96" s="1059">
        <v>3288</v>
      </c>
      <c r="VB96" s="1059">
        <v>4182</v>
      </c>
      <c r="VC96" s="1060">
        <v>0.71114806078651249</v>
      </c>
      <c r="VD96" s="1060">
        <v>0.12714125517188044</v>
      </c>
      <c r="VE96" s="1072">
        <v>0.16171068404160704</v>
      </c>
      <c r="VF96" s="1059">
        <v>64487</v>
      </c>
      <c r="VG96" s="1059">
        <v>3778</v>
      </c>
      <c r="VH96" s="1059">
        <v>4375</v>
      </c>
      <c r="VI96" s="1059">
        <v>1949</v>
      </c>
      <c r="VJ96" s="1059">
        <v>48193</v>
      </c>
      <c r="VK96" s="1059">
        <v>3954</v>
      </c>
      <c r="VL96" s="1059">
        <v>26961</v>
      </c>
      <c r="VM96" s="1072">
        <v>0.14665628129520419</v>
      </c>
      <c r="VN96" s="1059">
        <v>18197</v>
      </c>
      <c r="VO96" s="1059">
        <v>13</v>
      </c>
      <c r="VP96" s="1059">
        <v>3091</v>
      </c>
      <c r="VQ96" s="1059">
        <v>4187</v>
      </c>
      <c r="VR96" s="1059">
        <v>1565</v>
      </c>
      <c r="VS96" s="1126">
        <v>27053</v>
      </c>
      <c r="VT96" s="1059">
        <v>10129</v>
      </c>
      <c r="VU96" s="1059">
        <v>9067</v>
      </c>
      <c r="VV96" s="1059">
        <v>1049</v>
      </c>
      <c r="VW96" s="1059">
        <v>11</v>
      </c>
      <c r="VX96" s="1059">
        <v>1060</v>
      </c>
      <c r="VY96" s="1060">
        <v>0.1035640240892487</v>
      </c>
      <c r="VZ96" s="1072">
        <v>0.10465001480896435</v>
      </c>
      <c r="WA96" s="1059">
        <v>935</v>
      </c>
      <c r="WB96" s="1059">
        <v>855</v>
      </c>
      <c r="WC96" s="1059">
        <v>725</v>
      </c>
      <c r="WD96" s="1059">
        <v>710</v>
      </c>
      <c r="WE96" s="1059">
        <v>665</v>
      </c>
      <c r="WF96" s="1059">
        <v>620</v>
      </c>
      <c r="WG96" s="1126">
        <v>555</v>
      </c>
      <c r="WH96" s="1059">
        <v>4174</v>
      </c>
      <c r="WI96" s="1059">
        <v>1090</v>
      </c>
      <c r="WJ96" s="1060">
        <v>0.26114039290848107</v>
      </c>
      <c r="WK96" s="1126">
        <v>382</v>
      </c>
      <c r="WL96" s="1059">
        <v>123</v>
      </c>
      <c r="WM96" s="1060">
        <v>5.3829321663019694E-2</v>
      </c>
      <c r="WN96" s="1060">
        <v>4.5302287629886681E-2</v>
      </c>
      <c r="WO96" s="1072">
        <v>6.3854009700301834E-2</v>
      </c>
      <c r="WP96" s="1059" t="s">
        <v>770</v>
      </c>
      <c r="WQ96" s="1060" t="s">
        <v>770</v>
      </c>
      <c r="WR96" s="1060" t="s">
        <v>770</v>
      </c>
      <c r="WS96" s="1072" t="s">
        <v>770</v>
      </c>
      <c r="WT96" s="1059">
        <v>137</v>
      </c>
      <c r="WU96" s="1060">
        <v>6.2757672927164457E-2</v>
      </c>
      <c r="WV96" s="1060">
        <v>5.3331967119692354E-2</v>
      </c>
      <c r="WW96" s="1072">
        <v>7.3719519717641832E-2</v>
      </c>
      <c r="WX96" s="1059">
        <v>168</v>
      </c>
      <c r="WY96" s="1060">
        <v>6.6376926116159626E-2</v>
      </c>
      <c r="WZ96" s="1060">
        <v>5.7320845806236302E-2</v>
      </c>
      <c r="XA96" s="1072">
        <v>7.6747286004579765E-2</v>
      </c>
      <c r="XB96" s="1059">
        <v>2313</v>
      </c>
      <c r="XC96" s="1059">
        <v>90845</v>
      </c>
      <c r="XD96" s="1072">
        <v>2.5460949969728659E-2</v>
      </c>
      <c r="XE96" s="1059">
        <v>990</v>
      </c>
      <c r="XF96" s="1059">
        <v>11870</v>
      </c>
      <c r="XG96" s="1060">
        <v>8.3403538331929233E-2</v>
      </c>
      <c r="XH96" s="1060">
        <v>7.8563315213841745E-2</v>
      </c>
      <c r="XI96" s="1060">
        <v>8.8513318384542877E-2</v>
      </c>
      <c r="XJ96" s="1059">
        <v>1205</v>
      </c>
      <c r="XK96" s="1059">
        <v>12070</v>
      </c>
      <c r="XL96" s="1060">
        <v>9.9834299917149955E-2</v>
      </c>
      <c r="XM96" s="1060">
        <v>9.4612902037089705E-2</v>
      </c>
      <c r="XN96" s="1060">
        <v>0.1053103342463578</v>
      </c>
      <c r="XO96" s="1059">
        <v>1145</v>
      </c>
      <c r="XP96" s="1059">
        <v>12225</v>
      </c>
      <c r="XQ96" s="1060">
        <v>9.3660531697341509E-2</v>
      </c>
      <c r="XR96" s="1060">
        <v>8.8622681963532401E-2</v>
      </c>
      <c r="XS96" s="1060">
        <v>9.8953669119680038E-2</v>
      </c>
      <c r="XT96" s="1059">
        <v>1160</v>
      </c>
      <c r="XU96" s="1059">
        <v>12240</v>
      </c>
      <c r="XV96" s="1060">
        <v>9.4771241830065356E-2</v>
      </c>
      <c r="XW96" s="1060">
        <v>8.9708742798724025E-2</v>
      </c>
      <c r="XX96" s="1060">
        <v>0.10008801883334979</v>
      </c>
      <c r="XY96" s="1059">
        <v>1160</v>
      </c>
      <c r="XZ96" s="1059">
        <v>12250</v>
      </c>
      <c r="YA96" s="1060">
        <v>9.4693877551020406E-2</v>
      </c>
      <c r="YB96" s="1060">
        <v>8.963531275445015E-2</v>
      </c>
      <c r="YC96" s="1060">
        <v>0.10000656131663319</v>
      </c>
      <c r="YD96" s="1059">
        <v>1020</v>
      </c>
      <c r="YE96" s="1059">
        <v>10580</v>
      </c>
      <c r="YF96" s="1060">
        <v>9.6408317580340269E-2</v>
      </c>
      <c r="YG96" s="1060">
        <v>9.0929873368016237E-2</v>
      </c>
      <c r="YH96" s="1060">
        <v>0.1021797330799652</v>
      </c>
      <c r="YI96" s="1059" t="s">
        <v>770</v>
      </c>
      <c r="YJ96" s="1059" t="s">
        <v>770</v>
      </c>
      <c r="YK96" s="1060" t="s">
        <v>770</v>
      </c>
      <c r="YL96" s="1060" t="s">
        <v>770</v>
      </c>
      <c r="YM96" s="1072" t="s">
        <v>770</v>
      </c>
      <c r="YN96" s="1059">
        <v>1205</v>
      </c>
      <c r="YO96" s="1059">
        <v>1240</v>
      </c>
      <c r="YP96" s="1059">
        <v>1270</v>
      </c>
      <c r="YQ96" s="1059">
        <v>1150</v>
      </c>
      <c r="YR96" s="1059">
        <v>1065</v>
      </c>
      <c r="YS96" s="1059">
        <v>930</v>
      </c>
      <c r="YT96" s="1126">
        <v>870</v>
      </c>
      <c r="YU96" s="1059">
        <v>81</v>
      </c>
      <c r="YV96" s="1059">
        <v>1165</v>
      </c>
      <c r="YW96" s="1060">
        <v>6.9527896995708161E-2</v>
      </c>
      <c r="YX96" s="1060">
        <v>5.6292716039126639E-2</v>
      </c>
      <c r="YY96" s="1060">
        <v>8.559261628645698E-2</v>
      </c>
      <c r="YZ96" s="1059">
        <v>66</v>
      </c>
      <c r="ZA96" s="1059">
        <v>1165</v>
      </c>
      <c r="ZB96" s="1060">
        <v>5.6652360515021462E-2</v>
      </c>
      <c r="ZC96" s="1060">
        <v>4.4776557993052073E-2</v>
      </c>
      <c r="ZD96" s="1060">
        <v>7.1442333624423371E-2</v>
      </c>
      <c r="ZE96" s="1059">
        <v>77</v>
      </c>
      <c r="ZF96" s="1059">
        <v>1158</v>
      </c>
      <c r="ZG96" s="1060">
        <v>6.6493955094991369E-2</v>
      </c>
      <c r="ZH96" s="1060">
        <v>5.3529776532235916E-2</v>
      </c>
      <c r="ZI96" s="1060">
        <v>8.2324782299662044E-2</v>
      </c>
      <c r="ZJ96" s="1059">
        <v>159</v>
      </c>
      <c r="ZK96" s="1059">
        <v>1149</v>
      </c>
      <c r="ZL96" s="1060">
        <v>0.13838120104438642</v>
      </c>
      <c r="ZM96" s="1060">
        <v>0.11961739345672684</v>
      </c>
      <c r="ZN96" s="1072">
        <v>0.15955495618267956</v>
      </c>
      <c r="ZO96" s="1059">
        <v>2537</v>
      </c>
      <c r="ZP96" s="1059">
        <v>349</v>
      </c>
      <c r="ZQ96" s="1059">
        <v>2188</v>
      </c>
      <c r="ZR96" s="1060">
        <v>0.8624359479700433</v>
      </c>
      <c r="ZS96" s="1059">
        <v>1032</v>
      </c>
      <c r="ZT96" s="1059">
        <v>328</v>
      </c>
      <c r="ZU96" s="1059">
        <v>1360</v>
      </c>
      <c r="ZV96" s="1060">
        <v>0.47166361974405852</v>
      </c>
      <c r="ZW96" s="1060">
        <v>0.45081473054572635</v>
      </c>
      <c r="ZX96" s="1060">
        <v>0.49261183459155444</v>
      </c>
      <c r="ZY96" s="1060">
        <v>0.62157221206581348</v>
      </c>
      <c r="ZZ96" s="1060">
        <v>0.60105406093398284</v>
      </c>
      <c r="AAA96" s="1072">
        <v>0.64166422412219959</v>
      </c>
      <c r="AAB96" s="1059">
        <v>283</v>
      </c>
      <c r="AAC96" s="1059">
        <v>2098</v>
      </c>
      <c r="AAD96" s="1059">
        <v>2381</v>
      </c>
      <c r="AAE96" s="1060">
        <v>0.88114237715245691</v>
      </c>
      <c r="AAF96" s="1059">
        <v>975</v>
      </c>
      <c r="AAG96" s="1060">
        <v>0.46472831267874165</v>
      </c>
      <c r="AAH96" s="1060">
        <v>0.44347034236899113</v>
      </c>
      <c r="AAI96" s="1060">
        <v>0.48611521253625828</v>
      </c>
      <c r="AAJ96" s="1059">
        <v>333</v>
      </c>
      <c r="AAK96" s="1059">
        <v>1308</v>
      </c>
      <c r="AAL96" s="1060">
        <v>0.62345090562440419</v>
      </c>
      <c r="AAM96" s="1060">
        <v>0.60251023729289188</v>
      </c>
      <c r="AAN96" s="1072">
        <v>0.64394032053873485</v>
      </c>
      <c r="AAO96" s="1059">
        <v>2152</v>
      </c>
      <c r="AAP96" s="1059">
        <v>1012</v>
      </c>
      <c r="AAQ96" s="1060">
        <v>0.47026022304832715</v>
      </c>
      <c r="AAR96" s="1060">
        <v>0.44924433488609239</v>
      </c>
      <c r="AAS96" s="1060">
        <v>0.49138209685995082</v>
      </c>
      <c r="AAT96" s="1059">
        <v>372</v>
      </c>
      <c r="AAU96" s="1059">
        <v>1384</v>
      </c>
      <c r="AAV96" s="1060">
        <v>0.64312267657992561</v>
      </c>
      <c r="AAW96" s="1060">
        <v>0.62264301792595589</v>
      </c>
      <c r="AAX96" s="1072">
        <v>0.66309227929621062</v>
      </c>
      <c r="AAY96" s="1059">
        <v>2285</v>
      </c>
      <c r="AAZ96" s="1059">
        <v>2224</v>
      </c>
      <c r="ABA96" s="1059">
        <v>61</v>
      </c>
      <c r="ABB96" s="1060">
        <v>0.97330415754923416</v>
      </c>
      <c r="ABC96" s="1059">
        <v>1062</v>
      </c>
      <c r="ABD96" s="1060">
        <v>0.47751798561151076</v>
      </c>
      <c r="ABE96" s="1060">
        <v>0.4568153903695531</v>
      </c>
      <c r="ABF96" s="1060">
        <v>0.49829811216265363</v>
      </c>
      <c r="ABG96" s="1059">
        <v>312</v>
      </c>
      <c r="ABH96" s="1059">
        <v>1374</v>
      </c>
      <c r="ABI96" s="1060">
        <v>0.6178057553956835</v>
      </c>
      <c r="ABJ96" s="1060">
        <v>0.59742379239244092</v>
      </c>
      <c r="ABK96" s="1072">
        <v>0.63778145433879585</v>
      </c>
      <c r="ABL96" s="1059">
        <v>64487</v>
      </c>
      <c r="ABM96" s="1059">
        <v>37526</v>
      </c>
      <c r="ABN96" s="1059">
        <v>26961</v>
      </c>
      <c r="ABO96" s="1059">
        <v>3778</v>
      </c>
      <c r="ABP96" s="1059">
        <v>2387</v>
      </c>
      <c r="ABQ96" s="1059">
        <v>4868</v>
      </c>
      <c r="ABR96" s="1059">
        <v>4375</v>
      </c>
      <c r="ABS96" s="1059">
        <v>4880</v>
      </c>
      <c r="ABT96" s="1059">
        <v>2719</v>
      </c>
      <c r="ABU96" s="1059">
        <v>1949</v>
      </c>
      <c r="ABV96" s="1059">
        <v>1710</v>
      </c>
      <c r="ABW96" s="1126">
        <v>295</v>
      </c>
      <c r="ABX96" s="1059">
        <v>870</v>
      </c>
      <c r="ABY96" s="1059">
        <v>865</v>
      </c>
      <c r="ABZ96" s="1059">
        <v>635</v>
      </c>
      <c r="ACA96" s="1059">
        <v>265</v>
      </c>
      <c r="ACB96" s="1059">
        <v>2300</v>
      </c>
      <c r="ACC96" s="1059">
        <v>2645</v>
      </c>
      <c r="ACD96" s="1059">
        <v>1420</v>
      </c>
      <c r="ACE96" s="1059">
        <v>930</v>
      </c>
      <c r="ACF96" s="1059">
        <v>785</v>
      </c>
      <c r="ACG96" s="1059">
        <v>600</v>
      </c>
      <c r="ACH96" s="1059">
        <v>300</v>
      </c>
      <c r="ACI96" s="1059">
        <v>2290</v>
      </c>
      <c r="ACJ96" s="1059">
        <v>2570</v>
      </c>
      <c r="ACK96" s="1059">
        <v>1410</v>
      </c>
      <c r="ACL96" s="1059">
        <v>1065</v>
      </c>
      <c r="ACM96" s="1059">
        <v>905</v>
      </c>
      <c r="ACN96" s="1059">
        <v>630</v>
      </c>
      <c r="ACO96" s="1059">
        <v>320</v>
      </c>
      <c r="ACP96" s="1059">
        <v>2545</v>
      </c>
      <c r="ACQ96" s="1059">
        <v>2840</v>
      </c>
      <c r="ACR96" s="1059">
        <v>1550</v>
      </c>
      <c r="ACS96" s="1059">
        <v>1150</v>
      </c>
      <c r="ACT96" s="1059">
        <v>995</v>
      </c>
      <c r="ACU96" s="1059">
        <v>670</v>
      </c>
      <c r="ACV96" s="1059">
        <v>335</v>
      </c>
      <c r="ACW96" s="1059">
        <v>2850</v>
      </c>
      <c r="ACX96" s="1059">
        <v>3190</v>
      </c>
      <c r="ACY96" s="1059">
        <v>1770</v>
      </c>
      <c r="ACZ96" s="1059">
        <v>1270</v>
      </c>
      <c r="ADA96" s="1059">
        <v>1140</v>
      </c>
      <c r="ADB96" s="1059">
        <v>845</v>
      </c>
      <c r="ADC96" s="1059">
        <v>350</v>
      </c>
      <c r="ADD96" s="1059">
        <v>3240</v>
      </c>
      <c r="ADE96" s="1059">
        <v>3555</v>
      </c>
      <c r="ADF96" s="1059">
        <v>2050</v>
      </c>
      <c r="ADG96" s="1059">
        <v>1240</v>
      </c>
      <c r="ADH96" s="1059">
        <v>1215</v>
      </c>
      <c r="ADI96" s="1059">
        <v>925</v>
      </c>
      <c r="ADJ96" s="1059">
        <v>405</v>
      </c>
      <c r="ADK96" s="1059">
        <v>3430</v>
      </c>
      <c r="ADL96" s="1059">
        <v>3780</v>
      </c>
      <c r="ADM96" s="1126">
        <v>2115</v>
      </c>
      <c r="ADN96" s="1059">
        <v>2503</v>
      </c>
      <c r="ADO96" s="1059">
        <v>2407</v>
      </c>
      <c r="ADP96" s="1060">
        <v>0.96164602477027572</v>
      </c>
      <c r="ADQ96" s="1059">
        <v>2394</v>
      </c>
      <c r="ADR96" s="1060">
        <v>0.9564522572912505</v>
      </c>
      <c r="ADS96" s="1059">
        <v>2537</v>
      </c>
      <c r="ADT96" s="1059">
        <v>2426</v>
      </c>
      <c r="ADU96" s="1060">
        <v>0.95624753646038629</v>
      </c>
      <c r="ADV96" s="1059">
        <v>2369</v>
      </c>
      <c r="ADW96" s="1060">
        <v>0.93378005518328733</v>
      </c>
      <c r="ADX96" s="1059">
        <v>2371</v>
      </c>
      <c r="ADY96" s="1060">
        <v>0.93456838785967677</v>
      </c>
      <c r="ADZ96" s="1059">
        <v>2355</v>
      </c>
      <c r="AEA96" s="1060">
        <v>0.92826172644856131</v>
      </c>
      <c r="AEB96" s="1059">
        <v>2364</v>
      </c>
      <c r="AEC96" s="1059">
        <v>2270</v>
      </c>
      <c r="AED96" s="1060">
        <v>0.96023688663282569</v>
      </c>
      <c r="AEE96" s="1059">
        <v>2101</v>
      </c>
      <c r="AEF96" s="1060">
        <v>0.88874788494077839</v>
      </c>
      <c r="AEG96" s="1059">
        <v>2270</v>
      </c>
      <c r="AEH96" s="1060">
        <v>0.96023688663282569</v>
      </c>
      <c r="AEI96" s="1059">
        <v>2266</v>
      </c>
      <c r="AEJ96" s="1060">
        <v>0.95854483925549916</v>
      </c>
      <c r="AEK96" s="1059">
        <v>2213</v>
      </c>
      <c r="AEL96" s="1060">
        <v>0.93612521150592221</v>
      </c>
      <c r="AEM96" s="1059">
        <v>2229</v>
      </c>
      <c r="AEN96" s="1060">
        <v>0.94289340101522845</v>
      </c>
      <c r="AEO96" s="1059">
        <v>2096</v>
      </c>
      <c r="AEP96" s="1072">
        <v>0.88663282571912017</v>
      </c>
      <c r="AEQ96" s="1158">
        <v>2392</v>
      </c>
      <c r="AER96" s="1042">
        <v>2287</v>
      </c>
      <c r="AES96" s="1144">
        <v>0.95610367892976589</v>
      </c>
      <c r="AET96" s="64">
        <v>584</v>
      </c>
      <c r="AEU96" s="1144">
        <v>0.24414715719063546</v>
      </c>
      <c r="AEV96" s="1042">
        <v>2283</v>
      </c>
      <c r="AEW96" s="1144">
        <v>0.9544314381270903</v>
      </c>
      <c r="AEX96" s="1042">
        <v>2608</v>
      </c>
      <c r="AEY96" s="1042">
        <v>2511</v>
      </c>
      <c r="AEZ96" s="1144">
        <v>0.96280674846625769</v>
      </c>
      <c r="AFA96" s="65">
        <v>2336</v>
      </c>
      <c r="AFB96" s="1144">
        <v>0.89570552147239269</v>
      </c>
      <c r="AFC96" s="65">
        <v>1889</v>
      </c>
      <c r="AFD96" s="1144">
        <v>0.72430981595092025</v>
      </c>
      <c r="AFE96" s="1042">
        <v>2335</v>
      </c>
      <c r="AFF96" s="1144">
        <v>0.89532208588957052</v>
      </c>
      <c r="AFG96" s="1042">
        <v>1774</v>
      </c>
      <c r="AFH96" s="1144">
        <v>0.68021472392638038</v>
      </c>
      <c r="AFI96" s="1042">
        <v>2882</v>
      </c>
      <c r="AFJ96" s="1042">
        <v>2753</v>
      </c>
      <c r="AFK96" s="1144">
        <v>0.95523941707147819</v>
      </c>
      <c r="AFL96" s="65">
        <v>2551</v>
      </c>
      <c r="AFM96" s="1144">
        <v>0.8851492019430951</v>
      </c>
      <c r="AFN96" s="65">
        <v>2751</v>
      </c>
      <c r="AFO96" s="1144">
        <v>0.95454545454545459</v>
      </c>
      <c r="AFP96" s="65">
        <v>2749</v>
      </c>
      <c r="AFQ96" s="1144">
        <v>0.95385149201943098</v>
      </c>
      <c r="AFR96" s="65">
        <v>2045</v>
      </c>
      <c r="AFS96" s="1144">
        <v>0.70957668285912556</v>
      </c>
      <c r="AFT96" s="65">
        <v>2625</v>
      </c>
      <c r="AFU96" s="1144">
        <v>0.91082581540596808</v>
      </c>
      <c r="AFV96" s="1042">
        <v>2679</v>
      </c>
      <c r="AFW96" s="1144">
        <v>0.9295628036086051</v>
      </c>
      <c r="AFX96" s="1042">
        <v>2610</v>
      </c>
      <c r="AFY96" s="1144">
        <v>0.90562109646079114</v>
      </c>
      <c r="AFZ96" s="1042">
        <v>2065</v>
      </c>
      <c r="AGA96" s="1144">
        <v>0.71651630811936151</v>
      </c>
      <c r="AGB96" s="1042">
        <v>1949</v>
      </c>
      <c r="AGC96" s="802">
        <v>0.67626648160999303</v>
      </c>
      <c r="AGD96" s="1042">
        <v>2491</v>
      </c>
      <c r="AGE96" s="1039">
        <v>2406</v>
      </c>
      <c r="AGF96" s="1145">
        <v>0.96587715776796468</v>
      </c>
      <c r="AGG96" s="1039">
        <v>28</v>
      </c>
      <c r="AGH96" s="1145">
        <v>1.1240465676435166E-2</v>
      </c>
      <c r="AGI96" s="1039">
        <v>2403</v>
      </c>
      <c r="AGJ96" s="1145">
        <v>0.96467282215977523</v>
      </c>
      <c r="AGK96" s="1039">
        <v>2514</v>
      </c>
      <c r="AGL96" s="1039">
        <v>2417</v>
      </c>
      <c r="AGM96" s="1145">
        <v>0.96141607000795548</v>
      </c>
      <c r="AGN96" s="1039">
        <v>2333</v>
      </c>
      <c r="AGO96" s="1145">
        <v>0.92800318217979316</v>
      </c>
      <c r="AGP96" s="1039">
        <v>2371</v>
      </c>
      <c r="AGQ96" s="1145">
        <v>0.94311853619729513</v>
      </c>
      <c r="AGR96" s="1039">
        <v>2347</v>
      </c>
      <c r="AGS96" s="1145">
        <v>0.93357199681782022</v>
      </c>
      <c r="AGT96" s="1039">
        <v>2339</v>
      </c>
      <c r="AGU96" s="1145">
        <v>0.93038981702466195</v>
      </c>
      <c r="AGV96" s="1039">
        <v>2797</v>
      </c>
      <c r="AGW96" s="1039">
        <v>2683</v>
      </c>
      <c r="AGX96" s="1145">
        <v>0.95924204504826605</v>
      </c>
      <c r="AGY96" s="1039">
        <v>2538</v>
      </c>
      <c r="AGZ96" s="1145">
        <v>0.90740078655702539</v>
      </c>
      <c r="AHA96" s="1039">
        <v>2683</v>
      </c>
      <c r="AHB96" s="1145">
        <v>0.95924204504826605</v>
      </c>
      <c r="AHC96" s="1039">
        <v>2679</v>
      </c>
      <c r="AHD96" s="1145">
        <v>0.95781194136574899</v>
      </c>
      <c r="AHE96" s="1039">
        <v>2660</v>
      </c>
      <c r="AHF96" s="1145">
        <v>0.95101894887379335</v>
      </c>
      <c r="AHG96" s="1039">
        <v>2412</v>
      </c>
      <c r="AHH96" s="1145">
        <v>0.86235252055774048</v>
      </c>
      <c r="AHI96" s="1039">
        <v>2613</v>
      </c>
      <c r="AHJ96" s="1145">
        <v>0.93421523060421885</v>
      </c>
      <c r="AHK96" s="1039">
        <v>2563</v>
      </c>
      <c r="AHL96" s="1145">
        <v>0.9163389345727565</v>
      </c>
      <c r="AHM96" s="1039">
        <v>2669</v>
      </c>
      <c r="AHN96" s="1145">
        <v>0.95423668215945656</v>
      </c>
      <c r="AHO96" s="1039">
        <v>2562</v>
      </c>
      <c r="AHP96" s="749">
        <v>0.91598140865212729</v>
      </c>
    </row>
    <row r="97" spans="1:900" x14ac:dyDescent="0.2">
      <c r="A97" s="1"/>
      <c r="B97" s="1"/>
      <c r="C97" s="394"/>
      <c r="D97" s="3"/>
      <c r="E97" s="1"/>
      <c r="F97" s="1"/>
      <c r="G97" s="1"/>
      <c r="H97" s="1"/>
      <c r="I97" s="1"/>
      <c r="J97" s="1"/>
      <c r="K97" s="1"/>
      <c r="L97" s="1"/>
      <c r="M97" s="1"/>
      <c r="N97" s="1"/>
      <c r="O97" s="1"/>
      <c r="P97" s="1"/>
      <c r="Q97" s="1"/>
      <c r="R97" s="1"/>
      <c r="S97" s="1"/>
      <c r="T97" s="1"/>
      <c r="U97" s="913"/>
      <c r="V97" s="1125"/>
      <c r="W97" s="1059"/>
      <c r="X97" s="1059"/>
      <c r="Y97" s="1059"/>
      <c r="Z97" s="1098"/>
      <c r="AA97" s="1098"/>
      <c r="AB97" s="1098"/>
      <c r="AC97" s="1098"/>
      <c r="AD97" s="1098"/>
      <c r="AE97" s="1072"/>
      <c r="AF97" s="1059"/>
      <c r="AG97" s="1059"/>
      <c r="AH97" s="1059"/>
      <c r="AI97" s="1059"/>
      <c r="AJ97" s="1098"/>
      <c r="AK97" s="1098"/>
      <c r="AL97" s="1098"/>
      <c r="AM97" s="1098"/>
      <c r="AN97" s="1098"/>
      <c r="AO97" s="1072"/>
      <c r="AP97" s="1059"/>
      <c r="AQ97" s="1059"/>
      <c r="AR97" s="1059"/>
      <c r="AS97" s="1059"/>
      <c r="AT97" s="1098"/>
      <c r="AU97" s="1098"/>
      <c r="AV97" s="1098"/>
      <c r="AW97" s="1098"/>
      <c r="AX97" s="1098"/>
      <c r="AY97" s="1072"/>
      <c r="AZ97" s="1059"/>
      <c r="BA97" s="1059"/>
      <c r="BB97" s="1059"/>
      <c r="BC97" s="1059"/>
      <c r="BD97" s="1098"/>
      <c r="BE97" s="1098"/>
      <c r="BF97" s="1098"/>
      <c r="BG97" s="1098"/>
      <c r="BH97" s="1098"/>
      <c r="BI97" s="1072"/>
      <c r="BJ97" s="1059"/>
      <c r="BK97" s="1059"/>
      <c r="BL97" s="1059"/>
      <c r="BM97" s="1059"/>
      <c r="BN97" s="1059"/>
      <c r="BO97" s="1059"/>
      <c r="BP97" s="1059"/>
      <c r="BQ97" s="1126"/>
      <c r="BR97" s="1059"/>
      <c r="BS97" s="1059"/>
      <c r="BT97" s="1059"/>
      <c r="BU97" s="1059"/>
      <c r="BV97" s="1059"/>
      <c r="BW97" s="1059"/>
      <c r="BX97" s="1059"/>
      <c r="BY97" s="1126"/>
      <c r="BZ97" s="1059"/>
      <c r="CA97" s="1059"/>
      <c r="CB97" s="1059"/>
      <c r="CC97" s="1059"/>
      <c r="CD97" s="1059"/>
      <c r="CE97" s="1059"/>
      <c r="CF97" s="1059"/>
      <c r="CG97" s="1126"/>
      <c r="CH97" s="1059"/>
      <c r="CI97" s="1059"/>
      <c r="CJ97" s="1059"/>
      <c r="CK97" s="1059"/>
      <c r="CL97" s="1059"/>
      <c r="CM97" s="1059"/>
      <c r="CN97" s="1059"/>
      <c r="CO97" s="1126"/>
      <c r="CP97" s="1059"/>
      <c r="CQ97" s="1059"/>
      <c r="CR97" s="1059"/>
      <c r="CS97" s="1059"/>
      <c r="CT97" s="1059"/>
      <c r="CU97" s="1059"/>
      <c r="CV97" s="1059"/>
      <c r="CW97" s="1126"/>
      <c r="CX97" s="1059"/>
      <c r="CY97" s="1059"/>
      <c r="CZ97" s="1059"/>
      <c r="DA97" s="1059"/>
      <c r="DB97" s="1059"/>
      <c r="DC97" s="1059"/>
      <c r="DD97" s="1059"/>
      <c r="DE97" s="1126"/>
      <c r="DF97" s="1059"/>
      <c r="DG97" s="1059"/>
      <c r="DH97" s="1059"/>
      <c r="DI97" s="1059"/>
      <c r="DJ97" s="1059"/>
      <c r="DK97" s="1059"/>
      <c r="DL97" s="1059"/>
      <c r="DM97" s="1126"/>
      <c r="DN97" s="1059"/>
      <c r="DO97" s="1059"/>
      <c r="DP97" s="1059"/>
      <c r="DQ97" s="1059"/>
      <c r="DR97" s="1059"/>
      <c r="DS97" s="1059"/>
      <c r="DT97" s="1059"/>
      <c r="DU97" s="1126"/>
      <c r="DV97" s="1059"/>
      <c r="DW97" s="1059"/>
      <c r="DX97" s="1059"/>
      <c r="DY97" s="1059"/>
      <c r="DZ97" s="1059"/>
      <c r="EA97" s="1059"/>
      <c r="EB97" s="1059"/>
      <c r="EC97" s="1126"/>
      <c r="ED97" s="1059"/>
      <c r="EE97" s="1059"/>
      <c r="EF97" s="1059"/>
      <c r="EG97" s="1059"/>
      <c r="EH97" s="1059"/>
      <c r="EI97" s="1059"/>
      <c r="EJ97" s="1059"/>
      <c r="EK97" s="1126"/>
      <c r="EL97" s="1059"/>
      <c r="EM97" s="1059"/>
      <c r="EN97" s="1059"/>
      <c r="EO97" s="1059"/>
      <c r="EP97" s="1059"/>
      <c r="EQ97" s="1059"/>
      <c r="ER97" s="1059"/>
      <c r="ES97" s="1126"/>
      <c r="ET97" s="1059"/>
      <c r="EU97" s="1059"/>
      <c r="EV97" s="1059"/>
      <c r="EW97" s="1059"/>
      <c r="EX97" s="1059"/>
      <c r="EY97" s="1059"/>
      <c r="EZ97" s="1098"/>
      <c r="FA97" s="1098"/>
      <c r="FB97" s="1098"/>
      <c r="FC97" s="64"/>
      <c r="FD97" s="1098"/>
      <c r="FE97" s="1098"/>
      <c r="FF97" s="1098"/>
      <c r="FG97" s="1126"/>
      <c r="FH97" s="1059"/>
      <c r="FI97" s="1059"/>
      <c r="FJ97" s="1059"/>
      <c r="FK97" s="1059"/>
      <c r="FL97" s="1059"/>
      <c r="FM97" s="1059"/>
      <c r="FN97" s="1098"/>
      <c r="FO97" s="1098"/>
      <c r="FP97" s="1098"/>
      <c r="FQ97" s="1059"/>
      <c r="FR97" s="1098"/>
      <c r="FS97" s="1098"/>
      <c r="FT97" s="1098"/>
      <c r="FU97" s="1126"/>
      <c r="FV97" s="1059"/>
      <c r="FW97" s="1059"/>
      <c r="FX97" s="1059"/>
      <c r="FY97" s="1059"/>
      <c r="FZ97" s="1059"/>
      <c r="GA97" s="1059"/>
      <c r="GB97" s="1098"/>
      <c r="GC97" s="1098"/>
      <c r="GD97" s="1098"/>
      <c r="GE97" s="1059"/>
      <c r="GF97" s="1098"/>
      <c r="GG97" s="1098"/>
      <c r="GH97" s="1098"/>
      <c r="GI97" s="1126"/>
      <c r="GJ97" s="1059"/>
      <c r="GK97" s="1059"/>
      <c r="GL97" s="1059"/>
      <c r="GM97" s="1059"/>
      <c r="GN97" s="1059"/>
      <c r="GO97" s="1059"/>
      <c r="GP97" s="1098"/>
      <c r="GQ97" s="1098"/>
      <c r="GR97" s="1098"/>
      <c r="GS97" s="1059"/>
      <c r="GT97" s="1098"/>
      <c r="GU97" s="1098"/>
      <c r="GV97" s="1098"/>
      <c r="GW97" s="1126"/>
      <c r="GX97" s="1059"/>
      <c r="GY97" s="1059"/>
      <c r="GZ97" s="1059"/>
      <c r="HA97" s="1059"/>
      <c r="HB97" s="1059"/>
      <c r="HC97" s="1059"/>
      <c r="HD97" s="1098"/>
      <c r="HE97" s="1098"/>
      <c r="HF97" s="1098"/>
      <c r="HG97" s="1059"/>
      <c r="HH97" s="1098"/>
      <c r="HI97" s="1098"/>
      <c r="HJ97" s="1098"/>
      <c r="HK97" s="1126"/>
      <c r="HL97" s="1059"/>
      <c r="HM97" s="1059"/>
      <c r="HN97" s="1059"/>
      <c r="HO97" s="1059"/>
      <c r="HP97" s="1059"/>
      <c r="HQ97" s="1059"/>
      <c r="HR97" s="1098"/>
      <c r="HS97" s="1098"/>
      <c r="HT97" s="1098"/>
      <c r="HU97" s="1059"/>
      <c r="HV97" s="1098"/>
      <c r="HW97" s="1098"/>
      <c r="HX97" s="1098"/>
      <c r="HY97" s="1126"/>
      <c r="HZ97" s="1059"/>
      <c r="IA97" s="1059"/>
      <c r="IB97" s="1059"/>
      <c r="IC97" s="1059"/>
      <c r="ID97" s="1059"/>
      <c r="IE97" s="1059"/>
      <c r="IF97" s="1098"/>
      <c r="IG97" s="1098"/>
      <c r="IH97" s="1098"/>
      <c r="II97" s="1059"/>
      <c r="IJ97" s="1098"/>
      <c r="IK97" s="1098"/>
      <c r="IL97" s="1098"/>
      <c r="IM97" s="1126"/>
      <c r="IN97" s="1059"/>
      <c r="IO97" s="1059"/>
      <c r="IP97" s="1059"/>
      <c r="IQ97" s="1059"/>
      <c r="IR97" s="1059"/>
      <c r="IS97" s="1059"/>
      <c r="IT97" s="1098"/>
      <c r="IU97" s="1098"/>
      <c r="IV97" s="1098"/>
      <c r="IW97" s="1059"/>
      <c r="IX97" s="1098"/>
      <c r="IY97" s="1098"/>
      <c r="IZ97" s="1098"/>
      <c r="JA97" s="1126"/>
      <c r="JB97" s="1059"/>
      <c r="JC97" s="1059"/>
      <c r="JD97" s="1059"/>
      <c r="JE97" s="1059"/>
      <c r="JF97" s="1059"/>
      <c r="JG97" s="1126"/>
      <c r="JH97" s="1059"/>
      <c r="JI97" s="1059"/>
      <c r="JJ97" s="1059"/>
      <c r="JK97" s="1059"/>
      <c r="JL97" s="1059"/>
      <c r="JM97" s="1126"/>
      <c r="JN97" s="1060"/>
      <c r="JO97" s="1060"/>
      <c r="JP97" s="1060"/>
      <c r="JQ97" s="1060"/>
      <c r="JR97" s="1060"/>
      <c r="JS97" s="1072"/>
      <c r="JT97" s="1059"/>
      <c r="JU97" s="1059"/>
      <c r="JV97" s="1059"/>
      <c r="JW97" s="1059"/>
      <c r="JX97" s="1059"/>
      <c r="JY97" s="1059"/>
      <c r="JZ97" s="1059"/>
      <c r="KA97" s="1059"/>
      <c r="KB97" s="1059"/>
      <c r="KC97" s="1059"/>
      <c r="KD97" s="1059"/>
      <c r="KE97" s="1060"/>
      <c r="KF97" s="1072"/>
      <c r="KG97" s="1059"/>
      <c r="KH97" s="1059"/>
      <c r="KI97" s="1059"/>
      <c r="KJ97" s="1059"/>
      <c r="KK97" s="1059"/>
      <c r="KL97" s="1059"/>
      <c r="KM97" s="1059"/>
      <c r="KN97" s="1059"/>
      <c r="KO97" s="1059"/>
      <c r="KP97" s="1059"/>
      <c r="KQ97" s="1059"/>
      <c r="KR97" s="1060"/>
      <c r="KS97" s="1072"/>
      <c r="KT97" s="1059"/>
      <c r="KU97" s="1059"/>
      <c r="KV97" s="1059"/>
      <c r="KW97" s="1059"/>
      <c r="KX97" s="1059"/>
      <c r="KY97" s="1059"/>
      <c r="KZ97" s="1059"/>
      <c r="LA97" s="1059"/>
      <c r="LB97" s="1059"/>
      <c r="LC97" s="1059"/>
      <c r="LD97" s="1059"/>
      <c r="LE97" s="1060"/>
      <c r="LF97" s="1072"/>
      <c r="LG97" s="1059"/>
      <c r="LH97" s="1059"/>
      <c r="LI97" s="1059"/>
      <c r="LJ97" s="1059"/>
      <c r="LK97" s="1059"/>
      <c r="LL97" s="1059"/>
      <c r="LM97" s="1059"/>
      <c r="LN97" s="1059"/>
      <c r="LO97" s="1059"/>
      <c r="LP97" s="1059"/>
      <c r="LQ97" s="1059"/>
      <c r="LR97" s="1060"/>
      <c r="LS97" s="1072"/>
      <c r="LT97" s="1059"/>
      <c r="LU97" s="1059"/>
      <c r="LV97" s="1059"/>
      <c r="LW97" s="1059"/>
      <c r="LX97" s="1059"/>
      <c r="LY97" s="1059"/>
      <c r="LZ97" s="1059"/>
      <c r="MA97" s="1059"/>
      <c r="MB97" s="1059"/>
      <c r="MC97" s="1059"/>
      <c r="MD97" s="1059"/>
      <c r="ME97" s="1060"/>
      <c r="MF97" s="1072"/>
      <c r="MG97" s="1059"/>
      <c r="MH97" s="1059"/>
      <c r="MI97" s="1059"/>
      <c r="MJ97" s="1059"/>
      <c r="MK97" s="1059"/>
      <c r="ML97" s="1059"/>
      <c r="MM97" s="1059"/>
      <c r="MN97" s="1059"/>
      <c r="MO97" s="1059"/>
      <c r="MP97" s="1059"/>
      <c r="MQ97" s="1059"/>
      <c r="MR97" s="1060"/>
      <c r="MS97" s="1072"/>
      <c r="MT97" s="1059"/>
      <c r="MU97" s="1059"/>
      <c r="MV97" s="1059"/>
      <c r="MW97" s="1059"/>
      <c r="MX97" s="1059"/>
      <c r="MY97" s="1059"/>
      <c r="MZ97" s="1059"/>
      <c r="NA97" s="1059"/>
      <c r="NB97" s="1059"/>
      <c r="NC97" s="1059"/>
      <c r="ND97" s="1059"/>
      <c r="NE97" s="1060"/>
      <c r="NF97" s="1072"/>
      <c r="NG97" s="1059"/>
      <c r="NH97" s="1059"/>
      <c r="NI97" s="1059"/>
      <c r="NJ97" s="1059"/>
      <c r="NK97" s="1059"/>
      <c r="NL97" s="1059"/>
      <c r="NM97" s="1059"/>
      <c r="NN97" s="1059"/>
      <c r="NO97" s="1059"/>
      <c r="NP97" s="1059"/>
      <c r="NQ97" s="1059"/>
      <c r="NR97" s="1060"/>
      <c r="NS97" s="1072"/>
      <c r="NT97" s="1059"/>
      <c r="NU97" s="1059"/>
      <c r="NV97" s="1059"/>
      <c r="NW97" s="1059"/>
      <c r="NX97" s="1059"/>
      <c r="NY97" s="1059"/>
      <c r="NZ97" s="1059"/>
      <c r="OA97" s="1059"/>
      <c r="OB97" s="1059"/>
      <c r="OC97" s="1059"/>
      <c r="OD97" s="1059"/>
      <c r="OE97" s="1060"/>
      <c r="OF97" s="1072"/>
      <c r="OG97" s="1059"/>
      <c r="OH97" s="1059"/>
      <c r="OI97" s="1059"/>
      <c r="OJ97" s="1059"/>
      <c r="OK97" s="1059"/>
      <c r="OL97" s="1059"/>
      <c r="OM97" s="1059"/>
      <c r="ON97" s="1059"/>
      <c r="OO97" s="1059"/>
      <c r="OP97" s="1059"/>
      <c r="OQ97" s="1059"/>
      <c r="OR97" s="1060"/>
      <c r="OS97" s="1072"/>
      <c r="OT97" s="1059"/>
      <c r="OU97" s="1059"/>
      <c r="OV97" s="1060"/>
      <c r="OW97" s="1072"/>
      <c r="OX97" s="1059"/>
      <c r="OY97" s="1060"/>
      <c r="OZ97" s="1059"/>
      <c r="PA97" s="1060"/>
      <c r="PB97" s="1072"/>
      <c r="PC97" s="1059"/>
      <c r="PD97" s="1059"/>
      <c r="PE97" s="1126"/>
      <c r="PF97" s="1059"/>
      <c r="PG97" s="1059"/>
      <c r="PH97" s="1126"/>
      <c r="PI97" s="1059"/>
      <c r="PJ97" s="1059"/>
      <c r="PK97" s="1126"/>
      <c r="PL97" s="1059"/>
      <c r="PM97" s="1059"/>
      <c r="PN97" s="1126"/>
      <c r="PO97" s="1059"/>
      <c r="PP97" s="1059"/>
      <c r="PQ97" s="1126"/>
      <c r="PR97" s="1059"/>
      <c r="PS97" s="1059"/>
      <c r="PT97" s="1126"/>
      <c r="PU97" s="1059"/>
      <c r="PV97" s="1059"/>
      <c r="PW97" s="1059"/>
      <c r="PX97" s="1059"/>
      <c r="PY97" s="1059"/>
      <c r="PZ97" s="1059"/>
      <c r="QA97" s="1059"/>
      <c r="QB97" s="1126"/>
      <c r="QC97" s="1059"/>
      <c r="QD97" s="1059"/>
      <c r="QE97" s="1059"/>
      <c r="QF97" s="1059"/>
      <c r="QG97" s="1059"/>
      <c r="QH97" s="1059"/>
      <c r="QI97" s="1059"/>
      <c r="QJ97" s="1059"/>
      <c r="QK97" s="1126"/>
      <c r="QL97" s="1059"/>
      <c r="QM97" s="1059"/>
      <c r="QN97" s="1059"/>
      <c r="QO97" s="1059"/>
      <c r="QP97" s="1059"/>
      <c r="QQ97" s="1059"/>
      <c r="QR97" s="1059"/>
      <c r="QS97" s="1059"/>
      <c r="QT97" s="1059"/>
      <c r="QU97" s="1059"/>
      <c r="QV97" s="1059"/>
      <c r="QW97" s="1059"/>
      <c r="QX97" s="1059"/>
      <c r="QY97" s="1059"/>
      <c r="QZ97" s="1059"/>
      <c r="RA97" s="1059"/>
      <c r="RB97" s="1059"/>
      <c r="RC97" s="1059"/>
      <c r="RD97" s="1059"/>
      <c r="RE97" s="1059"/>
      <c r="RF97" s="1059"/>
      <c r="RG97" s="1059"/>
      <c r="RH97" s="1059"/>
      <c r="RI97" s="1059"/>
      <c r="RJ97" s="1126"/>
      <c r="RK97" s="1059"/>
      <c r="RL97" s="1059"/>
      <c r="RM97" s="1059"/>
      <c r="RN97" s="1059"/>
      <c r="RO97" s="1059"/>
      <c r="RP97" s="1059"/>
      <c r="RQ97" s="1059"/>
      <c r="RR97" s="1059"/>
      <c r="RS97" s="1059"/>
      <c r="RT97" s="1059"/>
      <c r="RU97" s="1059"/>
      <c r="RV97" s="1059"/>
      <c r="RW97" s="1059"/>
      <c r="RX97" s="1059"/>
      <c r="RY97" s="1059"/>
      <c r="RZ97" s="1059"/>
      <c r="SA97" s="1059"/>
      <c r="SB97" s="1059"/>
      <c r="SC97" s="1059"/>
      <c r="SD97" s="1059"/>
      <c r="SE97" s="1059"/>
      <c r="SF97" s="1059"/>
      <c r="SG97" s="1059"/>
      <c r="SH97" s="1059"/>
      <c r="SI97" s="1126"/>
      <c r="SJ97" s="1059"/>
      <c r="SK97" s="1059"/>
      <c r="SL97" s="1059"/>
      <c r="SM97" s="1059"/>
      <c r="SN97" s="1059"/>
      <c r="SO97" s="1059"/>
      <c r="SP97" s="1059"/>
      <c r="SQ97" s="1059"/>
      <c r="SR97" s="1059"/>
      <c r="SS97" s="1059"/>
      <c r="ST97" s="1059"/>
      <c r="SU97" s="1059"/>
      <c r="SV97" s="1059"/>
      <c r="SW97" s="1059"/>
      <c r="SX97" s="1059"/>
      <c r="SY97" s="1059"/>
      <c r="SZ97" s="1059"/>
      <c r="TA97" s="1059"/>
      <c r="TB97" s="1059"/>
      <c r="TC97" s="1059"/>
      <c r="TD97" s="1059"/>
      <c r="TE97" s="1059"/>
      <c r="TF97" s="1059"/>
      <c r="TG97" s="1059"/>
      <c r="TH97" s="1126"/>
      <c r="TI97" s="1059"/>
      <c r="TJ97" s="1059"/>
      <c r="TK97" s="1059"/>
      <c r="TL97" s="1060"/>
      <c r="TM97" s="1060"/>
      <c r="TN97" s="1060"/>
      <c r="TO97" s="1126"/>
      <c r="TP97" s="1059"/>
      <c r="TQ97" s="1059"/>
      <c r="TR97" s="1059"/>
      <c r="TS97" s="1060"/>
      <c r="TT97" s="1060"/>
      <c r="TU97" s="1060"/>
      <c r="TV97" s="1126"/>
      <c r="TW97" s="1059"/>
      <c r="TX97" s="1059"/>
      <c r="TY97" s="1059"/>
      <c r="TZ97" s="1060"/>
      <c r="UA97" s="1060"/>
      <c r="UB97" s="1060"/>
      <c r="UC97" s="1126"/>
      <c r="UD97" s="1059"/>
      <c r="UE97" s="1059"/>
      <c r="UF97" s="1059"/>
      <c r="UG97" s="1060"/>
      <c r="UH97" s="1060"/>
      <c r="UI97" s="1060"/>
      <c r="UJ97" s="1126"/>
      <c r="UK97" s="1059"/>
      <c r="UL97" s="1059"/>
      <c r="UM97" s="1059"/>
      <c r="UN97" s="1060"/>
      <c r="UO97" s="1060"/>
      <c r="UP97" s="1060"/>
      <c r="UQ97" s="1126"/>
      <c r="UR97" s="1059"/>
      <c r="US97" s="1059"/>
      <c r="UT97" s="1059"/>
      <c r="UU97" s="1059"/>
      <c r="UV97" s="1060"/>
      <c r="UW97" s="1059"/>
      <c r="UX97" s="1072"/>
      <c r="UY97" s="1059"/>
      <c r="UZ97" s="1059"/>
      <c r="VA97" s="1059"/>
      <c r="VB97" s="1059"/>
      <c r="VC97" s="1060"/>
      <c r="VD97" s="1060"/>
      <c r="VE97" s="1072"/>
      <c r="VF97" s="1059"/>
      <c r="VG97" s="1059"/>
      <c r="VH97" s="1059"/>
      <c r="VI97" s="1059"/>
      <c r="VJ97" s="1059"/>
      <c r="VK97" s="1059"/>
      <c r="VL97" s="1059"/>
      <c r="VM97" s="1072"/>
      <c r="VN97" s="1059"/>
      <c r="VO97" s="1059"/>
      <c r="VP97" s="1059"/>
      <c r="VQ97" s="1059"/>
      <c r="VR97" s="1059"/>
      <c r="VS97" s="1126"/>
      <c r="VT97" s="1059"/>
      <c r="VU97" s="1059"/>
      <c r="VV97" s="1059"/>
      <c r="VW97" s="1059"/>
      <c r="VX97" s="1059"/>
      <c r="VY97" s="1060"/>
      <c r="VZ97" s="1072"/>
      <c r="WA97" s="1059"/>
      <c r="WB97" s="1059"/>
      <c r="WC97" s="1059"/>
      <c r="WD97" s="1059"/>
      <c r="WE97" s="1059"/>
      <c r="WF97" s="1059"/>
      <c r="WG97" s="1126"/>
      <c r="WH97" s="1059"/>
      <c r="WI97" s="1059"/>
      <c r="WJ97" s="1060"/>
      <c r="WK97" s="1126"/>
      <c r="WL97" s="1059"/>
      <c r="WM97" s="1060"/>
      <c r="WN97" s="1060"/>
      <c r="WO97" s="1072"/>
      <c r="WP97" s="1059"/>
      <c r="WQ97" s="1060"/>
      <c r="WR97" s="1060"/>
      <c r="WS97" s="1072"/>
      <c r="WT97" s="1059"/>
      <c r="WU97" s="1060"/>
      <c r="WV97" s="1060"/>
      <c r="WW97" s="1072"/>
      <c r="WX97" s="1059"/>
      <c r="WY97" s="1060"/>
      <c r="WZ97" s="1060"/>
      <c r="XA97" s="1072"/>
      <c r="XB97" s="1059"/>
      <c r="XC97" s="1059"/>
      <c r="XD97" s="1072"/>
      <c r="XE97" s="1059"/>
      <c r="XF97" s="1059"/>
      <c r="XG97" s="1060"/>
      <c r="XH97" s="1060"/>
      <c r="XI97" s="1060"/>
      <c r="XJ97" s="1059"/>
      <c r="XK97" s="1059"/>
      <c r="XL97" s="1060"/>
      <c r="XM97" s="1060"/>
      <c r="XN97" s="1060"/>
      <c r="XO97" s="1059"/>
      <c r="XP97" s="1059"/>
      <c r="XQ97" s="1060"/>
      <c r="XR97" s="1060"/>
      <c r="XS97" s="1060"/>
      <c r="XT97" s="1059"/>
      <c r="XU97" s="1059"/>
      <c r="XV97" s="1060"/>
      <c r="XW97" s="1060"/>
      <c r="XX97" s="1060"/>
      <c r="XY97" s="1059"/>
      <c r="XZ97" s="1059"/>
      <c r="YA97" s="1060"/>
      <c r="YB97" s="1060"/>
      <c r="YC97" s="1060"/>
      <c r="YD97" s="1059"/>
      <c r="YE97" s="1059"/>
      <c r="YF97" s="1060"/>
      <c r="YG97" s="1060"/>
      <c r="YH97" s="1060"/>
      <c r="YI97" s="1059"/>
      <c r="YJ97" s="1059"/>
      <c r="YK97" s="1060"/>
      <c r="YL97" s="1060"/>
      <c r="YM97" s="1072"/>
      <c r="YN97" s="1059"/>
      <c r="YO97" s="1059"/>
      <c r="YP97" s="1059"/>
      <c r="YQ97" s="1059"/>
      <c r="YR97" s="1059"/>
      <c r="YS97" s="1059"/>
      <c r="YT97" s="1126"/>
      <c r="YU97" s="1059"/>
      <c r="YV97" s="1059"/>
      <c r="YW97" s="1060"/>
      <c r="YX97" s="1060"/>
      <c r="YY97" s="1060"/>
      <c r="YZ97" s="1059"/>
      <c r="ZA97" s="1059"/>
      <c r="ZB97" s="1060"/>
      <c r="ZC97" s="1060"/>
      <c r="ZD97" s="1060"/>
      <c r="ZE97" s="1059"/>
      <c r="ZF97" s="1059"/>
      <c r="ZG97" s="1060"/>
      <c r="ZH97" s="1060"/>
      <c r="ZI97" s="1060"/>
      <c r="ZJ97" s="1059"/>
      <c r="ZK97" s="1059"/>
      <c r="ZL97" s="1060"/>
      <c r="ZM97" s="1060"/>
      <c r="ZN97" s="1072"/>
      <c r="ZO97" s="1059"/>
      <c r="ZP97" s="1059"/>
      <c r="ZQ97" s="1059"/>
      <c r="ZR97" s="1060"/>
      <c r="ZS97" s="1059"/>
      <c r="ZT97" s="1059"/>
      <c r="ZU97" s="1059"/>
      <c r="ZV97" s="1060"/>
      <c r="ZW97" s="1060"/>
      <c r="ZX97" s="1060"/>
      <c r="ZY97" s="1060"/>
      <c r="ZZ97" s="1060"/>
      <c r="AAA97" s="1072"/>
      <c r="AAB97" s="1059"/>
      <c r="AAC97" s="1059"/>
      <c r="AAD97" s="1059"/>
      <c r="AAE97" s="1060"/>
      <c r="AAF97" s="1059"/>
      <c r="AAG97" s="1060"/>
      <c r="AAH97" s="1060"/>
      <c r="AAI97" s="1060"/>
      <c r="AAJ97" s="1059"/>
      <c r="AAK97" s="1059"/>
      <c r="AAL97" s="1060"/>
      <c r="AAM97" s="1060"/>
      <c r="AAN97" s="1072"/>
      <c r="AAO97" s="1059"/>
      <c r="AAP97" s="1059"/>
      <c r="AAQ97" s="1060"/>
      <c r="AAR97" s="1060"/>
      <c r="AAS97" s="1060"/>
      <c r="AAT97" s="1059"/>
      <c r="AAU97" s="1059"/>
      <c r="AAV97" s="1060"/>
      <c r="AAW97" s="1060"/>
      <c r="AAX97" s="1072"/>
      <c r="AAY97" s="1059"/>
      <c r="AAZ97" s="1059"/>
      <c r="ABA97" s="1059"/>
      <c r="ABB97" s="1060"/>
      <c r="ABC97" s="1059"/>
      <c r="ABD97" s="1060"/>
      <c r="ABE97" s="1060"/>
      <c r="ABF97" s="1060"/>
      <c r="ABG97" s="1059"/>
      <c r="ABH97" s="1059"/>
      <c r="ABI97" s="1060"/>
      <c r="ABJ97" s="1060"/>
      <c r="ABK97" s="1072"/>
      <c r="ABL97" s="1059"/>
      <c r="ABM97" s="1059"/>
      <c r="ABN97" s="1059"/>
      <c r="ABO97" s="1059"/>
      <c r="ABP97" s="1059"/>
      <c r="ABQ97" s="1059"/>
      <c r="ABR97" s="1059"/>
      <c r="ABS97" s="1059"/>
      <c r="ABT97" s="1059"/>
      <c r="ABU97" s="1059"/>
      <c r="ABV97" s="1059"/>
      <c r="ABW97" s="1126"/>
      <c r="ABX97" s="1059"/>
      <c r="ABY97" s="1059"/>
      <c r="ABZ97" s="1059"/>
      <c r="ACA97" s="1059"/>
      <c r="ACB97" s="1059"/>
      <c r="ACC97" s="1059"/>
      <c r="ACD97" s="1059"/>
      <c r="ACE97" s="1059"/>
      <c r="ACF97" s="1059"/>
      <c r="ACG97" s="1059"/>
      <c r="ACH97" s="1059"/>
      <c r="ACI97" s="1059"/>
      <c r="ACJ97" s="1059"/>
      <c r="ACK97" s="1059"/>
      <c r="ACL97" s="1059"/>
      <c r="ACM97" s="1059"/>
      <c r="ACN97" s="1059"/>
      <c r="ACO97" s="1059"/>
      <c r="ACP97" s="1059"/>
      <c r="ACQ97" s="1059"/>
      <c r="ACR97" s="1059"/>
      <c r="ACS97" s="1059"/>
      <c r="ACT97" s="1059"/>
      <c r="ACU97" s="1059"/>
      <c r="ACV97" s="1059"/>
      <c r="ACW97" s="1059"/>
      <c r="ACX97" s="1059"/>
      <c r="ACY97" s="1059"/>
      <c r="ACZ97" s="1059"/>
      <c r="ADA97" s="1059"/>
      <c r="ADB97" s="1059"/>
      <c r="ADC97" s="1059"/>
      <c r="ADD97" s="1059"/>
      <c r="ADE97" s="1059"/>
      <c r="ADF97" s="1059"/>
      <c r="ADG97" s="1059"/>
      <c r="ADH97" s="1059"/>
      <c r="ADI97" s="1059"/>
      <c r="ADJ97" s="1059"/>
      <c r="ADK97" s="1059"/>
      <c r="ADL97" s="1059"/>
      <c r="ADM97" s="1126"/>
      <c r="ADN97" s="1059"/>
      <c r="ADO97" s="1059"/>
      <c r="ADP97" s="1060"/>
      <c r="ADQ97" s="1059"/>
      <c r="ADR97" s="1060"/>
      <c r="ADS97" s="1059"/>
      <c r="ADT97" s="1059"/>
      <c r="ADU97" s="1060"/>
      <c r="ADV97" s="1059"/>
      <c r="ADW97" s="1060"/>
      <c r="ADX97" s="1059"/>
      <c r="ADY97" s="1060"/>
      <c r="ADZ97" s="1059"/>
      <c r="AEA97" s="1060"/>
      <c r="AEB97" s="1059"/>
      <c r="AEC97" s="1059"/>
      <c r="AED97" s="1060"/>
      <c r="AEE97" s="1059"/>
      <c r="AEF97" s="1060"/>
      <c r="AEG97" s="1059"/>
      <c r="AEH97" s="1060"/>
      <c r="AEI97" s="1059"/>
      <c r="AEJ97" s="1060"/>
      <c r="AEK97" s="1059"/>
      <c r="AEL97" s="1060"/>
      <c r="AEM97" s="1059"/>
      <c r="AEN97" s="1060"/>
      <c r="AEO97" s="1059"/>
      <c r="AEP97" s="1072"/>
      <c r="AEQ97" s="1158"/>
      <c r="AER97" s="1042"/>
      <c r="AES97" s="1144"/>
      <c r="AET97" s="64"/>
      <c r="AEU97" s="1144"/>
      <c r="AEV97" s="1042"/>
      <c r="AEW97" s="1144"/>
      <c r="AEX97" s="1042"/>
      <c r="AEY97" s="1042"/>
      <c r="AEZ97" s="1144"/>
      <c r="AFA97" s="65"/>
      <c r="AFB97" s="1144"/>
      <c r="AFC97" s="65"/>
      <c r="AFD97" s="1144"/>
      <c r="AFE97" s="1042"/>
      <c r="AFF97" s="1144"/>
      <c r="AFG97" s="1042"/>
      <c r="AFH97" s="1144"/>
      <c r="AFI97" s="1042"/>
      <c r="AFJ97" s="1042"/>
      <c r="AFK97" s="1144"/>
      <c r="AFL97" s="65"/>
      <c r="AFM97" s="1144"/>
      <c r="AFN97" s="65"/>
      <c r="AFO97" s="1144"/>
      <c r="AFP97" s="65"/>
      <c r="AFQ97" s="1144"/>
      <c r="AFR97" s="65"/>
      <c r="AFS97" s="1144"/>
      <c r="AFT97" s="65"/>
      <c r="AFU97" s="1144"/>
      <c r="AFV97" s="1042"/>
      <c r="AFW97" s="1144"/>
      <c r="AFX97" s="1042"/>
      <c r="AFY97" s="1144"/>
      <c r="AFZ97" s="1042"/>
      <c r="AGA97" s="1144"/>
      <c r="AGB97" s="1042"/>
      <c r="AGC97" s="802"/>
      <c r="AGD97" s="1042"/>
    </row>
    <row r="98" spans="1:900" x14ac:dyDescent="0.2">
      <c r="A98" s="1979" t="s">
        <v>743</v>
      </c>
      <c r="B98" s="8" t="s">
        <v>734</v>
      </c>
      <c r="C98" s="1015" t="s">
        <v>744</v>
      </c>
      <c r="D98" s="3" t="s">
        <v>770</v>
      </c>
      <c r="E98" s="1" t="s">
        <v>770</v>
      </c>
      <c r="F98" s="1" t="s">
        <v>770</v>
      </c>
      <c r="G98" s="1" t="s">
        <v>770</v>
      </c>
      <c r="H98" s="1" t="s">
        <v>770</v>
      </c>
      <c r="I98" s="1" t="s">
        <v>770</v>
      </c>
      <c r="J98" s="1" t="s">
        <v>770</v>
      </c>
      <c r="K98" s="1" t="s">
        <v>734</v>
      </c>
      <c r="L98" s="1" t="s">
        <v>737</v>
      </c>
      <c r="M98" s="1" t="s">
        <v>770</v>
      </c>
      <c r="N98" s="62" t="s">
        <v>770</v>
      </c>
      <c r="O98" s="62" t="s">
        <v>770</v>
      </c>
      <c r="P98" s="62" t="s">
        <v>770</v>
      </c>
      <c r="Q98" s="62" t="s">
        <v>770</v>
      </c>
      <c r="R98" s="62" t="s">
        <v>770</v>
      </c>
      <c r="S98" s="62" t="s">
        <v>770</v>
      </c>
      <c r="T98" s="62" t="s">
        <v>770</v>
      </c>
      <c r="U98" s="913" t="s">
        <v>770</v>
      </c>
      <c r="V98" s="1125">
        <v>1595</v>
      </c>
      <c r="W98" s="1059">
        <v>1825</v>
      </c>
      <c r="X98" s="1059">
        <v>9455</v>
      </c>
      <c r="Y98" s="1059">
        <v>10955</v>
      </c>
      <c r="Z98" s="1098">
        <v>0.16869381279746165</v>
      </c>
      <c r="AA98" s="1098">
        <v>0.16128042793638608</v>
      </c>
      <c r="AB98" s="1098">
        <v>0.17637630018673175</v>
      </c>
      <c r="AC98" s="1098">
        <v>0.16659059790050204</v>
      </c>
      <c r="AD98" s="1098">
        <v>0.15973027002618792</v>
      </c>
      <c r="AE98" s="1072">
        <v>0.17368466918526887</v>
      </c>
      <c r="AF98" s="1059">
        <v>1445</v>
      </c>
      <c r="AG98" s="1059">
        <v>1640</v>
      </c>
      <c r="AH98" s="1059">
        <v>9415</v>
      </c>
      <c r="AI98" s="1059">
        <v>11005</v>
      </c>
      <c r="AJ98" s="1098">
        <v>0.1534784917684546</v>
      </c>
      <c r="AK98" s="1098">
        <v>0.14633910645269269</v>
      </c>
      <c r="AL98" s="1098">
        <v>0.16090053352560077</v>
      </c>
      <c r="AM98" s="1098">
        <v>0.14902317128577919</v>
      </c>
      <c r="AN98" s="1098">
        <v>0.14249234934972385</v>
      </c>
      <c r="AO98" s="1072">
        <v>0.15579893507871689</v>
      </c>
      <c r="AP98" s="1059">
        <v>1525</v>
      </c>
      <c r="AQ98" s="1059">
        <v>1685</v>
      </c>
      <c r="AR98" s="1059">
        <v>9245</v>
      </c>
      <c r="AS98" s="1059">
        <v>10850</v>
      </c>
      <c r="AT98" s="1098">
        <v>0.16495402920497565</v>
      </c>
      <c r="AU98" s="1098">
        <v>0.15752809063402959</v>
      </c>
      <c r="AV98" s="1098">
        <v>0.1726582870239225</v>
      </c>
      <c r="AW98" s="1098">
        <v>0.1552995391705069</v>
      </c>
      <c r="AX98" s="1098">
        <v>0.14860659194136266</v>
      </c>
      <c r="AY98" s="1072">
        <v>0.16223648344544819</v>
      </c>
      <c r="AZ98" s="1059">
        <v>1555</v>
      </c>
      <c r="BA98" s="1059">
        <v>1765</v>
      </c>
      <c r="BB98" s="1059">
        <v>9075</v>
      </c>
      <c r="BC98" s="1059">
        <v>10695</v>
      </c>
      <c r="BD98" s="1098">
        <v>0.17134986225895316</v>
      </c>
      <c r="BE98" s="1098">
        <v>0.16373662731662353</v>
      </c>
      <c r="BF98" s="1098">
        <v>0.179241215500027</v>
      </c>
      <c r="BG98" s="1098">
        <v>0.16503038803179054</v>
      </c>
      <c r="BH98" s="1098">
        <v>0.15811571864015583</v>
      </c>
      <c r="BI98" s="1072">
        <v>0.1721856015936539</v>
      </c>
      <c r="BJ98" s="1059">
        <v>3324</v>
      </c>
      <c r="BK98" s="1059">
        <v>3321</v>
      </c>
      <c r="BL98" s="1059">
        <v>2795</v>
      </c>
      <c r="BM98" s="1059">
        <v>2796</v>
      </c>
      <c r="BN98" s="1059">
        <v>2453</v>
      </c>
      <c r="BO98" s="1059">
        <v>12236</v>
      </c>
      <c r="BP98" s="1059">
        <v>14689</v>
      </c>
      <c r="BQ98" s="1126">
        <v>54670</v>
      </c>
      <c r="BR98" s="1059">
        <v>3386</v>
      </c>
      <c r="BS98" s="1059">
        <v>3209</v>
      </c>
      <c r="BT98" s="1059">
        <v>2679</v>
      </c>
      <c r="BU98" s="1059">
        <v>2987</v>
      </c>
      <c r="BV98" s="1059">
        <v>2484</v>
      </c>
      <c r="BW98" s="1059">
        <v>12261</v>
      </c>
      <c r="BX98" s="1059">
        <v>14745</v>
      </c>
      <c r="BY98" s="1126">
        <v>54620</v>
      </c>
      <c r="BZ98" s="1059">
        <v>3393</v>
      </c>
      <c r="CA98" s="1059">
        <v>3069</v>
      </c>
      <c r="CB98" s="1059">
        <v>2693</v>
      </c>
      <c r="CC98" s="1059">
        <v>3011</v>
      </c>
      <c r="CD98" s="1059">
        <v>2525</v>
      </c>
      <c r="CE98" s="1059">
        <v>12166</v>
      </c>
      <c r="CF98" s="1059">
        <v>14691</v>
      </c>
      <c r="CG98" s="1126">
        <v>54368</v>
      </c>
      <c r="CH98" s="1059">
        <v>3314</v>
      </c>
      <c r="CI98" s="1059">
        <v>2943</v>
      </c>
      <c r="CJ98" s="1059">
        <v>2733</v>
      </c>
      <c r="CK98" s="1059">
        <v>3067</v>
      </c>
      <c r="CL98" s="1059">
        <v>2443</v>
      </c>
      <c r="CM98" s="1059">
        <v>12057</v>
      </c>
      <c r="CN98" s="1059">
        <v>14500</v>
      </c>
      <c r="CO98" s="1126">
        <v>53807</v>
      </c>
      <c r="CP98" s="1059">
        <v>3237</v>
      </c>
      <c r="CQ98" s="1059">
        <v>2838</v>
      </c>
      <c r="CR98" s="1059">
        <v>2708</v>
      </c>
      <c r="CS98" s="1059">
        <v>3045</v>
      </c>
      <c r="CT98" s="1059">
        <v>2548</v>
      </c>
      <c r="CU98" s="1059">
        <v>11828</v>
      </c>
      <c r="CV98" s="1059">
        <v>14376</v>
      </c>
      <c r="CW98" s="1126">
        <v>53297</v>
      </c>
      <c r="CX98" s="1059">
        <v>3125</v>
      </c>
      <c r="CY98" s="1059">
        <v>2710</v>
      </c>
      <c r="CZ98" s="1059">
        <v>2707</v>
      </c>
      <c r="DA98" s="1059">
        <v>3120</v>
      </c>
      <c r="DB98" s="1059">
        <v>2545</v>
      </c>
      <c r="DC98" s="1059">
        <v>11662</v>
      </c>
      <c r="DD98" s="1059">
        <v>14207</v>
      </c>
      <c r="DE98" s="1126">
        <v>52759</v>
      </c>
      <c r="DF98" s="1059">
        <v>3038</v>
      </c>
      <c r="DG98" s="1059">
        <v>2611</v>
      </c>
      <c r="DH98" s="1059">
        <v>2879</v>
      </c>
      <c r="DI98" s="1059">
        <v>3137</v>
      </c>
      <c r="DJ98" s="1059">
        <v>2579</v>
      </c>
      <c r="DK98" s="1059">
        <v>11665</v>
      </c>
      <c r="DL98" s="1059">
        <v>14244</v>
      </c>
      <c r="DM98" s="1126">
        <v>52685</v>
      </c>
      <c r="DN98" s="1059">
        <v>2904</v>
      </c>
      <c r="DO98" s="1059">
        <v>2618</v>
      </c>
      <c r="DP98" s="1059">
        <v>2948</v>
      </c>
      <c r="DQ98" s="1059">
        <v>3150</v>
      </c>
      <c r="DR98" s="1059">
        <v>2556</v>
      </c>
      <c r="DS98" s="1059">
        <v>11620</v>
      </c>
      <c r="DT98" s="1059">
        <v>14176</v>
      </c>
      <c r="DU98" s="1126">
        <v>52493</v>
      </c>
      <c r="DV98" s="1059">
        <v>2777</v>
      </c>
      <c r="DW98" s="1059">
        <v>2648</v>
      </c>
      <c r="DX98" s="1059">
        <v>2993</v>
      </c>
      <c r="DY98" s="1059">
        <v>3174</v>
      </c>
      <c r="DZ98" s="1059">
        <v>2563</v>
      </c>
      <c r="EA98" s="1059">
        <v>11592</v>
      </c>
      <c r="EB98" s="1059">
        <v>14155</v>
      </c>
      <c r="EC98" s="1126">
        <v>52098</v>
      </c>
      <c r="ED98" s="1059">
        <v>2716</v>
      </c>
      <c r="EE98" s="1059">
        <v>2701</v>
      </c>
      <c r="EF98" s="1059">
        <v>3007</v>
      </c>
      <c r="EG98" s="1059">
        <v>3256</v>
      </c>
      <c r="EH98" s="1059">
        <v>2544</v>
      </c>
      <c r="EI98" s="1059">
        <v>11680</v>
      </c>
      <c r="EJ98" s="1059">
        <v>14224</v>
      </c>
      <c r="EK98" s="1126">
        <v>51949</v>
      </c>
      <c r="EL98" s="1059">
        <v>2675</v>
      </c>
      <c r="EM98" s="1059">
        <v>2762</v>
      </c>
      <c r="EN98" s="1059">
        <v>3081</v>
      </c>
      <c r="EO98" s="1059">
        <v>3246</v>
      </c>
      <c r="EP98" s="1059">
        <v>2442</v>
      </c>
      <c r="EQ98" s="1059">
        <v>11764</v>
      </c>
      <c r="ER98" s="1059">
        <v>14206</v>
      </c>
      <c r="ES98" s="1126">
        <v>51738</v>
      </c>
      <c r="ET98" s="1059" t="s">
        <v>770</v>
      </c>
      <c r="EU98" s="1059" t="s">
        <v>770</v>
      </c>
      <c r="EV98" s="1059">
        <v>63</v>
      </c>
      <c r="EW98" s="1059">
        <v>76</v>
      </c>
      <c r="EX98" s="1059">
        <v>139</v>
      </c>
      <c r="EY98" s="1059">
        <v>481</v>
      </c>
      <c r="EZ98" s="1098">
        <v>0.288981288981289</v>
      </c>
      <c r="FA98" s="1098">
        <v>0.25027044402701548</v>
      </c>
      <c r="FB98" s="1098">
        <v>0.33103598860816436</v>
      </c>
      <c r="FC98" s="64" t="s">
        <v>3498</v>
      </c>
      <c r="FD98" s="1098">
        <v>0.15800415800415801</v>
      </c>
      <c r="FE98" s="1098">
        <v>0.12813430679705642</v>
      </c>
      <c r="FF98" s="1098">
        <v>0.19329335988754531</v>
      </c>
      <c r="FG98" s="1126" t="s">
        <v>3498</v>
      </c>
      <c r="FH98" s="1059" t="s">
        <v>770</v>
      </c>
      <c r="FI98" s="1059" t="s">
        <v>770</v>
      </c>
      <c r="FJ98" s="1059">
        <v>59</v>
      </c>
      <c r="FK98" s="1059">
        <v>83</v>
      </c>
      <c r="FL98" s="1059">
        <v>142</v>
      </c>
      <c r="FM98" s="1059">
        <v>428</v>
      </c>
      <c r="FN98" s="1098">
        <v>0.33177570093457942</v>
      </c>
      <c r="FO98" s="1098">
        <v>0.28883810835747137</v>
      </c>
      <c r="FP98" s="1098">
        <v>0.37770618224110553</v>
      </c>
      <c r="FQ98" s="1059" t="s">
        <v>2154</v>
      </c>
      <c r="FR98" s="1098">
        <v>0.19392523364485981</v>
      </c>
      <c r="FS98" s="1098">
        <v>0.15925880544048884</v>
      </c>
      <c r="FT98" s="1098">
        <v>0.23403705662081078</v>
      </c>
      <c r="FU98" s="1126" t="s">
        <v>2154</v>
      </c>
      <c r="FV98" s="1059" t="s">
        <v>770</v>
      </c>
      <c r="FW98" s="1059" t="s">
        <v>770</v>
      </c>
      <c r="FX98" s="1059">
        <v>55</v>
      </c>
      <c r="FY98" s="1059">
        <v>72</v>
      </c>
      <c r="FZ98" s="1059">
        <v>127</v>
      </c>
      <c r="GA98" s="1059">
        <v>422</v>
      </c>
      <c r="GB98" s="1098">
        <v>0.3009478672985782</v>
      </c>
      <c r="GC98" s="1098">
        <v>0.25914282148781387</v>
      </c>
      <c r="GD98" s="1098">
        <v>0.34634415841956406</v>
      </c>
      <c r="GE98" s="1059" t="s">
        <v>2154</v>
      </c>
      <c r="GF98" s="1098">
        <v>0.17061611374407584</v>
      </c>
      <c r="GG98" s="1098">
        <v>0.1377358338455571</v>
      </c>
      <c r="GH98" s="1098">
        <v>0.20943904957260398</v>
      </c>
      <c r="GI98" s="1126" t="s">
        <v>2154</v>
      </c>
      <c r="GJ98" s="1059" t="s">
        <v>770</v>
      </c>
      <c r="GK98" s="1059" t="s">
        <v>770</v>
      </c>
      <c r="GL98" s="1059">
        <v>63</v>
      </c>
      <c r="GM98" s="1059">
        <v>62</v>
      </c>
      <c r="GN98" s="1059">
        <v>125</v>
      </c>
      <c r="GO98" s="1059">
        <v>425</v>
      </c>
      <c r="GP98" s="1098">
        <v>0.29411764705882354</v>
      </c>
      <c r="GQ98" s="1098">
        <v>0.25279774253320819</v>
      </c>
      <c r="GR98" s="1098">
        <v>0.33912604095254278</v>
      </c>
      <c r="GS98" s="1059" t="s">
        <v>2154</v>
      </c>
      <c r="GT98" s="1098">
        <v>0.14588235294117646</v>
      </c>
      <c r="GU98" s="1098">
        <v>0.11549547130759459</v>
      </c>
      <c r="GV98" s="1098">
        <v>0.18261343628789703</v>
      </c>
      <c r="GW98" s="1126" t="s">
        <v>3498</v>
      </c>
      <c r="GX98" s="1059" t="s">
        <v>770</v>
      </c>
      <c r="GY98" s="1059" t="s">
        <v>770</v>
      </c>
      <c r="GZ98" s="1059">
        <v>72</v>
      </c>
      <c r="HA98" s="1059">
        <v>47</v>
      </c>
      <c r="HB98" s="1059">
        <v>119</v>
      </c>
      <c r="HC98" s="1059">
        <v>554</v>
      </c>
      <c r="HD98" s="1098">
        <v>0.2148014440433213</v>
      </c>
      <c r="HE98" s="1098">
        <v>0.18262874778266808</v>
      </c>
      <c r="HF98" s="1098">
        <v>0.25090206101013762</v>
      </c>
      <c r="HG98" s="1059" t="s">
        <v>2154</v>
      </c>
      <c r="HH98" s="1098">
        <v>8.4837545126353789E-2</v>
      </c>
      <c r="HI98" s="1098">
        <v>6.439784652990739E-2</v>
      </c>
      <c r="HJ98" s="1098">
        <v>0.11099510297860719</v>
      </c>
      <c r="HK98" s="1126" t="s">
        <v>2154</v>
      </c>
      <c r="HL98" s="1059" t="s">
        <v>770</v>
      </c>
      <c r="HM98" s="1059" t="s">
        <v>770</v>
      </c>
      <c r="HN98" s="1059">
        <v>73</v>
      </c>
      <c r="HO98" s="1059">
        <v>40</v>
      </c>
      <c r="HP98" s="1059">
        <v>113</v>
      </c>
      <c r="HQ98" s="1059">
        <v>565</v>
      </c>
      <c r="HR98" s="1098">
        <v>0.2</v>
      </c>
      <c r="HS98" s="1098">
        <v>0.16909259942147675</v>
      </c>
      <c r="HT98" s="1098">
        <v>0.23495927699624231</v>
      </c>
      <c r="HU98" s="1059" t="s">
        <v>2154</v>
      </c>
      <c r="HV98" s="1098">
        <v>7.0796460176991149E-2</v>
      </c>
      <c r="HW98" s="1098">
        <v>5.2419329831462934E-2</v>
      </c>
      <c r="HX98" s="1098">
        <v>9.4970522860554005E-2</v>
      </c>
      <c r="HY98" s="1126" t="s">
        <v>2154</v>
      </c>
      <c r="HZ98" s="1059" t="s">
        <v>770</v>
      </c>
      <c r="IA98" s="1059" t="s">
        <v>770</v>
      </c>
      <c r="IB98" s="1059">
        <v>72</v>
      </c>
      <c r="IC98" s="1059">
        <v>33</v>
      </c>
      <c r="ID98" s="1059">
        <v>105</v>
      </c>
      <c r="IE98" s="1059">
        <v>561</v>
      </c>
      <c r="IF98" s="1098">
        <v>0.18716577540106952</v>
      </c>
      <c r="IG98" s="1098">
        <v>0.15705691501696836</v>
      </c>
      <c r="IH98" s="1098">
        <v>0.22152977595851994</v>
      </c>
      <c r="II98" s="1059" t="s">
        <v>2154</v>
      </c>
      <c r="IJ98" s="1098">
        <v>5.8823529411764705E-2</v>
      </c>
      <c r="IK98" s="1098">
        <v>4.2189139643726774E-2</v>
      </c>
      <c r="IL98" s="1098">
        <v>8.1458757885808003E-2</v>
      </c>
      <c r="IM98" s="1126" t="s">
        <v>3498</v>
      </c>
      <c r="IN98" s="1059" t="s">
        <v>770</v>
      </c>
      <c r="IO98" s="1059" t="s">
        <v>770</v>
      </c>
      <c r="IP98" s="1059">
        <v>42</v>
      </c>
      <c r="IQ98" s="1059">
        <v>35</v>
      </c>
      <c r="IR98" s="1059">
        <v>77</v>
      </c>
      <c r="IS98" s="1059">
        <v>349</v>
      </c>
      <c r="IT98" s="1098">
        <v>0.22063037249283668</v>
      </c>
      <c r="IU98" s="1098">
        <v>0.1802975677891499</v>
      </c>
      <c r="IV98" s="1098">
        <v>0.2670462884239192</v>
      </c>
      <c r="IW98" s="1059" t="s">
        <v>2154</v>
      </c>
      <c r="IX98" s="1098">
        <v>0.10028653295128939</v>
      </c>
      <c r="IY98" s="1098">
        <v>7.2995265798449754E-2</v>
      </c>
      <c r="IZ98" s="1098">
        <v>0.13628132847563371</v>
      </c>
      <c r="JA98" s="1126" t="s">
        <v>2154</v>
      </c>
      <c r="JB98" s="1059">
        <v>51914</v>
      </c>
      <c r="JC98" s="1059">
        <v>3085</v>
      </c>
      <c r="JD98" s="1059">
        <v>2706</v>
      </c>
      <c r="JE98" s="1059">
        <v>2684</v>
      </c>
      <c r="JF98" s="1059">
        <v>2847</v>
      </c>
      <c r="JG98" s="1126">
        <v>2575</v>
      </c>
      <c r="JH98" s="1059">
        <v>10131</v>
      </c>
      <c r="JI98" s="1059">
        <v>74</v>
      </c>
      <c r="JJ98" s="1059">
        <v>120</v>
      </c>
      <c r="JK98" s="1059">
        <v>173</v>
      </c>
      <c r="JL98" s="1059">
        <v>191</v>
      </c>
      <c r="JM98" s="1126">
        <v>161</v>
      </c>
      <c r="JN98" s="1060">
        <v>0.19514967060908425</v>
      </c>
      <c r="JO98" s="1060">
        <v>2.3987034035656402E-2</v>
      </c>
      <c r="JP98" s="1060">
        <v>4.4345898004434593E-2</v>
      </c>
      <c r="JQ98" s="1060">
        <v>6.4456035767511174E-2</v>
      </c>
      <c r="JR98" s="1060">
        <v>6.7088162978573937E-2</v>
      </c>
      <c r="JS98" s="1072">
        <v>6.2524271844660195E-2</v>
      </c>
      <c r="JT98" s="1059">
        <v>52621</v>
      </c>
      <c r="JU98" s="1059">
        <v>50383</v>
      </c>
      <c r="JV98" s="1059">
        <v>48777</v>
      </c>
      <c r="JW98" s="1059">
        <v>1606</v>
      </c>
      <c r="JX98" s="1059">
        <v>370</v>
      </c>
      <c r="JY98" s="1059">
        <v>88</v>
      </c>
      <c r="JZ98" s="1059">
        <v>1148</v>
      </c>
      <c r="KA98" s="1059">
        <v>777</v>
      </c>
      <c r="KB98" s="1059">
        <v>959</v>
      </c>
      <c r="KC98" s="1059">
        <v>256</v>
      </c>
      <c r="KD98" s="1059">
        <v>246</v>
      </c>
      <c r="KE98" s="1060">
        <v>0.92694931681267934</v>
      </c>
      <c r="KF98" s="1072">
        <v>7.3050683187320664E-2</v>
      </c>
      <c r="KG98" s="1059">
        <v>3087</v>
      </c>
      <c r="KH98" s="1059">
        <v>2843</v>
      </c>
      <c r="KI98" s="1059">
        <v>2762</v>
      </c>
      <c r="KJ98" s="1059">
        <v>81</v>
      </c>
      <c r="KK98" s="1059">
        <v>2</v>
      </c>
      <c r="KL98" s="1059">
        <v>8</v>
      </c>
      <c r="KM98" s="1059">
        <v>71</v>
      </c>
      <c r="KN98" s="1059">
        <v>129</v>
      </c>
      <c r="KO98" s="1059">
        <v>74</v>
      </c>
      <c r="KP98" s="1059">
        <v>11</v>
      </c>
      <c r="KQ98" s="1059">
        <v>30</v>
      </c>
      <c r="KR98" s="1060">
        <v>0.89471979267897639</v>
      </c>
      <c r="KS98" s="1072">
        <v>0.10528020732102361</v>
      </c>
      <c r="KT98" s="1059">
        <v>1649</v>
      </c>
      <c r="KU98" s="1059">
        <v>1518</v>
      </c>
      <c r="KV98" s="1059">
        <v>1490</v>
      </c>
      <c r="KW98" s="1059">
        <v>28</v>
      </c>
      <c r="KX98" s="1059">
        <v>3</v>
      </c>
      <c r="KY98" s="1059">
        <v>6</v>
      </c>
      <c r="KZ98" s="1059">
        <v>19</v>
      </c>
      <c r="LA98" s="1059">
        <v>70</v>
      </c>
      <c r="LB98" s="1059">
        <v>37</v>
      </c>
      <c r="LC98" s="1059">
        <v>10</v>
      </c>
      <c r="LD98" s="1059">
        <v>14</v>
      </c>
      <c r="LE98" s="1060">
        <v>0.90357792601576714</v>
      </c>
      <c r="LF98" s="1072">
        <v>9.6422073984232859E-2</v>
      </c>
      <c r="LG98" s="1059">
        <v>1057</v>
      </c>
      <c r="LH98" s="1059">
        <v>981</v>
      </c>
      <c r="LI98" s="1059">
        <v>961</v>
      </c>
      <c r="LJ98" s="1059">
        <v>20</v>
      </c>
      <c r="LK98" s="1059">
        <v>3</v>
      </c>
      <c r="LL98" s="1059">
        <v>1</v>
      </c>
      <c r="LM98" s="1059">
        <v>16</v>
      </c>
      <c r="LN98" s="1059">
        <v>39</v>
      </c>
      <c r="LO98" s="1059">
        <v>25</v>
      </c>
      <c r="LP98" s="1059">
        <v>5</v>
      </c>
      <c r="LQ98" s="1059">
        <v>7</v>
      </c>
      <c r="LR98" s="1060">
        <v>0.90917691579943238</v>
      </c>
      <c r="LS98" s="1072">
        <v>9.0823084200567616E-2</v>
      </c>
      <c r="LT98" s="1059">
        <v>2735</v>
      </c>
      <c r="LU98" s="1059">
        <v>2574</v>
      </c>
      <c r="LV98" s="1059">
        <v>2515</v>
      </c>
      <c r="LW98" s="1059">
        <v>59</v>
      </c>
      <c r="LX98" s="1059">
        <v>6</v>
      </c>
      <c r="LY98" s="1059">
        <v>11</v>
      </c>
      <c r="LZ98" s="1059">
        <v>42</v>
      </c>
      <c r="MA98" s="1059">
        <v>79</v>
      </c>
      <c r="MB98" s="1059">
        <v>55</v>
      </c>
      <c r="MC98" s="1059">
        <v>18</v>
      </c>
      <c r="MD98" s="1059">
        <v>9</v>
      </c>
      <c r="ME98" s="1060">
        <v>0.91956124314442411</v>
      </c>
      <c r="MF98" s="1072">
        <v>8.0438756855575888E-2</v>
      </c>
      <c r="MG98" s="1059">
        <v>675</v>
      </c>
      <c r="MH98" s="1059">
        <v>622</v>
      </c>
      <c r="MI98" s="1059">
        <v>605</v>
      </c>
      <c r="MJ98" s="1059">
        <v>17</v>
      </c>
      <c r="MK98" s="1059">
        <v>0</v>
      </c>
      <c r="ML98" s="1059">
        <v>4</v>
      </c>
      <c r="MM98" s="1059">
        <v>13</v>
      </c>
      <c r="MN98" s="1059">
        <v>21</v>
      </c>
      <c r="MO98" s="1059">
        <v>25</v>
      </c>
      <c r="MP98" s="1059">
        <v>5</v>
      </c>
      <c r="MQ98" s="1059">
        <v>2</v>
      </c>
      <c r="MR98" s="1060">
        <v>0.89629629629629626</v>
      </c>
      <c r="MS98" s="1072">
        <v>0.10370370370370374</v>
      </c>
      <c r="MT98" s="1059">
        <v>1296</v>
      </c>
      <c r="MU98" s="1059">
        <v>1199</v>
      </c>
      <c r="MV98" s="1059">
        <v>1156</v>
      </c>
      <c r="MW98" s="1059">
        <v>43</v>
      </c>
      <c r="MX98" s="1059">
        <v>2</v>
      </c>
      <c r="MY98" s="1059">
        <v>4</v>
      </c>
      <c r="MZ98" s="1059">
        <v>37</v>
      </c>
      <c r="NA98" s="1059">
        <v>38</v>
      </c>
      <c r="NB98" s="1059">
        <v>41</v>
      </c>
      <c r="NC98" s="1059">
        <v>11</v>
      </c>
      <c r="ND98" s="1059">
        <v>7</v>
      </c>
      <c r="NE98" s="1060">
        <v>0.89197530864197527</v>
      </c>
      <c r="NF98" s="1072">
        <v>0.10802469135802473</v>
      </c>
      <c r="NG98" s="1059">
        <v>1101</v>
      </c>
      <c r="NH98" s="1059">
        <v>1022</v>
      </c>
      <c r="NI98" s="1059">
        <v>994</v>
      </c>
      <c r="NJ98" s="1059">
        <v>28</v>
      </c>
      <c r="NK98" s="1059">
        <v>2</v>
      </c>
      <c r="NL98" s="1059">
        <v>3</v>
      </c>
      <c r="NM98" s="1059">
        <v>23</v>
      </c>
      <c r="NN98" s="1059">
        <v>22</v>
      </c>
      <c r="NO98" s="1059">
        <v>43</v>
      </c>
      <c r="NP98" s="1059">
        <v>8</v>
      </c>
      <c r="NQ98" s="1059">
        <v>6</v>
      </c>
      <c r="NR98" s="1060">
        <v>0.90281562216167122</v>
      </c>
      <c r="NS98" s="1072">
        <v>9.7184377838328784E-2</v>
      </c>
      <c r="NT98" s="1059">
        <v>2578</v>
      </c>
      <c r="NU98" s="1059">
        <v>2436</v>
      </c>
      <c r="NV98" s="1059">
        <v>2374</v>
      </c>
      <c r="NW98" s="1059">
        <v>62</v>
      </c>
      <c r="NX98" s="1059">
        <v>7</v>
      </c>
      <c r="NY98" s="1059">
        <v>7</v>
      </c>
      <c r="NZ98" s="1059">
        <v>48</v>
      </c>
      <c r="OA98" s="1059">
        <v>54</v>
      </c>
      <c r="OB98" s="1059">
        <v>61</v>
      </c>
      <c r="OC98" s="1059">
        <v>10</v>
      </c>
      <c r="OD98" s="1059">
        <v>17</v>
      </c>
      <c r="OE98" s="1060">
        <v>0.92086889061287824</v>
      </c>
      <c r="OF98" s="1072">
        <v>7.9131109387121756E-2</v>
      </c>
      <c r="OG98" s="1059">
        <v>14178</v>
      </c>
      <c r="OH98" s="1059">
        <v>13195</v>
      </c>
      <c r="OI98" s="1059">
        <v>12857</v>
      </c>
      <c r="OJ98" s="1059">
        <v>338</v>
      </c>
      <c r="OK98" s="1059">
        <v>25</v>
      </c>
      <c r="OL98" s="1059">
        <v>44</v>
      </c>
      <c r="OM98" s="1059">
        <v>269</v>
      </c>
      <c r="ON98" s="1059">
        <v>452</v>
      </c>
      <c r="OO98" s="1059">
        <v>361</v>
      </c>
      <c r="OP98" s="1059">
        <v>78</v>
      </c>
      <c r="OQ98" s="1059">
        <v>92</v>
      </c>
      <c r="OR98" s="1060">
        <v>0.90682747919311613</v>
      </c>
      <c r="OS98" s="1072">
        <v>9.3172520806883874E-2</v>
      </c>
      <c r="OT98" s="1059">
        <v>53297</v>
      </c>
      <c r="OU98" s="1059">
        <v>18.197355085652102</v>
      </c>
      <c r="OV98" s="1060">
        <v>0</v>
      </c>
      <c r="OW98" s="1072">
        <v>0.25</v>
      </c>
      <c r="OX98" s="1059">
        <v>9397</v>
      </c>
      <c r="OY98" s="1060">
        <v>0.17189464722783865</v>
      </c>
      <c r="OZ98" s="1059">
        <v>1615.2939999999999</v>
      </c>
      <c r="PA98" s="1060">
        <v>0</v>
      </c>
      <c r="PB98" s="1072">
        <v>0.22222222222222221</v>
      </c>
      <c r="PC98" s="1059">
        <v>2440</v>
      </c>
      <c r="PD98" s="1059">
        <v>375</v>
      </c>
      <c r="PE98" s="1126">
        <v>210</v>
      </c>
      <c r="PF98" s="1059">
        <v>2350</v>
      </c>
      <c r="PG98" s="1059">
        <v>390</v>
      </c>
      <c r="PH98" s="1126">
        <v>185</v>
      </c>
      <c r="PI98" s="1059">
        <v>2230</v>
      </c>
      <c r="PJ98" s="1059">
        <v>355</v>
      </c>
      <c r="PK98" s="1126">
        <v>155</v>
      </c>
      <c r="PL98" s="1059">
        <v>2140</v>
      </c>
      <c r="PM98" s="1059">
        <v>365</v>
      </c>
      <c r="PN98" s="1126">
        <v>130</v>
      </c>
      <c r="PO98" s="1059">
        <v>2020</v>
      </c>
      <c r="PP98" s="1059">
        <v>365</v>
      </c>
      <c r="PQ98" s="1126">
        <v>135</v>
      </c>
      <c r="PR98" s="1059">
        <v>1935</v>
      </c>
      <c r="PS98" s="1059">
        <v>395</v>
      </c>
      <c r="PT98" s="1126">
        <v>130</v>
      </c>
      <c r="PU98" s="1059" t="s">
        <v>770</v>
      </c>
      <c r="PV98" s="1059" t="s">
        <v>770</v>
      </c>
      <c r="PW98" s="1059" t="s">
        <v>770</v>
      </c>
      <c r="PX98" s="1059" t="s">
        <v>770</v>
      </c>
      <c r="PY98" s="1059" t="s">
        <v>770</v>
      </c>
      <c r="PZ98" s="1059" t="s">
        <v>770</v>
      </c>
      <c r="QA98" s="1059" t="s">
        <v>770</v>
      </c>
      <c r="QB98" s="1126" t="s">
        <v>770</v>
      </c>
      <c r="QC98" s="1059">
        <v>577</v>
      </c>
      <c r="QD98" s="1059">
        <v>637</v>
      </c>
      <c r="QE98" s="1059" t="s">
        <v>770</v>
      </c>
      <c r="QF98" s="1059">
        <v>613</v>
      </c>
      <c r="QG98" s="1059">
        <v>614</v>
      </c>
      <c r="QH98" s="1059">
        <v>556</v>
      </c>
      <c r="QI98" s="1059">
        <v>573</v>
      </c>
      <c r="QJ98" s="1059">
        <v>540</v>
      </c>
      <c r="QK98" s="1126">
        <v>519</v>
      </c>
      <c r="QL98" s="1059">
        <v>603</v>
      </c>
      <c r="QM98" s="1059">
        <v>639</v>
      </c>
      <c r="QN98" s="1059">
        <v>659</v>
      </c>
      <c r="QO98" s="1059">
        <v>689</v>
      </c>
      <c r="QP98" s="1059">
        <v>734</v>
      </c>
      <c r="QQ98" s="1059">
        <v>705</v>
      </c>
      <c r="QR98" s="1059">
        <v>697</v>
      </c>
      <c r="QS98" s="1059">
        <v>654</v>
      </c>
      <c r="QT98" s="1059">
        <v>679</v>
      </c>
      <c r="QU98" s="1059">
        <v>586</v>
      </c>
      <c r="QV98" s="1059">
        <v>592</v>
      </c>
      <c r="QW98" s="1059">
        <v>561</v>
      </c>
      <c r="QX98" s="1059">
        <v>536</v>
      </c>
      <c r="QY98" s="1059">
        <v>549</v>
      </c>
      <c r="QZ98" s="1059">
        <v>557</v>
      </c>
      <c r="RA98" s="1059">
        <v>481</v>
      </c>
      <c r="RB98" s="1059">
        <v>597</v>
      </c>
      <c r="RC98" s="1059">
        <v>618</v>
      </c>
      <c r="RD98" s="1059">
        <v>592</v>
      </c>
      <c r="RE98" s="1059">
        <v>508</v>
      </c>
      <c r="RF98" s="1059">
        <v>498</v>
      </c>
      <c r="RG98" s="1059">
        <v>463</v>
      </c>
      <c r="RH98" s="1059">
        <v>502</v>
      </c>
      <c r="RI98" s="1059">
        <v>483</v>
      </c>
      <c r="RJ98" s="1126">
        <v>507</v>
      </c>
      <c r="RK98" s="1059">
        <v>633</v>
      </c>
      <c r="RL98" s="1059">
        <v>642</v>
      </c>
      <c r="RM98" s="1059">
        <v>692</v>
      </c>
      <c r="RN98" s="1059">
        <v>729</v>
      </c>
      <c r="RO98" s="1059">
        <v>690</v>
      </c>
      <c r="RP98" s="1059">
        <v>698</v>
      </c>
      <c r="RQ98" s="1059">
        <v>667</v>
      </c>
      <c r="RR98" s="1059">
        <v>662</v>
      </c>
      <c r="RS98" s="1059">
        <v>576</v>
      </c>
      <c r="RT98" s="1059">
        <v>606</v>
      </c>
      <c r="RU98" s="1059">
        <v>562</v>
      </c>
      <c r="RV98" s="1059">
        <v>537</v>
      </c>
      <c r="RW98" s="1059">
        <v>551</v>
      </c>
      <c r="RX98" s="1059">
        <v>535</v>
      </c>
      <c r="RY98" s="1059">
        <v>494</v>
      </c>
      <c r="RZ98" s="1059">
        <v>600</v>
      </c>
      <c r="SA98" s="1059">
        <v>628</v>
      </c>
      <c r="SB98" s="1059">
        <v>621</v>
      </c>
      <c r="SC98" s="1059">
        <v>579</v>
      </c>
      <c r="SD98" s="1059">
        <v>559</v>
      </c>
      <c r="SE98" s="1059">
        <v>450</v>
      </c>
      <c r="SF98" s="1059">
        <v>496</v>
      </c>
      <c r="SG98" s="1059">
        <v>473</v>
      </c>
      <c r="SH98" s="1059">
        <v>513</v>
      </c>
      <c r="SI98" s="1126">
        <v>552</v>
      </c>
      <c r="SJ98" s="1059">
        <v>635</v>
      </c>
      <c r="SK98" s="1059">
        <v>687</v>
      </c>
      <c r="SL98" s="1059">
        <v>698</v>
      </c>
      <c r="SM98" s="1059">
        <v>695</v>
      </c>
      <c r="SN98" s="1059">
        <v>678</v>
      </c>
      <c r="SO98" s="1059">
        <v>646</v>
      </c>
      <c r="SP98" s="1059">
        <v>657</v>
      </c>
      <c r="SQ98" s="1059">
        <v>591</v>
      </c>
      <c r="SR98" s="1059">
        <v>610</v>
      </c>
      <c r="SS98" s="1059">
        <v>565</v>
      </c>
      <c r="ST98" s="1059">
        <v>540</v>
      </c>
      <c r="SU98" s="1059">
        <v>552</v>
      </c>
      <c r="SV98" s="1059">
        <v>527</v>
      </c>
      <c r="SW98" s="1059">
        <v>474</v>
      </c>
      <c r="SX98" s="1059">
        <v>600</v>
      </c>
      <c r="SY98" s="1059">
        <v>617</v>
      </c>
      <c r="SZ98" s="1059">
        <v>615</v>
      </c>
      <c r="TA98" s="1059">
        <v>612</v>
      </c>
      <c r="TB98" s="1059">
        <v>663</v>
      </c>
      <c r="TC98" s="1059">
        <v>504</v>
      </c>
      <c r="TD98" s="1059">
        <v>500</v>
      </c>
      <c r="TE98" s="1059">
        <v>444</v>
      </c>
      <c r="TF98" s="1059">
        <v>507</v>
      </c>
      <c r="TG98" s="1059">
        <v>537</v>
      </c>
      <c r="TH98" s="1126">
        <v>537</v>
      </c>
      <c r="TI98" s="1059">
        <v>308</v>
      </c>
      <c r="TJ98" s="1059">
        <v>287</v>
      </c>
      <c r="TK98" s="1059">
        <v>595</v>
      </c>
      <c r="TL98" s="1060">
        <v>0.4823529411764706</v>
      </c>
      <c r="TM98" s="1060">
        <v>0.44244465513047554</v>
      </c>
      <c r="TN98" s="1060">
        <v>0.52248763255489017</v>
      </c>
      <c r="TO98" s="1126" t="s">
        <v>2154</v>
      </c>
      <c r="TP98" s="1059">
        <v>250</v>
      </c>
      <c r="TQ98" s="1059">
        <v>318</v>
      </c>
      <c r="TR98" s="1059">
        <v>568</v>
      </c>
      <c r="TS98" s="1060">
        <v>0.5598591549295775</v>
      </c>
      <c r="TT98" s="1060">
        <v>0.51876900470133513</v>
      </c>
      <c r="TU98" s="1060">
        <v>0.60014507358224378</v>
      </c>
      <c r="TV98" s="1126" t="s">
        <v>3498</v>
      </c>
      <c r="TW98" s="1059">
        <v>194</v>
      </c>
      <c r="TX98" s="1059">
        <v>425</v>
      </c>
      <c r="TY98" s="1059">
        <v>619</v>
      </c>
      <c r="TZ98" s="1060">
        <v>0.68659127625201943</v>
      </c>
      <c r="UA98" s="1060">
        <v>0.64899187038466055</v>
      </c>
      <c r="UB98" s="1060">
        <v>0.72188902832330604</v>
      </c>
      <c r="UC98" s="1126" t="s">
        <v>2154</v>
      </c>
      <c r="UD98" s="1059">
        <v>209</v>
      </c>
      <c r="UE98" s="1059">
        <v>444</v>
      </c>
      <c r="UF98" s="1059">
        <v>653</v>
      </c>
      <c r="UG98" s="1060">
        <v>0.67993874425727407</v>
      </c>
      <c r="UH98" s="1060">
        <v>0.64319544278983343</v>
      </c>
      <c r="UI98" s="1060">
        <v>0.71457734521584992</v>
      </c>
      <c r="UJ98" s="1126" t="s">
        <v>2154</v>
      </c>
      <c r="UK98" s="1059">
        <v>189</v>
      </c>
      <c r="UL98" s="1059">
        <v>448</v>
      </c>
      <c r="UM98" s="1059">
        <v>637</v>
      </c>
      <c r="UN98" s="1060">
        <v>0.70329670329670335</v>
      </c>
      <c r="UO98" s="1060">
        <v>0.6666896621656152</v>
      </c>
      <c r="UP98" s="1060">
        <v>0.73746646168539731</v>
      </c>
      <c r="UQ98" s="1126" t="s">
        <v>2154</v>
      </c>
      <c r="UR98" s="1059">
        <v>7334</v>
      </c>
      <c r="US98" s="1059">
        <v>7188</v>
      </c>
      <c r="UT98" s="1059">
        <v>146</v>
      </c>
      <c r="UU98" s="1059">
        <v>129</v>
      </c>
      <c r="UV98" s="1060">
        <v>0.88356164383561642</v>
      </c>
      <c r="UW98" s="1059">
        <v>17</v>
      </c>
      <c r="UX98" s="1072">
        <v>0.11643835616438356</v>
      </c>
      <c r="UY98" s="1059">
        <v>5791</v>
      </c>
      <c r="UZ98" s="1059">
        <v>3514</v>
      </c>
      <c r="VA98" s="1059">
        <v>1010</v>
      </c>
      <c r="VB98" s="1059">
        <v>1267</v>
      </c>
      <c r="VC98" s="1060">
        <v>0.60680366085304782</v>
      </c>
      <c r="VD98" s="1060">
        <v>0.17440856501467794</v>
      </c>
      <c r="VE98" s="1072">
        <v>0.21878777413227421</v>
      </c>
      <c r="VF98" s="1059">
        <v>15459</v>
      </c>
      <c r="VG98" s="1059">
        <v>1031</v>
      </c>
      <c r="VH98" s="1059">
        <v>1004</v>
      </c>
      <c r="VI98" s="1059">
        <v>400</v>
      </c>
      <c r="VJ98" s="1059">
        <v>10384</v>
      </c>
      <c r="VK98" s="1059">
        <v>746</v>
      </c>
      <c r="VL98" s="1059">
        <v>6024</v>
      </c>
      <c r="VM98" s="1072">
        <v>0.12383798140770252</v>
      </c>
      <c r="VN98" s="1059">
        <v>3159</v>
      </c>
      <c r="VO98" s="1059">
        <v>5</v>
      </c>
      <c r="VP98" s="1059">
        <v>1037</v>
      </c>
      <c r="VQ98" s="1059">
        <v>1406</v>
      </c>
      <c r="VR98" s="1059">
        <v>452</v>
      </c>
      <c r="VS98" s="1126">
        <v>6059</v>
      </c>
      <c r="VT98" s="1059">
        <v>2452</v>
      </c>
      <c r="VU98" s="1059">
        <v>1963</v>
      </c>
      <c r="VV98" s="1059">
        <v>481</v>
      </c>
      <c r="VW98" s="1059">
        <v>8</v>
      </c>
      <c r="VX98" s="1059">
        <v>489</v>
      </c>
      <c r="VY98" s="1060">
        <v>0.1961663947797716</v>
      </c>
      <c r="VZ98" s="1072">
        <v>0.19942903752039151</v>
      </c>
      <c r="WA98" s="1059">
        <v>475</v>
      </c>
      <c r="WB98" s="1059">
        <v>435</v>
      </c>
      <c r="WC98" s="1059">
        <v>425</v>
      </c>
      <c r="WD98" s="1059">
        <v>360</v>
      </c>
      <c r="WE98" s="1059">
        <v>365</v>
      </c>
      <c r="WF98" s="1059">
        <v>315</v>
      </c>
      <c r="WG98" s="1126">
        <v>270</v>
      </c>
      <c r="WH98" s="1059">
        <v>1405</v>
      </c>
      <c r="WI98" s="1059">
        <v>553</v>
      </c>
      <c r="WJ98" s="1060">
        <v>0.39359430604982204</v>
      </c>
      <c r="WK98" s="1126">
        <v>131</v>
      </c>
      <c r="WL98" s="1059" t="s">
        <v>770</v>
      </c>
      <c r="WM98" s="1060" t="s">
        <v>770</v>
      </c>
      <c r="WN98" s="1060" t="s">
        <v>770</v>
      </c>
      <c r="WO98" s="1072" t="s">
        <v>770</v>
      </c>
      <c r="WP98" s="1059" t="s">
        <v>770</v>
      </c>
      <c r="WQ98" s="1060" t="s">
        <v>770</v>
      </c>
      <c r="WR98" s="1060" t="s">
        <v>770</v>
      </c>
      <c r="WS98" s="1072" t="s">
        <v>770</v>
      </c>
      <c r="WT98" s="1059" t="s">
        <v>770</v>
      </c>
      <c r="WU98" s="1060" t="s">
        <v>770</v>
      </c>
      <c r="WV98" s="1060" t="s">
        <v>770</v>
      </c>
      <c r="WW98" s="1072" t="s">
        <v>770</v>
      </c>
      <c r="WX98" s="1059" t="s">
        <v>770</v>
      </c>
      <c r="WY98" s="1060" t="s">
        <v>770</v>
      </c>
      <c r="WZ98" s="1060" t="s">
        <v>770</v>
      </c>
      <c r="XA98" s="1072" t="s">
        <v>770</v>
      </c>
      <c r="XB98" s="1059">
        <v>1103</v>
      </c>
      <c r="XC98" s="1059">
        <v>23177</v>
      </c>
      <c r="XD98" s="1072">
        <v>4.7590283470682143E-2</v>
      </c>
      <c r="XE98" s="1059">
        <v>545</v>
      </c>
      <c r="XF98" s="1059">
        <v>2770</v>
      </c>
      <c r="XG98" s="1060">
        <v>0.1967509025270758</v>
      </c>
      <c r="XH98" s="1060">
        <v>0.18237073342807983</v>
      </c>
      <c r="XI98" s="1060">
        <v>0.21197100349503312</v>
      </c>
      <c r="XJ98" s="1059">
        <v>600</v>
      </c>
      <c r="XK98" s="1059">
        <v>2875</v>
      </c>
      <c r="XL98" s="1060">
        <v>0.20869565217391303</v>
      </c>
      <c r="XM98" s="1060">
        <v>0.19423470108018076</v>
      </c>
      <c r="XN98" s="1060">
        <v>0.22393402270700646</v>
      </c>
      <c r="XO98" s="1059">
        <v>620</v>
      </c>
      <c r="XP98" s="1059">
        <v>2995</v>
      </c>
      <c r="XQ98" s="1060">
        <v>0.20701168614357263</v>
      </c>
      <c r="XR98" s="1060">
        <v>0.19288100198680996</v>
      </c>
      <c r="XS98" s="1060">
        <v>0.22189299520537217</v>
      </c>
      <c r="XT98" s="1059">
        <v>605</v>
      </c>
      <c r="XU98" s="1059">
        <v>3055</v>
      </c>
      <c r="XV98" s="1060">
        <v>0.19803600654664485</v>
      </c>
      <c r="XW98" s="1060">
        <v>0.18428739363377639</v>
      </c>
      <c r="XX98" s="1060">
        <v>0.21254306494405342</v>
      </c>
      <c r="XY98" s="1059">
        <v>580</v>
      </c>
      <c r="XZ98" s="1059">
        <v>3175</v>
      </c>
      <c r="YA98" s="1060">
        <v>0.18267716535433071</v>
      </c>
      <c r="YB98" s="1060">
        <v>0.16962279168736391</v>
      </c>
      <c r="YC98" s="1060">
        <v>0.19649847415659641</v>
      </c>
      <c r="YD98" s="1059">
        <v>545</v>
      </c>
      <c r="YE98" s="1059">
        <v>3150</v>
      </c>
      <c r="YF98" s="1060">
        <v>0.17301587301587301</v>
      </c>
      <c r="YG98" s="1060">
        <v>0.16020674964206466</v>
      </c>
      <c r="YH98" s="1060">
        <v>0.18662154629571234</v>
      </c>
      <c r="YI98" s="1059" t="s">
        <v>770</v>
      </c>
      <c r="YJ98" s="1059" t="s">
        <v>770</v>
      </c>
      <c r="YK98" s="1060" t="s">
        <v>770</v>
      </c>
      <c r="YL98" s="1060" t="s">
        <v>770</v>
      </c>
      <c r="YM98" s="1072" t="s">
        <v>770</v>
      </c>
      <c r="YN98" s="1059">
        <v>670</v>
      </c>
      <c r="YO98" s="1059">
        <v>645</v>
      </c>
      <c r="YP98" s="1059">
        <v>665</v>
      </c>
      <c r="YQ98" s="1059">
        <v>590</v>
      </c>
      <c r="YR98" s="1059">
        <v>510</v>
      </c>
      <c r="YS98" s="1059">
        <v>485</v>
      </c>
      <c r="YT98" s="1126">
        <v>455</v>
      </c>
      <c r="YU98" s="1059">
        <v>19</v>
      </c>
      <c r="YV98" s="1059">
        <v>139</v>
      </c>
      <c r="YW98" s="1060">
        <v>0.1366906474820144</v>
      </c>
      <c r="YX98" s="1060">
        <v>8.9285783400216714E-2</v>
      </c>
      <c r="YY98" s="1060">
        <v>0.20363658778066587</v>
      </c>
      <c r="YZ98" s="1059">
        <v>12</v>
      </c>
      <c r="ZA98" s="1059">
        <v>140</v>
      </c>
      <c r="ZB98" s="1060">
        <v>8.5714285714285715E-2</v>
      </c>
      <c r="ZC98" s="1060">
        <v>4.9711244586996717E-2</v>
      </c>
      <c r="ZD98" s="1060">
        <v>0.14384532143337403</v>
      </c>
      <c r="ZE98" s="1059">
        <v>16</v>
      </c>
      <c r="ZF98" s="1059">
        <v>139</v>
      </c>
      <c r="ZG98" s="1060">
        <v>0.11510791366906475</v>
      </c>
      <c r="ZH98" s="1060">
        <v>7.2106947947968916E-2</v>
      </c>
      <c r="ZI98" s="1060">
        <v>0.17881081161989681</v>
      </c>
      <c r="ZJ98" s="1059">
        <v>24</v>
      </c>
      <c r="ZK98" s="1059">
        <v>138</v>
      </c>
      <c r="ZL98" s="1060">
        <v>0.17391304347826086</v>
      </c>
      <c r="ZM98" s="1060">
        <v>0.11974517289636405</v>
      </c>
      <c r="ZN98" s="1072">
        <v>0.24574358653770523</v>
      </c>
      <c r="ZO98" s="1059">
        <v>558</v>
      </c>
      <c r="ZP98" s="1059">
        <v>123</v>
      </c>
      <c r="ZQ98" s="1059">
        <v>435</v>
      </c>
      <c r="ZR98" s="1060">
        <v>0.77956989247311825</v>
      </c>
      <c r="ZS98" s="1059">
        <v>169</v>
      </c>
      <c r="ZT98" s="1059">
        <v>58</v>
      </c>
      <c r="ZU98" s="1059">
        <v>227</v>
      </c>
      <c r="ZV98" s="1060">
        <v>0.38850574712643676</v>
      </c>
      <c r="ZW98" s="1060">
        <v>0.34386872923059963</v>
      </c>
      <c r="ZX98" s="1060">
        <v>0.43509472545148603</v>
      </c>
      <c r="ZY98" s="1060">
        <v>0.52183908045977012</v>
      </c>
      <c r="ZZ98" s="1060">
        <v>0.47491172627030792</v>
      </c>
      <c r="AAA98" s="1072">
        <v>0.56838409188474748</v>
      </c>
      <c r="AAB98" s="1059">
        <v>381</v>
      </c>
      <c r="AAC98" s="1059">
        <v>260</v>
      </c>
      <c r="AAD98" s="1059">
        <v>641</v>
      </c>
      <c r="AAE98" s="1060">
        <v>0.40561622464898595</v>
      </c>
      <c r="AAF98" s="1059">
        <v>107</v>
      </c>
      <c r="AAG98" s="1060">
        <v>0.41153846153846152</v>
      </c>
      <c r="AAH98" s="1060">
        <v>0.35343238371840857</v>
      </c>
      <c r="AAI98" s="1060">
        <v>0.47222049052808557</v>
      </c>
      <c r="AAJ98" s="1059">
        <v>39</v>
      </c>
      <c r="AAK98" s="1059">
        <v>146</v>
      </c>
      <c r="AAL98" s="1060">
        <v>0.56153846153846154</v>
      </c>
      <c r="AAM98" s="1060">
        <v>0.50076262907670277</v>
      </c>
      <c r="AAN98" s="1072">
        <v>0.62052232796921436</v>
      </c>
      <c r="AAO98" s="1059">
        <v>459</v>
      </c>
      <c r="AAP98" s="1059">
        <v>176</v>
      </c>
      <c r="AAQ98" s="1060">
        <v>0.38344226579520696</v>
      </c>
      <c r="AAR98" s="1060">
        <v>0.3401026605164495</v>
      </c>
      <c r="AAS98" s="1060">
        <v>0.42871666635925276</v>
      </c>
      <c r="AAT98" s="1059">
        <v>73</v>
      </c>
      <c r="AAU98" s="1059">
        <v>249</v>
      </c>
      <c r="AAV98" s="1060">
        <v>0.54248366013071891</v>
      </c>
      <c r="AAW98" s="1060">
        <v>0.49674298839103564</v>
      </c>
      <c r="AAX98" s="1072">
        <v>0.58751912611221302</v>
      </c>
      <c r="AAY98" s="1059">
        <v>621</v>
      </c>
      <c r="AAZ98" s="1059">
        <v>580</v>
      </c>
      <c r="ABA98" s="1059">
        <v>41</v>
      </c>
      <c r="ABB98" s="1060">
        <v>0.93397745571658619</v>
      </c>
      <c r="ABC98" s="1059">
        <v>234</v>
      </c>
      <c r="ABD98" s="1060">
        <v>0.40344827586206894</v>
      </c>
      <c r="ABE98" s="1060">
        <v>0.36428438676635155</v>
      </c>
      <c r="ABF98" s="1060">
        <v>0.44388271355189296</v>
      </c>
      <c r="ABG98" s="1059">
        <v>72</v>
      </c>
      <c r="ABH98" s="1059">
        <v>306</v>
      </c>
      <c r="ABI98" s="1060">
        <v>0.52758620689655178</v>
      </c>
      <c r="ABJ98" s="1060">
        <v>0.48690861966610144</v>
      </c>
      <c r="ABK98" s="1072">
        <v>0.56790078024297153</v>
      </c>
      <c r="ABL98" s="1059">
        <v>15459</v>
      </c>
      <c r="ABM98" s="1059">
        <v>9435</v>
      </c>
      <c r="ABN98" s="1059">
        <v>6024</v>
      </c>
      <c r="ABO98" s="1059">
        <v>1031</v>
      </c>
      <c r="ABP98" s="1059">
        <v>600</v>
      </c>
      <c r="ABQ98" s="1059">
        <v>1171</v>
      </c>
      <c r="ABR98" s="1059">
        <v>1004</v>
      </c>
      <c r="ABS98" s="1059">
        <v>969</v>
      </c>
      <c r="ABT98" s="1059">
        <v>503</v>
      </c>
      <c r="ABU98" s="1059">
        <v>400</v>
      </c>
      <c r="ABV98" s="1059">
        <v>297</v>
      </c>
      <c r="ABW98" s="1126">
        <v>49</v>
      </c>
      <c r="ABX98" s="1059">
        <v>455</v>
      </c>
      <c r="ABY98" s="1059">
        <v>500</v>
      </c>
      <c r="ABZ98" s="1059">
        <v>295</v>
      </c>
      <c r="ACA98" s="1059">
        <v>175</v>
      </c>
      <c r="ACB98" s="1059">
        <v>1235</v>
      </c>
      <c r="ACC98" s="1059">
        <v>1415</v>
      </c>
      <c r="ACD98" s="1059">
        <v>765</v>
      </c>
      <c r="ACE98" s="1059">
        <v>485</v>
      </c>
      <c r="ACF98" s="1059">
        <v>465</v>
      </c>
      <c r="ACG98" s="1059">
        <v>295</v>
      </c>
      <c r="ACH98" s="1059">
        <v>190</v>
      </c>
      <c r="ACI98" s="1059">
        <v>1245</v>
      </c>
      <c r="ACJ98" s="1059">
        <v>1415</v>
      </c>
      <c r="ACK98" s="1059">
        <v>785</v>
      </c>
      <c r="ACL98" s="1059">
        <v>510</v>
      </c>
      <c r="ACM98" s="1059">
        <v>455</v>
      </c>
      <c r="ACN98" s="1059">
        <v>345</v>
      </c>
      <c r="ACO98" s="1059">
        <v>165</v>
      </c>
      <c r="ACP98" s="1059">
        <v>1305</v>
      </c>
      <c r="ACQ98" s="1059">
        <v>1460</v>
      </c>
      <c r="ACR98" s="1059">
        <v>840</v>
      </c>
      <c r="ACS98" s="1059">
        <v>590</v>
      </c>
      <c r="ACT98" s="1059">
        <v>530</v>
      </c>
      <c r="ACU98" s="1059">
        <v>400</v>
      </c>
      <c r="ACV98" s="1059">
        <v>170</v>
      </c>
      <c r="ACW98" s="1059">
        <v>1535</v>
      </c>
      <c r="ACX98" s="1059">
        <v>1720</v>
      </c>
      <c r="ACY98" s="1059">
        <v>945</v>
      </c>
      <c r="ACZ98" s="1059">
        <v>665</v>
      </c>
      <c r="ADA98" s="1059">
        <v>580</v>
      </c>
      <c r="ADB98" s="1059">
        <v>405</v>
      </c>
      <c r="ADC98" s="1059">
        <v>195</v>
      </c>
      <c r="ADD98" s="1059">
        <v>1605</v>
      </c>
      <c r="ADE98" s="1059">
        <v>1800</v>
      </c>
      <c r="ADF98" s="1059">
        <v>985</v>
      </c>
      <c r="ADG98" s="1059">
        <v>645</v>
      </c>
      <c r="ADH98" s="1059">
        <v>535</v>
      </c>
      <c r="ADI98" s="1059">
        <v>450</v>
      </c>
      <c r="ADJ98" s="1059">
        <v>210</v>
      </c>
      <c r="ADK98" s="1059">
        <v>1585</v>
      </c>
      <c r="ADL98" s="1059">
        <v>1785</v>
      </c>
      <c r="ADM98" s="1126">
        <v>1005</v>
      </c>
      <c r="ADN98" s="1059">
        <v>617</v>
      </c>
      <c r="ADO98" s="1059">
        <v>588</v>
      </c>
      <c r="ADP98" s="1060">
        <v>0.95299837925445707</v>
      </c>
      <c r="ADQ98" s="1059">
        <v>587</v>
      </c>
      <c r="ADR98" s="1060">
        <v>0.9513776337115073</v>
      </c>
      <c r="ADS98" s="1059">
        <v>622</v>
      </c>
      <c r="ADT98" s="1059">
        <v>583</v>
      </c>
      <c r="ADU98" s="1060">
        <v>0.93729903536977488</v>
      </c>
      <c r="ADV98" s="1059">
        <v>554</v>
      </c>
      <c r="ADW98" s="1060">
        <v>0.89067524115755625</v>
      </c>
      <c r="ADX98" s="1059">
        <v>540</v>
      </c>
      <c r="ADY98" s="1060">
        <v>0.86816720257234725</v>
      </c>
      <c r="ADZ98" s="1059">
        <v>537</v>
      </c>
      <c r="AEA98" s="1060">
        <v>0.86334405144694537</v>
      </c>
      <c r="AEB98" s="1059">
        <v>655</v>
      </c>
      <c r="AEC98" s="1059">
        <v>634</v>
      </c>
      <c r="AED98" s="1060">
        <v>0.96793893129770991</v>
      </c>
      <c r="AEE98" s="1059">
        <v>561</v>
      </c>
      <c r="AEF98" s="1060">
        <v>0.85648854961832066</v>
      </c>
      <c r="AEG98" s="1059">
        <v>634</v>
      </c>
      <c r="AEH98" s="1060">
        <v>0.96793893129770991</v>
      </c>
      <c r="AEI98" s="1059">
        <v>634</v>
      </c>
      <c r="AEJ98" s="1060">
        <v>0.96793893129770991</v>
      </c>
      <c r="AEK98" s="1059">
        <v>610</v>
      </c>
      <c r="AEL98" s="1060">
        <v>0.93129770992366412</v>
      </c>
      <c r="AEM98" s="1059">
        <v>607</v>
      </c>
      <c r="AEN98" s="1060">
        <v>0.92671755725190841</v>
      </c>
      <c r="AEO98" s="1059">
        <v>552</v>
      </c>
      <c r="AEP98" s="1072">
        <v>0.84274809160305342</v>
      </c>
      <c r="AEQ98" s="1158">
        <v>618</v>
      </c>
      <c r="AER98" s="1042">
        <v>564</v>
      </c>
      <c r="AES98" s="1144">
        <v>0.91262135922330101</v>
      </c>
      <c r="AET98" s="64">
        <v>166</v>
      </c>
      <c r="AEU98" s="1144">
        <v>0.26860841423948217</v>
      </c>
      <c r="AEV98" s="1042">
        <v>566</v>
      </c>
      <c r="AEW98" s="1144">
        <v>0.91585760517799353</v>
      </c>
      <c r="AEX98" s="1042">
        <v>634</v>
      </c>
      <c r="AEY98" s="1042">
        <v>604</v>
      </c>
      <c r="AEZ98" s="1144">
        <v>0.95268138801261826</v>
      </c>
      <c r="AFA98" s="65">
        <v>569</v>
      </c>
      <c r="AFB98" s="1144">
        <v>0.89747634069400628</v>
      </c>
      <c r="AFC98" s="65">
        <v>465</v>
      </c>
      <c r="AFD98" s="1144">
        <v>0.7334384858044164</v>
      </c>
      <c r="AFE98" s="1042">
        <v>571</v>
      </c>
      <c r="AFF98" s="1144">
        <v>0.90063091482649837</v>
      </c>
      <c r="AFG98" s="1042">
        <v>443</v>
      </c>
      <c r="AFH98" s="1144">
        <v>0.69873817034700314</v>
      </c>
      <c r="AFI98" s="1042">
        <v>652</v>
      </c>
      <c r="AFJ98" s="1042">
        <v>629</v>
      </c>
      <c r="AFK98" s="1144">
        <v>0.96472392638036808</v>
      </c>
      <c r="AFL98" s="65">
        <v>580</v>
      </c>
      <c r="AFM98" s="1144">
        <v>0.88957055214723924</v>
      </c>
      <c r="AFN98" s="65">
        <v>629</v>
      </c>
      <c r="AFO98" s="1144">
        <v>0.96472392638036808</v>
      </c>
      <c r="AFP98" s="65">
        <v>628</v>
      </c>
      <c r="AFQ98" s="1144">
        <v>0.96319018404907975</v>
      </c>
      <c r="AFR98" s="65">
        <v>481</v>
      </c>
      <c r="AFS98" s="1144">
        <v>0.73773006134969321</v>
      </c>
      <c r="AFT98" s="65">
        <v>604</v>
      </c>
      <c r="AFU98" s="1144">
        <v>0.92638036809815949</v>
      </c>
      <c r="AFV98" s="1042">
        <v>606</v>
      </c>
      <c r="AFW98" s="1144">
        <v>0.92944785276073616</v>
      </c>
      <c r="AFX98" s="1042">
        <v>610</v>
      </c>
      <c r="AFY98" s="1144">
        <v>0.93558282208588961</v>
      </c>
      <c r="AFZ98" s="1042">
        <v>479</v>
      </c>
      <c r="AGA98" s="1144">
        <v>0.73466257668711654</v>
      </c>
      <c r="AGB98" s="1042">
        <v>442</v>
      </c>
      <c r="AGC98" s="802">
        <v>0.67791411042944782</v>
      </c>
      <c r="AGD98" s="1042">
        <v>621</v>
      </c>
      <c r="AGE98" s="1039">
        <v>596</v>
      </c>
      <c r="AGF98" s="1145">
        <v>0.95974235104669892</v>
      </c>
      <c r="AGG98" s="1039">
        <v>3</v>
      </c>
      <c r="AGH98" s="1145">
        <v>4.830917874396135E-3</v>
      </c>
      <c r="AGI98" s="1039">
        <v>591</v>
      </c>
      <c r="AGJ98" s="1145">
        <v>0.95169082125603865</v>
      </c>
      <c r="AGK98" s="1039">
        <v>650</v>
      </c>
      <c r="AGL98" s="1039">
        <v>630</v>
      </c>
      <c r="AGM98" s="1145">
        <v>0.96923076923076923</v>
      </c>
      <c r="AGN98" s="1039">
        <v>608</v>
      </c>
      <c r="AGO98" s="1145">
        <v>0.93538461538461537</v>
      </c>
      <c r="AGP98" s="1039">
        <v>624</v>
      </c>
      <c r="AGQ98" s="1145">
        <v>0.96</v>
      </c>
      <c r="AGR98" s="1039">
        <v>612</v>
      </c>
      <c r="AGS98" s="1145">
        <v>0.94153846153846155</v>
      </c>
      <c r="AGT98" s="1039">
        <v>610</v>
      </c>
      <c r="AGU98" s="1145">
        <v>0.93846153846153846</v>
      </c>
      <c r="AGV98" s="1039">
        <v>643</v>
      </c>
      <c r="AGW98" s="1039">
        <v>622</v>
      </c>
      <c r="AGX98" s="1145">
        <v>0.96734059097978231</v>
      </c>
      <c r="AGY98" s="1039">
        <v>600</v>
      </c>
      <c r="AGZ98" s="1145">
        <v>0.93312597200622083</v>
      </c>
      <c r="AHA98" s="1039">
        <v>622</v>
      </c>
      <c r="AHB98" s="1145">
        <v>0.96734059097978231</v>
      </c>
      <c r="AHC98" s="1039">
        <v>622</v>
      </c>
      <c r="AHD98" s="1145">
        <v>0.96734059097978231</v>
      </c>
      <c r="AHE98" s="1039">
        <v>623</v>
      </c>
      <c r="AHF98" s="1145">
        <v>0.96889580093312599</v>
      </c>
      <c r="AHG98" s="1039">
        <v>581</v>
      </c>
      <c r="AHH98" s="1145">
        <v>0.90357698289269051</v>
      </c>
      <c r="AHI98" s="1039">
        <v>615</v>
      </c>
      <c r="AHJ98" s="1145">
        <v>0.95645412130637641</v>
      </c>
      <c r="AHK98" s="1039">
        <v>610</v>
      </c>
      <c r="AHL98" s="1145">
        <v>0.94867807153965789</v>
      </c>
      <c r="AHM98" s="1039">
        <v>624</v>
      </c>
      <c r="AHN98" s="1145">
        <v>0.97045101088646968</v>
      </c>
      <c r="AHO98" s="1039">
        <v>595</v>
      </c>
      <c r="AHP98" s="749">
        <v>0.9253499222395023</v>
      </c>
    </row>
    <row r="99" spans="1:900" x14ac:dyDescent="0.2">
      <c r="A99" s="1979"/>
      <c r="B99" s="8" t="s">
        <v>745</v>
      </c>
      <c r="C99" s="1015" t="s">
        <v>746</v>
      </c>
      <c r="D99" s="3" t="s">
        <v>770</v>
      </c>
      <c r="E99" s="3" t="s">
        <v>770</v>
      </c>
      <c r="F99" s="3" t="s">
        <v>770</v>
      </c>
      <c r="G99" s="3" t="s">
        <v>770</v>
      </c>
      <c r="H99" s="3" t="s">
        <v>770</v>
      </c>
      <c r="I99" s="3" t="s">
        <v>770</v>
      </c>
      <c r="J99" s="3" t="s">
        <v>770</v>
      </c>
      <c r="K99" s="1" t="s">
        <v>1726</v>
      </c>
      <c r="L99" s="1" t="s">
        <v>737</v>
      </c>
      <c r="M99" s="62" t="s">
        <v>770</v>
      </c>
      <c r="N99" s="62" t="s">
        <v>770</v>
      </c>
      <c r="O99" s="62" t="s">
        <v>770</v>
      </c>
      <c r="P99" s="62" t="s">
        <v>770</v>
      </c>
      <c r="Q99" s="62" t="s">
        <v>770</v>
      </c>
      <c r="R99" s="62" t="s">
        <v>770</v>
      </c>
      <c r="S99" s="62" t="s">
        <v>770</v>
      </c>
      <c r="T99" s="62" t="s">
        <v>770</v>
      </c>
      <c r="U99" s="913" t="s">
        <v>770</v>
      </c>
      <c r="V99" s="1125">
        <v>1310</v>
      </c>
      <c r="W99" s="1059">
        <v>1470</v>
      </c>
      <c r="X99" s="1059">
        <v>9645</v>
      </c>
      <c r="Y99" s="1059">
        <v>11320</v>
      </c>
      <c r="Z99" s="1098">
        <v>0.13582166925868325</v>
      </c>
      <c r="AA99" s="1098">
        <v>0.12912920475228257</v>
      </c>
      <c r="AB99" s="1098">
        <v>0.14280411180377436</v>
      </c>
      <c r="AC99" s="1098">
        <v>0.12985865724381626</v>
      </c>
      <c r="AD99" s="1098">
        <v>0.12379165364342661</v>
      </c>
      <c r="AE99" s="1072">
        <v>0.13617679165192784</v>
      </c>
      <c r="AF99" s="1059">
        <v>1240</v>
      </c>
      <c r="AG99" s="1059">
        <v>1405</v>
      </c>
      <c r="AH99" s="1059">
        <v>9640</v>
      </c>
      <c r="AI99" s="1059">
        <v>11305</v>
      </c>
      <c r="AJ99" s="1098">
        <v>0.12863070539419086</v>
      </c>
      <c r="AK99" s="1098">
        <v>0.12209514993251755</v>
      </c>
      <c r="AL99" s="1098">
        <v>0.13546211803240324</v>
      </c>
      <c r="AM99" s="1098">
        <v>0.124281291463954</v>
      </c>
      <c r="AN99" s="1098">
        <v>0.11832728961206937</v>
      </c>
      <c r="AO99" s="1072">
        <v>0.13049054633220838</v>
      </c>
      <c r="AP99" s="1059">
        <v>1220</v>
      </c>
      <c r="AQ99" s="1059">
        <v>1410</v>
      </c>
      <c r="AR99" s="1059">
        <v>9820</v>
      </c>
      <c r="AS99" s="1059">
        <v>11415</v>
      </c>
      <c r="AT99" s="1098">
        <v>0.12423625254582485</v>
      </c>
      <c r="AU99" s="1098">
        <v>0.11785886927471653</v>
      </c>
      <c r="AV99" s="1098">
        <v>0.13090750883355415</v>
      </c>
      <c r="AW99" s="1098">
        <v>0.12352168199737187</v>
      </c>
      <c r="AX99" s="1098">
        <v>0.11761197821977021</v>
      </c>
      <c r="AY99" s="1072">
        <v>0.12968469097422811</v>
      </c>
      <c r="AZ99" s="1059">
        <v>1385</v>
      </c>
      <c r="BA99" s="1059">
        <v>1580</v>
      </c>
      <c r="BB99" s="1059">
        <v>9695</v>
      </c>
      <c r="BC99" s="1059">
        <v>11255</v>
      </c>
      <c r="BD99" s="1098">
        <v>0.14285714285714285</v>
      </c>
      <c r="BE99" s="1098">
        <v>0.13603304939983921</v>
      </c>
      <c r="BF99" s="1098">
        <v>0.1499641463062521</v>
      </c>
      <c r="BG99" s="1098">
        <v>0.14038205242114615</v>
      </c>
      <c r="BH99" s="1098">
        <v>0.13408690822151842</v>
      </c>
      <c r="BI99" s="1072">
        <v>0.14692259621039588</v>
      </c>
      <c r="BJ99" s="1059">
        <v>3220</v>
      </c>
      <c r="BK99" s="1059">
        <v>3403</v>
      </c>
      <c r="BL99" s="1059">
        <v>2978</v>
      </c>
      <c r="BM99" s="1059">
        <v>2986</v>
      </c>
      <c r="BN99" s="1059">
        <v>2745</v>
      </c>
      <c r="BO99" s="1059">
        <v>12587</v>
      </c>
      <c r="BP99" s="1059">
        <v>15332</v>
      </c>
      <c r="BQ99" s="1126">
        <v>55467</v>
      </c>
      <c r="BR99" s="1059">
        <v>3340</v>
      </c>
      <c r="BS99" s="1059">
        <v>3307</v>
      </c>
      <c r="BT99" s="1059">
        <v>2876</v>
      </c>
      <c r="BU99" s="1059">
        <v>3063</v>
      </c>
      <c r="BV99" s="1059">
        <v>2731</v>
      </c>
      <c r="BW99" s="1059">
        <v>12586</v>
      </c>
      <c r="BX99" s="1059">
        <v>15317</v>
      </c>
      <c r="BY99" s="1126">
        <v>55028</v>
      </c>
      <c r="BZ99" s="1059">
        <v>3367</v>
      </c>
      <c r="CA99" s="1059">
        <v>3295</v>
      </c>
      <c r="CB99" s="1059">
        <v>2867</v>
      </c>
      <c r="CC99" s="1059">
        <v>3054</v>
      </c>
      <c r="CD99" s="1059">
        <v>2853</v>
      </c>
      <c r="CE99" s="1059">
        <v>12583</v>
      </c>
      <c r="CF99" s="1059">
        <v>15436</v>
      </c>
      <c r="CG99" s="1126">
        <v>54829</v>
      </c>
      <c r="CH99" s="1059">
        <v>3392</v>
      </c>
      <c r="CI99" s="1059">
        <v>3231</v>
      </c>
      <c r="CJ99" s="1059">
        <v>2823</v>
      </c>
      <c r="CK99" s="1059">
        <v>2983</v>
      </c>
      <c r="CL99" s="1059">
        <v>2943</v>
      </c>
      <c r="CM99" s="1059">
        <v>12429</v>
      </c>
      <c r="CN99" s="1059">
        <v>15372</v>
      </c>
      <c r="CO99" s="1126">
        <v>54317</v>
      </c>
      <c r="CP99" s="1059">
        <v>3442</v>
      </c>
      <c r="CQ99" s="1059">
        <v>3122</v>
      </c>
      <c r="CR99" s="1059">
        <v>2887</v>
      </c>
      <c r="CS99" s="1059">
        <v>2978</v>
      </c>
      <c r="CT99" s="1059">
        <v>3036</v>
      </c>
      <c r="CU99" s="1059">
        <v>12429</v>
      </c>
      <c r="CV99" s="1059">
        <v>15465</v>
      </c>
      <c r="CW99" s="1126">
        <v>54085</v>
      </c>
      <c r="CX99" s="1059">
        <v>3401</v>
      </c>
      <c r="CY99" s="1059">
        <v>2993</v>
      </c>
      <c r="CZ99" s="1059">
        <v>2913</v>
      </c>
      <c r="DA99" s="1059">
        <v>2955</v>
      </c>
      <c r="DB99" s="1059">
        <v>2988</v>
      </c>
      <c r="DC99" s="1059">
        <v>12262</v>
      </c>
      <c r="DD99" s="1059">
        <v>15250</v>
      </c>
      <c r="DE99" s="1126">
        <v>53520</v>
      </c>
      <c r="DF99" s="1059">
        <v>3281</v>
      </c>
      <c r="DG99" s="1059">
        <v>2937</v>
      </c>
      <c r="DH99" s="1059">
        <v>3015</v>
      </c>
      <c r="DI99" s="1059">
        <v>2915</v>
      </c>
      <c r="DJ99" s="1059">
        <v>2850</v>
      </c>
      <c r="DK99" s="1059">
        <v>12148</v>
      </c>
      <c r="DL99" s="1059">
        <v>14998</v>
      </c>
      <c r="DM99" s="1126">
        <v>52676</v>
      </c>
      <c r="DN99" s="1059">
        <v>3204</v>
      </c>
      <c r="DO99" s="1059">
        <v>2944</v>
      </c>
      <c r="DP99" s="1059">
        <v>2988</v>
      </c>
      <c r="DQ99" s="1059">
        <v>3023</v>
      </c>
      <c r="DR99" s="1059">
        <v>2747</v>
      </c>
      <c r="DS99" s="1059">
        <v>12159</v>
      </c>
      <c r="DT99" s="1059">
        <v>14906</v>
      </c>
      <c r="DU99" s="1126">
        <v>52001</v>
      </c>
      <c r="DV99" s="1059">
        <v>3158</v>
      </c>
      <c r="DW99" s="1059">
        <v>2891</v>
      </c>
      <c r="DX99" s="1059">
        <v>2956</v>
      </c>
      <c r="DY99" s="1059">
        <v>3043</v>
      </c>
      <c r="DZ99" s="1059">
        <v>2714</v>
      </c>
      <c r="EA99" s="1059">
        <v>12048</v>
      </c>
      <c r="EB99" s="1059">
        <v>14762</v>
      </c>
      <c r="EC99" s="1126">
        <v>51484</v>
      </c>
      <c r="ED99" s="1059">
        <v>3069</v>
      </c>
      <c r="EE99" s="1059">
        <v>2895</v>
      </c>
      <c r="EF99" s="1059">
        <v>2910</v>
      </c>
      <c r="EG99" s="1059">
        <v>3082</v>
      </c>
      <c r="EH99" s="1059">
        <v>2533</v>
      </c>
      <c r="EI99" s="1059">
        <v>11956</v>
      </c>
      <c r="EJ99" s="1059">
        <v>14489</v>
      </c>
      <c r="EK99" s="1126">
        <v>50927</v>
      </c>
      <c r="EL99" s="1059">
        <v>2924</v>
      </c>
      <c r="EM99" s="1059">
        <v>2909</v>
      </c>
      <c r="EN99" s="1059">
        <v>2943</v>
      </c>
      <c r="EO99" s="1059">
        <v>2942</v>
      </c>
      <c r="EP99" s="1059">
        <v>2521</v>
      </c>
      <c r="EQ99" s="1059">
        <v>11718</v>
      </c>
      <c r="ER99" s="1059">
        <v>14239</v>
      </c>
      <c r="ES99" s="1126">
        <v>50408</v>
      </c>
      <c r="ET99" s="1059" t="s">
        <v>770</v>
      </c>
      <c r="EU99" s="1059" t="s">
        <v>770</v>
      </c>
      <c r="EV99" s="1059">
        <v>86</v>
      </c>
      <c r="EW99" s="1059">
        <v>89</v>
      </c>
      <c r="EX99" s="1059">
        <v>175</v>
      </c>
      <c r="EY99" s="1059">
        <v>537</v>
      </c>
      <c r="EZ99" s="1098">
        <v>0.32588454376163872</v>
      </c>
      <c r="FA99" s="1098">
        <v>0.28760051987909113</v>
      </c>
      <c r="FB99" s="1098">
        <v>0.36664196292214624</v>
      </c>
      <c r="FC99" s="64" t="s">
        <v>2154</v>
      </c>
      <c r="FD99" s="1098">
        <v>0.16573556797020483</v>
      </c>
      <c r="FE99" s="1098">
        <v>0.13668184437355418</v>
      </c>
      <c r="FF99" s="1098">
        <v>0.19953768143202993</v>
      </c>
      <c r="FG99" s="1126" t="s">
        <v>2154</v>
      </c>
      <c r="FH99" s="1059" t="s">
        <v>770</v>
      </c>
      <c r="FI99" s="1059" t="s">
        <v>770</v>
      </c>
      <c r="FJ99" s="1059">
        <v>71</v>
      </c>
      <c r="FK99" s="1059">
        <v>90</v>
      </c>
      <c r="FL99" s="1059">
        <v>161</v>
      </c>
      <c r="FM99" s="1059">
        <v>479</v>
      </c>
      <c r="FN99" s="1098">
        <v>0.33611691022964507</v>
      </c>
      <c r="FO99" s="1098">
        <v>0.29526618726450637</v>
      </c>
      <c r="FP99" s="1098">
        <v>0.37957532203036376</v>
      </c>
      <c r="FQ99" s="1059" t="s">
        <v>2154</v>
      </c>
      <c r="FR99" s="1098">
        <v>0.18789144050104384</v>
      </c>
      <c r="FS99" s="1098">
        <v>0.15544392446798219</v>
      </c>
      <c r="FT99" s="1098">
        <v>0.22530519195982787</v>
      </c>
      <c r="FU99" s="1126" t="s">
        <v>2154</v>
      </c>
      <c r="FV99" s="1059" t="s">
        <v>770</v>
      </c>
      <c r="FW99" s="1059" t="s">
        <v>770</v>
      </c>
      <c r="FX99" s="1059">
        <v>82</v>
      </c>
      <c r="FY99" s="1059">
        <v>88</v>
      </c>
      <c r="FZ99" s="1059">
        <v>170</v>
      </c>
      <c r="GA99" s="1059">
        <v>510</v>
      </c>
      <c r="GB99" s="1098">
        <v>0.33333333333333331</v>
      </c>
      <c r="GC99" s="1098">
        <v>0.2938009353373886</v>
      </c>
      <c r="GD99" s="1098">
        <v>0.37535771840346926</v>
      </c>
      <c r="GE99" s="1059" t="s">
        <v>2154</v>
      </c>
      <c r="GF99" s="1098">
        <v>0.17254901960784313</v>
      </c>
      <c r="GG99" s="1098">
        <v>0.14223455929003118</v>
      </c>
      <c r="GH99" s="1098">
        <v>0.207759501589066</v>
      </c>
      <c r="GI99" s="1126" t="s">
        <v>2154</v>
      </c>
      <c r="GJ99" s="1059" t="s">
        <v>770</v>
      </c>
      <c r="GK99" s="1059" t="s">
        <v>770</v>
      </c>
      <c r="GL99" s="1059">
        <v>49</v>
      </c>
      <c r="GM99" s="1059">
        <v>90</v>
      </c>
      <c r="GN99" s="1059">
        <v>139</v>
      </c>
      <c r="GO99" s="1059">
        <v>492</v>
      </c>
      <c r="GP99" s="1098">
        <v>0.28252032520325204</v>
      </c>
      <c r="GQ99" s="1098">
        <v>0.24454103430500948</v>
      </c>
      <c r="GR99" s="1098">
        <v>0.32386939972974005</v>
      </c>
      <c r="GS99" s="1059" t="s">
        <v>3498</v>
      </c>
      <c r="GT99" s="1098">
        <v>0.18292682926829268</v>
      </c>
      <c r="GU99" s="1098">
        <v>0.15126601911044762</v>
      </c>
      <c r="GV99" s="1098">
        <v>0.21950059499628999</v>
      </c>
      <c r="GW99" s="1126" t="s">
        <v>2154</v>
      </c>
      <c r="GX99" s="1059" t="s">
        <v>770</v>
      </c>
      <c r="GY99" s="1059" t="s">
        <v>770</v>
      </c>
      <c r="GZ99" s="1059">
        <v>78</v>
      </c>
      <c r="HA99" s="1059">
        <v>48</v>
      </c>
      <c r="HB99" s="1059">
        <v>126</v>
      </c>
      <c r="HC99" s="1059">
        <v>579</v>
      </c>
      <c r="HD99" s="1098">
        <v>0.21761658031088082</v>
      </c>
      <c r="HE99" s="1098">
        <v>0.18592732671691048</v>
      </c>
      <c r="HF99" s="1098">
        <v>0.25302816443561821</v>
      </c>
      <c r="HG99" s="1059" t="s">
        <v>2154</v>
      </c>
      <c r="HH99" s="1098">
        <v>8.2901554404145081E-2</v>
      </c>
      <c r="HI99" s="1098">
        <v>6.3097182824911766E-2</v>
      </c>
      <c r="HJ99" s="1098">
        <v>0.10820404722607102</v>
      </c>
      <c r="HK99" s="1126" t="s">
        <v>2154</v>
      </c>
      <c r="HL99" s="1059" t="s">
        <v>770</v>
      </c>
      <c r="HM99" s="1059" t="s">
        <v>770</v>
      </c>
      <c r="HN99" s="1059">
        <v>78</v>
      </c>
      <c r="HO99" s="1059">
        <v>48</v>
      </c>
      <c r="HP99" s="1059">
        <v>126</v>
      </c>
      <c r="HQ99" s="1059">
        <v>537</v>
      </c>
      <c r="HR99" s="1098">
        <v>0.23463687150837989</v>
      </c>
      <c r="HS99" s="1098">
        <v>0.20075744297403206</v>
      </c>
      <c r="HT99" s="1098">
        <v>0.27228591316689127</v>
      </c>
      <c r="HU99" s="1059" t="s">
        <v>2154</v>
      </c>
      <c r="HV99" s="1098">
        <v>8.9385474860335198E-2</v>
      </c>
      <c r="HW99" s="1098">
        <v>6.8081335845176102E-2</v>
      </c>
      <c r="HX99" s="1098">
        <v>0.11652259418341052</v>
      </c>
      <c r="HY99" s="1126" t="s">
        <v>2154</v>
      </c>
      <c r="HZ99" s="1059" t="s">
        <v>770</v>
      </c>
      <c r="IA99" s="1059" t="s">
        <v>770</v>
      </c>
      <c r="IB99" s="1059">
        <v>75</v>
      </c>
      <c r="IC99" s="1059">
        <v>47</v>
      </c>
      <c r="ID99" s="1059">
        <v>122</v>
      </c>
      <c r="IE99" s="1059">
        <v>589</v>
      </c>
      <c r="IF99" s="1098">
        <v>0.2071307300509338</v>
      </c>
      <c r="IG99" s="1098">
        <v>0.1763519492111095</v>
      </c>
      <c r="IH99" s="1098">
        <v>0.2417049446399229</v>
      </c>
      <c r="II99" s="1059" t="s">
        <v>2154</v>
      </c>
      <c r="IJ99" s="1098">
        <v>7.979626485568761E-2</v>
      </c>
      <c r="IK99" s="1098">
        <v>6.0536960406706718E-2</v>
      </c>
      <c r="IL99" s="1098">
        <v>0.10450119164042675</v>
      </c>
      <c r="IM99" s="1126" t="s">
        <v>2154</v>
      </c>
      <c r="IN99" s="1059" t="s">
        <v>770</v>
      </c>
      <c r="IO99" s="1059" t="s">
        <v>770</v>
      </c>
      <c r="IP99" s="1059">
        <v>35</v>
      </c>
      <c r="IQ99" s="1059">
        <v>35</v>
      </c>
      <c r="IR99" s="1059">
        <v>70</v>
      </c>
      <c r="IS99" s="1059">
        <v>370</v>
      </c>
      <c r="IT99" s="1098">
        <v>0.1891891891891892</v>
      </c>
      <c r="IU99" s="1098">
        <v>0.15255272464240785</v>
      </c>
      <c r="IV99" s="1098">
        <v>0.23221321136279302</v>
      </c>
      <c r="IW99" s="1059" t="s">
        <v>2154</v>
      </c>
      <c r="IX99" s="1098">
        <v>9.45945945945946E-2</v>
      </c>
      <c r="IY99" s="1098">
        <v>6.8803328572310571E-2</v>
      </c>
      <c r="IZ99" s="1098">
        <v>0.12871745752142968</v>
      </c>
      <c r="JA99" s="1126" t="s">
        <v>2154</v>
      </c>
      <c r="JB99" s="1059">
        <v>52554</v>
      </c>
      <c r="JC99" s="1059">
        <v>3386</v>
      </c>
      <c r="JD99" s="1059">
        <v>2949</v>
      </c>
      <c r="JE99" s="1059">
        <v>2914</v>
      </c>
      <c r="JF99" s="1059">
        <v>2916</v>
      </c>
      <c r="JG99" s="1126">
        <v>2942</v>
      </c>
      <c r="JH99" s="1059">
        <v>9024</v>
      </c>
      <c r="JI99" s="1059">
        <v>62</v>
      </c>
      <c r="JJ99" s="1059">
        <v>117</v>
      </c>
      <c r="JK99" s="1059">
        <v>136</v>
      </c>
      <c r="JL99" s="1059">
        <v>161</v>
      </c>
      <c r="JM99" s="1126">
        <v>193</v>
      </c>
      <c r="JN99" s="1060">
        <v>0.17170909921223884</v>
      </c>
      <c r="JO99" s="1060">
        <v>1.831069108092144E-2</v>
      </c>
      <c r="JP99" s="1060">
        <v>3.9674465920651068E-2</v>
      </c>
      <c r="JQ99" s="1060">
        <v>4.6671242278654768E-2</v>
      </c>
      <c r="JR99" s="1060">
        <v>5.5212620027434843E-2</v>
      </c>
      <c r="JS99" s="1072">
        <v>6.5601631543167907E-2</v>
      </c>
      <c r="JT99" s="1059">
        <v>53293</v>
      </c>
      <c r="JU99" s="1059">
        <v>49518</v>
      </c>
      <c r="JV99" s="1059">
        <v>46975</v>
      </c>
      <c r="JW99" s="1059">
        <v>2543</v>
      </c>
      <c r="JX99" s="1059">
        <v>419</v>
      </c>
      <c r="JY99" s="1059">
        <v>77</v>
      </c>
      <c r="JZ99" s="1059">
        <v>2047</v>
      </c>
      <c r="KA99" s="1059">
        <v>978</v>
      </c>
      <c r="KB99" s="1059">
        <v>2027</v>
      </c>
      <c r="KC99" s="1059">
        <v>532</v>
      </c>
      <c r="KD99" s="1059">
        <v>238</v>
      </c>
      <c r="KE99" s="1060">
        <v>0.88144784493273043</v>
      </c>
      <c r="KF99" s="1072">
        <v>0.11855215506726957</v>
      </c>
      <c r="KG99" s="1059">
        <v>3394</v>
      </c>
      <c r="KH99" s="1059">
        <v>2952</v>
      </c>
      <c r="KI99" s="1059">
        <v>2823</v>
      </c>
      <c r="KJ99" s="1059">
        <v>129</v>
      </c>
      <c r="KK99" s="1059">
        <v>4</v>
      </c>
      <c r="KL99" s="1059">
        <v>5</v>
      </c>
      <c r="KM99" s="1059">
        <v>120</v>
      </c>
      <c r="KN99" s="1059">
        <v>214</v>
      </c>
      <c r="KO99" s="1059">
        <v>179</v>
      </c>
      <c r="KP99" s="1059">
        <v>31</v>
      </c>
      <c r="KQ99" s="1059">
        <v>18</v>
      </c>
      <c r="KR99" s="1060">
        <v>0.83176193282262811</v>
      </c>
      <c r="KS99" s="1072">
        <v>0.16823806717737189</v>
      </c>
      <c r="KT99" s="1059">
        <v>1824</v>
      </c>
      <c r="KU99" s="1059">
        <v>1594</v>
      </c>
      <c r="KV99" s="1059">
        <v>1549</v>
      </c>
      <c r="KW99" s="1059">
        <v>45</v>
      </c>
      <c r="KX99" s="1059">
        <v>5</v>
      </c>
      <c r="KY99" s="1059">
        <v>2</v>
      </c>
      <c r="KZ99" s="1059">
        <v>38</v>
      </c>
      <c r="LA99" s="1059">
        <v>94</v>
      </c>
      <c r="LB99" s="1059">
        <v>109</v>
      </c>
      <c r="LC99" s="1059">
        <v>20</v>
      </c>
      <c r="LD99" s="1059">
        <v>7</v>
      </c>
      <c r="LE99" s="1060">
        <v>0.84923245614035092</v>
      </c>
      <c r="LF99" s="1072">
        <v>0.15076754385964908</v>
      </c>
      <c r="LG99" s="1059">
        <v>1127</v>
      </c>
      <c r="LH99" s="1059">
        <v>1018</v>
      </c>
      <c r="LI99" s="1059">
        <v>995</v>
      </c>
      <c r="LJ99" s="1059">
        <v>23</v>
      </c>
      <c r="LK99" s="1059">
        <v>5</v>
      </c>
      <c r="LL99" s="1059">
        <v>1</v>
      </c>
      <c r="LM99" s="1059">
        <v>17</v>
      </c>
      <c r="LN99" s="1059">
        <v>49</v>
      </c>
      <c r="LO99" s="1059">
        <v>49</v>
      </c>
      <c r="LP99" s="1059">
        <v>6</v>
      </c>
      <c r="LQ99" s="1059">
        <v>5</v>
      </c>
      <c r="LR99" s="1060">
        <v>0.88287488908606926</v>
      </c>
      <c r="LS99" s="1072">
        <v>0.11712511091393074</v>
      </c>
      <c r="LT99" s="1059">
        <v>2916</v>
      </c>
      <c r="LU99" s="1059">
        <v>2629</v>
      </c>
      <c r="LV99" s="1059">
        <v>2569</v>
      </c>
      <c r="LW99" s="1059">
        <v>60</v>
      </c>
      <c r="LX99" s="1059">
        <v>9</v>
      </c>
      <c r="LY99" s="1059">
        <v>2</v>
      </c>
      <c r="LZ99" s="1059">
        <v>49</v>
      </c>
      <c r="MA99" s="1059">
        <v>112</v>
      </c>
      <c r="MB99" s="1059">
        <v>138</v>
      </c>
      <c r="MC99" s="1059">
        <v>20</v>
      </c>
      <c r="MD99" s="1059">
        <v>17</v>
      </c>
      <c r="ME99" s="1060">
        <v>0.88100137174211246</v>
      </c>
      <c r="MF99" s="1072">
        <v>0.11899862825788754</v>
      </c>
      <c r="MG99" s="1059">
        <v>666</v>
      </c>
      <c r="MH99" s="1059">
        <v>614</v>
      </c>
      <c r="MI99" s="1059">
        <v>587</v>
      </c>
      <c r="MJ99" s="1059">
        <v>27</v>
      </c>
      <c r="MK99" s="1059">
        <v>1</v>
      </c>
      <c r="ML99" s="1059">
        <v>4</v>
      </c>
      <c r="MM99" s="1059">
        <v>22</v>
      </c>
      <c r="MN99" s="1059">
        <v>20</v>
      </c>
      <c r="MO99" s="1059">
        <v>19</v>
      </c>
      <c r="MP99" s="1059">
        <v>9</v>
      </c>
      <c r="MQ99" s="1059">
        <v>4</v>
      </c>
      <c r="MR99" s="1060">
        <v>0.88138138138138133</v>
      </c>
      <c r="MS99" s="1072">
        <v>0.11861861861861867</v>
      </c>
      <c r="MT99" s="1059">
        <v>1179</v>
      </c>
      <c r="MU99" s="1059">
        <v>1083</v>
      </c>
      <c r="MV99" s="1059">
        <v>1061</v>
      </c>
      <c r="MW99" s="1059">
        <v>22</v>
      </c>
      <c r="MX99" s="1059">
        <v>2</v>
      </c>
      <c r="MY99" s="1059">
        <v>2</v>
      </c>
      <c r="MZ99" s="1059">
        <v>18</v>
      </c>
      <c r="NA99" s="1059">
        <v>37</v>
      </c>
      <c r="NB99" s="1059">
        <v>40</v>
      </c>
      <c r="NC99" s="1059">
        <v>14</v>
      </c>
      <c r="ND99" s="1059">
        <v>5</v>
      </c>
      <c r="NE99" s="1060">
        <v>0.89991518235793044</v>
      </c>
      <c r="NF99" s="1072">
        <v>0.10008481764206956</v>
      </c>
      <c r="NG99" s="1059">
        <v>1094</v>
      </c>
      <c r="NH99" s="1059">
        <v>1004</v>
      </c>
      <c r="NI99" s="1059">
        <v>970</v>
      </c>
      <c r="NJ99" s="1059">
        <v>34</v>
      </c>
      <c r="NK99" s="1059">
        <v>1</v>
      </c>
      <c r="NL99" s="1059">
        <v>5</v>
      </c>
      <c r="NM99" s="1059">
        <v>28</v>
      </c>
      <c r="NN99" s="1059">
        <v>39</v>
      </c>
      <c r="NO99" s="1059">
        <v>32</v>
      </c>
      <c r="NP99" s="1059">
        <v>13</v>
      </c>
      <c r="NQ99" s="1059">
        <v>6</v>
      </c>
      <c r="NR99" s="1060">
        <v>0.88665447897623395</v>
      </c>
      <c r="NS99" s="1072">
        <v>0.11334552102376605</v>
      </c>
      <c r="NT99" s="1059">
        <v>2967</v>
      </c>
      <c r="NU99" s="1059">
        <v>2734</v>
      </c>
      <c r="NV99" s="1059">
        <v>2569</v>
      </c>
      <c r="NW99" s="1059">
        <v>165</v>
      </c>
      <c r="NX99" s="1059">
        <v>28</v>
      </c>
      <c r="NY99" s="1059">
        <v>10</v>
      </c>
      <c r="NZ99" s="1059">
        <v>127</v>
      </c>
      <c r="OA99" s="1059">
        <v>61</v>
      </c>
      <c r="OB99" s="1059">
        <v>126</v>
      </c>
      <c r="OC99" s="1059">
        <v>35</v>
      </c>
      <c r="OD99" s="1059">
        <v>11</v>
      </c>
      <c r="OE99" s="1060">
        <v>0.86585776879002363</v>
      </c>
      <c r="OF99" s="1072">
        <v>0.13414223120997637</v>
      </c>
      <c r="OG99" s="1059">
        <v>15167</v>
      </c>
      <c r="OH99" s="1059">
        <v>13628</v>
      </c>
      <c r="OI99" s="1059">
        <v>13123</v>
      </c>
      <c r="OJ99" s="1059">
        <v>505</v>
      </c>
      <c r="OK99" s="1059">
        <v>55</v>
      </c>
      <c r="OL99" s="1059">
        <v>31</v>
      </c>
      <c r="OM99" s="1059">
        <v>419</v>
      </c>
      <c r="ON99" s="1059">
        <v>626</v>
      </c>
      <c r="OO99" s="1059">
        <v>692</v>
      </c>
      <c r="OP99" s="1059">
        <v>148</v>
      </c>
      <c r="OQ99" s="1059">
        <v>73</v>
      </c>
      <c r="OR99" s="1060">
        <v>0.86523373112678847</v>
      </c>
      <c r="OS99" s="1072">
        <v>0.13476626887321153</v>
      </c>
      <c r="OT99" s="1059">
        <v>54085</v>
      </c>
      <c r="OU99" s="1059">
        <v>18.517777091615052</v>
      </c>
      <c r="OV99" s="1060">
        <v>0</v>
      </c>
      <c r="OW99" s="1072">
        <v>0.18181818181818182</v>
      </c>
      <c r="OX99" s="1059">
        <v>10049</v>
      </c>
      <c r="OY99" s="1060">
        <v>0.13899970146283214</v>
      </c>
      <c r="OZ99" s="1059">
        <v>1396.8080000000002</v>
      </c>
      <c r="PA99" s="1060">
        <v>0</v>
      </c>
      <c r="PB99" s="1072">
        <v>0.12121212121212122</v>
      </c>
      <c r="PC99" s="1059">
        <v>2340</v>
      </c>
      <c r="PD99" s="1059">
        <v>345</v>
      </c>
      <c r="PE99" s="1126">
        <v>170</v>
      </c>
      <c r="PF99" s="1059">
        <v>2275</v>
      </c>
      <c r="PG99" s="1059">
        <v>350</v>
      </c>
      <c r="PH99" s="1126">
        <v>155</v>
      </c>
      <c r="PI99" s="1059">
        <v>2175</v>
      </c>
      <c r="PJ99" s="1059">
        <v>340</v>
      </c>
      <c r="PK99" s="1126">
        <v>125</v>
      </c>
      <c r="PL99" s="1059">
        <v>2080</v>
      </c>
      <c r="PM99" s="1059">
        <v>340</v>
      </c>
      <c r="PN99" s="1126">
        <v>155</v>
      </c>
      <c r="PO99" s="1059">
        <v>2020</v>
      </c>
      <c r="PP99" s="1059">
        <v>375</v>
      </c>
      <c r="PQ99" s="1126">
        <v>155</v>
      </c>
      <c r="PR99" s="1059">
        <v>1900</v>
      </c>
      <c r="PS99" s="1059">
        <v>370</v>
      </c>
      <c r="PT99" s="1126">
        <v>125</v>
      </c>
      <c r="PU99" s="1059" t="s">
        <v>770</v>
      </c>
      <c r="PV99" s="1059" t="s">
        <v>770</v>
      </c>
      <c r="PW99" s="1059" t="s">
        <v>770</v>
      </c>
      <c r="PX99" s="1059" t="s">
        <v>770</v>
      </c>
      <c r="PY99" s="1059" t="s">
        <v>770</v>
      </c>
      <c r="PZ99" s="1059" t="s">
        <v>770</v>
      </c>
      <c r="QA99" s="1059" t="s">
        <v>770</v>
      </c>
      <c r="QB99" s="1126" t="s">
        <v>770</v>
      </c>
      <c r="QC99" s="1059">
        <v>555</v>
      </c>
      <c r="QD99" s="1059">
        <v>608</v>
      </c>
      <c r="QE99" s="1059" t="s">
        <v>770</v>
      </c>
      <c r="QF99" s="1059">
        <v>585</v>
      </c>
      <c r="QG99" s="1059">
        <v>645</v>
      </c>
      <c r="QH99" s="1059">
        <v>685</v>
      </c>
      <c r="QI99" s="1059">
        <v>593</v>
      </c>
      <c r="QJ99" s="1059">
        <v>653</v>
      </c>
      <c r="QK99" s="1126">
        <v>651</v>
      </c>
      <c r="QL99" s="1059">
        <v>587</v>
      </c>
      <c r="QM99" s="1059">
        <v>646</v>
      </c>
      <c r="QN99" s="1059">
        <v>653</v>
      </c>
      <c r="QO99" s="1059">
        <v>634</v>
      </c>
      <c r="QP99" s="1059">
        <v>700</v>
      </c>
      <c r="QQ99" s="1059">
        <v>683</v>
      </c>
      <c r="QR99" s="1059">
        <v>696</v>
      </c>
      <c r="QS99" s="1059">
        <v>683</v>
      </c>
      <c r="QT99" s="1059">
        <v>687</v>
      </c>
      <c r="QU99" s="1059">
        <v>654</v>
      </c>
      <c r="QV99" s="1059">
        <v>624</v>
      </c>
      <c r="QW99" s="1059">
        <v>607</v>
      </c>
      <c r="QX99" s="1059">
        <v>615</v>
      </c>
      <c r="QY99" s="1059">
        <v>562</v>
      </c>
      <c r="QZ99" s="1059">
        <v>570</v>
      </c>
      <c r="RA99" s="1059">
        <v>550</v>
      </c>
      <c r="RB99" s="1059">
        <v>618</v>
      </c>
      <c r="RC99" s="1059">
        <v>640</v>
      </c>
      <c r="RD99" s="1059">
        <v>647</v>
      </c>
      <c r="RE99" s="1059">
        <v>531</v>
      </c>
      <c r="RF99" s="1059">
        <v>531</v>
      </c>
      <c r="RG99" s="1059">
        <v>507</v>
      </c>
      <c r="RH99" s="1059">
        <v>490</v>
      </c>
      <c r="RI99" s="1059">
        <v>616</v>
      </c>
      <c r="RJ99" s="1126">
        <v>601</v>
      </c>
      <c r="RK99" s="1059">
        <v>649</v>
      </c>
      <c r="RL99" s="1059">
        <v>653</v>
      </c>
      <c r="RM99" s="1059">
        <v>653</v>
      </c>
      <c r="RN99" s="1059">
        <v>687</v>
      </c>
      <c r="RO99" s="1059">
        <v>698</v>
      </c>
      <c r="RP99" s="1059">
        <v>678</v>
      </c>
      <c r="RQ99" s="1059">
        <v>675</v>
      </c>
      <c r="RR99" s="1059">
        <v>695</v>
      </c>
      <c r="RS99" s="1059">
        <v>652</v>
      </c>
      <c r="RT99" s="1059">
        <v>607</v>
      </c>
      <c r="RU99" s="1059">
        <v>601</v>
      </c>
      <c r="RV99" s="1059">
        <v>620</v>
      </c>
      <c r="RW99" s="1059">
        <v>556</v>
      </c>
      <c r="RX99" s="1059">
        <v>571</v>
      </c>
      <c r="RY99" s="1059">
        <v>528</v>
      </c>
      <c r="RZ99" s="1059">
        <v>612</v>
      </c>
      <c r="SA99" s="1059">
        <v>632</v>
      </c>
      <c r="SB99" s="1059">
        <v>665</v>
      </c>
      <c r="SC99" s="1059">
        <v>609</v>
      </c>
      <c r="SD99" s="1059">
        <v>545</v>
      </c>
      <c r="SE99" s="1059">
        <v>482</v>
      </c>
      <c r="SF99" s="1059">
        <v>467</v>
      </c>
      <c r="SG99" s="1059">
        <v>567</v>
      </c>
      <c r="SH99" s="1059">
        <v>615</v>
      </c>
      <c r="SI99" s="1126">
        <v>600</v>
      </c>
      <c r="SJ99" s="1059">
        <v>643</v>
      </c>
      <c r="SK99" s="1059">
        <v>647</v>
      </c>
      <c r="SL99" s="1059">
        <v>690</v>
      </c>
      <c r="SM99" s="1059">
        <v>694</v>
      </c>
      <c r="SN99" s="1059">
        <v>693</v>
      </c>
      <c r="SO99" s="1059">
        <v>707</v>
      </c>
      <c r="SP99" s="1059">
        <v>695</v>
      </c>
      <c r="SQ99" s="1059">
        <v>663</v>
      </c>
      <c r="SR99" s="1059">
        <v>620</v>
      </c>
      <c r="SS99" s="1059">
        <v>610</v>
      </c>
      <c r="ST99" s="1059">
        <v>614</v>
      </c>
      <c r="SU99" s="1059">
        <v>561</v>
      </c>
      <c r="SV99" s="1059">
        <v>564</v>
      </c>
      <c r="SW99" s="1059">
        <v>529</v>
      </c>
      <c r="SX99" s="1059">
        <v>599</v>
      </c>
      <c r="SY99" s="1059">
        <v>626</v>
      </c>
      <c r="SZ99" s="1059">
        <v>659</v>
      </c>
      <c r="TA99" s="1059">
        <v>618</v>
      </c>
      <c r="TB99" s="1059">
        <v>645</v>
      </c>
      <c r="TC99" s="1059">
        <v>506</v>
      </c>
      <c r="TD99" s="1059">
        <v>457</v>
      </c>
      <c r="TE99" s="1059">
        <v>550</v>
      </c>
      <c r="TF99" s="1059">
        <v>580</v>
      </c>
      <c r="TG99" s="1059">
        <v>626</v>
      </c>
      <c r="TH99" s="1126">
        <v>640</v>
      </c>
      <c r="TI99" s="1059">
        <v>303</v>
      </c>
      <c r="TJ99" s="1059">
        <v>380</v>
      </c>
      <c r="TK99" s="1059">
        <v>683</v>
      </c>
      <c r="TL99" s="1060">
        <v>0.55636896046852125</v>
      </c>
      <c r="TM99" s="1060">
        <v>0.51889778424696675</v>
      </c>
      <c r="TN99" s="1060">
        <v>0.59320960095981579</v>
      </c>
      <c r="TO99" s="1126" t="s">
        <v>3499</v>
      </c>
      <c r="TP99" s="1059">
        <v>221</v>
      </c>
      <c r="TQ99" s="1059">
        <v>421</v>
      </c>
      <c r="TR99" s="1059">
        <v>642</v>
      </c>
      <c r="TS99" s="1060">
        <v>0.65576323987538943</v>
      </c>
      <c r="TT99" s="1060">
        <v>0.61818236603181798</v>
      </c>
      <c r="TU99" s="1060">
        <v>0.69149115719662235</v>
      </c>
      <c r="TV99" s="1126" t="s">
        <v>3499</v>
      </c>
      <c r="TW99" s="1059">
        <v>224</v>
      </c>
      <c r="TX99" s="1059">
        <v>442</v>
      </c>
      <c r="TY99" s="1059">
        <v>666</v>
      </c>
      <c r="TZ99" s="1060">
        <v>0.66366366366366369</v>
      </c>
      <c r="UA99" s="1060">
        <v>0.62693419227060332</v>
      </c>
      <c r="UB99" s="1060">
        <v>0.69851595287837753</v>
      </c>
      <c r="UC99" s="1126" t="s">
        <v>2154</v>
      </c>
      <c r="UD99" s="1059">
        <v>190</v>
      </c>
      <c r="UE99" s="1059">
        <v>472</v>
      </c>
      <c r="UF99" s="1059">
        <v>662</v>
      </c>
      <c r="UG99" s="1060">
        <v>0.71299093655589119</v>
      </c>
      <c r="UH99" s="1060">
        <v>0.67738020864804349</v>
      </c>
      <c r="UI99" s="1060">
        <v>0.74614403464474366</v>
      </c>
      <c r="UJ99" s="1126" t="s">
        <v>2154</v>
      </c>
      <c r="UK99" s="1059">
        <v>189</v>
      </c>
      <c r="UL99" s="1059">
        <v>449</v>
      </c>
      <c r="UM99" s="1059">
        <v>638</v>
      </c>
      <c r="UN99" s="1060">
        <v>0.70376175548589337</v>
      </c>
      <c r="UO99" s="1060">
        <v>0.66719736909632021</v>
      </c>
      <c r="UP99" s="1060">
        <v>0.73788708973206163</v>
      </c>
      <c r="UQ99" s="1126" t="s">
        <v>2154</v>
      </c>
      <c r="UR99" s="1059">
        <v>7912</v>
      </c>
      <c r="US99" s="1059">
        <v>7674</v>
      </c>
      <c r="UT99" s="1059">
        <v>238</v>
      </c>
      <c r="UU99" s="1059">
        <v>202</v>
      </c>
      <c r="UV99" s="1060">
        <v>0.84873949579831931</v>
      </c>
      <c r="UW99" s="1059">
        <v>36</v>
      </c>
      <c r="UX99" s="1072">
        <v>0.15126050420168066</v>
      </c>
      <c r="UY99" s="1059">
        <v>6335</v>
      </c>
      <c r="UZ99" s="1059">
        <v>4076</v>
      </c>
      <c r="VA99" s="1059">
        <v>758</v>
      </c>
      <c r="VB99" s="1059">
        <v>1501</v>
      </c>
      <c r="VC99" s="1060">
        <v>0.64340962904498811</v>
      </c>
      <c r="VD99" s="1060">
        <v>0.1196527229676401</v>
      </c>
      <c r="VE99" s="1072">
        <v>0.23693764798737174</v>
      </c>
      <c r="VF99" s="1059">
        <v>14790</v>
      </c>
      <c r="VG99" s="1059">
        <v>1142</v>
      </c>
      <c r="VH99" s="1059">
        <v>1020</v>
      </c>
      <c r="VI99" s="1059">
        <v>482</v>
      </c>
      <c r="VJ99" s="1059">
        <v>11202</v>
      </c>
      <c r="VK99" s="1059">
        <v>896</v>
      </c>
      <c r="VL99" s="1059">
        <v>6414</v>
      </c>
      <c r="VM99" s="1072">
        <v>0.13969441845961958</v>
      </c>
      <c r="VN99" s="1059">
        <v>3488</v>
      </c>
      <c r="VO99" s="1059">
        <v>4</v>
      </c>
      <c r="VP99" s="1059">
        <v>925</v>
      </c>
      <c r="VQ99" s="1059">
        <v>1508</v>
      </c>
      <c r="VR99" s="1059">
        <v>517</v>
      </c>
      <c r="VS99" s="1126">
        <v>6442</v>
      </c>
      <c r="VT99" s="1059">
        <v>2673</v>
      </c>
      <c r="VU99" s="1059">
        <v>2140</v>
      </c>
      <c r="VV99" s="1059">
        <v>525</v>
      </c>
      <c r="VW99" s="1059">
        <v>7</v>
      </c>
      <c r="VX99" s="1059">
        <v>532</v>
      </c>
      <c r="VY99" s="1060">
        <v>0.19640852974186307</v>
      </c>
      <c r="VZ99" s="1072">
        <v>0.19902731013842126</v>
      </c>
      <c r="WA99" s="1059">
        <v>445</v>
      </c>
      <c r="WB99" s="1059">
        <v>395</v>
      </c>
      <c r="WC99" s="1059">
        <v>330</v>
      </c>
      <c r="WD99" s="1059">
        <v>310</v>
      </c>
      <c r="WE99" s="1059">
        <v>285</v>
      </c>
      <c r="WF99" s="1059">
        <v>240</v>
      </c>
      <c r="WG99" s="1126">
        <v>260</v>
      </c>
      <c r="WH99" s="1059">
        <v>1507</v>
      </c>
      <c r="WI99" s="1059">
        <v>539</v>
      </c>
      <c r="WJ99" s="1060">
        <v>0.35766423357664234</v>
      </c>
      <c r="WK99" s="1126">
        <v>147</v>
      </c>
      <c r="WL99" s="1059" t="s">
        <v>770</v>
      </c>
      <c r="WM99" s="1060" t="s">
        <v>770</v>
      </c>
      <c r="WN99" s="1060" t="s">
        <v>770</v>
      </c>
      <c r="WO99" s="1072" t="s">
        <v>770</v>
      </c>
      <c r="WP99" s="1059" t="s">
        <v>770</v>
      </c>
      <c r="WQ99" s="1060" t="s">
        <v>770</v>
      </c>
      <c r="WR99" s="1060" t="s">
        <v>770</v>
      </c>
      <c r="WS99" s="1072" t="s">
        <v>770</v>
      </c>
      <c r="WT99" s="1059" t="s">
        <v>770</v>
      </c>
      <c r="WU99" s="1060" t="s">
        <v>770</v>
      </c>
      <c r="WV99" s="1060" t="s">
        <v>770</v>
      </c>
      <c r="WW99" s="1072" t="s">
        <v>770</v>
      </c>
      <c r="WX99" s="1059" t="s">
        <v>770</v>
      </c>
      <c r="WY99" s="1060" t="s">
        <v>770</v>
      </c>
      <c r="WZ99" s="1060" t="s">
        <v>770</v>
      </c>
      <c r="XA99" s="1072" t="s">
        <v>770</v>
      </c>
      <c r="XB99" s="1059">
        <v>1293</v>
      </c>
      <c r="XC99" s="1059">
        <v>23762</v>
      </c>
      <c r="XD99" s="1072">
        <v>5.4414611564683107E-2</v>
      </c>
      <c r="XE99" s="1059">
        <v>460</v>
      </c>
      <c r="XF99" s="1059">
        <v>3050</v>
      </c>
      <c r="XG99" s="1060">
        <v>0.15081967213114755</v>
      </c>
      <c r="XH99" s="1060">
        <v>0.1385586180449406</v>
      </c>
      <c r="XI99" s="1060">
        <v>0.16395920132393232</v>
      </c>
      <c r="XJ99" s="1059">
        <v>560</v>
      </c>
      <c r="XK99" s="1059">
        <v>3135</v>
      </c>
      <c r="XL99" s="1060">
        <v>0.17862838915470494</v>
      </c>
      <c r="XM99" s="1060">
        <v>0.16561581395500299</v>
      </c>
      <c r="XN99" s="1060">
        <v>0.19242758312786104</v>
      </c>
      <c r="XO99" s="1059">
        <v>535</v>
      </c>
      <c r="XP99" s="1059">
        <v>3180</v>
      </c>
      <c r="XQ99" s="1060">
        <v>0.16823899371069181</v>
      </c>
      <c r="XR99" s="1060">
        <v>0.1556393510233145</v>
      </c>
      <c r="XS99" s="1060">
        <v>0.18163920782127338</v>
      </c>
      <c r="XT99" s="1059">
        <v>550</v>
      </c>
      <c r="XU99" s="1059">
        <v>3245</v>
      </c>
      <c r="XV99" s="1060">
        <v>0.16949152542372881</v>
      </c>
      <c r="XW99" s="1060">
        <v>0.1569752113849151</v>
      </c>
      <c r="XX99" s="1060">
        <v>0.18278943173847706</v>
      </c>
      <c r="XY99" s="1059">
        <v>495</v>
      </c>
      <c r="XZ99" s="1059">
        <v>3315</v>
      </c>
      <c r="YA99" s="1060">
        <v>0.14932126696832579</v>
      </c>
      <c r="YB99" s="1060">
        <v>0.13759490859744763</v>
      </c>
      <c r="YC99" s="1060">
        <v>0.16185942543809331</v>
      </c>
      <c r="YD99" s="1059">
        <v>490</v>
      </c>
      <c r="YE99" s="1059">
        <v>3025</v>
      </c>
      <c r="YF99" s="1060">
        <v>0.16198347107438016</v>
      </c>
      <c r="YG99" s="1060">
        <v>0.14928403671387824</v>
      </c>
      <c r="YH99" s="1060">
        <v>0.17554031351928365</v>
      </c>
      <c r="YI99" s="1059" t="s">
        <v>770</v>
      </c>
      <c r="YJ99" s="1059" t="s">
        <v>770</v>
      </c>
      <c r="YK99" s="1060" t="s">
        <v>770</v>
      </c>
      <c r="YL99" s="1060" t="s">
        <v>770</v>
      </c>
      <c r="YM99" s="1072" t="s">
        <v>770</v>
      </c>
      <c r="YN99" s="1059">
        <v>585</v>
      </c>
      <c r="YO99" s="1059">
        <v>555</v>
      </c>
      <c r="YP99" s="1059">
        <v>545</v>
      </c>
      <c r="YQ99" s="1059">
        <v>530</v>
      </c>
      <c r="YR99" s="1059">
        <v>475</v>
      </c>
      <c r="YS99" s="1059">
        <v>425</v>
      </c>
      <c r="YT99" s="1126">
        <v>355</v>
      </c>
      <c r="YU99" s="1059">
        <v>25</v>
      </c>
      <c r="YV99" s="1059">
        <v>229</v>
      </c>
      <c r="YW99" s="1060">
        <v>0.1091703056768559</v>
      </c>
      <c r="YX99" s="1060">
        <v>7.5046626023774918E-2</v>
      </c>
      <c r="YY99" s="1060">
        <v>0.15618993765948302</v>
      </c>
      <c r="YZ99" s="1059">
        <v>19</v>
      </c>
      <c r="ZA99" s="1059">
        <v>229</v>
      </c>
      <c r="ZB99" s="1060">
        <v>8.296943231441048E-2</v>
      </c>
      <c r="ZC99" s="1060">
        <v>5.3757991454388365E-2</v>
      </c>
      <c r="ZD99" s="1060">
        <v>0.1259413586210433</v>
      </c>
      <c r="ZE99" s="1059">
        <v>22</v>
      </c>
      <c r="ZF99" s="1059">
        <v>228</v>
      </c>
      <c r="ZG99" s="1060">
        <v>9.6491228070175433E-2</v>
      </c>
      <c r="ZH99" s="1060">
        <v>6.4586600822410342E-2</v>
      </c>
      <c r="ZI99" s="1060">
        <v>0.14176759943171521</v>
      </c>
      <c r="ZJ99" s="1059">
        <v>49</v>
      </c>
      <c r="ZK99" s="1059">
        <v>228</v>
      </c>
      <c r="ZL99" s="1060">
        <v>0.21491228070175439</v>
      </c>
      <c r="ZM99" s="1060">
        <v>0.16655139792163803</v>
      </c>
      <c r="ZN99" s="1072">
        <v>0.27272059138834204</v>
      </c>
      <c r="ZO99" s="1059">
        <v>557</v>
      </c>
      <c r="ZP99" s="1059">
        <v>65</v>
      </c>
      <c r="ZQ99" s="1059">
        <v>492</v>
      </c>
      <c r="ZR99" s="1060">
        <v>0.88330341113105926</v>
      </c>
      <c r="ZS99" s="1059">
        <v>200</v>
      </c>
      <c r="ZT99" s="1059">
        <v>90</v>
      </c>
      <c r="ZU99" s="1059">
        <v>290</v>
      </c>
      <c r="ZV99" s="1060">
        <v>0.4065040650406504</v>
      </c>
      <c r="ZW99" s="1060">
        <v>0.36398908262515955</v>
      </c>
      <c r="ZX99" s="1060">
        <v>0.45046773948323748</v>
      </c>
      <c r="ZY99" s="1060">
        <v>0.58943089430894313</v>
      </c>
      <c r="ZZ99" s="1060">
        <v>0.54543266247558497</v>
      </c>
      <c r="AAA99" s="1072">
        <v>0.6320434207250788</v>
      </c>
      <c r="AAB99" s="1059">
        <v>198</v>
      </c>
      <c r="AAC99" s="1059">
        <v>399</v>
      </c>
      <c r="AAD99" s="1059">
        <v>597</v>
      </c>
      <c r="AAE99" s="1060">
        <v>0.66834170854271358</v>
      </c>
      <c r="AAF99" s="1059">
        <v>161</v>
      </c>
      <c r="AAG99" s="1060">
        <v>0.40350877192982454</v>
      </c>
      <c r="AAH99" s="1060">
        <v>0.3565119035885887</v>
      </c>
      <c r="AAI99" s="1060">
        <v>0.45234590308946498</v>
      </c>
      <c r="AAJ99" s="1059">
        <v>56</v>
      </c>
      <c r="AAK99" s="1059">
        <v>217</v>
      </c>
      <c r="AAL99" s="1060">
        <v>0.54385964912280704</v>
      </c>
      <c r="AAM99" s="1060">
        <v>0.49480183694069668</v>
      </c>
      <c r="AAN99" s="1072">
        <v>0.59208097820564254</v>
      </c>
      <c r="AAO99" s="1059">
        <v>532</v>
      </c>
      <c r="AAP99" s="1059">
        <v>208</v>
      </c>
      <c r="AAQ99" s="1060">
        <v>0.39097744360902253</v>
      </c>
      <c r="AAR99" s="1060">
        <v>0.35043523648923475</v>
      </c>
      <c r="AAS99" s="1060">
        <v>0.43308282078222304</v>
      </c>
      <c r="AAT99" s="1059">
        <v>76</v>
      </c>
      <c r="AAU99" s="1059">
        <v>284</v>
      </c>
      <c r="AAV99" s="1060">
        <v>0.53383458646616544</v>
      </c>
      <c r="AAW99" s="1060">
        <v>0.49135333232890499</v>
      </c>
      <c r="AAX99" s="1072">
        <v>0.57583071886271153</v>
      </c>
      <c r="AAY99" s="1059">
        <v>640</v>
      </c>
      <c r="AAZ99" s="1059">
        <v>616</v>
      </c>
      <c r="ABA99" s="1059">
        <v>24</v>
      </c>
      <c r="ABB99" s="1060">
        <v>0.96250000000000002</v>
      </c>
      <c r="ABC99" s="1059">
        <v>252</v>
      </c>
      <c r="ABD99" s="1060">
        <v>0.40909090909090912</v>
      </c>
      <c r="ABE99" s="1060">
        <v>0.37094423995794429</v>
      </c>
      <c r="ABF99" s="1060">
        <v>0.44836439387708443</v>
      </c>
      <c r="ABG99" s="1059">
        <v>78</v>
      </c>
      <c r="ABH99" s="1059">
        <v>330</v>
      </c>
      <c r="ABI99" s="1060">
        <v>0.5357142857142857</v>
      </c>
      <c r="ABJ99" s="1060">
        <v>0.49623080794541041</v>
      </c>
      <c r="ABK99" s="1072">
        <v>0.57475508590511404</v>
      </c>
      <c r="ABL99" s="1059">
        <v>14790</v>
      </c>
      <c r="ABM99" s="1059">
        <v>8376</v>
      </c>
      <c r="ABN99" s="1059">
        <v>6414</v>
      </c>
      <c r="ABO99" s="1059">
        <v>1142</v>
      </c>
      <c r="ABP99" s="1059">
        <v>712</v>
      </c>
      <c r="ABQ99" s="1059">
        <v>1100</v>
      </c>
      <c r="ABR99" s="1059">
        <v>1020</v>
      </c>
      <c r="ABS99" s="1059">
        <v>1027</v>
      </c>
      <c r="ABT99" s="1059">
        <v>517</v>
      </c>
      <c r="ABU99" s="1059">
        <v>482</v>
      </c>
      <c r="ABV99" s="1059">
        <v>337</v>
      </c>
      <c r="ABW99" s="1126">
        <v>77</v>
      </c>
      <c r="ABX99" s="1059">
        <v>355</v>
      </c>
      <c r="ABY99" s="1059">
        <v>345</v>
      </c>
      <c r="ABZ99" s="1059">
        <v>245</v>
      </c>
      <c r="ACA99" s="1059">
        <v>105</v>
      </c>
      <c r="ACB99" s="1059">
        <v>960</v>
      </c>
      <c r="ACC99" s="1059">
        <v>1055</v>
      </c>
      <c r="ACD99" s="1059">
        <v>610</v>
      </c>
      <c r="ACE99" s="1059">
        <v>425</v>
      </c>
      <c r="ACF99" s="1059">
        <v>375</v>
      </c>
      <c r="ACG99" s="1059">
        <v>230</v>
      </c>
      <c r="ACH99" s="1059">
        <v>135</v>
      </c>
      <c r="ACI99" s="1059">
        <v>1050</v>
      </c>
      <c r="ACJ99" s="1059">
        <v>1155</v>
      </c>
      <c r="ACK99" s="1059">
        <v>675</v>
      </c>
      <c r="ACL99" s="1059">
        <v>475</v>
      </c>
      <c r="ACM99" s="1059">
        <v>425</v>
      </c>
      <c r="ACN99" s="1059">
        <v>245</v>
      </c>
      <c r="ACO99" s="1059">
        <v>145</v>
      </c>
      <c r="ACP99" s="1059">
        <v>1140</v>
      </c>
      <c r="ACQ99" s="1059">
        <v>1285</v>
      </c>
      <c r="ACR99" s="1059">
        <v>745</v>
      </c>
      <c r="ACS99" s="1059">
        <v>530</v>
      </c>
      <c r="ACT99" s="1059">
        <v>460</v>
      </c>
      <c r="ACU99" s="1059">
        <v>305</v>
      </c>
      <c r="ACV99" s="1059">
        <v>160</v>
      </c>
      <c r="ACW99" s="1059">
        <v>1285</v>
      </c>
      <c r="ACX99" s="1059">
        <v>1470</v>
      </c>
      <c r="ACY99" s="1059">
        <v>840</v>
      </c>
      <c r="ACZ99" s="1059">
        <v>545</v>
      </c>
      <c r="ADA99" s="1059">
        <v>435</v>
      </c>
      <c r="ADB99" s="1059">
        <v>305</v>
      </c>
      <c r="ADC99" s="1059">
        <v>175</v>
      </c>
      <c r="ADD99" s="1059">
        <v>1275</v>
      </c>
      <c r="ADE99" s="1059">
        <v>1475</v>
      </c>
      <c r="ADF99" s="1059">
        <v>870</v>
      </c>
      <c r="ADG99" s="1059">
        <v>555</v>
      </c>
      <c r="ADH99" s="1059">
        <v>485</v>
      </c>
      <c r="ADI99" s="1059">
        <v>350</v>
      </c>
      <c r="ADJ99" s="1059">
        <v>145</v>
      </c>
      <c r="ADK99" s="1059">
        <v>1385</v>
      </c>
      <c r="ADL99" s="1059">
        <v>1540</v>
      </c>
      <c r="ADM99" s="1126">
        <v>920</v>
      </c>
      <c r="ADN99" s="1059">
        <v>1053</v>
      </c>
      <c r="ADO99" s="1059">
        <v>967</v>
      </c>
      <c r="ADP99" s="1060">
        <v>0.91832858499525161</v>
      </c>
      <c r="ADQ99" s="1059">
        <v>966</v>
      </c>
      <c r="ADR99" s="1060">
        <v>0.91737891737891741</v>
      </c>
      <c r="ADS99" s="1059">
        <v>1039</v>
      </c>
      <c r="ADT99" s="1059">
        <v>880</v>
      </c>
      <c r="ADU99" s="1060">
        <v>0.84696823869104909</v>
      </c>
      <c r="ADV99" s="1059">
        <v>944</v>
      </c>
      <c r="ADW99" s="1060">
        <v>0.90856592877767084</v>
      </c>
      <c r="ADX99" s="1059">
        <v>944</v>
      </c>
      <c r="ADY99" s="1060">
        <v>0.90856592877767084</v>
      </c>
      <c r="ADZ99" s="1059">
        <v>933</v>
      </c>
      <c r="AEA99" s="1060">
        <v>0.89797882579403276</v>
      </c>
      <c r="AEB99" s="1059">
        <v>1185</v>
      </c>
      <c r="AEC99" s="1059">
        <v>1128</v>
      </c>
      <c r="AED99" s="1060">
        <v>0.95189873417721516</v>
      </c>
      <c r="AEE99" s="1059">
        <v>931</v>
      </c>
      <c r="AEF99" s="1060">
        <v>0.78565400843881861</v>
      </c>
      <c r="AEG99" s="1059">
        <v>1128</v>
      </c>
      <c r="AEH99" s="1060">
        <v>0.95189873417721516</v>
      </c>
      <c r="AEI99" s="1059">
        <v>1128</v>
      </c>
      <c r="AEJ99" s="1060">
        <v>0.95189873417721516</v>
      </c>
      <c r="AEK99" s="1059">
        <v>1098</v>
      </c>
      <c r="AEL99" s="1060">
        <v>0.92658227848101271</v>
      </c>
      <c r="AEM99" s="1059">
        <v>1093</v>
      </c>
      <c r="AEN99" s="1060">
        <v>0.92236286919831223</v>
      </c>
      <c r="AEO99" s="1059">
        <v>919</v>
      </c>
      <c r="AEP99" s="1072">
        <v>0.77552742616033754</v>
      </c>
      <c r="AEQ99" s="1158">
        <v>931</v>
      </c>
      <c r="AER99" s="1042">
        <v>728</v>
      </c>
      <c r="AES99" s="1144">
        <v>0.78195488721804507</v>
      </c>
      <c r="AET99" s="64">
        <v>237</v>
      </c>
      <c r="AEU99" s="1144">
        <v>0.25456498388829218</v>
      </c>
      <c r="AEV99" s="1042">
        <v>745</v>
      </c>
      <c r="AEW99" s="1144">
        <v>0.8002148227712137</v>
      </c>
      <c r="AEX99" s="1042">
        <v>927</v>
      </c>
      <c r="AEY99" s="1042">
        <v>809</v>
      </c>
      <c r="AEZ99" s="1144">
        <v>0.87270765911542614</v>
      </c>
      <c r="AFA99" s="65">
        <v>751</v>
      </c>
      <c r="AFB99" s="1144">
        <v>0.81014023732470331</v>
      </c>
      <c r="AFC99" s="65">
        <v>650</v>
      </c>
      <c r="AFD99" s="1144">
        <v>0.70118662351672056</v>
      </c>
      <c r="AFE99" s="1042">
        <v>751</v>
      </c>
      <c r="AFF99" s="1144">
        <v>0.81014023732470331</v>
      </c>
      <c r="AFG99" s="1042">
        <v>553</v>
      </c>
      <c r="AFH99" s="1144">
        <v>0.59654800431499455</v>
      </c>
      <c r="AFI99" s="1042">
        <v>1005</v>
      </c>
      <c r="AFJ99" s="1042">
        <v>953</v>
      </c>
      <c r="AFK99" s="1144">
        <v>0.94825870646766164</v>
      </c>
      <c r="AFL99" s="65">
        <v>855</v>
      </c>
      <c r="AFM99" s="1144">
        <v>0.85074626865671643</v>
      </c>
      <c r="AFN99" s="65">
        <v>953</v>
      </c>
      <c r="AFO99" s="1144">
        <v>0.94825870646766164</v>
      </c>
      <c r="AFP99" s="65">
        <v>951</v>
      </c>
      <c r="AFQ99" s="1144">
        <v>0.94626865671641791</v>
      </c>
      <c r="AFR99" s="65">
        <v>697</v>
      </c>
      <c r="AFS99" s="1144">
        <v>0.69353233830845773</v>
      </c>
      <c r="AFT99" s="65">
        <v>922</v>
      </c>
      <c r="AFU99" s="1144">
        <v>0.91741293532338308</v>
      </c>
      <c r="AFV99" s="1042">
        <v>919</v>
      </c>
      <c r="AFW99" s="1144">
        <v>0.91442786069651738</v>
      </c>
      <c r="AFX99" s="1042">
        <v>874</v>
      </c>
      <c r="AFY99" s="1144">
        <v>0.86965174129353229</v>
      </c>
      <c r="AFZ99" s="1042">
        <v>701</v>
      </c>
      <c r="AGA99" s="1144">
        <v>0.6975124378109453</v>
      </c>
      <c r="AGB99" s="1042">
        <v>661</v>
      </c>
      <c r="AGC99" s="802">
        <v>0.65771144278606963</v>
      </c>
      <c r="AGD99" s="1042">
        <v>901</v>
      </c>
      <c r="AGE99" s="1039">
        <v>805</v>
      </c>
      <c r="AGF99" s="1145">
        <v>0.89345172031076581</v>
      </c>
      <c r="AGG99" s="1039">
        <v>9</v>
      </c>
      <c r="AGH99" s="1145">
        <v>9.9889012208657056E-3</v>
      </c>
      <c r="AGI99" s="1039">
        <v>805</v>
      </c>
      <c r="AGJ99" s="1145">
        <v>0.89345172031076581</v>
      </c>
      <c r="AGK99" s="1039">
        <v>881</v>
      </c>
      <c r="AGL99" s="1039">
        <v>851</v>
      </c>
      <c r="AGM99" s="1145">
        <v>0.96594778660612934</v>
      </c>
      <c r="AGN99" s="1039">
        <v>820</v>
      </c>
      <c r="AGO99" s="1145">
        <v>0.93076049943246308</v>
      </c>
      <c r="AGP99" s="1039">
        <v>845</v>
      </c>
      <c r="AGQ99" s="1145">
        <v>0.95913734392735528</v>
      </c>
      <c r="AGR99" s="1039">
        <v>811</v>
      </c>
      <c r="AGS99" s="1145">
        <v>0.92054483541430188</v>
      </c>
      <c r="AGT99" s="1039">
        <v>813</v>
      </c>
      <c r="AGU99" s="1145">
        <v>0.92281498297389331</v>
      </c>
      <c r="AGV99" s="1039">
        <v>1002</v>
      </c>
      <c r="AGW99" s="1039">
        <v>962</v>
      </c>
      <c r="AGX99" s="1145">
        <v>0.96007984031936133</v>
      </c>
      <c r="AGY99" s="1039">
        <v>937</v>
      </c>
      <c r="AGZ99" s="1145">
        <v>0.93512974051896203</v>
      </c>
      <c r="AHA99" s="1039">
        <v>962</v>
      </c>
      <c r="AHB99" s="1145">
        <v>0.96007984031936133</v>
      </c>
      <c r="AHC99" s="1039">
        <v>958</v>
      </c>
      <c r="AHD99" s="1145">
        <v>0.95608782435129736</v>
      </c>
      <c r="AHE99" s="1039">
        <v>957</v>
      </c>
      <c r="AHF99" s="1145">
        <v>0.95508982035928147</v>
      </c>
      <c r="AHG99" s="1039">
        <v>906</v>
      </c>
      <c r="AHH99" s="1145">
        <v>0.90419161676646709</v>
      </c>
      <c r="AHI99" s="1039">
        <v>942</v>
      </c>
      <c r="AHJ99" s="1145">
        <v>0.94011976047904189</v>
      </c>
      <c r="AHK99" s="1039">
        <v>932</v>
      </c>
      <c r="AHL99" s="1145">
        <v>0.93013972055888228</v>
      </c>
      <c r="AHM99" s="1039">
        <v>962</v>
      </c>
      <c r="AHN99" s="1145">
        <v>0.96007984031936133</v>
      </c>
      <c r="AHO99" s="1039">
        <v>902</v>
      </c>
      <c r="AHP99" s="749">
        <v>0.90019960079840322</v>
      </c>
    </row>
    <row r="100" spans="1:900" x14ac:dyDescent="0.2">
      <c r="A100" s="1979"/>
      <c r="B100" s="8" t="s">
        <v>747</v>
      </c>
      <c r="C100" s="1015" t="s">
        <v>748</v>
      </c>
      <c r="D100" s="3" t="s">
        <v>770</v>
      </c>
      <c r="E100" s="3" t="s">
        <v>770</v>
      </c>
      <c r="F100" s="3" t="s">
        <v>770</v>
      </c>
      <c r="G100" s="3" t="s">
        <v>770</v>
      </c>
      <c r="H100" s="3" t="s">
        <v>770</v>
      </c>
      <c r="I100" s="3" t="s">
        <v>770</v>
      </c>
      <c r="J100" s="3" t="s">
        <v>770</v>
      </c>
      <c r="K100" s="1" t="s">
        <v>735</v>
      </c>
      <c r="L100" s="1" t="s">
        <v>737</v>
      </c>
      <c r="M100" s="62" t="s">
        <v>770</v>
      </c>
      <c r="N100" s="62" t="s">
        <v>770</v>
      </c>
      <c r="O100" s="62" t="s">
        <v>770</v>
      </c>
      <c r="P100" s="62" t="s">
        <v>770</v>
      </c>
      <c r="Q100" s="62" t="s">
        <v>770</v>
      </c>
      <c r="R100" s="62" t="s">
        <v>770</v>
      </c>
      <c r="S100" s="62" t="s">
        <v>770</v>
      </c>
      <c r="T100" s="62" t="s">
        <v>770</v>
      </c>
      <c r="U100" s="913" t="s">
        <v>770</v>
      </c>
      <c r="V100" s="1125">
        <v>1720</v>
      </c>
      <c r="W100" s="1059">
        <v>1975</v>
      </c>
      <c r="X100" s="1059">
        <v>10520</v>
      </c>
      <c r="Y100" s="1059">
        <v>12375</v>
      </c>
      <c r="Z100" s="1098">
        <v>0.1634980988593156</v>
      </c>
      <c r="AA100" s="1098">
        <v>0.15655423476844887</v>
      </c>
      <c r="AB100" s="1098">
        <v>0.17068762575332799</v>
      </c>
      <c r="AC100" s="1098">
        <v>0.1595959595959596</v>
      </c>
      <c r="AD100" s="1098">
        <v>0.15324919490215325</v>
      </c>
      <c r="AE100" s="1072">
        <v>0.16615399577392867</v>
      </c>
      <c r="AF100" s="1059">
        <v>1565</v>
      </c>
      <c r="AG100" s="1059">
        <v>1760</v>
      </c>
      <c r="AH100" s="1059">
        <v>10400</v>
      </c>
      <c r="AI100" s="1059">
        <v>12305</v>
      </c>
      <c r="AJ100" s="1098">
        <v>0.15048076923076922</v>
      </c>
      <c r="AK100" s="1098">
        <v>0.14373827015951798</v>
      </c>
      <c r="AL100" s="1098">
        <v>0.15748137752780117</v>
      </c>
      <c r="AM100" s="1098">
        <v>0.14303128809427063</v>
      </c>
      <c r="AN100" s="1098">
        <v>0.13695672222248609</v>
      </c>
      <c r="AO100" s="1072">
        <v>0.14932866626104649</v>
      </c>
      <c r="AP100" s="1059">
        <v>1555</v>
      </c>
      <c r="AQ100" s="1059">
        <v>1730</v>
      </c>
      <c r="AR100" s="1059">
        <v>10135</v>
      </c>
      <c r="AS100" s="1059">
        <v>11985</v>
      </c>
      <c r="AT100" s="1098">
        <v>0.15342871238283176</v>
      </c>
      <c r="AU100" s="1098">
        <v>0.14654361121365539</v>
      </c>
      <c r="AV100" s="1098">
        <v>0.16057643514151099</v>
      </c>
      <c r="AW100" s="1098">
        <v>0.14434710054234459</v>
      </c>
      <c r="AX100" s="1098">
        <v>0.1381691331669285</v>
      </c>
      <c r="AY100" s="1072">
        <v>0.1507529841801318</v>
      </c>
      <c r="AZ100" s="1059">
        <v>1640</v>
      </c>
      <c r="BA100" s="1059">
        <v>1875</v>
      </c>
      <c r="BB100" s="1059">
        <v>9900</v>
      </c>
      <c r="BC100" s="1059">
        <v>11755</v>
      </c>
      <c r="BD100" s="1098">
        <v>0.16565656565656567</v>
      </c>
      <c r="BE100" s="1098">
        <v>0.15846321425336835</v>
      </c>
      <c r="BF100" s="1098">
        <v>0.17310928440532078</v>
      </c>
      <c r="BG100" s="1098">
        <v>0.15950659293917482</v>
      </c>
      <c r="BH100" s="1098">
        <v>0.15299896093183543</v>
      </c>
      <c r="BI100" s="1072">
        <v>0.166236694380518</v>
      </c>
      <c r="BJ100" s="1059">
        <v>3716</v>
      </c>
      <c r="BK100" s="1059">
        <v>3627</v>
      </c>
      <c r="BL100" s="1059">
        <v>3044</v>
      </c>
      <c r="BM100" s="1059">
        <v>3195</v>
      </c>
      <c r="BN100" s="1059">
        <v>3702</v>
      </c>
      <c r="BO100" s="1059">
        <v>13582</v>
      </c>
      <c r="BP100" s="1059">
        <v>17284</v>
      </c>
      <c r="BQ100" s="1126">
        <v>69701</v>
      </c>
      <c r="BR100" s="1059">
        <v>3702</v>
      </c>
      <c r="BS100" s="1059">
        <v>3476</v>
      </c>
      <c r="BT100" s="1059">
        <v>2927</v>
      </c>
      <c r="BU100" s="1059">
        <v>3281</v>
      </c>
      <c r="BV100" s="1059">
        <v>3799</v>
      </c>
      <c r="BW100" s="1059">
        <v>13386</v>
      </c>
      <c r="BX100" s="1059">
        <v>17185</v>
      </c>
      <c r="BY100" s="1126">
        <v>68676</v>
      </c>
      <c r="BZ100" s="1059">
        <v>3678</v>
      </c>
      <c r="CA100" s="1059">
        <v>3309</v>
      </c>
      <c r="CB100" s="1059">
        <v>2869</v>
      </c>
      <c r="CC100" s="1059">
        <v>3393</v>
      </c>
      <c r="CD100" s="1059">
        <v>3810</v>
      </c>
      <c r="CE100" s="1059">
        <v>13249</v>
      </c>
      <c r="CF100" s="1059">
        <v>17059</v>
      </c>
      <c r="CG100" s="1126">
        <v>67732</v>
      </c>
      <c r="CH100" s="1059">
        <v>3665</v>
      </c>
      <c r="CI100" s="1059">
        <v>3115</v>
      </c>
      <c r="CJ100" s="1059">
        <v>2860</v>
      </c>
      <c r="CK100" s="1059">
        <v>3465</v>
      </c>
      <c r="CL100" s="1059">
        <v>3798</v>
      </c>
      <c r="CM100" s="1059">
        <v>13105</v>
      </c>
      <c r="CN100" s="1059">
        <v>16903</v>
      </c>
      <c r="CO100" s="1126">
        <v>66622</v>
      </c>
      <c r="CP100" s="1059">
        <v>3489</v>
      </c>
      <c r="CQ100" s="1059">
        <v>2925</v>
      </c>
      <c r="CR100" s="1059">
        <v>2836</v>
      </c>
      <c r="CS100" s="1059">
        <v>3479</v>
      </c>
      <c r="CT100" s="1059">
        <v>3796</v>
      </c>
      <c r="CU100" s="1059">
        <v>12729</v>
      </c>
      <c r="CV100" s="1059">
        <v>16525</v>
      </c>
      <c r="CW100" s="1126">
        <v>65687</v>
      </c>
      <c r="CX100" s="1059">
        <v>3321</v>
      </c>
      <c r="CY100" s="1059">
        <v>2788</v>
      </c>
      <c r="CZ100" s="1059">
        <v>2930</v>
      </c>
      <c r="DA100" s="1059">
        <v>3459</v>
      </c>
      <c r="DB100" s="1059">
        <v>3739</v>
      </c>
      <c r="DC100" s="1059">
        <v>12498</v>
      </c>
      <c r="DD100" s="1059">
        <v>16237</v>
      </c>
      <c r="DE100" s="1126">
        <v>64806</v>
      </c>
      <c r="DF100" s="1059">
        <v>3232</v>
      </c>
      <c r="DG100" s="1059">
        <v>2791</v>
      </c>
      <c r="DH100" s="1059">
        <v>2996</v>
      </c>
      <c r="DI100" s="1059">
        <v>3562</v>
      </c>
      <c r="DJ100" s="1059">
        <v>3748</v>
      </c>
      <c r="DK100" s="1059">
        <v>12581</v>
      </c>
      <c r="DL100" s="1059">
        <v>16329</v>
      </c>
      <c r="DM100" s="1126">
        <v>64793</v>
      </c>
      <c r="DN100" s="1059">
        <v>3135</v>
      </c>
      <c r="DO100" s="1059">
        <v>2794</v>
      </c>
      <c r="DP100" s="1059">
        <v>3133</v>
      </c>
      <c r="DQ100" s="1059">
        <v>3632</v>
      </c>
      <c r="DR100" s="1059">
        <v>3700</v>
      </c>
      <c r="DS100" s="1059">
        <v>12694</v>
      </c>
      <c r="DT100" s="1059">
        <v>16394</v>
      </c>
      <c r="DU100" s="1126">
        <v>64615</v>
      </c>
      <c r="DV100" s="1059">
        <v>2959</v>
      </c>
      <c r="DW100" s="1059">
        <v>2816</v>
      </c>
      <c r="DX100" s="1059">
        <v>3217</v>
      </c>
      <c r="DY100" s="1059">
        <v>3640</v>
      </c>
      <c r="DZ100" s="1059">
        <v>3694</v>
      </c>
      <c r="EA100" s="1059">
        <v>12632</v>
      </c>
      <c r="EB100" s="1059">
        <v>16326</v>
      </c>
      <c r="EC100" s="1126">
        <v>64472</v>
      </c>
      <c r="ED100" s="1059">
        <v>2878</v>
      </c>
      <c r="EE100" s="1059">
        <v>2883</v>
      </c>
      <c r="EF100" s="1059">
        <v>3299</v>
      </c>
      <c r="EG100" s="1059">
        <v>3632</v>
      </c>
      <c r="EH100" s="1059">
        <v>3647</v>
      </c>
      <c r="EI100" s="1059">
        <v>12692</v>
      </c>
      <c r="EJ100" s="1059">
        <v>16339</v>
      </c>
      <c r="EK100" s="1126">
        <v>64214</v>
      </c>
      <c r="EL100" s="1059">
        <v>2790</v>
      </c>
      <c r="EM100" s="1059">
        <v>3038</v>
      </c>
      <c r="EN100" s="1059">
        <v>3281</v>
      </c>
      <c r="EO100" s="1059">
        <v>3675</v>
      </c>
      <c r="EP100" s="1059">
        <v>3505</v>
      </c>
      <c r="EQ100" s="1059">
        <v>12784</v>
      </c>
      <c r="ER100" s="1059">
        <v>16289</v>
      </c>
      <c r="ES100" s="1126">
        <v>63872</v>
      </c>
      <c r="ET100" s="1059" t="s">
        <v>770</v>
      </c>
      <c r="EU100" s="1059" t="s">
        <v>770</v>
      </c>
      <c r="EV100" s="1059">
        <v>68</v>
      </c>
      <c r="EW100" s="1059">
        <v>121</v>
      </c>
      <c r="EX100" s="1059">
        <v>189</v>
      </c>
      <c r="EY100" s="1059">
        <v>571</v>
      </c>
      <c r="EZ100" s="1098">
        <v>0.3309982486865149</v>
      </c>
      <c r="FA100" s="1098">
        <v>0.29364297032873837</v>
      </c>
      <c r="FB100" s="1098">
        <v>0.37061228294414533</v>
      </c>
      <c r="FC100" s="64" t="s">
        <v>2154</v>
      </c>
      <c r="FD100" s="1098">
        <v>0.21190893169877409</v>
      </c>
      <c r="FE100" s="1098">
        <v>0.18037175846635933</v>
      </c>
      <c r="FF100" s="1098">
        <v>0.24729652301954089</v>
      </c>
      <c r="FG100" s="1126" t="s">
        <v>2154</v>
      </c>
      <c r="FH100" s="1059" t="s">
        <v>770</v>
      </c>
      <c r="FI100" s="1059" t="s">
        <v>770</v>
      </c>
      <c r="FJ100" s="1059">
        <v>82</v>
      </c>
      <c r="FK100" s="1059">
        <v>109</v>
      </c>
      <c r="FL100" s="1059">
        <v>191</v>
      </c>
      <c r="FM100" s="1059">
        <v>563</v>
      </c>
      <c r="FN100" s="1098">
        <v>0.33925399644760212</v>
      </c>
      <c r="FO100" s="1098">
        <v>0.30135216378668611</v>
      </c>
      <c r="FP100" s="1098">
        <v>0.3793345658386168</v>
      </c>
      <c r="FQ100" s="1059" t="s">
        <v>2154</v>
      </c>
      <c r="FR100" s="1098">
        <v>0.19360568383658969</v>
      </c>
      <c r="FS100" s="1098">
        <v>0.16308844271549039</v>
      </c>
      <c r="FT100" s="1098">
        <v>0.22827576568633018</v>
      </c>
      <c r="FU100" s="1126" t="s">
        <v>2154</v>
      </c>
      <c r="FV100" s="1059" t="s">
        <v>770</v>
      </c>
      <c r="FW100" s="1059" t="s">
        <v>770</v>
      </c>
      <c r="FX100" s="1059">
        <v>84</v>
      </c>
      <c r="FY100" s="1059">
        <v>106</v>
      </c>
      <c r="FZ100" s="1059">
        <v>190</v>
      </c>
      <c r="GA100" s="1059">
        <v>517</v>
      </c>
      <c r="GB100" s="1098">
        <v>0.36750483558994196</v>
      </c>
      <c r="GC100" s="1098">
        <v>0.32706526780768713</v>
      </c>
      <c r="GD100" s="1098">
        <v>0.4098988357984279</v>
      </c>
      <c r="GE100" s="1059" t="s">
        <v>2154</v>
      </c>
      <c r="GF100" s="1098">
        <v>0.20502901353965183</v>
      </c>
      <c r="GG100" s="1098">
        <v>0.17246440245651778</v>
      </c>
      <c r="GH100" s="1098">
        <v>0.24194473330892083</v>
      </c>
      <c r="GI100" s="1126" t="s">
        <v>2154</v>
      </c>
      <c r="GJ100" s="1059" t="s">
        <v>770</v>
      </c>
      <c r="GK100" s="1059" t="s">
        <v>770</v>
      </c>
      <c r="GL100" s="1059">
        <v>74</v>
      </c>
      <c r="GM100" s="1059">
        <v>103</v>
      </c>
      <c r="GN100" s="1059">
        <v>177</v>
      </c>
      <c r="GO100" s="1059">
        <v>544</v>
      </c>
      <c r="GP100" s="1098">
        <v>0.32536764705882354</v>
      </c>
      <c r="GQ100" s="1098">
        <v>0.28734097525207869</v>
      </c>
      <c r="GR100" s="1098">
        <v>0.36584335948410251</v>
      </c>
      <c r="GS100" s="1059" t="s">
        <v>2154</v>
      </c>
      <c r="GT100" s="1098">
        <v>0.18933823529411764</v>
      </c>
      <c r="GU100" s="1098">
        <v>0.15863786912563144</v>
      </c>
      <c r="GV100" s="1098">
        <v>0.22439531582610153</v>
      </c>
      <c r="GW100" s="1126" t="s">
        <v>2154</v>
      </c>
      <c r="GX100" s="1059" t="s">
        <v>770</v>
      </c>
      <c r="GY100" s="1059" t="s">
        <v>770</v>
      </c>
      <c r="GZ100" s="1059">
        <v>87</v>
      </c>
      <c r="HA100" s="1059">
        <v>61</v>
      </c>
      <c r="HB100" s="1059">
        <v>148</v>
      </c>
      <c r="HC100" s="1059">
        <v>652</v>
      </c>
      <c r="HD100" s="1098">
        <v>0.22699386503067484</v>
      </c>
      <c r="HE100" s="1098">
        <v>0.19649429291727999</v>
      </c>
      <c r="HF100" s="1098">
        <v>0.26069159368381434</v>
      </c>
      <c r="HG100" s="1059" t="s">
        <v>2154</v>
      </c>
      <c r="HH100" s="1098">
        <v>9.3558282208588958E-2</v>
      </c>
      <c r="HI100" s="1098">
        <v>7.3524731399606816E-2</v>
      </c>
      <c r="HJ100" s="1098">
        <v>0.11835313348404483</v>
      </c>
      <c r="HK100" s="1126" t="s">
        <v>2154</v>
      </c>
      <c r="HL100" s="1059" t="s">
        <v>770</v>
      </c>
      <c r="HM100" s="1059" t="s">
        <v>770</v>
      </c>
      <c r="HN100" s="1059">
        <v>105</v>
      </c>
      <c r="HO100" s="1059">
        <v>55</v>
      </c>
      <c r="HP100" s="1059">
        <v>160</v>
      </c>
      <c r="HQ100" s="1059">
        <v>646</v>
      </c>
      <c r="HR100" s="1098">
        <v>0.24767801857585139</v>
      </c>
      <c r="HS100" s="1098">
        <v>0.21594740812576668</v>
      </c>
      <c r="HT100" s="1098">
        <v>0.28239177049233571</v>
      </c>
      <c r="HU100" s="1059" t="s">
        <v>2154</v>
      </c>
      <c r="HV100" s="1098">
        <v>8.5139318885448914E-2</v>
      </c>
      <c r="HW100" s="1098">
        <v>6.59941442413816E-2</v>
      </c>
      <c r="HX100" s="1098">
        <v>0.10918929054175609</v>
      </c>
      <c r="HY100" s="1126" t="s">
        <v>2154</v>
      </c>
      <c r="HZ100" s="1059" t="s">
        <v>770</v>
      </c>
      <c r="IA100" s="1059" t="s">
        <v>770</v>
      </c>
      <c r="IB100" s="1059">
        <v>100</v>
      </c>
      <c r="IC100" s="1059">
        <v>63</v>
      </c>
      <c r="ID100" s="1059">
        <v>163</v>
      </c>
      <c r="IE100" s="1059">
        <v>603</v>
      </c>
      <c r="IF100" s="1098">
        <v>0.27031509121061359</v>
      </c>
      <c r="IG100" s="1098">
        <v>0.23640348644601561</v>
      </c>
      <c r="IH100" s="1098">
        <v>0.30713462227465715</v>
      </c>
      <c r="II100" s="1059" t="s">
        <v>3499</v>
      </c>
      <c r="IJ100" s="1098">
        <v>0.1044776119402985</v>
      </c>
      <c r="IK100" s="1098">
        <v>8.2516290711104931E-2</v>
      </c>
      <c r="IL100" s="1098">
        <v>0.13144644524471066</v>
      </c>
      <c r="IM100" s="1126" t="s">
        <v>2154</v>
      </c>
      <c r="IN100" s="1059" t="s">
        <v>770</v>
      </c>
      <c r="IO100" s="1059" t="s">
        <v>770</v>
      </c>
      <c r="IP100" s="1059">
        <v>77</v>
      </c>
      <c r="IQ100" s="1059">
        <v>52</v>
      </c>
      <c r="IR100" s="1059">
        <v>129</v>
      </c>
      <c r="IS100" s="1059">
        <v>516</v>
      </c>
      <c r="IT100" s="1098">
        <v>0.25</v>
      </c>
      <c r="IU100" s="1098">
        <v>0.21457843944004421</v>
      </c>
      <c r="IV100" s="1098">
        <v>0.2891163974717797</v>
      </c>
      <c r="IW100" s="1059" t="s">
        <v>2154</v>
      </c>
      <c r="IX100" s="1098">
        <v>0.10077519379844961</v>
      </c>
      <c r="IY100" s="1098">
        <v>7.7680138039039032E-2</v>
      </c>
      <c r="IZ100" s="1098">
        <v>0.12977053175813705</v>
      </c>
      <c r="JA100" s="1126" t="s">
        <v>2154</v>
      </c>
      <c r="JB100" s="1059">
        <v>62675</v>
      </c>
      <c r="JC100" s="1059">
        <v>3238</v>
      </c>
      <c r="JD100" s="1059">
        <v>2797</v>
      </c>
      <c r="JE100" s="1059">
        <v>2934</v>
      </c>
      <c r="JF100" s="1059">
        <v>3271</v>
      </c>
      <c r="JG100" s="1126">
        <v>3409</v>
      </c>
      <c r="JH100" s="1059">
        <v>12873</v>
      </c>
      <c r="JI100" s="1059">
        <v>72</v>
      </c>
      <c r="JJ100" s="1059">
        <v>118</v>
      </c>
      <c r="JK100" s="1059">
        <v>145</v>
      </c>
      <c r="JL100" s="1059">
        <v>176</v>
      </c>
      <c r="JM100" s="1126">
        <v>215</v>
      </c>
      <c r="JN100" s="1060">
        <v>0.20539289988033507</v>
      </c>
      <c r="JO100" s="1060">
        <v>2.2235948116121063E-2</v>
      </c>
      <c r="JP100" s="1060">
        <v>4.2188058634250986E-2</v>
      </c>
      <c r="JQ100" s="1060">
        <v>4.9420586230402179E-2</v>
      </c>
      <c r="JR100" s="1060">
        <v>5.3806175481504126E-2</v>
      </c>
      <c r="JS100" s="1072">
        <v>6.3068348489293047E-2</v>
      </c>
      <c r="JT100" s="1059">
        <v>64712</v>
      </c>
      <c r="JU100" s="1059">
        <v>62799</v>
      </c>
      <c r="JV100" s="1059">
        <v>58169</v>
      </c>
      <c r="JW100" s="1059">
        <v>4630</v>
      </c>
      <c r="JX100" s="1059">
        <v>366</v>
      </c>
      <c r="JY100" s="1059">
        <v>75</v>
      </c>
      <c r="JZ100" s="1059">
        <v>4189</v>
      </c>
      <c r="KA100" s="1059">
        <v>626</v>
      </c>
      <c r="KB100" s="1059">
        <v>958</v>
      </c>
      <c r="KC100" s="1059">
        <v>237</v>
      </c>
      <c r="KD100" s="1059">
        <v>92</v>
      </c>
      <c r="KE100" s="1060">
        <v>0.89889046853752008</v>
      </c>
      <c r="KF100" s="1072">
        <v>0.10110953146247992</v>
      </c>
      <c r="KG100" s="1059">
        <v>3241</v>
      </c>
      <c r="KH100" s="1059">
        <v>3049</v>
      </c>
      <c r="KI100" s="1059">
        <v>2732</v>
      </c>
      <c r="KJ100" s="1059">
        <v>317</v>
      </c>
      <c r="KK100" s="1059">
        <v>4</v>
      </c>
      <c r="KL100" s="1059">
        <v>5</v>
      </c>
      <c r="KM100" s="1059">
        <v>308</v>
      </c>
      <c r="KN100" s="1059">
        <v>99</v>
      </c>
      <c r="KO100" s="1059">
        <v>76</v>
      </c>
      <c r="KP100" s="1059">
        <v>9</v>
      </c>
      <c r="KQ100" s="1059">
        <v>8</v>
      </c>
      <c r="KR100" s="1060">
        <v>0.84294970688059245</v>
      </c>
      <c r="KS100" s="1072">
        <v>0.15705029311940755</v>
      </c>
      <c r="KT100" s="1059">
        <v>1708</v>
      </c>
      <c r="KU100" s="1059">
        <v>1625</v>
      </c>
      <c r="KV100" s="1059">
        <v>1519</v>
      </c>
      <c r="KW100" s="1059">
        <v>106</v>
      </c>
      <c r="KX100" s="1059">
        <v>5</v>
      </c>
      <c r="KY100" s="1059">
        <v>3</v>
      </c>
      <c r="KZ100" s="1059">
        <v>98</v>
      </c>
      <c r="LA100" s="1059">
        <v>44</v>
      </c>
      <c r="LB100" s="1059">
        <v>34</v>
      </c>
      <c r="LC100" s="1059">
        <v>3</v>
      </c>
      <c r="LD100" s="1059">
        <v>2</v>
      </c>
      <c r="LE100" s="1060">
        <v>0.88934426229508201</v>
      </c>
      <c r="LF100" s="1072">
        <v>0.11065573770491799</v>
      </c>
      <c r="LG100" s="1059">
        <v>1090</v>
      </c>
      <c r="LH100" s="1059">
        <v>1040</v>
      </c>
      <c r="LI100" s="1059">
        <v>990</v>
      </c>
      <c r="LJ100" s="1059">
        <v>50</v>
      </c>
      <c r="LK100" s="1059">
        <v>1</v>
      </c>
      <c r="LL100" s="1059">
        <v>4</v>
      </c>
      <c r="LM100" s="1059">
        <v>45</v>
      </c>
      <c r="LN100" s="1059">
        <v>15</v>
      </c>
      <c r="LO100" s="1059">
        <v>28</v>
      </c>
      <c r="LP100" s="1059">
        <v>6</v>
      </c>
      <c r="LQ100" s="1059">
        <v>1</v>
      </c>
      <c r="LR100" s="1060">
        <v>0.90825688073394495</v>
      </c>
      <c r="LS100" s="1072">
        <v>9.1743119266055051E-2</v>
      </c>
      <c r="LT100" s="1059">
        <v>2934</v>
      </c>
      <c r="LU100" s="1059">
        <v>2800</v>
      </c>
      <c r="LV100" s="1059">
        <v>2678</v>
      </c>
      <c r="LW100" s="1059">
        <v>122</v>
      </c>
      <c r="LX100" s="1059">
        <v>6</v>
      </c>
      <c r="LY100" s="1059">
        <v>6</v>
      </c>
      <c r="LZ100" s="1059">
        <v>110</v>
      </c>
      <c r="MA100" s="1059">
        <v>69</v>
      </c>
      <c r="MB100" s="1059">
        <v>55</v>
      </c>
      <c r="MC100" s="1059">
        <v>6</v>
      </c>
      <c r="MD100" s="1059">
        <v>4</v>
      </c>
      <c r="ME100" s="1060">
        <v>0.91274710293115202</v>
      </c>
      <c r="MF100" s="1072">
        <v>8.7252897068847979E-2</v>
      </c>
      <c r="MG100" s="1059">
        <v>651</v>
      </c>
      <c r="MH100" s="1059">
        <v>632</v>
      </c>
      <c r="MI100" s="1059">
        <v>599</v>
      </c>
      <c r="MJ100" s="1059">
        <v>33</v>
      </c>
      <c r="MK100" s="1059">
        <v>4</v>
      </c>
      <c r="ML100" s="1059">
        <v>0</v>
      </c>
      <c r="MM100" s="1059">
        <v>29</v>
      </c>
      <c r="MN100" s="1059">
        <v>9</v>
      </c>
      <c r="MO100" s="1059">
        <v>9</v>
      </c>
      <c r="MP100" s="1059">
        <v>1</v>
      </c>
      <c r="MQ100" s="1059">
        <v>0</v>
      </c>
      <c r="MR100" s="1060">
        <v>0.92012288786482332</v>
      </c>
      <c r="MS100" s="1072">
        <v>7.9877112135176676E-2</v>
      </c>
      <c r="MT100" s="1059">
        <v>1333</v>
      </c>
      <c r="MU100" s="1059">
        <v>1273</v>
      </c>
      <c r="MV100" s="1059">
        <v>1225</v>
      </c>
      <c r="MW100" s="1059">
        <v>48</v>
      </c>
      <c r="MX100" s="1059">
        <v>2</v>
      </c>
      <c r="MY100" s="1059">
        <v>5</v>
      </c>
      <c r="MZ100" s="1059">
        <v>41</v>
      </c>
      <c r="NA100" s="1059">
        <v>39</v>
      </c>
      <c r="NB100" s="1059">
        <v>15</v>
      </c>
      <c r="NC100" s="1059">
        <v>5</v>
      </c>
      <c r="ND100" s="1059">
        <v>1</v>
      </c>
      <c r="NE100" s="1060">
        <v>0.91897974493623402</v>
      </c>
      <c r="NF100" s="1072">
        <v>8.1020255063765978E-2</v>
      </c>
      <c r="NG100" s="1059">
        <v>1520</v>
      </c>
      <c r="NH100" s="1059">
        <v>1445</v>
      </c>
      <c r="NI100" s="1059">
        <v>1372</v>
      </c>
      <c r="NJ100" s="1059">
        <v>73</v>
      </c>
      <c r="NK100" s="1059">
        <v>4</v>
      </c>
      <c r="NL100" s="1059">
        <v>5</v>
      </c>
      <c r="NM100" s="1059">
        <v>64</v>
      </c>
      <c r="NN100" s="1059">
        <v>25</v>
      </c>
      <c r="NO100" s="1059">
        <v>32</v>
      </c>
      <c r="NP100" s="1059">
        <v>13</v>
      </c>
      <c r="NQ100" s="1059">
        <v>5</v>
      </c>
      <c r="NR100" s="1060">
        <v>0.90263157894736845</v>
      </c>
      <c r="NS100" s="1072">
        <v>9.7368421052631549E-2</v>
      </c>
      <c r="NT100" s="1059">
        <v>3720</v>
      </c>
      <c r="NU100" s="1059">
        <v>3563</v>
      </c>
      <c r="NV100" s="1059">
        <v>3118</v>
      </c>
      <c r="NW100" s="1059">
        <v>445</v>
      </c>
      <c r="NX100" s="1059">
        <v>8</v>
      </c>
      <c r="NY100" s="1059">
        <v>10</v>
      </c>
      <c r="NZ100" s="1059">
        <v>427</v>
      </c>
      <c r="OA100" s="1059">
        <v>62</v>
      </c>
      <c r="OB100" s="1059">
        <v>75</v>
      </c>
      <c r="OC100" s="1059">
        <v>17</v>
      </c>
      <c r="OD100" s="1059">
        <v>3</v>
      </c>
      <c r="OE100" s="1060">
        <v>0.83817204301075265</v>
      </c>
      <c r="OF100" s="1072">
        <v>0.16182795698924735</v>
      </c>
      <c r="OG100" s="1059">
        <v>16197</v>
      </c>
      <c r="OH100" s="1059">
        <v>15427</v>
      </c>
      <c r="OI100" s="1059">
        <v>14233</v>
      </c>
      <c r="OJ100" s="1059">
        <v>1194</v>
      </c>
      <c r="OK100" s="1059">
        <v>34</v>
      </c>
      <c r="OL100" s="1059">
        <v>38</v>
      </c>
      <c r="OM100" s="1059">
        <v>1122</v>
      </c>
      <c r="ON100" s="1059">
        <v>362</v>
      </c>
      <c r="OO100" s="1059">
        <v>324</v>
      </c>
      <c r="OP100" s="1059">
        <v>60</v>
      </c>
      <c r="OQ100" s="1059">
        <v>24</v>
      </c>
      <c r="OR100" s="1060">
        <v>0.87874297709452365</v>
      </c>
      <c r="OS100" s="1072">
        <v>0.12125702290547635</v>
      </c>
      <c r="OT100" s="1059">
        <v>65687</v>
      </c>
      <c r="OU100" s="1059">
        <v>18.849948985339566</v>
      </c>
      <c r="OV100" s="1060">
        <v>2.4390243902439025E-2</v>
      </c>
      <c r="OW100" s="1072">
        <v>0.1951219512195122</v>
      </c>
      <c r="OX100" s="1059">
        <v>9938</v>
      </c>
      <c r="OY100" s="1060">
        <v>0.1684870195210304</v>
      </c>
      <c r="OZ100" s="1059">
        <v>1674.4240000000002</v>
      </c>
      <c r="PA100" s="1060">
        <v>2.4390243902439025E-2</v>
      </c>
      <c r="PB100" s="1072">
        <v>0.14634146341463414</v>
      </c>
      <c r="PC100" s="1059">
        <v>2890</v>
      </c>
      <c r="PD100" s="1059">
        <v>300</v>
      </c>
      <c r="PE100" s="1126">
        <v>180</v>
      </c>
      <c r="PF100" s="1059">
        <v>2765</v>
      </c>
      <c r="PG100" s="1059">
        <v>275</v>
      </c>
      <c r="PH100" s="1126">
        <v>200</v>
      </c>
      <c r="PI100" s="1059">
        <v>2630</v>
      </c>
      <c r="PJ100" s="1059">
        <v>345</v>
      </c>
      <c r="PK100" s="1126">
        <v>155</v>
      </c>
      <c r="PL100" s="1059">
        <v>2485</v>
      </c>
      <c r="PM100" s="1059">
        <v>315</v>
      </c>
      <c r="PN100" s="1126">
        <v>125</v>
      </c>
      <c r="PO100" s="1059">
        <v>2345</v>
      </c>
      <c r="PP100" s="1059">
        <v>330</v>
      </c>
      <c r="PQ100" s="1126">
        <v>135</v>
      </c>
      <c r="PR100" s="1059">
        <v>2240</v>
      </c>
      <c r="PS100" s="1059">
        <v>310</v>
      </c>
      <c r="PT100" s="1126">
        <v>90</v>
      </c>
      <c r="PU100" s="1059" t="s">
        <v>770</v>
      </c>
      <c r="PV100" s="1059" t="s">
        <v>770</v>
      </c>
      <c r="PW100" s="1059" t="s">
        <v>770</v>
      </c>
      <c r="PX100" s="1059" t="s">
        <v>770</v>
      </c>
      <c r="PY100" s="1059" t="s">
        <v>770</v>
      </c>
      <c r="PZ100" s="1059" t="s">
        <v>770</v>
      </c>
      <c r="QA100" s="1059" t="s">
        <v>770</v>
      </c>
      <c r="QB100" s="1126" t="s">
        <v>770</v>
      </c>
      <c r="QC100" s="1059">
        <v>707</v>
      </c>
      <c r="QD100" s="1059">
        <v>667</v>
      </c>
      <c r="QE100" s="1059" t="s">
        <v>770</v>
      </c>
      <c r="QF100" s="1059">
        <v>712</v>
      </c>
      <c r="QG100" s="1059">
        <v>728</v>
      </c>
      <c r="QH100" s="1059">
        <v>699</v>
      </c>
      <c r="QI100" s="1059">
        <v>688</v>
      </c>
      <c r="QJ100" s="1059">
        <v>635</v>
      </c>
      <c r="QK100" s="1126">
        <v>686</v>
      </c>
      <c r="QL100" s="1059">
        <v>735</v>
      </c>
      <c r="QM100" s="1059">
        <v>728</v>
      </c>
      <c r="QN100" s="1059">
        <v>685</v>
      </c>
      <c r="QO100" s="1059">
        <v>809</v>
      </c>
      <c r="QP100" s="1059">
        <v>759</v>
      </c>
      <c r="QQ100" s="1059">
        <v>760</v>
      </c>
      <c r="QR100" s="1059">
        <v>733</v>
      </c>
      <c r="QS100" s="1059">
        <v>752</v>
      </c>
      <c r="QT100" s="1059">
        <v>714</v>
      </c>
      <c r="QU100" s="1059">
        <v>668</v>
      </c>
      <c r="QV100" s="1059">
        <v>657</v>
      </c>
      <c r="QW100" s="1059">
        <v>598</v>
      </c>
      <c r="QX100" s="1059">
        <v>612</v>
      </c>
      <c r="QY100" s="1059">
        <v>594</v>
      </c>
      <c r="QZ100" s="1059">
        <v>583</v>
      </c>
      <c r="RA100" s="1059">
        <v>581</v>
      </c>
      <c r="RB100" s="1059">
        <v>596</v>
      </c>
      <c r="RC100" s="1059">
        <v>653</v>
      </c>
      <c r="RD100" s="1059">
        <v>641</v>
      </c>
      <c r="RE100" s="1059">
        <v>724</v>
      </c>
      <c r="RF100" s="1059">
        <v>716</v>
      </c>
      <c r="RG100" s="1059">
        <v>757</v>
      </c>
      <c r="RH100" s="1059">
        <v>783</v>
      </c>
      <c r="RI100" s="1059">
        <v>735</v>
      </c>
      <c r="RJ100" s="1126">
        <v>711</v>
      </c>
      <c r="RK100" s="1059">
        <v>741</v>
      </c>
      <c r="RL100" s="1059">
        <v>678</v>
      </c>
      <c r="RM100" s="1059">
        <v>798</v>
      </c>
      <c r="RN100" s="1059">
        <v>732</v>
      </c>
      <c r="RO100" s="1059">
        <v>753</v>
      </c>
      <c r="RP100" s="1059">
        <v>735</v>
      </c>
      <c r="RQ100" s="1059">
        <v>733</v>
      </c>
      <c r="RR100" s="1059">
        <v>709</v>
      </c>
      <c r="RS100" s="1059">
        <v>653</v>
      </c>
      <c r="RT100" s="1059">
        <v>646</v>
      </c>
      <c r="RU100" s="1059">
        <v>601</v>
      </c>
      <c r="RV100" s="1059">
        <v>583</v>
      </c>
      <c r="RW100" s="1059">
        <v>595</v>
      </c>
      <c r="RX100" s="1059">
        <v>578</v>
      </c>
      <c r="RY100" s="1059">
        <v>570</v>
      </c>
      <c r="RZ100" s="1059">
        <v>577</v>
      </c>
      <c r="SA100" s="1059">
        <v>638</v>
      </c>
      <c r="SB100" s="1059">
        <v>625</v>
      </c>
      <c r="SC100" s="1059">
        <v>708</v>
      </c>
      <c r="SD100" s="1059">
        <v>733</v>
      </c>
      <c r="SE100" s="1059">
        <v>771</v>
      </c>
      <c r="SF100" s="1059">
        <v>784</v>
      </c>
      <c r="SG100" s="1059">
        <v>733</v>
      </c>
      <c r="SH100" s="1059">
        <v>701</v>
      </c>
      <c r="SI100" s="1126">
        <v>810</v>
      </c>
      <c r="SJ100" s="1059">
        <v>679</v>
      </c>
      <c r="SK100" s="1059">
        <v>770</v>
      </c>
      <c r="SL100" s="1059">
        <v>743</v>
      </c>
      <c r="SM100" s="1059">
        <v>758</v>
      </c>
      <c r="SN100" s="1059">
        <v>728</v>
      </c>
      <c r="SO100" s="1059">
        <v>720</v>
      </c>
      <c r="SP100" s="1059">
        <v>701</v>
      </c>
      <c r="SQ100" s="1059">
        <v>643</v>
      </c>
      <c r="SR100" s="1059">
        <v>635</v>
      </c>
      <c r="SS100" s="1059">
        <v>610</v>
      </c>
      <c r="ST100" s="1059">
        <v>587</v>
      </c>
      <c r="SU100" s="1059">
        <v>596</v>
      </c>
      <c r="SV100" s="1059">
        <v>568</v>
      </c>
      <c r="SW100" s="1059">
        <v>570</v>
      </c>
      <c r="SX100" s="1059">
        <v>548</v>
      </c>
      <c r="SY100" s="1059">
        <v>616</v>
      </c>
      <c r="SZ100" s="1059">
        <v>621</v>
      </c>
      <c r="TA100" s="1059">
        <v>704</v>
      </c>
      <c r="TB100" s="1059">
        <v>687</v>
      </c>
      <c r="TC100" s="1059">
        <v>765</v>
      </c>
      <c r="TD100" s="1059">
        <v>782</v>
      </c>
      <c r="TE100" s="1059">
        <v>733</v>
      </c>
      <c r="TF100" s="1059">
        <v>702</v>
      </c>
      <c r="TG100" s="1059">
        <v>814</v>
      </c>
      <c r="TH100" s="1126">
        <v>779</v>
      </c>
      <c r="TI100" s="1059">
        <v>427</v>
      </c>
      <c r="TJ100" s="1059">
        <v>251</v>
      </c>
      <c r="TK100" s="1059">
        <v>678</v>
      </c>
      <c r="TL100" s="1060">
        <v>0.37020648967551623</v>
      </c>
      <c r="TM100" s="1060">
        <v>0.33468708341108883</v>
      </c>
      <c r="TN100" s="1060">
        <v>0.40718839552442831</v>
      </c>
      <c r="TO100" s="1126" t="s">
        <v>3498</v>
      </c>
      <c r="TP100" s="1059">
        <v>355</v>
      </c>
      <c r="TQ100" s="1059">
        <v>350</v>
      </c>
      <c r="TR100" s="1059">
        <v>705</v>
      </c>
      <c r="TS100" s="1060">
        <v>0.49645390070921985</v>
      </c>
      <c r="TT100" s="1060">
        <v>0.45966592710861903</v>
      </c>
      <c r="TU100" s="1060">
        <v>0.53328030940480597</v>
      </c>
      <c r="TV100" s="1126" t="s">
        <v>3498</v>
      </c>
      <c r="TW100" s="1059">
        <v>320</v>
      </c>
      <c r="TX100" s="1059">
        <v>356</v>
      </c>
      <c r="TY100" s="1059">
        <v>676</v>
      </c>
      <c r="TZ100" s="1060">
        <v>0.52662721893491127</v>
      </c>
      <c r="UA100" s="1060">
        <v>0.48894481808966822</v>
      </c>
      <c r="UB100" s="1060">
        <v>0.56400870443078588</v>
      </c>
      <c r="UC100" s="1126" t="s">
        <v>3498</v>
      </c>
      <c r="UD100" s="1059">
        <v>261</v>
      </c>
      <c r="UE100" s="1059">
        <v>485</v>
      </c>
      <c r="UF100" s="1059">
        <v>746</v>
      </c>
      <c r="UG100" s="1060">
        <v>0.65013404825737264</v>
      </c>
      <c r="UH100" s="1060">
        <v>0.61522000513018205</v>
      </c>
      <c r="UI100" s="1060">
        <v>0.68350980950595963</v>
      </c>
      <c r="UJ100" s="1126" t="s">
        <v>3498</v>
      </c>
      <c r="UK100" s="1059">
        <v>230</v>
      </c>
      <c r="UL100" s="1059">
        <v>505</v>
      </c>
      <c r="UM100" s="1059">
        <v>735</v>
      </c>
      <c r="UN100" s="1060">
        <v>0.68707482993197277</v>
      </c>
      <c r="UO100" s="1060">
        <v>0.65265353451461894</v>
      </c>
      <c r="UP100" s="1060">
        <v>0.71955080880815925</v>
      </c>
      <c r="UQ100" s="1126" t="s">
        <v>2154</v>
      </c>
      <c r="UR100" s="1059">
        <v>7616</v>
      </c>
      <c r="US100" s="1059">
        <v>7240</v>
      </c>
      <c r="UT100" s="1059">
        <v>376</v>
      </c>
      <c r="UU100" s="1059">
        <v>287</v>
      </c>
      <c r="UV100" s="1060">
        <v>0.76329787234042556</v>
      </c>
      <c r="UW100" s="1059">
        <v>89</v>
      </c>
      <c r="UX100" s="1072">
        <v>0.23670212765957446</v>
      </c>
      <c r="UY100" s="1059">
        <v>6035</v>
      </c>
      <c r="UZ100" s="1059">
        <v>3524</v>
      </c>
      <c r="VA100" s="1059">
        <v>677</v>
      </c>
      <c r="VB100" s="1059">
        <v>1834</v>
      </c>
      <c r="VC100" s="1060">
        <v>0.58392709196354597</v>
      </c>
      <c r="VD100" s="1060">
        <v>0.11217895608947805</v>
      </c>
      <c r="VE100" s="1072">
        <v>0.30389395194697599</v>
      </c>
      <c r="VF100" s="1059">
        <v>18686</v>
      </c>
      <c r="VG100" s="1059">
        <v>1118</v>
      </c>
      <c r="VH100" s="1059">
        <v>989</v>
      </c>
      <c r="VI100" s="1059">
        <v>450</v>
      </c>
      <c r="VJ100" s="1059">
        <v>11103</v>
      </c>
      <c r="VK100" s="1059">
        <v>849</v>
      </c>
      <c r="VL100" s="1059">
        <v>6465</v>
      </c>
      <c r="VM100" s="1072">
        <v>0.13132250580046403</v>
      </c>
      <c r="VN100" s="1059">
        <v>3374</v>
      </c>
      <c r="VO100" s="1059">
        <v>3</v>
      </c>
      <c r="VP100" s="1059">
        <v>1006</v>
      </c>
      <c r="VQ100" s="1059">
        <v>1549</v>
      </c>
      <c r="VR100" s="1059">
        <v>572</v>
      </c>
      <c r="VS100" s="1126">
        <v>6504</v>
      </c>
      <c r="VT100" s="1059">
        <v>2586</v>
      </c>
      <c r="VU100" s="1059">
        <v>2078</v>
      </c>
      <c r="VV100" s="1059">
        <v>498</v>
      </c>
      <c r="VW100" s="1059">
        <v>10</v>
      </c>
      <c r="VX100" s="1059">
        <v>508</v>
      </c>
      <c r="VY100" s="1060">
        <v>0.1925754060324826</v>
      </c>
      <c r="VZ100" s="1072">
        <v>0.19644238205723125</v>
      </c>
      <c r="WA100" s="1059">
        <v>510</v>
      </c>
      <c r="WB100" s="1059">
        <v>460</v>
      </c>
      <c r="WC100" s="1059">
        <v>425</v>
      </c>
      <c r="WD100" s="1059">
        <v>430</v>
      </c>
      <c r="WE100" s="1059">
        <v>385</v>
      </c>
      <c r="WF100" s="1059">
        <v>335</v>
      </c>
      <c r="WG100" s="1126">
        <v>280</v>
      </c>
      <c r="WH100" s="1059">
        <v>1541</v>
      </c>
      <c r="WI100" s="1059">
        <v>550</v>
      </c>
      <c r="WJ100" s="1060">
        <v>0.35691109669046073</v>
      </c>
      <c r="WK100" s="1126">
        <v>144</v>
      </c>
      <c r="WL100" s="1059" t="s">
        <v>770</v>
      </c>
      <c r="WM100" s="1060" t="s">
        <v>770</v>
      </c>
      <c r="WN100" s="1060" t="s">
        <v>770</v>
      </c>
      <c r="WO100" s="1072" t="s">
        <v>770</v>
      </c>
      <c r="WP100" s="1059" t="s">
        <v>770</v>
      </c>
      <c r="WQ100" s="1060" t="s">
        <v>770</v>
      </c>
      <c r="WR100" s="1060" t="s">
        <v>770</v>
      </c>
      <c r="WS100" s="1072" t="s">
        <v>770</v>
      </c>
      <c r="WT100" s="1059" t="s">
        <v>770</v>
      </c>
      <c r="WU100" s="1060" t="s">
        <v>770</v>
      </c>
      <c r="WV100" s="1060" t="s">
        <v>770</v>
      </c>
      <c r="WW100" s="1072" t="s">
        <v>770</v>
      </c>
      <c r="WX100" s="1059" t="s">
        <v>770</v>
      </c>
      <c r="WY100" s="1060" t="s">
        <v>770</v>
      </c>
      <c r="WZ100" s="1060" t="s">
        <v>770</v>
      </c>
      <c r="XA100" s="1072" t="s">
        <v>770</v>
      </c>
      <c r="XB100" s="1059">
        <v>1442</v>
      </c>
      <c r="XC100" s="1059">
        <v>28932</v>
      </c>
      <c r="XD100" s="1072">
        <v>4.9841006497995298E-2</v>
      </c>
      <c r="XE100" s="1059">
        <v>555</v>
      </c>
      <c r="XF100" s="1059">
        <v>2965</v>
      </c>
      <c r="XG100" s="1060">
        <v>0.18718381112984822</v>
      </c>
      <c r="XH100" s="1060">
        <v>0.17355185509212226</v>
      </c>
      <c r="XI100" s="1060">
        <v>0.20162528867598672</v>
      </c>
      <c r="XJ100" s="1059">
        <v>610</v>
      </c>
      <c r="XK100" s="1059">
        <v>3100</v>
      </c>
      <c r="XL100" s="1060">
        <v>0.1967741935483871</v>
      </c>
      <c r="XM100" s="1060">
        <v>0.18315819794654611</v>
      </c>
      <c r="XN100" s="1060">
        <v>0.21114076192548711</v>
      </c>
      <c r="XO100" s="1059">
        <v>590</v>
      </c>
      <c r="XP100" s="1059">
        <v>3175</v>
      </c>
      <c r="XQ100" s="1060">
        <v>0.1858267716535433</v>
      </c>
      <c r="XR100" s="1060">
        <v>0.17267956248510297</v>
      </c>
      <c r="XS100" s="1060">
        <v>0.19973330369787509</v>
      </c>
      <c r="XT100" s="1059">
        <v>660</v>
      </c>
      <c r="XU100" s="1059">
        <v>3315</v>
      </c>
      <c r="XV100" s="1060">
        <v>0.19909502262443438</v>
      </c>
      <c r="XW100" s="1060">
        <v>0.18585335014789528</v>
      </c>
      <c r="XX100" s="1060">
        <v>0.21303327196002045</v>
      </c>
      <c r="XY100" s="1059">
        <v>675</v>
      </c>
      <c r="XZ100" s="1059">
        <v>3470</v>
      </c>
      <c r="YA100" s="1060">
        <v>0.19452449567723343</v>
      </c>
      <c r="YB100" s="1060">
        <v>0.18169491778784333</v>
      </c>
      <c r="YC100" s="1060">
        <v>0.20802967812975462</v>
      </c>
      <c r="YD100" s="1059">
        <v>675</v>
      </c>
      <c r="YE100" s="1059">
        <v>3535</v>
      </c>
      <c r="YF100" s="1060">
        <v>0.19094766619519093</v>
      </c>
      <c r="YG100" s="1060">
        <v>0.17832900292036308</v>
      </c>
      <c r="YH100" s="1060">
        <v>0.2042372901940667</v>
      </c>
      <c r="YI100" s="1059" t="s">
        <v>770</v>
      </c>
      <c r="YJ100" s="1059" t="s">
        <v>770</v>
      </c>
      <c r="YK100" s="1060" t="s">
        <v>770</v>
      </c>
      <c r="YL100" s="1060" t="s">
        <v>770</v>
      </c>
      <c r="YM100" s="1072" t="s">
        <v>770</v>
      </c>
      <c r="YN100" s="1059">
        <v>600</v>
      </c>
      <c r="YO100" s="1059">
        <v>585</v>
      </c>
      <c r="YP100" s="1059">
        <v>640</v>
      </c>
      <c r="YQ100" s="1059">
        <v>665</v>
      </c>
      <c r="YR100" s="1059">
        <v>635</v>
      </c>
      <c r="YS100" s="1059">
        <v>525</v>
      </c>
      <c r="YT100" s="1126">
        <v>490</v>
      </c>
      <c r="YU100" s="1059">
        <v>51</v>
      </c>
      <c r="YV100" s="1059">
        <v>368</v>
      </c>
      <c r="YW100" s="1060">
        <v>0.13858695652173914</v>
      </c>
      <c r="YX100" s="1060">
        <v>0.10700424699803644</v>
      </c>
      <c r="YY100" s="1060">
        <v>0.17763711374848537</v>
      </c>
      <c r="YZ100" s="1059">
        <v>39</v>
      </c>
      <c r="ZA100" s="1059">
        <v>369</v>
      </c>
      <c r="ZB100" s="1060">
        <v>0.10569105691056911</v>
      </c>
      <c r="ZC100" s="1060">
        <v>7.8283588033135773E-2</v>
      </c>
      <c r="ZD100" s="1060">
        <v>0.14122381084777327</v>
      </c>
      <c r="ZE100" s="1059">
        <v>40</v>
      </c>
      <c r="ZF100" s="1059">
        <v>363</v>
      </c>
      <c r="ZG100" s="1060">
        <v>0.11019283746556474</v>
      </c>
      <c r="ZH100" s="1060">
        <v>8.1972808318367285E-2</v>
      </c>
      <c r="ZI100" s="1060">
        <v>0.14657676481391713</v>
      </c>
      <c r="ZJ100" s="1059">
        <v>87</v>
      </c>
      <c r="ZK100" s="1059">
        <v>365</v>
      </c>
      <c r="ZL100" s="1060">
        <v>0.23835616438356164</v>
      </c>
      <c r="ZM100" s="1060">
        <v>0.19751307659331285</v>
      </c>
      <c r="ZN100" s="1072">
        <v>0.28464925783978207</v>
      </c>
      <c r="ZO100" s="1059">
        <v>677</v>
      </c>
      <c r="ZP100" s="1059">
        <v>49</v>
      </c>
      <c r="ZQ100" s="1059">
        <v>628</v>
      </c>
      <c r="ZR100" s="1060">
        <v>0.92762186115214185</v>
      </c>
      <c r="ZS100" s="1059">
        <v>218</v>
      </c>
      <c r="ZT100" s="1059">
        <v>61</v>
      </c>
      <c r="ZU100" s="1059">
        <v>279</v>
      </c>
      <c r="ZV100" s="1060">
        <v>0.34713375796178342</v>
      </c>
      <c r="ZW100" s="1060">
        <v>0.31093180937609272</v>
      </c>
      <c r="ZX100" s="1060">
        <v>0.38519449363928704</v>
      </c>
      <c r="ZY100" s="1060">
        <v>0.44426751592356689</v>
      </c>
      <c r="ZZ100" s="1060">
        <v>0.40586134427882553</v>
      </c>
      <c r="AAA100" s="1072">
        <v>0.48335137036219833</v>
      </c>
      <c r="AAB100" s="1059">
        <v>94</v>
      </c>
      <c r="AAC100" s="1059">
        <v>594</v>
      </c>
      <c r="AAD100" s="1059">
        <v>688</v>
      </c>
      <c r="AAE100" s="1060">
        <v>0.86337209302325579</v>
      </c>
      <c r="AAF100" s="1059">
        <v>196</v>
      </c>
      <c r="AAG100" s="1060">
        <v>0.32996632996632996</v>
      </c>
      <c r="AAH100" s="1060">
        <v>0.2933520104706035</v>
      </c>
      <c r="AAI100" s="1060">
        <v>0.36876576838256186</v>
      </c>
      <c r="AAJ100" s="1059">
        <v>85</v>
      </c>
      <c r="AAK100" s="1059">
        <v>281</v>
      </c>
      <c r="AAL100" s="1060">
        <v>0.47306397306397308</v>
      </c>
      <c r="AAM100" s="1060">
        <v>0.43321512239916166</v>
      </c>
      <c r="AAN100" s="1072">
        <v>0.51325898118153779</v>
      </c>
      <c r="AAO100" s="1059">
        <v>662</v>
      </c>
      <c r="AAP100" s="1059">
        <v>221</v>
      </c>
      <c r="AAQ100" s="1060">
        <v>0.33383685800604229</v>
      </c>
      <c r="AAR100" s="1060">
        <v>0.29896313264271424</v>
      </c>
      <c r="AAS100" s="1060">
        <v>0.37062788322816104</v>
      </c>
      <c r="AAT100" s="1059">
        <v>88</v>
      </c>
      <c r="AAU100" s="1059">
        <v>309</v>
      </c>
      <c r="AAV100" s="1060">
        <v>0.46676737160120846</v>
      </c>
      <c r="AAW100" s="1060">
        <v>0.42906454442136888</v>
      </c>
      <c r="AAX100" s="1072">
        <v>0.50485365875280619</v>
      </c>
      <c r="AAY100" s="1059">
        <v>718</v>
      </c>
      <c r="AAZ100" s="1059">
        <v>698</v>
      </c>
      <c r="ABA100" s="1059">
        <v>20</v>
      </c>
      <c r="ABB100" s="1060">
        <v>0.97214484679665736</v>
      </c>
      <c r="ABC100" s="1059">
        <v>270</v>
      </c>
      <c r="ABD100" s="1060">
        <v>0.38681948424068768</v>
      </c>
      <c r="ABE100" s="1060">
        <v>0.3514025908595888</v>
      </c>
      <c r="ABF100" s="1060">
        <v>0.42347534202074033</v>
      </c>
      <c r="ABG100" s="1059">
        <v>53</v>
      </c>
      <c r="ABH100" s="1059">
        <v>323</v>
      </c>
      <c r="ABI100" s="1060">
        <v>0.46275071633237824</v>
      </c>
      <c r="ABJ100" s="1060">
        <v>0.42606561314410907</v>
      </c>
      <c r="ABK100" s="1072">
        <v>0.49984357995574608</v>
      </c>
      <c r="ABL100" s="1059">
        <v>18686</v>
      </c>
      <c r="ABM100" s="1059">
        <v>12221</v>
      </c>
      <c r="ABN100" s="1059">
        <v>6465</v>
      </c>
      <c r="ABO100" s="1059">
        <v>1118</v>
      </c>
      <c r="ABP100" s="1059">
        <v>696</v>
      </c>
      <c r="ABQ100" s="1059">
        <v>1274</v>
      </c>
      <c r="ABR100" s="1059">
        <v>989</v>
      </c>
      <c r="ABS100" s="1059">
        <v>955</v>
      </c>
      <c r="ABT100" s="1059">
        <v>584</v>
      </c>
      <c r="ABU100" s="1059">
        <v>450</v>
      </c>
      <c r="ABV100" s="1059">
        <v>339</v>
      </c>
      <c r="ABW100" s="1126">
        <v>60</v>
      </c>
      <c r="ABX100" s="1059">
        <v>490</v>
      </c>
      <c r="ABY100" s="1059">
        <v>390</v>
      </c>
      <c r="ABZ100" s="1059">
        <v>295</v>
      </c>
      <c r="ACA100" s="1059">
        <v>170</v>
      </c>
      <c r="ACB100" s="1059">
        <v>1155</v>
      </c>
      <c r="ACC100" s="1059">
        <v>1320</v>
      </c>
      <c r="ACD100" s="1059">
        <v>745</v>
      </c>
      <c r="ACE100" s="1059">
        <v>525</v>
      </c>
      <c r="ACF100" s="1059">
        <v>415</v>
      </c>
      <c r="ACG100" s="1059">
        <v>310</v>
      </c>
      <c r="ACH100" s="1059">
        <v>135</v>
      </c>
      <c r="ACI100" s="1059">
        <v>1260</v>
      </c>
      <c r="ACJ100" s="1059">
        <v>1410</v>
      </c>
      <c r="ACK100" s="1059">
        <v>805</v>
      </c>
      <c r="ACL100" s="1059">
        <v>635</v>
      </c>
      <c r="ACM100" s="1059">
        <v>480</v>
      </c>
      <c r="ACN100" s="1059">
        <v>320</v>
      </c>
      <c r="ACO100" s="1059">
        <v>155</v>
      </c>
      <c r="ACP100" s="1059">
        <v>1405</v>
      </c>
      <c r="ACQ100" s="1059">
        <v>1605</v>
      </c>
      <c r="ACR100" s="1059">
        <v>945</v>
      </c>
      <c r="ACS100" s="1059">
        <v>665</v>
      </c>
      <c r="ACT100" s="1059">
        <v>510</v>
      </c>
      <c r="ACU100" s="1059">
        <v>380</v>
      </c>
      <c r="ACV100" s="1059">
        <v>205</v>
      </c>
      <c r="ACW100" s="1059">
        <v>1550</v>
      </c>
      <c r="ACX100" s="1059">
        <v>1720</v>
      </c>
      <c r="ACY100" s="1059">
        <v>1000</v>
      </c>
      <c r="ACZ100" s="1059">
        <v>640</v>
      </c>
      <c r="ADA100" s="1059">
        <v>535</v>
      </c>
      <c r="ADB100" s="1059">
        <v>390</v>
      </c>
      <c r="ADC100" s="1059">
        <v>175</v>
      </c>
      <c r="ADD100" s="1059">
        <v>1585</v>
      </c>
      <c r="ADE100" s="1059">
        <v>1755</v>
      </c>
      <c r="ADF100" s="1059">
        <v>1040</v>
      </c>
      <c r="ADG100" s="1059">
        <v>585</v>
      </c>
      <c r="ADH100" s="1059">
        <v>565</v>
      </c>
      <c r="ADI100" s="1059">
        <v>420</v>
      </c>
      <c r="ADJ100" s="1059">
        <v>245</v>
      </c>
      <c r="ADK100" s="1059">
        <v>1570</v>
      </c>
      <c r="ADL100" s="1059">
        <v>1790</v>
      </c>
      <c r="ADM100" s="1126">
        <v>1020</v>
      </c>
      <c r="ADN100" s="1059">
        <v>684</v>
      </c>
      <c r="ADO100" s="1059">
        <v>660</v>
      </c>
      <c r="ADP100" s="1060">
        <v>0.96491228070175439</v>
      </c>
      <c r="ADQ100" s="1059">
        <v>658</v>
      </c>
      <c r="ADR100" s="1060">
        <v>0.96198830409356728</v>
      </c>
      <c r="ADS100" s="1059">
        <v>693</v>
      </c>
      <c r="ADT100" s="1059">
        <v>662</v>
      </c>
      <c r="ADU100" s="1060">
        <v>0.95526695526695526</v>
      </c>
      <c r="ADV100" s="1059">
        <v>648</v>
      </c>
      <c r="ADW100" s="1060">
        <v>0.93506493506493504</v>
      </c>
      <c r="ADX100" s="1059">
        <v>652</v>
      </c>
      <c r="ADY100" s="1060">
        <v>0.9408369408369408</v>
      </c>
      <c r="ADZ100" s="1059">
        <v>651</v>
      </c>
      <c r="AEA100" s="1060">
        <v>0.93939393939393945</v>
      </c>
      <c r="AEB100" s="1059">
        <v>712</v>
      </c>
      <c r="AEC100" s="1059">
        <v>677</v>
      </c>
      <c r="AED100" s="1060">
        <v>0.9508426966292135</v>
      </c>
      <c r="AEE100" s="1059">
        <v>644</v>
      </c>
      <c r="AEF100" s="1060">
        <v>0.9044943820224719</v>
      </c>
      <c r="AEG100" s="1059">
        <v>677</v>
      </c>
      <c r="AEH100" s="1060">
        <v>0.9508426966292135</v>
      </c>
      <c r="AEI100" s="1059">
        <v>675</v>
      </c>
      <c r="AEJ100" s="1060">
        <v>0.9480337078651685</v>
      </c>
      <c r="AEK100" s="1059">
        <v>649</v>
      </c>
      <c r="AEL100" s="1060">
        <v>0.9115168539325843</v>
      </c>
      <c r="AEM100" s="1059">
        <v>661</v>
      </c>
      <c r="AEN100" s="1060">
        <v>0.9283707865168539</v>
      </c>
      <c r="AEO100" s="1059">
        <v>637</v>
      </c>
      <c r="AEP100" s="1072">
        <v>0.8946629213483146</v>
      </c>
      <c r="AEQ100" s="1158">
        <v>699</v>
      </c>
      <c r="AER100" s="1042">
        <v>645</v>
      </c>
      <c r="AES100" s="1144">
        <v>0.92274678111587982</v>
      </c>
      <c r="AET100" s="64">
        <v>138</v>
      </c>
      <c r="AEU100" s="1144">
        <v>0.19742489270386265</v>
      </c>
      <c r="AEV100" s="1042">
        <v>648</v>
      </c>
      <c r="AEW100" s="1144">
        <v>0.92703862660944203</v>
      </c>
      <c r="AEX100" s="1042">
        <v>659</v>
      </c>
      <c r="AEY100" s="1042">
        <v>636</v>
      </c>
      <c r="AEZ100" s="1144">
        <v>0.96509863429438547</v>
      </c>
      <c r="AFA100" s="65">
        <v>616</v>
      </c>
      <c r="AFB100" s="1144">
        <v>0.93474962063732925</v>
      </c>
      <c r="AFC100" s="65">
        <v>509</v>
      </c>
      <c r="AFD100" s="1144">
        <v>0.77238239757207894</v>
      </c>
      <c r="AFE100" s="1042">
        <v>617</v>
      </c>
      <c r="AFF100" s="1144">
        <v>0.93626707132018205</v>
      </c>
      <c r="AFG100" s="1042">
        <v>498</v>
      </c>
      <c r="AFH100" s="1144">
        <v>0.75569044006069808</v>
      </c>
      <c r="AFI100" s="1042">
        <v>712</v>
      </c>
      <c r="AFJ100" s="1042">
        <v>686</v>
      </c>
      <c r="AFK100" s="1144">
        <v>0.9634831460674157</v>
      </c>
      <c r="AFL100" s="65">
        <v>593</v>
      </c>
      <c r="AFM100" s="1144">
        <v>0.8328651685393258</v>
      </c>
      <c r="AFN100" s="65">
        <v>686</v>
      </c>
      <c r="AFO100" s="1144">
        <v>0.9634831460674157</v>
      </c>
      <c r="AFP100" s="65">
        <v>686</v>
      </c>
      <c r="AFQ100" s="1144">
        <v>0.9634831460674157</v>
      </c>
      <c r="AFR100" s="65">
        <v>509</v>
      </c>
      <c r="AFS100" s="1144">
        <v>0.7148876404494382</v>
      </c>
      <c r="AFT100" s="65">
        <v>663</v>
      </c>
      <c r="AFU100" s="1144">
        <v>0.9311797752808989</v>
      </c>
      <c r="AFV100" s="1042">
        <v>684</v>
      </c>
      <c r="AFW100" s="1144">
        <v>0.9606741573033708</v>
      </c>
      <c r="AFX100" s="1042">
        <v>654</v>
      </c>
      <c r="AFY100" s="1144">
        <v>0.9185393258426966</v>
      </c>
      <c r="AFZ100" s="1042">
        <v>504</v>
      </c>
      <c r="AGA100" s="1144">
        <v>0.7078651685393258</v>
      </c>
      <c r="AGB100" s="1042">
        <v>493</v>
      </c>
      <c r="AGC100" s="802">
        <v>0.69241573033707871</v>
      </c>
      <c r="AGD100" s="1042">
        <v>660</v>
      </c>
      <c r="AGE100" s="1039">
        <v>642</v>
      </c>
      <c r="AGF100" s="1145">
        <v>0.97272727272727277</v>
      </c>
      <c r="AGG100" s="1039">
        <v>3</v>
      </c>
      <c r="AGH100" s="1145">
        <v>4.5454545454545452E-3</v>
      </c>
      <c r="AGI100" s="1039">
        <v>640</v>
      </c>
      <c r="AGJ100" s="1145">
        <v>0.96969696969696972</v>
      </c>
      <c r="AGK100" s="1039">
        <v>724</v>
      </c>
      <c r="AGL100" s="1039">
        <v>706</v>
      </c>
      <c r="AGM100" s="1145">
        <v>0.97513812154696133</v>
      </c>
      <c r="AGN100" s="1039">
        <v>683</v>
      </c>
      <c r="AGO100" s="1145">
        <v>0.9433701657458563</v>
      </c>
      <c r="AGP100" s="1039">
        <v>706</v>
      </c>
      <c r="AGQ100" s="1145">
        <v>0.97513812154696133</v>
      </c>
      <c r="AGR100" s="1039">
        <v>680</v>
      </c>
      <c r="AGS100" s="1145">
        <v>0.93922651933701662</v>
      </c>
      <c r="AGT100" s="1039">
        <v>679</v>
      </c>
      <c r="AGU100" s="1145">
        <v>0.93784530386740328</v>
      </c>
      <c r="AGV100" s="1039">
        <v>711</v>
      </c>
      <c r="AGW100" s="1039">
        <v>679</v>
      </c>
      <c r="AGX100" s="1145">
        <v>0.95499296765119546</v>
      </c>
      <c r="AGY100" s="1039">
        <v>655</v>
      </c>
      <c r="AGZ100" s="1145">
        <v>0.92123769338959216</v>
      </c>
      <c r="AHA100" s="1039">
        <v>679</v>
      </c>
      <c r="AHB100" s="1145">
        <v>0.95499296765119546</v>
      </c>
      <c r="AHC100" s="1039">
        <v>679</v>
      </c>
      <c r="AHD100" s="1145">
        <v>0.95499296765119546</v>
      </c>
      <c r="AHE100" s="1039">
        <v>668</v>
      </c>
      <c r="AHF100" s="1145">
        <v>0.93952180028129395</v>
      </c>
      <c r="AHG100" s="1039">
        <v>594</v>
      </c>
      <c r="AHH100" s="1145">
        <v>0.83544303797468356</v>
      </c>
      <c r="AHI100" s="1039">
        <v>666</v>
      </c>
      <c r="AHJ100" s="1145">
        <v>0.93670886075949367</v>
      </c>
      <c r="AHK100" s="1039">
        <v>648</v>
      </c>
      <c r="AHL100" s="1145">
        <v>0.91139240506329111</v>
      </c>
      <c r="AHM100" s="1039">
        <v>667</v>
      </c>
      <c r="AHN100" s="1145">
        <v>0.93811533052039386</v>
      </c>
      <c r="AHO100" s="1039">
        <v>637</v>
      </c>
      <c r="AHP100" s="749">
        <v>0.8959212376933896</v>
      </c>
    </row>
    <row r="101" spans="1:900" x14ac:dyDescent="0.2">
      <c r="A101" s="1979"/>
      <c r="B101" s="8" t="s">
        <v>613</v>
      </c>
      <c r="C101" s="1015" t="s">
        <v>749</v>
      </c>
      <c r="D101" s="3" t="s">
        <v>770</v>
      </c>
      <c r="E101" s="3" t="s">
        <v>770</v>
      </c>
      <c r="F101" s="3" t="s">
        <v>770</v>
      </c>
      <c r="G101" s="3" t="s">
        <v>770</v>
      </c>
      <c r="H101" s="3" t="s">
        <v>770</v>
      </c>
      <c r="I101" s="3" t="s">
        <v>770</v>
      </c>
      <c r="J101" s="3" t="s">
        <v>770</v>
      </c>
      <c r="K101" s="1" t="s">
        <v>735</v>
      </c>
      <c r="L101" s="1" t="s">
        <v>737</v>
      </c>
      <c r="M101" s="62" t="s">
        <v>770</v>
      </c>
      <c r="N101" s="62" t="s">
        <v>770</v>
      </c>
      <c r="O101" s="62" t="s">
        <v>770</v>
      </c>
      <c r="P101" s="62" t="s">
        <v>770</v>
      </c>
      <c r="Q101" s="62" t="s">
        <v>770</v>
      </c>
      <c r="R101" s="62" t="s">
        <v>770</v>
      </c>
      <c r="S101" s="62" t="s">
        <v>770</v>
      </c>
      <c r="T101" s="62" t="s">
        <v>770</v>
      </c>
      <c r="U101" s="913" t="s">
        <v>770</v>
      </c>
      <c r="V101" s="1125">
        <v>1620</v>
      </c>
      <c r="W101" s="1059">
        <v>1845</v>
      </c>
      <c r="X101" s="1059">
        <v>10215</v>
      </c>
      <c r="Y101" s="1059">
        <v>12105</v>
      </c>
      <c r="Z101" s="1098">
        <v>0.15859030837004406</v>
      </c>
      <c r="AA101" s="1098">
        <v>0.15163494317122403</v>
      </c>
      <c r="AB101" s="1098">
        <v>0.16580235849281899</v>
      </c>
      <c r="AC101" s="1098">
        <v>0.15241635687732341</v>
      </c>
      <c r="AD101" s="1098">
        <v>0.14612385014215262</v>
      </c>
      <c r="AE101" s="1072">
        <v>0.15892940135036837</v>
      </c>
      <c r="AF101" s="1059">
        <v>1590</v>
      </c>
      <c r="AG101" s="1059">
        <v>1785</v>
      </c>
      <c r="AH101" s="1059">
        <v>10335</v>
      </c>
      <c r="AI101" s="1059">
        <v>12195</v>
      </c>
      <c r="AJ101" s="1098">
        <v>0.15384615384615385</v>
      </c>
      <c r="AK101" s="1098">
        <v>0.14701885236389106</v>
      </c>
      <c r="AL101" s="1098">
        <v>0.16093068642165298</v>
      </c>
      <c r="AM101" s="1098">
        <v>0.14637146371463713</v>
      </c>
      <c r="AN101" s="1098">
        <v>0.14020917824822496</v>
      </c>
      <c r="AO101" s="1072">
        <v>0.15275646696364342</v>
      </c>
      <c r="AP101" s="1059">
        <v>1725</v>
      </c>
      <c r="AQ101" s="1059">
        <v>1915</v>
      </c>
      <c r="AR101" s="1059">
        <v>10375</v>
      </c>
      <c r="AS101" s="1059">
        <v>12140</v>
      </c>
      <c r="AT101" s="1098">
        <v>0.16626506024096385</v>
      </c>
      <c r="AU101" s="1098">
        <v>0.15922463074514648</v>
      </c>
      <c r="AV101" s="1098">
        <v>0.17355253639091844</v>
      </c>
      <c r="AW101" s="1098">
        <v>0.15774299835255354</v>
      </c>
      <c r="AX101" s="1098">
        <v>0.15136748905015202</v>
      </c>
      <c r="AY101" s="1072">
        <v>0.16433503982599523</v>
      </c>
      <c r="AZ101" s="1059">
        <v>1815</v>
      </c>
      <c r="BA101" s="1059">
        <v>2075</v>
      </c>
      <c r="BB101" s="1059">
        <v>10235</v>
      </c>
      <c r="BC101" s="1059">
        <v>12040</v>
      </c>
      <c r="BD101" s="1098">
        <v>0.17733268197361993</v>
      </c>
      <c r="BE101" s="1098">
        <v>0.17005449819934085</v>
      </c>
      <c r="BF101" s="1098">
        <v>0.18485298556584276</v>
      </c>
      <c r="BG101" s="1098">
        <v>0.17234219269102991</v>
      </c>
      <c r="BH101" s="1098">
        <v>0.16570081649784013</v>
      </c>
      <c r="BI101" s="1072">
        <v>0.17919258591227669</v>
      </c>
      <c r="BJ101" s="1059">
        <v>3254</v>
      </c>
      <c r="BK101" s="1059">
        <v>3353</v>
      </c>
      <c r="BL101" s="1059">
        <v>3141</v>
      </c>
      <c r="BM101" s="1059">
        <v>3102</v>
      </c>
      <c r="BN101" s="1059">
        <v>2728</v>
      </c>
      <c r="BO101" s="1059">
        <v>12850</v>
      </c>
      <c r="BP101" s="1059">
        <v>15578</v>
      </c>
      <c r="BQ101" s="1126">
        <v>65060</v>
      </c>
      <c r="BR101" s="1059">
        <v>3252</v>
      </c>
      <c r="BS101" s="1059">
        <v>3315</v>
      </c>
      <c r="BT101" s="1059">
        <v>3147</v>
      </c>
      <c r="BU101" s="1059">
        <v>3183</v>
      </c>
      <c r="BV101" s="1059">
        <v>2887</v>
      </c>
      <c r="BW101" s="1059">
        <v>12897</v>
      </c>
      <c r="BX101" s="1059">
        <v>15784</v>
      </c>
      <c r="BY101" s="1126">
        <v>65035</v>
      </c>
      <c r="BZ101" s="1059">
        <v>3302</v>
      </c>
      <c r="CA101" s="1059">
        <v>3236</v>
      </c>
      <c r="CB101" s="1059">
        <v>3140</v>
      </c>
      <c r="CC101" s="1059">
        <v>3227</v>
      </c>
      <c r="CD101" s="1059">
        <v>2859</v>
      </c>
      <c r="CE101" s="1059">
        <v>12905</v>
      </c>
      <c r="CF101" s="1059">
        <v>15764</v>
      </c>
      <c r="CG101" s="1126">
        <v>64768</v>
      </c>
      <c r="CH101" s="1059">
        <v>3292</v>
      </c>
      <c r="CI101" s="1059">
        <v>3131</v>
      </c>
      <c r="CJ101" s="1059">
        <v>3136</v>
      </c>
      <c r="CK101" s="1059">
        <v>3244</v>
      </c>
      <c r="CL101" s="1059">
        <v>2916</v>
      </c>
      <c r="CM101" s="1059">
        <v>12803</v>
      </c>
      <c r="CN101" s="1059">
        <v>15719</v>
      </c>
      <c r="CO101" s="1126">
        <v>64182</v>
      </c>
      <c r="CP101" s="1059">
        <v>3293</v>
      </c>
      <c r="CQ101" s="1059">
        <v>3084</v>
      </c>
      <c r="CR101" s="1059">
        <v>3213</v>
      </c>
      <c r="CS101" s="1059">
        <v>3250</v>
      </c>
      <c r="CT101" s="1059">
        <v>2885</v>
      </c>
      <c r="CU101" s="1059">
        <v>12840</v>
      </c>
      <c r="CV101" s="1059">
        <v>15725</v>
      </c>
      <c r="CW101" s="1126">
        <v>63745</v>
      </c>
      <c r="CX101" s="1059">
        <v>3158</v>
      </c>
      <c r="CY101" s="1059">
        <v>3019</v>
      </c>
      <c r="CZ101" s="1059">
        <v>3244</v>
      </c>
      <c r="DA101" s="1059">
        <v>3245</v>
      </c>
      <c r="DB101" s="1059">
        <v>2831</v>
      </c>
      <c r="DC101" s="1059">
        <v>12666</v>
      </c>
      <c r="DD101" s="1059">
        <v>15497</v>
      </c>
      <c r="DE101" s="1126">
        <v>63231</v>
      </c>
      <c r="DF101" s="1059">
        <v>3086</v>
      </c>
      <c r="DG101" s="1059">
        <v>3017</v>
      </c>
      <c r="DH101" s="1059">
        <v>3306</v>
      </c>
      <c r="DI101" s="1059">
        <v>3298</v>
      </c>
      <c r="DJ101" s="1059">
        <v>2781</v>
      </c>
      <c r="DK101" s="1059">
        <v>12707</v>
      </c>
      <c r="DL101" s="1059">
        <v>15488</v>
      </c>
      <c r="DM101" s="1126">
        <v>62936</v>
      </c>
      <c r="DN101" s="1059">
        <v>3055</v>
      </c>
      <c r="DO101" s="1059">
        <v>2977</v>
      </c>
      <c r="DP101" s="1059">
        <v>3335</v>
      </c>
      <c r="DQ101" s="1059">
        <v>3319</v>
      </c>
      <c r="DR101" s="1059">
        <v>2744</v>
      </c>
      <c r="DS101" s="1059">
        <v>12686</v>
      </c>
      <c r="DT101" s="1059">
        <v>15430</v>
      </c>
      <c r="DU101" s="1126">
        <v>62581</v>
      </c>
      <c r="DV101" s="1059">
        <v>2989</v>
      </c>
      <c r="DW101" s="1059">
        <v>3029</v>
      </c>
      <c r="DX101" s="1059">
        <v>3371</v>
      </c>
      <c r="DY101" s="1059">
        <v>3332</v>
      </c>
      <c r="DZ101" s="1059">
        <v>2660</v>
      </c>
      <c r="EA101" s="1059">
        <v>12721</v>
      </c>
      <c r="EB101" s="1059">
        <v>15381</v>
      </c>
      <c r="EC101" s="1126">
        <v>62268</v>
      </c>
      <c r="ED101" s="1059">
        <v>2956</v>
      </c>
      <c r="EE101" s="1059">
        <v>3114</v>
      </c>
      <c r="EF101" s="1059">
        <v>3370</v>
      </c>
      <c r="EG101" s="1059">
        <v>3426</v>
      </c>
      <c r="EH101" s="1059">
        <v>2540</v>
      </c>
      <c r="EI101" s="1059">
        <v>12866</v>
      </c>
      <c r="EJ101" s="1059">
        <v>15406</v>
      </c>
      <c r="EK101" s="1126">
        <v>62008</v>
      </c>
      <c r="EL101" s="1059">
        <v>2968</v>
      </c>
      <c r="EM101" s="1059">
        <v>3141</v>
      </c>
      <c r="EN101" s="1059">
        <v>3399</v>
      </c>
      <c r="EO101" s="1059">
        <v>3352</v>
      </c>
      <c r="EP101" s="1059">
        <v>2447</v>
      </c>
      <c r="EQ101" s="1059">
        <v>12860</v>
      </c>
      <c r="ER101" s="1059">
        <v>15307</v>
      </c>
      <c r="ES101" s="1126">
        <v>61539</v>
      </c>
      <c r="ET101" s="1059" t="s">
        <v>770</v>
      </c>
      <c r="EU101" s="1059" t="s">
        <v>770</v>
      </c>
      <c r="EV101" s="1059">
        <v>82</v>
      </c>
      <c r="EW101" s="1059">
        <v>123</v>
      </c>
      <c r="EX101" s="1059">
        <v>205</v>
      </c>
      <c r="EY101" s="1059">
        <v>589</v>
      </c>
      <c r="EZ101" s="1098">
        <v>0.34804753820033957</v>
      </c>
      <c r="FA101" s="1098">
        <v>0.31067474864592276</v>
      </c>
      <c r="FB101" s="1098">
        <v>0.38738955280142451</v>
      </c>
      <c r="FC101" s="64" t="s">
        <v>2154</v>
      </c>
      <c r="FD101" s="1098">
        <v>0.20882852292020374</v>
      </c>
      <c r="FE101" s="1098">
        <v>0.1779412083937946</v>
      </c>
      <c r="FF101" s="1098">
        <v>0.24348926868128981</v>
      </c>
      <c r="FG101" s="1126" t="s">
        <v>2154</v>
      </c>
      <c r="FH101" s="1059" t="s">
        <v>770</v>
      </c>
      <c r="FI101" s="1059" t="s">
        <v>770</v>
      </c>
      <c r="FJ101" s="1059">
        <v>92</v>
      </c>
      <c r="FK101" s="1059">
        <v>94</v>
      </c>
      <c r="FL101" s="1059">
        <v>186</v>
      </c>
      <c r="FM101" s="1059">
        <v>531</v>
      </c>
      <c r="FN101" s="1098">
        <v>0.35028248587570621</v>
      </c>
      <c r="FO101" s="1098">
        <v>0.31091321410136791</v>
      </c>
      <c r="FP101" s="1098">
        <v>0.39180242737005211</v>
      </c>
      <c r="FQ101" s="1059" t="s">
        <v>2154</v>
      </c>
      <c r="FR101" s="1098">
        <v>0.17702448210922786</v>
      </c>
      <c r="FS101" s="1098">
        <v>0.1469132892850285</v>
      </c>
      <c r="FT101" s="1098">
        <v>0.21177516998979573</v>
      </c>
      <c r="FU101" s="1126" t="s">
        <v>2154</v>
      </c>
      <c r="FV101" s="1059" t="s">
        <v>770</v>
      </c>
      <c r="FW101" s="1059" t="s">
        <v>770</v>
      </c>
      <c r="FX101" s="1059">
        <v>80</v>
      </c>
      <c r="FY101" s="1059">
        <v>85</v>
      </c>
      <c r="FZ101" s="1059">
        <v>165</v>
      </c>
      <c r="GA101" s="1059">
        <v>571</v>
      </c>
      <c r="GB101" s="1098">
        <v>0.28896672504378285</v>
      </c>
      <c r="GC101" s="1098">
        <v>0.25329548948929259</v>
      </c>
      <c r="GD101" s="1098">
        <v>0.32745847962347929</v>
      </c>
      <c r="GE101" s="1059" t="s">
        <v>3498</v>
      </c>
      <c r="GF101" s="1098">
        <v>0.14886164623467601</v>
      </c>
      <c r="GG101" s="1098">
        <v>0.12201555580075582</v>
      </c>
      <c r="GH101" s="1098">
        <v>0.18040079944497664</v>
      </c>
      <c r="GI101" s="1126" t="s">
        <v>3498</v>
      </c>
      <c r="GJ101" s="1059" t="s">
        <v>770</v>
      </c>
      <c r="GK101" s="1059" t="s">
        <v>770</v>
      </c>
      <c r="GL101" s="1059">
        <v>73</v>
      </c>
      <c r="GM101" s="1059">
        <v>113</v>
      </c>
      <c r="GN101" s="1059">
        <v>186</v>
      </c>
      <c r="GO101" s="1059">
        <v>527</v>
      </c>
      <c r="GP101" s="1098">
        <v>0.35294117647058826</v>
      </c>
      <c r="GQ101" s="1098">
        <v>0.31333881080417408</v>
      </c>
      <c r="GR101" s="1098">
        <v>0.39467193812198431</v>
      </c>
      <c r="GS101" s="1059" t="s">
        <v>2154</v>
      </c>
      <c r="GT101" s="1098">
        <v>0.2144212523719165</v>
      </c>
      <c r="GU101" s="1098">
        <v>0.18151316105996643</v>
      </c>
      <c r="GV101" s="1098">
        <v>0.25146255137083151</v>
      </c>
      <c r="GW101" s="1126" t="s">
        <v>2154</v>
      </c>
      <c r="GX101" s="1059" t="s">
        <v>770</v>
      </c>
      <c r="GY101" s="1059" t="s">
        <v>770</v>
      </c>
      <c r="GZ101" s="1059">
        <v>83</v>
      </c>
      <c r="HA101" s="1059">
        <v>62</v>
      </c>
      <c r="HB101" s="1059">
        <v>145</v>
      </c>
      <c r="HC101" s="1059">
        <v>652</v>
      </c>
      <c r="HD101" s="1098">
        <v>0.22239263803680981</v>
      </c>
      <c r="HE101" s="1098">
        <v>0.19215064508654778</v>
      </c>
      <c r="HF101" s="1098">
        <v>0.25588668904153128</v>
      </c>
      <c r="HG101" s="1059" t="s">
        <v>2154</v>
      </c>
      <c r="HH101" s="1098">
        <v>9.5092024539877307E-2</v>
      </c>
      <c r="HI101" s="1098">
        <v>7.4888427178102693E-2</v>
      </c>
      <c r="HJ101" s="1098">
        <v>0.12003895519655404</v>
      </c>
      <c r="HK101" s="1126" t="s">
        <v>2154</v>
      </c>
      <c r="HL101" s="1059" t="s">
        <v>770</v>
      </c>
      <c r="HM101" s="1059" t="s">
        <v>770</v>
      </c>
      <c r="HN101" s="1059">
        <v>81</v>
      </c>
      <c r="HO101" s="1059">
        <v>55</v>
      </c>
      <c r="HP101" s="1059">
        <v>136</v>
      </c>
      <c r="HQ101" s="1059">
        <v>600</v>
      </c>
      <c r="HR101" s="1098">
        <v>0.22666666666666666</v>
      </c>
      <c r="HS101" s="1098">
        <v>0.1949666447654895</v>
      </c>
      <c r="HT101" s="1098">
        <v>0.26184441845533357</v>
      </c>
      <c r="HU101" s="1059" t="s">
        <v>2154</v>
      </c>
      <c r="HV101" s="1098">
        <v>9.166666666666666E-2</v>
      </c>
      <c r="HW101" s="1098">
        <v>7.1103014492740188E-2</v>
      </c>
      <c r="HX101" s="1098">
        <v>0.11742570800178205</v>
      </c>
      <c r="HY101" s="1126" t="s">
        <v>2154</v>
      </c>
      <c r="HZ101" s="1059" t="s">
        <v>770</v>
      </c>
      <c r="IA101" s="1059" t="s">
        <v>770</v>
      </c>
      <c r="IB101" s="1059">
        <v>70</v>
      </c>
      <c r="IC101" s="1059">
        <v>58</v>
      </c>
      <c r="ID101" s="1059">
        <v>128</v>
      </c>
      <c r="IE101" s="1059">
        <v>559</v>
      </c>
      <c r="IF101" s="1098">
        <v>0.22898032200357782</v>
      </c>
      <c r="IG101" s="1098">
        <v>0.19606823651274669</v>
      </c>
      <c r="IH101" s="1098">
        <v>0.26559188952902113</v>
      </c>
      <c r="II101" s="1059" t="s">
        <v>2154</v>
      </c>
      <c r="IJ101" s="1098">
        <v>0.1037567084078712</v>
      </c>
      <c r="IK101" s="1098">
        <v>8.1123593541737218E-2</v>
      </c>
      <c r="IL101" s="1098">
        <v>0.13179863694177152</v>
      </c>
      <c r="IM101" s="1126" t="s">
        <v>2154</v>
      </c>
      <c r="IN101" s="1059" t="s">
        <v>770</v>
      </c>
      <c r="IO101" s="1059" t="s">
        <v>770</v>
      </c>
      <c r="IP101" s="1059">
        <v>49</v>
      </c>
      <c r="IQ101" s="1059">
        <v>39</v>
      </c>
      <c r="IR101" s="1059">
        <v>88</v>
      </c>
      <c r="IS101" s="1059">
        <v>391</v>
      </c>
      <c r="IT101" s="1098">
        <v>0.22506393861892582</v>
      </c>
      <c r="IU101" s="1098">
        <v>0.18645914456699333</v>
      </c>
      <c r="IV101" s="1098">
        <v>0.26901850298765201</v>
      </c>
      <c r="IW101" s="1059" t="s">
        <v>2154</v>
      </c>
      <c r="IX101" s="1098">
        <v>9.9744245524296671E-2</v>
      </c>
      <c r="IY101" s="1098">
        <v>7.3825739280344582E-2</v>
      </c>
      <c r="IZ101" s="1098">
        <v>0.1334510220433949</v>
      </c>
      <c r="JA101" s="1126" t="s">
        <v>2154</v>
      </c>
      <c r="JB101" s="1059">
        <v>62150</v>
      </c>
      <c r="JC101" s="1059">
        <v>3116</v>
      </c>
      <c r="JD101" s="1059">
        <v>3012</v>
      </c>
      <c r="JE101" s="1059">
        <v>3242</v>
      </c>
      <c r="JF101" s="1059">
        <v>3236</v>
      </c>
      <c r="JG101" s="1126">
        <v>2811</v>
      </c>
      <c r="JH101" s="1059">
        <v>12787</v>
      </c>
      <c r="JI101" s="1059">
        <v>59</v>
      </c>
      <c r="JJ101" s="1059">
        <v>114</v>
      </c>
      <c r="JK101" s="1059">
        <v>185</v>
      </c>
      <c r="JL101" s="1059">
        <v>192</v>
      </c>
      <c r="JM101" s="1126">
        <v>170</v>
      </c>
      <c r="JN101" s="1060">
        <v>0.2057441673370877</v>
      </c>
      <c r="JO101" s="1060">
        <v>1.8934531450577663E-2</v>
      </c>
      <c r="JP101" s="1060">
        <v>3.7848605577689244E-2</v>
      </c>
      <c r="JQ101" s="1060">
        <v>5.7063541024059222E-2</v>
      </c>
      <c r="JR101" s="1060">
        <v>5.9332509270704575E-2</v>
      </c>
      <c r="JS101" s="1072">
        <v>6.047669868374244E-2</v>
      </c>
      <c r="JT101" s="1059">
        <v>63066</v>
      </c>
      <c r="JU101" s="1059">
        <v>61226</v>
      </c>
      <c r="JV101" s="1059">
        <v>58467</v>
      </c>
      <c r="JW101" s="1059">
        <v>2759</v>
      </c>
      <c r="JX101" s="1059">
        <v>408</v>
      </c>
      <c r="JY101" s="1059">
        <v>55</v>
      </c>
      <c r="JZ101" s="1059">
        <v>2296</v>
      </c>
      <c r="KA101" s="1059">
        <v>675</v>
      </c>
      <c r="KB101" s="1059">
        <v>866</v>
      </c>
      <c r="KC101" s="1059">
        <v>178</v>
      </c>
      <c r="KD101" s="1059">
        <v>121</v>
      </c>
      <c r="KE101" s="1060">
        <v>0.92707639615640758</v>
      </c>
      <c r="KF101" s="1072">
        <v>7.2923603843592422E-2</v>
      </c>
      <c r="KG101" s="1059">
        <v>3117</v>
      </c>
      <c r="KH101" s="1059">
        <v>2928</v>
      </c>
      <c r="KI101" s="1059">
        <v>2769</v>
      </c>
      <c r="KJ101" s="1059">
        <v>159</v>
      </c>
      <c r="KK101" s="1059">
        <v>4</v>
      </c>
      <c r="KL101" s="1059">
        <v>4</v>
      </c>
      <c r="KM101" s="1059">
        <v>151</v>
      </c>
      <c r="KN101" s="1059">
        <v>115</v>
      </c>
      <c r="KO101" s="1059">
        <v>58</v>
      </c>
      <c r="KP101" s="1059">
        <v>10</v>
      </c>
      <c r="KQ101" s="1059">
        <v>6</v>
      </c>
      <c r="KR101" s="1060">
        <v>0.88835418671799804</v>
      </c>
      <c r="KS101" s="1072">
        <v>0.11164581328200196</v>
      </c>
      <c r="KT101" s="1059">
        <v>1801</v>
      </c>
      <c r="KU101" s="1059">
        <v>1713</v>
      </c>
      <c r="KV101" s="1059">
        <v>1645</v>
      </c>
      <c r="KW101" s="1059">
        <v>68</v>
      </c>
      <c r="KX101" s="1059">
        <v>1</v>
      </c>
      <c r="KY101" s="1059">
        <v>2</v>
      </c>
      <c r="KZ101" s="1059">
        <v>65</v>
      </c>
      <c r="LA101" s="1059">
        <v>53</v>
      </c>
      <c r="LB101" s="1059">
        <v>30</v>
      </c>
      <c r="LC101" s="1059">
        <v>4</v>
      </c>
      <c r="LD101" s="1059">
        <v>1</v>
      </c>
      <c r="LE101" s="1060">
        <v>0.91338145474736254</v>
      </c>
      <c r="LF101" s="1072">
        <v>8.6618545252637458E-2</v>
      </c>
      <c r="LG101" s="1059">
        <v>1211</v>
      </c>
      <c r="LH101" s="1059">
        <v>1147</v>
      </c>
      <c r="LI101" s="1059">
        <v>1110</v>
      </c>
      <c r="LJ101" s="1059">
        <v>37</v>
      </c>
      <c r="LK101" s="1059">
        <v>1</v>
      </c>
      <c r="LL101" s="1059">
        <v>0</v>
      </c>
      <c r="LM101" s="1059">
        <v>36</v>
      </c>
      <c r="LN101" s="1059">
        <v>35</v>
      </c>
      <c r="LO101" s="1059">
        <v>22</v>
      </c>
      <c r="LP101" s="1059">
        <v>4</v>
      </c>
      <c r="LQ101" s="1059">
        <v>3</v>
      </c>
      <c r="LR101" s="1060">
        <v>0.91659785301403796</v>
      </c>
      <c r="LS101" s="1072">
        <v>8.3402146985962045E-2</v>
      </c>
      <c r="LT101" s="1059">
        <v>3245</v>
      </c>
      <c r="LU101" s="1059">
        <v>3106</v>
      </c>
      <c r="LV101" s="1059">
        <v>2998</v>
      </c>
      <c r="LW101" s="1059">
        <v>108</v>
      </c>
      <c r="LX101" s="1059">
        <v>6</v>
      </c>
      <c r="LY101" s="1059">
        <v>4</v>
      </c>
      <c r="LZ101" s="1059">
        <v>98</v>
      </c>
      <c r="MA101" s="1059">
        <v>74</v>
      </c>
      <c r="MB101" s="1059">
        <v>51</v>
      </c>
      <c r="MC101" s="1059">
        <v>6</v>
      </c>
      <c r="MD101" s="1059">
        <v>8</v>
      </c>
      <c r="ME101" s="1060">
        <v>0.92388289676425273</v>
      </c>
      <c r="MF101" s="1072">
        <v>7.6117103235747274E-2</v>
      </c>
      <c r="MG101" s="1059">
        <v>688</v>
      </c>
      <c r="MH101" s="1059">
        <v>668</v>
      </c>
      <c r="MI101" s="1059">
        <v>646</v>
      </c>
      <c r="MJ101" s="1059">
        <v>22</v>
      </c>
      <c r="MK101" s="1059">
        <v>2</v>
      </c>
      <c r="ML101" s="1059">
        <v>1</v>
      </c>
      <c r="MM101" s="1059">
        <v>19</v>
      </c>
      <c r="MN101" s="1059">
        <v>11</v>
      </c>
      <c r="MO101" s="1059">
        <v>6</v>
      </c>
      <c r="MP101" s="1059">
        <v>2</v>
      </c>
      <c r="MQ101" s="1059">
        <v>1</v>
      </c>
      <c r="MR101" s="1060">
        <v>0.93895348837209303</v>
      </c>
      <c r="MS101" s="1072">
        <v>6.1046511627906974E-2</v>
      </c>
      <c r="MT101" s="1059">
        <v>1294</v>
      </c>
      <c r="MU101" s="1059">
        <v>1229</v>
      </c>
      <c r="MV101" s="1059">
        <v>1168</v>
      </c>
      <c r="MW101" s="1059">
        <v>61</v>
      </c>
      <c r="MX101" s="1059">
        <v>7</v>
      </c>
      <c r="MY101" s="1059">
        <v>4</v>
      </c>
      <c r="MZ101" s="1059">
        <v>50</v>
      </c>
      <c r="NA101" s="1059">
        <v>31</v>
      </c>
      <c r="NB101" s="1059">
        <v>28</v>
      </c>
      <c r="NC101" s="1059">
        <v>2</v>
      </c>
      <c r="ND101" s="1059">
        <v>4</v>
      </c>
      <c r="NE101" s="1060">
        <v>0.90262751159196286</v>
      </c>
      <c r="NF101" s="1072">
        <v>9.7372488408037139E-2</v>
      </c>
      <c r="NG101" s="1059">
        <v>1258</v>
      </c>
      <c r="NH101" s="1059">
        <v>1203</v>
      </c>
      <c r="NI101" s="1059">
        <v>1165</v>
      </c>
      <c r="NJ101" s="1059">
        <v>38</v>
      </c>
      <c r="NK101" s="1059">
        <v>0</v>
      </c>
      <c r="NL101" s="1059">
        <v>0</v>
      </c>
      <c r="NM101" s="1059">
        <v>38</v>
      </c>
      <c r="NN101" s="1059">
        <v>21</v>
      </c>
      <c r="NO101" s="1059">
        <v>27</v>
      </c>
      <c r="NP101" s="1059">
        <v>6</v>
      </c>
      <c r="NQ101" s="1059">
        <v>1</v>
      </c>
      <c r="NR101" s="1060">
        <v>0.92607313195548491</v>
      </c>
      <c r="NS101" s="1072">
        <v>7.3926868044515093E-2</v>
      </c>
      <c r="NT101" s="1059">
        <v>2829</v>
      </c>
      <c r="NU101" s="1059">
        <v>2736</v>
      </c>
      <c r="NV101" s="1059">
        <v>2570</v>
      </c>
      <c r="NW101" s="1059">
        <v>166</v>
      </c>
      <c r="NX101" s="1059">
        <v>3</v>
      </c>
      <c r="NY101" s="1059">
        <v>8</v>
      </c>
      <c r="NZ101" s="1059">
        <v>155</v>
      </c>
      <c r="OA101" s="1059">
        <v>37</v>
      </c>
      <c r="OB101" s="1059">
        <v>41</v>
      </c>
      <c r="OC101" s="1059">
        <v>7</v>
      </c>
      <c r="OD101" s="1059">
        <v>8</v>
      </c>
      <c r="OE101" s="1060">
        <v>0.90844821491693173</v>
      </c>
      <c r="OF101" s="1072">
        <v>9.1551785083068271E-2</v>
      </c>
      <c r="OG101" s="1059">
        <v>15443</v>
      </c>
      <c r="OH101" s="1059">
        <v>14730</v>
      </c>
      <c r="OI101" s="1059">
        <v>14071</v>
      </c>
      <c r="OJ101" s="1059">
        <v>659</v>
      </c>
      <c r="OK101" s="1059">
        <v>24</v>
      </c>
      <c r="OL101" s="1059">
        <v>23</v>
      </c>
      <c r="OM101" s="1059">
        <v>612</v>
      </c>
      <c r="ON101" s="1059">
        <v>377</v>
      </c>
      <c r="OO101" s="1059">
        <v>263</v>
      </c>
      <c r="OP101" s="1059">
        <v>41</v>
      </c>
      <c r="OQ101" s="1059">
        <v>32</v>
      </c>
      <c r="OR101" s="1060">
        <v>0.91115715858317681</v>
      </c>
      <c r="OS101" s="1072">
        <v>8.8842841416823193E-2</v>
      </c>
      <c r="OT101" s="1059">
        <v>63745</v>
      </c>
      <c r="OU101" s="1059">
        <v>18.055652255078826</v>
      </c>
      <c r="OV101" s="1060">
        <v>7.6923076923076927E-2</v>
      </c>
      <c r="OW101" s="1072">
        <v>0.20512820512820512</v>
      </c>
      <c r="OX101" s="1059">
        <v>10252</v>
      </c>
      <c r="OY101" s="1060">
        <v>0.17614299648849002</v>
      </c>
      <c r="OZ101" s="1059">
        <v>1805.8179999999998</v>
      </c>
      <c r="PA101" s="1060">
        <v>5.128205128205128E-2</v>
      </c>
      <c r="PB101" s="1072">
        <v>0.17948717948717949</v>
      </c>
      <c r="PC101" s="1059">
        <v>2705</v>
      </c>
      <c r="PD101" s="1059">
        <v>330</v>
      </c>
      <c r="PE101" s="1126">
        <v>200</v>
      </c>
      <c r="PF101" s="1059">
        <v>2635</v>
      </c>
      <c r="PG101" s="1059">
        <v>330</v>
      </c>
      <c r="PH101" s="1126">
        <v>180</v>
      </c>
      <c r="PI101" s="1059">
        <v>2520</v>
      </c>
      <c r="PJ101" s="1059">
        <v>365</v>
      </c>
      <c r="PK101" s="1126">
        <v>190</v>
      </c>
      <c r="PL101" s="1059">
        <v>2395</v>
      </c>
      <c r="PM101" s="1059">
        <v>335</v>
      </c>
      <c r="PN101" s="1126">
        <v>160</v>
      </c>
      <c r="PO101" s="1059">
        <v>2320</v>
      </c>
      <c r="PP101" s="1059">
        <v>370</v>
      </c>
      <c r="PQ101" s="1126">
        <v>110</v>
      </c>
      <c r="PR101" s="1059">
        <v>2175</v>
      </c>
      <c r="PS101" s="1059">
        <v>385</v>
      </c>
      <c r="PT101" s="1126">
        <v>110</v>
      </c>
      <c r="PU101" s="1059" t="s">
        <v>770</v>
      </c>
      <c r="PV101" s="1059" t="s">
        <v>770</v>
      </c>
      <c r="PW101" s="1059" t="s">
        <v>770</v>
      </c>
      <c r="PX101" s="1059" t="s">
        <v>770</v>
      </c>
      <c r="PY101" s="1059" t="s">
        <v>770</v>
      </c>
      <c r="PZ101" s="1059" t="s">
        <v>770</v>
      </c>
      <c r="QA101" s="1059" t="s">
        <v>770</v>
      </c>
      <c r="QB101" s="1126" t="s">
        <v>770</v>
      </c>
      <c r="QC101" s="1059">
        <v>644</v>
      </c>
      <c r="QD101" s="1059">
        <v>564</v>
      </c>
      <c r="QE101" s="1059" t="s">
        <v>770</v>
      </c>
      <c r="QF101" s="1059">
        <v>594</v>
      </c>
      <c r="QG101" s="1059">
        <v>659</v>
      </c>
      <c r="QH101" s="1059">
        <v>684</v>
      </c>
      <c r="QI101" s="1059">
        <v>610</v>
      </c>
      <c r="QJ101" s="1059">
        <v>606</v>
      </c>
      <c r="QK101" s="1126">
        <v>592</v>
      </c>
      <c r="QL101" s="1059">
        <v>625</v>
      </c>
      <c r="QM101" s="1059">
        <v>614</v>
      </c>
      <c r="QN101" s="1059">
        <v>604</v>
      </c>
      <c r="QO101" s="1059">
        <v>644</v>
      </c>
      <c r="QP101" s="1059">
        <v>767</v>
      </c>
      <c r="QQ101" s="1059">
        <v>663</v>
      </c>
      <c r="QR101" s="1059">
        <v>678</v>
      </c>
      <c r="QS101" s="1059">
        <v>681</v>
      </c>
      <c r="QT101" s="1059">
        <v>670</v>
      </c>
      <c r="QU101" s="1059">
        <v>661</v>
      </c>
      <c r="QV101" s="1059">
        <v>654</v>
      </c>
      <c r="QW101" s="1059">
        <v>620</v>
      </c>
      <c r="QX101" s="1059">
        <v>617</v>
      </c>
      <c r="QY101" s="1059">
        <v>620</v>
      </c>
      <c r="QZ101" s="1059">
        <v>630</v>
      </c>
      <c r="RA101" s="1059">
        <v>657</v>
      </c>
      <c r="RB101" s="1059">
        <v>598</v>
      </c>
      <c r="RC101" s="1059">
        <v>619</v>
      </c>
      <c r="RD101" s="1059">
        <v>660</v>
      </c>
      <c r="RE101" s="1059">
        <v>568</v>
      </c>
      <c r="RF101" s="1059">
        <v>538</v>
      </c>
      <c r="RG101" s="1059">
        <v>555</v>
      </c>
      <c r="RH101" s="1059">
        <v>530</v>
      </c>
      <c r="RI101" s="1059">
        <v>565</v>
      </c>
      <c r="RJ101" s="1126">
        <v>540</v>
      </c>
      <c r="RK101" s="1059">
        <v>595</v>
      </c>
      <c r="RL101" s="1059">
        <v>602</v>
      </c>
      <c r="RM101" s="1059">
        <v>635</v>
      </c>
      <c r="RN101" s="1059">
        <v>768</v>
      </c>
      <c r="RO101" s="1059">
        <v>652</v>
      </c>
      <c r="RP101" s="1059">
        <v>666</v>
      </c>
      <c r="RQ101" s="1059">
        <v>673</v>
      </c>
      <c r="RR101" s="1059">
        <v>671</v>
      </c>
      <c r="RS101" s="1059">
        <v>656</v>
      </c>
      <c r="RT101" s="1059">
        <v>649</v>
      </c>
      <c r="RU101" s="1059">
        <v>614</v>
      </c>
      <c r="RV101" s="1059">
        <v>623</v>
      </c>
      <c r="RW101" s="1059">
        <v>618</v>
      </c>
      <c r="RX101" s="1059">
        <v>636</v>
      </c>
      <c r="RY101" s="1059">
        <v>656</v>
      </c>
      <c r="RZ101" s="1059">
        <v>619</v>
      </c>
      <c r="SA101" s="1059">
        <v>628</v>
      </c>
      <c r="SB101" s="1059">
        <v>686</v>
      </c>
      <c r="SC101" s="1059">
        <v>665</v>
      </c>
      <c r="SD101" s="1059">
        <v>585</v>
      </c>
      <c r="SE101" s="1059">
        <v>571</v>
      </c>
      <c r="SF101" s="1059">
        <v>532</v>
      </c>
      <c r="SG101" s="1059">
        <v>584</v>
      </c>
      <c r="SH101" s="1059">
        <v>578</v>
      </c>
      <c r="SI101" s="1126">
        <v>622</v>
      </c>
      <c r="SJ101" s="1059">
        <v>580</v>
      </c>
      <c r="SK101" s="1059">
        <v>613</v>
      </c>
      <c r="SL101" s="1059">
        <v>771</v>
      </c>
      <c r="SM101" s="1059">
        <v>672</v>
      </c>
      <c r="SN101" s="1059">
        <v>666</v>
      </c>
      <c r="SO101" s="1059">
        <v>676</v>
      </c>
      <c r="SP101" s="1059">
        <v>654</v>
      </c>
      <c r="SQ101" s="1059">
        <v>650</v>
      </c>
      <c r="SR101" s="1059">
        <v>652</v>
      </c>
      <c r="SS101" s="1059">
        <v>604</v>
      </c>
      <c r="ST101" s="1059">
        <v>616</v>
      </c>
      <c r="SU101" s="1059">
        <v>617</v>
      </c>
      <c r="SV101" s="1059">
        <v>620</v>
      </c>
      <c r="SW101" s="1059">
        <v>662</v>
      </c>
      <c r="SX101" s="1059">
        <v>625</v>
      </c>
      <c r="SY101" s="1059">
        <v>627</v>
      </c>
      <c r="SZ101" s="1059">
        <v>680</v>
      </c>
      <c r="TA101" s="1059">
        <v>670</v>
      </c>
      <c r="TB101" s="1059">
        <v>667</v>
      </c>
      <c r="TC101" s="1059">
        <v>583</v>
      </c>
      <c r="TD101" s="1059">
        <v>523</v>
      </c>
      <c r="TE101" s="1059">
        <v>565</v>
      </c>
      <c r="TF101" s="1059">
        <v>569</v>
      </c>
      <c r="TG101" s="1059">
        <v>623</v>
      </c>
      <c r="TH101" s="1126">
        <v>579</v>
      </c>
      <c r="TI101" s="1059">
        <v>288</v>
      </c>
      <c r="TJ101" s="1059">
        <v>335</v>
      </c>
      <c r="TK101" s="1059">
        <v>623</v>
      </c>
      <c r="TL101" s="1060">
        <v>0.5377207062600321</v>
      </c>
      <c r="TM101" s="1060">
        <v>0.49845874332669093</v>
      </c>
      <c r="TN101" s="1060">
        <v>0.57652034323280898</v>
      </c>
      <c r="TO101" s="1126" t="s">
        <v>2154</v>
      </c>
      <c r="TP101" s="1059">
        <v>273</v>
      </c>
      <c r="TQ101" s="1059">
        <v>402</v>
      </c>
      <c r="TR101" s="1059">
        <v>675</v>
      </c>
      <c r="TS101" s="1060">
        <v>0.5955555555555555</v>
      </c>
      <c r="TT101" s="1060">
        <v>0.5580914741135371</v>
      </c>
      <c r="TU101" s="1060">
        <v>0.63193816877849118</v>
      </c>
      <c r="TV101" s="1126" t="s">
        <v>2154</v>
      </c>
      <c r="TW101" s="1059">
        <v>263</v>
      </c>
      <c r="TX101" s="1059">
        <v>384</v>
      </c>
      <c r="TY101" s="1059">
        <v>647</v>
      </c>
      <c r="TZ101" s="1060">
        <v>0.59350850077279749</v>
      </c>
      <c r="UA101" s="1060">
        <v>0.55521708626190092</v>
      </c>
      <c r="UB101" s="1060">
        <v>0.63069608561754342</v>
      </c>
      <c r="UC101" s="1126" t="s">
        <v>3498</v>
      </c>
      <c r="UD101" s="1059">
        <v>238</v>
      </c>
      <c r="UE101" s="1059">
        <v>445</v>
      </c>
      <c r="UF101" s="1059">
        <v>683</v>
      </c>
      <c r="UG101" s="1060">
        <v>0.65153733528550517</v>
      </c>
      <c r="UH101" s="1060">
        <v>0.61504546952004524</v>
      </c>
      <c r="UI101" s="1060">
        <v>0.68633412447740905</v>
      </c>
      <c r="UJ101" s="1126" t="s">
        <v>3498</v>
      </c>
      <c r="UK101" s="1059">
        <v>212</v>
      </c>
      <c r="UL101" s="1059">
        <v>521</v>
      </c>
      <c r="UM101" s="1059">
        <v>733</v>
      </c>
      <c r="UN101" s="1060">
        <v>0.71077762619372442</v>
      </c>
      <c r="UO101" s="1060">
        <v>0.67692294094667038</v>
      </c>
      <c r="UP101" s="1060">
        <v>0.74243456981901146</v>
      </c>
      <c r="UQ101" s="1126" t="s">
        <v>2154</v>
      </c>
      <c r="UR101" s="1059">
        <v>8203</v>
      </c>
      <c r="US101" s="1059">
        <v>7989</v>
      </c>
      <c r="UT101" s="1059">
        <v>214</v>
      </c>
      <c r="UU101" s="1059">
        <v>173</v>
      </c>
      <c r="UV101" s="1060">
        <v>0.80841121495327106</v>
      </c>
      <c r="UW101" s="1059">
        <v>41</v>
      </c>
      <c r="UX101" s="1072">
        <v>0.19158878504672897</v>
      </c>
      <c r="UY101" s="1059">
        <v>6128</v>
      </c>
      <c r="UZ101" s="1059">
        <v>3606</v>
      </c>
      <c r="VA101" s="1059">
        <v>854</v>
      </c>
      <c r="VB101" s="1059">
        <v>1668</v>
      </c>
      <c r="VC101" s="1060">
        <v>0.58844647519582249</v>
      </c>
      <c r="VD101" s="1060">
        <v>0.13936031331592688</v>
      </c>
      <c r="VE101" s="1072">
        <v>0.27219321148825065</v>
      </c>
      <c r="VF101" s="1059">
        <v>18825</v>
      </c>
      <c r="VG101" s="1059">
        <v>1051</v>
      </c>
      <c r="VH101" s="1059">
        <v>972</v>
      </c>
      <c r="VI101" s="1059">
        <v>461</v>
      </c>
      <c r="VJ101" s="1059">
        <v>11496</v>
      </c>
      <c r="VK101" s="1059">
        <v>927</v>
      </c>
      <c r="VL101" s="1059">
        <v>6583</v>
      </c>
      <c r="VM101" s="1072">
        <v>0.14081725656995292</v>
      </c>
      <c r="VN101" s="1059">
        <v>3544</v>
      </c>
      <c r="VO101" s="1059">
        <v>3</v>
      </c>
      <c r="VP101" s="1059">
        <v>971</v>
      </c>
      <c r="VQ101" s="1059">
        <v>1563</v>
      </c>
      <c r="VR101" s="1059">
        <v>534</v>
      </c>
      <c r="VS101" s="1126">
        <v>6615</v>
      </c>
      <c r="VT101" s="1059">
        <v>2509</v>
      </c>
      <c r="VU101" s="1059">
        <v>1998</v>
      </c>
      <c r="VV101" s="1059">
        <v>505</v>
      </c>
      <c r="VW101" s="1059">
        <v>5</v>
      </c>
      <c r="VX101" s="1059">
        <v>510</v>
      </c>
      <c r="VY101" s="1060">
        <v>0.20127540852929454</v>
      </c>
      <c r="VZ101" s="1072">
        <v>0.20326823435631725</v>
      </c>
      <c r="WA101" s="1059">
        <v>470</v>
      </c>
      <c r="WB101" s="1059">
        <v>445</v>
      </c>
      <c r="WC101" s="1059">
        <v>380</v>
      </c>
      <c r="WD101" s="1059">
        <v>370</v>
      </c>
      <c r="WE101" s="1059">
        <v>325</v>
      </c>
      <c r="WF101" s="1059">
        <v>330</v>
      </c>
      <c r="WG101" s="1126">
        <v>300</v>
      </c>
      <c r="WH101" s="1059">
        <v>1562</v>
      </c>
      <c r="WI101" s="1059">
        <v>524</v>
      </c>
      <c r="WJ101" s="1060">
        <v>0.33546734955185659</v>
      </c>
      <c r="WK101" s="1126">
        <v>145</v>
      </c>
      <c r="WL101" s="1059" t="s">
        <v>770</v>
      </c>
      <c r="WM101" s="1060" t="s">
        <v>770</v>
      </c>
      <c r="WN101" s="1060" t="s">
        <v>770</v>
      </c>
      <c r="WO101" s="1072" t="s">
        <v>770</v>
      </c>
      <c r="WP101" s="1059" t="s">
        <v>770</v>
      </c>
      <c r="WQ101" s="1060" t="s">
        <v>770</v>
      </c>
      <c r="WR101" s="1060" t="s">
        <v>770</v>
      </c>
      <c r="WS101" s="1072" t="s">
        <v>770</v>
      </c>
      <c r="WT101" s="1059" t="s">
        <v>770</v>
      </c>
      <c r="WU101" s="1060" t="s">
        <v>770</v>
      </c>
      <c r="WV101" s="1060" t="s">
        <v>770</v>
      </c>
      <c r="WW101" s="1072" t="s">
        <v>770</v>
      </c>
      <c r="WX101" s="1059" t="s">
        <v>770</v>
      </c>
      <c r="WY101" s="1060" t="s">
        <v>770</v>
      </c>
      <c r="WZ101" s="1060" t="s">
        <v>770</v>
      </c>
      <c r="XA101" s="1072" t="s">
        <v>770</v>
      </c>
      <c r="XB101" s="1059">
        <v>1185</v>
      </c>
      <c r="XC101" s="1059">
        <v>28717</v>
      </c>
      <c r="XD101" s="1072">
        <v>4.1264756067834384E-2</v>
      </c>
      <c r="XE101" s="1059">
        <v>570</v>
      </c>
      <c r="XF101" s="1059">
        <v>2980</v>
      </c>
      <c r="XG101" s="1060">
        <v>0.1912751677852349</v>
      </c>
      <c r="XH101" s="1060">
        <v>0.17755498705333164</v>
      </c>
      <c r="XI101" s="1060">
        <v>0.20579026590550861</v>
      </c>
      <c r="XJ101" s="1059">
        <v>610</v>
      </c>
      <c r="XK101" s="1059">
        <v>3020</v>
      </c>
      <c r="XL101" s="1060">
        <v>0.20198675496688742</v>
      </c>
      <c r="XM101" s="1060">
        <v>0.18805049089275908</v>
      </c>
      <c r="XN101" s="1060">
        <v>0.2166802053051809</v>
      </c>
      <c r="XO101" s="1059">
        <v>615</v>
      </c>
      <c r="XP101" s="1059">
        <v>3065</v>
      </c>
      <c r="XQ101" s="1060">
        <v>0.20065252854812399</v>
      </c>
      <c r="XR101" s="1060">
        <v>0.18685290200207738</v>
      </c>
      <c r="XS101" s="1060">
        <v>0.21520157861447398</v>
      </c>
      <c r="XT101" s="1059">
        <v>640</v>
      </c>
      <c r="XU101" s="1059">
        <v>3100</v>
      </c>
      <c r="XV101" s="1060">
        <v>0.20645161290322581</v>
      </c>
      <c r="XW101" s="1060">
        <v>0.19257080664018755</v>
      </c>
      <c r="XX101" s="1060">
        <v>0.22105903749124889</v>
      </c>
      <c r="XY101" s="1059">
        <v>630</v>
      </c>
      <c r="XZ101" s="1059">
        <v>3205</v>
      </c>
      <c r="YA101" s="1060">
        <v>0.19656786271450857</v>
      </c>
      <c r="YB101" s="1060">
        <v>0.18317625139722291</v>
      </c>
      <c r="YC101" s="1060">
        <v>0.2106859805140969</v>
      </c>
      <c r="YD101" s="1059">
        <v>590</v>
      </c>
      <c r="YE101" s="1059">
        <v>3125</v>
      </c>
      <c r="YF101" s="1060">
        <v>0.1888</v>
      </c>
      <c r="YG101" s="1060">
        <v>0.17546410980310928</v>
      </c>
      <c r="YH101" s="1060">
        <v>0.20290004651528118</v>
      </c>
      <c r="YI101" s="1059" t="s">
        <v>770</v>
      </c>
      <c r="YJ101" s="1059" t="s">
        <v>770</v>
      </c>
      <c r="YK101" s="1060" t="s">
        <v>770</v>
      </c>
      <c r="YL101" s="1060" t="s">
        <v>770</v>
      </c>
      <c r="YM101" s="1072" t="s">
        <v>770</v>
      </c>
      <c r="YN101" s="1059">
        <v>635</v>
      </c>
      <c r="YO101" s="1059">
        <v>675</v>
      </c>
      <c r="YP101" s="1059">
        <v>670</v>
      </c>
      <c r="YQ101" s="1059">
        <v>625</v>
      </c>
      <c r="YR101" s="1059">
        <v>550</v>
      </c>
      <c r="YS101" s="1059">
        <v>505</v>
      </c>
      <c r="YT101" s="1126">
        <v>465</v>
      </c>
      <c r="YU101" s="1059">
        <v>48</v>
      </c>
      <c r="YV101" s="1059">
        <v>300</v>
      </c>
      <c r="YW101" s="1060">
        <v>0.16</v>
      </c>
      <c r="YX101" s="1060">
        <v>0.12285354558409954</v>
      </c>
      <c r="YY101" s="1060">
        <v>0.20574367484859177</v>
      </c>
      <c r="YZ101" s="1059">
        <v>38</v>
      </c>
      <c r="ZA101" s="1059">
        <v>299</v>
      </c>
      <c r="ZB101" s="1060">
        <v>0.12709030100334448</v>
      </c>
      <c r="ZC101" s="1060">
        <v>9.4010541318558516E-2</v>
      </c>
      <c r="ZD101" s="1060">
        <v>0.16963057021091185</v>
      </c>
      <c r="ZE101" s="1059">
        <v>44</v>
      </c>
      <c r="ZF101" s="1059">
        <v>298</v>
      </c>
      <c r="ZG101" s="1060">
        <v>0.1476510067114094</v>
      </c>
      <c r="ZH101" s="1060">
        <v>0.11186403660427449</v>
      </c>
      <c r="ZI101" s="1060">
        <v>0.19240648733078117</v>
      </c>
      <c r="ZJ101" s="1059">
        <v>66</v>
      </c>
      <c r="ZK101" s="1059">
        <v>299</v>
      </c>
      <c r="ZL101" s="1060">
        <v>0.22073578595317725</v>
      </c>
      <c r="ZM101" s="1060">
        <v>0.17743304572269961</v>
      </c>
      <c r="ZN101" s="1072">
        <v>0.27112330237336119</v>
      </c>
      <c r="ZO101" s="1059">
        <v>633</v>
      </c>
      <c r="ZP101" s="1059">
        <v>33</v>
      </c>
      <c r="ZQ101" s="1059">
        <v>600</v>
      </c>
      <c r="ZR101" s="1060">
        <v>0.94786729857819907</v>
      </c>
      <c r="ZS101" s="1059">
        <v>192</v>
      </c>
      <c r="ZT101" s="1059">
        <v>67</v>
      </c>
      <c r="ZU101" s="1059">
        <v>259</v>
      </c>
      <c r="ZV101" s="1060">
        <v>0.32</v>
      </c>
      <c r="ZW101" s="1060">
        <v>0.2839212239460524</v>
      </c>
      <c r="ZX101" s="1060">
        <v>0.35836898841887982</v>
      </c>
      <c r="ZY101" s="1060">
        <v>0.43166666666666664</v>
      </c>
      <c r="ZZ101" s="1060">
        <v>0.39259304679267132</v>
      </c>
      <c r="AAA101" s="1072">
        <v>0.47160971901253446</v>
      </c>
      <c r="AAB101" s="1059">
        <v>57</v>
      </c>
      <c r="AAC101" s="1059">
        <v>540</v>
      </c>
      <c r="AAD101" s="1059">
        <v>597</v>
      </c>
      <c r="AAE101" s="1060">
        <v>0.90452261306532666</v>
      </c>
      <c r="AAF101" s="1059">
        <v>199</v>
      </c>
      <c r="AAG101" s="1060">
        <v>0.36851851851851852</v>
      </c>
      <c r="AAH101" s="1060">
        <v>0.32889304847349787</v>
      </c>
      <c r="AAI101" s="1060">
        <v>0.41000144421942175</v>
      </c>
      <c r="AAJ101" s="1059">
        <v>70</v>
      </c>
      <c r="AAK101" s="1059">
        <v>269</v>
      </c>
      <c r="AAL101" s="1060">
        <v>0.49814814814814817</v>
      </c>
      <c r="AAM101" s="1060">
        <v>0.45613900984079336</v>
      </c>
      <c r="AAN101" s="1072">
        <v>0.54018344780276883</v>
      </c>
      <c r="AAO101" s="1059">
        <v>544</v>
      </c>
      <c r="AAP101" s="1059">
        <v>194</v>
      </c>
      <c r="AAQ101" s="1060">
        <v>0.35661764705882354</v>
      </c>
      <c r="AAR101" s="1060">
        <v>0.31750007761425769</v>
      </c>
      <c r="AAS101" s="1060">
        <v>0.39774600774808061</v>
      </c>
      <c r="AAT101" s="1059">
        <v>55</v>
      </c>
      <c r="AAU101" s="1059">
        <v>249</v>
      </c>
      <c r="AAV101" s="1060">
        <v>0.4577205882352941</v>
      </c>
      <c r="AAW101" s="1060">
        <v>0.41629713838793397</v>
      </c>
      <c r="AAX101" s="1072">
        <v>0.49973696370608889</v>
      </c>
      <c r="AAY101" s="1059">
        <v>611</v>
      </c>
      <c r="AAZ101" s="1059">
        <v>586</v>
      </c>
      <c r="ABA101" s="1059">
        <v>25</v>
      </c>
      <c r="ABB101" s="1060">
        <v>0.95908346972176761</v>
      </c>
      <c r="ABC101" s="1059">
        <v>217</v>
      </c>
      <c r="ABD101" s="1060">
        <v>0.37030716723549489</v>
      </c>
      <c r="ABE101" s="1060">
        <v>0.33217307106450267</v>
      </c>
      <c r="ABF101" s="1060">
        <v>0.4101305637055882</v>
      </c>
      <c r="ABG101" s="1059">
        <v>58</v>
      </c>
      <c r="ABH101" s="1059">
        <v>275</v>
      </c>
      <c r="ABI101" s="1060">
        <v>0.46928327645051193</v>
      </c>
      <c r="ABJ101" s="1060">
        <v>0.42920840146184497</v>
      </c>
      <c r="ABK101" s="1072">
        <v>0.50975824887843968</v>
      </c>
      <c r="ABL101" s="1059">
        <v>18825</v>
      </c>
      <c r="ABM101" s="1059">
        <v>12242</v>
      </c>
      <c r="ABN101" s="1059">
        <v>6583</v>
      </c>
      <c r="ABO101" s="1059">
        <v>1051</v>
      </c>
      <c r="ABP101" s="1059">
        <v>682</v>
      </c>
      <c r="ABQ101" s="1059">
        <v>1294</v>
      </c>
      <c r="ABR101" s="1059">
        <v>972</v>
      </c>
      <c r="ABS101" s="1059">
        <v>1070</v>
      </c>
      <c r="ABT101" s="1059">
        <v>587</v>
      </c>
      <c r="ABU101" s="1059">
        <v>461</v>
      </c>
      <c r="ABV101" s="1059">
        <v>408</v>
      </c>
      <c r="ABW101" s="1126">
        <v>58</v>
      </c>
      <c r="ABX101" s="1059">
        <v>465</v>
      </c>
      <c r="ABY101" s="1059">
        <v>445</v>
      </c>
      <c r="ABZ101" s="1059">
        <v>330</v>
      </c>
      <c r="ACA101" s="1059">
        <v>140</v>
      </c>
      <c r="ACB101" s="1059">
        <v>1240</v>
      </c>
      <c r="ACC101" s="1059">
        <v>1405</v>
      </c>
      <c r="ACD101" s="1059">
        <v>770</v>
      </c>
      <c r="ACE101" s="1059">
        <v>505</v>
      </c>
      <c r="ACF101" s="1059">
        <v>495</v>
      </c>
      <c r="ACG101" s="1059">
        <v>330</v>
      </c>
      <c r="ACH101" s="1059">
        <v>170</v>
      </c>
      <c r="ACI101" s="1059">
        <v>1315</v>
      </c>
      <c r="ACJ101" s="1059">
        <v>1515</v>
      </c>
      <c r="ACK101" s="1059">
        <v>805</v>
      </c>
      <c r="ACL101" s="1059">
        <v>550</v>
      </c>
      <c r="ACM101" s="1059">
        <v>495</v>
      </c>
      <c r="ACN101" s="1059">
        <v>370</v>
      </c>
      <c r="ACO101" s="1059">
        <v>180</v>
      </c>
      <c r="ACP101" s="1059">
        <v>1410</v>
      </c>
      <c r="ACQ101" s="1059">
        <v>1605</v>
      </c>
      <c r="ACR101" s="1059">
        <v>860</v>
      </c>
      <c r="ACS101" s="1059">
        <v>625</v>
      </c>
      <c r="ACT101" s="1059">
        <v>585</v>
      </c>
      <c r="ACU101" s="1059">
        <v>445</v>
      </c>
      <c r="ACV101" s="1059">
        <v>190</v>
      </c>
      <c r="ACW101" s="1059">
        <v>1650</v>
      </c>
      <c r="ACX101" s="1059">
        <v>1820</v>
      </c>
      <c r="ACY101" s="1059">
        <v>970</v>
      </c>
      <c r="ACZ101" s="1059">
        <v>670</v>
      </c>
      <c r="ADA101" s="1059">
        <v>595</v>
      </c>
      <c r="ADB101" s="1059">
        <v>485</v>
      </c>
      <c r="ADC101" s="1059">
        <v>205</v>
      </c>
      <c r="ADD101" s="1059">
        <v>1740</v>
      </c>
      <c r="ADE101" s="1059">
        <v>1945</v>
      </c>
      <c r="ADF101" s="1059">
        <v>1040</v>
      </c>
      <c r="ADG101" s="1059">
        <v>675</v>
      </c>
      <c r="ADH101" s="1059">
        <v>650</v>
      </c>
      <c r="ADI101" s="1059">
        <v>515</v>
      </c>
      <c r="ADJ101" s="1059">
        <v>250</v>
      </c>
      <c r="ADK101" s="1059">
        <v>1830</v>
      </c>
      <c r="ADL101" s="1059">
        <v>2050</v>
      </c>
      <c r="ADM101" s="1126">
        <v>1070</v>
      </c>
      <c r="ADN101" s="1059">
        <v>627</v>
      </c>
      <c r="ADO101" s="1059">
        <v>594</v>
      </c>
      <c r="ADP101" s="1060">
        <v>0.94736842105263153</v>
      </c>
      <c r="ADQ101" s="1059">
        <v>595</v>
      </c>
      <c r="ADR101" s="1060">
        <v>0.94896331738437001</v>
      </c>
      <c r="ADS101" s="1059">
        <v>642</v>
      </c>
      <c r="ADT101" s="1059">
        <v>616</v>
      </c>
      <c r="ADU101" s="1060">
        <v>0.95950155763239875</v>
      </c>
      <c r="ADV101" s="1059">
        <v>594</v>
      </c>
      <c r="ADW101" s="1060">
        <v>0.92523364485981308</v>
      </c>
      <c r="ADX101" s="1059">
        <v>596</v>
      </c>
      <c r="ADY101" s="1060">
        <v>0.92834890965732086</v>
      </c>
      <c r="ADZ101" s="1059">
        <v>596</v>
      </c>
      <c r="AEA101" s="1060">
        <v>0.92834890965732086</v>
      </c>
      <c r="AEB101" s="1059">
        <v>715</v>
      </c>
      <c r="AEC101" s="1059">
        <v>691</v>
      </c>
      <c r="AED101" s="1060">
        <v>0.96643356643356648</v>
      </c>
      <c r="AEE101" s="1059">
        <v>640</v>
      </c>
      <c r="AEF101" s="1060">
        <v>0.8951048951048951</v>
      </c>
      <c r="AEG101" s="1059">
        <v>691</v>
      </c>
      <c r="AEH101" s="1060">
        <v>0.96643356643356648</v>
      </c>
      <c r="AEI101" s="1059">
        <v>689</v>
      </c>
      <c r="AEJ101" s="1060">
        <v>0.96363636363636362</v>
      </c>
      <c r="AEK101" s="1059">
        <v>657</v>
      </c>
      <c r="AEL101" s="1060">
        <v>0.9188811188811189</v>
      </c>
      <c r="AEM101" s="1059">
        <v>663</v>
      </c>
      <c r="AEN101" s="1060">
        <v>0.92727272727272725</v>
      </c>
      <c r="AEO101" s="1059">
        <v>638</v>
      </c>
      <c r="AEP101" s="1072">
        <v>0.89230769230769236</v>
      </c>
      <c r="AEQ101" s="1158">
        <v>604</v>
      </c>
      <c r="AER101" s="1042">
        <v>573</v>
      </c>
      <c r="AES101" s="1144">
        <v>0.94867549668874174</v>
      </c>
      <c r="AET101" s="64">
        <v>140</v>
      </c>
      <c r="AEU101" s="1144">
        <v>0.23178807947019867</v>
      </c>
      <c r="AEV101" s="1042">
        <v>573</v>
      </c>
      <c r="AEW101" s="1144">
        <v>0.94867549668874174</v>
      </c>
      <c r="AEX101" s="1042">
        <v>587</v>
      </c>
      <c r="AEY101" s="1042">
        <v>559</v>
      </c>
      <c r="AEZ101" s="1144">
        <v>0.95229982964224869</v>
      </c>
      <c r="AFA101" s="65">
        <v>543</v>
      </c>
      <c r="AFB101" s="1144">
        <v>0.92504258943781947</v>
      </c>
      <c r="AFC101" s="65">
        <v>422</v>
      </c>
      <c r="AFD101" s="1144">
        <v>0.71890971039182283</v>
      </c>
      <c r="AFE101" s="1042">
        <v>545</v>
      </c>
      <c r="AFF101" s="1144">
        <v>0.92844974446337314</v>
      </c>
      <c r="AFG101" s="1042">
        <v>413</v>
      </c>
      <c r="AFH101" s="1144">
        <v>0.70357751277683134</v>
      </c>
      <c r="AFI101" s="1042">
        <v>645</v>
      </c>
      <c r="AFJ101" s="1042">
        <v>629</v>
      </c>
      <c r="AFK101" s="1144">
        <v>0.9751937984496124</v>
      </c>
      <c r="AFL101" s="65">
        <v>561</v>
      </c>
      <c r="AFM101" s="1144">
        <v>0.86976744186046506</v>
      </c>
      <c r="AFN101" s="65">
        <v>629</v>
      </c>
      <c r="AFO101" s="1144">
        <v>0.9751937984496124</v>
      </c>
      <c r="AFP101" s="65">
        <v>629</v>
      </c>
      <c r="AFQ101" s="1144">
        <v>0.9751937984496124</v>
      </c>
      <c r="AFR101" s="65">
        <v>473</v>
      </c>
      <c r="AFS101" s="1144">
        <v>0.73333333333333328</v>
      </c>
      <c r="AFT101" s="65">
        <v>594</v>
      </c>
      <c r="AFU101" s="1144">
        <v>0.92093023255813955</v>
      </c>
      <c r="AFV101" s="1042">
        <v>607</v>
      </c>
      <c r="AFW101" s="1144">
        <v>0.94108527131782949</v>
      </c>
      <c r="AFX101" s="1042">
        <v>580</v>
      </c>
      <c r="AFY101" s="1144">
        <v>0.89922480620155043</v>
      </c>
      <c r="AFZ101" s="1042">
        <v>474</v>
      </c>
      <c r="AGA101" s="1144">
        <v>0.73488372093023258</v>
      </c>
      <c r="AGB101" s="1042">
        <v>442</v>
      </c>
      <c r="AGC101" s="802">
        <v>0.68527131782945738</v>
      </c>
      <c r="AGD101" s="1042">
        <v>596</v>
      </c>
      <c r="AGE101" s="1039">
        <v>562</v>
      </c>
      <c r="AGF101" s="1145">
        <v>0.94295302013422821</v>
      </c>
      <c r="AGG101" s="1039">
        <v>4</v>
      </c>
      <c r="AGH101" s="1145">
        <v>6.7114093959731542E-3</v>
      </c>
      <c r="AGI101" s="1039">
        <v>563</v>
      </c>
      <c r="AGJ101" s="1145">
        <v>0.94463087248322153</v>
      </c>
      <c r="AGK101" s="1039">
        <v>648</v>
      </c>
      <c r="AGL101" s="1039">
        <v>630</v>
      </c>
      <c r="AGM101" s="1145">
        <v>0.97222222222222221</v>
      </c>
      <c r="AGN101" s="1039">
        <v>617</v>
      </c>
      <c r="AGO101" s="1145">
        <v>0.9521604938271605</v>
      </c>
      <c r="AGP101" s="1039">
        <v>624</v>
      </c>
      <c r="AGQ101" s="1145">
        <v>0.96296296296296291</v>
      </c>
      <c r="AGR101" s="1039">
        <v>621</v>
      </c>
      <c r="AGS101" s="1145">
        <v>0.95833333333333337</v>
      </c>
      <c r="AGT101" s="1039">
        <v>621</v>
      </c>
      <c r="AGU101" s="1145">
        <v>0.95833333333333337</v>
      </c>
      <c r="AGV101" s="1039">
        <v>646</v>
      </c>
      <c r="AGW101" s="1039">
        <v>625</v>
      </c>
      <c r="AGX101" s="1145">
        <v>0.96749226006191946</v>
      </c>
      <c r="AGY101" s="1039">
        <v>583</v>
      </c>
      <c r="AGZ101" s="1145">
        <v>0.9024767801857585</v>
      </c>
      <c r="AHA101" s="1039">
        <v>625</v>
      </c>
      <c r="AHB101" s="1145">
        <v>0.96749226006191946</v>
      </c>
      <c r="AHC101" s="1039">
        <v>622</v>
      </c>
      <c r="AHD101" s="1145">
        <v>0.96284829721362231</v>
      </c>
      <c r="AHE101" s="1039">
        <v>623</v>
      </c>
      <c r="AHF101" s="1145">
        <v>0.9643962848297214</v>
      </c>
      <c r="AHG101" s="1039">
        <v>595</v>
      </c>
      <c r="AHH101" s="1145">
        <v>0.92105263157894735</v>
      </c>
      <c r="AHI101" s="1039">
        <v>611</v>
      </c>
      <c r="AHJ101" s="1145">
        <v>0.94582043343653255</v>
      </c>
      <c r="AHK101" s="1039">
        <v>587</v>
      </c>
      <c r="AHL101" s="1145">
        <v>0.90866873065015474</v>
      </c>
      <c r="AHM101" s="1039">
        <v>625</v>
      </c>
      <c r="AHN101" s="1145">
        <v>0.96749226006191946</v>
      </c>
      <c r="AHO101" s="1039">
        <v>601</v>
      </c>
      <c r="AHP101" s="749">
        <v>0.93034055727554177</v>
      </c>
    </row>
    <row r="102" spans="1:900" ht="12.75" customHeight="1" x14ac:dyDescent="0.2">
      <c r="A102" s="1979"/>
      <c r="B102" s="8" t="s">
        <v>750</v>
      </c>
      <c r="C102" s="1015" t="s">
        <v>751</v>
      </c>
      <c r="D102" s="3" t="s">
        <v>770</v>
      </c>
      <c r="E102" s="3" t="s">
        <v>770</v>
      </c>
      <c r="F102" s="3" t="s">
        <v>770</v>
      </c>
      <c r="G102" s="3" t="s">
        <v>770</v>
      </c>
      <c r="H102" s="3" t="s">
        <v>770</v>
      </c>
      <c r="I102" s="3" t="s">
        <v>770</v>
      </c>
      <c r="J102" s="3" t="s">
        <v>770</v>
      </c>
      <c r="K102" s="1" t="s">
        <v>1727</v>
      </c>
      <c r="L102" s="1" t="s">
        <v>737</v>
      </c>
      <c r="M102" s="62" t="s">
        <v>770</v>
      </c>
      <c r="N102" s="62" t="s">
        <v>770</v>
      </c>
      <c r="O102" s="62" t="s">
        <v>770</v>
      </c>
      <c r="P102" s="62" t="s">
        <v>770</v>
      </c>
      <c r="Q102" s="62" t="s">
        <v>770</v>
      </c>
      <c r="R102" s="62" t="s">
        <v>770</v>
      </c>
      <c r="S102" s="62" t="s">
        <v>770</v>
      </c>
      <c r="T102" s="62" t="s">
        <v>770</v>
      </c>
      <c r="U102" s="913" t="s">
        <v>770</v>
      </c>
      <c r="V102" s="1125">
        <v>1035</v>
      </c>
      <c r="W102" s="1059">
        <v>1215</v>
      </c>
      <c r="X102" s="1059">
        <v>10420</v>
      </c>
      <c r="Y102" s="1059">
        <v>12380</v>
      </c>
      <c r="Z102" s="1098">
        <v>9.9328214971209208E-2</v>
      </c>
      <c r="AA102" s="1098">
        <v>9.3732099052544038E-2</v>
      </c>
      <c r="AB102" s="1098">
        <v>0.10521964700128736</v>
      </c>
      <c r="AC102" s="1098">
        <v>9.8142164781906294E-2</v>
      </c>
      <c r="AD102" s="1098">
        <v>9.3025507491136347E-2</v>
      </c>
      <c r="AE102" s="1072">
        <v>0.10350813410253337</v>
      </c>
      <c r="AF102" s="1059">
        <v>995</v>
      </c>
      <c r="AG102" s="1059">
        <v>1110</v>
      </c>
      <c r="AH102" s="1059">
        <v>10705</v>
      </c>
      <c r="AI102" s="1059">
        <v>12720</v>
      </c>
      <c r="AJ102" s="1098">
        <v>9.2947220924801496E-2</v>
      </c>
      <c r="AK102" s="1098">
        <v>8.7591950480271505E-2</v>
      </c>
      <c r="AL102" s="1098">
        <v>9.8594526038941518E-2</v>
      </c>
      <c r="AM102" s="1098">
        <v>8.7264150943396221E-2</v>
      </c>
      <c r="AN102" s="1098">
        <v>8.2483414389211585E-2</v>
      </c>
      <c r="AO102" s="1072">
        <v>9.2294105907462273E-2</v>
      </c>
      <c r="AP102" s="1059">
        <v>980</v>
      </c>
      <c r="AQ102" s="1059">
        <v>1105</v>
      </c>
      <c r="AR102" s="1059">
        <v>10530</v>
      </c>
      <c r="AS102" s="1059">
        <v>12565</v>
      </c>
      <c r="AT102" s="1098">
        <v>9.306742640075974E-2</v>
      </c>
      <c r="AU102" s="1098">
        <v>8.7665782575311199E-2</v>
      </c>
      <c r="AV102" s="1098">
        <v>9.87658688310461E-2</v>
      </c>
      <c r="AW102" s="1098">
        <v>8.7942697970553124E-2</v>
      </c>
      <c r="AX102" s="1098">
        <v>8.3115824204020139E-2</v>
      </c>
      <c r="AY102" s="1072">
        <v>9.302144875577531E-2</v>
      </c>
      <c r="AZ102" s="1059">
        <v>1080</v>
      </c>
      <c r="BA102" s="1059">
        <v>1230</v>
      </c>
      <c r="BB102" s="1059">
        <v>10515</v>
      </c>
      <c r="BC102" s="1059">
        <v>12540</v>
      </c>
      <c r="BD102" s="1098">
        <v>0.10271041369472182</v>
      </c>
      <c r="BE102" s="1098">
        <v>9.7052223855216585E-2</v>
      </c>
      <c r="BF102" s="1098">
        <v>0.10865878218016579</v>
      </c>
      <c r="BG102" s="1098">
        <v>9.8086124401913874E-2</v>
      </c>
      <c r="BH102" s="1098">
        <v>9.3002771644289065E-2</v>
      </c>
      <c r="BI102" s="1072">
        <v>0.10341564347272818</v>
      </c>
      <c r="BJ102" s="1059">
        <v>3131</v>
      </c>
      <c r="BK102" s="1059">
        <v>3763</v>
      </c>
      <c r="BL102" s="1059">
        <v>3759</v>
      </c>
      <c r="BM102" s="1059">
        <v>3378</v>
      </c>
      <c r="BN102" s="1059">
        <v>2333</v>
      </c>
      <c r="BO102" s="1059">
        <v>14031</v>
      </c>
      <c r="BP102" s="1059">
        <v>16364</v>
      </c>
      <c r="BQ102" s="1126">
        <v>64237</v>
      </c>
      <c r="BR102" s="1059">
        <v>3086</v>
      </c>
      <c r="BS102" s="1059">
        <v>3752</v>
      </c>
      <c r="BT102" s="1059">
        <v>3639</v>
      </c>
      <c r="BU102" s="1059">
        <v>3394</v>
      </c>
      <c r="BV102" s="1059">
        <v>2441</v>
      </c>
      <c r="BW102" s="1059">
        <v>13871</v>
      </c>
      <c r="BX102" s="1059">
        <v>16312</v>
      </c>
      <c r="BY102" s="1126">
        <v>63779</v>
      </c>
      <c r="BZ102" s="1059">
        <v>2968</v>
      </c>
      <c r="CA102" s="1059">
        <v>3707</v>
      </c>
      <c r="CB102" s="1059">
        <v>3627</v>
      </c>
      <c r="CC102" s="1059">
        <v>3407</v>
      </c>
      <c r="CD102" s="1059">
        <v>2524</v>
      </c>
      <c r="CE102" s="1059">
        <v>13709</v>
      </c>
      <c r="CF102" s="1059">
        <v>16233</v>
      </c>
      <c r="CG102" s="1126">
        <v>63403</v>
      </c>
      <c r="CH102" s="1059">
        <v>3143</v>
      </c>
      <c r="CI102" s="1059">
        <v>3683</v>
      </c>
      <c r="CJ102" s="1059">
        <v>3588</v>
      </c>
      <c r="CK102" s="1059">
        <v>3481</v>
      </c>
      <c r="CL102" s="1059">
        <v>2535</v>
      </c>
      <c r="CM102" s="1059">
        <v>13895</v>
      </c>
      <c r="CN102" s="1059">
        <v>16430</v>
      </c>
      <c r="CO102" s="1126">
        <v>63597</v>
      </c>
      <c r="CP102" s="1059">
        <v>3185</v>
      </c>
      <c r="CQ102" s="1059">
        <v>3622</v>
      </c>
      <c r="CR102" s="1059">
        <v>3669</v>
      </c>
      <c r="CS102" s="1059">
        <v>3374</v>
      </c>
      <c r="CT102" s="1059">
        <v>2504</v>
      </c>
      <c r="CU102" s="1059">
        <v>13850</v>
      </c>
      <c r="CV102" s="1059">
        <v>16354</v>
      </c>
      <c r="CW102" s="1126">
        <v>63396</v>
      </c>
      <c r="CX102" s="1059">
        <v>3139</v>
      </c>
      <c r="CY102" s="1059">
        <v>3539</v>
      </c>
      <c r="CZ102" s="1059">
        <v>3686</v>
      </c>
      <c r="DA102" s="1059">
        <v>3455</v>
      </c>
      <c r="DB102" s="1059">
        <v>2511</v>
      </c>
      <c r="DC102" s="1059">
        <v>13819</v>
      </c>
      <c r="DD102" s="1059">
        <v>16330</v>
      </c>
      <c r="DE102" s="1126">
        <v>63028</v>
      </c>
      <c r="DF102" s="1059">
        <v>3165</v>
      </c>
      <c r="DG102" s="1059">
        <v>3445</v>
      </c>
      <c r="DH102" s="1059">
        <v>3743</v>
      </c>
      <c r="DI102" s="1059">
        <v>3449</v>
      </c>
      <c r="DJ102" s="1059">
        <v>2384</v>
      </c>
      <c r="DK102" s="1059">
        <v>13802</v>
      </c>
      <c r="DL102" s="1059">
        <v>16186</v>
      </c>
      <c r="DM102" s="1126">
        <v>62656</v>
      </c>
      <c r="DN102" s="1059">
        <v>3158</v>
      </c>
      <c r="DO102" s="1059">
        <v>3427</v>
      </c>
      <c r="DP102" s="1059">
        <v>3805</v>
      </c>
      <c r="DQ102" s="1059">
        <v>3458</v>
      </c>
      <c r="DR102" s="1059">
        <v>2361</v>
      </c>
      <c r="DS102" s="1059">
        <v>13848</v>
      </c>
      <c r="DT102" s="1059">
        <v>16209</v>
      </c>
      <c r="DU102" s="1126">
        <v>62223</v>
      </c>
      <c r="DV102" s="1059">
        <v>3184</v>
      </c>
      <c r="DW102" s="1059">
        <v>3441</v>
      </c>
      <c r="DX102" s="1059">
        <v>3821</v>
      </c>
      <c r="DY102" s="1059">
        <v>3449</v>
      </c>
      <c r="DZ102" s="1059">
        <v>2334</v>
      </c>
      <c r="EA102" s="1059">
        <v>13895</v>
      </c>
      <c r="EB102" s="1059">
        <v>16229</v>
      </c>
      <c r="EC102" s="1126">
        <v>62213</v>
      </c>
      <c r="ED102" s="1059">
        <v>3161</v>
      </c>
      <c r="EE102" s="1059">
        <v>3573</v>
      </c>
      <c r="EF102" s="1059">
        <v>3775</v>
      </c>
      <c r="EG102" s="1059">
        <v>3450</v>
      </c>
      <c r="EH102" s="1059">
        <v>2278</v>
      </c>
      <c r="EI102" s="1059">
        <v>13959</v>
      </c>
      <c r="EJ102" s="1059">
        <v>16237</v>
      </c>
      <c r="EK102" s="1126">
        <v>61667</v>
      </c>
      <c r="EL102" s="1059">
        <v>3147</v>
      </c>
      <c r="EM102" s="1059">
        <v>3602</v>
      </c>
      <c r="EN102" s="1059">
        <v>3794</v>
      </c>
      <c r="EO102" s="1059">
        <v>3401</v>
      </c>
      <c r="EP102" s="1059">
        <v>2172</v>
      </c>
      <c r="EQ102" s="1059">
        <v>13944</v>
      </c>
      <c r="ER102" s="1059">
        <v>16116</v>
      </c>
      <c r="ES102" s="1126">
        <v>61292</v>
      </c>
      <c r="ET102" s="1059" t="s">
        <v>770</v>
      </c>
      <c r="EU102" s="1059" t="s">
        <v>770</v>
      </c>
      <c r="EV102" s="1059">
        <v>63</v>
      </c>
      <c r="EW102" s="1059">
        <v>65</v>
      </c>
      <c r="EX102" s="1059">
        <v>128</v>
      </c>
      <c r="EY102" s="1059">
        <v>476</v>
      </c>
      <c r="EZ102" s="1098">
        <v>0.26890756302521007</v>
      </c>
      <c r="FA102" s="1098">
        <v>0.23104224958138594</v>
      </c>
      <c r="FB102" s="1098">
        <v>0.31047298226061915</v>
      </c>
      <c r="FC102" s="64" t="s">
        <v>3498</v>
      </c>
      <c r="FD102" s="1098">
        <v>0.13655462184873948</v>
      </c>
      <c r="FE102" s="1098">
        <v>0.10860334131077033</v>
      </c>
      <c r="FF102" s="1098">
        <v>0.17032515967711043</v>
      </c>
      <c r="FG102" s="1126" t="s">
        <v>3498</v>
      </c>
      <c r="FH102" s="1059" t="s">
        <v>770</v>
      </c>
      <c r="FI102" s="1059" t="s">
        <v>770</v>
      </c>
      <c r="FJ102" s="1059">
        <v>59</v>
      </c>
      <c r="FK102" s="1059">
        <v>76</v>
      </c>
      <c r="FL102" s="1059">
        <v>135</v>
      </c>
      <c r="FM102" s="1059">
        <v>420</v>
      </c>
      <c r="FN102" s="1098">
        <v>0.32142857142857145</v>
      </c>
      <c r="FO102" s="1098">
        <v>0.27855586002586152</v>
      </c>
      <c r="FP102" s="1098">
        <v>0.36753822331991753</v>
      </c>
      <c r="FQ102" s="1059" t="s">
        <v>2154</v>
      </c>
      <c r="FR102" s="1098">
        <v>0.18095238095238095</v>
      </c>
      <c r="FS102" s="1098">
        <v>0.14707938187351383</v>
      </c>
      <c r="FT102" s="1098">
        <v>0.22060871370427806</v>
      </c>
      <c r="FU102" s="1126" t="s">
        <v>2154</v>
      </c>
      <c r="FV102" s="1059" t="s">
        <v>770</v>
      </c>
      <c r="FW102" s="1059" t="s">
        <v>770</v>
      </c>
      <c r="FX102" s="1059">
        <v>66</v>
      </c>
      <c r="FY102" s="1059">
        <v>79</v>
      </c>
      <c r="FZ102" s="1059">
        <v>145</v>
      </c>
      <c r="GA102" s="1059">
        <v>500</v>
      </c>
      <c r="GB102" s="1098">
        <v>0.28999999999999998</v>
      </c>
      <c r="GC102" s="1098">
        <v>0.25194741987736557</v>
      </c>
      <c r="GD102" s="1098">
        <v>0.33125480311648636</v>
      </c>
      <c r="GE102" s="1059" t="s">
        <v>2154</v>
      </c>
      <c r="GF102" s="1098">
        <v>0.158</v>
      </c>
      <c r="GG102" s="1098">
        <v>0.12865269786443551</v>
      </c>
      <c r="GH102" s="1098">
        <v>0.19256235101126623</v>
      </c>
      <c r="GI102" s="1126" t="s">
        <v>2154</v>
      </c>
      <c r="GJ102" s="1059" t="s">
        <v>770</v>
      </c>
      <c r="GK102" s="1059" t="s">
        <v>770</v>
      </c>
      <c r="GL102" s="1059">
        <v>58</v>
      </c>
      <c r="GM102" s="1059">
        <v>67</v>
      </c>
      <c r="GN102" s="1059">
        <v>125</v>
      </c>
      <c r="GO102" s="1059">
        <v>495</v>
      </c>
      <c r="GP102" s="1098">
        <v>0.25252525252525254</v>
      </c>
      <c r="GQ102" s="1098">
        <v>0.21625772548718558</v>
      </c>
      <c r="GR102" s="1098">
        <v>0.29260426730065942</v>
      </c>
      <c r="GS102" s="1059" t="s">
        <v>3498</v>
      </c>
      <c r="GT102" s="1098">
        <v>0.13535353535353536</v>
      </c>
      <c r="GU102" s="1098">
        <v>0.10800984125233318</v>
      </c>
      <c r="GV102" s="1098">
        <v>0.16831333995751188</v>
      </c>
      <c r="GW102" s="1126" t="s">
        <v>3498</v>
      </c>
      <c r="GX102" s="1059" t="s">
        <v>770</v>
      </c>
      <c r="GY102" s="1059" t="s">
        <v>770</v>
      </c>
      <c r="GZ102" s="1059">
        <v>58</v>
      </c>
      <c r="HA102" s="1059">
        <v>31</v>
      </c>
      <c r="HB102" s="1059">
        <v>89</v>
      </c>
      <c r="HC102" s="1059">
        <v>487</v>
      </c>
      <c r="HD102" s="1098">
        <v>0.18275154004106775</v>
      </c>
      <c r="HE102" s="1098">
        <v>0.15095548166006012</v>
      </c>
      <c r="HF102" s="1098">
        <v>0.2195133439717237</v>
      </c>
      <c r="HG102" s="1059" t="s">
        <v>3498</v>
      </c>
      <c r="HH102" s="1098">
        <v>6.3655030800821355E-2</v>
      </c>
      <c r="HI102" s="1098">
        <v>4.5203761499531508E-2</v>
      </c>
      <c r="HJ102" s="1098">
        <v>8.8936209029620988E-2</v>
      </c>
      <c r="HK102" s="1126" t="s">
        <v>3498</v>
      </c>
      <c r="HL102" s="1059" t="s">
        <v>770</v>
      </c>
      <c r="HM102" s="1059" t="s">
        <v>770</v>
      </c>
      <c r="HN102" s="1059">
        <v>67</v>
      </c>
      <c r="HO102" s="1059">
        <v>40</v>
      </c>
      <c r="HP102" s="1059">
        <v>107</v>
      </c>
      <c r="HQ102" s="1059">
        <v>539</v>
      </c>
      <c r="HR102" s="1098">
        <v>0.19851576994434136</v>
      </c>
      <c r="HS102" s="1098">
        <v>0.1670265404985225</v>
      </c>
      <c r="HT102" s="1098">
        <v>0.23427195150307922</v>
      </c>
      <c r="HU102" s="1059" t="s">
        <v>2154</v>
      </c>
      <c r="HV102" s="1098">
        <v>7.4211502782931357E-2</v>
      </c>
      <c r="HW102" s="1098">
        <v>5.4969985291441419E-2</v>
      </c>
      <c r="HX102" s="1098">
        <v>9.9479269566205314E-2</v>
      </c>
      <c r="HY102" s="1126" t="s">
        <v>2154</v>
      </c>
      <c r="HZ102" s="1059" t="s">
        <v>770</v>
      </c>
      <c r="IA102" s="1059" t="s">
        <v>770</v>
      </c>
      <c r="IB102" s="1059">
        <v>56</v>
      </c>
      <c r="IC102" s="1059">
        <v>26</v>
      </c>
      <c r="ID102" s="1059">
        <v>82</v>
      </c>
      <c r="IE102" s="1059">
        <v>456</v>
      </c>
      <c r="IF102" s="1098">
        <v>0.17982456140350878</v>
      </c>
      <c r="IG102" s="1098">
        <v>0.14729631297772242</v>
      </c>
      <c r="IH102" s="1098">
        <v>0.21770222206333073</v>
      </c>
      <c r="II102" s="1059" t="s">
        <v>3498</v>
      </c>
      <c r="IJ102" s="1098">
        <v>5.701754385964912E-2</v>
      </c>
      <c r="IK102" s="1098">
        <v>3.920413047842064E-2</v>
      </c>
      <c r="IL102" s="1098">
        <v>8.2232198824954264E-2</v>
      </c>
      <c r="IM102" s="1126" t="s">
        <v>3498</v>
      </c>
      <c r="IN102" s="1059" t="s">
        <v>770</v>
      </c>
      <c r="IO102" s="1059" t="s">
        <v>770</v>
      </c>
      <c r="IP102" s="1059">
        <v>74</v>
      </c>
      <c r="IQ102" s="1059">
        <v>35</v>
      </c>
      <c r="IR102" s="1059">
        <v>109</v>
      </c>
      <c r="IS102" s="1059">
        <v>447</v>
      </c>
      <c r="IT102" s="1098">
        <v>0.24384787472035793</v>
      </c>
      <c r="IU102" s="1098">
        <v>0.20633345835011951</v>
      </c>
      <c r="IV102" s="1098">
        <v>0.2857274523766456</v>
      </c>
      <c r="IW102" s="1059" t="s">
        <v>2154</v>
      </c>
      <c r="IX102" s="1098">
        <v>7.829977628635347E-2</v>
      </c>
      <c r="IY102" s="1098">
        <v>5.6836270439432367E-2</v>
      </c>
      <c r="IZ102" s="1098">
        <v>0.1069495956915303</v>
      </c>
      <c r="JA102" s="1126" t="s">
        <v>2154</v>
      </c>
      <c r="JB102" s="1059">
        <v>61313</v>
      </c>
      <c r="JC102" s="1059">
        <v>3190</v>
      </c>
      <c r="JD102" s="1059">
        <v>3487</v>
      </c>
      <c r="JE102" s="1059">
        <v>3551</v>
      </c>
      <c r="JF102" s="1059">
        <v>3299</v>
      </c>
      <c r="JG102" s="1126">
        <v>2429</v>
      </c>
      <c r="JH102" s="1059">
        <v>9166</v>
      </c>
      <c r="JI102" s="1059">
        <v>41</v>
      </c>
      <c r="JJ102" s="1059">
        <v>75</v>
      </c>
      <c r="JK102" s="1059">
        <v>135</v>
      </c>
      <c r="JL102" s="1059">
        <v>169</v>
      </c>
      <c r="JM102" s="1126">
        <v>119</v>
      </c>
      <c r="JN102" s="1060">
        <v>0.1494952130869473</v>
      </c>
      <c r="JO102" s="1060">
        <v>1.2852664576802508E-2</v>
      </c>
      <c r="JP102" s="1060">
        <v>2.1508459994264411E-2</v>
      </c>
      <c r="JQ102" s="1060">
        <v>3.8017459870459028E-2</v>
      </c>
      <c r="JR102" s="1060">
        <v>5.1227644740830552E-2</v>
      </c>
      <c r="JS102" s="1072">
        <v>4.8991354466858789E-2</v>
      </c>
      <c r="JT102" s="1059">
        <v>62932</v>
      </c>
      <c r="JU102" s="1059">
        <v>61447</v>
      </c>
      <c r="JV102" s="1059">
        <v>59129</v>
      </c>
      <c r="JW102" s="1059">
        <v>2318</v>
      </c>
      <c r="JX102" s="1059">
        <v>400</v>
      </c>
      <c r="JY102" s="1059">
        <v>129</v>
      </c>
      <c r="JZ102" s="1059">
        <v>1789</v>
      </c>
      <c r="KA102" s="1059">
        <v>571</v>
      </c>
      <c r="KB102" s="1059">
        <v>607</v>
      </c>
      <c r="KC102" s="1059">
        <v>217</v>
      </c>
      <c r="KD102" s="1059">
        <v>90</v>
      </c>
      <c r="KE102" s="1060">
        <v>0.93956969427318371</v>
      </c>
      <c r="KF102" s="1072">
        <v>6.0430305726816291E-2</v>
      </c>
      <c r="KG102" s="1059">
        <v>3192</v>
      </c>
      <c r="KH102" s="1059">
        <v>3053</v>
      </c>
      <c r="KI102" s="1059">
        <v>2973</v>
      </c>
      <c r="KJ102" s="1059">
        <v>80</v>
      </c>
      <c r="KK102" s="1059">
        <v>5</v>
      </c>
      <c r="KL102" s="1059">
        <v>2</v>
      </c>
      <c r="KM102" s="1059">
        <v>73</v>
      </c>
      <c r="KN102" s="1059">
        <v>97</v>
      </c>
      <c r="KO102" s="1059">
        <v>29</v>
      </c>
      <c r="KP102" s="1059">
        <v>6</v>
      </c>
      <c r="KQ102" s="1059">
        <v>7</v>
      </c>
      <c r="KR102" s="1060">
        <v>0.93139097744360899</v>
      </c>
      <c r="KS102" s="1072">
        <v>6.8609022556391008E-2</v>
      </c>
      <c r="KT102" s="1059">
        <v>2075</v>
      </c>
      <c r="KU102" s="1059">
        <v>2002</v>
      </c>
      <c r="KV102" s="1059">
        <v>1963</v>
      </c>
      <c r="KW102" s="1059">
        <v>39</v>
      </c>
      <c r="KX102" s="1059">
        <v>2</v>
      </c>
      <c r="KY102" s="1059">
        <v>5</v>
      </c>
      <c r="KZ102" s="1059">
        <v>32</v>
      </c>
      <c r="LA102" s="1059">
        <v>54</v>
      </c>
      <c r="LB102" s="1059">
        <v>11</v>
      </c>
      <c r="LC102" s="1059">
        <v>5</v>
      </c>
      <c r="LD102" s="1059">
        <v>3</v>
      </c>
      <c r="LE102" s="1060">
        <v>0.94602409638554219</v>
      </c>
      <c r="LF102" s="1072">
        <v>5.397590361445781E-2</v>
      </c>
      <c r="LG102" s="1059">
        <v>1431</v>
      </c>
      <c r="LH102" s="1059">
        <v>1389</v>
      </c>
      <c r="LI102" s="1059">
        <v>1364</v>
      </c>
      <c r="LJ102" s="1059">
        <v>25</v>
      </c>
      <c r="LK102" s="1059">
        <v>6</v>
      </c>
      <c r="LL102" s="1059">
        <v>2</v>
      </c>
      <c r="LM102" s="1059">
        <v>17</v>
      </c>
      <c r="LN102" s="1059">
        <v>31</v>
      </c>
      <c r="LO102" s="1059">
        <v>8</v>
      </c>
      <c r="LP102" s="1059">
        <v>2</v>
      </c>
      <c r="LQ102" s="1059">
        <v>1</v>
      </c>
      <c r="LR102" s="1060">
        <v>0.95317959468902869</v>
      </c>
      <c r="LS102" s="1072">
        <v>4.6820405310971314E-2</v>
      </c>
      <c r="LT102" s="1059">
        <v>3698</v>
      </c>
      <c r="LU102" s="1059">
        <v>3590</v>
      </c>
      <c r="LV102" s="1059">
        <v>3496</v>
      </c>
      <c r="LW102" s="1059">
        <v>94</v>
      </c>
      <c r="LX102" s="1059">
        <v>14</v>
      </c>
      <c r="LY102" s="1059">
        <v>10</v>
      </c>
      <c r="LZ102" s="1059">
        <v>70</v>
      </c>
      <c r="MA102" s="1059">
        <v>65</v>
      </c>
      <c r="MB102" s="1059">
        <v>29</v>
      </c>
      <c r="MC102" s="1059">
        <v>10</v>
      </c>
      <c r="MD102" s="1059">
        <v>4</v>
      </c>
      <c r="ME102" s="1060">
        <v>0.94537587885343433</v>
      </c>
      <c r="MF102" s="1072">
        <v>5.4624121146565674E-2</v>
      </c>
      <c r="MG102" s="1059">
        <v>733</v>
      </c>
      <c r="MH102" s="1059">
        <v>710</v>
      </c>
      <c r="MI102" s="1059">
        <v>698</v>
      </c>
      <c r="MJ102" s="1059">
        <v>12</v>
      </c>
      <c r="MK102" s="1059">
        <v>1</v>
      </c>
      <c r="ML102" s="1059">
        <v>1</v>
      </c>
      <c r="MM102" s="1059">
        <v>10</v>
      </c>
      <c r="MN102" s="1059">
        <v>14</v>
      </c>
      <c r="MO102" s="1059">
        <v>4</v>
      </c>
      <c r="MP102" s="1059">
        <v>5</v>
      </c>
      <c r="MQ102" s="1059">
        <v>0</v>
      </c>
      <c r="MR102" s="1060">
        <v>0.95225102319236021</v>
      </c>
      <c r="MS102" s="1072">
        <v>4.7748976807639787E-2</v>
      </c>
      <c r="MT102" s="1059">
        <v>1387</v>
      </c>
      <c r="MU102" s="1059">
        <v>1339</v>
      </c>
      <c r="MV102" s="1059">
        <v>1308</v>
      </c>
      <c r="MW102" s="1059">
        <v>31</v>
      </c>
      <c r="MX102" s="1059">
        <v>5</v>
      </c>
      <c r="MY102" s="1059">
        <v>4</v>
      </c>
      <c r="MZ102" s="1059">
        <v>22</v>
      </c>
      <c r="NA102" s="1059">
        <v>24</v>
      </c>
      <c r="NB102" s="1059">
        <v>18</v>
      </c>
      <c r="NC102" s="1059">
        <v>5</v>
      </c>
      <c r="ND102" s="1059">
        <v>1</v>
      </c>
      <c r="NE102" s="1060">
        <v>0.94304253785147796</v>
      </c>
      <c r="NF102" s="1072">
        <v>5.6957462148522042E-2</v>
      </c>
      <c r="NG102" s="1059">
        <v>1266</v>
      </c>
      <c r="NH102" s="1059">
        <v>1235</v>
      </c>
      <c r="NI102" s="1059">
        <v>1207</v>
      </c>
      <c r="NJ102" s="1059">
        <v>28</v>
      </c>
      <c r="NK102" s="1059">
        <v>2</v>
      </c>
      <c r="NL102" s="1059">
        <v>3</v>
      </c>
      <c r="NM102" s="1059">
        <v>23</v>
      </c>
      <c r="NN102" s="1059">
        <v>15</v>
      </c>
      <c r="NO102" s="1059">
        <v>13</v>
      </c>
      <c r="NP102" s="1059">
        <v>3</v>
      </c>
      <c r="NQ102" s="1059">
        <v>0</v>
      </c>
      <c r="NR102" s="1060">
        <v>0.95339652448657186</v>
      </c>
      <c r="NS102" s="1072">
        <v>4.6603475513428139E-2</v>
      </c>
      <c r="NT102" s="1059">
        <v>2502</v>
      </c>
      <c r="NU102" s="1059">
        <v>2398</v>
      </c>
      <c r="NV102" s="1059">
        <v>2315</v>
      </c>
      <c r="NW102" s="1059">
        <v>83</v>
      </c>
      <c r="NX102" s="1059">
        <v>5</v>
      </c>
      <c r="NY102" s="1059">
        <v>5</v>
      </c>
      <c r="NZ102" s="1059">
        <v>73</v>
      </c>
      <c r="OA102" s="1059">
        <v>45</v>
      </c>
      <c r="OB102" s="1059">
        <v>42</v>
      </c>
      <c r="OC102" s="1059">
        <v>13</v>
      </c>
      <c r="OD102" s="1059">
        <v>4</v>
      </c>
      <c r="OE102" s="1060">
        <v>0.92525979216626697</v>
      </c>
      <c r="OF102" s="1072">
        <v>7.474020783373303E-2</v>
      </c>
      <c r="OG102" s="1059">
        <v>16284</v>
      </c>
      <c r="OH102" s="1059">
        <v>15716</v>
      </c>
      <c r="OI102" s="1059">
        <v>15324</v>
      </c>
      <c r="OJ102" s="1059">
        <v>392</v>
      </c>
      <c r="OK102" s="1059">
        <v>40</v>
      </c>
      <c r="OL102" s="1059">
        <v>32</v>
      </c>
      <c r="OM102" s="1059">
        <v>320</v>
      </c>
      <c r="ON102" s="1059">
        <v>345</v>
      </c>
      <c r="OO102" s="1059">
        <v>154</v>
      </c>
      <c r="OP102" s="1059">
        <v>49</v>
      </c>
      <c r="OQ102" s="1059">
        <v>20</v>
      </c>
      <c r="OR102" s="1060">
        <v>0.94104642593957255</v>
      </c>
      <c r="OS102" s="1072">
        <v>5.8953574060427449E-2</v>
      </c>
      <c r="OT102" s="1059">
        <v>62889</v>
      </c>
      <c r="OU102" s="1059">
        <v>12.619950182066813</v>
      </c>
      <c r="OV102" s="1060">
        <v>0</v>
      </c>
      <c r="OW102" s="1072">
        <v>0</v>
      </c>
      <c r="OX102" s="1059">
        <v>11162</v>
      </c>
      <c r="OY102" s="1060">
        <v>0.10043701845547395</v>
      </c>
      <c r="OZ102" s="1059">
        <v>1121.0780000000002</v>
      </c>
      <c r="PA102" s="1060">
        <v>0</v>
      </c>
      <c r="PB102" s="1072">
        <v>2.4390243902439025E-2</v>
      </c>
      <c r="PC102" s="1059">
        <v>1690</v>
      </c>
      <c r="PD102" s="1059">
        <v>240</v>
      </c>
      <c r="PE102" s="1126">
        <v>160</v>
      </c>
      <c r="PF102" s="1059">
        <v>1605</v>
      </c>
      <c r="PG102" s="1059">
        <v>220</v>
      </c>
      <c r="PH102" s="1126">
        <v>135</v>
      </c>
      <c r="PI102" s="1059">
        <v>1545</v>
      </c>
      <c r="PJ102" s="1059">
        <v>255</v>
      </c>
      <c r="PK102" s="1126">
        <v>105</v>
      </c>
      <c r="PL102" s="1059">
        <v>1490</v>
      </c>
      <c r="PM102" s="1059">
        <v>275</v>
      </c>
      <c r="PN102" s="1126">
        <v>100</v>
      </c>
      <c r="PO102" s="1059">
        <v>1440</v>
      </c>
      <c r="PP102" s="1059">
        <v>265</v>
      </c>
      <c r="PQ102" s="1126">
        <v>115</v>
      </c>
      <c r="PR102" s="1059">
        <v>1340</v>
      </c>
      <c r="PS102" s="1059">
        <v>250</v>
      </c>
      <c r="PT102" s="1126">
        <v>75</v>
      </c>
      <c r="PU102" s="1059" t="s">
        <v>770</v>
      </c>
      <c r="PV102" s="1059" t="s">
        <v>770</v>
      </c>
      <c r="PW102" s="1059" t="s">
        <v>770</v>
      </c>
      <c r="PX102" s="1059" t="s">
        <v>770</v>
      </c>
      <c r="PY102" s="1059" t="s">
        <v>770</v>
      </c>
      <c r="PZ102" s="1059" t="s">
        <v>770</v>
      </c>
      <c r="QA102" s="1059" t="s">
        <v>770</v>
      </c>
      <c r="QB102" s="1126" t="s">
        <v>770</v>
      </c>
      <c r="QC102" s="1059">
        <v>512</v>
      </c>
      <c r="QD102" s="1059">
        <v>545</v>
      </c>
      <c r="QE102" s="1059" t="s">
        <v>770</v>
      </c>
      <c r="QF102" s="1059">
        <v>423</v>
      </c>
      <c r="QG102" s="1059">
        <v>538</v>
      </c>
      <c r="QH102" s="1059">
        <v>503</v>
      </c>
      <c r="QI102" s="1059">
        <v>517</v>
      </c>
      <c r="QJ102" s="1059">
        <v>521</v>
      </c>
      <c r="QK102" s="1126">
        <v>576</v>
      </c>
      <c r="QL102" s="1059">
        <v>590</v>
      </c>
      <c r="QM102" s="1059">
        <v>645</v>
      </c>
      <c r="QN102" s="1059">
        <v>566</v>
      </c>
      <c r="QO102" s="1059">
        <v>652</v>
      </c>
      <c r="QP102" s="1059">
        <v>678</v>
      </c>
      <c r="QQ102" s="1059">
        <v>729</v>
      </c>
      <c r="QR102" s="1059">
        <v>690</v>
      </c>
      <c r="QS102" s="1059">
        <v>775</v>
      </c>
      <c r="QT102" s="1059">
        <v>787</v>
      </c>
      <c r="QU102" s="1059">
        <v>782</v>
      </c>
      <c r="QV102" s="1059">
        <v>804</v>
      </c>
      <c r="QW102" s="1059">
        <v>725</v>
      </c>
      <c r="QX102" s="1059">
        <v>755</v>
      </c>
      <c r="QY102" s="1059">
        <v>771</v>
      </c>
      <c r="QZ102" s="1059">
        <v>704</v>
      </c>
      <c r="RA102" s="1059">
        <v>683</v>
      </c>
      <c r="RB102" s="1059">
        <v>686</v>
      </c>
      <c r="RC102" s="1059">
        <v>676</v>
      </c>
      <c r="RD102" s="1059">
        <v>738</v>
      </c>
      <c r="RE102" s="1059">
        <v>595</v>
      </c>
      <c r="RF102" s="1059">
        <v>420</v>
      </c>
      <c r="RG102" s="1059">
        <v>439</v>
      </c>
      <c r="RH102" s="1059">
        <v>511</v>
      </c>
      <c r="RI102" s="1059">
        <v>473</v>
      </c>
      <c r="RJ102" s="1126">
        <v>490</v>
      </c>
      <c r="RK102" s="1059">
        <v>609</v>
      </c>
      <c r="RL102" s="1059">
        <v>529</v>
      </c>
      <c r="RM102" s="1059">
        <v>613</v>
      </c>
      <c r="RN102" s="1059">
        <v>649</v>
      </c>
      <c r="RO102" s="1059">
        <v>686</v>
      </c>
      <c r="RP102" s="1059">
        <v>675</v>
      </c>
      <c r="RQ102" s="1059">
        <v>759</v>
      </c>
      <c r="RR102" s="1059">
        <v>771</v>
      </c>
      <c r="RS102" s="1059">
        <v>763</v>
      </c>
      <c r="RT102" s="1059">
        <v>784</v>
      </c>
      <c r="RU102" s="1059">
        <v>714</v>
      </c>
      <c r="RV102" s="1059">
        <v>752</v>
      </c>
      <c r="RW102" s="1059">
        <v>757</v>
      </c>
      <c r="RX102" s="1059">
        <v>737</v>
      </c>
      <c r="RY102" s="1059">
        <v>679</v>
      </c>
      <c r="RZ102" s="1059">
        <v>688</v>
      </c>
      <c r="SA102" s="1059">
        <v>685</v>
      </c>
      <c r="SB102" s="1059">
        <v>757</v>
      </c>
      <c r="SC102" s="1059">
        <v>695</v>
      </c>
      <c r="SD102" s="1059">
        <v>569</v>
      </c>
      <c r="SE102" s="1059">
        <v>452</v>
      </c>
      <c r="SF102" s="1059">
        <v>486</v>
      </c>
      <c r="SG102" s="1059">
        <v>465</v>
      </c>
      <c r="SH102" s="1059">
        <v>508</v>
      </c>
      <c r="SI102" s="1126">
        <v>530</v>
      </c>
      <c r="SJ102" s="1059">
        <v>495</v>
      </c>
      <c r="SK102" s="1059">
        <v>583</v>
      </c>
      <c r="SL102" s="1059">
        <v>610</v>
      </c>
      <c r="SM102" s="1059">
        <v>647</v>
      </c>
      <c r="SN102" s="1059">
        <v>633</v>
      </c>
      <c r="SO102" s="1059">
        <v>745</v>
      </c>
      <c r="SP102" s="1059">
        <v>747</v>
      </c>
      <c r="SQ102" s="1059">
        <v>742</v>
      </c>
      <c r="SR102" s="1059">
        <v>762</v>
      </c>
      <c r="SS102" s="1059">
        <v>711</v>
      </c>
      <c r="ST102" s="1059">
        <v>753</v>
      </c>
      <c r="SU102" s="1059">
        <v>761</v>
      </c>
      <c r="SV102" s="1059">
        <v>740</v>
      </c>
      <c r="SW102" s="1059">
        <v>692</v>
      </c>
      <c r="SX102" s="1059">
        <v>681</v>
      </c>
      <c r="SY102" s="1059">
        <v>707</v>
      </c>
      <c r="SZ102" s="1059">
        <v>769</v>
      </c>
      <c r="TA102" s="1059">
        <v>690</v>
      </c>
      <c r="TB102" s="1059">
        <v>661</v>
      </c>
      <c r="TC102" s="1059">
        <v>580</v>
      </c>
      <c r="TD102" s="1059">
        <v>507</v>
      </c>
      <c r="TE102" s="1059">
        <v>457</v>
      </c>
      <c r="TF102" s="1059">
        <v>520</v>
      </c>
      <c r="TG102" s="1059">
        <v>547</v>
      </c>
      <c r="TH102" s="1126">
        <v>493</v>
      </c>
      <c r="TI102" s="1059">
        <v>305</v>
      </c>
      <c r="TJ102" s="1059">
        <v>350</v>
      </c>
      <c r="TK102" s="1059">
        <v>655</v>
      </c>
      <c r="TL102" s="1060">
        <v>0.53435114503816794</v>
      </c>
      <c r="TM102" s="1060">
        <v>0.49606126814895907</v>
      </c>
      <c r="TN102" s="1060">
        <v>0.5722404444975836</v>
      </c>
      <c r="TO102" s="1126" t="s">
        <v>2154</v>
      </c>
      <c r="TP102" s="1059">
        <v>264</v>
      </c>
      <c r="TQ102" s="1059">
        <v>372</v>
      </c>
      <c r="TR102" s="1059">
        <v>636</v>
      </c>
      <c r="TS102" s="1060">
        <v>0.58490566037735847</v>
      </c>
      <c r="TT102" s="1060">
        <v>0.54621318100530392</v>
      </c>
      <c r="TU102" s="1060">
        <v>0.62257863220270104</v>
      </c>
      <c r="TV102" s="1126" t="s">
        <v>2154</v>
      </c>
      <c r="TW102" s="1059">
        <v>206</v>
      </c>
      <c r="TX102" s="1059">
        <v>388</v>
      </c>
      <c r="TY102" s="1059">
        <v>594</v>
      </c>
      <c r="TZ102" s="1060">
        <v>0.65319865319865322</v>
      </c>
      <c r="UA102" s="1060">
        <v>0.61404950083936993</v>
      </c>
      <c r="UB102" s="1060">
        <v>0.69037903504540188</v>
      </c>
      <c r="UC102" s="1126" t="s">
        <v>2154</v>
      </c>
      <c r="UD102" s="1059">
        <v>211</v>
      </c>
      <c r="UE102" s="1059">
        <v>436</v>
      </c>
      <c r="UF102" s="1059">
        <v>647</v>
      </c>
      <c r="UG102" s="1060">
        <v>0.67387944358578056</v>
      </c>
      <c r="UH102" s="1060">
        <v>0.63682293432764914</v>
      </c>
      <c r="UI102" s="1060">
        <v>0.70888337701842508</v>
      </c>
      <c r="UJ102" s="1126" t="s">
        <v>2154</v>
      </c>
      <c r="UK102" s="1059">
        <v>171</v>
      </c>
      <c r="UL102" s="1059">
        <v>426</v>
      </c>
      <c r="UM102" s="1059">
        <v>597</v>
      </c>
      <c r="UN102" s="1060">
        <v>0.71356783919597988</v>
      </c>
      <c r="UO102" s="1060">
        <v>0.67602759018605452</v>
      </c>
      <c r="UP102" s="1060">
        <v>0.74837721120781575</v>
      </c>
      <c r="UQ102" s="1126" t="s">
        <v>2154</v>
      </c>
      <c r="UR102" s="1059">
        <v>9304</v>
      </c>
      <c r="US102" s="1059">
        <v>9214</v>
      </c>
      <c r="UT102" s="1059">
        <v>90</v>
      </c>
      <c r="UU102" s="1059">
        <v>81</v>
      </c>
      <c r="UV102" s="1060">
        <v>0.9</v>
      </c>
      <c r="UW102" s="1059">
        <v>9</v>
      </c>
      <c r="UX102" s="1072">
        <v>0.1</v>
      </c>
      <c r="UY102" s="1059">
        <v>6677</v>
      </c>
      <c r="UZ102" s="1059">
        <v>4285</v>
      </c>
      <c r="VA102" s="1059">
        <v>1159</v>
      </c>
      <c r="VB102" s="1059">
        <v>1233</v>
      </c>
      <c r="VC102" s="1060">
        <v>0.64175527931705856</v>
      </c>
      <c r="VD102" s="1060">
        <v>0.17358094952823125</v>
      </c>
      <c r="VE102" s="1072">
        <v>0.18466377115471019</v>
      </c>
      <c r="VF102" s="1059">
        <v>18795</v>
      </c>
      <c r="VG102" s="1059">
        <v>830</v>
      </c>
      <c r="VH102" s="1059">
        <v>1083</v>
      </c>
      <c r="VI102" s="1059">
        <v>531</v>
      </c>
      <c r="VJ102" s="1059">
        <v>12539</v>
      </c>
      <c r="VK102" s="1059">
        <v>1122</v>
      </c>
      <c r="VL102" s="1059">
        <v>6935</v>
      </c>
      <c r="VM102" s="1072">
        <v>0.16178803172314349</v>
      </c>
      <c r="VN102" s="1059">
        <v>4547</v>
      </c>
      <c r="VO102" s="1059">
        <v>2</v>
      </c>
      <c r="VP102" s="1059">
        <v>792</v>
      </c>
      <c r="VQ102" s="1059">
        <v>1192</v>
      </c>
      <c r="VR102" s="1059">
        <v>441</v>
      </c>
      <c r="VS102" s="1126">
        <v>6974</v>
      </c>
      <c r="VT102" s="1059">
        <v>2460</v>
      </c>
      <c r="VU102" s="1059">
        <v>2150</v>
      </c>
      <c r="VV102" s="1059">
        <v>304</v>
      </c>
      <c r="VW102" s="1059">
        <v>6</v>
      </c>
      <c r="VX102" s="1059">
        <v>310</v>
      </c>
      <c r="VY102" s="1060">
        <v>0.12357723577235773</v>
      </c>
      <c r="VZ102" s="1072">
        <v>0.12601626016260162</v>
      </c>
      <c r="WA102" s="1059">
        <v>280</v>
      </c>
      <c r="WB102" s="1059">
        <v>235</v>
      </c>
      <c r="WC102" s="1059">
        <v>190</v>
      </c>
      <c r="WD102" s="1059">
        <v>200</v>
      </c>
      <c r="WE102" s="1059">
        <v>185</v>
      </c>
      <c r="WF102" s="1059">
        <v>160</v>
      </c>
      <c r="WG102" s="1126">
        <v>170</v>
      </c>
      <c r="WH102" s="1059">
        <v>1189</v>
      </c>
      <c r="WI102" s="1059">
        <v>371</v>
      </c>
      <c r="WJ102" s="1060">
        <v>0.31202691337258198</v>
      </c>
      <c r="WK102" s="1126">
        <v>112</v>
      </c>
      <c r="WL102" s="1059" t="s">
        <v>770</v>
      </c>
      <c r="WM102" s="1060" t="s">
        <v>770</v>
      </c>
      <c r="WN102" s="1060" t="s">
        <v>770</v>
      </c>
      <c r="WO102" s="1072" t="s">
        <v>770</v>
      </c>
      <c r="WP102" s="1059" t="s">
        <v>770</v>
      </c>
      <c r="WQ102" s="1060" t="s">
        <v>770</v>
      </c>
      <c r="WR102" s="1060" t="s">
        <v>770</v>
      </c>
      <c r="WS102" s="1072" t="s">
        <v>770</v>
      </c>
      <c r="WT102" s="1059" t="s">
        <v>770</v>
      </c>
      <c r="WU102" s="1060" t="s">
        <v>770</v>
      </c>
      <c r="WV102" s="1060" t="s">
        <v>770</v>
      </c>
      <c r="WW102" s="1072" t="s">
        <v>770</v>
      </c>
      <c r="WX102" s="1059" t="s">
        <v>770</v>
      </c>
      <c r="WY102" s="1060" t="s">
        <v>770</v>
      </c>
      <c r="WZ102" s="1060" t="s">
        <v>770</v>
      </c>
      <c r="XA102" s="1072" t="s">
        <v>770</v>
      </c>
      <c r="XB102" s="1059">
        <v>681</v>
      </c>
      <c r="XC102" s="1059">
        <v>26625</v>
      </c>
      <c r="XD102" s="1072">
        <v>2.5577464788732393E-2</v>
      </c>
      <c r="XE102" s="1059">
        <v>330</v>
      </c>
      <c r="XF102" s="1059">
        <v>3110</v>
      </c>
      <c r="XG102" s="1060">
        <v>0.10610932475884244</v>
      </c>
      <c r="XH102" s="1060">
        <v>9.5767048993478834E-2</v>
      </c>
      <c r="XI102" s="1060">
        <v>0.11742346426794807</v>
      </c>
      <c r="XJ102" s="1059">
        <v>350</v>
      </c>
      <c r="XK102" s="1059">
        <v>3065</v>
      </c>
      <c r="XL102" s="1060">
        <v>0.11419249592169657</v>
      </c>
      <c r="XM102" s="1060">
        <v>0.10341256848798573</v>
      </c>
      <c r="XN102" s="1060">
        <v>0.12593830162544428</v>
      </c>
      <c r="XO102" s="1059">
        <v>370</v>
      </c>
      <c r="XP102" s="1059">
        <v>3090</v>
      </c>
      <c r="XQ102" s="1060">
        <v>0.11974110032362459</v>
      </c>
      <c r="XR102" s="1060">
        <v>0.10876351195480805</v>
      </c>
      <c r="XS102" s="1060">
        <v>0.13166298330077963</v>
      </c>
      <c r="XT102" s="1059">
        <v>430</v>
      </c>
      <c r="XU102" s="1059">
        <v>3055</v>
      </c>
      <c r="XV102" s="1060">
        <v>0.14075286415711949</v>
      </c>
      <c r="XW102" s="1060">
        <v>0.12887161240940839</v>
      </c>
      <c r="XX102" s="1060">
        <v>0.15353643993657348</v>
      </c>
      <c r="XY102" s="1059">
        <v>335</v>
      </c>
      <c r="XZ102" s="1059">
        <v>3070</v>
      </c>
      <c r="YA102" s="1060">
        <v>0.10912052117263844</v>
      </c>
      <c r="YB102" s="1060">
        <v>9.8575949147532177E-2</v>
      </c>
      <c r="YC102" s="1060">
        <v>0.1206420774969582</v>
      </c>
      <c r="YD102" s="1059">
        <v>335</v>
      </c>
      <c r="YE102" s="1059">
        <v>2590</v>
      </c>
      <c r="YF102" s="1060">
        <v>0.12934362934362933</v>
      </c>
      <c r="YG102" s="1060">
        <v>0.11696656493815645</v>
      </c>
      <c r="YH102" s="1060">
        <v>0.1428185720944902</v>
      </c>
      <c r="YI102" s="1059" t="s">
        <v>770</v>
      </c>
      <c r="YJ102" s="1059" t="s">
        <v>770</v>
      </c>
      <c r="YK102" s="1060" t="s">
        <v>770</v>
      </c>
      <c r="YL102" s="1060" t="s">
        <v>770</v>
      </c>
      <c r="YM102" s="1072" t="s">
        <v>770</v>
      </c>
      <c r="YN102" s="1059">
        <v>350</v>
      </c>
      <c r="YO102" s="1059">
        <v>400</v>
      </c>
      <c r="YP102" s="1059">
        <v>395</v>
      </c>
      <c r="YQ102" s="1059">
        <v>350</v>
      </c>
      <c r="YR102" s="1059">
        <v>265</v>
      </c>
      <c r="YS102" s="1059">
        <v>260</v>
      </c>
      <c r="YT102" s="1126">
        <v>265</v>
      </c>
      <c r="YU102" s="1059">
        <v>24</v>
      </c>
      <c r="YV102" s="1059">
        <v>224</v>
      </c>
      <c r="YW102" s="1060">
        <v>0.10714285714285714</v>
      </c>
      <c r="YX102" s="1060">
        <v>7.3062988662256245E-2</v>
      </c>
      <c r="YY102" s="1060">
        <v>0.1544700471997206</v>
      </c>
      <c r="YZ102" s="1059">
        <v>16</v>
      </c>
      <c r="ZA102" s="1059">
        <v>224</v>
      </c>
      <c r="ZB102" s="1060">
        <v>7.1428571428571425E-2</v>
      </c>
      <c r="ZC102" s="1060">
        <v>4.4441918385322132E-2</v>
      </c>
      <c r="ZD102" s="1060">
        <v>0.11286684800956172</v>
      </c>
      <c r="ZE102" s="1059">
        <v>24</v>
      </c>
      <c r="ZF102" s="1059">
        <v>223</v>
      </c>
      <c r="ZG102" s="1060">
        <v>0.10762331838565023</v>
      </c>
      <c r="ZH102" s="1060">
        <v>7.33956064215735E-2</v>
      </c>
      <c r="ZI102" s="1060">
        <v>0.15514047816458668</v>
      </c>
      <c r="ZJ102" s="1059">
        <v>45</v>
      </c>
      <c r="ZK102" s="1059">
        <v>222</v>
      </c>
      <c r="ZL102" s="1060">
        <v>0.20270270270270271</v>
      </c>
      <c r="ZM102" s="1060">
        <v>0.15508552886164045</v>
      </c>
      <c r="ZN102" s="1072">
        <v>0.26043365575007055</v>
      </c>
      <c r="ZO102" s="1059">
        <v>534</v>
      </c>
      <c r="ZP102" s="1059">
        <v>83</v>
      </c>
      <c r="ZQ102" s="1059">
        <v>451</v>
      </c>
      <c r="ZR102" s="1060">
        <v>0.84456928838951306</v>
      </c>
      <c r="ZS102" s="1059">
        <v>189</v>
      </c>
      <c r="ZT102" s="1059">
        <v>72</v>
      </c>
      <c r="ZU102" s="1059">
        <v>261</v>
      </c>
      <c r="ZV102" s="1060">
        <v>0.41906873614190687</v>
      </c>
      <c r="ZW102" s="1060">
        <v>0.37440276770578401</v>
      </c>
      <c r="ZX102" s="1060">
        <v>0.46510174846283159</v>
      </c>
      <c r="ZY102" s="1060">
        <v>0.57871396895787142</v>
      </c>
      <c r="ZZ102" s="1060">
        <v>0.53266701145301498</v>
      </c>
      <c r="AAA102" s="1072">
        <v>0.62343133583504373</v>
      </c>
      <c r="AAB102" s="1059">
        <v>142</v>
      </c>
      <c r="AAC102" s="1059">
        <v>451</v>
      </c>
      <c r="AAD102" s="1059">
        <v>593</v>
      </c>
      <c r="AAE102" s="1060">
        <v>0.760539629005059</v>
      </c>
      <c r="AAF102" s="1059">
        <v>196</v>
      </c>
      <c r="AAG102" s="1060">
        <v>0.43458980044345896</v>
      </c>
      <c r="AAH102" s="1060">
        <v>0.38958350865548269</v>
      </c>
      <c r="AAI102" s="1060">
        <v>0.48070096331641216</v>
      </c>
      <c r="AAJ102" s="1059">
        <v>74</v>
      </c>
      <c r="AAK102" s="1059">
        <v>270</v>
      </c>
      <c r="AAL102" s="1060">
        <v>0.59866962305986693</v>
      </c>
      <c r="AAM102" s="1060">
        <v>0.55278191016925826</v>
      </c>
      <c r="AAN102" s="1072">
        <v>0.6428906660087309</v>
      </c>
      <c r="AAO102" s="1059">
        <v>442</v>
      </c>
      <c r="AAP102" s="1059">
        <v>174</v>
      </c>
      <c r="AAQ102" s="1060">
        <v>0.39366515837104071</v>
      </c>
      <c r="AAR102" s="1060">
        <v>0.34922207249255116</v>
      </c>
      <c r="AAS102" s="1060">
        <v>0.4399406486042225</v>
      </c>
      <c r="AAT102" s="1059">
        <v>71</v>
      </c>
      <c r="AAU102" s="1059">
        <v>245</v>
      </c>
      <c r="AAV102" s="1060">
        <v>0.55429864253393668</v>
      </c>
      <c r="AAW102" s="1060">
        <v>0.50769116766862932</v>
      </c>
      <c r="AAX102" s="1072">
        <v>0.59997042155855007</v>
      </c>
      <c r="AAY102" s="1059">
        <v>539</v>
      </c>
      <c r="AAZ102" s="1059">
        <v>509</v>
      </c>
      <c r="ABA102" s="1059">
        <v>30</v>
      </c>
      <c r="ABB102" s="1060">
        <v>0.94434137291280151</v>
      </c>
      <c r="ABC102" s="1059">
        <v>215</v>
      </c>
      <c r="ABD102" s="1060">
        <v>0.42239685658153242</v>
      </c>
      <c r="ABE102" s="1060">
        <v>0.38022463491887121</v>
      </c>
      <c r="ABF102" s="1060">
        <v>0.46573165695022878</v>
      </c>
      <c r="ABG102" s="1059">
        <v>62</v>
      </c>
      <c r="ABH102" s="1059">
        <v>277</v>
      </c>
      <c r="ABI102" s="1060">
        <v>0.54420432220039294</v>
      </c>
      <c r="ABJ102" s="1060">
        <v>0.50076743524054768</v>
      </c>
      <c r="ABK102" s="1072">
        <v>0.58697898078338273</v>
      </c>
      <c r="ABL102" s="1059">
        <v>18795</v>
      </c>
      <c r="ABM102" s="1059">
        <v>11860</v>
      </c>
      <c r="ABN102" s="1059">
        <v>6935</v>
      </c>
      <c r="ABO102" s="1059">
        <v>830</v>
      </c>
      <c r="ABP102" s="1059">
        <v>670</v>
      </c>
      <c r="ABQ102" s="1059">
        <v>1333</v>
      </c>
      <c r="ABR102" s="1059">
        <v>1083</v>
      </c>
      <c r="ABS102" s="1059">
        <v>1230</v>
      </c>
      <c r="ABT102" s="1059">
        <v>667</v>
      </c>
      <c r="ABU102" s="1059">
        <v>531</v>
      </c>
      <c r="ABV102" s="1059">
        <v>495</v>
      </c>
      <c r="ABW102" s="1126">
        <v>96</v>
      </c>
      <c r="ABX102" s="1059">
        <v>265</v>
      </c>
      <c r="ABY102" s="1059">
        <v>270</v>
      </c>
      <c r="ABZ102" s="1059">
        <v>165</v>
      </c>
      <c r="ACA102" s="1059">
        <v>90</v>
      </c>
      <c r="ACB102" s="1059">
        <v>735</v>
      </c>
      <c r="ACC102" s="1059">
        <v>835</v>
      </c>
      <c r="ACD102" s="1059">
        <v>430</v>
      </c>
      <c r="ACE102" s="1059">
        <v>260</v>
      </c>
      <c r="ACF102" s="1059">
        <v>275</v>
      </c>
      <c r="ACG102" s="1059">
        <v>205</v>
      </c>
      <c r="ACH102" s="1059">
        <v>100</v>
      </c>
      <c r="ACI102" s="1059">
        <v>745</v>
      </c>
      <c r="ACJ102" s="1059">
        <v>875</v>
      </c>
      <c r="ACK102" s="1059">
        <v>480</v>
      </c>
      <c r="ACL102" s="1059">
        <v>265</v>
      </c>
      <c r="ACM102" s="1059">
        <v>290</v>
      </c>
      <c r="ACN102" s="1059">
        <v>225</v>
      </c>
      <c r="ACO102" s="1059">
        <v>115</v>
      </c>
      <c r="ACP102" s="1059">
        <v>750</v>
      </c>
      <c r="ACQ102" s="1059">
        <v>865</v>
      </c>
      <c r="ACR102" s="1059">
        <v>495</v>
      </c>
      <c r="ACS102" s="1059">
        <v>350</v>
      </c>
      <c r="ACT102" s="1059">
        <v>290</v>
      </c>
      <c r="ACU102" s="1059">
        <v>245</v>
      </c>
      <c r="ACV102" s="1059">
        <v>130</v>
      </c>
      <c r="ACW102" s="1059">
        <v>870</v>
      </c>
      <c r="ACX102" s="1059">
        <v>985</v>
      </c>
      <c r="ACY102" s="1059">
        <v>545</v>
      </c>
      <c r="ACZ102" s="1059">
        <v>395</v>
      </c>
      <c r="ADA102" s="1059">
        <v>345</v>
      </c>
      <c r="ADB102" s="1059">
        <v>280</v>
      </c>
      <c r="ADC102" s="1059">
        <v>140</v>
      </c>
      <c r="ADD102" s="1059">
        <v>1005</v>
      </c>
      <c r="ADE102" s="1059">
        <v>1155</v>
      </c>
      <c r="ADF102" s="1059">
        <v>625</v>
      </c>
      <c r="ADG102" s="1059">
        <v>400</v>
      </c>
      <c r="ADH102" s="1059">
        <v>350</v>
      </c>
      <c r="ADI102" s="1059">
        <v>305</v>
      </c>
      <c r="ADJ102" s="1059">
        <v>115</v>
      </c>
      <c r="ADK102" s="1059">
        <v>1040</v>
      </c>
      <c r="ADL102" s="1059">
        <v>1180</v>
      </c>
      <c r="ADM102" s="1126">
        <v>630</v>
      </c>
      <c r="ADN102" s="1059">
        <v>532</v>
      </c>
      <c r="ADO102" s="1059">
        <v>486</v>
      </c>
      <c r="ADP102" s="1060">
        <v>0.9135338345864662</v>
      </c>
      <c r="ADQ102" s="1059">
        <v>498</v>
      </c>
      <c r="ADR102" s="1060">
        <v>0.93609022556390975</v>
      </c>
      <c r="ADS102" s="1059">
        <v>481</v>
      </c>
      <c r="ADT102" s="1059">
        <v>448</v>
      </c>
      <c r="ADU102" s="1060">
        <v>0.93139293139293144</v>
      </c>
      <c r="ADV102" s="1059">
        <v>438</v>
      </c>
      <c r="ADW102" s="1060">
        <v>0.91060291060291065</v>
      </c>
      <c r="ADX102" s="1059">
        <v>443</v>
      </c>
      <c r="ADY102" s="1060">
        <v>0.92099792099792099</v>
      </c>
      <c r="ADZ102" s="1059">
        <v>444</v>
      </c>
      <c r="AEA102" s="1060">
        <v>0.92307692307692313</v>
      </c>
      <c r="AEB102" s="1059">
        <v>535</v>
      </c>
      <c r="AEC102" s="1059">
        <v>518</v>
      </c>
      <c r="AED102" s="1060">
        <v>0.96822429906542051</v>
      </c>
      <c r="AEE102" s="1059">
        <v>478</v>
      </c>
      <c r="AEF102" s="1060">
        <v>0.8934579439252337</v>
      </c>
      <c r="AEG102" s="1059">
        <v>518</v>
      </c>
      <c r="AEH102" s="1060">
        <v>0.96822429906542051</v>
      </c>
      <c r="AEI102" s="1059">
        <v>517</v>
      </c>
      <c r="AEJ102" s="1060">
        <v>0.96635514018691593</v>
      </c>
      <c r="AEK102" s="1059">
        <v>480</v>
      </c>
      <c r="AEL102" s="1060">
        <v>0.89719626168224298</v>
      </c>
      <c r="AEM102" s="1059">
        <v>472</v>
      </c>
      <c r="AEN102" s="1060">
        <v>0.88224299065420564</v>
      </c>
      <c r="AEO102" s="1059">
        <v>471</v>
      </c>
      <c r="AEP102" s="1072">
        <v>0.88037383177570094</v>
      </c>
      <c r="AEQ102" s="1158">
        <v>470</v>
      </c>
      <c r="AER102" s="1042">
        <v>424</v>
      </c>
      <c r="AES102" s="1144">
        <v>0.90212765957446805</v>
      </c>
      <c r="AET102" s="64">
        <v>122</v>
      </c>
      <c r="AEU102" s="1144">
        <v>0.25957446808510637</v>
      </c>
      <c r="AEV102" s="1042">
        <v>435</v>
      </c>
      <c r="AEW102" s="1144">
        <v>0.92553191489361697</v>
      </c>
      <c r="AEX102" s="1042">
        <v>470</v>
      </c>
      <c r="AEY102" s="1042">
        <v>441</v>
      </c>
      <c r="AEZ102" s="1144">
        <v>0.9382978723404255</v>
      </c>
      <c r="AFA102" s="65">
        <v>410</v>
      </c>
      <c r="AFB102" s="1144">
        <v>0.87234042553191493</v>
      </c>
      <c r="AFC102" s="65">
        <v>344</v>
      </c>
      <c r="AFD102" s="1144">
        <v>0.73191489361702122</v>
      </c>
      <c r="AFE102" s="1042">
        <v>415</v>
      </c>
      <c r="AFF102" s="1144">
        <v>0.88297872340425532</v>
      </c>
      <c r="AFG102" s="1042">
        <v>320</v>
      </c>
      <c r="AFH102" s="1144">
        <v>0.68085106382978722</v>
      </c>
      <c r="AFI102" s="1042">
        <v>551</v>
      </c>
      <c r="AFJ102" s="1042">
        <v>539</v>
      </c>
      <c r="AFK102" s="1144">
        <v>0.97822141560798548</v>
      </c>
      <c r="AFL102" s="65">
        <v>497</v>
      </c>
      <c r="AFM102" s="1144">
        <v>0.90199637023593471</v>
      </c>
      <c r="AFN102" s="65">
        <v>539</v>
      </c>
      <c r="AFO102" s="1144">
        <v>0.97822141560798548</v>
      </c>
      <c r="AFP102" s="65">
        <v>539</v>
      </c>
      <c r="AFQ102" s="1144">
        <v>0.97822141560798548</v>
      </c>
      <c r="AFR102" s="65">
        <v>405</v>
      </c>
      <c r="AFS102" s="1144">
        <v>0.73502722323048997</v>
      </c>
      <c r="AFT102" s="65">
        <v>489</v>
      </c>
      <c r="AFU102" s="1144">
        <v>0.88747731397459162</v>
      </c>
      <c r="AFV102" s="1042">
        <v>487</v>
      </c>
      <c r="AFW102" s="1144">
        <v>0.88384754990925585</v>
      </c>
      <c r="AFX102" s="1042">
        <v>503</v>
      </c>
      <c r="AFY102" s="1144">
        <v>0.91288566243194191</v>
      </c>
      <c r="AFZ102" s="1042">
        <v>405</v>
      </c>
      <c r="AGA102" s="1144">
        <v>0.73502722323048997</v>
      </c>
      <c r="AGB102" s="1042">
        <v>352</v>
      </c>
      <c r="AGC102" s="802">
        <v>0.63883847549909256</v>
      </c>
      <c r="AGD102" s="1042">
        <v>452</v>
      </c>
      <c r="AGE102" s="1039">
        <v>422</v>
      </c>
      <c r="AGF102" s="1145">
        <v>0.9336283185840708</v>
      </c>
      <c r="AGG102" s="1039">
        <v>4</v>
      </c>
      <c r="AGH102" s="1145">
        <v>8.8495575221238937E-3</v>
      </c>
      <c r="AGI102" s="1039">
        <v>425</v>
      </c>
      <c r="AGJ102" s="1145">
        <v>0.94026548672566368</v>
      </c>
      <c r="AGK102" s="1039">
        <v>522</v>
      </c>
      <c r="AGL102" s="1039">
        <v>511</v>
      </c>
      <c r="AGM102" s="1145">
        <v>0.97892720306513414</v>
      </c>
      <c r="AGN102" s="1039">
        <v>465</v>
      </c>
      <c r="AGO102" s="1145">
        <v>0.89080459770114939</v>
      </c>
      <c r="AGP102" s="1039">
        <v>509</v>
      </c>
      <c r="AGQ102" s="1145">
        <v>0.97509578544061304</v>
      </c>
      <c r="AGR102" s="1039">
        <v>470</v>
      </c>
      <c r="AGS102" s="1145">
        <v>0.90038314176245215</v>
      </c>
      <c r="AGT102" s="1039">
        <v>466</v>
      </c>
      <c r="AGU102" s="1145">
        <v>0.89272030651340994</v>
      </c>
      <c r="AGV102" s="1039">
        <v>517</v>
      </c>
      <c r="AGW102" s="1039">
        <v>504</v>
      </c>
      <c r="AGX102" s="1145">
        <v>0.97485493230174081</v>
      </c>
      <c r="AGY102" s="1039">
        <v>481</v>
      </c>
      <c r="AGZ102" s="1145">
        <v>0.93036750483558994</v>
      </c>
      <c r="AHA102" s="1039">
        <v>504</v>
      </c>
      <c r="AHB102" s="1145">
        <v>0.97485493230174081</v>
      </c>
      <c r="AHC102" s="1039">
        <v>503</v>
      </c>
      <c r="AHD102" s="1145">
        <v>0.97292069632495159</v>
      </c>
      <c r="AHE102" s="1039">
        <v>499</v>
      </c>
      <c r="AHF102" s="1145">
        <v>0.96518375241779497</v>
      </c>
      <c r="AHG102" s="1039">
        <v>448</v>
      </c>
      <c r="AHH102" s="1145">
        <v>0.86653771760154741</v>
      </c>
      <c r="AHI102" s="1039">
        <v>481</v>
      </c>
      <c r="AHJ102" s="1145">
        <v>0.93036750483558994</v>
      </c>
      <c r="AHK102" s="1039">
        <v>474</v>
      </c>
      <c r="AHL102" s="1145">
        <v>0.9168278529980658</v>
      </c>
      <c r="AHM102" s="1039">
        <v>503</v>
      </c>
      <c r="AHN102" s="1145">
        <v>0.97292069632495159</v>
      </c>
      <c r="AHO102" s="1039">
        <v>469</v>
      </c>
      <c r="AHP102" s="749">
        <v>0.90715667311411996</v>
      </c>
    </row>
    <row r="103" spans="1:900" x14ac:dyDescent="0.2">
      <c r="A103" s="1979"/>
      <c r="B103" s="8" t="s">
        <v>588</v>
      </c>
      <c r="C103" s="1015" t="s">
        <v>752</v>
      </c>
      <c r="D103" s="3" t="s">
        <v>770</v>
      </c>
      <c r="E103" s="3" t="s">
        <v>770</v>
      </c>
      <c r="F103" s="3" t="s">
        <v>770</v>
      </c>
      <c r="G103" s="3" t="s">
        <v>770</v>
      </c>
      <c r="H103" s="3" t="s">
        <v>770</v>
      </c>
      <c r="I103" s="3" t="s">
        <v>770</v>
      </c>
      <c r="J103" s="3" t="s">
        <v>770</v>
      </c>
      <c r="K103" s="1" t="s">
        <v>588</v>
      </c>
      <c r="L103" s="1" t="s">
        <v>737</v>
      </c>
      <c r="M103" s="62" t="s">
        <v>770</v>
      </c>
      <c r="N103" s="62" t="s">
        <v>770</v>
      </c>
      <c r="O103" s="62" t="s">
        <v>770</v>
      </c>
      <c r="P103" s="62" t="s">
        <v>770</v>
      </c>
      <c r="Q103" s="62" t="s">
        <v>770</v>
      </c>
      <c r="R103" s="62" t="s">
        <v>770</v>
      </c>
      <c r="S103" s="62" t="s">
        <v>770</v>
      </c>
      <c r="T103" s="62" t="s">
        <v>770</v>
      </c>
      <c r="U103" s="913" t="s">
        <v>770</v>
      </c>
      <c r="V103" s="1125">
        <v>1575</v>
      </c>
      <c r="W103" s="1059">
        <v>1845</v>
      </c>
      <c r="X103" s="1059">
        <v>11205</v>
      </c>
      <c r="Y103" s="1059">
        <v>13355</v>
      </c>
      <c r="Z103" s="1098">
        <v>0.14056224899598393</v>
      </c>
      <c r="AA103" s="1098">
        <v>0.13424983701953119</v>
      </c>
      <c r="AB103" s="1098">
        <v>0.14712103171898663</v>
      </c>
      <c r="AC103" s="1098">
        <v>0.13815050542867841</v>
      </c>
      <c r="AD103" s="1098">
        <v>0.13240228927687397</v>
      </c>
      <c r="AE103" s="1072">
        <v>0.14410682794015023</v>
      </c>
      <c r="AF103" s="1059">
        <v>1465</v>
      </c>
      <c r="AG103" s="1059">
        <v>1670</v>
      </c>
      <c r="AH103" s="1059">
        <v>11175</v>
      </c>
      <c r="AI103" s="1059">
        <v>13370</v>
      </c>
      <c r="AJ103" s="1098">
        <v>0.13109619686800894</v>
      </c>
      <c r="AK103" s="1098">
        <v>0.1249651939476398</v>
      </c>
      <c r="AL103" s="1098">
        <v>0.13748073746913855</v>
      </c>
      <c r="AM103" s="1098">
        <v>0.12490650710545999</v>
      </c>
      <c r="AN103" s="1098">
        <v>0.11940996503694912</v>
      </c>
      <c r="AO103" s="1072">
        <v>0.13061853044930993</v>
      </c>
      <c r="AP103" s="1059">
        <v>1465</v>
      </c>
      <c r="AQ103" s="1059">
        <v>1670</v>
      </c>
      <c r="AR103" s="1059">
        <v>11325</v>
      </c>
      <c r="AS103" s="1059">
        <v>13430</v>
      </c>
      <c r="AT103" s="1098">
        <v>0.12935982339955851</v>
      </c>
      <c r="AU103" s="1098">
        <v>0.12330442496763092</v>
      </c>
      <c r="AV103" s="1098">
        <v>0.13566658009806273</v>
      </c>
      <c r="AW103" s="1098">
        <v>0.12434847356664185</v>
      </c>
      <c r="AX103" s="1098">
        <v>0.11887486300347491</v>
      </c>
      <c r="AY103" s="1072">
        <v>0.13003692213785706</v>
      </c>
      <c r="AZ103" s="1059">
        <v>1540</v>
      </c>
      <c r="BA103" s="1059">
        <v>1765</v>
      </c>
      <c r="BB103" s="1059">
        <v>11315</v>
      </c>
      <c r="BC103" s="1059">
        <v>13420</v>
      </c>
      <c r="BD103" s="1098">
        <v>0.13610251878038002</v>
      </c>
      <c r="BE103" s="1098">
        <v>0.12990780743815245</v>
      </c>
      <c r="BF103" s="1098">
        <v>0.14254423370405103</v>
      </c>
      <c r="BG103" s="1098">
        <v>0.13152011922503726</v>
      </c>
      <c r="BH103" s="1098">
        <v>0.12590736366021463</v>
      </c>
      <c r="BI103" s="1072">
        <v>0.13734376826511338</v>
      </c>
      <c r="BJ103" s="1059">
        <v>3753</v>
      </c>
      <c r="BK103" s="1059">
        <v>3823</v>
      </c>
      <c r="BL103" s="1059">
        <v>3500</v>
      </c>
      <c r="BM103" s="1059">
        <v>4241</v>
      </c>
      <c r="BN103" s="1059">
        <v>5099</v>
      </c>
      <c r="BO103" s="1059">
        <v>15317</v>
      </c>
      <c r="BP103" s="1059">
        <v>20416</v>
      </c>
      <c r="BQ103" s="1126">
        <v>76174</v>
      </c>
      <c r="BR103" s="1059">
        <v>3789</v>
      </c>
      <c r="BS103" s="1059">
        <v>3700</v>
      </c>
      <c r="BT103" s="1059">
        <v>3465</v>
      </c>
      <c r="BU103" s="1059">
        <v>4283</v>
      </c>
      <c r="BV103" s="1059">
        <v>4951</v>
      </c>
      <c r="BW103" s="1059">
        <v>15237</v>
      </c>
      <c r="BX103" s="1059">
        <v>20188</v>
      </c>
      <c r="BY103" s="1126">
        <v>75218</v>
      </c>
      <c r="BZ103" s="1059">
        <v>3713</v>
      </c>
      <c r="CA103" s="1059">
        <v>3602</v>
      </c>
      <c r="CB103" s="1059">
        <v>3423</v>
      </c>
      <c r="CC103" s="1059">
        <v>4212</v>
      </c>
      <c r="CD103" s="1059">
        <v>4850</v>
      </c>
      <c r="CE103" s="1059">
        <v>14950</v>
      </c>
      <c r="CF103" s="1059">
        <v>19800</v>
      </c>
      <c r="CG103" s="1126">
        <v>74038</v>
      </c>
      <c r="CH103" s="1059">
        <v>3669</v>
      </c>
      <c r="CI103" s="1059">
        <v>3473</v>
      </c>
      <c r="CJ103" s="1059">
        <v>3442</v>
      </c>
      <c r="CK103" s="1059">
        <v>4275</v>
      </c>
      <c r="CL103" s="1059">
        <v>4858</v>
      </c>
      <c r="CM103" s="1059">
        <v>14859</v>
      </c>
      <c r="CN103" s="1059">
        <v>19717</v>
      </c>
      <c r="CO103" s="1126">
        <v>73718</v>
      </c>
      <c r="CP103" s="1059">
        <v>3680</v>
      </c>
      <c r="CQ103" s="1059">
        <v>3377</v>
      </c>
      <c r="CR103" s="1059">
        <v>3475</v>
      </c>
      <c r="CS103" s="1059">
        <v>4151</v>
      </c>
      <c r="CT103" s="1059">
        <v>4753</v>
      </c>
      <c r="CU103" s="1059">
        <v>14683</v>
      </c>
      <c r="CV103" s="1059">
        <v>19436</v>
      </c>
      <c r="CW103" s="1126">
        <v>73077</v>
      </c>
      <c r="CX103" s="1059">
        <v>3521</v>
      </c>
      <c r="CY103" s="1059">
        <v>3279</v>
      </c>
      <c r="CZ103" s="1059">
        <v>3623</v>
      </c>
      <c r="DA103" s="1059">
        <v>4207</v>
      </c>
      <c r="DB103" s="1059">
        <v>4712</v>
      </c>
      <c r="DC103" s="1059">
        <v>14630</v>
      </c>
      <c r="DD103" s="1059">
        <v>19342</v>
      </c>
      <c r="DE103" s="1126">
        <v>72741</v>
      </c>
      <c r="DF103" s="1059">
        <v>3493</v>
      </c>
      <c r="DG103" s="1059">
        <v>3303</v>
      </c>
      <c r="DH103" s="1059">
        <v>3717</v>
      </c>
      <c r="DI103" s="1059">
        <v>4389</v>
      </c>
      <c r="DJ103" s="1059">
        <v>4371</v>
      </c>
      <c r="DK103" s="1059">
        <v>14902</v>
      </c>
      <c r="DL103" s="1059">
        <v>19273</v>
      </c>
      <c r="DM103" s="1126">
        <v>72493</v>
      </c>
      <c r="DN103" s="1059">
        <v>3448</v>
      </c>
      <c r="DO103" s="1059">
        <v>3276</v>
      </c>
      <c r="DP103" s="1059">
        <v>3695</v>
      </c>
      <c r="DQ103" s="1059">
        <v>4500</v>
      </c>
      <c r="DR103" s="1059">
        <v>4216</v>
      </c>
      <c r="DS103" s="1059">
        <v>14919</v>
      </c>
      <c r="DT103" s="1059">
        <v>19135</v>
      </c>
      <c r="DU103" s="1126">
        <v>71946</v>
      </c>
      <c r="DV103" s="1059">
        <v>3315</v>
      </c>
      <c r="DW103" s="1059">
        <v>3352</v>
      </c>
      <c r="DX103" s="1059">
        <v>3730</v>
      </c>
      <c r="DY103" s="1059">
        <v>4498</v>
      </c>
      <c r="DZ103" s="1059">
        <v>4077</v>
      </c>
      <c r="EA103" s="1059">
        <v>14895</v>
      </c>
      <c r="EB103" s="1059">
        <v>18972</v>
      </c>
      <c r="EC103" s="1126">
        <v>71301</v>
      </c>
      <c r="ED103" s="1059">
        <v>3179</v>
      </c>
      <c r="EE103" s="1059">
        <v>3372</v>
      </c>
      <c r="EF103" s="1059">
        <v>3739</v>
      </c>
      <c r="EG103" s="1059">
        <v>4483</v>
      </c>
      <c r="EH103" s="1059">
        <v>3928</v>
      </c>
      <c r="EI103" s="1059">
        <v>14773</v>
      </c>
      <c r="EJ103" s="1059">
        <v>18701</v>
      </c>
      <c r="EK103" s="1126">
        <v>70439</v>
      </c>
      <c r="EL103" s="1059">
        <v>3054</v>
      </c>
      <c r="EM103" s="1059">
        <v>3442</v>
      </c>
      <c r="EN103" s="1059">
        <v>3764</v>
      </c>
      <c r="EO103" s="1059">
        <v>4280</v>
      </c>
      <c r="EP103" s="1059">
        <v>3900</v>
      </c>
      <c r="EQ103" s="1059">
        <v>14540</v>
      </c>
      <c r="ER103" s="1059">
        <v>18440</v>
      </c>
      <c r="ES103" s="1126">
        <v>69733</v>
      </c>
      <c r="ET103" s="1059" t="s">
        <v>770</v>
      </c>
      <c r="EU103" s="1059" t="s">
        <v>770</v>
      </c>
      <c r="EV103" s="1059">
        <v>60</v>
      </c>
      <c r="EW103" s="1059">
        <v>78</v>
      </c>
      <c r="EX103" s="1059">
        <v>138</v>
      </c>
      <c r="EY103" s="1059">
        <v>529</v>
      </c>
      <c r="EZ103" s="1098">
        <v>0.2608695652173913</v>
      </c>
      <c r="FA103" s="1098">
        <v>0.22526981158216616</v>
      </c>
      <c r="FB103" s="1098">
        <v>0.29991728523280459</v>
      </c>
      <c r="FC103" s="64" t="s">
        <v>3498</v>
      </c>
      <c r="FD103" s="1098">
        <v>0.14744801512287334</v>
      </c>
      <c r="FE103" s="1098">
        <v>0.11977826089024138</v>
      </c>
      <c r="FF103" s="1098">
        <v>0.18020113480930045</v>
      </c>
      <c r="FG103" s="1126" t="s">
        <v>3498</v>
      </c>
      <c r="FH103" s="1059" t="s">
        <v>770</v>
      </c>
      <c r="FI103" s="1059" t="s">
        <v>770</v>
      </c>
      <c r="FJ103" s="1059">
        <v>81</v>
      </c>
      <c r="FK103" s="1059">
        <v>93</v>
      </c>
      <c r="FL103" s="1059">
        <v>174</v>
      </c>
      <c r="FM103" s="1059">
        <v>557</v>
      </c>
      <c r="FN103" s="1098">
        <v>0.31238779174147219</v>
      </c>
      <c r="FO103" s="1098">
        <v>0.27529411759976524</v>
      </c>
      <c r="FP103" s="1098">
        <v>0.35205154896441238</v>
      </c>
      <c r="FQ103" s="1059" t="s">
        <v>2154</v>
      </c>
      <c r="FR103" s="1098">
        <v>0.16696588868940754</v>
      </c>
      <c r="FS103" s="1098">
        <v>0.13829731474619431</v>
      </c>
      <c r="FT103" s="1098">
        <v>0.20019666752801571</v>
      </c>
      <c r="FU103" s="1126" t="s">
        <v>2154</v>
      </c>
      <c r="FV103" s="1059" t="s">
        <v>770</v>
      </c>
      <c r="FW103" s="1059" t="s">
        <v>770</v>
      </c>
      <c r="FX103" s="1059">
        <v>54</v>
      </c>
      <c r="FY103" s="1059">
        <v>77</v>
      </c>
      <c r="FZ103" s="1059">
        <v>131</v>
      </c>
      <c r="GA103" s="1059">
        <v>542</v>
      </c>
      <c r="GB103" s="1098">
        <v>0.24169741697416974</v>
      </c>
      <c r="GC103" s="1098">
        <v>0.20755460343564283</v>
      </c>
      <c r="GD103" s="1098">
        <v>0.27947593359071665</v>
      </c>
      <c r="GE103" s="1059" t="s">
        <v>3498</v>
      </c>
      <c r="GF103" s="1098">
        <v>0.14206642066420663</v>
      </c>
      <c r="GG103" s="1098">
        <v>0.11518947084880793</v>
      </c>
      <c r="GH103" s="1098">
        <v>0.17398141617343302</v>
      </c>
      <c r="GI103" s="1126" t="s">
        <v>3498</v>
      </c>
      <c r="GJ103" s="1059" t="s">
        <v>770</v>
      </c>
      <c r="GK103" s="1059" t="s">
        <v>770</v>
      </c>
      <c r="GL103" s="1059">
        <v>74</v>
      </c>
      <c r="GM103" s="1059">
        <v>85</v>
      </c>
      <c r="GN103" s="1059">
        <v>159</v>
      </c>
      <c r="GO103" s="1059">
        <v>529</v>
      </c>
      <c r="GP103" s="1098">
        <v>0.30056710775047257</v>
      </c>
      <c r="GQ103" s="1098">
        <v>0.26304759886337048</v>
      </c>
      <c r="GR103" s="1098">
        <v>0.34096219334200034</v>
      </c>
      <c r="GS103" s="1059" t="s">
        <v>2154</v>
      </c>
      <c r="GT103" s="1098">
        <v>0.16068052930056712</v>
      </c>
      <c r="GU103" s="1098">
        <v>0.13184969070226937</v>
      </c>
      <c r="GV103" s="1098">
        <v>0.1944039367940725</v>
      </c>
      <c r="GW103" s="1126" t="s">
        <v>2154</v>
      </c>
      <c r="GX103" s="1059" t="s">
        <v>770</v>
      </c>
      <c r="GY103" s="1059" t="s">
        <v>770</v>
      </c>
      <c r="GZ103" s="1059">
        <v>79</v>
      </c>
      <c r="HA103" s="1059">
        <v>44</v>
      </c>
      <c r="HB103" s="1059">
        <v>123</v>
      </c>
      <c r="HC103" s="1059">
        <v>635</v>
      </c>
      <c r="HD103" s="1098">
        <v>0.19370078740157481</v>
      </c>
      <c r="HE103" s="1098">
        <v>0.16484191246152746</v>
      </c>
      <c r="HF103" s="1098">
        <v>0.22624331748253915</v>
      </c>
      <c r="HG103" s="1059" t="s">
        <v>2154</v>
      </c>
      <c r="HH103" s="1098">
        <v>6.9291338582677164E-2</v>
      </c>
      <c r="HI103" s="1098">
        <v>5.2019312767161124E-2</v>
      </c>
      <c r="HJ103" s="1098">
        <v>9.174320851665492E-2</v>
      </c>
      <c r="HK103" s="1126" t="s">
        <v>3498</v>
      </c>
      <c r="HL103" s="1059" t="s">
        <v>770</v>
      </c>
      <c r="HM103" s="1059" t="s">
        <v>770</v>
      </c>
      <c r="HN103" s="1059">
        <v>55</v>
      </c>
      <c r="HO103" s="1059">
        <v>43</v>
      </c>
      <c r="HP103" s="1059">
        <v>98</v>
      </c>
      <c r="HQ103" s="1059">
        <v>531</v>
      </c>
      <c r="HR103" s="1098">
        <v>0.18455743879472694</v>
      </c>
      <c r="HS103" s="1098">
        <v>0.15386766691446455</v>
      </c>
      <c r="HT103" s="1098">
        <v>0.21977849593412474</v>
      </c>
      <c r="HU103" s="1059" t="s">
        <v>3498</v>
      </c>
      <c r="HV103" s="1098">
        <v>8.0979284369114876E-2</v>
      </c>
      <c r="HW103" s="1098">
        <v>6.0673949877496663E-2</v>
      </c>
      <c r="HX103" s="1098">
        <v>0.10730378883182341</v>
      </c>
      <c r="HY103" s="1126" t="s">
        <v>2154</v>
      </c>
      <c r="HZ103" s="1059" t="s">
        <v>770</v>
      </c>
      <c r="IA103" s="1059" t="s">
        <v>770</v>
      </c>
      <c r="IB103" s="1059">
        <v>78</v>
      </c>
      <c r="IC103" s="1059">
        <v>37</v>
      </c>
      <c r="ID103" s="1059">
        <v>115</v>
      </c>
      <c r="IE103" s="1059">
        <v>551</v>
      </c>
      <c r="IF103" s="1098">
        <v>0.20871143375680581</v>
      </c>
      <c r="IG103" s="1098">
        <v>0.17685349423069047</v>
      </c>
      <c r="IH103" s="1098">
        <v>0.24460286073910592</v>
      </c>
      <c r="II103" s="1059" t="s">
        <v>2154</v>
      </c>
      <c r="IJ103" s="1098">
        <v>6.7150635208711437E-2</v>
      </c>
      <c r="IK103" s="1098">
        <v>4.9107503125312028E-2</v>
      </c>
      <c r="IL103" s="1098">
        <v>9.1187454259712517E-2</v>
      </c>
      <c r="IM103" s="1126" t="s">
        <v>2154</v>
      </c>
      <c r="IN103" s="1059" t="s">
        <v>770</v>
      </c>
      <c r="IO103" s="1059" t="s">
        <v>770</v>
      </c>
      <c r="IP103" s="1059">
        <v>56</v>
      </c>
      <c r="IQ103" s="1059">
        <v>39</v>
      </c>
      <c r="IR103" s="1059">
        <v>95</v>
      </c>
      <c r="IS103" s="1059">
        <v>449</v>
      </c>
      <c r="IT103" s="1098">
        <v>0.21158129175946547</v>
      </c>
      <c r="IU103" s="1098">
        <v>0.17633078173479644</v>
      </c>
      <c r="IV103" s="1098">
        <v>0.25172511960759159</v>
      </c>
      <c r="IW103" s="1059" t="s">
        <v>2154</v>
      </c>
      <c r="IX103" s="1098">
        <v>8.6859688195991089E-2</v>
      </c>
      <c r="IY103" s="1098">
        <v>6.4189690587615506E-2</v>
      </c>
      <c r="IZ103" s="1098">
        <v>0.11653903295688631</v>
      </c>
      <c r="JA103" s="1126" t="s">
        <v>2154</v>
      </c>
      <c r="JB103" s="1059">
        <v>70443</v>
      </c>
      <c r="JC103" s="1059">
        <v>3483</v>
      </c>
      <c r="JD103" s="1059">
        <v>3257</v>
      </c>
      <c r="JE103" s="1059">
        <v>3541</v>
      </c>
      <c r="JF103" s="1059">
        <v>3871</v>
      </c>
      <c r="JG103" s="1126">
        <v>4253</v>
      </c>
      <c r="JH103" s="1059">
        <v>12820</v>
      </c>
      <c r="JI103" s="1059">
        <v>67</v>
      </c>
      <c r="JJ103" s="1059">
        <v>139</v>
      </c>
      <c r="JK103" s="1059">
        <v>160</v>
      </c>
      <c r="JL103" s="1059">
        <v>177</v>
      </c>
      <c r="JM103" s="1126">
        <v>214</v>
      </c>
      <c r="JN103" s="1060">
        <v>0.18199111338245105</v>
      </c>
      <c r="JO103" s="1060">
        <v>1.923629055412001E-2</v>
      </c>
      <c r="JP103" s="1060">
        <v>4.2677310408351245E-2</v>
      </c>
      <c r="JQ103" s="1060">
        <v>4.5184975995481505E-2</v>
      </c>
      <c r="JR103" s="1060">
        <v>4.5724618961508652E-2</v>
      </c>
      <c r="JS103" s="1072">
        <v>5.0317422995532567E-2</v>
      </c>
      <c r="JT103" s="1059">
        <v>72602</v>
      </c>
      <c r="JU103" s="1059">
        <v>69968</v>
      </c>
      <c r="JV103" s="1059">
        <v>67100</v>
      </c>
      <c r="JW103" s="1059">
        <v>2868</v>
      </c>
      <c r="JX103" s="1059">
        <v>458</v>
      </c>
      <c r="JY103" s="1059">
        <v>141</v>
      </c>
      <c r="JZ103" s="1059">
        <v>2269</v>
      </c>
      <c r="KA103" s="1059">
        <v>722</v>
      </c>
      <c r="KB103" s="1059">
        <v>1302</v>
      </c>
      <c r="KC103" s="1059">
        <v>424</v>
      </c>
      <c r="KD103" s="1059">
        <v>186</v>
      </c>
      <c r="KE103" s="1060">
        <v>0.92421696372000772</v>
      </c>
      <c r="KF103" s="1072">
        <v>7.5783036279992277E-2</v>
      </c>
      <c r="KG103" s="1059">
        <v>3488</v>
      </c>
      <c r="KH103" s="1059">
        <v>3240</v>
      </c>
      <c r="KI103" s="1059">
        <v>3112</v>
      </c>
      <c r="KJ103" s="1059">
        <v>128</v>
      </c>
      <c r="KK103" s="1059">
        <v>5</v>
      </c>
      <c r="KL103" s="1059">
        <v>14</v>
      </c>
      <c r="KM103" s="1059">
        <v>109</v>
      </c>
      <c r="KN103" s="1059">
        <v>85</v>
      </c>
      <c r="KO103" s="1059">
        <v>105</v>
      </c>
      <c r="KP103" s="1059">
        <v>44</v>
      </c>
      <c r="KQ103" s="1059">
        <v>14</v>
      </c>
      <c r="KR103" s="1060">
        <v>0.89220183486238536</v>
      </c>
      <c r="KS103" s="1072">
        <v>0.10779816513761464</v>
      </c>
      <c r="KT103" s="1059">
        <v>1971</v>
      </c>
      <c r="KU103" s="1059">
        <v>1879</v>
      </c>
      <c r="KV103" s="1059">
        <v>1822</v>
      </c>
      <c r="KW103" s="1059">
        <v>57</v>
      </c>
      <c r="KX103" s="1059">
        <v>4</v>
      </c>
      <c r="KY103" s="1059">
        <v>8</v>
      </c>
      <c r="KZ103" s="1059">
        <v>45</v>
      </c>
      <c r="LA103" s="1059">
        <v>43</v>
      </c>
      <c r="LB103" s="1059">
        <v>32</v>
      </c>
      <c r="LC103" s="1059">
        <v>16</v>
      </c>
      <c r="LD103" s="1059">
        <v>1</v>
      </c>
      <c r="LE103" s="1060">
        <v>0.92440385591070517</v>
      </c>
      <c r="LF103" s="1072">
        <v>7.5596144089294826E-2</v>
      </c>
      <c r="LG103" s="1059">
        <v>1311</v>
      </c>
      <c r="LH103" s="1059">
        <v>1234</v>
      </c>
      <c r="LI103" s="1059">
        <v>1200</v>
      </c>
      <c r="LJ103" s="1059">
        <v>34</v>
      </c>
      <c r="LK103" s="1059">
        <v>3</v>
      </c>
      <c r="LL103" s="1059">
        <v>6</v>
      </c>
      <c r="LM103" s="1059">
        <v>25</v>
      </c>
      <c r="LN103" s="1059">
        <v>42</v>
      </c>
      <c r="LO103" s="1059">
        <v>27</v>
      </c>
      <c r="LP103" s="1059">
        <v>4</v>
      </c>
      <c r="LQ103" s="1059">
        <v>4</v>
      </c>
      <c r="LR103" s="1060">
        <v>0.91533180778032042</v>
      </c>
      <c r="LS103" s="1072">
        <v>8.4668192219679583E-2</v>
      </c>
      <c r="LT103" s="1059">
        <v>3631</v>
      </c>
      <c r="LU103" s="1059">
        <v>3466</v>
      </c>
      <c r="LV103" s="1059">
        <v>3381</v>
      </c>
      <c r="LW103" s="1059">
        <v>85</v>
      </c>
      <c r="LX103" s="1059">
        <v>4</v>
      </c>
      <c r="LY103" s="1059">
        <v>19</v>
      </c>
      <c r="LZ103" s="1059">
        <v>62</v>
      </c>
      <c r="MA103" s="1059">
        <v>81</v>
      </c>
      <c r="MB103" s="1059">
        <v>60</v>
      </c>
      <c r="MC103" s="1059">
        <v>19</v>
      </c>
      <c r="MD103" s="1059">
        <v>5</v>
      </c>
      <c r="ME103" s="1060">
        <v>0.93114844395483343</v>
      </c>
      <c r="MF103" s="1072">
        <v>6.8851556045166573E-2</v>
      </c>
      <c r="MG103" s="1059">
        <v>771</v>
      </c>
      <c r="MH103" s="1059">
        <v>733</v>
      </c>
      <c r="MI103" s="1059">
        <v>713</v>
      </c>
      <c r="MJ103" s="1059">
        <v>20</v>
      </c>
      <c r="MK103" s="1059">
        <v>0</v>
      </c>
      <c r="ML103" s="1059">
        <v>5</v>
      </c>
      <c r="MM103" s="1059">
        <v>15</v>
      </c>
      <c r="MN103" s="1059">
        <v>20</v>
      </c>
      <c r="MO103" s="1059">
        <v>9</v>
      </c>
      <c r="MP103" s="1059">
        <v>7</v>
      </c>
      <c r="MQ103" s="1059">
        <v>2</v>
      </c>
      <c r="MR103" s="1060">
        <v>0.92477302204928669</v>
      </c>
      <c r="MS103" s="1072">
        <v>7.5226977950713314E-2</v>
      </c>
      <c r="MT103" s="1059">
        <v>1493</v>
      </c>
      <c r="MU103" s="1059">
        <v>1404</v>
      </c>
      <c r="MV103" s="1059">
        <v>1371</v>
      </c>
      <c r="MW103" s="1059">
        <v>33</v>
      </c>
      <c r="MX103" s="1059">
        <v>1</v>
      </c>
      <c r="MY103" s="1059">
        <v>6</v>
      </c>
      <c r="MZ103" s="1059">
        <v>26</v>
      </c>
      <c r="NA103" s="1059">
        <v>29</v>
      </c>
      <c r="NB103" s="1059">
        <v>52</v>
      </c>
      <c r="NC103" s="1059">
        <v>4</v>
      </c>
      <c r="ND103" s="1059">
        <v>4</v>
      </c>
      <c r="NE103" s="1060">
        <v>0.91828533154722036</v>
      </c>
      <c r="NF103" s="1072">
        <v>8.1714668452779637E-2</v>
      </c>
      <c r="NG103" s="1059">
        <v>2054</v>
      </c>
      <c r="NH103" s="1059">
        <v>1928</v>
      </c>
      <c r="NI103" s="1059">
        <v>1863</v>
      </c>
      <c r="NJ103" s="1059">
        <v>65</v>
      </c>
      <c r="NK103" s="1059">
        <v>2</v>
      </c>
      <c r="NL103" s="1059">
        <v>1</v>
      </c>
      <c r="NM103" s="1059">
        <v>62</v>
      </c>
      <c r="NN103" s="1059">
        <v>34</v>
      </c>
      <c r="NO103" s="1059">
        <v>71</v>
      </c>
      <c r="NP103" s="1059">
        <v>14</v>
      </c>
      <c r="NQ103" s="1059">
        <v>7</v>
      </c>
      <c r="NR103" s="1060">
        <v>0.90701071080817919</v>
      </c>
      <c r="NS103" s="1072">
        <v>9.2989289191820812E-2</v>
      </c>
      <c r="NT103" s="1059">
        <v>4592</v>
      </c>
      <c r="NU103" s="1059">
        <v>4349</v>
      </c>
      <c r="NV103" s="1059">
        <v>4096</v>
      </c>
      <c r="NW103" s="1059">
        <v>253</v>
      </c>
      <c r="NX103" s="1059">
        <v>26</v>
      </c>
      <c r="NY103" s="1059">
        <v>5</v>
      </c>
      <c r="NZ103" s="1059">
        <v>222</v>
      </c>
      <c r="OA103" s="1059">
        <v>91</v>
      </c>
      <c r="OB103" s="1059">
        <v>81</v>
      </c>
      <c r="OC103" s="1059">
        <v>48</v>
      </c>
      <c r="OD103" s="1059">
        <v>23</v>
      </c>
      <c r="OE103" s="1060">
        <v>0.89198606271777003</v>
      </c>
      <c r="OF103" s="1072">
        <v>0.10801393728222997</v>
      </c>
      <c r="OG103" s="1059">
        <v>19311</v>
      </c>
      <c r="OH103" s="1059">
        <v>18233</v>
      </c>
      <c r="OI103" s="1059">
        <v>17558</v>
      </c>
      <c r="OJ103" s="1059">
        <v>675</v>
      </c>
      <c r="OK103" s="1059">
        <v>45</v>
      </c>
      <c r="OL103" s="1059">
        <v>64</v>
      </c>
      <c r="OM103" s="1059">
        <v>566</v>
      </c>
      <c r="ON103" s="1059">
        <v>425</v>
      </c>
      <c r="OO103" s="1059">
        <v>437</v>
      </c>
      <c r="OP103" s="1059">
        <v>156</v>
      </c>
      <c r="OQ103" s="1059">
        <v>60</v>
      </c>
      <c r="OR103" s="1060">
        <v>0.90922272280047645</v>
      </c>
      <c r="OS103" s="1072">
        <v>9.0777277199523554E-2</v>
      </c>
      <c r="OT103" s="1059">
        <v>73077</v>
      </c>
      <c r="OU103" s="1059">
        <v>13.292867933823224</v>
      </c>
      <c r="OV103" s="1060">
        <v>0</v>
      </c>
      <c r="OW103" s="1072">
        <v>9.0909090909090912E-2</v>
      </c>
      <c r="OX103" s="1059">
        <v>11289</v>
      </c>
      <c r="OY103" s="1060">
        <v>0.13748188502081671</v>
      </c>
      <c r="OZ103" s="1059">
        <v>1552.0329999999999</v>
      </c>
      <c r="PA103" s="1060">
        <v>2.2727272727272728E-2</v>
      </c>
      <c r="PB103" s="1072">
        <v>0.13636363636363635</v>
      </c>
      <c r="PC103" s="1059">
        <v>2480</v>
      </c>
      <c r="PD103" s="1059">
        <v>340</v>
      </c>
      <c r="PE103" s="1126">
        <v>205</v>
      </c>
      <c r="PF103" s="1059">
        <v>2375</v>
      </c>
      <c r="PG103" s="1059">
        <v>310</v>
      </c>
      <c r="PH103" s="1126">
        <v>175</v>
      </c>
      <c r="PI103" s="1059">
        <v>2295</v>
      </c>
      <c r="PJ103" s="1059">
        <v>345</v>
      </c>
      <c r="PK103" s="1126">
        <v>160</v>
      </c>
      <c r="PL103" s="1059">
        <v>2190</v>
      </c>
      <c r="PM103" s="1059">
        <v>360</v>
      </c>
      <c r="PN103" s="1126">
        <v>155</v>
      </c>
      <c r="PO103" s="1059">
        <v>2085</v>
      </c>
      <c r="PP103" s="1059">
        <v>350</v>
      </c>
      <c r="PQ103" s="1126">
        <v>90</v>
      </c>
      <c r="PR103" s="1059">
        <v>1995</v>
      </c>
      <c r="PS103" s="1059">
        <v>380</v>
      </c>
      <c r="PT103" s="1126">
        <v>105</v>
      </c>
      <c r="PU103" s="1059" t="s">
        <v>770</v>
      </c>
      <c r="PV103" s="1059" t="s">
        <v>770</v>
      </c>
      <c r="PW103" s="1059" t="s">
        <v>770</v>
      </c>
      <c r="PX103" s="1059" t="s">
        <v>770</v>
      </c>
      <c r="PY103" s="1059" t="s">
        <v>770</v>
      </c>
      <c r="PZ103" s="1059" t="s">
        <v>770</v>
      </c>
      <c r="QA103" s="1059" t="s">
        <v>770</v>
      </c>
      <c r="QB103" s="1126" t="s">
        <v>770</v>
      </c>
      <c r="QC103" s="1059">
        <v>644</v>
      </c>
      <c r="QD103" s="1059">
        <v>609</v>
      </c>
      <c r="QE103" s="1059" t="s">
        <v>770</v>
      </c>
      <c r="QF103" s="1059">
        <v>632</v>
      </c>
      <c r="QG103" s="1059">
        <v>671</v>
      </c>
      <c r="QH103" s="1059">
        <v>731</v>
      </c>
      <c r="QI103" s="1059">
        <v>707</v>
      </c>
      <c r="QJ103" s="1059">
        <v>756</v>
      </c>
      <c r="QK103" s="1126">
        <v>681</v>
      </c>
      <c r="QL103" s="1059">
        <v>648</v>
      </c>
      <c r="QM103" s="1059">
        <v>728</v>
      </c>
      <c r="QN103" s="1059">
        <v>777</v>
      </c>
      <c r="QO103" s="1059">
        <v>744</v>
      </c>
      <c r="QP103" s="1059">
        <v>856</v>
      </c>
      <c r="QQ103" s="1059">
        <v>793</v>
      </c>
      <c r="QR103" s="1059">
        <v>727</v>
      </c>
      <c r="QS103" s="1059">
        <v>783</v>
      </c>
      <c r="QT103" s="1059">
        <v>779</v>
      </c>
      <c r="QU103" s="1059">
        <v>741</v>
      </c>
      <c r="QV103" s="1059">
        <v>723</v>
      </c>
      <c r="QW103" s="1059">
        <v>703</v>
      </c>
      <c r="QX103" s="1059">
        <v>714</v>
      </c>
      <c r="QY103" s="1059">
        <v>706</v>
      </c>
      <c r="QZ103" s="1059">
        <v>654</v>
      </c>
      <c r="RA103" s="1059">
        <v>699</v>
      </c>
      <c r="RB103" s="1059">
        <v>697</v>
      </c>
      <c r="RC103" s="1059">
        <v>783</v>
      </c>
      <c r="RD103" s="1059">
        <v>911</v>
      </c>
      <c r="RE103" s="1059">
        <v>1151</v>
      </c>
      <c r="RF103" s="1059">
        <v>1257</v>
      </c>
      <c r="RG103" s="1059">
        <v>1046</v>
      </c>
      <c r="RH103" s="1059">
        <v>1016</v>
      </c>
      <c r="RI103" s="1059">
        <v>904</v>
      </c>
      <c r="RJ103" s="1126">
        <v>876</v>
      </c>
      <c r="RK103" s="1059">
        <v>709</v>
      </c>
      <c r="RL103" s="1059">
        <v>744</v>
      </c>
      <c r="RM103" s="1059">
        <v>717</v>
      </c>
      <c r="RN103" s="1059">
        <v>836</v>
      </c>
      <c r="RO103" s="1059">
        <v>783</v>
      </c>
      <c r="RP103" s="1059">
        <v>719</v>
      </c>
      <c r="RQ103" s="1059">
        <v>772</v>
      </c>
      <c r="RR103" s="1059">
        <v>769</v>
      </c>
      <c r="RS103" s="1059">
        <v>747</v>
      </c>
      <c r="RT103" s="1059">
        <v>693</v>
      </c>
      <c r="RU103" s="1059">
        <v>695</v>
      </c>
      <c r="RV103" s="1059">
        <v>712</v>
      </c>
      <c r="RW103" s="1059">
        <v>698</v>
      </c>
      <c r="RX103" s="1059">
        <v>667</v>
      </c>
      <c r="RY103" s="1059">
        <v>693</v>
      </c>
      <c r="RZ103" s="1059">
        <v>682</v>
      </c>
      <c r="SA103" s="1059">
        <v>744</v>
      </c>
      <c r="SB103" s="1059">
        <v>804</v>
      </c>
      <c r="SC103" s="1059">
        <v>898</v>
      </c>
      <c r="SD103" s="1059">
        <v>1155</v>
      </c>
      <c r="SE103" s="1059">
        <v>1130</v>
      </c>
      <c r="SF103" s="1059">
        <v>1152</v>
      </c>
      <c r="SG103" s="1059">
        <v>968</v>
      </c>
      <c r="SH103" s="1059">
        <v>864</v>
      </c>
      <c r="SI103" s="1126">
        <v>837</v>
      </c>
      <c r="SJ103" s="1059">
        <v>724</v>
      </c>
      <c r="SK103" s="1059">
        <v>719</v>
      </c>
      <c r="SL103" s="1059">
        <v>797</v>
      </c>
      <c r="SM103" s="1059">
        <v>757</v>
      </c>
      <c r="SN103" s="1059">
        <v>716</v>
      </c>
      <c r="SO103" s="1059">
        <v>751</v>
      </c>
      <c r="SP103" s="1059">
        <v>752</v>
      </c>
      <c r="SQ103" s="1059">
        <v>731</v>
      </c>
      <c r="SR103" s="1059">
        <v>690</v>
      </c>
      <c r="SS103" s="1059">
        <v>678</v>
      </c>
      <c r="ST103" s="1059">
        <v>696</v>
      </c>
      <c r="SU103" s="1059">
        <v>675</v>
      </c>
      <c r="SV103" s="1059">
        <v>657</v>
      </c>
      <c r="SW103" s="1059">
        <v>712</v>
      </c>
      <c r="SX103" s="1059">
        <v>683</v>
      </c>
      <c r="SY103" s="1059">
        <v>728</v>
      </c>
      <c r="SZ103" s="1059">
        <v>769</v>
      </c>
      <c r="TA103" s="1059">
        <v>784</v>
      </c>
      <c r="TB103" s="1059">
        <v>891</v>
      </c>
      <c r="TC103" s="1059">
        <v>1040</v>
      </c>
      <c r="TD103" s="1059">
        <v>1204</v>
      </c>
      <c r="TE103" s="1059">
        <v>1059</v>
      </c>
      <c r="TF103" s="1059">
        <v>911</v>
      </c>
      <c r="TG103" s="1059">
        <v>838</v>
      </c>
      <c r="TH103" s="1126">
        <v>838</v>
      </c>
      <c r="TI103" s="1059">
        <v>335</v>
      </c>
      <c r="TJ103" s="1059">
        <v>389</v>
      </c>
      <c r="TK103" s="1059">
        <v>724</v>
      </c>
      <c r="TL103" s="1060">
        <v>0.53729281767955805</v>
      </c>
      <c r="TM103" s="1060">
        <v>0.50087212916941504</v>
      </c>
      <c r="TN103" s="1060">
        <v>0.57331985226496907</v>
      </c>
      <c r="TO103" s="1126" t="s">
        <v>2154</v>
      </c>
      <c r="TP103" s="1059">
        <v>310</v>
      </c>
      <c r="TQ103" s="1059">
        <v>428</v>
      </c>
      <c r="TR103" s="1059">
        <v>738</v>
      </c>
      <c r="TS103" s="1060">
        <v>0.57994579945799463</v>
      </c>
      <c r="TT103" s="1060">
        <v>0.54401219010492374</v>
      </c>
      <c r="TU103" s="1060">
        <v>0.61505144619761543</v>
      </c>
      <c r="TV103" s="1126" t="s">
        <v>2154</v>
      </c>
      <c r="TW103" s="1059">
        <v>260</v>
      </c>
      <c r="TX103" s="1059">
        <v>457</v>
      </c>
      <c r="TY103" s="1059">
        <v>717</v>
      </c>
      <c r="TZ103" s="1060">
        <v>0.63737796373779643</v>
      </c>
      <c r="UA103" s="1060">
        <v>0.60154252971553923</v>
      </c>
      <c r="UB103" s="1060">
        <v>0.67174918733177724</v>
      </c>
      <c r="UC103" s="1126" t="s">
        <v>2154</v>
      </c>
      <c r="UD103" s="1059">
        <v>239</v>
      </c>
      <c r="UE103" s="1059">
        <v>519</v>
      </c>
      <c r="UF103" s="1059">
        <v>758</v>
      </c>
      <c r="UG103" s="1060">
        <v>0.68469656992084438</v>
      </c>
      <c r="UH103" s="1060">
        <v>0.65075856433468637</v>
      </c>
      <c r="UI103" s="1060">
        <v>0.71677197204939391</v>
      </c>
      <c r="UJ103" s="1126" t="s">
        <v>2154</v>
      </c>
      <c r="UK103" s="1059">
        <v>262</v>
      </c>
      <c r="UL103" s="1059">
        <v>530</v>
      </c>
      <c r="UM103" s="1059">
        <v>792</v>
      </c>
      <c r="UN103" s="1060">
        <v>0.66919191919191923</v>
      </c>
      <c r="UO103" s="1060">
        <v>0.63567630198062519</v>
      </c>
      <c r="UP103" s="1060">
        <v>0.70107418648617537</v>
      </c>
      <c r="UQ103" s="1126" t="s">
        <v>3498</v>
      </c>
      <c r="UR103" s="1059">
        <v>9036</v>
      </c>
      <c r="US103" s="1059">
        <v>8880</v>
      </c>
      <c r="UT103" s="1059">
        <v>156</v>
      </c>
      <c r="UU103" s="1059">
        <v>134</v>
      </c>
      <c r="UV103" s="1060">
        <v>0.85897435897435892</v>
      </c>
      <c r="UW103" s="1059">
        <v>22</v>
      </c>
      <c r="UX103" s="1072">
        <v>0.14102564102564102</v>
      </c>
      <c r="UY103" s="1059">
        <v>6740</v>
      </c>
      <c r="UZ103" s="1059">
        <v>3659</v>
      </c>
      <c r="VA103" s="1059">
        <v>1409</v>
      </c>
      <c r="VB103" s="1059">
        <v>1672</v>
      </c>
      <c r="VC103" s="1060">
        <v>0.54287833827893173</v>
      </c>
      <c r="VD103" s="1060">
        <v>0.20905044510385756</v>
      </c>
      <c r="VE103" s="1072">
        <v>0.24807121661721068</v>
      </c>
      <c r="VF103" s="1059">
        <v>20520</v>
      </c>
      <c r="VG103" s="1059">
        <v>1062</v>
      </c>
      <c r="VH103" s="1059">
        <v>1099</v>
      </c>
      <c r="VI103" s="1059">
        <v>537</v>
      </c>
      <c r="VJ103" s="1059">
        <v>12687</v>
      </c>
      <c r="VK103" s="1059">
        <v>1035</v>
      </c>
      <c r="VL103" s="1059">
        <v>7176</v>
      </c>
      <c r="VM103" s="1072">
        <v>0.14423076923076922</v>
      </c>
      <c r="VN103" s="1059">
        <v>4165</v>
      </c>
      <c r="VO103" s="1059">
        <v>5</v>
      </c>
      <c r="VP103" s="1059">
        <v>950</v>
      </c>
      <c r="VQ103" s="1059">
        <v>1519</v>
      </c>
      <c r="VR103" s="1059">
        <v>584</v>
      </c>
      <c r="VS103" s="1126">
        <v>7223</v>
      </c>
      <c r="VT103" s="1059">
        <v>2713</v>
      </c>
      <c r="VU103" s="1059">
        <v>2248</v>
      </c>
      <c r="VV103" s="1059">
        <v>461</v>
      </c>
      <c r="VW103" s="1059">
        <v>4</v>
      </c>
      <c r="VX103" s="1059">
        <v>465</v>
      </c>
      <c r="VY103" s="1060">
        <v>0.16992259491338002</v>
      </c>
      <c r="VZ103" s="1072">
        <v>0.17139697751566532</v>
      </c>
      <c r="WA103" s="1059">
        <v>450</v>
      </c>
      <c r="WB103" s="1059">
        <v>445</v>
      </c>
      <c r="WC103" s="1059">
        <v>375</v>
      </c>
      <c r="WD103" s="1059">
        <v>370</v>
      </c>
      <c r="WE103" s="1059">
        <v>370</v>
      </c>
      <c r="WF103" s="1059">
        <v>340</v>
      </c>
      <c r="WG103" s="1126">
        <v>310</v>
      </c>
      <c r="WH103" s="1059">
        <v>1515</v>
      </c>
      <c r="WI103" s="1059">
        <v>486</v>
      </c>
      <c r="WJ103" s="1060">
        <v>0.3207920792079208</v>
      </c>
      <c r="WK103" s="1126">
        <v>122</v>
      </c>
      <c r="WL103" s="1059" t="s">
        <v>770</v>
      </c>
      <c r="WM103" s="1060" t="s">
        <v>770</v>
      </c>
      <c r="WN103" s="1060" t="s">
        <v>770</v>
      </c>
      <c r="WO103" s="1072" t="s">
        <v>770</v>
      </c>
      <c r="WP103" s="1059" t="s">
        <v>770</v>
      </c>
      <c r="WQ103" s="1060" t="s">
        <v>770</v>
      </c>
      <c r="WR103" s="1060" t="s">
        <v>770</v>
      </c>
      <c r="WS103" s="1072" t="s">
        <v>770</v>
      </c>
      <c r="WT103" s="1059" t="s">
        <v>770</v>
      </c>
      <c r="WU103" s="1060" t="s">
        <v>770</v>
      </c>
      <c r="WV103" s="1060" t="s">
        <v>770</v>
      </c>
      <c r="WW103" s="1072" t="s">
        <v>770</v>
      </c>
      <c r="WX103" s="1059" t="s">
        <v>770</v>
      </c>
      <c r="WY103" s="1060" t="s">
        <v>770</v>
      </c>
      <c r="WZ103" s="1060" t="s">
        <v>770</v>
      </c>
      <c r="XA103" s="1072" t="s">
        <v>770</v>
      </c>
      <c r="XB103" s="1059">
        <v>1070</v>
      </c>
      <c r="XC103" s="1059">
        <v>32280</v>
      </c>
      <c r="XD103" s="1072">
        <v>3.3147459727385378E-2</v>
      </c>
      <c r="XE103" s="1059">
        <v>525</v>
      </c>
      <c r="XF103" s="1059">
        <v>3230</v>
      </c>
      <c r="XG103" s="1060">
        <v>0.16253869969040247</v>
      </c>
      <c r="XH103" s="1060">
        <v>0.15021728071572368</v>
      </c>
      <c r="XI103" s="1060">
        <v>0.1756618547459774</v>
      </c>
      <c r="XJ103" s="1059">
        <v>590</v>
      </c>
      <c r="XK103" s="1059">
        <v>3425</v>
      </c>
      <c r="XL103" s="1060">
        <v>0.17226277372262774</v>
      </c>
      <c r="XM103" s="1060">
        <v>0.1599855118617014</v>
      </c>
      <c r="XN103" s="1060">
        <v>0.18527438803109242</v>
      </c>
      <c r="XO103" s="1059">
        <v>570</v>
      </c>
      <c r="XP103" s="1059">
        <v>3460</v>
      </c>
      <c r="XQ103" s="1060">
        <v>0.16473988439306358</v>
      </c>
      <c r="XR103" s="1060">
        <v>0.1527529032288967</v>
      </c>
      <c r="XS103" s="1060">
        <v>0.17747048384555919</v>
      </c>
      <c r="XT103" s="1059">
        <v>555</v>
      </c>
      <c r="XU103" s="1059">
        <v>3530</v>
      </c>
      <c r="XV103" s="1060">
        <v>0.15722379603399433</v>
      </c>
      <c r="XW103" s="1060">
        <v>0.14558900878717795</v>
      </c>
      <c r="XX103" s="1060">
        <v>0.16960381233966534</v>
      </c>
      <c r="XY103" s="1059">
        <v>565</v>
      </c>
      <c r="XZ103" s="1059">
        <v>3610</v>
      </c>
      <c r="YA103" s="1060">
        <v>0.15650969529085873</v>
      </c>
      <c r="YB103" s="1060">
        <v>0.1450231268111753</v>
      </c>
      <c r="YC103" s="1060">
        <v>0.1687265137695437</v>
      </c>
      <c r="YD103" s="1059">
        <v>570</v>
      </c>
      <c r="YE103" s="1059">
        <v>3335</v>
      </c>
      <c r="YF103" s="1060">
        <v>0.17091454272863568</v>
      </c>
      <c r="YG103" s="1060">
        <v>0.1585190706998561</v>
      </c>
      <c r="YH103" s="1060">
        <v>0.18406726438917448</v>
      </c>
      <c r="YI103" s="1059" t="s">
        <v>770</v>
      </c>
      <c r="YJ103" s="1059" t="s">
        <v>770</v>
      </c>
      <c r="YK103" s="1060" t="s">
        <v>770</v>
      </c>
      <c r="YL103" s="1060" t="s">
        <v>770</v>
      </c>
      <c r="YM103" s="1072" t="s">
        <v>770</v>
      </c>
      <c r="YN103" s="1059">
        <v>585</v>
      </c>
      <c r="YO103" s="1059">
        <v>555</v>
      </c>
      <c r="YP103" s="1059">
        <v>625</v>
      </c>
      <c r="YQ103" s="1059">
        <v>560</v>
      </c>
      <c r="YR103" s="1059">
        <v>575</v>
      </c>
      <c r="YS103" s="1059">
        <v>515</v>
      </c>
      <c r="YT103" s="1126">
        <v>500</v>
      </c>
      <c r="YU103" s="1059">
        <v>41</v>
      </c>
      <c r="YV103" s="1059">
        <v>325</v>
      </c>
      <c r="YW103" s="1060">
        <v>0.12615384615384614</v>
      </c>
      <c r="YX103" s="1060">
        <v>9.4370487210878165E-2</v>
      </c>
      <c r="YY103" s="1060">
        <v>0.16667159406604654</v>
      </c>
      <c r="YZ103" s="1059">
        <v>30</v>
      </c>
      <c r="ZA103" s="1059">
        <v>324</v>
      </c>
      <c r="ZB103" s="1060">
        <v>9.2592592592592587E-2</v>
      </c>
      <c r="ZC103" s="1060">
        <v>6.5628718591456414E-2</v>
      </c>
      <c r="ZD103" s="1060">
        <v>0.12910400084660234</v>
      </c>
      <c r="ZE103" s="1059">
        <v>39</v>
      </c>
      <c r="ZF103" s="1059">
        <v>325</v>
      </c>
      <c r="ZG103" s="1060">
        <v>0.12</v>
      </c>
      <c r="ZH103" s="1060">
        <v>8.9037061259821859E-2</v>
      </c>
      <c r="ZI103" s="1060">
        <v>0.15984110365952137</v>
      </c>
      <c r="ZJ103" s="1059">
        <v>64</v>
      </c>
      <c r="ZK103" s="1059">
        <v>313</v>
      </c>
      <c r="ZL103" s="1060">
        <v>0.20447284345047922</v>
      </c>
      <c r="ZM103" s="1060">
        <v>0.16350242800672213</v>
      </c>
      <c r="ZN103" s="1072">
        <v>0.25260933751606385</v>
      </c>
      <c r="ZO103" s="1059">
        <v>668</v>
      </c>
      <c r="ZP103" s="1059">
        <v>90</v>
      </c>
      <c r="ZQ103" s="1059">
        <v>578</v>
      </c>
      <c r="ZR103" s="1060">
        <v>0.8652694610778443</v>
      </c>
      <c r="ZS103" s="1059">
        <v>237</v>
      </c>
      <c r="ZT103" s="1059">
        <v>83</v>
      </c>
      <c r="ZU103" s="1059">
        <v>320</v>
      </c>
      <c r="ZV103" s="1060">
        <v>0.41003460207612458</v>
      </c>
      <c r="ZW103" s="1060">
        <v>0.37066013108267959</v>
      </c>
      <c r="ZX103" s="1060">
        <v>0.45059701994469398</v>
      </c>
      <c r="ZY103" s="1060">
        <v>0.55363321799307963</v>
      </c>
      <c r="ZZ103" s="1060">
        <v>0.51288487763362356</v>
      </c>
      <c r="AAA103" s="1072">
        <v>0.59367335925390374</v>
      </c>
      <c r="AAB103" s="1059">
        <v>145</v>
      </c>
      <c r="AAC103" s="1059">
        <v>459</v>
      </c>
      <c r="AAD103" s="1059">
        <v>604</v>
      </c>
      <c r="AAE103" s="1060">
        <v>0.75993377483443714</v>
      </c>
      <c r="AAF103" s="1059">
        <v>211</v>
      </c>
      <c r="AAG103" s="1060">
        <v>0.45969498910675383</v>
      </c>
      <c r="AAH103" s="1060">
        <v>0.41462508961215022</v>
      </c>
      <c r="AAI103" s="1060">
        <v>0.50543392996169079</v>
      </c>
      <c r="AAJ103" s="1059">
        <v>50</v>
      </c>
      <c r="AAK103" s="1059">
        <v>261</v>
      </c>
      <c r="AAL103" s="1060">
        <v>0.56862745098039214</v>
      </c>
      <c r="AAM103" s="1060">
        <v>0.52293395120692876</v>
      </c>
      <c r="AAN103" s="1072">
        <v>0.61318177222139603</v>
      </c>
      <c r="AAO103" s="1059">
        <v>585</v>
      </c>
      <c r="AAP103" s="1059">
        <v>234</v>
      </c>
      <c r="AAQ103" s="1060">
        <v>0.4</v>
      </c>
      <c r="AAR103" s="1060">
        <v>0.36107804859927128</v>
      </c>
      <c r="AAS103" s="1060">
        <v>0.44022670287946719</v>
      </c>
      <c r="AAT103" s="1059">
        <v>77</v>
      </c>
      <c r="AAU103" s="1059">
        <v>311</v>
      </c>
      <c r="AAV103" s="1060">
        <v>0.53162393162393162</v>
      </c>
      <c r="AAW103" s="1060">
        <v>0.49111306327520909</v>
      </c>
      <c r="AAX103" s="1072">
        <v>0.57172218625715565</v>
      </c>
      <c r="AAY103" s="1059">
        <v>620</v>
      </c>
      <c r="AAZ103" s="1059">
        <v>568</v>
      </c>
      <c r="ABA103" s="1059">
        <v>52</v>
      </c>
      <c r="ABB103" s="1060">
        <v>0.91612903225806452</v>
      </c>
      <c r="ABC103" s="1059">
        <v>257</v>
      </c>
      <c r="ABD103" s="1060">
        <v>0.45246478873239437</v>
      </c>
      <c r="ABE103" s="1060">
        <v>0.41198770139446605</v>
      </c>
      <c r="ABF103" s="1060">
        <v>0.49358053055680945</v>
      </c>
      <c r="ABG103" s="1059">
        <v>73</v>
      </c>
      <c r="ABH103" s="1059">
        <v>330</v>
      </c>
      <c r="ABI103" s="1060">
        <v>0.58098591549295775</v>
      </c>
      <c r="ABJ103" s="1060">
        <v>0.53999856749476605</v>
      </c>
      <c r="ABK103" s="1072">
        <v>0.62088518547713489</v>
      </c>
      <c r="ABL103" s="1059">
        <v>20520</v>
      </c>
      <c r="ABM103" s="1059">
        <v>13344</v>
      </c>
      <c r="ABN103" s="1059">
        <v>7176</v>
      </c>
      <c r="ABO103" s="1059">
        <v>1062</v>
      </c>
      <c r="ABP103" s="1059">
        <v>692</v>
      </c>
      <c r="ABQ103" s="1059">
        <v>1412</v>
      </c>
      <c r="ABR103" s="1059">
        <v>1099</v>
      </c>
      <c r="ABS103" s="1059">
        <v>1179</v>
      </c>
      <c r="ABT103" s="1059">
        <v>697</v>
      </c>
      <c r="ABU103" s="1059">
        <v>537</v>
      </c>
      <c r="ABV103" s="1059">
        <v>417</v>
      </c>
      <c r="ABW103" s="1126">
        <v>81</v>
      </c>
      <c r="ABX103" s="1059">
        <v>500</v>
      </c>
      <c r="ABY103" s="1059">
        <v>395</v>
      </c>
      <c r="ABZ103" s="1059">
        <v>285</v>
      </c>
      <c r="ACA103" s="1059">
        <v>180</v>
      </c>
      <c r="ACB103" s="1059">
        <v>1205</v>
      </c>
      <c r="ACC103" s="1059">
        <v>1360</v>
      </c>
      <c r="ACD103" s="1059">
        <v>740</v>
      </c>
      <c r="ACE103" s="1059">
        <v>515</v>
      </c>
      <c r="ACF103" s="1059">
        <v>435</v>
      </c>
      <c r="ACG103" s="1059">
        <v>260</v>
      </c>
      <c r="ACH103" s="1059">
        <v>140</v>
      </c>
      <c r="ACI103" s="1059">
        <v>1210</v>
      </c>
      <c r="ACJ103" s="1059">
        <v>1360</v>
      </c>
      <c r="ACK103" s="1059">
        <v>755</v>
      </c>
      <c r="ACL103" s="1059">
        <v>575</v>
      </c>
      <c r="ACM103" s="1059">
        <v>440</v>
      </c>
      <c r="ACN103" s="1059">
        <v>305</v>
      </c>
      <c r="ACO103" s="1059">
        <v>140</v>
      </c>
      <c r="ACP103" s="1059">
        <v>1330</v>
      </c>
      <c r="ACQ103" s="1059">
        <v>1505</v>
      </c>
      <c r="ACR103" s="1059">
        <v>845</v>
      </c>
      <c r="ACS103" s="1059">
        <v>560</v>
      </c>
      <c r="ACT103" s="1059">
        <v>490</v>
      </c>
      <c r="ACU103" s="1059">
        <v>340</v>
      </c>
      <c r="ACV103" s="1059">
        <v>170</v>
      </c>
      <c r="ACW103" s="1059">
        <v>1450</v>
      </c>
      <c r="ACX103" s="1059">
        <v>1610</v>
      </c>
      <c r="ACY103" s="1059">
        <v>865</v>
      </c>
      <c r="ACZ103" s="1059">
        <v>625</v>
      </c>
      <c r="ADA103" s="1059">
        <v>510</v>
      </c>
      <c r="ADB103" s="1059">
        <v>375</v>
      </c>
      <c r="ADC103" s="1059">
        <v>170</v>
      </c>
      <c r="ADD103" s="1059">
        <v>1520</v>
      </c>
      <c r="ADE103" s="1059">
        <v>1715</v>
      </c>
      <c r="ADF103" s="1059">
        <v>990</v>
      </c>
      <c r="ADG103" s="1059">
        <v>555</v>
      </c>
      <c r="ADH103" s="1059">
        <v>520</v>
      </c>
      <c r="ADI103" s="1059">
        <v>430</v>
      </c>
      <c r="ADJ103" s="1059">
        <v>190</v>
      </c>
      <c r="ADK103" s="1059">
        <v>1530</v>
      </c>
      <c r="ADL103" s="1059">
        <v>1735</v>
      </c>
      <c r="ADM103" s="1126">
        <v>930</v>
      </c>
      <c r="ADN103" s="1059">
        <v>634</v>
      </c>
      <c r="ADO103" s="1059">
        <v>599</v>
      </c>
      <c r="ADP103" s="1060">
        <v>0.94479495268138802</v>
      </c>
      <c r="ADQ103" s="1059">
        <v>600</v>
      </c>
      <c r="ADR103" s="1060">
        <v>0.94637223974763407</v>
      </c>
      <c r="ADS103" s="1059">
        <v>738</v>
      </c>
      <c r="ADT103" s="1059">
        <v>713</v>
      </c>
      <c r="ADU103" s="1060">
        <v>0.96612466124661245</v>
      </c>
      <c r="ADV103" s="1059">
        <v>694</v>
      </c>
      <c r="ADW103" s="1060">
        <v>0.94037940379403795</v>
      </c>
      <c r="ADX103" s="1059">
        <v>699</v>
      </c>
      <c r="ADY103" s="1060">
        <v>0.94715447154471544</v>
      </c>
      <c r="ADZ103" s="1059">
        <v>701</v>
      </c>
      <c r="AEA103" s="1060">
        <v>0.94986449864498645</v>
      </c>
      <c r="AEB103" s="1059">
        <v>788</v>
      </c>
      <c r="AEC103" s="1059">
        <v>759</v>
      </c>
      <c r="AED103" s="1060">
        <v>0.96319796954314718</v>
      </c>
      <c r="AEE103" s="1059">
        <v>711</v>
      </c>
      <c r="AEF103" s="1060">
        <v>0.90228426395939088</v>
      </c>
      <c r="AEG103" s="1059">
        <v>759</v>
      </c>
      <c r="AEH103" s="1060">
        <v>0.96319796954314718</v>
      </c>
      <c r="AEI103" s="1059">
        <v>758</v>
      </c>
      <c r="AEJ103" s="1060">
        <v>0.96192893401015234</v>
      </c>
      <c r="AEK103" s="1059">
        <v>734</v>
      </c>
      <c r="AEL103" s="1060">
        <v>0.93147208121827407</v>
      </c>
      <c r="AEM103" s="1059">
        <v>736</v>
      </c>
      <c r="AEN103" s="1060">
        <v>0.93401015228426398</v>
      </c>
      <c r="AEO103" s="1059">
        <v>706</v>
      </c>
      <c r="AEP103" s="1072">
        <v>0.89593908629441621</v>
      </c>
      <c r="AEQ103" s="1158">
        <v>697</v>
      </c>
      <c r="AER103" s="1042">
        <v>663</v>
      </c>
      <c r="AES103" s="1144">
        <v>0.95121951219512191</v>
      </c>
      <c r="AET103" s="64">
        <v>153</v>
      </c>
      <c r="AEU103" s="1144">
        <v>0.21951219512195122</v>
      </c>
      <c r="AEV103" s="1042">
        <v>665</v>
      </c>
      <c r="AEW103" s="1144">
        <v>0.95408895265423244</v>
      </c>
      <c r="AEX103" s="1042">
        <v>729</v>
      </c>
      <c r="AEY103" s="1042">
        <v>705</v>
      </c>
      <c r="AEZ103" s="1144">
        <v>0.96707818930041156</v>
      </c>
      <c r="AFA103" s="65">
        <v>680</v>
      </c>
      <c r="AFB103" s="1144">
        <v>0.9327846364883402</v>
      </c>
      <c r="AFC103" s="65">
        <v>500</v>
      </c>
      <c r="AFD103" s="1144">
        <v>0.68587105624142664</v>
      </c>
      <c r="AFE103" s="1042">
        <v>686</v>
      </c>
      <c r="AFF103" s="1144">
        <v>0.94101508916323728</v>
      </c>
      <c r="AFG103" s="1042">
        <v>512</v>
      </c>
      <c r="AFH103" s="1144">
        <v>0.7023319615912208</v>
      </c>
      <c r="AFI103" s="1042">
        <v>783</v>
      </c>
      <c r="AFJ103" s="1042">
        <v>749</v>
      </c>
      <c r="AFK103" s="1144">
        <v>0.95657726692209455</v>
      </c>
      <c r="AFL103" s="65">
        <v>704</v>
      </c>
      <c r="AFM103" s="1144">
        <v>0.89910600255427842</v>
      </c>
      <c r="AFN103" s="65">
        <v>749</v>
      </c>
      <c r="AFO103" s="1144">
        <v>0.95657726692209455</v>
      </c>
      <c r="AFP103" s="65">
        <v>748</v>
      </c>
      <c r="AFQ103" s="1144">
        <v>0.95530012771392081</v>
      </c>
      <c r="AFR103" s="65">
        <v>567</v>
      </c>
      <c r="AFS103" s="1144">
        <v>0.72413793103448276</v>
      </c>
      <c r="AFT103" s="65">
        <v>705</v>
      </c>
      <c r="AFU103" s="1144">
        <v>0.90038314176245215</v>
      </c>
      <c r="AFV103" s="1042">
        <v>727</v>
      </c>
      <c r="AFW103" s="1144">
        <v>0.9284802043422733</v>
      </c>
      <c r="AFX103" s="1042">
        <v>713</v>
      </c>
      <c r="AFY103" s="1144">
        <v>0.91060025542784162</v>
      </c>
      <c r="AFZ103" s="1042">
        <v>571</v>
      </c>
      <c r="AGA103" s="1144">
        <v>0.7292464878671775</v>
      </c>
      <c r="AGB103" s="1042">
        <v>532</v>
      </c>
      <c r="AGC103" s="802">
        <v>0.67943805874840357</v>
      </c>
      <c r="AGD103" s="1042">
        <v>689</v>
      </c>
      <c r="AGE103" s="1039">
        <v>661</v>
      </c>
      <c r="AGF103" s="1145">
        <v>0.95936139332365744</v>
      </c>
      <c r="AGG103" s="1039">
        <v>3</v>
      </c>
      <c r="AGH103" s="1145">
        <v>4.3541364296081275E-3</v>
      </c>
      <c r="AGI103" s="1039">
        <v>659</v>
      </c>
      <c r="AGJ103" s="1145">
        <v>0.95645863570391876</v>
      </c>
      <c r="AGK103" s="1039">
        <v>712</v>
      </c>
      <c r="AGL103" s="1039">
        <v>680</v>
      </c>
      <c r="AGM103" s="1145">
        <v>0.9550561797752809</v>
      </c>
      <c r="AGN103" s="1039">
        <v>653</v>
      </c>
      <c r="AGO103" s="1145">
        <v>0.9171348314606742</v>
      </c>
      <c r="AGP103" s="1039">
        <v>679</v>
      </c>
      <c r="AGQ103" s="1145">
        <v>0.9536516853932584</v>
      </c>
      <c r="AGR103" s="1039">
        <v>657</v>
      </c>
      <c r="AGS103" s="1145">
        <v>0.922752808988764</v>
      </c>
      <c r="AGT103" s="1039">
        <v>660</v>
      </c>
      <c r="AGU103" s="1145">
        <v>0.9269662921348315</v>
      </c>
      <c r="AGV103" s="1039">
        <v>748</v>
      </c>
      <c r="AGW103" s="1039">
        <v>699</v>
      </c>
      <c r="AGX103" s="1145">
        <v>0.93449197860962563</v>
      </c>
      <c r="AGY103" s="1039">
        <v>677</v>
      </c>
      <c r="AGZ103" s="1145">
        <v>0.90508021390374327</v>
      </c>
      <c r="AHA103" s="1039">
        <v>699</v>
      </c>
      <c r="AHB103" s="1145">
        <v>0.93449197860962563</v>
      </c>
      <c r="AHC103" s="1039">
        <v>695</v>
      </c>
      <c r="AHD103" s="1145">
        <v>0.92914438502673802</v>
      </c>
      <c r="AHE103" s="1039">
        <v>705</v>
      </c>
      <c r="AHF103" s="1145">
        <v>0.94251336898395721</v>
      </c>
      <c r="AHG103" s="1039">
        <v>659</v>
      </c>
      <c r="AHH103" s="1145">
        <v>0.88101604278074863</v>
      </c>
      <c r="AHI103" s="1039">
        <v>698</v>
      </c>
      <c r="AHJ103" s="1145">
        <v>0.9331550802139037</v>
      </c>
      <c r="AHK103" s="1039">
        <v>674</v>
      </c>
      <c r="AHL103" s="1145">
        <v>0.90106951871657759</v>
      </c>
      <c r="AHM103" s="1039">
        <v>709</v>
      </c>
      <c r="AHN103" s="1145">
        <v>0.94786096256684493</v>
      </c>
      <c r="AHO103" s="1039">
        <v>669</v>
      </c>
      <c r="AHP103" s="749">
        <v>0.89438502673796794</v>
      </c>
    </row>
    <row r="104" spans="1:900" x14ac:dyDescent="0.2">
      <c r="A104" s="1979"/>
      <c r="B104" s="8" t="s">
        <v>753</v>
      </c>
      <c r="C104" s="1015" t="s">
        <v>754</v>
      </c>
      <c r="D104" s="3" t="s">
        <v>770</v>
      </c>
      <c r="E104" s="3" t="s">
        <v>770</v>
      </c>
      <c r="F104" s="3" t="s">
        <v>770</v>
      </c>
      <c r="G104" s="3" t="s">
        <v>770</v>
      </c>
      <c r="H104" s="3" t="s">
        <v>770</v>
      </c>
      <c r="I104" s="3" t="s">
        <v>770</v>
      </c>
      <c r="J104" s="3" t="s">
        <v>770</v>
      </c>
      <c r="K104" s="1" t="s">
        <v>667</v>
      </c>
      <c r="L104" s="1" t="s">
        <v>739</v>
      </c>
      <c r="M104" s="62" t="s">
        <v>770</v>
      </c>
      <c r="N104" s="62" t="s">
        <v>770</v>
      </c>
      <c r="O104" s="62" t="s">
        <v>770</v>
      </c>
      <c r="P104" s="62" t="s">
        <v>770</v>
      </c>
      <c r="Q104" s="62" t="s">
        <v>770</v>
      </c>
      <c r="R104" s="62" t="s">
        <v>770</v>
      </c>
      <c r="S104" s="62" t="s">
        <v>770</v>
      </c>
      <c r="T104" s="62" t="s">
        <v>770</v>
      </c>
      <c r="U104" s="913" t="s">
        <v>770</v>
      </c>
      <c r="V104" s="1125">
        <v>1420</v>
      </c>
      <c r="W104" s="1059">
        <v>1635</v>
      </c>
      <c r="X104" s="1059">
        <v>6985</v>
      </c>
      <c r="Y104" s="1059">
        <v>8115</v>
      </c>
      <c r="Z104" s="1098">
        <v>0.20329277022190409</v>
      </c>
      <c r="AA104" s="1098">
        <v>0.19401914497284209</v>
      </c>
      <c r="AB104" s="1098">
        <v>0.21289256930441491</v>
      </c>
      <c r="AC104" s="1098">
        <v>0.20147874306839186</v>
      </c>
      <c r="AD104" s="1098">
        <v>0.19289397716739431</v>
      </c>
      <c r="AE104" s="1072">
        <v>0.21034600176627949</v>
      </c>
      <c r="AF104" s="1059">
        <v>1405</v>
      </c>
      <c r="AG104" s="1059">
        <v>1585</v>
      </c>
      <c r="AH104" s="1059">
        <v>6930</v>
      </c>
      <c r="AI104" s="1059">
        <v>7990</v>
      </c>
      <c r="AJ104" s="1098">
        <v>0.20274170274170275</v>
      </c>
      <c r="AK104" s="1098">
        <v>0.19344188233509749</v>
      </c>
      <c r="AL104" s="1098">
        <v>0.21237089482916027</v>
      </c>
      <c r="AM104" s="1098">
        <v>0.19837296620775971</v>
      </c>
      <c r="AN104" s="1098">
        <v>0.18977497494993512</v>
      </c>
      <c r="AO104" s="1072">
        <v>0.20726085258934673</v>
      </c>
      <c r="AP104" s="1059">
        <v>1430</v>
      </c>
      <c r="AQ104" s="1059">
        <v>1590</v>
      </c>
      <c r="AR104" s="1059">
        <v>6865</v>
      </c>
      <c r="AS104" s="1059">
        <v>7880</v>
      </c>
      <c r="AT104" s="1098">
        <v>0.20830298616168974</v>
      </c>
      <c r="AU104" s="1098">
        <v>0.19886114509264102</v>
      </c>
      <c r="AV104" s="1098">
        <v>0.21807109537173341</v>
      </c>
      <c r="AW104" s="1098">
        <v>0.20177664974619289</v>
      </c>
      <c r="AX104" s="1098">
        <v>0.19306193036942693</v>
      </c>
      <c r="AY104" s="1072">
        <v>0.21078199209536472</v>
      </c>
      <c r="AZ104" s="1059">
        <v>1515</v>
      </c>
      <c r="BA104" s="1059">
        <v>1705</v>
      </c>
      <c r="BB104" s="1059">
        <v>6730</v>
      </c>
      <c r="BC104" s="1059">
        <v>7795</v>
      </c>
      <c r="BD104" s="1098">
        <v>0.22511144130757801</v>
      </c>
      <c r="BE104" s="1098">
        <v>0.21529151585686951</v>
      </c>
      <c r="BF104" s="1098">
        <v>0.23524499846017749</v>
      </c>
      <c r="BG104" s="1098">
        <v>0.2187299550994227</v>
      </c>
      <c r="BH104" s="1098">
        <v>0.20969284047634504</v>
      </c>
      <c r="BI104" s="1072">
        <v>0.22804415890316534</v>
      </c>
      <c r="BJ104" s="1059">
        <v>2508</v>
      </c>
      <c r="BK104" s="1059">
        <v>2446</v>
      </c>
      <c r="BL104" s="1059">
        <v>1979</v>
      </c>
      <c r="BM104" s="1059">
        <v>1885</v>
      </c>
      <c r="BN104" s="1059">
        <v>1734</v>
      </c>
      <c r="BO104" s="1059">
        <v>8818</v>
      </c>
      <c r="BP104" s="1059">
        <v>10552</v>
      </c>
      <c r="BQ104" s="1126">
        <v>32654</v>
      </c>
      <c r="BR104" s="1059">
        <v>2518</v>
      </c>
      <c r="BS104" s="1059">
        <v>2369</v>
      </c>
      <c r="BT104" s="1059">
        <v>1962</v>
      </c>
      <c r="BU104" s="1059">
        <v>1866</v>
      </c>
      <c r="BV104" s="1059">
        <v>1767</v>
      </c>
      <c r="BW104" s="1059">
        <v>8715</v>
      </c>
      <c r="BX104" s="1059">
        <v>10482</v>
      </c>
      <c r="BY104" s="1126">
        <v>32483</v>
      </c>
      <c r="BZ104" s="1059">
        <v>2473</v>
      </c>
      <c r="CA104" s="1059">
        <v>2215</v>
      </c>
      <c r="CB104" s="1059">
        <v>1931</v>
      </c>
      <c r="CC104" s="1059">
        <v>1833</v>
      </c>
      <c r="CD104" s="1059">
        <v>1791</v>
      </c>
      <c r="CE104" s="1059">
        <v>8452</v>
      </c>
      <c r="CF104" s="1059">
        <v>10243</v>
      </c>
      <c r="CG104" s="1126">
        <v>31809</v>
      </c>
      <c r="CH104" s="1059">
        <v>2458</v>
      </c>
      <c r="CI104" s="1059">
        <v>2154</v>
      </c>
      <c r="CJ104" s="1059">
        <v>1876</v>
      </c>
      <c r="CK104" s="1059">
        <v>1899</v>
      </c>
      <c r="CL104" s="1059">
        <v>1871</v>
      </c>
      <c r="CM104" s="1059">
        <v>8387</v>
      </c>
      <c r="CN104" s="1059">
        <v>10258</v>
      </c>
      <c r="CO104" s="1126">
        <v>31677</v>
      </c>
      <c r="CP104" s="1059">
        <v>2451</v>
      </c>
      <c r="CQ104" s="1059">
        <v>2061</v>
      </c>
      <c r="CR104" s="1059">
        <v>1869</v>
      </c>
      <c r="CS104" s="1059">
        <v>1911</v>
      </c>
      <c r="CT104" s="1059">
        <v>1959</v>
      </c>
      <c r="CU104" s="1059">
        <v>8292</v>
      </c>
      <c r="CV104" s="1059">
        <v>10251</v>
      </c>
      <c r="CW104" s="1126">
        <v>31537</v>
      </c>
      <c r="CX104" s="1059">
        <v>2392</v>
      </c>
      <c r="CY104" s="1059">
        <v>1995</v>
      </c>
      <c r="CZ104" s="1059">
        <v>1895</v>
      </c>
      <c r="DA104" s="1059">
        <v>1970</v>
      </c>
      <c r="DB104" s="1059">
        <v>2023</v>
      </c>
      <c r="DC104" s="1059">
        <v>8252</v>
      </c>
      <c r="DD104" s="1059">
        <v>10275</v>
      </c>
      <c r="DE104" s="1126">
        <v>31346</v>
      </c>
      <c r="DF104" s="1059">
        <v>2325</v>
      </c>
      <c r="DG104" s="1059">
        <v>1954</v>
      </c>
      <c r="DH104" s="1059">
        <v>1859</v>
      </c>
      <c r="DI104" s="1059">
        <v>1999</v>
      </c>
      <c r="DJ104" s="1059">
        <v>2020</v>
      </c>
      <c r="DK104" s="1059">
        <v>8137</v>
      </c>
      <c r="DL104" s="1059">
        <v>10157</v>
      </c>
      <c r="DM104" s="1126">
        <v>30879</v>
      </c>
      <c r="DN104" s="1059">
        <v>2147</v>
      </c>
      <c r="DO104" s="1059">
        <v>1898</v>
      </c>
      <c r="DP104" s="1059">
        <v>1883</v>
      </c>
      <c r="DQ104" s="1059">
        <v>2032</v>
      </c>
      <c r="DR104" s="1059">
        <v>2020</v>
      </c>
      <c r="DS104" s="1059">
        <v>7960</v>
      </c>
      <c r="DT104" s="1059">
        <v>9980</v>
      </c>
      <c r="DU104" s="1126">
        <v>30558</v>
      </c>
      <c r="DV104" s="1059">
        <v>2049</v>
      </c>
      <c r="DW104" s="1059">
        <v>1858</v>
      </c>
      <c r="DX104" s="1059">
        <v>1966</v>
      </c>
      <c r="DY104" s="1059">
        <v>2042</v>
      </c>
      <c r="DZ104" s="1059">
        <v>2021</v>
      </c>
      <c r="EA104" s="1059">
        <v>7915</v>
      </c>
      <c r="EB104" s="1059">
        <v>9936</v>
      </c>
      <c r="EC104" s="1126">
        <v>30395</v>
      </c>
      <c r="ED104" s="1059">
        <v>1961</v>
      </c>
      <c r="EE104" s="1059">
        <v>1841</v>
      </c>
      <c r="EF104" s="1059">
        <v>2000</v>
      </c>
      <c r="EG104" s="1059">
        <v>2076</v>
      </c>
      <c r="EH104" s="1059">
        <v>2015</v>
      </c>
      <c r="EI104" s="1059">
        <v>7878</v>
      </c>
      <c r="EJ104" s="1059">
        <v>9893</v>
      </c>
      <c r="EK104" s="1126">
        <v>30141</v>
      </c>
      <c r="EL104" s="1059">
        <v>1899</v>
      </c>
      <c r="EM104" s="1059">
        <v>1896</v>
      </c>
      <c r="EN104" s="1059">
        <v>2052</v>
      </c>
      <c r="EO104" s="1059">
        <v>2118</v>
      </c>
      <c r="EP104" s="1059">
        <v>1978</v>
      </c>
      <c r="EQ104" s="1059">
        <v>7965</v>
      </c>
      <c r="ER104" s="1059">
        <v>9943</v>
      </c>
      <c r="ES104" s="1126">
        <v>30084</v>
      </c>
      <c r="ET104" s="1059" t="s">
        <v>770</v>
      </c>
      <c r="EU104" s="1059" t="s">
        <v>770</v>
      </c>
      <c r="EV104" s="1059">
        <v>69</v>
      </c>
      <c r="EW104" s="1059">
        <v>85</v>
      </c>
      <c r="EX104" s="1059">
        <v>154</v>
      </c>
      <c r="EY104" s="1059">
        <v>431</v>
      </c>
      <c r="EZ104" s="1098">
        <v>0.35730858468677495</v>
      </c>
      <c r="FA104" s="1098">
        <v>0.31351075924725752</v>
      </c>
      <c r="FB104" s="1098">
        <v>0.40362752758127884</v>
      </c>
      <c r="FC104" s="64" t="s">
        <v>2154</v>
      </c>
      <c r="FD104" s="1098">
        <v>0.19721577726218098</v>
      </c>
      <c r="FE104" s="1098">
        <v>0.16239670088542668</v>
      </c>
      <c r="FF104" s="1098">
        <v>0.23738454189707731</v>
      </c>
      <c r="FG104" s="1126" t="s">
        <v>2154</v>
      </c>
      <c r="FH104" s="1059" t="s">
        <v>770</v>
      </c>
      <c r="FI104" s="1059" t="s">
        <v>770</v>
      </c>
      <c r="FJ104" s="1059">
        <v>42</v>
      </c>
      <c r="FK104" s="1059">
        <v>87</v>
      </c>
      <c r="FL104" s="1059">
        <v>129</v>
      </c>
      <c r="FM104" s="1059">
        <v>354</v>
      </c>
      <c r="FN104" s="1098">
        <v>0.36440677966101692</v>
      </c>
      <c r="FO104" s="1098">
        <v>0.3159773153978821</v>
      </c>
      <c r="FP104" s="1098">
        <v>0.41574745367616944</v>
      </c>
      <c r="FQ104" s="1059" t="s">
        <v>2154</v>
      </c>
      <c r="FR104" s="1098">
        <v>0.24576271186440679</v>
      </c>
      <c r="FS104" s="1098">
        <v>0.20380035095801952</v>
      </c>
      <c r="FT104" s="1098">
        <v>0.29318359105582709</v>
      </c>
      <c r="FU104" s="1126" t="s">
        <v>3499</v>
      </c>
      <c r="FV104" s="1059" t="s">
        <v>770</v>
      </c>
      <c r="FW104" s="1059" t="s">
        <v>770</v>
      </c>
      <c r="FX104" s="1059">
        <v>47</v>
      </c>
      <c r="FY104" s="1059">
        <v>78</v>
      </c>
      <c r="FZ104" s="1059">
        <v>125</v>
      </c>
      <c r="GA104" s="1059">
        <v>373</v>
      </c>
      <c r="GB104" s="1098">
        <v>0.33512064343163539</v>
      </c>
      <c r="GC104" s="1098">
        <v>0.28911322430735809</v>
      </c>
      <c r="GD104" s="1098">
        <v>0.38448956773966841</v>
      </c>
      <c r="GE104" s="1059" t="s">
        <v>2154</v>
      </c>
      <c r="GF104" s="1098">
        <v>0.20911528150134048</v>
      </c>
      <c r="GG104" s="1098">
        <v>0.17091364829350347</v>
      </c>
      <c r="GH104" s="1098">
        <v>0.25324737507401485</v>
      </c>
      <c r="GI104" s="1126" t="s">
        <v>2154</v>
      </c>
      <c r="GJ104" s="1059" t="s">
        <v>770</v>
      </c>
      <c r="GK104" s="1059" t="s">
        <v>770</v>
      </c>
      <c r="GL104" s="1059">
        <v>57</v>
      </c>
      <c r="GM104" s="1059">
        <v>85</v>
      </c>
      <c r="GN104" s="1059">
        <v>142</v>
      </c>
      <c r="GO104" s="1059">
        <v>372</v>
      </c>
      <c r="GP104" s="1098">
        <v>0.38172043010752688</v>
      </c>
      <c r="GQ104" s="1098">
        <v>0.33379985149868002</v>
      </c>
      <c r="GR104" s="1098">
        <v>0.43205886915410746</v>
      </c>
      <c r="GS104" s="1059" t="s">
        <v>2154</v>
      </c>
      <c r="GT104" s="1098">
        <v>0.22849462365591397</v>
      </c>
      <c r="GU104" s="1098">
        <v>0.1887314466444939</v>
      </c>
      <c r="GV104" s="1098">
        <v>0.2738078893994047</v>
      </c>
      <c r="GW104" s="1126" t="s">
        <v>2154</v>
      </c>
      <c r="GX104" s="1059" t="s">
        <v>770</v>
      </c>
      <c r="GY104" s="1059" t="s">
        <v>770</v>
      </c>
      <c r="GZ104" s="1059">
        <v>47</v>
      </c>
      <c r="HA104" s="1059">
        <v>43</v>
      </c>
      <c r="HB104" s="1059">
        <v>90</v>
      </c>
      <c r="HC104" s="1059">
        <v>461</v>
      </c>
      <c r="HD104" s="1098">
        <v>0.19522776572668113</v>
      </c>
      <c r="HE104" s="1098">
        <v>0.16162528318954561</v>
      </c>
      <c r="HF104" s="1098">
        <v>0.23386753556010106</v>
      </c>
      <c r="HG104" s="1059" t="s">
        <v>2154</v>
      </c>
      <c r="HH104" s="1098">
        <v>9.3275488069414311E-2</v>
      </c>
      <c r="HI104" s="1098">
        <v>6.9986556982632508E-2</v>
      </c>
      <c r="HJ104" s="1098">
        <v>0.12328677764767888</v>
      </c>
      <c r="HK104" s="1126" t="s">
        <v>2154</v>
      </c>
      <c r="HL104" s="1059" t="s">
        <v>770</v>
      </c>
      <c r="HM104" s="1059" t="s">
        <v>770</v>
      </c>
      <c r="HN104" s="1059">
        <v>58</v>
      </c>
      <c r="HO104" s="1059">
        <v>60</v>
      </c>
      <c r="HP104" s="1059">
        <v>118</v>
      </c>
      <c r="HQ104" s="1059">
        <v>456</v>
      </c>
      <c r="HR104" s="1098">
        <v>0.25877192982456143</v>
      </c>
      <c r="HS104" s="1098">
        <v>0.22070707613973511</v>
      </c>
      <c r="HT104" s="1098">
        <v>0.30086716258982549</v>
      </c>
      <c r="HU104" s="1059" t="s">
        <v>2154</v>
      </c>
      <c r="HV104" s="1098">
        <v>0.13157894736842105</v>
      </c>
      <c r="HW104" s="1098">
        <v>0.10360776267277992</v>
      </c>
      <c r="HX104" s="1098">
        <v>0.16570562011418535</v>
      </c>
      <c r="HY104" s="1126" t="s">
        <v>3499</v>
      </c>
      <c r="HZ104" s="1059" t="s">
        <v>770</v>
      </c>
      <c r="IA104" s="1059" t="s">
        <v>770</v>
      </c>
      <c r="IB104" s="1059">
        <v>65</v>
      </c>
      <c r="IC104" s="1059">
        <v>44</v>
      </c>
      <c r="ID104" s="1059">
        <v>109</v>
      </c>
      <c r="IE104" s="1059">
        <v>496</v>
      </c>
      <c r="IF104" s="1098">
        <v>0.21975806451612903</v>
      </c>
      <c r="IG104" s="1098">
        <v>0.18554695242543415</v>
      </c>
      <c r="IH104" s="1098">
        <v>0.2582766938645274</v>
      </c>
      <c r="II104" s="1059" t="s">
        <v>2154</v>
      </c>
      <c r="IJ104" s="1098">
        <v>8.8709677419354843E-2</v>
      </c>
      <c r="IK104" s="1098">
        <v>6.6745352967949728E-2</v>
      </c>
      <c r="IL104" s="1098">
        <v>0.11699582575976361</v>
      </c>
      <c r="IM104" s="1126" t="s">
        <v>2154</v>
      </c>
      <c r="IN104" s="1059" t="s">
        <v>770</v>
      </c>
      <c r="IO104" s="1059" t="s">
        <v>770</v>
      </c>
      <c r="IP104" s="1059">
        <v>30</v>
      </c>
      <c r="IQ104" s="1059">
        <v>32</v>
      </c>
      <c r="IR104" s="1059">
        <v>62</v>
      </c>
      <c r="IS104" s="1059">
        <v>270</v>
      </c>
      <c r="IT104" s="1098">
        <v>0.22962962962962963</v>
      </c>
      <c r="IU104" s="1098">
        <v>0.18346297883593848</v>
      </c>
      <c r="IV104" s="1098">
        <v>0.28338181293243336</v>
      </c>
      <c r="IW104" s="1059" t="s">
        <v>2154</v>
      </c>
      <c r="IX104" s="1098">
        <v>0.11851851851851852</v>
      </c>
      <c r="IY104" s="1098">
        <v>8.5215414859788785E-2</v>
      </c>
      <c r="IZ104" s="1098">
        <v>0.16252449681339343</v>
      </c>
      <c r="JA104" s="1126" t="s">
        <v>2154</v>
      </c>
      <c r="JB104" s="1059">
        <v>30890</v>
      </c>
      <c r="JC104" s="1059">
        <v>2395</v>
      </c>
      <c r="JD104" s="1059">
        <v>1988</v>
      </c>
      <c r="JE104" s="1059">
        <v>1883</v>
      </c>
      <c r="JF104" s="1059">
        <v>1959</v>
      </c>
      <c r="JG104" s="1126">
        <v>1993</v>
      </c>
      <c r="JH104" s="1059">
        <v>4857</v>
      </c>
      <c r="JI104" s="1059">
        <v>50</v>
      </c>
      <c r="JJ104" s="1059">
        <v>85</v>
      </c>
      <c r="JK104" s="1059">
        <v>87</v>
      </c>
      <c r="JL104" s="1059">
        <v>120</v>
      </c>
      <c r="JM104" s="1126">
        <v>127</v>
      </c>
      <c r="JN104" s="1060">
        <v>0.15723535124635804</v>
      </c>
      <c r="JO104" s="1060">
        <v>2.0876826722338204E-2</v>
      </c>
      <c r="JP104" s="1060">
        <v>4.2756539235412477E-2</v>
      </c>
      <c r="JQ104" s="1060">
        <v>4.6202867764206054E-2</v>
      </c>
      <c r="JR104" s="1060">
        <v>6.1255742725880552E-2</v>
      </c>
      <c r="JS104" s="1072">
        <v>6.3723030607124934E-2</v>
      </c>
      <c r="JT104" s="1059">
        <v>31254</v>
      </c>
      <c r="JU104" s="1059">
        <v>23908</v>
      </c>
      <c r="JV104" s="1059">
        <v>21444</v>
      </c>
      <c r="JW104" s="1059">
        <v>2464</v>
      </c>
      <c r="JX104" s="1059">
        <v>266</v>
      </c>
      <c r="JY104" s="1059">
        <v>42</v>
      </c>
      <c r="JZ104" s="1059">
        <v>2156</v>
      </c>
      <c r="KA104" s="1059">
        <v>951</v>
      </c>
      <c r="KB104" s="1059">
        <v>4773</v>
      </c>
      <c r="KC104" s="1059">
        <v>1307</v>
      </c>
      <c r="KD104" s="1059">
        <v>315</v>
      </c>
      <c r="KE104" s="1060">
        <v>0.686120176617393</v>
      </c>
      <c r="KF104" s="1072">
        <v>0.313879823382607</v>
      </c>
      <c r="KG104" s="1059">
        <v>2395</v>
      </c>
      <c r="KH104" s="1059">
        <v>1585</v>
      </c>
      <c r="KI104" s="1059">
        <v>1424</v>
      </c>
      <c r="KJ104" s="1059">
        <v>161</v>
      </c>
      <c r="KK104" s="1059">
        <v>4</v>
      </c>
      <c r="KL104" s="1059">
        <v>11</v>
      </c>
      <c r="KM104" s="1059">
        <v>146</v>
      </c>
      <c r="KN104" s="1059">
        <v>176</v>
      </c>
      <c r="KO104" s="1059">
        <v>464</v>
      </c>
      <c r="KP104" s="1059">
        <v>140</v>
      </c>
      <c r="KQ104" s="1059">
        <v>30</v>
      </c>
      <c r="KR104" s="1060">
        <v>0.59457202505219209</v>
      </c>
      <c r="KS104" s="1072">
        <v>0.40542797494780791</v>
      </c>
      <c r="KT104" s="1059">
        <v>1227</v>
      </c>
      <c r="KU104" s="1059">
        <v>812</v>
      </c>
      <c r="KV104" s="1059">
        <v>751</v>
      </c>
      <c r="KW104" s="1059">
        <v>61</v>
      </c>
      <c r="KX104" s="1059">
        <v>0</v>
      </c>
      <c r="KY104" s="1059">
        <v>4</v>
      </c>
      <c r="KZ104" s="1059">
        <v>57</v>
      </c>
      <c r="LA104" s="1059">
        <v>90</v>
      </c>
      <c r="LB104" s="1059">
        <v>241</v>
      </c>
      <c r="LC104" s="1059">
        <v>66</v>
      </c>
      <c r="LD104" s="1059">
        <v>18</v>
      </c>
      <c r="LE104" s="1060">
        <v>0.61206193969030154</v>
      </c>
      <c r="LF104" s="1072">
        <v>0.38793806030969846</v>
      </c>
      <c r="LG104" s="1059">
        <v>761</v>
      </c>
      <c r="LH104" s="1059">
        <v>517</v>
      </c>
      <c r="LI104" s="1059">
        <v>480</v>
      </c>
      <c r="LJ104" s="1059">
        <v>37</v>
      </c>
      <c r="LK104" s="1059">
        <v>2</v>
      </c>
      <c r="LL104" s="1059">
        <v>1</v>
      </c>
      <c r="LM104" s="1059">
        <v>34</v>
      </c>
      <c r="LN104" s="1059">
        <v>48</v>
      </c>
      <c r="LO104" s="1059">
        <v>145</v>
      </c>
      <c r="LP104" s="1059">
        <v>42</v>
      </c>
      <c r="LQ104" s="1059">
        <v>9</v>
      </c>
      <c r="LR104" s="1060">
        <v>0.63074901445466491</v>
      </c>
      <c r="LS104" s="1072">
        <v>0.36925098554533509</v>
      </c>
      <c r="LT104" s="1059">
        <v>1884</v>
      </c>
      <c r="LU104" s="1059">
        <v>1386</v>
      </c>
      <c r="LV104" s="1059">
        <v>1306</v>
      </c>
      <c r="LW104" s="1059">
        <v>80</v>
      </c>
      <c r="LX104" s="1059">
        <v>5</v>
      </c>
      <c r="LY104" s="1059">
        <v>0</v>
      </c>
      <c r="LZ104" s="1059">
        <v>75</v>
      </c>
      <c r="MA104" s="1059">
        <v>101</v>
      </c>
      <c r="MB104" s="1059">
        <v>286</v>
      </c>
      <c r="MC104" s="1059">
        <v>89</v>
      </c>
      <c r="MD104" s="1059">
        <v>22</v>
      </c>
      <c r="ME104" s="1060">
        <v>0.69320594479830144</v>
      </c>
      <c r="MF104" s="1072">
        <v>0.30679405520169856</v>
      </c>
      <c r="MG104" s="1059">
        <v>374</v>
      </c>
      <c r="MH104" s="1059">
        <v>251</v>
      </c>
      <c r="MI104" s="1059">
        <v>237</v>
      </c>
      <c r="MJ104" s="1059">
        <v>14</v>
      </c>
      <c r="MK104" s="1059">
        <v>0</v>
      </c>
      <c r="ML104" s="1059">
        <v>0</v>
      </c>
      <c r="MM104" s="1059">
        <v>14</v>
      </c>
      <c r="MN104" s="1059">
        <v>35</v>
      </c>
      <c r="MO104" s="1059">
        <v>66</v>
      </c>
      <c r="MP104" s="1059">
        <v>20</v>
      </c>
      <c r="MQ104" s="1059">
        <v>2</v>
      </c>
      <c r="MR104" s="1060">
        <v>0.63368983957219249</v>
      </c>
      <c r="MS104" s="1072">
        <v>0.36631016042780751</v>
      </c>
      <c r="MT104" s="1059">
        <v>821</v>
      </c>
      <c r="MU104" s="1059">
        <v>632</v>
      </c>
      <c r="MV104" s="1059">
        <v>594</v>
      </c>
      <c r="MW104" s="1059">
        <v>38</v>
      </c>
      <c r="MX104" s="1059">
        <v>4</v>
      </c>
      <c r="MY104" s="1059">
        <v>0</v>
      </c>
      <c r="MZ104" s="1059">
        <v>34</v>
      </c>
      <c r="NA104" s="1059">
        <v>44</v>
      </c>
      <c r="NB104" s="1059">
        <v>108</v>
      </c>
      <c r="NC104" s="1059">
        <v>31</v>
      </c>
      <c r="ND104" s="1059">
        <v>6</v>
      </c>
      <c r="NE104" s="1060">
        <v>0.72350791717417784</v>
      </c>
      <c r="NF104" s="1072">
        <v>0.27649208282582216</v>
      </c>
      <c r="NG104" s="1059">
        <v>770</v>
      </c>
      <c r="NH104" s="1059">
        <v>570</v>
      </c>
      <c r="NI104" s="1059">
        <v>534</v>
      </c>
      <c r="NJ104" s="1059">
        <v>36</v>
      </c>
      <c r="NK104" s="1059">
        <v>2</v>
      </c>
      <c r="NL104" s="1059">
        <v>0</v>
      </c>
      <c r="NM104" s="1059">
        <v>34</v>
      </c>
      <c r="NN104" s="1059">
        <v>25</v>
      </c>
      <c r="NO104" s="1059">
        <v>118</v>
      </c>
      <c r="NP104" s="1059">
        <v>45</v>
      </c>
      <c r="NQ104" s="1059">
        <v>12</v>
      </c>
      <c r="NR104" s="1060">
        <v>0.69350649350649352</v>
      </c>
      <c r="NS104" s="1072">
        <v>0.30649350649350648</v>
      </c>
      <c r="NT104" s="1059">
        <v>2025</v>
      </c>
      <c r="NU104" s="1059">
        <v>1527</v>
      </c>
      <c r="NV104" s="1059">
        <v>1345</v>
      </c>
      <c r="NW104" s="1059">
        <v>182</v>
      </c>
      <c r="NX104" s="1059">
        <v>4</v>
      </c>
      <c r="NY104" s="1059">
        <v>5</v>
      </c>
      <c r="NZ104" s="1059">
        <v>173</v>
      </c>
      <c r="OA104" s="1059">
        <v>77</v>
      </c>
      <c r="OB104" s="1059">
        <v>333</v>
      </c>
      <c r="OC104" s="1059">
        <v>72</v>
      </c>
      <c r="OD104" s="1059">
        <v>16</v>
      </c>
      <c r="OE104" s="1060">
        <v>0.66419753086419753</v>
      </c>
      <c r="OF104" s="1072">
        <v>0.33580246913580247</v>
      </c>
      <c r="OG104" s="1059">
        <v>10257</v>
      </c>
      <c r="OH104" s="1059">
        <v>7280</v>
      </c>
      <c r="OI104" s="1059">
        <v>6671</v>
      </c>
      <c r="OJ104" s="1059">
        <v>609</v>
      </c>
      <c r="OK104" s="1059">
        <v>21</v>
      </c>
      <c r="OL104" s="1059">
        <v>21</v>
      </c>
      <c r="OM104" s="1059">
        <v>567</v>
      </c>
      <c r="ON104" s="1059">
        <v>596</v>
      </c>
      <c r="OO104" s="1059">
        <v>1761</v>
      </c>
      <c r="OP104" s="1059">
        <v>505</v>
      </c>
      <c r="OQ104" s="1059">
        <v>115</v>
      </c>
      <c r="OR104" s="1060">
        <v>0.6503851028565858</v>
      </c>
      <c r="OS104" s="1072">
        <v>0.3496148971434142</v>
      </c>
      <c r="OT104" s="1059">
        <v>31537</v>
      </c>
      <c r="OU104" s="1059">
        <v>20.994592700637341</v>
      </c>
      <c r="OV104" s="1060">
        <v>0</v>
      </c>
      <c r="OW104" s="1072">
        <v>0.1</v>
      </c>
      <c r="OX104" s="1059">
        <v>6780</v>
      </c>
      <c r="OY104" s="1060">
        <v>0.22358067846607677</v>
      </c>
      <c r="OZ104" s="1059">
        <v>1515.8770000000004</v>
      </c>
      <c r="PA104" s="1060">
        <v>0.05</v>
      </c>
      <c r="PB104" s="1072">
        <v>0.35</v>
      </c>
      <c r="PC104" s="1059">
        <v>1410</v>
      </c>
      <c r="PD104" s="1059">
        <v>290</v>
      </c>
      <c r="PE104" s="1126">
        <v>110</v>
      </c>
      <c r="PF104" s="1059">
        <v>1360</v>
      </c>
      <c r="PG104" s="1059">
        <v>270</v>
      </c>
      <c r="PH104" s="1126">
        <v>115</v>
      </c>
      <c r="PI104" s="1059">
        <v>1310</v>
      </c>
      <c r="PJ104" s="1059">
        <v>280</v>
      </c>
      <c r="PK104" s="1126">
        <v>85</v>
      </c>
      <c r="PL104" s="1059">
        <v>1275</v>
      </c>
      <c r="PM104" s="1059">
        <v>295</v>
      </c>
      <c r="PN104" s="1126">
        <v>70</v>
      </c>
      <c r="PO104" s="1059">
        <v>1225</v>
      </c>
      <c r="PP104" s="1059">
        <v>305</v>
      </c>
      <c r="PQ104" s="1126">
        <v>90</v>
      </c>
      <c r="PR104" s="1059">
        <v>1165</v>
      </c>
      <c r="PS104" s="1059">
        <v>305</v>
      </c>
      <c r="PT104" s="1126">
        <v>55</v>
      </c>
      <c r="PU104" s="1059" t="s">
        <v>770</v>
      </c>
      <c r="PV104" s="1059" t="s">
        <v>770</v>
      </c>
      <c r="PW104" s="1059" t="s">
        <v>770</v>
      </c>
      <c r="PX104" s="1059" t="s">
        <v>770</v>
      </c>
      <c r="PY104" s="1059" t="s">
        <v>770</v>
      </c>
      <c r="PZ104" s="1059" t="s">
        <v>770</v>
      </c>
      <c r="QA104" s="1059" t="s">
        <v>770</v>
      </c>
      <c r="QB104" s="1126" t="s">
        <v>770</v>
      </c>
      <c r="QC104" s="1059">
        <v>463</v>
      </c>
      <c r="QD104" s="1059">
        <v>387</v>
      </c>
      <c r="QE104" s="1059" t="s">
        <v>770</v>
      </c>
      <c r="QF104" s="1059">
        <v>478</v>
      </c>
      <c r="QG104" s="1059">
        <v>456</v>
      </c>
      <c r="QH104" s="1059">
        <v>494</v>
      </c>
      <c r="QI104" s="1059">
        <v>504</v>
      </c>
      <c r="QJ104" s="1059">
        <v>503</v>
      </c>
      <c r="QK104" s="1126">
        <v>447</v>
      </c>
      <c r="QL104" s="1059">
        <v>484</v>
      </c>
      <c r="QM104" s="1059">
        <v>508</v>
      </c>
      <c r="QN104" s="1059">
        <v>533</v>
      </c>
      <c r="QO104" s="1059">
        <v>440</v>
      </c>
      <c r="QP104" s="1059">
        <v>543</v>
      </c>
      <c r="QQ104" s="1059">
        <v>463</v>
      </c>
      <c r="QR104" s="1059">
        <v>542</v>
      </c>
      <c r="QS104" s="1059">
        <v>502</v>
      </c>
      <c r="QT104" s="1059">
        <v>484</v>
      </c>
      <c r="QU104" s="1059">
        <v>455</v>
      </c>
      <c r="QV104" s="1059">
        <v>434</v>
      </c>
      <c r="QW104" s="1059">
        <v>390</v>
      </c>
      <c r="QX104" s="1059">
        <v>416</v>
      </c>
      <c r="QY104" s="1059">
        <v>386</v>
      </c>
      <c r="QZ104" s="1059">
        <v>353</v>
      </c>
      <c r="RA104" s="1059">
        <v>418</v>
      </c>
      <c r="RB104" s="1059">
        <v>383</v>
      </c>
      <c r="RC104" s="1059">
        <v>364</v>
      </c>
      <c r="RD104" s="1059">
        <v>382</v>
      </c>
      <c r="RE104" s="1059">
        <v>338</v>
      </c>
      <c r="RF104" s="1059">
        <v>292</v>
      </c>
      <c r="RG104" s="1059">
        <v>323</v>
      </c>
      <c r="RH104" s="1059">
        <v>360</v>
      </c>
      <c r="RI104" s="1059">
        <v>360</v>
      </c>
      <c r="RJ104" s="1126">
        <v>399</v>
      </c>
      <c r="RK104" s="1059">
        <v>522</v>
      </c>
      <c r="RL104" s="1059">
        <v>526</v>
      </c>
      <c r="RM104" s="1059">
        <v>453</v>
      </c>
      <c r="RN104" s="1059">
        <v>545</v>
      </c>
      <c r="RO104" s="1059">
        <v>472</v>
      </c>
      <c r="RP104" s="1059">
        <v>535</v>
      </c>
      <c r="RQ104" s="1059">
        <v>495</v>
      </c>
      <c r="RR104" s="1059">
        <v>468</v>
      </c>
      <c r="RS104" s="1059">
        <v>451</v>
      </c>
      <c r="RT104" s="1059">
        <v>420</v>
      </c>
      <c r="RU104" s="1059">
        <v>390</v>
      </c>
      <c r="RV104" s="1059">
        <v>417</v>
      </c>
      <c r="RW104" s="1059">
        <v>392</v>
      </c>
      <c r="RX104" s="1059">
        <v>360</v>
      </c>
      <c r="RY104" s="1059">
        <v>403</v>
      </c>
      <c r="RZ104" s="1059">
        <v>388</v>
      </c>
      <c r="SA104" s="1059">
        <v>373</v>
      </c>
      <c r="SB104" s="1059">
        <v>383</v>
      </c>
      <c r="SC104" s="1059">
        <v>384</v>
      </c>
      <c r="SD104" s="1059">
        <v>338</v>
      </c>
      <c r="SE104" s="1059">
        <v>310</v>
      </c>
      <c r="SF104" s="1059">
        <v>346</v>
      </c>
      <c r="SG104" s="1059">
        <v>318</v>
      </c>
      <c r="SH104" s="1059">
        <v>387</v>
      </c>
      <c r="SI104" s="1126">
        <v>406</v>
      </c>
      <c r="SJ104" s="1059">
        <v>497</v>
      </c>
      <c r="SK104" s="1059">
        <v>450</v>
      </c>
      <c r="SL104" s="1059">
        <v>520</v>
      </c>
      <c r="SM104" s="1059">
        <v>481</v>
      </c>
      <c r="SN104" s="1059">
        <v>525</v>
      </c>
      <c r="SO104" s="1059">
        <v>485</v>
      </c>
      <c r="SP104" s="1059">
        <v>465</v>
      </c>
      <c r="SQ104" s="1059">
        <v>455</v>
      </c>
      <c r="SR104" s="1059">
        <v>421</v>
      </c>
      <c r="SS104" s="1059">
        <v>389</v>
      </c>
      <c r="ST104" s="1059">
        <v>416</v>
      </c>
      <c r="SU104" s="1059">
        <v>394</v>
      </c>
      <c r="SV104" s="1059">
        <v>363</v>
      </c>
      <c r="SW104" s="1059">
        <v>394</v>
      </c>
      <c r="SX104" s="1059">
        <v>364</v>
      </c>
      <c r="SY104" s="1059">
        <v>369</v>
      </c>
      <c r="SZ104" s="1059">
        <v>379</v>
      </c>
      <c r="TA104" s="1059">
        <v>396</v>
      </c>
      <c r="TB104" s="1059">
        <v>371</v>
      </c>
      <c r="TC104" s="1059">
        <v>318</v>
      </c>
      <c r="TD104" s="1059">
        <v>337</v>
      </c>
      <c r="TE104" s="1059">
        <v>293</v>
      </c>
      <c r="TF104" s="1059">
        <v>366</v>
      </c>
      <c r="TG104" s="1059">
        <v>387</v>
      </c>
      <c r="TH104" s="1126">
        <v>408</v>
      </c>
      <c r="TI104" s="1059">
        <v>243</v>
      </c>
      <c r="TJ104" s="1059">
        <v>182</v>
      </c>
      <c r="TK104" s="1059">
        <v>425</v>
      </c>
      <c r="TL104" s="1060">
        <v>0.42823529411764705</v>
      </c>
      <c r="TM104" s="1060">
        <v>0.38204098874285669</v>
      </c>
      <c r="TN104" s="1060">
        <v>0.47571530150074792</v>
      </c>
      <c r="TO104" s="1126" t="s">
        <v>3498</v>
      </c>
      <c r="TP104" s="1059">
        <v>219</v>
      </c>
      <c r="TQ104" s="1059">
        <v>250</v>
      </c>
      <c r="TR104" s="1059">
        <v>469</v>
      </c>
      <c r="TS104" s="1060">
        <v>0.53304904051172708</v>
      </c>
      <c r="TT104" s="1060">
        <v>0.48781112444027386</v>
      </c>
      <c r="TU104" s="1060">
        <v>0.57774996251964827</v>
      </c>
      <c r="TV104" s="1126" t="s">
        <v>3498</v>
      </c>
      <c r="TW104" s="1059">
        <v>191</v>
      </c>
      <c r="TX104" s="1059">
        <v>322</v>
      </c>
      <c r="TY104" s="1059">
        <v>513</v>
      </c>
      <c r="TZ104" s="1060">
        <v>0.62768031189083817</v>
      </c>
      <c r="UA104" s="1060">
        <v>0.58504349499297004</v>
      </c>
      <c r="UB104" s="1060">
        <v>0.66841914381876544</v>
      </c>
      <c r="UC104" s="1126" t="s">
        <v>2154</v>
      </c>
      <c r="UD104" s="1059">
        <v>157</v>
      </c>
      <c r="UE104" s="1059">
        <v>325</v>
      </c>
      <c r="UF104" s="1059">
        <v>482</v>
      </c>
      <c r="UG104" s="1060">
        <v>0.67427385892116187</v>
      </c>
      <c r="UH104" s="1060">
        <v>0.63120104271121757</v>
      </c>
      <c r="UI104" s="1060">
        <v>0.71459077260193893</v>
      </c>
      <c r="UJ104" s="1126" t="s">
        <v>2154</v>
      </c>
      <c r="UK104" s="1059">
        <v>154</v>
      </c>
      <c r="UL104" s="1059">
        <v>339</v>
      </c>
      <c r="UM104" s="1059">
        <v>493</v>
      </c>
      <c r="UN104" s="1060">
        <v>0.68762677484787016</v>
      </c>
      <c r="UO104" s="1060">
        <v>0.64539794528231598</v>
      </c>
      <c r="UP104" s="1060">
        <v>0.72695423410125859</v>
      </c>
      <c r="UQ104" s="1126" t="s">
        <v>2154</v>
      </c>
      <c r="UR104" s="1059">
        <v>5193</v>
      </c>
      <c r="US104" s="1059">
        <v>4652</v>
      </c>
      <c r="UT104" s="1059">
        <v>541</v>
      </c>
      <c r="UU104" s="1059">
        <v>459</v>
      </c>
      <c r="UV104" s="1060">
        <v>0.84842883548983361</v>
      </c>
      <c r="UW104" s="1059">
        <v>82</v>
      </c>
      <c r="UX104" s="1072">
        <v>0.15157116451016636</v>
      </c>
      <c r="UY104" s="1059">
        <v>4383</v>
      </c>
      <c r="UZ104" s="1059">
        <v>2018</v>
      </c>
      <c r="VA104" s="1059">
        <v>1557</v>
      </c>
      <c r="VB104" s="1059">
        <v>808</v>
      </c>
      <c r="VC104" s="1060">
        <v>0.46041524070271506</v>
      </c>
      <c r="VD104" s="1060">
        <v>0.35523613963039014</v>
      </c>
      <c r="VE104" s="1072">
        <v>0.18434861966689481</v>
      </c>
      <c r="VF104" s="1059">
        <v>8660</v>
      </c>
      <c r="VG104" s="1059">
        <v>716</v>
      </c>
      <c r="VH104" s="1059">
        <v>649</v>
      </c>
      <c r="VI104" s="1059">
        <v>488</v>
      </c>
      <c r="VJ104" s="1059">
        <v>7558</v>
      </c>
      <c r="VK104" s="1059">
        <v>775</v>
      </c>
      <c r="VL104" s="1059">
        <v>4144</v>
      </c>
      <c r="VM104" s="1072">
        <v>0.18701737451737452</v>
      </c>
      <c r="VN104" s="1059">
        <v>2017</v>
      </c>
      <c r="VO104" s="1059">
        <v>2</v>
      </c>
      <c r="VP104" s="1059">
        <v>537</v>
      </c>
      <c r="VQ104" s="1059">
        <v>1051</v>
      </c>
      <c r="VR104" s="1059">
        <v>547</v>
      </c>
      <c r="VS104" s="1126">
        <v>4154</v>
      </c>
      <c r="VT104" s="1059">
        <v>1861</v>
      </c>
      <c r="VU104" s="1059">
        <v>1441</v>
      </c>
      <c r="VV104" s="1059">
        <v>413</v>
      </c>
      <c r="VW104" s="1059">
        <v>7</v>
      </c>
      <c r="VX104" s="1059">
        <v>420</v>
      </c>
      <c r="VY104" s="1060">
        <v>0.22192369693713057</v>
      </c>
      <c r="VZ104" s="1072">
        <v>0.22568511552928533</v>
      </c>
      <c r="WA104" s="1059">
        <v>420</v>
      </c>
      <c r="WB104" s="1059">
        <v>350</v>
      </c>
      <c r="WC104" s="1059">
        <v>335</v>
      </c>
      <c r="WD104" s="1059">
        <v>315</v>
      </c>
      <c r="WE104" s="1059">
        <v>280</v>
      </c>
      <c r="WF104" s="1059">
        <v>270</v>
      </c>
      <c r="WG104" s="1126">
        <v>250</v>
      </c>
      <c r="WH104" s="1059">
        <v>1042</v>
      </c>
      <c r="WI104" s="1059">
        <v>451</v>
      </c>
      <c r="WJ104" s="1060">
        <v>0.43282149712092133</v>
      </c>
      <c r="WK104" s="1126">
        <v>86</v>
      </c>
      <c r="WL104" s="1059" t="s">
        <v>770</v>
      </c>
      <c r="WM104" s="1060" t="s">
        <v>770</v>
      </c>
      <c r="WN104" s="1060" t="s">
        <v>770</v>
      </c>
      <c r="WO104" s="1072" t="s">
        <v>770</v>
      </c>
      <c r="WP104" s="1059" t="s">
        <v>770</v>
      </c>
      <c r="WQ104" s="1060" t="s">
        <v>770</v>
      </c>
      <c r="WR104" s="1060" t="s">
        <v>770</v>
      </c>
      <c r="WS104" s="1072" t="s">
        <v>770</v>
      </c>
      <c r="WT104" s="1059" t="s">
        <v>770</v>
      </c>
      <c r="WU104" s="1060" t="s">
        <v>770</v>
      </c>
      <c r="WV104" s="1060" t="s">
        <v>770</v>
      </c>
      <c r="WW104" s="1072" t="s">
        <v>770</v>
      </c>
      <c r="WX104" s="1059" t="s">
        <v>770</v>
      </c>
      <c r="WY104" s="1060" t="s">
        <v>770</v>
      </c>
      <c r="WZ104" s="1060" t="s">
        <v>770</v>
      </c>
      <c r="XA104" s="1072" t="s">
        <v>770</v>
      </c>
      <c r="XB104" s="1059">
        <v>669</v>
      </c>
      <c r="XC104" s="1059">
        <v>11917</v>
      </c>
      <c r="XD104" s="1072">
        <v>5.6138289838046487E-2</v>
      </c>
      <c r="XE104" s="1059">
        <v>430</v>
      </c>
      <c r="XF104" s="1059">
        <v>2035</v>
      </c>
      <c r="XG104" s="1060">
        <v>0.2113022113022113</v>
      </c>
      <c r="XH104" s="1060">
        <v>0.19411781196549691</v>
      </c>
      <c r="XI104" s="1060">
        <v>0.22957450363041854</v>
      </c>
      <c r="XJ104" s="1059">
        <v>470</v>
      </c>
      <c r="XK104" s="1059">
        <v>2135</v>
      </c>
      <c r="XL104" s="1060">
        <v>0.22014051522248243</v>
      </c>
      <c r="XM104" s="1060">
        <v>0.20307626861841352</v>
      </c>
      <c r="XN104" s="1060">
        <v>0.23821004315015751</v>
      </c>
      <c r="XO104" s="1059">
        <v>545</v>
      </c>
      <c r="XP104" s="1059">
        <v>2270</v>
      </c>
      <c r="XQ104" s="1060">
        <v>0.24008810572687225</v>
      </c>
      <c r="XR104" s="1060">
        <v>0.22296533532384893</v>
      </c>
      <c r="XS104" s="1060">
        <v>0.25808907353894145</v>
      </c>
      <c r="XT104" s="1059">
        <v>555</v>
      </c>
      <c r="XU104" s="1059">
        <v>2335</v>
      </c>
      <c r="XV104" s="1060">
        <v>0.23768736616702354</v>
      </c>
      <c r="XW104" s="1060">
        <v>0.22086170517966339</v>
      </c>
      <c r="XX104" s="1060">
        <v>0.2553747043554756</v>
      </c>
      <c r="XY104" s="1059">
        <v>520</v>
      </c>
      <c r="XZ104" s="1059">
        <v>2405</v>
      </c>
      <c r="YA104" s="1060">
        <v>0.21621621621621623</v>
      </c>
      <c r="YB104" s="1060">
        <v>0.2002231366045733</v>
      </c>
      <c r="YC104" s="1060">
        <v>0.2331144145233168</v>
      </c>
      <c r="YD104" s="1059">
        <v>520</v>
      </c>
      <c r="YE104" s="1059">
        <v>2345</v>
      </c>
      <c r="YF104" s="1060">
        <v>0.22174840085287847</v>
      </c>
      <c r="YG104" s="1060">
        <v>0.20539722489719961</v>
      </c>
      <c r="YH104" s="1060">
        <v>0.2390097208763077</v>
      </c>
      <c r="YI104" s="1059" t="s">
        <v>770</v>
      </c>
      <c r="YJ104" s="1059" t="s">
        <v>770</v>
      </c>
      <c r="YK104" s="1060" t="s">
        <v>770</v>
      </c>
      <c r="YL104" s="1060" t="s">
        <v>770</v>
      </c>
      <c r="YM104" s="1072" t="s">
        <v>770</v>
      </c>
      <c r="YN104" s="1059">
        <v>540</v>
      </c>
      <c r="YO104" s="1059">
        <v>565</v>
      </c>
      <c r="YP104" s="1059">
        <v>585</v>
      </c>
      <c r="YQ104" s="1059">
        <v>545</v>
      </c>
      <c r="YR104" s="1059">
        <v>460</v>
      </c>
      <c r="YS104" s="1059">
        <v>445</v>
      </c>
      <c r="YT104" s="1126">
        <v>395</v>
      </c>
      <c r="YU104" s="1059">
        <v>37</v>
      </c>
      <c r="YV104" s="1059">
        <v>238</v>
      </c>
      <c r="YW104" s="1060">
        <v>0.15546218487394958</v>
      </c>
      <c r="YX104" s="1060">
        <v>0.11494091316309232</v>
      </c>
      <c r="YY104" s="1060">
        <v>0.20692887376375246</v>
      </c>
      <c r="YZ104" s="1059">
        <v>27</v>
      </c>
      <c r="ZA104" s="1059">
        <v>238</v>
      </c>
      <c r="ZB104" s="1060">
        <v>0.1134453781512605</v>
      </c>
      <c r="ZC104" s="1060">
        <v>7.9147104756745509E-2</v>
      </c>
      <c r="ZD104" s="1060">
        <v>0.16002387569776325</v>
      </c>
      <c r="ZE104" s="1059">
        <v>30</v>
      </c>
      <c r="ZF104" s="1059">
        <v>237</v>
      </c>
      <c r="ZG104" s="1060">
        <v>0.12658227848101267</v>
      </c>
      <c r="ZH104" s="1060">
        <v>9.0124774380722042E-2</v>
      </c>
      <c r="ZI104" s="1060">
        <v>0.17495192434590345</v>
      </c>
      <c r="ZJ104" s="1059">
        <v>59</v>
      </c>
      <c r="ZK104" s="1059">
        <v>231</v>
      </c>
      <c r="ZL104" s="1060">
        <v>0.25541125541125542</v>
      </c>
      <c r="ZM104" s="1060">
        <v>0.20349392296112981</v>
      </c>
      <c r="ZN104" s="1072">
        <v>0.31533039124874901</v>
      </c>
      <c r="ZO104" s="1059">
        <v>446</v>
      </c>
      <c r="ZP104" s="1059">
        <v>60</v>
      </c>
      <c r="ZQ104" s="1059">
        <v>386</v>
      </c>
      <c r="ZR104" s="1060">
        <v>0.86547085201793716</v>
      </c>
      <c r="ZS104" s="1059">
        <v>136</v>
      </c>
      <c r="ZT104" s="1059">
        <v>75</v>
      </c>
      <c r="ZU104" s="1059">
        <v>211</v>
      </c>
      <c r="ZV104" s="1060">
        <v>0.35233160621761656</v>
      </c>
      <c r="ZW104" s="1060">
        <v>0.30634497587964105</v>
      </c>
      <c r="ZX104" s="1060">
        <v>0.40122845577932009</v>
      </c>
      <c r="ZY104" s="1060">
        <v>0.54663212435233166</v>
      </c>
      <c r="ZZ104" s="1060">
        <v>0.49675340577679611</v>
      </c>
      <c r="AAA104" s="1072">
        <v>0.59559182633090035</v>
      </c>
      <c r="AAB104" s="1059">
        <v>51</v>
      </c>
      <c r="AAC104" s="1059">
        <v>436</v>
      </c>
      <c r="AAD104" s="1059">
        <v>487</v>
      </c>
      <c r="AAE104" s="1060">
        <v>0.89527720739219707</v>
      </c>
      <c r="AAF104" s="1059">
        <v>129</v>
      </c>
      <c r="AAG104" s="1060">
        <v>0.29587155963302753</v>
      </c>
      <c r="AAH104" s="1060">
        <v>0.25496137523443579</v>
      </c>
      <c r="AAI104" s="1060">
        <v>0.34034735151166318</v>
      </c>
      <c r="AAJ104" s="1059">
        <v>81</v>
      </c>
      <c r="AAK104" s="1059">
        <v>210</v>
      </c>
      <c r="AAL104" s="1060">
        <v>0.48165137614678899</v>
      </c>
      <c r="AAM104" s="1060">
        <v>0.43511559974405067</v>
      </c>
      <c r="AAN104" s="1072">
        <v>0.5285076565926774</v>
      </c>
      <c r="AAO104" s="1059">
        <v>437</v>
      </c>
      <c r="AAP104" s="1059">
        <v>127</v>
      </c>
      <c r="AAQ104" s="1060">
        <v>0.29061784897025172</v>
      </c>
      <c r="AAR104" s="1060">
        <v>0.25001853095158788</v>
      </c>
      <c r="AAS104" s="1060">
        <v>0.33486624715084418</v>
      </c>
      <c r="AAT104" s="1059">
        <v>80</v>
      </c>
      <c r="AAU104" s="1059">
        <v>207</v>
      </c>
      <c r="AAV104" s="1060">
        <v>0.47368421052631576</v>
      </c>
      <c r="AAW104" s="1060">
        <v>0.42730345106120127</v>
      </c>
      <c r="AAX104" s="1072">
        <v>0.52052359755276556</v>
      </c>
      <c r="AAY104" s="1059">
        <v>442</v>
      </c>
      <c r="AAZ104" s="1059">
        <v>424</v>
      </c>
      <c r="ABA104" s="1059">
        <v>18</v>
      </c>
      <c r="ABB104" s="1060">
        <v>0.95927601809954754</v>
      </c>
      <c r="ABC104" s="1059">
        <v>146</v>
      </c>
      <c r="ABD104" s="1060">
        <v>0.34433962264150941</v>
      </c>
      <c r="ABE104" s="1060">
        <v>0.3006920237488302</v>
      </c>
      <c r="ABF104" s="1060">
        <v>0.39078247625907941</v>
      </c>
      <c r="ABG104" s="1059">
        <v>65</v>
      </c>
      <c r="ABH104" s="1059">
        <v>211</v>
      </c>
      <c r="ABI104" s="1060">
        <v>0.49764150943396224</v>
      </c>
      <c r="ABJ104" s="1060">
        <v>0.45028521465838084</v>
      </c>
      <c r="ABK104" s="1072">
        <v>0.54504015655386018</v>
      </c>
      <c r="ABL104" s="1059">
        <v>8660</v>
      </c>
      <c r="ABM104" s="1059">
        <v>4516</v>
      </c>
      <c r="ABN104" s="1059">
        <v>4144</v>
      </c>
      <c r="ABO104" s="1059">
        <v>716</v>
      </c>
      <c r="ABP104" s="1059">
        <v>403</v>
      </c>
      <c r="ABQ104" s="1059">
        <v>745</v>
      </c>
      <c r="ABR104" s="1059">
        <v>649</v>
      </c>
      <c r="ABS104" s="1059">
        <v>561</v>
      </c>
      <c r="ABT104" s="1059">
        <v>295</v>
      </c>
      <c r="ABU104" s="1059">
        <v>488</v>
      </c>
      <c r="ABV104" s="1059">
        <v>251</v>
      </c>
      <c r="ABW104" s="1126">
        <v>36</v>
      </c>
      <c r="ABX104" s="1059">
        <v>395</v>
      </c>
      <c r="ABY104" s="1059">
        <v>420</v>
      </c>
      <c r="ABZ104" s="1059">
        <v>235</v>
      </c>
      <c r="ACA104" s="1059">
        <v>115</v>
      </c>
      <c r="ACB104" s="1059">
        <v>1060</v>
      </c>
      <c r="ACC104" s="1059">
        <v>1180</v>
      </c>
      <c r="ACD104" s="1059">
        <v>590</v>
      </c>
      <c r="ACE104" s="1059">
        <v>445</v>
      </c>
      <c r="ACF104" s="1059">
        <v>425</v>
      </c>
      <c r="ACG104" s="1059">
        <v>285</v>
      </c>
      <c r="ACH104" s="1059">
        <v>140</v>
      </c>
      <c r="ACI104" s="1059">
        <v>1155</v>
      </c>
      <c r="ACJ104" s="1059">
        <v>1275</v>
      </c>
      <c r="ACK104" s="1059">
        <v>660</v>
      </c>
      <c r="ACL104" s="1059">
        <v>460</v>
      </c>
      <c r="ACM104" s="1059">
        <v>465</v>
      </c>
      <c r="ACN104" s="1059">
        <v>340</v>
      </c>
      <c r="ACO104" s="1059">
        <v>155</v>
      </c>
      <c r="ACP104" s="1059">
        <v>1255</v>
      </c>
      <c r="ACQ104" s="1059">
        <v>1390</v>
      </c>
      <c r="ACR104" s="1059">
        <v>710</v>
      </c>
      <c r="ACS104" s="1059">
        <v>545</v>
      </c>
      <c r="ACT104" s="1059">
        <v>470</v>
      </c>
      <c r="ACU104" s="1059">
        <v>350</v>
      </c>
      <c r="ACV104" s="1059">
        <v>175</v>
      </c>
      <c r="ACW104" s="1059">
        <v>1380</v>
      </c>
      <c r="ACX104" s="1059">
        <v>1545</v>
      </c>
      <c r="ACY104" s="1059">
        <v>805</v>
      </c>
      <c r="ACZ104" s="1059">
        <v>585</v>
      </c>
      <c r="ADA104" s="1059">
        <v>545</v>
      </c>
      <c r="ADB104" s="1059">
        <v>440</v>
      </c>
      <c r="ADC104" s="1059">
        <v>160</v>
      </c>
      <c r="ADD104" s="1059">
        <v>1560</v>
      </c>
      <c r="ADE104" s="1059">
        <v>1710</v>
      </c>
      <c r="ADF104" s="1059">
        <v>865</v>
      </c>
      <c r="ADG104" s="1059">
        <v>565</v>
      </c>
      <c r="ADH104" s="1059">
        <v>575</v>
      </c>
      <c r="ADI104" s="1059">
        <v>445</v>
      </c>
      <c r="ADJ104" s="1059">
        <v>180</v>
      </c>
      <c r="ADK104" s="1059">
        <v>1575</v>
      </c>
      <c r="ADL104" s="1059">
        <v>1750</v>
      </c>
      <c r="ADM104" s="1126">
        <v>880</v>
      </c>
      <c r="ADN104" s="1059">
        <v>566</v>
      </c>
      <c r="ADO104" s="1059">
        <v>536</v>
      </c>
      <c r="ADP104" s="1060">
        <v>0.94699646643109536</v>
      </c>
      <c r="ADQ104" s="1059">
        <v>533</v>
      </c>
      <c r="ADR104" s="1060">
        <v>0.94169611307420498</v>
      </c>
      <c r="ADS104" s="1059">
        <v>636</v>
      </c>
      <c r="ADT104" s="1059">
        <v>605</v>
      </c>
      <c r="ADU104" s="1060">
        <v>0.95125786163522008</v>
      </c>
      <c r="ADV104" s="1059">
        <v>594</v>
      </c>
      <c r="ADW104" s="1060">
        <v>0.93396226415094341</v>
      </c>
      <c r="ADX104" s="1059">
        <v>590</v>
      </c>
      <c r="ADY104" s="1060">
        <v>0.92767295597484278</v>
      </c>
      <c r="ADZ104" s="1059">
        <v>588</v>
      </c>
      <c r="AEA104" s="1060">
        <v>0.92452830188679247</v>
      </c>
      <c r="AEB104" s="1059">
        <v>633</v>
      </c>
      <c r="AEC104" s="1059">
        <v>622</v>
      </c>
      <c r="AED104" s="1060">
        <v>0.98262243285939965</v>
      </c>
      <c r="AEE104" s="1059">
        <v>574</v>
      </c>
      <c r="AEF104" s="1060">
        <v>0.90679304897314372</v>
      </c>
      <c r="AEG104" s="1059">
        <v>621</v>
      </c>
      <c r="AEH104" s="1060">
        <v>0.98104265402843605</v>
      </c>
      <c r="AEI104" s="1059">
        <v>619</v>
      </c>
      <c r="AEJ104" s="1060">
        <v>0.97788309636650872</v>
      </c>
      <c r="AEK104" s="1059">
        <v>603</v>
      </c>
      <c r="AEL104" s="1060">
        <v>0.95260663507109</v>
      </c>
      <c r="AEM104" s="1059">
        <v>611</v>
      </c>
      <c r="AEN104" s="1060">
        <v>0.96524486571879942</v>
      </c>
      <c r="AEO104" s="1059">
        <v>573</v>
      </c>
      <c r="AEP104" s="1072">
        <v>0.90521327014218012</v>
      </c>
      <c r="AEQ104" s="1158">
        <v>625</v>
      </c>
      <c r="AER104" s="1042">
        <v>590</v>
      </c>
      <c r="AES104" s="1144">
        <v>0.94399999999999995</v>
      </c>
      <c r="AET104" s="64">
        <v>148</v>
      </c>
      <c r="AEU104" s="1144">
        <v>0.23680000000000001</v>
      </c>
      <c r="AEV104" s="1042">
        <v>592</v>
      </c>
      <c r="AEW104" s="1144">
        <v>0.94720000000000004</v>
      </c>
      <c r="AEX104" s="1042">
        <v>610</v>
      </c>
      <c r="AEY104" s="1042">
        <v>585</v>
      </c>
      <c r="AEZ104" s="1144">
        <v>0.95901639344262291</v>
      </c>
      <c r="AFA104" s="65">
        <v>570</v>
      </c>
      <c r="AFB104" s="1144">
        <v>0.93442622950819676</v>
      </c>
      <c r="AFC104" s="65">
        <v>426</v>
      </c>
      <c r="AFD104" s="1144">
        <v>0.69836065573770489</v>
      </c>
      <c r="AFE104" s="1042">
        <v>571</v>
      </c>
      <c r="AFF104" s="1144">
        <v>0.93606557377049182</v>
      </c>
      <c r="AFG104" s="1042">
        <v>431</v>
      </c>
      <c r="AFH104" s="1144">
        <v>0.70655737704918031</v>
      </c>
      <c r="AFI104" s="1042">
        <v>642</v>
      </c>
      <c r="AFJ104" s="1042">
        <v>618</v>
      </c>
      <c r="AFK104" s="1144">
        <v>0.96261682242990654</v>
      </c>
      <c r="AFL104" s="65">
        <v>572</v>
      </c>
      <c r="AFM104" s="1144">
        <v>0.8909657320872274</v>
      </c>
      <c r="AFN104" s="65">
        <v>618</v>
      </c>
      <c r="AFO104" s="1144">
        <v>0.96261682242990654</v>
      </c>
      <c r="AFP104" s="65">
        <v>619</v>
      </c>
      <c r="AFQ104" s="1144">
        <v>0.96417445482866049</v>
      </c>
      <c r="AFR104" s="65">
        <v>462</v>
      </c>
      <c r="AFS104" s="1144">
        <v>0.71962616822429903</v>
      </c>
      <c r="AFT104" s="65">
        <v>601</v>
      </c>
      <c r="AFU104" s="1144">
        <v>0.93613707165109039</v>
      </c>
      <c r="AFV104" s="1042">
        <v>606</v>
      </c>
      <c r="AFW104" s="1144">
        <v>0.94392523364485981</v>
      </c>
      <c r="AFX104" s="1042">
        <v>580</v>
      </c>
      <c r="AFY104" s="1144">
        <v>0.90342679127725856</v>
      </c>
      <c r="AFZ104" s="1042">
        <v>465</v>
      </c>
      <c r="AGA104" s="1144">
        <v>0.72429906542056077</v>
      </c>
      <c r="AGB104" s="1042">
        <v>435</v>
      </c>
      <c r="AGC104" s="802">
        <v>0.67757009345794394</v>
      </c>
      <c r="AGD104" s="1042">
        <v>605</v>
      </c>
      <c r="AGE104" s="1039">
        <v>577</v>
      </c>
      <c r="AGF104" s="1145">
        <v>0.95371900826446276</v>
      </c>
      <c r="AGG104" s="1039">
        <v>4</v>
      </c>
      <c r="AGH104" s="1145">
        <v>6.6115702479338841E-3</v>
      </c>
      <c r="AGI104" s="1039">
        <v>578</v>
      </c>
      <c r="AGJ104" s="1145">
        <v>0.9553719008264463</v>
      </c>
      <c r="AGK104" s="1039">
        <v>570</v>
      </c>
      <c r="AGL104" s="1039">
        <v>556</v>
      </c>
      <c r="AGM104" s="1145">
        <v>0.9754385964912281</v>
      </c>
      <c r="AGN104" s="1039">
        <v>541</v>
      </c>
      <c r="AGO104" s="1145">
        <v>0.94912280701754381</v>
      </c>
      <c r="AGP104" s="1039">
        <v>546</v>
      </c>
      <c r="AGQ104" s="1145">
        <v>0.95789473684210524</v>
      </c>
      <c r="AGR104" s="1039">
        <v>549</v>
      </c>
      <c r="AGS104" s="1145">
        <v>0.9631578947368421</v>
      </c>
      <c r="AGT104" s="1039">
        <v>547</v>
      </c>
      <c r="AGU104" s="1145">
        <v>0.95964912280701753</v>
      </c>
      <c r="AGV104" s="1039">
        <v>638</v>
      </c>
      <c r="AGW104" s="1039">
        <v>622</v>
      </c>
      <c r="AGX104" s="1145">
        <v>0.97492163009404387</v>
      </c>
      <c r="AGY104" s="1039">
        <v>597</v>
      </c>
      <c r="AGZ104" s="1145">
        <v>0.93573667711598751</v>
      </c>
      <c r="AHA104" s="1039">
        <v>621</v>
      </c>
      <c r="AHB104" s="1145">
        <v>0.97335423197492166</v>
      </c>
      <c r="AHC104" s="1039">
        <v>618</v>
      </c>
      <c r="AHD104" s="1145">
        <v>0.96865203761755481</v>
      </c>
      <c r="AHE104" s="1039">
        <v>610</v>
      </c>
      <c r="AHF104" s="1145">
        <v>0.9561128526645768</v>
      </c>
      <c r="AHG104" s="1039">
        <v>560</v>
      </c>
      <c r="AHH104" s="1145">
        <v>0.87774294670846398</v>
      </c>
      <c r="AHI104" s="1039">
        <v>606</v>
      </c>
      <c r="AHJ104" s="1145">
        <v>0.94984326018808773</v>
      </c>
      <c r="AHK104" s="1039">
        <v>589</v>
      </c>
      <c r="AHL104" s="1145">
        <v>0.92319749216300939</v>
      </c>
      <c r="AHM104" s="1039">
        <v>613</v>
      </c>
      <c r="AHN104" s="1145">
        <v>0.96081504702194354</v>
      </c>
      <c r="AHO104" s="1039">
        <v>598</v>
      </c>
      <c r="AHP104" s="749">
        <v>0.93730407523510972</v>
      </c>
    </row>
    <row r="105" spans="1:900" x14ac:dyDescent="0.2">
      <c r="A105" s="1979"/>
      <c r="B105" s="8" t="s">
        <v>755</v>
      </c>
      <c r="C105" s="1015" t="s">
        <v>756</v>
      </c>
      <c r="D105" s="3" t="s">
        <v>770</v>
      </c>
      <c r="E105" s="3" t="s">
        <v>770</v>
      </c>
      <c r="F105" s="3" t="s">
        <v>770</v>
      </c>
      <c r="G105" s="3" t="s">
        <v>770</v>
      </c>
      <c r="H105" s="3" t="s">
        <v>770</v>
      </c>
      <c r="I105" s="3" t="s">
        <v>770</v>
      </c>
      <c r="J105" s="3" t="s">
        <v>770</v>
      </c>
      <c r="K105" s="1" t="s">
        <v>667</v>
      </c>
      <c r="L105" s="1" t="s">
        <v>739</v>
      </c>
      <c r="M105" s="62" t="s">
        <v>770</v>
      </c>
      <c r="N105" s="62" t="s">
        <v>770</v>
      </c>
      <c r="O105" s="62" t="s">
        <v>770</v>
      </c>
      <c r="P105" s="62" t="s">
        <v>770</v>
      </c>
      <c r="Q105" s="62" t="s">
        <v>770</v>
      </c>
      <c r="R105" s="62" t="s">
        <v>770</v>
      </c>
      <c r="S105" s="62" t="s">
        <v>770</v>
      </c>
      <c r="T105" s="62" t="s">
        <v>770</v>
      </c>
      <c r="U105" s="913" t="s">
        <v>770</v>
      </c>
      <c r="V105" s="1125">
        <v>1585</v>
      </c>
      <c r="W105" s="1059">
        <v>1800</v>
      </c>
      <c r="X105" s="1059">
        <v>7425</v>
      </c>
      <c r="Y105" s="1059">
        <v>8585</v>
      </c>
      <c r="Z105" s="1098">
        <v>0.21346801346801347</v>
      </c>
      <c r="AA105" s="1098">
        <v>0.2042972279918141</v>
      </c>
      <c r="AB105" s="1098">
        <v>0.22293513070285265</v>
      </c>
      <c r="AC105" s="1098">
        <v>0.20966802562609202</v>
      </c>
      <c r="AD105" s="1098">
        <v>0.20118792111931036</v>
      </c>
      <c r="AE105" s="1072">
        <v>0.2184078388093548</v>
      </c>
      <c r="AF105" s="1059">
        <v>1440</v>
      </c>
      <c r="AG105" s="1059">
        <v>1615</v>
      </c>
      <c r="AH105" s="1059">
        <v>7240</v>
      </c>
      <c r="AI105" s="1059">
        <v>8360</v>
      </c>
      <c r="AJ105" s="1098">
        <v>0.19889502762430938</v>
      </c>
      <c r="AK105" s="1098">
        <v>0.18986110121781649</v>
      </c>
      <c r="AL105" s="1098">
        <v>0.20824831009585781</v>
      </c>
      <c r="AM105" s="1098">
        <v>0.19318181818181818</v>
      </c>
      <c r="AN105" s="1098">
        <v>0.18486067222623226</v>
      </c>
      <c r="AO105" s="1072">
        <v>0.20178480338954627</v>
      </c>
      <c r="AP105" s="1059">
        <v>1500</v>
      </c>
      <c r="AQ105" s="1059">
        <v>1665</v>
      </c>
      <c r="AR105" s="1059">
        <v>7160</v>
      </c>
      <c r="AS105" s="1059">
        <v>8250</v>
      </c>
      <c r="AT105" s="1098">
        <v>0.20949720670391062</v>
      </c>
      <c r="AU105" s="1098">
        <v>0.20022811506537874</v>
      </c>
      <c r="AV105" s="1098">
        <v>0.21907785032866617</v>
      </c>
      <c r="AW105" s="1098">
        <v>0.20181818181818181</v>
      </c>
      <c r="AX105" s="1098">
        <v>0.19329717989545186</v>
      </c>
      <c r="AY105" s="1072">
        <v>0.21061674012028736</v>
      </c>
      <c r="AZ105" s="1059">
        <v>1600</v>
      </c>
      <c r="BA105" s="1059">
        <v>1780</v>
      </c>
      <c r="BB105" s="1059">
        <v>6980</v>
      </c>
      <c r="BC105" s="1059">
        <v>8060</v>
      </c>
      <c r="BD105" s="1098">
        <v>0.22922636103151864</v>
      </c>
      <c r="BE105" s="1098">
        <v>0.21951599791275539</v>
      </c>
      <c r="BF105" s="1098">
        <v>0.23923460198441085</v>
      </c>
      <c r="BG105" s="1098">
        <v>0.22084367245657568</v>
      </c>
      <c r="BH105" s="1098">
        <v>0.21192186001284477</v>
      </c>
      <c r="BI105" s="1072">
        <v>0.23003145430019387</v>
      </c>
      <c r="BJ105" s="1059">
        <v>2545</v>
      </c>
      <c r="BK105" s="1059">
        <v>2531</v>
      </c>
      <c r="BL105" s="1059">
        <v>2110</v>
      </c>
      <c r="BM105" s="1059">
        <v>1957</v>
      </c>
      <c r="BN105" s="1059">
        <v>1911</v>
      </c>
      <c r="BO105" s="1059">
        <v>9143</v>
      </c>
      <c r="BP105" s="1059">
        <v>11054</v>
      </c>
      <c r="BQ105" s="1126">
        <v>34933</v>
      </c>
      <c r="BR105" s="1059">
        <v>2635</v>
      </c>
      <c r="BS105" s="1059">
        <v>2467</v>
      </c>
      <c r="BT105" s="1059">
        <v>2017</v>
      </c>
      <c r="BU105" s="1059">
        <v>2003</v>
      </c>
      <c r="BV105" s="1059">
        <v>1960</v>
      </c>
      <c r="BW105" s="1059">
        <v>9122</v>
      </c>
      <c r="BX105" s="1059">
        <v>11082</v>
      </c>
      <c r="BY105" s="1126">
        <v>34700</v>
      </c>
      <c r="BZ105" s="1059">
        <v>2673</v>
      </c>
      <c r="CA105" s="1059">
        <v>2354</v>
      </c>
      <c r="CB105" s="1059">
        <v>2022</v>
      </c>
      <c r="CC105" s="1059">
        <v>1988</v>
      </c>
      <c r="CD105" s="1059">
        <v>1923</v>
      </c>
      <c r="CE105" s="1059">
        <v>9037</v>
      </c>
      <c r="CF105" s="1059">
        <v>10960</v>
      </c>
      <c r="CG105" s="1126">
        <v>34562</v>
      </c>
      <c r="CH105" s="1059">
        <v>2621</v>
      </c>
      <c r="CI105" s="1059">
        <v>2269</v>
      </c>
      <c r="CJ105" s="1059">
        <v>1949</v>
      </c>
      <c r="CK105" s="1059">
        <v>1981</v>
      </c>
      <c r="CL105" s="1059">
        <v>1962</v>
      </c>
      <c r="CM105" s="1059">
        <v>8820</v>
      </c>
      <c r="CN105" s="1059">
        <v>10782</v>
      </c>
      <c r="CO105" s="1126">
        <v>33998</v>
      </c>
      <c r="CP105" s="1059">
        <v>2620</v>
      </c>
      <c r="CQ105" s="1059">
        <v>2163</v>
      </c>
      <c r="CR105" s="1059">
        <v>1955</v>
      </c>
      <c r="CS105" s="1059">
        <v>2007</v>
      </c>
      <c r="CT105" s="1059">
        <v>2004</v>
      </c>
      <c r="CU105" s="1059">
        <v>8745</v>
      </c>
      <c r="CV105" s="1059">
        <v>10749</v>
      </c>
      <c r="CW105" s="1126">
        <v>33890</v>
      </c>
      <c r="CX105" s="1059">
        <v>2569</v>
      </c>
      <c r="CY105" s="1059">
        <v>2042</v>
      </c>
      <c r="CZ105" s="1059">
        <v>2006</v>
      </c>
      <c r="DA105" s="1059">
        <v>2001</v>
      </c>
      <c r="DB105" s="1059">
        <v>2054</v>
      </c>
      <c r="DC105" s="1059">
        <v>8618</v>
      </c>
      <c r="DD105" s="1059">
        <v>10672</v>
      </c>
      <c r="DE105" s="1126">
        <v>33478</v>
      </c>
      <c r="DF105" s="1059">
        <v>2415</v>
      </c>
      <c r="DG105" s="1059">
        <v>1965</v>
      </c>
      <c r="DH105" s="1059">
        <v>2016</v>
      </c>
      <c r="DI105" s="1059">
        <v>2022</v>
      </c>
      <c r="DJ105" s="1059">
        <v>2127</v>
      </c>
      <c r="DK105" s="1059">
        <v>8418</v>
      </c>
      <c r="DL105" s="1059">
        <v>10545</v>
      </c>
      <c r="DM105" s="1126">
        <v>32999</v>
      </c>
      <c r="DN105" s="1059">
        <v>2351</v>
      </c>
      <c r="DO105" s="1059">
        <v>1978</v>
      </c>
      <c r="DP105" s="1059">
        <v>1969</v>
      </c>
      <c r="DQ105" s="1059">
        <v>2093</v>
      </c>
      <c r="DR105" s="1059">
        <v>2144</v>
      </c>
      <c r="DS105" s="1059">
        <v>8391</v>
      </c>
      <c r="DT105" s="1059">
        <v>10535</v>
      </c>
      <c r="DU105" s="1126">
        <v>32948</v>
      </c>
      <c r="DV105" s="1059">
        <v>2285</v>
      </c>
      <c r="DW105" s="1059">
        <v>1947</v>
      </c>
      <c r="DX105" s="1059">
        <v>1993</v>
      </c>
      <c r="DY105" s="1059">
        <v>2071</v>
      </c>
      <c r="DZ105" s="1059">
        <v>2293</v>
      </c>
      <c r="EA105" s="1059">
        <v>8296</v>
      </c>
      <c r="EB105" s="1059">
        <v>10589</v>
      </c>
      <c r="EC105" s="1126">
        <v>32827</v>
      </c>
      <c r="ED105" s="1059">
        <v>2227</v>
      </c>
      <c r="EE105" s="1059">
        <v>1974</v>
      </c>
      <c r="EF105" s="1059">
        <v>2022</v>
      </c>
      <c r="EG105" s="1059">
        <v>2180</v>
      </c>
      <c r="EH105" s="1059">
        <v>2300</v>
      </c>
      <c r="EI105" s="1059">
        <v>8403</v>
      </c>
      <c r="EJ105" s="1059">
        <v>10703</v>
      </c>
      <c r="EK105" s="1126">
        <v>32887</v>
      </c>
      <c r="EL105" s="1059">
        <v>2116</v>
      </c>
      <c r="EM105" s="1059">
        <v>2038</v>
      </c>
      <c r="EN105" s="1059">
        <v>2128</v>
      </c>
      <c r="EO105" s="1059">
        <v>2072</v>
      </c>
      <c r="EP105" s="1059">
        <v>2321</v>
      </c>
      <c r="EQ105" s="1059">
        <v>8354</v>
      </c>
      <c r="ER105" s="1059">
        <v>10675</v>
      </c>
      <c r="ES105" s="1126">
        <v>32601</v>
      </c>
      <c r="ET105" s="1059" t="s">
        <v>770</v>
      </c>
      <c r="EU105" s="1059" t="s">
        <v>770</v>
      </c>
      <c r="EV105" s="1059">
        <v>47</v>
      </c>
      <c r="EW105" s="1059">
        <v>85</v>
      </c>
      <c r="EX105" s="1059">
        <v>132</v>
      </c>
      <c r="EY105" s="1059">
        <v>409</v>
      </c>
      <c r="EZ105" s="1098">
        <v>0.32273838630806845</v>
      </c>
      <c r="FA105" s="1098">
        <v>0.27925935980557293</v>
      </c>
      <c r="FB105" s="1098">
        <v>0.36951622486026703</v>
      </c>
      <c r="FC105" s="64" t="s">
        <v>2154</v>
      </c>
      <c r="FD105" s="1098">
        <v>0.20782396088019561</v>
      </c>
      <c r="FE105" s="1098">
        <v>0.17130884507541538</v>
      </c>
      <c r="FF105" s="1098">
        <v>0.2497764289600036</v>
      </c>
      <c r="FG105" s="1126" t="s">
        <v>2154</v>
      </c>
      <c r="FH105" s="1059" t="s">
        <v>770</v>
      </c>
      <c r="FI105" s="1059" t="s">
        <v>770</v>
      </c>
      <c r="FJ105" s="1059">
        <v>64</v>
      </c>
      <c r="FK105" s="1059">
        <v>81</v>
      </c>
      <c r="FL105" s="1059">
        <v>145</v>
      </c>
      <c r="FM105" s="1059">
        <v>375</v>
      </c>
      <c r="FN105" s="1098">
        <v>0.38666666666666666</v>
      </c>
      <c r="FO105" s="1098">
        <v>0.33876403862903365</v>
      </c>
      <c r="FP105" s="1098">
        <v>0.43686769855042179</v>
      </c>
      <c r="FQ105" s="1059" t="s">
        <v>2154</v>
      </c>
      <c r="FR105" s="1098">
        <v>0.216</v>
      </c>
      <c r="FS105" s="1098">
        <v>0.17734129976700344</v>
      </c>
      <c r="FT105" s="1098">
        <v>0.26041822987092611</v>
      </c>
      <c r="FU105" s="1126" t="s">
        <v>2154</v>
      </c>
      <c r="FV105" s="1059" t="s">
        <v>770</v>
      </c>
      <c r="FW105" s="1059" t="s">
        <v>770</v>
      </c>
      <c r="FX105" s="1059">
        <v>58</v>
      </c>
      <c r="FY105" s="1059">
        <v>98</v>
      </c>
      <c r="FZ105" s="1059">
        <v>156</v>
      </c>
      <c r="GA105" s="1059">
        <v>395</v>
      </c>
      <c r="GB105" s="1098">
        <v>0.39493670886075949</v>
      </c>
      <c r="GC105" s="1098">
        <v>0.34796327840174229</v>
      </c>
      <c r="GD105" s="1098">
        <v>0.44393398261666639</v>
      </c>
      <c r="GE105" s="1059" t="s">
        <v>3499</v>
      </c>
      <c r="GF105" s="1098">
        <v>0.2481012658227848</v>
      </c>
      <c r="GG105" s="1098">
        <v>0.20807014190097031</v>
      </c>
      <c r="GH105" s="1098">
        <v>0.29298473692629878</v>
      </c>
      <c r="GI105" s="1126" t="s">
        <v>3499</v>
      </c>
      <c r="GJ105" s="1059" t="s">
        <v>770</v>
      </c>
      <c r="GK105" s="1059" t="s">
        <v>770</v>
      </c>
      <c r="GL105" s="1059">
        <v>60</v>
      </c>
      <c r="GM105" s="1059">
        <v>72</v>
      </c>
      <c r="GN105" s="1059">
        <v>132</v>
      </c>
      <c r="GO105" s="1059">
        <v>356</v>
      </c>
      <c r="GP105" s="1098">
        <v>0.3707865168539326</v>
      </c>
      <c r="GQ105" s="1098">
        <v>0.32224078410834944</v>
      </c>
      <c r="GR105" s="1098">
        <v>0.42209106608614744</v>
      </c>
      <c r="GS105" s="1059" t="s">
        <v>2154</v>
      </c>
      <c r="GT105" s="1098">
        <v>0.20224719101123595</v>
      </c>
      <c r="GU105" s="1098">
        <v>0.16380238573560749</v>
      </c>
      <c r="GV105" s="1098">
        <v>0.24704926906040714</v>
      </c>
      <c r="GW105" s="1126" t="s">
        <v>2154</v>
      </c>
      <c r="GX105" s="1059" t="s">
        <v>770</v>
      </c>
      <c r="GY105" s="1059" t="s">
        <v>770</v>
      </c>
      <c r="GZ105" s="1059">
        <v>64</v>
      </c>
      <c r="HA105" s="1059">
        <v>50</v>
      </c>
      <c r="HB105" s="1059">
        <v>114</v>
      </c>
      <c r="HC105" s="1059">
        <v>451</v>
      </c>
      <c r="HD105" s="1098">
        <v>0.25277161862527714</v>
      </c>
      <c r="HE105" s="1098">
        <v>0.21486501788117987</v>
      </c>
      <c r="HF105" s="1098">
        <v>0.29485425753801581</v>
      </c>
      <c r="HG105" s="1059" t="s">
        <v>2154</v>
      </c>
      <c r="HH105" s="1098">
        <v>0.11086474501108648</v>
      </c>
      <c r="HI105" s="1098">
        <v>8.5111183639723309E-2</v>
      </c>
      <c r="HJ105" s="1098">
        <v>0.14319135300663396</v>
      </c>
      <c r="HK105" s="1126" t="s">
        <v>2154</v>
      </c>
      <c r="HL105" s="1059" t="s">
        <v>770</v>
      </c>
      <c r="HM105" s="1059" t="s">
        <v>770</v>
      </c>
      <c r="HN105" s="1059">
        <v>69</v>
      </c>
      <c r="HO105" s="1059">
        <v>43</v>
      </c>
      <c r="HP105" s="1059">
        <v>112</v>
      </c>
      <c r="HQ105" s="1059">
        <v>489</v>
      </c>
      <c r="HR105" s="1098">
        <v>0.22903885480572597</v>
      </c>
      <c r="HS105" s="1098">
        <v>0.19399153189090501</v>
      </c>
      <c r="HT105" s="1098">
        <v>0.26831019768738429</v>
      </c>
      <c r="HU105" s="1059" t="s">
        <v>2154</v>
      </c>
      <c r="HV105" s="1098">
        <v>8.7934560327198361E-2</v>
      </c>
      <c r="HW105" s="1098">
        <v>6.5938235717268839E-2</v>
      </c>
      <c r="HX105" s="1098">
        <v>0.11635458322631825</v>
      </c>
      <c r="HY105" s="1126" t="s">
        <v>2154</v>
      </c>
      <c r="HZ105" s="1059" t="s">
        <v>770</v>
      </c>
      <c r="IA105" s="1059" t="s">
        <v>770</v>
      </c>
      <c r="IB105" s="1059">
        <v>57</v>
      </c>
      <c r="IC105" s="1059">
        <v>46</v>
      </c>
      <c r="ID105" s="1059">
        <v>103</v>
      </c>
      <c r="IE105" s="1059">
        <v>472</v>
      </c>
      <c r="IF105" s="1098">
        <v>0.21822033898305085</v>
      </c>
      <c r="IG105" s="1098">
        <v>0.18331413755483916</v>
      </c>
      <c r="IH105" s="1098">
        <v>0.25767614383164733</v>
      </c>
      <c r="II105" s="1059" t="s">
        <v>2154</v>
      </c>
      <c r="IJ105" s="1098">
        <v>9.7457627118644072E-2</v>
      </c>
      <c r="IK105" s="1098">
        <v>7.3862286538335015E-2</v>
      </c>
      <c r="IL105" s="1098">
        <v>0.12755240115664571</v>
      </c>
      <c r="IM105" s="1126" t="s">
        <v>2154</v>
      </c>
      <c r="IN105" s="1059" t="s">
        <v>770</v>
      </c>
      <c r="IO105" s="1059" t="s">
        <v>770</v>
      </c>
      <c r="IP105" s="1059">
        <v>45</v>
      </c>
      <c r="IQ105" s="1059">
        <v>26</v>
      </c>
      <c r="IR105" s="1059">
        <v>71</v>
      </c>
      <c r="IS105" s="1059">
        <v>269</v>
      </c>
      <c r="IT105" s="1098">
        <v>0.26394052044609667</v>
      </c>
      <c r="IU105" s="1098">
        <v>0.21485852552629336</v>
      </c>
      <c r="IV105" s="1098">
        <v>0.31966969262305384</v>
      </c>
      <c r="IW105" s="1059" t="s">
        <v>2154</v>
      </c>
      <c r="IX105" s="1098">
        <v>9.6654275092936809E-2</v>
      </c>
      <c r="IY105" s="1098">
        <v>6.6814741415823289E-2</v>
      </c>
      <c r="IZ105" s="1098">
        <v>0.13785158408345502</v>
      </c>
      <c r="JA105" s="1126" t="s">
        <v>2154</v>
      </c>
      <c r="JB105" s="1059">
        <v>33087</v>
      </c>
      <c r="JC105" s="1059">
        <v>2528</v>
      </c>
      <c r="JD105" s="1059">
        <v>2008</v>
      </c>
      <c r="JE105" s="1059">
        <v>2020</v>
      </c>
      <c r="JF105" s="1059">
        <v>1979</v>
      </c>
      <c r="JG105" s="1126">
        <v>2085</v>
      </c>
      <c r="JH105" s="1059">
        <v>5180</v>
      </c>
      <c r="JI105" s="1059">
        <v>54</v>
      </c>
      <c r="JJ105" s="1059">
        <v>94</v>
      </c>
      <c r="JK105" s="1059">
        <v>114</v>
      </c>
      <c r="JL105" s="1059">
        <v>109</v>
      </c>
      <c r="JM105" s="1126">
        <v>127</v>
      </c>
      <c r="JN105" s="1060">
        <v>0.15655695590413155</v>
      </c>
      <c r="JO105" s="1060">
        <v>2.1360759493670885E-2</v>
      </c>
      <c r="JP105" s="1060">
        <v>4.6812749003984064E-2</v>
      </c>
      <c r="JQ105" s="1060">
        <v>5.6435643564356437E-2</v>
      </c>
      <c r="JR105" s="1060">
        <v>5.5078322385042948E-2</v>
      </c>
      <c r="JS105" s="1072">
        <v>6.0911270983213431E-2</v>
      </c>
      <c r="JT105" s="1059">
        <v>33326</v>
      </c>
      <c r="JU105" s="1059">
        <v>26783</v>
      </c>
      <c r="JV105" s="1059">
        <v>24198</v>
      </c>
      <c r="JW105" s="1059">
        <v>2585</v>
      </c>
      <c r="JX105" s="1059">
        <v>294</v>
      </c>
      <c r="JY105" s="1059">
        <v>21</v>
      </c>
      <c r="JZ105" s="1059">
        <v>2270</v>
      </c>
      <c r="KA105" s="1059">
        <v>1062</v>
      </c>
      <c r="KB105" s="1059">
        <v>3895</v>
      </c>
      <c r="KC105" s="1059">
        <v>1280</v>
      </c>
      <c r="KD105" s="1059">
        <v>306</v>
      </c>
      <c r="KE105" s="1060">
        <v>0.72609974194322746</v>
      </c>
      <c r="KF105" s="1072">
        <v>0.27390025805677254</v>
      </c>
      <c r="KG105" s="1059">
        <v>2529</v>
      </c>
      <c r="KH105" s="1059">
        <v>1741</v>
      </c>
      <c r="KI105" s="1059">
        <v>1557</v>
      </c>
      <c r="KJ105" s="1059">
        <v>184</v>
      </c>
      <c r="KK105" s="1059">
        <v>7</v>
      </c>
      <c r="KL105" s="1059">
        <v>1</v>
      </c>
      <c r="KM105" s="1059">
        <v>176</v>
      </c>
      <c r="KN105" s="1059">
        <v>205</v>
      </c>
      <c r="KO105" s="1059">
        <v>399</v>
      </c>
      <c r="KP105" s="1059">
        <v>152</v>
      </c>
      <c r="KQ105" s="1059">
        <v>32</v>
      </c>
      <c r="KR105" s="1060">
        <v>0.61565836298932386</v>
      </c>
      <c r="KS105" s="1072">
        <v>0.38434163701067614</v>
      </c>
      <c r="KT105" s="1059">
        <v>1281</v>
      </c>
      <c r="KU105" s="1059">
        <v>882</v>
      </c>
      <c r="KV105" s="1059">
        <v>805</v>
      </c>
      <c r="KW105" s="1059">
        <v>77</v>
      </c>
      <c r="KX105" s="1059">
        <v>8</v>
      </c>
      <c r="KY105" s="1059">
        <v>2</v>
      </c>
      <c r="KZ105" s="1059">
        <v>67</v>
      </c>
      <c r="LA105" s="1059">
        <v>119</v>
      </c>
      <c r="LB105" s="1059">
        <v>175</v>
      </c>
      <c r="LC105" s="1059">
        <v>87</v>
      </c>
      <c r="LD105" s="1059">
        <v>18</v>
      </c>
      <c r="LE105" s="1060">
        <v>0.62841530054644812</v>
      </c>
      <c r="LF105" s="1072">
        <v>0.37158469945355188</v>
      </c>
      <c r="LG105" s="1059">
        <v>727</v>
      </c>
      <c r="LH105" s="1059">
        <v>530</v>
      </c>
      <c r="LI105" s="1059">
        <v>487</v>
      </c>
      <c r="LJ105" s="1059">
        <v>43</v>
      </c>
      <c r="LK105" s="1059">
        <v>5</v>
      </c>
      <c r="LL105" s="1059">
        <v>0</v>
      </c>
      <c r="LM105" s="1059">
        <v>38</v>
      </c>
      <c r="LN105" s="1059">
        <v>56</v>
      </c>
      <c r="LO105" s="1059">
        <v>97</v>
      </c>
      <c r="LP105" s="1059">
        <v>34</v>
      </c>
      <c r="LQ105" s="1059">
        <v>10</v>
      </c>
      <c r="LR105" s="1060">
        <v>0.66987620357634114</v>
      </c>
      <c r="LS105" s="1072">
        <v>0.33012379642365886</v>
      </c>
      <c r="LT105" s="1059">
        <v>2020</v>
      </c>
      <c r="LU105" s="1059">
        <v>1516</v>
      </c>
      <c r="LV105" s="1059">
        <v>1437</v>
      </c>
      <c r="LW105" s="1059">
        <v>79</v>
      </c>
      <c r="LX105" s="1059">
        <v>9</v>
      </c>
      <c r="LY105" s="1059">
        <v>1</v>
      </c>
      <c r="LZ105" s="1059">
        <v>69</v>
      </c>
      <c r="MA105" s="1059">
        <v>128</v>
      </c>
      <c r="MB105" s="1059">
        <v>274</v>
      </c>
      <c r="MC105" s="1059">
        <v>85</v>
      </c>
      <c r="MD105" s="1059">
        <v>17</v>
      </c>
      <c r="ME105" s="1060">
        <v>0.71138613861386135</v>
      </c>
      <c r="MF105" s="1072">
        <v>0.28861386138613865</v>
      </c>
      <c r="MG105" s="1059">
        <v>381</v>
      </c>
      <c r="MH105" s="1059">
        <v>293</v>
      </c>
      <c r="MI105" s="1059">
        <v>282</v>
      </c>
      <c r="MJ105" s="1059">
        <v>11</v>
      </c>
      <c r="MK105" s="1059">
        <v>1</v>
      </c>
      <c r="ML105" s="1059">
        <v>0</v>
      </c>
      <c r="MM105" s="1059">
        <v>10</v>
      </c>
      <c r="MN105" s="1059">
        <v>22</v>
      </c>
      <c r="MO105" s="1059">
        <v>49</v>
      </c>
      <c r="MP105" s="1059">
        <v>14</v>
      </c>
      <c r="MQ105" s="1059">
        <v>3</v>
      </c>
      <c r="MR105" s="1060">
        <v>0.74015748031496065</v>
      </c>
      <c r="MS105" s="1072">
        <v>0.25984251968503935</v>
      </c>
      <c r="MT105" s="1059">
        <v>862</v>
      </c>
      <c r="MU105" s="1059">
        <v>661</v>
      </c>
      <c r="MV105" s="1059">
        <v>628</v>
      </c>
      <c r="MW105" s="1059">
        <v>33</v>
      </c>
      <c r="MX105" s="1059">
        <v>4</v>
      </c>
      <c r="MY105" s="1059">
        <v>3</v>
      </c>
      <c r="MZ105" s="1059">
        <v>26</v>
      </c>
      <c r="NA105" s="1059">
        <v>52</v>
      </c>
      <c r="NB105" s="1059">
        <v>102</v>
      </c>
      <c r="NC105" s="1059">
        <v>37</v>
      </c>
      <c r="ND105" s="1059">
        <v>10</v>
      </c>
      <c r="NE105" s="1060">
        <v>0.72853828306264501</v>
      </c>
      <c r="NF105" s="1072">
        <v>0.27146171693735499</v>
      </c>
      <c r="NG105" s="1059">
        <v>737</v>
      </c>
      <c r="NH105" s="1059">
        <v>585</v>
      </c>
      <c r="NI105" s="1059">
        <v>561</v>
      </c>
      <c r="NJ105" s="1059">
        <v>24</v>
      </c>
      <c r="NK105" s="1059">
        <v>2</v>
      </c>
      <c r="NL105" s="1059">
        <v>1</v>
      </c>
      <c r="NM105" s="1059">
        <v>21</v>
      </c>
      <c r="NN105" s="1059">
        <v>31</v>
      </c>
      <c r="NO105" s="1059">
        <v>87</v>
      </c>
      <c r="NP105" s="1059">
        <v>27</v>
      </c>
      <c r="NQ105" s="1059">
        <v>7</v>
      </c>
      <c r="NR105" s="1060">
        <v>0.76119402985074625</v>
      </c>
      <c r="NS105" s="1072">
        <v>0.23880597014925375</v>
      </c>
      <c r="NT105" s="1059">
        <v>2096</v>
      </c>
      <c r="NU105" s="1059">
        <v>1658</v>
      </c>
      <c r="NV105" s="1059">
        <v>1464</v>
      </c>
      <c r="NW105" s="1059">
        <v>194</v>
      </c>
      <c r="NX105" s="1059">
        <v>8</v>
      </c>
      <c r="NY105" s="1059">
        <v>4</v>
      </c>
      <c r="NZ105" s="1059">
        <v>182</v>
      </c>
      <c r="OA105" s="1059">
        <v>62</v>
      </c>
      <c r="OB105" s="1059">
        <v>292</v>
      </c>
      <c r="OC105" s="1059">
        <v>68</v>
      </c>
      <c r="OD105" s="1059">
        <v>16</v>
      </c>
      <c r="OE105" s="1060">
        <v>0.69847328244274809</v>
      </c>
      <c r="OF105" s="1072">
        <v>0.30152671755725191</v>
      </c>
      <c r="OG105" s="1059">
        <v>10633</v>
      </c>
      <c r="OH105" s="1059">
        <v>7866</v>
      </c>
      <c r="OI105" s="1059">
        <v>7221</v>
      </c>
      <c r="OJ105" s="1059">
        <v>645</v>
      </c>
      <c r="OK105" s="1059">
        <v>44</v>
      </c>
      <c r="OL105" s="1059">
        <v>12</v>
      </c>
      <c r="OM105" s="1059">
        <v>589</v>
      </c>
      <c r="ON105" s="1059">
        <v>675</v>
      </c>
      <c r="OO105" s="1059">
        <v>1475</v>
      </c>
      <c r="OP105" s="1059">
        <v>504</v>
      </c>
      <c r="OQ105" s="1059">
        <v>113</v>
      </c>
      <c r="OR105" s="1060">
        <v>0.67911219787454147</v>
      </c>
      <c r="OS105" s="1072">
        <v>0.32088780212545853</v>
      </c>
      <c r="OT105" s="1059">
        <v>33890</v>
      </c>
      <c r="OU105" s="1059">
        <v>21.064466450280321</v>
      </c>
      <c r="OV105" s="1060">
        <v>0</v>
      </c>
      <c r="OW105" s="1072">
        <v>0.2857142857142857</v>
      </c>
      <c r="OX105" s="1059">
        <v>7166</v>
      </c>
      <c r="OY105" s="1060">
        <v>0.21951786212670946</v>
      </c>
      <c r="OZ105" s="1059">
        <v>1573.0650000000001</v>
      </c>
      <c r="PA105" s="1060">
        <v>4.7619047619047616E-2</v>
      </c>
      <c r="PB105" s="1072">
        <v>0.23809523809523808</v>
      </c>
      <c r="PC105" s="1059">
        <v>1445</v>
      </c>
      <c r="PD105" s="1059">
        <v>270</v>
      </c>
      <c r="PE105" s="1126">
        <v>110</v>
      </c>
      <c r="PF105" s="1059">
        <v>1395</v>
      </c>
      <c r="PG105" s="1059">
        <v>265</v>
      </c>
      <c r="PH105" s="1126">
        <v>110</v>
      </c>
      <c r="PI105" s="1059">
        <v>1355</v>
      </c>
      <c r="PJ105" s="1059">
        <v>300</v>
      </c>
      <c r="PK105" s="1126">
        <v>95</v>
      </c>
      <c r="PL105" s="1059">
        <v>1320</v>
      </c>
      <c r="PM105" s="1059">
        <v>290</v>
      </c>
      <c r="PN105" s="1126">
        <v>110</v>
      </c>
      <c r="PO105" s="1059">
        <v>1240</v>
      </c>
      <c r="PP105" s="1059">
        <v>275</v>
      </c>
      <c r="PQ105" s="1126">
        <v>70</v>
      </c>
      <c r="PR105" s="1059">
        <v>1200</v>
      </c>
      <c r="PS105" s="1059">
        <v>315</v>
      </c>
      <c r="PT105" s="1126">
        <v>70</v>
      </c>
      <c r="PU105" s="1059" t="s">
        <v>770</v>
      </c>
      <c r="PV105" s="1059" t="s">
        <v>770</v>
      </c>
      <c r="PW105" s="1059" t="s">
        <v>770</v>
      </c>
      <c r="PX105" s="1059" t="s">
        <v>770</v>
      </c>
      <c r="PY105" s="1059" t="s">
        <v>770</v>
      </c>
      <c r="PZ105" s="1059" t="s">
        <v>770</v>
      </c>
      <c r="QA105" s="1059" t="s">
        <v>770</v>
      </c>
      <c r="QB105" s="1126" t="s">
        <v>770</v>
      </c>
      <c r="QC105" s="1059">
        <v>483</v>
      </c>
      <c r="QD105" s="1059">
        <v>370</v>
      </c>
      <c r="QE105" s="1059" t="s">
        <v>770</v>
      </c>
      <c r="QF105" s="1059">
        <v>504</v>
      </c>
      <c r="QG105" s="1059">
        <v>534</v>
      </c>
      <c r="QH105" s="1059">
        <v>531</v>
      </c>
      <c r="QI105" s="1059">
        <v>495</v>
      </c>
      <c r="QJ105" s="1059">
        <v>520</v>
      </c>
      <c r="QK105" s="1126">
        <v>472</v>
      </c>
      <c r="QL105" s="1059">
        <v>476</v>
      </c>
      <c r="QM105" s="1059">
        <v>488</v>
      </c>
      <c r="QN105" s="1059">
        <v>493</v>
      </c>
      <c r="QO105" s="1059">
        <v>540</v>
      </c>
      <c r="QP105" s="1059">
        <v>548</v>
      </c>
      <c r="QQ105" s="1059">
        <v>539</v>
      </c>
      <c r="QR105" s="1059">
        <v>522</v>
      </c>
      <c r="QS105" s="1059">
        <v>479</v>
      </c>
      <c r="QT105" s="1059">
        <v>518</v>
      </c>
      <c r="QU105" s="1059">
        <v>473</v>
      </c>
      <c r="QV105" s="1059">
        <v>470</v>
      </c>
      <c r="QW105" s="1059">
        <v>416</v>
      </c>
      <c r="QX105" s="1059">
        <v>434</v>
      </c>
      <c r="QY105" s="1059">
        <v>404</v>
      </c>
      <c r="QZ105" s="1059">
        <v>386</v>
      </c>
      <c r="RA105" s="1059">
        <v>374</v>
      </c>
      <c r="RB105" s="1059">
        <v>427</v>
      </c>
      <c r="RC105" s="1059">
        <v>400</v>
      </c>
      <c r="RD105" s="1059">
        <v>407</v>
      </c>
      <c r="RE105" s="1059">
        <v>349</v>
      </c>
      <c r="RF105" s="1059">
        <v>337</v>
      </c>
      <c r="RG105" s="1059">
        <v>331</v>
      </c>
      <c r="RH105" s="1059">
        <v>383</v>
      </c>
      <c r="RI105" s="1059">
        <v>383</v>
      </c>
      <c r="RJ105" s="1126">
        <v>477</v>
      </c>
      <c r="RK105" s="1059">
        <v>468</v>
      </c>
      <c r="RL105" s="1059">
        <v>513</v>
      </c>
      <c r="RM105" s="1059">
        <v>540</v>
      </c>
      <c r="RN105" s="1059">
        <v>565</v>
      </c>
      <c r="RO105" s="1059">
        <v>549</v>
      </c>
      <c r="RP105" s="1059">
        <v>514</v>
      </c>
      <c r="RQ105" s="1059">
        <v>482</v>
      </c>
      <c r="RR105" s="1059">
        <v>526</v>
      </c>
      <c r="RS105" s="1059">
        <v>477</v>
      </c>
      <c r="RT105" s="1059">
        <v>468</v>
      </c>
      <c r="RU105" s="1059">
        <v>415</v>
      </c>
      <c r="RV105" s="1059">
        <v>430</v>
      </c>
      <c r="RW105" s="1059">
        <v>409</v>
      </c>
      <c r="RX105" s="1059">
        <v>376</v>
      </c>
      <c r="RY105" s="1059">
        <v>387</v>
      </c>
      <c r="RZ105" s="1059">
        <v>420</v>
      </c>
      <c r="SA105" s="1059">
        <v>396</v>
      </c>
      <c r="SB105" s="1059">
        <v>420</v>
      </c>
      <c r="SC105" s="1059">
        <v>403</v>
      </c>
      <c r="SD105" s="1059">
        <v>364</v>
      </c>
      <c r="SE105" s="1059">
        <v>321</v>
      </c>
      <c r="SF105" s="1059">
        <v>373</v>
      </c>
      <c r="SG105" s="1059">
        <v>344</v>
      </c>
      <c r="SH105" s="1059">
        <v>452</v>
      </c>
      <c r="SI105" s="1126">
        <v>470</v>
      </c>
      <c r="SJ105" s="1059">
        <v>514</v>
      </c>
      <c r="SK105" s="1059">
        <v>538</v>
      </c>
      <c r="SL105" s="1059">
        <v>555</v>
      </c>
      <c r="SM105" s="1059">
        <v>543</v>
      </c>
      <c r="SN105" s="1059">
        <v>523</v>
      </c>
      <c r="SO105" s="1059">
        <v>492</v>
      </c>
      <c r="SP105" s="1059">
        <v>509</v>
      </c>
      <c r="SQ105" s="1059">
        <v>482</v>
      </c>
      <c r="SR105" s="1059">
        <v>461</v>
      </c>
      <c r="SS105" s="1059">
        <v>410</v>
      </c>
      <c r="ST105" s="1059">
        <v>434</v>
      </c>
      <c r="SU105" s="1059">
        <v>409</v>
      </c>
      <c r="SV105" s="1059">
        <v>370</v>
      </c>
      <c r="SW105" s="1059">
        <v>388</v>
      </c>
      <c r="SX105" s="1059">
        <v>421</v>
      </c>
      <c r="SY105" s="1059">
        <v>390</v>
      </c>
      <c r="SZ105" s="1059">
        <v>420</v>
      </c>
      <c r="TA105" s="1059">
        <v>424</v>
      </c>
      <c r="TB105" s="1059">
        <v>407</v>
      </c>
      <c r="TC105" s="1059">
        <v>347</v>
      </c>
      <c r="TD105" s="1059">
        <v>329</v>
      </c>
      <c r="TE105" s="1059">
        <v>328</v>
      </c>
      <c r="TF105" s="1059">
        <v>410</v>
      </c>
      <c r="TG105" s="1059">
        <v>441</v>
      </c>
      <c r="TH105" s="1126">
        <v>415</v>
      </c>
      <c r="TI105" s="1059">
        <v>272</v>
      </c>
      <c r="TJ105" s="1059">
        <v>189</v>
      </c>
      <c r="TK105" s="1059">
        <v>461</v>
      </c>
      <c r="TL105" s="1060">
        <v>0.40997830802603036</v>
      </c>
      <c r="TM105" s="1060">
        <v>0.36600550202253784</v>
      </c>
      <c r="TN105" s="1060">
        <v>0.45543899604230442</v>
      </c>
      <c r="TO105" s="1126" t="s">
        <v>3498</v>
      </c>
      <c r="TP105" s="1059">
        <v>233</v>
      </c>
      <c r="TQ105" s="1059">
        <v>243</v>
      </c>
      <c r="TR105" s="1059">
        <v>476</v>
      </c>
      <c r="TS105" s="1060">
        <v>0.51050420168067223</v>
      </c>
      <c r="TT105" s="1060">
        <v>0.4656926604347259</v>
      </c>
      <c r="TU105" s="1060">
        <v>0.55514755629972845</v>
      </c>
      <c r="TV105" s="1126" t="s">
        <v>3498</v>
      </c>
      <c r="TW105" s="1059">
        <v>219</v>
      </c>
      <c r="TX105" s="1059">
        <v>286</v>
      </c>
      <c r="TY105" s="1059">
        <v>505</v>
      </c>
      <c r="TZ105" s="1060">
        <v>0.56633663366336628</v>
      </c>
      <c r="UA105" s="1060">
        <v>0.522773263595253</v>
      </c>
      <c r="UB105" s="1060">
        <v>0.60889839726996253</v>
      </c>
      <c r="UC105" s="1126" t="s">
        <v>3498</v>
      </c>
      <c r="UD105" s="1059">
        <v>186</v>
      </c>
      <c r="UE105" s="1059">
        <v>323</v>
      </c>
      <c r="UF105" s="1059">
        <v>509</v>
      </c>
      <c r="UG105" s="1060">
        <v>0.63457760314341849</v>
      </c>
      <c r="UH105" s="1060">
        <v>0.59188035227056979</v>
      </c>
      <c r="UI105" s="1060">
        <v>0.67525873651339607</v>
      </c>
      <c r="UJ105" s="1126" t="s">
        <v>3498</v>
      </c>
      <c r="UK105" s="1059">
        <v>165</v>
      </c>
      <c r="UL105" s="1059">
        <v>322</v>
      </c>
      <c r="UM105" s="1059">
        <v>487</v>
      </c>
      <c r="UN105" s="1060">
        <v>0.66119096509240249</v>
      </c>
      <c r="UO105" s="1060">
        <v>0.6180389508441464</v>
      </c>
      <c r="UP105" s="1060">
        <v>0.7018199306309667</v>
      </c>
      <c r="UQ105" s="1126" t="s">
        <v>3498</v>
      </c>
      <c r="UR105" s="1059">
        <v>5377</v>
      </c>
      <c r="US105" s="1059">
        <v>4889</v>
      </c>
      <c r="UT105" s="1059">
        <v>488</v>
      </c>
      <c r="UU105" s="1059">
        <v>409</v>
      </c>
      <c r="UV105" s="1060">
        <v>0.83811475409836067</v>
      </c>
      <c r="UW105" s="1059">
        <v>79</v>
      </c>
      <c r="UX105" s="1072">
        <v>0.16188524590163936</v>
      </c>
      <c r="UY105" s="1059">
        <v>4536</v>
      </c>
      <c r="UZ105" s="1059">
        <v>1973</v>
      </c>
      <c r="VA105" s="1059">
        <v>1759</v>
      </c>
      <c r="VB105" s="1059">
        <v>804</v>
      </c>
      <c r="VC105" s="1060">
        <v>0.43496472663139329</v>
      </c>
      <c r="VD105" s="1060">
        <v>0.38778659611992944</v>
      </c>
      <c r="VE105" s="1072">
        <v>0.17724867724867724</v>
      </c>
      <c r="VF105" s="1059">
        <v>9248</v>
      </c>
      <c r="VG105" s="1059">
        <v>818</v>
      </c>
      <c r="VH105" s="1059">
        <v>692</v>
      </c>
      <c r="VI105" s="1059">
        <v>453</v>
      </c>
      <c r="VJ105" s="1059">
        <v>7832</v>
      </c>
      <c r="VK105" s="1059">
        <v>767</v>
      </c>
      <c r="VL105" s="1059">
        <v>4321</v>
      </c>
      <c r="VM105" s="1072">
        <v>0.17750520712797963</v>
      </c>
      <c r="VN105" s="1059">
        <v>2087</v>
      </c>
      <c r="VO105" s="1059">
        <v>0</v>
      </c>
      <c r="VP105" s="1059">
        <v>606</v>
      </c>
      <c r="VQ105" s="1059">
        <v>1147</v>
      </c>
      <c r="VR105" s="1059">
        <v>493</v>
      </c>
      <c r="VS105" s="1126">
        <v>4333</v>
      </c>
      <c r="VT105" s="1059">
        <v>1977</v>
      </c>
      <c r="VU105" s="1059">
        <v>1488</v>
      </c>
      <c r="VV105" s="1059">
        <v>479</v>
      </c>
      <c r="VW105" s="1059">
        <v>10</v>
      </c>
      <c r="VX105" s="1059">
        <v>489</v>
      </c>
      <c r="VY105" s="1060">
        <v>0.2422862923621649</v>
      </c>
      <c r="VZ105" s="1072">
        <v>0.24734446130500759</v>
      </c>
      <c r="WA105" s="1059">
        <v>425</v>
      </c>
      <c r="WB105" s="1059">
        <v>410</v>
      </c>
      <c r="WC105" s="1059">
        <v>350</v>
      </c>
      <c r="WD105" s="1059">
        <v>350</v>
      </c>
      <c r="WE105" s="1059">
        <v>355</v>
      </c>
      <c r="WF105" s="1059">
        <v>335</v>
      </c>
      <c r="WG105" s="1126">
        <v>290</v>
      </c>
      <c r="WH105" s="1059">
        <v>1142</v>
      </c>
      <c r="WI105" s="1059">
        <v>527</v>
      </c>
      <c r="WJ105" s="1060">
        <v>0.46147110332749564</v>
      </c>
      <c r="WK105" s="1126">
        <v>84</v>
      </c>
      <c r="WL105" s="1059" t="s">
        <v>770</v>
      </c>
      <c r="WM105" s="1060" t="s">
        <v>770</v>
      </c>
      <c r="WN105" s="1060" t="s">
        <v>770</v>
      </c>
      <c r="WO105" s="1072" t="s">
        <v>770</v>
      </c>
      <c r="WP105" s="1059" t="s">
        <v>770</v>
      </c>
      <c r="WQ105" s="1060" t="s">
        <v>770</v>
      </c>
      <c r="WR105" s="1060" t="s">
        <v>770</v>
      </c>
      <c r="WS105" s="1072" t="s">
        <v>770</v>
      </c>
      <c r="WT105" s="1059" t="s">
        <v>770</v>
      </c>
      <c r="WU105" s="1060" t="s">
        <v>770</v>
      </c>
      <c r="WV105" s="1060" t="s">
        <v>770</v>
      </c>
      <c r="WW105" s="1072" t="s">
        <v>770</v>
      </c>
      <c r="WX105" s="1059" t="s">
        <v>770</v>
      </c>
      <c r="WY105" s="1060" t="s">
        <v>770</v>
      </c>
      <c r="WZ105" s="1060" t="s">
        <v>770</v>
      </c>
      <c r="XA105" s="1072" t="s">
        <v>770</v>
      </c>
      <c r="XB105" s="1059">
        <v>782</v>
      </c>
      <c r="XC105" s="1059">
        <v>13446</v>
      </c>
      <c r="XD105" s="1072">
        <v>5.8158560166592294E-2</v>
      </c>
      <c r="XE105" s="1059">
        <v>540</v>
      </c>
      <c r="XF105" s="1059">
        <v>2230</v>
      </c>
      <c r="XG105" s="1060">
        <v>0.24215246636771301</v>
      </c>
      <c r="XH105" s="1060">
        <v>0.2248256689306436</v>
      </c>
      <c r="XI105" s="1060">
        <v>0.26036608652763477</v>
      </c>
      <c r="XJ105" s="1059">
        <v>600</v>
      </c>
      <c r="XK105" s="1059">
        <v>2310</v>
      </c>
      <c r="XL105" s="1060">
        <v>0.25974025974025972</v>
      </c>
      <c r="XM105" s="1060">
        <v>0.24226804456506859</v>
      </c>
      <c r="XN105" s="1060">
        <v>0.27801023735069463</v>
      </c>
      <c r="XO105" s="1059">
        <v>545</v>
      </c>
      <c r="XP105" s="1059">
        <v>2315</v>
      </c>
      <c r="XQ105" s="1060">
        <v>0.23542116630669546</v>
      </c>
      <c r="XR105" s="1060">
        <v>0.21858573794131853</v>
      </c>
      <c r="XS105" s="1060">
        <v>0.25313321233870401</v>
      </c>
      <c r="XT105" s="1059">
        <v>585</v>
      </c>
      <c r="XU105" s="1059">
        <v>2450</v>
      </c>
      <c r="XV105" s="1060">
        <v>0.23877551020408164</v>
      </c>
      <c r="XW105" s="1060">
        <v>0.22231101154479449</v>
      </c>
      <c r="XX105" s="1060">
        <v>0.25605789635720061</v>
      </c>
      <c r="XY105" s="1059">
        <v>560</v>
      </c>
      <c r="XZ105" s="1059">
        <v>2510</v>
      </c>
      <c r="YA105" s="1060">
        <v>0.22310756972111553</v>
      </c>
      <c r="YB105" s="1060">
        <v>0.20725035524932528</v>
      </c>
      <c r="YC105" s="1060">
        <v>0.23981103554654301</v>
      </c>
      <c r="YD105" s="1059">
        <v>570</v>
      </c>
      <c r="YE105" s="1059">
        <v>2510</v>
      </c>
      <c r="YF105" s="1060">
        <v>0.22709163346613545</v>
      </c>
      <c r="YG105" s="1060">
        <v>0.21112600870096221</v>
      </c>
      <c r="YH105" s="1060">
        <v>0.2438913333064763</v>
      </c>
      <c r="YI105" s="1059" t="s">
        <v>770</v>
      </c>
      <c r="YJ105" s="1059" t="s">
        <v>770</v>
      </c>
      <c r="YK105" s="1060" t="s">
        <v>770</v>
      </c>
      <c r="YL105" s="1060" t="s">
        <v>770</v>
      </c>
      <c r="YM105" s="1072" t="s">
        <v>770</v>
      </c>
      <c r="YN105" s="1059">
        <v>600</v>
      </c>
      <c r="YO105" s="1059">
        <v>590</v>
      </c>
      <c r="YP105" s="1059">
        <v>575</v>
      </c>
      <c r="YQ105" s="1059">
        <v>550</v>
      </c>
      <c r="YR105" s="1059">
        <v>555</v>
      </c>
      <c r="YS105" s="1059">
        <v>475</v>
      </c>
      <c r="YT105" s="1126">
        <v>470</v>
      </c>
      <c r="YU105" s="1059">
        <v>36</v>
      </c>
      <c r="YV105" s="1059">
        <v>247</v>
      </c>
      <c r="YW105" s="1060">
        <v>0.145748987854251</v>
      </c>
      <c r="YX105" s="1060">
        <v>0.10717231680018637</v>
      </c>
      <c r="YY105" s="1060">
        <v>0.19517586430693648</v>
      </c>
      <c r="YZ105" s="1059">
        <v>30</v>
      </c>
      <c r="ZA105" s="1059">
        <v>247</v>
      </c>
      <c r="ZB105" s="1060">
        <v>0.1214574898785425</v>
      </c>
      <c r="ZC105" s="1060">
        <v>8.6416792569386489E-2</v>
      </c>
      <c r="ZD105" s="1060">
        <v>0.1680924066707962</v>
      </c>
      <c r="ZE105" s="1059">
        <v>33</v>
      </c>
      <c r="ZF105" s="1059">
        <v>244</v>
      </c>
      <c r="ZG105" s="1060">
        <v>0.13524590163934427</v>
      </c>
      <c r="ZH105" s="1060">
        <v>9.7949295729190242E-2</v>
      </c>
      <c r="ZI105" s="1060">
        <v>0.18384963796423323</v>
      </c>
      <c r="ZJ105" s="1059">
        <v>68</v>
      </c>
      <c r="ZK105" s="1059">
        <v>240</v>
      </c>
      <c r="ZL105" s="1060">
        <v>0.28333333333333333</v>
      </c>
      <c r="ZM105" s="1060">
        <v>0.23008477376014616</v>
      </c>
      <c r="ZN105" s="1072">
        <v>0.34340859154786268</v>
      </c>
      <c r="ZO105" s="1059">
        <v>479</v>
      </c>
      <c r="ZP105" s="1059">
        <v>52</v>
      </c>
      <c r="ZQ105" s="1059">
        <v>427</v>
      </c>
      <c r="ZR105" s="1060">
        <v>0.89144050104384132</v>
      </c>
      <c r="ZS105" s="1059">
        <v>153</v>
      </c>
      <c r="ZT105" s="1059">
        <v>78</v>
      </c>
      <c r="ZU105" s="1059">
        <v>231</v>
      </c>
      <c r="ZV105" s="1060">
        <v>0.35831381733021078</v>
      </c>
      <c r="ZW105" s="1060">
        <v>0.31428199296822229</v>
      </c>
      <c r="ZX105" s="1060">
        <v>0.40487223993405447</v>
      </c>
      <c r="ZY105" s="1060">
        <v>0.54098360655737709</v>
      </c>
      <c r="ZZ105" s="1060">
        <v>0.49356288438198515</v>
      </c>
      <c r="AAA105" s="1072">
        <v>0.58767349453057949</v>
      </c>
      <c r="AAB105" s="1059">
        <v>60</v>
      </c>
      <c r="AAC105" s="1059">
        <v>398</v>
      </c>
      <c r="AAD105" s="1059">
        <v>458</v>
      </c>
      <c r="AAE105" s="1060">
        <v>0.86899563318777295</v>
      </c>
      <c r="AAF105" s="1059">
        <v>128</v>
      </c>
      <c r="AAG105" s="1060">
        <v>0.32160804020100503</v>
      </c>
      <c r="AAH105" s="1060">
        <v>0.27761225657118754</v>
      </c>
      <c r="AAI105" s="1060">
        <v>0.36901454889399493</v>
      </c>
      <c r="AAJ105" s="1059">
        <v>85</v>
      </c>
      <c r="AAK105" s="1059">
        <v>213</v>
      </c>
      <c r="AAL105" s="1060">
        <v>0.53517587939698497</v>
      </c>
      <c r="AAM105" s="1060">
        <v>0.48607288033009077</v>
      </c>
      <c r="AAN105" s="1072">
        <v>0.58360634112747889</v>
      </c>
      <c r="AAO105" s="1059">
        <v>438</v>
      </c>
      <c r="AAP105" s="1059">
        <v>167</v>
      </c>
      <c r="AAQ105" s="1060">
        <v>0.38127853881278539</v>
      </c>
      <c r="AAR105" s="1060">
        <v>0.33701091521393373</v>
      </c>
      <c r="AAS105" s="1060">
        <v>0.42761053910231966</v>
      </c>
      <c r="AAT105" s="1059">
        <v>68</v>
      </c>
      <c r="AAU105" s="1059">
        <v>235</v>
      </c>
      <c r="AAV105" s="1060">
        <v>0.5365296803652968</v>
      </c>
      <c r="AAW105" s="1060">
        <v>0.48971423851767337</v>
      </c>
      <c r="AAX105" s="1072">
        <v>0.58270992938501787</v>
      </c>
      <c r="AAY105" s="1059">
        <v>505</v>
      </c>
      <c r="AAZ105" s="1059">
        <v>490</v>
      </c>
      <c r="ABA105" s="1059">
        <v>15</v>
      </c>
      <c r="ABB105" s="1060">
        <v>0.97029702970297027</v>
      </c>
      <c r="ABC105" s="1059">
        <v>164</v>
      </c>
      <c r="ABD105" s="1060">
        <v>0.33469387755102042</v>
      </c>
      <c r="ABE105" s="1060">
        <v>0.29434114613341295</v>
      </c>
      <c r="ABF105" s="1060">
        <v>0.37761835198798804</v>
      </c>
      <c r="ABG105" s="1059">
        <v>85</v>
      </c>
      <c r="ABH105" s="1059">
        <v>249</v>
      </c>
      <c r="ABI105" s="1060">
        <v>0.50816326530612244</v>
      </c>
      <c r="ABJ105" s="1060">
        <v>0.46400704626410633</v>
      </c>
      <c r="ABK105" s="1072">
        <v>0.55219248469286153</v>
      </c>
      <c r="ABL105" s="1059">
        <v>9248</v>
      </c>
      <c r="ABM105" s="1059">
        <v>4927</v>
      </c>
      <c r="ABN105" s="1059">
        <v>4321</v>
      </c>
      <c r="ABO105" s="1059">
        <v>818</v>
      </c>
      <c r="ABP105" s="1059">
        <v>433</v>
      </c>
      <c r="ABQ105" s="1059">
        <v>717</v>
      </c>
      <c r="ABR105" s="1059">
        <v>692</v>
      </c>
      <c r="ABS105" s="1059">
        <v>592</v>
      </c>
      <c r="ABT105" s="1059">
        <v>302</v>
      </c>
      <c r="ABU105" s="1059">
        <v>453</v>
      </c>
      <c r="ABV105" s="1059">
        <v>266</v>
      </c>
      <c r="ABW105" s="1126">
        <v>48</v>
      </c>
      <c r="ABX105" s="1059">
        <v>470</v>
      </c>
      <c r="ABY105" s="1059">
        <v>450</v>
      </c>
      <c r="ABZ105" s="1059">
        <v>285</v>
      </c>
      <c r="ACA105" s="1059">
        <v>130</v>
      </c>
      <c r="ACB105" s="1059">
        <v>1225</v>
      </c>
      <c r="ACC105" s="1059">
        <v>1345</v>
      </c>
      <c r="ACD105" s="1059">
        <v>670</v>
      </c>
      <c r="ACE105" s="1059">
        <v>475</v>
      </c>
      <c r="ACF105" s="1059">
        <v>440</v>
      </c>
      <c r="ACG105" s="1059">
        <v>325</v>
      </c>
      <c r="ACH105" s="1059">
        <v>130</v>
      </c>
      <c r="ACI105" s="1059">
        <v>1255</v>
      </c>
      <c r="ACJ105" s="1059">
        <v>1360</v>
      </c>
      <c r="ACK105" s="1059">
        <v>715</v>
      </c>
      <c r="ACL105" s="1059">
        <v>555</v>
      </c>
      <c r="ACM105" s="1059">
        <v>475</v>
      </c>
      <c r="ACN105" s="1059">
        <v>305</v>
      </c>
      <c r="ACO105" s="1059">
        <v>130</v>
      </c>
      <c r="ACP105" s="1059">
        <v>1340</v>
      </c>
      <c r="ACQ105" s="1059">
        <v>1485</v>
      </c>
      <c r="ACR105" s="1059">
        <v>770</v>
      </c>
      <c r="ACS105" s="1059">
        <v>550</v>
      </c>
      <c r="ACT105" s="1059">
        <v>555</v>
      </c>
      <c r="ACU105" s="1059">
        <v>340</v>
      </c>
      <c r="ACV105" s="1059">
        <v>165</v>
      </c>
      <c r="ACW105" s="1059">
        <v>1465</v>
      </c>
      <c r="ACX105" s="1059">
        <v>1625</v>
      </c>
      <c r="ACY105" s="1059">
        <v>850</v>
      </c>
      <c r="ACZ105" s="1059">
        <v>575</v>
      </c>
      <c r="ADA105" s="1059">
        <v>565</v>
      </c>
      <c r="ADB105" s="1059">
        <v>410</v>
      </c>
      <c r="ADC105" s="1059">
        <v>160</v>
      </c>
      <c r="ADD105" s="1059">
        <v>1550</v>
      </c>
      <c r="ADE105" s="1059">
        <v>1695</v>
      </c>
      <c r="ADF105" s="1059">
        <v>880</v>
      </c>
      <c r="ADG105" s="1059">
        <v>590</v>
      </c>
      <c r="ADH105" s="1059">
        <v>580</v>
      </c>
      <c r="ADI105" s="1059">
        <v>425</v>
      </c>
      <c r="ADJ105" s="1059">
        <v>180</v>
      </c>
      <c r="ADK105" s="1059">
        <v>1615</v>
      </c>
      <c r="ADL105" s="1059">
        <v>1765</v>
      </c>
      <c r="ADM105" s="1126">
        <v>905</v>
      </c>
      <c r="ADN105" s="1059">
        <v>487</v>
      </c>
      <c r="ADO105" s="1059">
        <v>463</v>
      </c>
      <c r="ADP105" s="1060">
        <v>0.95071868583162222</v>
      </c>
      <c r="ADQ105" s="1059">
        <v>463</v>
      </c>
      <c r="ADR105" s="1060">
        <v>0.95071868583162222</v>
      </c>
      <c r="ADS105" s="1059">
        <v>497</v>
      </c>
      <c r="ADT105" s="1059">
        <v>481</v>
      </c>
      <c r="ADU105" s="1060">
        <v>0.96780684104627768</v>
      </c>
      <c r="ADV105" s="1059">
        <v>467</v>
      </c>
      <c r="ADW105" s="1060">
        <v>0.93963782696177067</v>
      </c>
      <c r="ADX105" s="1059">
        <v>468</v>
      </c>
      <c r="ADY105" s="1060">
        <v>0.94164989939637822</v>
      </c>
      <c r="ADZ105" s="1059">
        <v>466</v>
      </c>
      <c r="AEA105" s="1060">
        <v>0.93762575452716301</v>
      </c>
      <c r="AEB105" s="1059">
        <v>485</v>
      </c>
      <c r="AEC105" s="1059">
        <v>473</v>
      </c>
      <c r="AED105" s="1060">
        <v>0.97525773195876286</v>
      </c>
      <c r="AEE105" s="1059">
        <v>457</v>
      </c>
      <c r="AEF105" s="1060">
        <v>0.94226804123711339</v>
      </c>
      <c r="AEG105" s="1059">
        <v>473</v>
      </c>
      <c r="AEH105" s="1060">
        <v>0.97525773195876286</v>
      </c>
      <c r="AEI105" s="1059">
        <v>473</v>
      </c>
      <c r="AEJ105" s="1060">
        <v>0.97525773195876286</v>
      </c>
      <c r="AEK105" s="1059">
        <v>448</v>
      </c>
      <c r="AEL105" s="1060">
        <v>0.92371134020618562</v>
      </c>
      <c r="AEM105" s="1059">
        <v>474</v>
      </c>
      <c r="AEN105" s="1060">
        <v>0.97731958762886595</v>
      </c>
      <c r="AEO105" s="1059">
        <v>451</v>
      </c>
      <c r="AEP105" s="1072">
        <v>0.92989690721649487</v>
      </c>
      <c r="AEQ105" s="1158">
        <v>482</v>
      </c>
      <c r="AER105" s="1042">
        <v>460</v>
      </c>
      <c r="AES105" s="1144">
        <v>0.9543568464730291</v>
      </c>
      <c r="AET105" s="64">
        <v>100</v>
      </c>
      <c r="AEU105" s="1144">
        <v>0.2074688796680498</v>
      </c>
      <c r="AEV105" s="1042">
        <v>459</v>
      </c>
      <c r="AEW105" s="1144">
        <v>0.9522821576763485</v>
      </c>
      <c r="AEX105" s="1042">
        <v>499</v>
      </c>
      <c r="AEY105" s="1042">
        <v>484</v>
      </c>
      <c r="AEZ105" s="1144">
        <v>0.96993987975951901</v>
      </c>
      <c r="AFA105" s="65">
        <v>480</v>
      </c>
      <c r="AFB105" s="1144">
        <v>0.96192384769539074</v>
      </c>
      <c r="AFC105" s="65">
        <v>363</v>
      </c>
      <c r="AFD105" s="1144">
        <v>0.72745490981963923</v>
      </c>
      <c r="AFE105" s="1042">
        <v>482</v>
      </c>
      <c r="AFF105" s="1144">
        <v>0.96593186372745488</v>
      </c>
      <c r="AFG105" s="1042">
        <v>364</v>
      </c>
      <c r="AFH105" s="1144">
        <v>0.72945891783567129</v>
      </c>
      <c r="AFI105" s="1042">
        <v>528</v>
      </c>
      <c r="AFJ105" s="1042">
        <v>512</v>
      </c>
      <c r="AFK105" s="1144">
        <v>0.96969696969696972</v>
      </c>
      <c r="AFL105" s="65">
        <v>467</v>
      </c>
      <c r="AFM105" s="1144">
        <v>0.88446969696969702</v>
      </c>
      <c r="AFN105" s="65">
        <v>512</v>
      </c>
      <c r="AFO105" s="1144">
        <v>0.96969696969696972</v>
      </c>
      <c r="AFP105" s="65">
        <v>509</v>
      </c>
      <c r="AFQ105" s="1144">
        <v>0.96401515151515149</v>
      </c>
      <c r="AFR105" s="65">
        <v>358</v>
      </c>
      <c r="AFS105" s="1144">
        <v>0.67803030303030298</v>
      </c>
      <c r="AFT105" s="65">
        <v>450</v>
      </c>
      <c r="AFU105" s="1144">
        <v>0.85227272727272729</v>
      </c>
      <c r="AFV105" s="1042">
        <v>482</v>
      </c>
      <c r="AFW105" s="1144">
        <v>0.91287878787878785</v>
      </c>
      <c r="AFX105" s="1042">
        <v>483</v>
      </c>
      <c r="AFY105" s="1144">
        <v>0.91477272727272729</v>
      </c>
      <c r="AFZ105" s="1042">
        <v>354</v>
      </c>
      <c r="AGA105" s="1144">
        <v>0.67045454545454541</v>
      </c>
      <c r="AGB105" s="1042">
        <v>315</v>
      </c>
      <c r="AGC105" s="802">
        <v>0.59659090909090906</v>
      </c>
      <c r="AGD105" s="1042">
        <v>488</v>
      </c>
      <c r="AGE105" s="1039">
        <v>474</v>
      </c>
      <c r="AGF105" s="1145">
        <v>0.97131147540983609</v>
      </c>
      <c r="AGG105" s="1039">
        <v>3</v>
      </c>
      <c r="AGH105" s="1145">
        <v>6.1475409836065573E-3</v>
      </c>
      <c r="AGI105" s="1039">
        <v>471</v>
      </c>
      <c r="AGJ105" s="1145">
        <v>0.9651639344262295</v>
      </c>
      <c r="AGK105" s="1039">
        <v>523</v>
      </c>
      <c r="AGL105" s="1039">
        <v>508</v>
      </c>
      <c r="AGM105" s="1145">
        <v>0.97131931166347996</v>
      </c>
      <c r="AGN105" s="1039">
        <v>502</v>
      </c>
      <c r="AGO105" s="1145">
        <v>0.95984703632887192</v>
      </c>
      <c r="AGP105" s="1039">
        <v>504</v>
      </c>
      <c r="AGQ105" s="1145">
        <v>0.96367112810707456</v>
      </c>
      <c r="AGR105" s="1039">
        <v>494</v>
      </c>
      <c r="AGS105" s="1145">
        <v>0.94455066921606123</v>
      </c>
      <c r="AGT105" s="1039">
        <v>496</v>
      </c>
      <c r="AGU105" s="1145">
        <v>0.94837476099426388</v>
      </c>
      <c r="AGV105" s="1039">
        <v>487</v>
      </c>
      <c r="AGW105" s="1039">
        <v>469</v>
      </c>
      <c r="AGX105" s="1145">
        <v>0.96303901437371664</v>
      </c>
      <c r="AGY105" s="1039">
        <v>457</v>
      </c>
      <c r="AGZ105" s="1145">
        <v>0.9383983572895277</v>
      </c>
      <c r="AHA105" s="1039">
        <v>469</v>
      </c>
      <c r="AHB105" s="1145">
        <v>0.96303901437371664</v>
      </c>
      <c r="AHC105" s="1039">
        <v>468</v>
      </c>
      <c r="AHD105" s="1145">
        <v>0.96098562628336759</v>
      </c>
      <c r="AHE105" s="1039">
        <v>463</v>
      </c>
      <c r="AHF105" s="1145">
        <v>0.95071868583162222</v>
      </c>
      <c r="AHG105" s="1039">
        <v>420</v>
      </c>
      <c r="AHH105" s="1145">
        <v>0.86242299794661192</v>
      </c>
      <c r="AHI105" s="1039">
        <v>464</v>
      </c>
      <c r="AHJ105" s="1145">
        <v>0.95277207392197127</v>
      </c>
      <c r="AHK105" s="1039">
        <v>458</v>
      </c>
      <c r="AHL105" s="1145">
        <v>0.94045174537987675</v>
      </c>
      <c r="AHM105" s="1039">
        <v>463</v>
      </c>
      <c r="AHN105" s="1145">
        <v>0.95071868583162222</v>
      </c>
      <c r="AHO105" s="1039">
        <v>451</v>
      </c>
      <c r="AHP105" s="749">
        <v>0.92607802874743328</v>
      </c>
    </row>
    <row r="106" spans="1:900" x14ac:dyDescent="0.2">
      <c r="A106" s="1979"/>
      <c r="B106" s="8" t="s">
        <v>757</v>
      </c>
      <c r="C106" s="1015" t="s">
        <v>758</v>
      </c>
      <c r="D106" s="3" t="s">
        <v>770</v>
      </c>
      <c r="E106" s="3" t="s">
        <v>770</v>
      </c>
      <c r="F106" s="3" t="s">
        <v>770</v>
      </c>
      <c r="G106" s="3" t="s">
        <v>770</v>
      </c>
      <c r="H106" s="3" t="s">
        <v>770</v>
      </c>
      <c r="I106" s="3" t="s">
        <v>770</v>
      </c>
      <c r="J106" s="3" t="s">
        <v>770</v>
      </c>
      <c r="K106" s="1" t="s">
        <v>667</v>
      </c>
      <c r="L106" s="1" t="s">
        <v>739</v>
      </c>
      <c r="M106" s="62" t="s">
        <v>770</v>
      </c>
      <c r="N106" s="62" t="s">
        <v>770</v>
      </c>
      <c r="O106" s="62" t="s">
        <v>770</v>
      </c>
      <c r="P106" s="62" t="s">
        <v>770</v>
      </c>
      <c r="Q106" s="62" t="s">
        <v>770</v>
      </c>
      <c r="R106" s="62" t="s">
        <v>770</v>
      </c>
      <c r="S106" s="62" t="s">
        <v>770</v>
      </c>
      <c r="T106" s="62" t="s">
        <v>770</v>
      </c>
      <c r="U106" s="913" t="s">
        <v>770</v>
      </c>
      <c r="V106" s="1125">
        <v>1085</v>
      </c>
      <c r="W106" s="1059">
        <v>1220</v>
      </c>
      <c r="X106" s="1059">
        <v>8490</v>
      </c>
      <c r="Y106" s="1059">
        <v>9760</v>
      </c>
      <c r="Z106" s="1098">
        <v>0.12779740871613662</v>
      </c>
      <c r="AA106" s="1098">
        <v>0.12086362674637482</v>
      </c>
      <c r="AB106" s="1098">
        <v>0.135067858360779</v>
      </c>
      <c r="AC106" s="1098">
        <v>0.125</v>
      </c>
      <c r="AD106" s="1098">
        <v>0.1185859868838096</v>
      </c>
      <c r="AE106" s="1072">
        <v>0.13170909104506417</v>
      </c>
      <c r="AF106" s="1059">
        <v>965</v>
      </c>
      <c r="AG106" s="1059">
        <v>1090</v>
      </c>
      <c r="AH106" s="1059">
        <v>8480</v>
      </c>
      <c r="AI106" s="1059">
        <v>9760</v>
      </c>
      <c r="AJ106" s="1098">
        <v>0.11379716981132075</v>
      </c>
      <c r="AK106" s="1098">
        <v>0.10721230918981532</v>
      </c>
      <c r="AL106" s="1098">
        <v>0.12073177347689563</v>
      </c>
      <c r="AM106" s="1098">
        <v>0.11168032786885246</v>
      </c>
      <c r="AN106" s="1098">
        <v>0.10558367554587703</v>
      </c>
      <c r="AO106" s="1072">
        <v>0.11808253903074363</v>
      </c>
      <c r="AP106" s="1059">
        <v>870</v>
      </c>
      <c r="AQ106" s="1059">
        <v>985</v>
      </c>
      <c r="AR106" s="1059">
        <v>7760</v>
      </c>
      <c r="AS106" s="1059">
        <v>8985</v>
      </c>
      <c r="AT106" s="1098">
        <v>0.11211340206185567</v>
      </c>
      <c r="AU106" s="1098">
        <v>0.10528463687277401</v>
      </c>
      <c r="AV106" s="1098">
        <v>0.11932601084202085</v>
      </c>
      <c r="AW106" s="1098">
        <v>0.10962715637173066</v>
      </c>
      <c r="AX106" s="1098">
        <v>0.10333318861943684</v>
      </c>
      <c r="AY106" s="1072">
        <v>0.11625478251824249</v>
      </c>
      <c r="AZ106" s="1059">
        <v>945</v>
      </c>
      <c r="BA106" s="1059">
        <v>1075</v>
      </c>
      <c r="BB106" s="1059">
        <v>7700</v>
      </c>
      <c r="BC106" s="1059">
        <v>8945</v>
      </c>
      <c r="BD106" s="1098">
        <v>0.12272727272727273</v>
      </c>
      <c r="BE106" s="1098">
        <v>0.11558587940390587</v>
      </c>
      <c r="BF106" s="1098">
        <v>0.13024491409617267</v>
      </c>
      <c r="BG106" s="1098">
        <v>0.12017887087758525</v>
      </c>
      <c r="BH106" s="1098">
        <v>0.11360279795093313</v>
      </c>
      <c r="BI106" s="1072">
        <v>0.12708103455765329</v>
      </c>
      <c r="BJ106" s="1059">
        <v>3256</v>
      </c>
      <c r="BK106" s="1059">
        <v>3059</v>
      </c>
      <c r="BL106" s="1059">
        <v>2428</v>
      </c>
      <c r="BM106" s="1059">
        <v>2224</v>
      </c>
      <c r="BN106" s="1059">
        <v>2322</v>
      </c>
      <c r="BO106" s="1059">
        <v>10967</v>
      </c>
      <c r="BP106" s="1059">
        <v>13289</v>
      </c>
      <c r="BQ106" s="1126">
        <v>43788</v>
      </c>
      <c r="BR106" s="1059">
        <v>3193</v>
      </c>
      <c r="BS106" s="1059">
        <v>2976</v>
      </c>
      <c r="BT106" s="1059">
        <v>2411</v>
      </c>
      <c r="BU106" s="1059">
        <v>2201</v>
      </c>
      <c r="BV106" s="1059">
        <v>2417</v>
      </c>
      <c r="BW106" s="1059">
        <v>10781</v>
      </c>
      <c r="BX106" s="1059">
        <v>13198</v>
      </c>
      <c r="BY106" s="1126">
        <v>43681</v>
      </c>
      <c r="BZ106" s="1059">
        <v>3324</v>
      </c>
      <c r="CA106" s="1059">
        <v>2851</v>
      </c>
      <c r="CB106" s="1059">
        <v>2346</v>
      </c>
      <c r="CC106" s="1059">
        <v>2223</v>
      </c>
      <c r="CD106" s="1059">
        <v>2393</v>
      </c>
      <c r="CE106" s="1059">
        <v>10744</v>
      </c>
      <c r="CF106" s="1059">
        <v>13137</v>
      </c>
      <c r="CG106" s="1126">
        <v>43512</v>
      </c>
      <c r="CH106" s="1059">
        <v>3278</v>
      </c>
      <c r="CI106" s="1059">
        <v>2777</v>
      </c>
      <c r="CJ106" s="1059">
        <v>2343</v>
      </c>
      <c r="CK106" s="1059">
        <v>2261</v>
      </c>
      <c r="CL106" s="1059">
        <v>2448</v>
      </c>
      <c r="CM106" s="1059">
        <v>10659</v>
      </c>
      <c r="CN106" s="1059">
        <v>13107</v>
      </c>
      <c r="CO106" s="1126">
        <v>43296</v>
      </c>
      <c r="CP106" s="1059">
        <v>3247</v>
      </c>
      <c r="CQ106" s="1059">
        <v>2639</v>
      </c>
      <c r="CR106" s="1059">
        <v>2318</v>
      </c>
      <c r="CS106" s="1059">
        <v>2270</v>
      </c>
      <c r="CT106" s="1059">
        <v>2594</v>
      </c>
      <c r="CU106" s="1059">
        <v>10474</v>
      </c>
      <c r="CV106" s="1059">
        <v>13068</v>
      </c>
      <c r="CW106" s="1126">
        <v>42875</v>
      </c>
      <c r="CX106" s="1059">
        <v>3182</v>
      </c>
      <c r="CY106" s="1059">
        <v>2514</v>
      </c>
      <c r="CZ106" s="1059">
        <v>2346</v>
      </c>
      <c r="DA106" s="1059">
        <v>2282</v>
      </c>
      <c r="DB106" s="1059">
        <v>2674</v>
      </c>
      <c r="DC106" s="1059">
        <v>10324</v>
      </c>
      <c r="DD106" s="1059">
        <v>12998</v>
      </c>
      <c r="DE106" s="1126">
        <v>42229</v>
      </c>
      <c r="DF106" s="1059">
        <v>2999</v>
      </c>
      <c r="DG106" s="1059">
        <v>2440</v>
      </c>
      <c r="DH106" s="1059">
        <v>2330</v>
      </c>
      <c r="DI106" s="1059">
        <v>2334</v>
      </c>
      <c r="DJ106" s="1059">
        <v>2690</v>
      </c>
      <c r="DK106" s="1059">
        <v>10103</v>
      </c>
      <c r="DL106" s="1059">
        <v>12793</v>
      </c>
      <c r="DM106" s="1126">
        <v>41600</v>
      </c>
      <c r="DN106" s="1059">
        <v>2690</v>
      </c>
      <c r="DO106" s="1059">
        <v>2384</v>
      </c>
      <c r="DP106" s="1059">
        <v>2318</v>
      </c>
      <c r="DQ106" s="1059">
        <v>2323</v>
      </c>
      <c r="DR106" s="1059">
        <v>2645</v>
      </c>
      <c r="DS106" s="1059">
        <v>9715</v>
      </c>
      <c r="DT106" s="1059">
        <v>12360</v>
      </c>
      <c r="DU106" s="1126">
        <v>40337</v>
      </c>
      <c r="DV106" s="1059">
        <v>2601</v>
      </c>
      <c r="DW106" s="1059">
        <v>2356</v>
      </c>
      <c r="DX106" s="1059">
        <v>2349</v>
      </c>
      <c r="DY106" s="1059">
        <v>2298</v>
      </c>
      <c r="DZ106" s="1059">
        <v>2590</v>
      </c>
      <c r="EA106" s="1059">
        <v>9604</v>
      </c>
      <c r="EB106" s="1059">
        <v>12194</v>
      </c>
      <c r="EC106" s="1126">
        <v>39605</v>
      </c>
      <c r="ED106" s="1059">
        <v>2406</v>
      </c>
      <c r="EE106" s="1059">
        <v>2298</v>
      </c>
      <c r="EF106" s="1059">
        <v>2345</v>
      </c>
      <c r="EG106" s="1059">
        <v>2226</v>
      </c>
      <c r="EH106" s="1059">
        <v>2532</v>
      </c>
      <c r="EI106" s="1059">
        <v>9275</v>
      </c>
      <c r="EJ106" s="1059">
        <v>11807</v>
      </c>
      <c r="EK106" s="1126">
        <v>38582</v>
      </c>
      <c r="EL106" s="1059">
        <v>2355</v>
      </c>
      <c r="EM106" s="1059">
        <v>2334</v>
      </c>
      <c r="EN106" s="1059">
        <v>2317</v>
      </c>
      <c r="EO106" s="1059">
        <v>2176</v>
      </c>
      <c r="EP106" s="1059">
        <v>2452</v>
      </c>
      <c r="EQ106" s="1059">
        <v>9182</v>
      </c>
      <c r="ER106" s="1059">
        <v>11634</v>
      </c>
      <c r="ES106" s="1126">
        <v>38061</v>
      </c>
      <c r="ET106" s="1059" t="s">
        <v>770</v>
      </c>
      <c r="EU106" s="1059" t="s">
        <v>770</v>
      </c>
      <c r="EV106" s="1059">
        <v>59</v>
      </c>
      <c r="EW106" s="1059">
        <v>73</v>
      </c>
      <c r="EX106" s="1059">
        <v>132</v>
      </c>
      <c r="EY106" s="1059">
        <v>442</v>
      </c>
      <c r="EZ106" s="1098">
        <v>0.29864253393665158</v>
      </c>
      <c r="FA106" s="1098">
        <v>0.25786020902564144</v>
      </c>
      <c r="FB106" s="1098">
        <v>0.3428947309235682</v>
      </c>
      <c r="FC106" s="64" t="s">
        <v>2154</v>
      </c>
      <c r="FD106" s="1098">
        <v>0.16515837104072398</v>
      </c>
      <c r="FE106" s="1098">
        <v>0.1334553649671178</v>
      </c>
      <c r="FF106" s="1098">
        <v>0.20263150146527578</v>
      </c>
      <c r="FG106" s="1126" t="s">
        <v>2154</v>
      </c>
      <c r="FH106" s="1059" t="s">
        <v>770</v>
      </c>
      <c r="FI106" s="1059" t="s">
        <v>770</v>
      </c>
      <c r="FJ106" s="1059">
        <v>54</v>
      </c>
      <c r="FK106" s="1059">
        <v>84</v>
      </c>
      <c r="FL106" s="1059">
        <v>138</v>
      </c>
      <c r="FM106" s="1059">
        <v>428</v>
      </c>
      <c r="FN106" s="1098">
        <v>0.32242990654205606</v>
      </c>
      <c r="FO106" s="1098">
        <v>0.27989722679986795</v>
      </c>
      <c r="FP106" s="1098">
        <v>0.36812174660974101</v>
      </c>
      <c r="FQ106" s="1059" t="s">
        <v>2154</v>
      </c>
      <c r="FR106" s="1098">
        <v>0.19626168224299065</v>
      </c>
      <c r="FS106" s="1098">
        <v>0.16140686137089377</v>
      </c>
      <c r="FT106" s="1098">
        <v>0.23652032998764785</v>
      </c>
      <c r="FU106" s="1126" t="s">
        <v>2154</v>
      </c>
      <c r="FV106" s="1059" t="s">
        <v>770</v>
      </c>
      <c r="FW106" s="1059" t="s">
        <v>770</v>
      </c>
      <c r="FX106" s="1059">
        <v>76</v>
      </c>
      <c r="FY106" s="1059">
        <v>78</v>
      </c>
      <c r="FZ106" s="1059">
        <v>154</v>
      </c>
      <c r="GA106" s="1059">
        <v>450</v>
      </c>
      <c r="GB106" s="1098">
        <v>0.34222222222222221</v>
      </c>
      <c r="GC106" s="1098">
        <v>0.29988673003836547</v>
      </c>
      <c r="GD106" s="1098">
        <v>0.3872286772472831</v>
      </c>
      <c r="GE106" s="1059" t="s">
        <v>2154</v>
      </c>
      <c r="GF106" s="1098">
        <v>0.17333333333333334</v>
      </c>
      <c r="GG106" s="1098">
        <v>0.1411628589075318</v>
      </c>
      <c r="GH106" s="1098">
        <v>0.21103382941627571</v>
      </c>
      <c r="GI106" s="1126" t="s">
        <v>2154</v>
      </c>
      <c r="GJ106" s="1059" t="s">
        <v>770</v>
      </c>
      <c r="GK106" s="1059" t="s">
        <v>770</v>
      </c>
      <c r="GL106" s="1059">
        <v>53</v>
      </c>
      <c r="GM106" s="1059">
        <v>75</v>
      </c>
      <c r="GN106" s="1059">
        <v>128</v>
      </c>
      <c r="GO106" s="1059">
        <v>430</v>
      </c>
      <c r="GP106" s="1098">
        <v>0.29767441860465116</v>
      </c>
      <c r="GQ106" s="1098">
        <v>0.25640346652711715</v>
      </c>
      <c r="GR106" s="1098">
        <v>0.34252836337917614</v>
      </c>
      <c r="GS106" s="1059" t="s">
        <v>2154</v>
      </c>
      <c r="GT106" s="1098">
        <v>0.1744186046511628</v>
      </c>
      <c r="GU106" s="1098">
        <v>0.14147782948285931</v>
      </c>
      <c r="GV106" s="1098">
        <v>0.21312511519393451</v>
      </c>
      <c r="GW106" s="1126" t="s">
        <v>2154</v>
      </c>
      <c r="GX106" s="1059" t="s">
        <v>770</v>
      </c>
      <c r="GY106" s="1059" t="s">
        <v>770</v>
      </c>
      <c r="GZ106" s="1059">
        <v>70</v>
      </c>
      <c r="HA106" s="1059">
        <v>51</v>
      </c>
      <c r="HB106" s="1059">
        <v>121</v>
      </c>
      <c r="HC106" s="1059">
        <v>605</v>
      </c>
      <c r="HD106" s="1098">
        <v>0.2</v>
      </c>
      <c r="HE106" s="1098">
        <v>0.17006366951010313</v>
      </c>
      <c r="HF106" s="1098">
        <v>0.23372200450901007</v>
      </c>
      <c r="HG106" s="1059" t="s">
        <v>2154</v>
      </c>
      <c r="HH106" s="1098">
        <v>8.4297520661157019E-2</v>
      </c>
      <c r="HI106" s="1098">
        <v>6.4696168117232083E-2</v>
      </c>
      <c r="HJ106" s="1098">
        <v>0.10914458679079529</v>
      </c>
      <c r="HK106" s="1126" t="s">
        <v>2154</v>
      </c>
      <c r="HL106" s="1059" t="s">
        <v>770</v>
      </c>
      <c r="HM106" s="1059" t="s">
        <v>770</v>
      </c>
      <c r="HN106" s="1059">
        <v>56</v>
      </c>
      <c r="HO106" s="1059">
        <v>37</v>
      </c>
      <c r="HP106" s="1059">
        <v>93</v>
      </c>
      <c r="HQ106" s="1059">
        <v>541</v>
      </c>
      <c r="HR106" s="1098">
        <v>0.17190388170055454</v>
      </c>
      <c r="HS106" s="1098">
        <v>0.14245200588091961</v>
      </c>
      <c r="HT106" s="1098">
        <v>0.20598230605930012</v>
      </c>
      <c r="HU106" s="1059" t="s">
        <v>3498</v>
      </c>
      <c r="HV106" s="1098">
        <v>6.839186691312385E-2</v>
      </c>
      <c r="HW106" s="1098">
        <v>5.002269363766304E-2</v>
      </c>
      <c r="HX106" s="1098">
        <v>9.2847232210457015E-2</v>
      </c>
      <c r="HY106" s="1126" t="s">
        <v>2154</v>
      </c>
      <c r="HZ106" s="1059" t="s">
        <v>770</v>
      </c>
      <c r="IA106" s="1059" t="s">
        <v>770</v>
      </c>
      <c r="IB106" s="1059">
        <v>62</v>
      </c>
      <c r="IC106" s="1059">
        <v>20</v>
      </c>
      <c r="ID106" s="1059">
        <v>82</v>
      </c>
      <c r="IE106" s="1059">
        <v>554</v>
      </c>
      <c r="IF106" s="1098">
        <v>0.14801444043321299</v>
      </c>
      <c r="IG106" s="1098">
        <v>0.12087010675397619</v>
      </c>
      <c r="IH106" s="1098">
        <v>0.18000652435106879</v>
      </c>
      <c r="II106" s="1059" t="s">
        <v>3498</v>
      </c>
      <c r="IJ106" s="1098">
        <v>3.6101083032490974E-2</v>
      </c>
      <c r="IK106" s="1098">
        <v>2.3489524160268414E-2</v>
      </c>
      <c r="IL106" s="1098">
        <v>5.5101728116637008E-2</v>
      </c>
      <c r="IM106" s="1126" t="s">
        <v>3498</v>
      </c>
      <c r="IN106" s="1059" t="s">
        <v>770</v>
      </c>
      <c r="IO106" s="1059" t="s">
        <v>770</v>
      </c>
      <c r="IP106" s="1059">
        <v>45</v>
      </c>
      <c r="IQ106" s="1059">
        <v>29</v>
      </c>
      <c r="IR106" s="1059">
        <v>74</v>
      </c>
      <c r="IS106" s="1059">
        <v>328</v>
      </c>
      <c r="IT106" s="1098">
        <v>0.22560975609756098</v>
      </c>
      <c r="IU106" s="1098">
        <v>0.18370217111036186</v>
      </c>
      <c r="IV106" s="1098">
        <v>0.27387012669809108</v>
      </c>
      <c r="IW106" s="1059" t="s">
        <v>2154</v>
      </c>
      <c r="IX106" s="1098">
        <v>8.8414634146341459E-2</v>
      </c>
      <c r="IY106" s="1098">
        <v>6.2264616831157291E-2</v>
      </c>
      <c r="IZ106" s="1098">
        <v>0.12409382988152211</v>
      </c>
      <c r="JA106" s="1126" t="s">
        <v>2154</v>
      </c>
      <c r="JB106" s="1059">
        <v>41882</v>
      </c>
      <c r="JC106" s="1059">
        <v>3137</v>
      </c>
      <c r="JD106" s="1059">
        <v>2490</v>
      </c>
      <c r="JE106" s="1059">
        <v>2340</v>
      </c>
      <c r="JF106" s="1059">
        <v>2225</v>
      </c>
      <c r="JG106" s="1126">
        <v>2676</v>
      </c>
      <c r="JH106" s="1059">
        <v>5199</v>
      </c>
      <c r="JI106" s="1059">
        <v>54</v>
      </c>
      <c r="JJ106" s="1059">
        <v>85</v>
      </c>
      <c r="JK106" s="1059">
        <v>69</v>
      </c>
      <c r="JL106" s="1059">
        <v>89</v>
      </c>
      <c r="JM106" s="1126">
        <v>115</v>
      </c>
      <c r="JN106" s="1060">
        <v>0.12413447304331217</v>
      </c>
      <c r="JO106" s="1060">
        <v>1.7213898629263629E-2</v>
      </c>
      <c r="JP106" s="1060">
        <v>3.4136546184738957E-2</v>
      </c>
      <c r="JQ106" s="1060">
        <v>2.9487179487179487E-2</v>
      </c>
      <c r="JR106" s="1060">
        <v>0.04</v>
      </c>
      <c r="JS106" s="1072">
        <v>4.2974588938714496E-2</v>
      </c>
      <c r="JT106" s="1059">
        <v>42017</v>
      </c>
      <c r="JU106" s="1059">
        <v>34489</v>
      </c>
      <c r="JV106" s="1059">
        <v>31246</v>
      </c>
      <c r="JW106" s="1059">
        <v>3243</v>
      </c>
      <c r="JX106" s="1059">
        <v>407</v>
      </c>
      <c r="JY106" s="1059">
        <v>14</v>
      </c>
      <c r="JZ106" s="1059">
        <v>2822</v>
      </c>
      <c r="KA106" s="1059">
        <v>1085</v>
      </c>
      <c r="KB106" s="1059">
        <v>5157</v>
      </c>
      <c r="KC106" s="1059">
        <v>882</v>
      </c>
      <c r="KD106" s="1059">
        <v>404</v>
      </c>
      <c r="KE106" s="1060">
        <v>0.74365137920365565</v>
      </c>
      <c r="KF106" s="1072">
        <v>0.25634862079634435</v>
      </c>
      <c r="KG106" s="1059">
        <v>3147</v>
      </c>
      <c r="KH106" s="1059">
        <v>2224</v>
      </c>
      <c r="KI106" s="1059">
        <v>2039</v>
      </c>
      <c r="KJ106" s="1059">
        <v>185</v>
      </c>
      <c r="KK106" s="1059">
        <v>4</v>
      </c>
      <c r="KL106" s="1059">
        <v>4</v>
      </c>
      <c r="KM106" s="1059">
        <v>177</v>
      </c>
      <c r="KN106" s="1059">
        <v>241</v>
      </c>
      <c r="KO106" s="1059">
        <v>538</v>
      </c>
      <c r="KP106" s="1059">
        <v>101</v>
      </c>
      <c r="KQ106" s="1059">
        <v>43</v>
      </c>
      <c r="KR106" s="1060">
        <v>0.64791865268509696</v>
      </c>
      <c r="KS106" s="1072">
        <v>0.35208134731490304</v>
      </c>
      <c r="KT106" s="1059">
        <v>1566</v>
      </c>
      <c r="KU106" s="1059">
        <v>1178</v>
      </c>
      <c r="KV106" s="1059">
        <v>1103</v>
      </c>
      <c r="KW106" s="1059">
        <v>75</v>
      </c>
      <c r="KX106" s="1059">
        <v>0</v>
      </c>
      <c r="KY106" s="1059">
        <v>0</v>
      </c>
      <c r="KZ106" s="1059">
        <v>75</v>
      </c>
      <c r="LA106" s="1059">
        <v>93</v>
      </c>
      <c r="LB106" s="1059">
        <v>234</v>
      </c>
      <c r="LC106" s="1059">
        <v>50</v>
      </c>
      <c r="LD106" s="1059">
        <v>11</v>
      </c>
      <c r="LE106" s="1060">
        <v>0.70434227330779053</v>
      </c>
      <c r="LF106" s="1072">
        <v>0.29565772669220947</v>
      </c>
      <c r="LG106" s="1059">
        <v>924</v>
      </c>
      <c r="LH106" s="1059">
        <v>693</v>
      </c>
      <c r="LI106" s="1059">
        <v>655</v>
      </c>
      <c r="LJ106" s="1059">
        <v>38</v>
      </c>
      <c r="LK106" s="1059">
        <v>1</v>
      </c>
      <c r="LL106" s="1059">
        <v>0</v>
      </c>
      <c r="LM106" s="1059">
        <v>37</v>
      </c>
      <c r="LN106" s="1059">
        <v>57</v>
      </c>
      <c r="LO106" s="1059">
        <v>139</v>
      </c>
      <c r="LP106" s="1059">
        <v>26</v>
      </c>
      <c r="LQ106" s="1059">
        <v>9</v>
      </c>
      <c r="LR106" s="1060">
        <v>0.70887445887445888</v>
      </c>
      <c r="LS106" s="1072">
        <v>0.29112554112554112</v>
      </c>
      <c r="LT106" s="1059">
        <v>2340</v>
      </c>
      <c r="LU106" s="1059">
        <v>1869</v>
      </c>
      <c r="LV106" s="1059">
        <v>1783</v>
      </c>
      <c r="LW106" s="1059">
        <v>86</v>
      </c>
      <c r="LX106" s="1059">
        <v>3</v>
      </c>
      <c r="LY106" s="1059">
        <v>0</v>
      </c>
      <c r="LZ106" s="1059">
        <v>83</v>
      </c>
      <c r="MA106" s="1059">
        <v>105</v>
      </c>
      <c r="MB106" s="1059">
        <v>298</v>
      </c>
      <c r="MC106" s="1059">
        <v>51</v>
      </c>
      <c r="MD106" s="1059">
        <v>17</v>
      </c>
      <c r="ME106" s="1060">
        <v>0.76196581196581192</v>
      </c>
      <c r="MF106" s="1072">
        <v>0.23803418803418808</v>
      </c>
      <c r="MG106" s="1059">
        <v>492</v>
      </c>
      <c r="MH106" s="1059">
        <v>393</v>
      </c>
      <c r="MI106" s="1059">
        <v>384</v>
      </c>
      <c r="MJ106" s="1059">
        <v>9</v>
      </c>
      <c r="MK106" s="1059">
        <v>0</v>
      </c>
      <c r="ML106" s="1059">
        <v>0</v>
      </c>
      <c r="MM106" s="1059">
        <v>9</v>
      </c>
      <c r="MN106" s="1059">
        <v>23</v>
      </c>
      <c r="MO106" s="1059">
        <v>54</v>
      </c>
      <c r="MP106" s="1059">
        <v>15</v>
      </c>
      <c r="MQ106" s="1059">
        <v>7</v>
      </c>
      <c r="MR106" s="1060">
        <v>0.78048780487804881</v>
      </c>
      <c r="MS106" s="1072">
        <v>0.21951219512195119</v>
      </c>
      <c r="MT106" s="1059">
        <v>969</v>
      </c>
      <c r="MU106" s="1059">
        <v>775</v>
      </c>
      <c r="MV106" s="1059">
        <v>741</v>
      </c>
      <c r="MW106" s="1059">
        <v>34</v>
      </c>
      <c r="MX106" s="1059">
        <v>2</v>
      </c>
      <c r="MY106" s="1059">
        <v>0</v>
      </c>
      <c r="MZ106" s="1059">
        <v>32</v>
      </c>
      <c r="NA106" s="1059">
        <v>34</v>
      </c>
      <c r="NB106" s="1059">
        <v>117</v>
      </c>
      <c r="NC106" s="1059">
        <v>25</v>
      </c>
      <c r="ND106" s="1059">
        <v>18</v>
      </c>
      <c r="NE106" s="1060">
        <v>0.76470588235294112</v>
      </c>
      <c r="NF106" s="1072">
        <v>0.23529411764705888</v>
      </c>
      <c r="NG106" s="1059">
        <v>813</v>
      </c>
      <c r="NH106" s="1059">
        <v>636</v>
      </c>
      <c r="NI106" s="1059">
        <v>607</v>
      </c>
      <c r="NJ106" s="1059">
        <v>29</v>
      </c>
      <c r="NK106" s="1059">
        <v>0</v>
      </c>
      <c r="NL106" s="1059">
        <v>0</v>
      </c>
      <c r="NM106" s="1059">
        <v>29</v>
      </c>
      <c r="NN106" s="1059">
        <v>36</v>
      </c>
      <c r="NO106" s="1059">
        <v>117</v>
      </c>
      <c r="NP106" s="1059">
        <v>16</v>
      </c>
      <c r="NQ106" s="1059">
        <v>8</v>
      </c>
      <c r="NR106" s="1060">
        <v>0.74661746617466174</v>
      </c>
      <c r="NS106" s="1072">
        <v>0.25338253382533826</v>
      </c>
      <c r="NT106" s="1059">
        <v>2695</v>
      </c>
      <c r="NU106" s="1059">
        <v>2220</v>
      </c>
      <c r="NV106" s="1059">
        <v>1962</v>
      </c>
      <c r="NW106" s="1059">
        <v>258</v>
      </c>
      <c r="NX106" s="1059">
        <v>12</v>
      </c>
      <c r="NY106" s="1059">
        <v>3</v>
      </c>
      <c r="NZ106" s="1059">
        <v>243</v>
      </c>
      <c r="OA106" s="1059">
        <v>77</v>
      </c>
      <c r="OB106" s="1059">
        <v>343</v>
      </c>
      <c r="OC106" s="1059">
        <v>37</v>
      </c>
      <c r="OD106" s="1059">
        <v>18</v>
      </c>
      <c r="OE106" s="1060">
        <v>0.72801484230055657</v>
      </c>
      <c r="OF106" s="1072">
        <v>0.27198515769944343</v>
      </c>
      <c r="OG106" s="1059">
        <v>12946</v>
      </c>
      <c r="OH106" s="1059">
        <v>9988</v>
      </c>
      <c r="OI106" s="1059">
        <v>9274</v>
      </c>
      <c r="OJ106" s="1059">
        <v>714</v>
      </c>
      <c r="OK106" s="1059">
        <v>22</v>
      </c>
      <c r="OL106" s="1059">
        <v>7</v>
      </c>
      <c r="OM106" s="1059">
        <v>685</v>
      </c>
      <c r="ON106" s="1059">
        <v>666</v>
      </c>
      <c r="OO106" s="1059">
        <v>1840</v>
      </c>
      <c r="OP106" s="1059">
        <v>321</v>
      </c>
      <c r="OQ106" s="1059">
        <v>131</v>
      </c>
      <c r="OR106" s="1060">
        <v>0.71636026571914102</v>
      </c>
      <c r="OS106" s="1072">
        <v>0.28363973428085898</v>
      </c>
      <c r="OT106" s="1059">
        <v>42875</v>
      </c>
      <c r="OU106" s="1059">
        <v>12.952384793002915</v>
      </c>
      <c r="OV106" s="1060">
        <v>0</v>
      </c>
      <c r="OW106" s="1072">
        <v>0.04</v>
      </c>
      <c r="OX106" s="1059">
        <v>8661</v>
      </c>
      <c r="OY106" s="1060">
        <v>0.11766701304699226</v>
      </c>
      <c r="OZ106" s="1059">
        <v>1019.1139999999999</v>
      </c>
      <c r="PA106" s="1060">
        <v>0</v>
      </c>
      <c r="PB106" s="1072">
        <v>0</v>
      </c>
      <c r="PC106" s="1059">
        <v>1275</v>
      </c>
      <c r="PD106" s="1059">
        <v>225</v>
      </c>
      <c r="PE106" s="1126">
        <v>85</v>
      </c>
      <c r="PF106" s="1059">
        <v>1250</v>
      </c>
      <c r="PG106" s="1059">
        <v>260</v>
      </c>
      <c r="PH106" s="1126">
        <v>105</v>
      </c>
      <c r="PI106" s="1059">
        <v>1205</v>
      </c>
      <c r="PJ106" s="1059">
        <v>240</v>
      </c>
      <c r="PK106" s="1126">
        <v>85</v>
      </c>
      <c r="PL106" s="1059">
        <v>1140</v>
      </c>
      <c r="PM106" s="1059">
        <v>255</v>
      </c>
      <c r="PN106" s="1126">
        <v>80</v>
      </c>
      <c r="PO106" s="1059">
        <v>1105</v>
      </c>
      <c r="PP106" s="1059">
        <v>245</v>
      </c>
      <c r="PQ106" s="1126">
        <v>90</v>
      </c>
      <c r="PR106" s="1059">
        <v>1020</v>
      </c>
      <c r="PS106" s="1059">
        <v>230</v>
      </c>
      <c r="PT106" s="1126">
        <v>75</v>
      </c>
      <c r="PU106" s="1059" t="s">
        <v>770</v>
      </c>
      <c r="PV106" s="1059" t="s">
        <v>770</v>
      </c>
      <c r="PW106" s="1059" t="s">
        <v>770</v>
      </c>
      <c r="PX106" s="1059" t="s">
        <v>770</v>
      </c>
      <c r="PY106" s="1059" t="s">
        <v>770</v>
      </c>
      <c r="PZ106" s="1059" t="s">
        <v>770</v>
      </c>
      <c r="QA106" s="1059" t="s">
        <v>770</v>
      </c>
      <c r="QB106" s="1126" t="s">
        <v>770</v>
      </c>
      <c r="QC106" s="1059">
        <v>638</v>
      </c>
      <c r="QD106" s="1059">
        <v>526</v>
      </c>
      <c r="QE106" s="1059" t="s">
        <v>770</v>
      </c>
      <c r="QF106" s="1059">
        <v>639</v>
      </c>
      <c r="QG106" s="1059">
        <v>627</v>
      </c>
      <c r="QH106" s="1059">
        <v>662</v>
      </c>
      <c r="QI106" s="1059">
        <v>667</v>
      </c>
      <c r="QJ106" s="1059">
        <v>528</v>
      </c>
      <c r="QK106" s="1126">
        <v>563</v>
      </c>
      <c r="QL106" s="1059">
        <v>660</v>
      </c>
      <c r="QM106" s="1059">
        <v>653</v>
      </c>
      <c r="QN106" s="1059">
        <v>627</v>
      </c>
      <c r="QO106" s="1059">
        <v>627</v>
      </c>
      <c r="QP106" s="1059">
        <v>689</v>
      </c>
      <c r="QQ106" s="1059">
        <v>640</v>
      </c>
      <c r="QR106" s="1059">
        <v>664</v>
      </c>
      <c r="QS106" s="1059">
        <v>594</v>
      </c>
      <c r="QT106" s="1059">
        <v>608</v>
      </c>
      <c r="QU106" s="1059">
        <v>553</v>
      </c>
      <c r="QV106" s="1059">
        <v>517</v>
      </c>
      <c r="QW106" s="1059">
        <v>499</v>
      </c>
      <c r="QX106" s="1059">
        <v>477</v>
      </c>
      <c r="QY106" s="1059">
        <v>476</v>
      </c>
      <c r="QZ106" s="1059">
        <v>459</v>
      </c>
      <c r="RA106" s="1059">
        <v>502</v>
      </c>
      <c r="RB106" s="1059">
        <v>462</v>
      </c>
      <c r="RC106" s="1059">
        <v>441</v>
      </c>
      <c r="RD106" s="1059">
        <v>431</v>
      </c>
      <c r="RE106" s="1059">
        <v>388</v>
      </c>
      <c r="RF106" s="1059">
        <v>363</v>
      </c>
      <c r="RG106" s="1059">
        <v>405</v>
      </c>
      <c r="RH106" s="1059">
        <v>491</v>
      </c>
      <c r="RI106" s="1059">
        <v>478</v>
      </c>
      <c r="RJ106" s="1126">
        <v>585</v>
      </c>
      <c r="RK106" s="1059">
        <v>642</v>
      </c>
      <c r="RL106" s="1059">
        <v>633</v>
      </c>
      <c r="RM106" s="1059">
        <v>619</v>
      </c>
      <c r="RN106" s="1059">
        <v>667</v>
      </c>
      <c r="RO106" s="1059">
        <v>632</v>
      </c>
      <c r="RP106" s="1059">
        <v>673</v>
      </c>
      <c r="RQ106" s="1059">
        <v>594</v>
      </c>
      <c r="RR106" s="1059">
        <v>611</v>
      </c>
      <c r="RS106" s="1059">
        <v>563</v>
      </c>
      <c r="RT106" s="1059">
        <v>535</v>
      </c>
      <c r="RU106" s="1059">
        <v>509</v>
      </c>
      <c r="RV106" s="1059">
        <v>499</v>
      </c>
      <c r="RW106" s="1059">
        <v>462</v>
      </c>
      <c r="RX106" s="1059">
        <v>446</v>
      </c>
      <c r="RY106" s="1059">
        <v>495</v>
      </c>
      <c r="RZ106" s="1059">
        <v>472</v>
      </c>
      <c r="SA106" s="1059">
        <v>449</v>
      </c>
      <c r="SB106" s="1059">
        <v>449</v>
      </c>
      <c r="SC106" s="1059">
        <v>459</v>
      </c>
      <c r="SD106" s="1059">
        <v>372</v>
      </c>
      <c r="SE106" s="1059">
        <v>395</v>
      </c>
      <c r="SF106" s="1059">
        <v>457</v>
      </c>
      <c r="SG106" s="1059">
        <v>447</v>
      </c>
      <c r="SH106" s="1059">
        <v>548</v>
      </c>
      <c r="SI106" s="1126">
        <v>570</v>
      </c>
      <c r="SJ106" s="1059">
        <v>662</v>
      </c>
      <c r="SK106" s="1059">
        <v>651</v>
      </c>
      <c r="SL106" s="1059">
        <v>682</v>
      </c>
      <c r="SM106" s="1059">
        <v>643</v>
      </c>
      <c r="SN106" s="1059">
        <v>686</v>
      </c>
      <c r="SO106" s="1059">
        <v>599</v>
      </c>
      <c r="SP106" s="1059">
        <v>622</v>
      </c>
      <c r="SQ106" s="1059">
        <v>564</v>
      </c>
      <c r="SR106" s="1059">
        <v>547</v>
      </c>
      <c r="SS106" s="1059">
        <v>519</v>
      </c>
      <c r="ST106" s="1059">
        <v>488</v>
      </c>
      <c r="SU106" s="1059">
        <v>470</v>
      </c>
      <c r="SV106" s="1059">
        <v>435</v>
      </c>
      <c r="SW106" s="1059">
        <v>487</v>
      </c>
      <c r="SX106" s="1059">
        <v>466</v>
      </c>
      <c r="SY106" s="1059">
        <v>456</v>
      </c>
      <c r="SZ106" s="1059">
        <v>459</v>
      </c>
      <c r="TA106" s="1059">
        <v>470</v>
      </c>
      <c r="TB106" s="1059">
        <v>442</v>
      </c>
      <c r="TC106" s="1059">
        <v>396</v>
      </c>
      <c r="TD106" s="1059">
        <v>416</v>
      </c>
      <c r="TE106" s="1059">
        <v>412</v>
      </c>
      <c r="TF106" s="1059">
        <v>476</v>
      </c>
      <c r="TG106" s="1059">
        <v>514</v>
      </c>
      <c r="TH106" s="1126">
        <v>575</v>
      </c>
      <c r="TI106" s="1059">
        <v>232</v>
      </c>
      <c r="TJ106" s="1059">
        <v>322</v>
      </c>
      <c r="TK106" s="1059">
        <v>554</v>
      </c>
      <c r="TL106" s="1060">
        <v>0.58122743682310474</v>
      </c>
      <c r="TM106" s="1060">
        <v>0.53972359809622328</v>
      </c>
      <c r="TN106" s="1060">
        <v>0.62161256395645859</v>
      </c>
      <c r="TO106" s="1126" t="s">
        <v>3499</v>
      </c>
      <c r="TP106" s="1059">
        <v>220</v>
      </c>
      <c r="TQ106" s="1059">
        <v>346</v>
      </c>
      <c r="TR106" s="1059">
        <v>566</v>
      </c>
      <c r="TS106" s="1060">
        <v>0.61130742049469966</v>
      </c>
      <c r="TT106" s="1060">
        <v>0.57052755015006384</v>
      </c>
      <c r="TU106" s="1060">
        <v>0.65058658264883995</v>
      </c>
      <c r="TV106" s="1126" t="s">
        <v>2154</v>
      </c>
      <c r="TW106" s="1059">
        <v>214</v>
      </c>
      <c r="TX106" s="1059">
        <v>394</v>
      </c>
      <c r="TY106" s="1059">
        <v>608</v>
      </c>
      <c r="TZ106" s="1060">
        <v>0.64802631578947367</v>
      </c>
      <c r="UA106" s="1060">
        <v>0.60924299797487225</v>
      </c>
      <c r="UB106" s="1060">
        <v>0.68495086124307702</v>
      </c>
      <c r="UC106" s="1126" t="s">
        <v>2154</v>
      </c>
      <c r="UD106" s="1059">
        <v>187</v>
      </c>
      <c r="UE106" s="1059">
        <v>428</v>
      </c>
      <c r="UF106" s="1059">
        <v>615</v>
      </c>
      <c r="UG106" s="1060">
        <v>0.69593495934959348</v>
      </c>
      <c r="UH106" s="1060">
        <v>0.65845513847275983</v>
      </c>
      <c r="UI106" s="1060">
        <v>0.73098224741160833</v>
      </c>
      <c r="UJ106" s="1126" t="s">
        <v>2154</v>
      </c>
      <c r="UK106" s="1059">
        <v>190</v>
      </c>
      <c r="UL106" s="1059">
        <v>459</v>
      </c>
      <c r="UM106" s="1059">
        <v>649</v>
      </c>
      <c r="UN106" s="1060">
        <v>0.70724191063174113</v>
      </c>
      <c r="UO106" s="1060">
        <v>0.67109655873095653</v>
      </c>
      <c r="UP106" s="1060">
        <v>0.74094835104840551</v>
      </c>
      <c r="UQ106" s="1126" t="s">
        <v>2154</v>
      </c>
      <c r="UR106" s="1059">
        <v>6483</v>
      </c>
      <c r="US106" s="1059">
        <v>6009</v>
      </c>
      <c r="UT106" s="1059">
        <v>474</v>
      </c>
      <c r="UU106" s="1059">
        <v>402</v>
      </c>
      <c r="UV106" s="1060">
        <v>0.84810126582278478</v>
      </c>
      <c r="UW106" s="1059">
        <v>72</v>
      </c>
      <c r="UX106" s="1072">
        <v>0.15189873417721519</v>
      </c>
      <c r="UY106" s="1059">
        <v>5627</v>
      </c>
      <c r="UZ106" s="1059">
        <v>3151</v>
      </c>
      <c r="VA106" s="1059">
        <v>1270</v>
      </c>
      <c r="VB106" s="1059">
        <v>1206</v>
      </c>
      <c r="VC106" s="1060">
        <v>0.55997867424915582</v>
      </c>
      <c r="VD106" s="1060">
        <v>0.2256975297671939</v>
      </c>
      <c r="VE106" s="1072">
        <v>0.21432379598365026</v>
      </c>
      <c r="VF106" s="1059">
        <v>11921</v>
      </c>
      <c r="VG106" s="1059">
        <v>1178</v>
      </c>
      <c r="VH106" s="1059">
        <v>900</v>
      </c>
      <c r="VI106" s="1059">
        <v>392</v>
      </c>
      <c r="VJ106" s="1059">
        <v>9526</v>
      </c>
      <c r="VK106" s="1059">
        <v>745</v>
      </c>
      <c r="VL106" s="1059">
        <v>5556</v>
      </c>
      <c r="VM106" s="1072">
        <v>0.13408927285817135</v>
      </c>
      <c r="VN106" s="1059">
        <v>3306</v>
      </c>
      <c r="VO106" s="1059">
        <v>4</v>
      </c>
      <c r="VP106" s="1059">
        <v>699</v>
      </c>
      <c r="VQ106" s="1059">
        <v>1112</v>
      </c>
      <c r="VR106" s="1059">
        <v>465</v>
      </c>
      <c r="VS106" s="1126">
        <v>5586</v>
      </c>
      <c r="VT106" s="1059">
        <v>2497</v>
      </c>
      <c r="VU106" s="1059">
        <v>2063</v>
      </c>
      <c r="VV106" s="1059">
        <v>425</v>
      </c>
      <c r="VW106" s="1059">
        <v>9</v>
      </c>
      <c r="VX106" s="1059">
        <v>434</v>
      </c>
      <c r="VY106" s="1060">
        <v>0.17020424509411294</v>
      </c>
      <c r="VZ106" s="1072">
        <v>0.17380857028434121</v>
      </c>
      <c r="WA106" s="1059">
        <v>345</v>
      </c>
      <c r="WB106" s="1059">
        <v>300</v>
      </c>
      <c r="WC106" s="1059">
        <v>255</v>
      </c>
      <c r="WD106" s="1059">
        <v>260</v>
      </c>
      <c r="WE106" s="1059">
        <v>250</v>
      </c>
      <c r="WF106" s="1059">
        <v>205</v>
      </c>
      <c r="WG106" s="1126">
        <v>205</v>
      </c>
      <c r="WH106" s="1059">
        <v>1109</v>
      </c>
      <c r="WI106" s="1059">
        <v>385</v>
      </c>
      <c r="WJ106" s="1060">
        <v>0.34715960324616774</v>
      </c>
      <c r="WK106" s="1126">
        <v>78</v>
      </c>
      <c r="WL106" s="1059" t="s">
        <v>770</v>
      </c>
      <c r="WM106" s="1060" t="s">
        <v>770</v>
      </c>
      <c r="WN106" s="1060" t="s">
        <v>770</v>
      </c>
      <c r="WO106" s="1072" t="s">
        <v>770</v>
      </c>
      <c r="WP106" s="1059" t="s">
        <v>770</v>
      </c>
      <c r="WQ106" s="1060" t="s">
        <v>770</v>
      </c>
      <c r="WR106" s="1060" t="s">
        <v>770</v>
      </c>
      <c r="WS106" s="1072" t="s">
        <v>770</v>
      </c>
      <c r="WT106" s="1059" t="s">
        <v>770</v>
      </c>
      <c r="WU106" s="1060" t="s">
        <v>770</v>
      </c>
      <c r="WV106" s="1060" t="s">
        <v>770</v>
      </c>
      <c r="WW106" s="1072" t="s">
        <v>770</v>
      </c>
      <c r="WX106" s="1059" t="s">
        <v>770</v>
      </c>
      <c r="WY106" s="1060" t="s">
        <v>770</v>
      </c>
      <c r="WZ106" s="1060" t="s">
        <v>770</v>
      </c>
      <c r="XA106" s="1072" t="s">
        <v>770</v>
      </c>
      <c r="XB106" s="1059">
        <v>633</v>
      </c>
      <c r="XC106" s="1059">
        <v>17364</v>
      </c>
      <c r="XD106" s="1072">
        <v>3.6454733932273671E-2</v>
      </c>
      <c r="XE106" s="1059">
        <v>375</v>
      </c>
      <c r="XF106" s="1059">
        <v>2455</v>
      </c>
      <c r="XG106" s="1060">
        <v>0.15274949083503056</v>
      </c>
      <c r="XH106" s="1060">
        <v>0.13906234276099752</v>
      </c>
      <c r="XI106" s="1060">
        <v>0.16752166090317136</v>
      </c>
      <c r="XJ106" s="1059">
        <v>410</v>
      </c>
      <c r="XK106" s="1059">
        <v>2535</v>
      </c>
      <c r="XL106" s="1060">
        <v>0.16173570019723865</v>
      </c>
      <c r="XM106" s="1060">
        <v>0.14791571598806752</v>
      </c>
      <c r="XN106" s="1060">
        <v>0.17657932325844494</v>
      </c>
      <c r="XO106" s="1059">
        <v>485</v>
      </c>
      <c r="XP106" s="1059">
        <v>2830</v>
      </c>
      <c r="XQ106" s="1060">
        <v>0.17137809187279152</v>
      </c>
      <c r="XR106" s="1060">
        <v>0.15794194832036762</v>
      </c>
      <c r="XS106" s="1060">
        <v>0.18570517272427939</v>
      </c>
      <c r="XT106" s="1059">
        <v>465</v>
      </c>
      <c r="XU106" s="1059">
        <v>3005</v>
      </c>
      <c r="XV106" s="1060">
        <v>0.15474209650582363</v>
      </c>
      <c r="XW106" s="1060">
        <v>0.14225285706795429</v>
      </c>
      <c r="XX106" s="1060">
        <v>0.16811293375264624</v>
      </c>
      <c r="XY106" s="1059">
        <v>395</v>
      </c>
      <c r="XZ106" s="1059">
        <v>3025</v>
      </c>
      <c r="YA106" s="1060">
        <v>0.13057851239669421</v>
      </c>
      <c r="YB106" s="1060">
        <v>0.11903846649918502</v>
      </c>
      <c r="YC106" s="1060">
        <v>0.14305562776541977</v>
      </c>
      <c r="YD106" s="1059">
        <v>405</v>
      </c>
      <c r="YE106" s="1059">
        <v>2885</v>
      </c>
      <c r="YF106" s="1060">
        <v>0.14038128249566725</v>
      </c>
      <c r="YG106" s="1060">
        <v>0.12818288183030352</v>
      </c>
      <c r="YH106" s="1060">
        <v>0.15353609459041254</v>
      </c>
      <c r="YI106" s="1059" t="s">
        <v>770</v>
      </c>
      <c r="YJ106" s="1059" t="s">
        <v>770</v>
      </c>
      <c r="YK106" s="1060" t="s">
        <v>770</v>
      </c>
      <c r="YL106" s="1060" t="s">
        <v>770</v>
      </c>
      <c r="YM106" s="1072" t="s">
        <v>770</v>
      </c>
      <c r="YN106" s="1059">
        <v>510</v>
      </c>
      <c r="YO106" s="1059">
        <v>495</v>
      </c>
      <c r="YP106" s="1059">
        <v>420</v>
      </c>
      <c r="YQ106" s="1059">
        <v>380</v>
      </c>
      <c r="YR106" s="1059">
        <v>380</v>
      </c>
      <c r="YS106" s="1059">
        <v>350</v>
      </c>
      <c r="YT106" s="1126">
        <v>315</v>
      </c>
      <c r="YU106" s="1059">
        <v>21</v>
      </c>
      <c r="YV106" s="1059">
        <v>297</v>
      </c>
      <c r="YW106" s="1060">
        <v>7.0707070707070704E-2</v>
      </c>
      <c r="YX106" s="1060">
        <v>4.67087082807622E-2</v>
      </c>
      <c r="YY106" s="1060">
        <v>0.10566875658193911</v>
      </c>
      <c r="YZ106" s="1059">
        <v>14</v>
      </c>
      <c r="ZA106" s="1059">
        <v>296</v>
      </c>
      <c r="ZB106" s="1060">
        <v>4.72972972972973E-2</v>
      </c>
      <c r="ZC106" s="1060">
        <v>2.8380080141809243E-2</v>
      </c>
      <c r="ZD106" s="1060">
        <v>7.781423650115836E-2</v>
      </c>
      <c r="ZE106" s="1059">
        <v>18</v>
      </c>
      <c r="ZF106" s="1059">
        <v>296</v>
      </c>
      <c r="ZG106" s="1060">
        <v>6.0810810810810814E-2</v>
      </c>
      <c r="ZH106" s="1060">
        <v>3.880840722312346E-2</v>
      </c>
      <c r="ZI106" s="1060">
        <v>9.4066676087218234E-2</v>
      </c>
      <c r="ZJ106" s="1059">
        <v>45</v>
      </c>
      <c r="ZK106" s="1059">
        <v>268</v>
      </c>
      <c r="ZL106" s="1060">
        <v>0.16791044776119404</v>
      </c>
      <c r="ZM106" s="1060">
        <v>0.12792228975944855</v>
      </c>
      <c r="ZN106" s="1072">
        <v>0.21728428479249165</v>
      </c>
      <c r="ZO106" s="1059">
        <v>630</v>
      </c>
      <c r="ZP106" s="1059">
        <v>45</v>
      </c>
      <c r="ZQ106" s="1059">
        <v>585</v>
      </c>
      <c r="ZR106" s="1060">
        <v>0.9285714285714286</v>
      </c>
      <c r="ZS106" s="1059">
        <v>237</v>
      </c>
      <c r="ZT106" s="1059">
        <v>134</v>
      </c>
      <c r="ZU106" s="1059">
        <v>371</v>
      </c>
      <c r="ZV106" s="1060">
        <v>0.40512820512820513</v>
      </c>
      <c r="ZW106" s="1060">
        <v>0.36609105043634377</v>
      </c>
      <c r="ZX106" s="1060">
        <v>0.44540320096656194</v>
      </c>
      <c r="ZY106" s="1060">
        <v>0.63418803418803416</v>
      </c>
      <c r="ZZ106" s="1060">
        <v>0.59439943703710918</v>
      </c>
      <c r="AAA106" s="1072">
        <v>0.67222581097860068</v>
      </c>
      <c r="AAB106" s="1059">
        <v>65</v>
      </c>
      <c r="AAC106" s="1059">
        <v>554</v>
      </c>
      <c r="AAD106" s="1059">
        <v>619</v>
      </c>
      <c r="AAE106" s="1060">
        <v>0.89499192245557346</v>
      </c>
      <c r="AAF106" s="1059">
        <v>217</v>
      </c>
      <c r="AAG106" s="1060">
        <v>0.39169675090252709</v>
      </c>
      <c r="AAH106" s="1060">
        <v>0.35192891068342103</v>
      </c>
      <c r="AAI106" s="1060">
        <v>0.43295620657966977</v>
      </c>
      <c r="AAJ106" s="1059">
        <v>134</v>
      </c>
      <c r="AAK106" s="1059">
        <v>351</v>
      </c>
      <c r="AAL106" s="1060">
        <v>0.63357400722021662</v>
      </c>
      <c r="AAM106" s="1060">
        <v>0.59265975794062931</v>
      </c>
      <c r="AAN106" s="1072">
        <v>0.67264859743489203</v>
      </c>
      <c r="AAO106" s="1059">
        <v>589</v>
      </c>
      <c r="AAP106" s="1059">
        <v>234</v>
      </c>
      <c r="AAQ106" s="1060">
        <v>0.39728353140916806</v>
      </c>
      <c r="AAR106" s="1060">
        <v>0.3585535176447332</v>
      </c>
      <c r="AAS106" s="1060">
        <v>0.43734469730012165</v>
      </c>
      <c r="AAT106" s="1059">
        <v>138</v>
      </c>
      <c r="AAU106" s="1059">
        <v>372</v>
      </c>
      <c r="AAV106" s="1060">
        <v>0.63157894736842102</v>
      </c>
      <c r="AAW106" s="1060">
        <v>0.59188721788262766</v>
      </c>
      <c r="AAX106" s="1072">
        <v>0.6695654819814012</v>
      </c>
      <c r="AAY106" s="1059">
        <v>595</v>
      </c>
      <c r="AAZ106" s="1059">
        <v>580</v>
      </c>
      <c r="ABA106" s="1059">
        <v>15</v>
      </c>
      <c r="ABB106" s="1060">
        <v>0.97478991596638653</v>
      </c>
      <c r="ABC106" s="1059">
        <v>230</v>
      </c>
      <c r="ABD106" s="1060">
        <v>0.39655172413793105</v>
      </c>
      <c r="ABE106" s="1060">
        <v>0.35754663753013016</v>
      </c>
      <c r="ABF106" s="1060">
        <v>0.43691811281084608</v>
      </c>
      <c r="ABG106" s="1059">
        <v>119</v>
      </c>
      <c r="ABH106" s="1059">
        <v>349</v>
      </c>
      <c r="ABI106" s="1060">
        <v>0.60172413793103452</v>
      </c>
      <c r="ABJ106" s="1060">
        <v>0.56133997276109993</v>
      </c>
      <c r="ABK106" s="1072">
        <v>0.64076968940360679</v>
      </c>
      <c r="ABL106" s="1059">
        <v>11921</v>
      </c>
      <c r="ABM106" s="1059">
        <v>6365</v>
      </c>
      <c r="ABN106" s="1059">
        <v>5556</v>
      </c>
      <c r="ABO106" s="1059">
        <v>1178</v>
      </c>
      <c r="ABP106" s="1059">
        <v>574</v>
      </c>
      <c r="ABQ106" s="1059">
        <v>894</v>
      </c>
      <c r="ABR106" s="1059">
        <v>900</v>
      </c>
      <c r="ABS106" s="1059">
        <v>839</v>
      </c>
      <c r="ABT106" s="1059">
        <v>426</v>
      </c>
      <c r="ABU106" s="1059">
        <v>392</v>
      </c>
      <c r="ABV106" s="1059">
        <v>302</v>
      </c>
      <c r="ABW106" s="1126">
        <v>51</v>
      </c>
      <c r="ABX106" s="1059">
        <v>315</v>
      </c>
      <c r="ABY106" s="1059">
        <v>275</v>
      </c>
      <c r="ABZ106" s="1059">
        <v>185</v>
      </c>
      <c r="ACA106" s="1059">
        <v>80</v>
      </c>
      <c r="ACB106" s="1059">
        <v>765</v>
      </c>
      <c r="ACC106" s="1059">
        <v>840</v>
      </c>
      <c r="ACD106" s="1059">
        <v>485</v>
      </c>
      <c r="ACE106" s="1059">
        <v>350</v>
      </c>
      <c r="ACF106" s="1059">
        <v>285</v>
      </c>
      <c r="ACG106" s="1059">
        <v>180</v>
      </c>
      <c r="ACH106" s="1059">
        <v>70</v>
      </c>
      <c r="ACI106" s="1059">
        <v>815</v>
      </c>
      <c r="ACJ106" s="1059">
        <v>890</v>
      </c>
      <c r="ACK106" s="1059">
        <v>510</v>
      </c>
      <c r="ACL106" s="1059">
        <v>380</v>
      </c>
      <c r="ACM106" s="1059">
        <v>265</v>
      </c>
      <c r="ACN106" s="1059">
        <v>170</v>
      </c>
      <c r="ACO106" s="1059">
        <v>60</v>
      </c>
      <c r="ACP106" s="1059">
        <v>820</v>
      </c>
      <c r="ACQ106" s="1059">
        <v>900</v>
      </c>
      <c r="ACR106" s="1059">
        <v>535</v>
      </c>
      <c r="ACS106" s="1059">
        <v>380</v>
      </c>
      <c r="ACT106" s="1059">
        <v>340</v>
      </c>
      <c r="ACU106" s="1059">
        <v>165</v>
      </c>
      <c r="ACV106" s="1059">
        <v>75</v>
      </c>
      <c r="ACW106" s="1059">
        <v>905</v>
      </c>
      <c r="ACX106" s="1059">
        <v>980</v>
      </c>
      <c r="ACY106" s="1059">
        <v>555</v>
      </c>
      <c r="ACZ106" s="1059">
        <v>420</v>
      </c>
      <c r="ADA106" s="1059">
        <v>350</v>
      </c>
      <c r="ADB106" s="1059">
        <v>195</v>
      </c>
      <c r="ADC106" s="1059">
        <v>105</v>
      </c>
      <c r="ADD106" s="1059">
        <v>960</v>
      </c>
      <c r="ADE106" s="1059">
        <v>1085</v>
      </c>
      <c r="ADF106" s="1059">
        <v>615</v>
      </c>
      <c r="ADG106" s="1059">
        <v>495</v>
      </c>
      <c r="ADH106" s="1059">
        <v>395</v>
      </c>
      <c r="ADI106" s="1059">
        <v>215</v>
      </c>
      <c r="ADJ106" s="1059">
        <v>90</v>
      </c>
      <c r="ADK106" s="1059">
        <v>1095</v>
      </c>
      <c r="ADL106" s="1059">
        <v>1195</v>
      </c>
      <c r="ADM106" s="1126">
        <v>685</v>
      </c>
      <c r="ADN106" s="1059">
        <v>604</v>
      </c>
      <c r="ADO106" s="1059">
        <v>580</v>
      </c>
      <c r="ADP106" s="1060">
        <v>0.96026490066225167</v>
      </c>
      <c r="ADQ106" s="1059">
        <v>577</v>
      </c>
      <c r="ADR106" s="1060">
        <v>0.95529801324503316</v>
      </c>
      <c r="ADS106" s="1059">
        <v>510</v>
      </c>
      <c r="ADT106" s="1059">
        <v>488</v>
      </c>
      <c r="ADU106" s="1060">
        <v>0.95686274509803926</v>
      </c>
      <c r="ADV106" s="1059">
        <v>475</v>
      </c>
      <c r="ADW106" s="1060">
        <v>0.93137254901960786</v>
      </c>
      <c r="ADX106" s="1059">
        <v>477</v>
      </c>
      <c r="ADY106" s="1060">
        <v>0.93529411764705883</v>
      </c>
      <c r="ADZ106" s="1059">
        <v>474</v>
      </c>
      <c r="AEA106" s="1060">
        <v>0.92941176470588238</v>
      </c>
      <c r="AEB106" s="1059">
        <v>582</v>
      </c>
      <c r="AEC106" s="1059">
        <v>561</v>
      </c>
      <c r="AED106" s="1060">
        <v>0.96391752577319589</v>
      </c>
      <c r="AEE106" s="1059">
        <v>530</v>
      </c>
      <c r="AEF106" s="1060">
        <v>0.9106529209621993</v>
      </c>
      <c r="AEG106" s="1059">
        <v>561</v>
      </c>
      <c r="AEH106" s="1060">
        <v>0.96391752577319589</v>
      </c>
      <c r="AEI106" s="1059">
        <v>558</v>
      </c>
      <c r="AEJ106" s="1060">
        <v>0.95876288659793818</v>
      </c>
      <c r="AEK106" s="1059">
        <v>537</v>
      </c>
      <c r="AEL106" s="1060">
        <v>0.92268041237113407</v>
      </c>
      <c r="AEM106" s="1059">
        <v>547</v>
      </c>
      <c r="AEN106" s="1060">
        <v>0.93986254295532645</v>
      </c>
      <c r="AEO106" s="1059">
        <v>524</v>
      </c>
      <c r="AEP106" s="1072">
        <v>0.90034364261168387</v>
      </c>
      <c r="AEQ106" s="1158">
        <v>546</v>
      </c>
      <c r="AER106" s="1042">
        <v>521</v>
      </c>
      <c r="AES106" s="1144">
        <v>0.95421245421245426</v>
      </c>
      <c r="AET106" s="64">
        <v>123</v>
      </c>
      <c r="AEU106" s="1144">
        <v>0.22527472527472528</v>
      </c>
      <c r="AEV106" s="1042">
        <v>516</v>
      </c>
      <c r="AEW106" s="1144">
        <v>0.94505494505494503</v>
      </c>
      <c r="AEX106" s="1042">
        <v>560</v>
      </c>
      <c r="AEY106" s="1042">
        <v>540</v>
      </c>
      <c r="AEZ106" s="1144">
        <v>0.9642857142857143</v>
      </c>
      <c r="AFA106" s="65">
        <v>522</v>
      </c>
      <c r="AFB106" s="1144">
        <v>0.93214285714285716</v>
      </c>
      <c r="AFC106" s="65">
        <v>414</v>
      </c>
      <c r="AFD106" s="1144">
        <v>0.73928571428571432</v>
      </c>
      <c r="AFE106" s="1042">
        <v>531</v>
      </c>
      <c r="AFF106" s="1144">
        <v>0.94821428571428568</v>
      </c>
      <c r="AFG106" s="1042">
        <v>408</v>
      </c>
      <c r="AFH106" s="1144">
        <v>0.72857142857142854</v>
      </c>
      <c r="AFI106" s="1042">
        <v>600</v>
      </c>
      <c r="AFJ106" s="1042">
        <v>582</v>
      </c>
      <c r="AFK106" s="1144">
        <v>0.97</v>
      </c>
      <c r="AFL106" s="65">
        <v>548</v>
      </c>
      <c r="AFM106" s="1144">
        <v>0.91333333333333333</v>
      </c>
      <c r="AFN106" s="65">
        <v>583</v>
      </c>
      <c r="AFO106" s="1144">
        <v>0.97166666666666668</v>
      </c>
      <c r="AFP106" s="65">
        <v>581</v>
      </c>
      <c r="AFQ106" s="1144">
        <v>0.96833333333333338</v>
      </c>
      <c r="AFR106" s="65">
        <v>425</v>
      </c>
      <c r="AFS106" s="1144">
        <v>0.70833333333333337</v>
      </c>
      <c r="AFT106" s="65">
        <v>563</v>
      </c>
      <c r="AFU106" s="1144">
        <v>0.93833333333333335</v>
      </c>
      <c r="AFV106" s="1042">
        <v>581</v>
      </c>
      <c r="AFW106" s="1144">
        <v>0.96833333333333338</v>
      </c>
      <c r="AFX106" s="1042">
        <v>554</v>
      </c>
      <c r="AFY106" s="1144">
        <v>0.92333333333333334</v>
      </c>
      <c r="AFZ106" s="1042">
        <v>423</v>
      </c>
      <c r="AGA106" s="1144">
        <v>0.70499999999999996</v>
      </c>
      <c r="AGB106" s="1042">
        <v>411</v>
      </c>
      <c r="AGC106" s="802">
        <v>0.68500000000000005</v>
      </c>
      <c r="AGD106" s="1042">
        <v>592</v>
      </c>
      <c r="AGE106" s="1039">
        <v>579</v>
      </c>
      <c r="AGF106" s="1145">
        <v>0.97804054054054057</v>
      </c>
      <c r="AGG106" s="1039">
        <v>7</v>
      </c>
      <c r="AGH106" s="1145">
        <v>1.1824324324324325E-2</v>
      </c>
      <c r="AGI106" s="1039">
        <v>579</v>
      </c>
      <c r="AGJ106" s="1145">
        <v>0.97804054054054057</v>
      </c>
      <c r="AGK106" s="1039">
        <v>536</v>
      </c>
      <c r="AGL106" s="1039">
        <v>526</v>
      </c>
      <c r="AGM106" s="1145">
        <v>0.98134328358208955</v>
      </c>
      <c r="AGN106" s="1039">
        <v>516</v>
      </c>
      <c r="AGO106" s="1145">
        <v>0.96268656716417911</v>
      </c>
      <c r="AGP106" s="1039">
        <v>510</v>
      </c>
      <c r="AGQ106" s="1145">
        <v>0.95149253731343286</v>
      </c>
      <c r="AGR106" s="1039">
        <v>520</v>
      </c>
      <c r="AGS106" s="1145">
        <v>0.97014925373134331</v>
      </c>
      <c r="AGT106" s="1039">
        <v>520</v>
      </c>
      <c r="AGU106" s="1145">
        <v>0.97014925373134331</v>
      </c>
      <c r="AGV106" s="1039">
        <v>645</v>
      </c>
      <c r="AGW106" s="1039">
        <v>625</v>
      </c>
      <c r="AGX106" s="1145">
        <v>0.96899224806201545</v>
      </c>
      <c r="AGY106" s="1039">
        <v>601</v>
      </c>
      <c r="AGZ106" s="1145">
        <v>0.93178294573643405</v>
      </c>
      <c r="AHA106" s="1039">
        <v>625</v>
      </c>
      <c r="AHB106" s="1145">
        <v>0.96899224806201545</v>
      </c>
      <c r="AHC106" s="1039">
        <v>621</v>
      </c>
      <c r="AHD106" s="1145">
        <v>0.96279069767441861</v>
      </c>
      <c r="AHE106" s="1039">
        <v>594</v>
      </c>
      <c r="AHF106" s="1145">
        <v>0.92093023255813955</v>
      </c>
      <c r="AHG106" s="1039">
        <v>552</v>
      </c>
      <c r="AHH106" s="1145">
        <v>0.85581395348837208</v>
      </c>
      <c r="AHI106" s="1039">
        <v>618</v>
      </c>
      <c r="AHJ106" s="1145">
        <v>0.95813953488372094</v>
      </c>
      <c r="AHK106" s="1039">
        <v>598</v>
      </c>
      <c r="AHL106" s="1145">
        <v>0.92713178294573639</v>
      </c>
      <c r="AHM106" s="1039">
        <v>600</v>
      </c>
      <c r="AHN106" s="1145">
        <v>0.93023255813953487</v>
      </c>
      <c r="AHO106" s="1039">
        <v>596</v>
      </c>
      <c r="AHP106" s="749">
        <v>0.92403100775193803</v>
      </c>
    </row>
    <row r="107" spans="1:900" x14ac:dyDescent="0.2">
      <c r="A107" s="1979"/>
      <c r="B107" s="8" t="s">
        <v>759</v>
      </c>
      <c r="C107" s="1015" t="s">
        <v>760</v>
      </c>
      <c r="D107" s="3" t="s">
        <v>770</v>
      </c>
      <c r="E107" s="3" t="s">
        <v>770</v>
      </c>
      <c r="F107" s="3" t="s">
        <v>770</v>
      </c>
      <c r="G107" s="3" t="s">
        <v>770</v>
      </c>
      <c r="H107" s="3" t="s">
        <v>770</v>
      </c>
      <c r="I107" s="3" t="s">
        <v>770</v>
      </c>
      <c r="J107" s="3" t="s">
        <v>770</v>
      </c>
      <c r="K107" s="1" t="s">
        <v>736</v>
      </c>
      <c r="L107" s="1" t="s">
        <v>1687</v>
      </c>
      <c r="M107" s="62" t="s">
        <v>770</v>
      </c>
      <c r="N107" s="62" t="s">
        <v>770</v>
      </c>
      <c r="O107" s="62" t="s">
        <v>770</v>
      </c>
      <c r="P107" s="62" t="s">
        <v>770</v>
      </c>
      <c r="Q107" s="62" t="s">
        <v>770</v>
      </c>
      <c r="R107" s="62" t="s">
        <v>770</v>
      </c>
      <c r="S107" s="62" t="s">
        <v>770</v>
      </c>
      <c r="T107" s="62" t="s">
        <v>770</v>
      </c>
      <c r="U107" s="913" t="s">
        <v>770</v>
      </c>
      <c r="V107" s="1125">
        <v>785</v>
      </c>
      <c r="W107" s="1059">
        <v>905</v>
      </c>
      <c r="X107" s="1059">
        <v>8840</v>
      </c>
      <c r="Y107" s="1059">
        <v>10545</v>
      </c>
      <c r="Z107" s="1098">
        <v>8.8800904977375569E-2</v>
      </c>
      <c r="AA107" s="1098">
        <v>8.3048351246645502E-2</v>
      </c>
      <c r="AB107" s="1098">
        <v>9.491068003505751E-2</v>
      </c>
      <c r="AC107" s="1098">
        <v>8.5822664770033197E-2</v>
      </c>
      <c r="AD107" s="1098">
        <v>8.0626188736067403E-2</v>
      </c>
      <c r="AE107" s="1072">
        <v>9.132079386873819E-2</v>
      </c>
      <c r="AF107" s="1059">
        <v>835</v>
      </c>
      <c r="AG107" s="1059">
        <v>925</v>
      </c>
      <c r="AH107" s="1059">
        <v>8960</v>
      </c>
      <c r="AI107" s="1059">
        <v>10665</v>
      </c>
      <c r="AJ107" s="1098">
        <v>9.3191964285714288E-2</v>
      </c>
      <c r="AK107" s="1098">
        <v>8.7345836420963621E-2</v>
      </c>
      <c r="AL107" s="1098">
        <v>9.9386767732089848E-2</v>
      </c>
      <c r="AM107" s="1098">
        <v>8.6732301922175334E-2</v>
      </c>
      <c r="AN107" s="1098">
        <v>8.1538568389559724E-2</v>
      </c>
      <c r="AO107" s="1072">
        <v>9.2223640560315581E-2</v>
      </c>
      <c r="AP107" s="1059">
        <v>785</v>
      </c>
      <c r="AQ107" s="1059">
        <v>900</v>
      </c>
      <c r="AR107" s="1059">
        <v>9130</v>
      </c>
      <c r="AS107" s="1059">
        <v>10840</v>
      </c>
      <c r="AT107" s="1098">
        <v>8.5980284775465501E-2</v>
      </c>
      <c r="AU107" s="1098">
        <v>8.0402691503435278E-2</v>
      </c>
      <c r="AV107" s="1098">
        <v>9.1906130137081654E-2</v>
      </c>
      <c r="AW107" s="1098">
        <v>8.3025830258302583E-2</v>
      </c>
      <c r="AX107" s="1098">
        <v>7.7978164864720784E-2</v>
      </c>
      <c r="AY107" s="1072">
        <v>8.836892400325573E-2</v>
      </c>
      <c r="AZ107" s="1059">
        <v>905</v>
      </c>
      <c r="BA107" s="1059">
        <v>1060</v>
      </c>
      <c r="BB107" s="1059">
        <v>9185</v>
      </c>
      <c r="BC107" s="1059">
        <v>10965</v>
      </c>
      <c r="BD107" s="1098">
        <v>9.8530212302667397E-2</v>
      </c>
      <c r="BE107" s="1098">
        <v>9.2602081542685385E-2</v>
      </c>
      <c r="BF107" s="1098">
        <v>0.10479401751390714</v>
      </c>
      <c r="BG107" s="1098">
        <v>9.6671226630186957E-2</v>
      </c>
      <c r="BH107" s="1098">
        <v>9.1280495246431545E-2</v>
      </c>
      <c r="BI107" s="1072">
        <v>0.10234446202859478</v>
      </c>
      <c r="BJ107" s="1059">
        <v>2677</v>
      </c>
      <c r="BK107" s="1059">
        <v>3137</v>
      </c>
      <c r="BL107" s="1059">
        <v>3205</v>
      </c>
      <c r="BM107" s="1059">
        <v>2938</v>
      </c>
      <c r="BN107" s="1059">
        <v>2272</v>
      </c>
      <c r="BO107" s="1059">
        <v>11957</v>
      </c>
      <c r="BP107" s="1059">
        <v>14229</v>
      </c>
      <c r="BQ107" s="1126">
        <v>57085</v>
      </c>
      <c r="BR107" s="1059">
        <v>2732</v>
      </c>
      <c r="BS107" s="1059">
        <v>3093</v>
      </c>
      <c r="BT107" s="1059">
        <v>3215</v>
      </c>
      <c r="BU107" s="1059">
        <v>3000</v>
      </c>
      <c r="BV107" s="1059">
        <v>2205</v>
      </c>
      <c r="BW107" s="1059">
        <v>12040</v>
      </c>
      <c r="BX107" s="1059">
        <v>14245</v>
      </c>
      <c r="BY107" s="1126">
        <v>56683</v>
      </c>
      <c r="BZ107" s="1059">
        <v>2833</v>
      </c>
      <c r="CA107" s="1059">
        <v>3041</v>
      </c>
      <c r="CB107" s="1059">
        <v>3129</v>
      </c>
      <c r="CC107" s="1059">
        <v>2895</v>
      </c>
      <c r="CD107" s="1059">
        <v>2180</v>
      </c>
      <c r="CE107" s="1059">
        <v>11898</v>
      </c>
      <c r="CF107" s="1059">
        <v>14078</v>
      </c>
      <c r="CG107" s="1126">
        <v>56047</v>
      </c>
      <c r="CH107" s="1059">
        <v>2819</v>
      </c>
      <c r="CI107" s="1059">
        <v>3015</v>
      </c>
      <c r="CJ107" s="1059">
        <v>3179</v>
      </c>
      <c r="CK107" s="1059">
        <v>2927</v>
      </c>
      <c r="CL107" s="1059">
        <v>2196</v>
      </c>
      <c r="CM107" s="1059">
        <v>11940</v>
      </c>
      <c r="CN107" s="1059">
        <v>14136</v>
      </c>
      <c r="CO107" s="1126">
        <v>55863</v>
      </c>
      <c r="CP107" s="1059">
        <v>2774</v>
      </c>
      <c r="CQ107" s="1059">
        <v>2950</v>
      </c>
      <c r="CR107" s="1059">
        <v>3231</v>
      </c>
      <c r="CS107" s="1059">
        <v>3007</v>
      </c>
      <c r="CT107" s="1059">
        <v>2176</v>
      </c>
      <c r="CU107" s="1059">
        <v>11962</v>
      </c>
      <c r="CV107" s="1059">
        <v>14138</v>
      </c>
      <c r="CW107" s="1126">
        <v>55527</v>
      </c>
      <c r="CX107" s="1059">
        <v>2719</v>
      </c>
      <c r="CY107" s="1059">
        <v>2886</v>
      </c>
      <c r="CZ107" s="1059">
        <v>3312</v>
      </c>
      <c r="DA107" s="1059">
        <v>3092</v>
      </c>
      <c r="DB107" s="1059">
        <v>2134</v>
      </c>
      <c r="DC107" s="1059">
        <v>12009</v>
      </c>
      <c r="DD107" s="1059">
        <v>14143</v>
      </c>
      <c r="DE107" s="1126">
        <v>55394</v>
      </c>
      <c r="DF107" s="1059">
        <v>2727</v>
      </c>
      <c r="DG107" s="1059">
        <v>2884</v>
      </c>
      <c r="DH107" s="1059">
        <v>3335</v>
      </c>
      <c r="DI107" s="1059">
        <v>3201</v>
      </c>
      <c r="DJ107" s="1059">
        <v>2075</v>
      </c>
      <c r="DK107" s="1059">
        <v>12147</v>
      </c>
      <c r="DL107" s="1059">
        <v>14222</v>
      </c>
      <c r="DM107" s="1126">
        <v>55084</v>
      </c>
      <c r="DN107" s="1059">
        <v>2673</v>
      </c>
      <c r="DO107" s="1059">
        <v>2860</v>
      </c>
      <c r="DP107" s="1059">
        <v>3373</v>
      </c>
      <c r="DQ107" s="1059">
        <v>3225</v>
      </c>
      <c r="DR107" s="1059">
        <v>1926</v>
      </c>
      <c r="DS107" s="1059">
        <v>12131</v>
      </c>
      <c r="DT107" s="1059">
        <v>14057</v>
      </c>
      <c r="DU107" s="1126">
        <v>54453</v>
      </c>
      <c r="DV107" s="1059">
        <v>2705</v>
      </c>
      <c r="DW107" s="1059">
        <v>2953</v>
      </c>
      <c r="DX107" s="1059">
        <v>3435</v>
      </c>
      <c r="DY107" s="1059">
        <v>3201</v>
      </c>
      <c r="DZ107" s="1059">
        <v>1889</v>
      </c>
      <c r="EA107" s="1059">
        <v>12294</v>
      </c>
      <c r="EB107" s="1059">
        <v>14183</v>
      </c>
      <c r="EC107" s="1126">
        <v>54217</v>
      </c>
      <c r="ED107" s="1059">
        <v>2692</v>
      </c>
      <c r="EE107" s="1059">
        <v>2998</v>
      </c>
      <c r="EF107" s="1059">
        <v>3392</v>
      </c>
      <c r="EG107" s="1059">
        <v>3198</v>
      </c>
      <c r="EH107" s="1059">
        <v>1864</v>
      </c>
      <c r="EI107" s="1059">
        <v>12280</v>
      </c>
      <c r="EJ107" s="1059">
        <v>14144</v>
      </c>
      <c r="EK107" s="1126">
        <v>53905</v>
      </c>
      <c r="EL107" s="1059">
        <v>2561</v>
      </c>
      <c r="EM107" s="1059">
        <v>3088</v>
      </c>
      <c r="EN107" s="1059">
        <v>3452</v>
      </c>
      <c r="EO107" s="1059">
        <v>3130</v>
      </c>
      <c r="EP107" s="1059">
        <v>1858</v>
      </c>
      <c r="EQ107" s="1059">
        <v>12231</v>
      </c>
      <c r="ER107" s="1059">
        <v>14089</v>
      </c>
      <c r="ES107" s="1126">
        <v>53451</v>
      </c>
      <c r="ET107" s="1059" t="s">
        <v>770</v>
      </c>
      <c r="EU107" s="1059" t="s">
        <v>770</v>
      </c>
      <c r="EV107" s="1059">
        <v>70</v>
      </c>
      <c r="EW107" s="1059">
        <v>42</v>
      </c>
      <c r="EX107" s="1059">
        <v>112</v>
      </c>
      <c r="EY107" s="1059">
        <v>413</v>
      </c>
      <c r="EZ107" s="1098">
        <v>0.2711864406779661</v>
      </c>
      <c r="FA107" s="1098">
        <v>0.23056496451531208</v>
      </c>
      <c r="FB107" s="1098">
        <v>0.31602524142363453</v>
      </c>
      <c r="FC107" s="64" t="s">
        <v>3498</v>
      </c>
      <c r="FD107" s="1098">
        <v>0.10169491525423729</v>
      </c>
      <c r="FE107" s="1098">
        <v>7.6119181855601611E-2</v>
      </c>
      <c r="FF107" s="1098">
        <v>0.13461191737145356</v>
      </c>
      <c r="FG107" s="1126" t="s">
        <v>3498</v>
      </c>
      <c r="FH107" s="1059" t="s">
        <v>770</v>
      </c>
      <c r="FI107" s="1059" t="s">
        <v>770</v>
      </c>
      <c r="FJ107" s="1059">
        <v>61</v>
      </c>
      <c r="FK107" s="1059">
        <v>53</v>
      </c>
      <c r="FL107" s="1059">
        <v>114</v>
      </c>
      <c r="FM107" s="1059">
        <v>490</v>
      </c>
      <c r="FN107" s="1098">
        <v>0.23265306122448978</v>
      </c>
      <c r="FO107" s="1098">
        <v>0.19740940138728477</v>
      </c>
      <c r="FP107" s="1098">
        <v>0.27205595977201802</v>
      </c>
      <c r="FQ107" s="1059" t="s">
        <v>3498</v>
      </c>
      <c r="FR107" s="1098">
        <v>0.10816326530612246</v>
      </c>
      <c r="FS107" s="1098">
        <v>8.3649374850102293E-2</v>
      </c>
      <c r="FT107" s="1098">
        <v>0.13877313921544074</v>
      </c>
      <c r="FU107" s="1126" t="s">
        <v>3498</v>
      </c>
      <c r="FV107" s="1059" t="s">
        <v>770</v>
      </c>
      <c r="FW107" s="1059" t="s">
        <v>770</v>
      </c>
      <c r="FX107" s="1059">
        <v>69</v>
      </c>
      <c r="FY107" s="1059">
        <v>63</v>
      </c>
      <c r="FZ107" s="1059">
        <v>132</v>
      </c>
      <c r="GA107" s="1059">
        <v>521</v>
      </c>
      <c r="GB107" s="1098">
        <v>0.25335892514395392</v>
      </c>
      <c r="GC107" s="1098">
        <v>0.2179105316166812</v>
      </c>
      <c r="GD107" s="1098">
        <v>0.29241778623863329</v>
      </c>
      <c r="GE107" s="1059" t="s">
        <v>3498</v>
      </c>
      <c r="GF107" s="1098">
        <v>0.12092130518234165</v>
      </c>
      <c r="GG107" s="1098">
        <v>9.5664967733295664E-2</v>
      </c>
      <c r="GH107" s="1098">
        <v>0.15172680484588416</v>
      </c>
      <c r="GI107" s="1126" t="s">
        <v>3498</v>
      </c>
      <c r="GJ107" s="1059" t="s">
        <v>770</v>
      </c>
      <c r="GK107" s="1059" t="s">
        <v>770</v>
      </c>
      <c r="GL107" s="1059">
        <v>72</v>
      </c>
      <c r="GM107" s="1059">
        <v>70</v>
      </c>
      <c r="GN107" s="1059">
        <v>142</v>
      </c>
      <c r="GO107" s="1059">
        <v>470</v>
      </c>
      <c r="GP107" s="1098">
        <v>0.30212765957446808</v>
      </c>
      <c r="GQ107" s="1098">
        <v>0.26235649278014117</v>
      </c>
      <c r="GR107" s="1098">
        <v>0.34510715030647177</v>
      </c>
      <c r="GS107" s="1059" t="s">
        <v>2154</v>
      </c>
      <c r="GT107" s="1098">
        <v>0.14893617021276595</v>
      </c>
      <c r="GU107" s="1098">
        <v>0.11959991742391303</v>
      </c>
      <c r="GV107" s="1098">
        <v>0.18396461063298084</v>
      </c>
      <c r="GW107" s="1126" t="s">
        <v>3498</v>
      </c>
      <c r="GX107" s="1059" t="s">
        <v>770</v>
      </c>
      <c r="GY107" s="1059" t="s">
        <v>770</v>
      </c>
      <c r="GZ107" s="1059">
        <v>74</v>
      </c>
      <c r="HA107" s="1059">
        <v>39</v>
      </c>
      <c r="HB107" s="1059">
        <v>113</v>
      </c>
      <c r="HC107" s="1059">
        <v>547</v>
      </c>
      <c r="HD107" s="1098">
        <v>0.20658135283363802</v>
      </c>
      <c r="HE107" s="1098">
        <v>0.17475679064649033</v>
      </c>
      <c r="HF107" s="1098">
        <v>0.24249840164198708</v>
      </c>
      <c r="HG107" s="1059" t="s">
        <v>2154</v>
      </c>
      <c r="HH107" s="1098">
        <v>7.1297989031078604E-2</v>
      </c>
      <c r="HI107" s="1098">
        <v>5.2591921830259451E-2</v>
      </c>
      <c r="HJ107" s="1098">
        <v>9.598342141988353E-2</v>
      </c>
      <c r="HK107" s="1126" t="s">
        <v>2154</v>
      </c>
      <c r="HL107" s="1059" t="s">
        <v>770</v>
      </c>
      <c r="HM107" s="1059" t="s">
        <v>770</v>
      </c>
      <c r="HN107" s="1059">
        <v>46</v>
      </c>
      <c r="HO107" s="1059">
        <v>28</v>
      </c>
      <c r="HP107" s="1059">
        <v>74</v>
      </c>
      <c r="HQ107" s="1059">
        <v>462</v>
      </c>
      <c r="HR107" s="1098">
        <v>0.16017316017316016</v>
      </c>
      <c r="HS107" s="1098">
        <v>0.12955206797889832</v>
      </c>
      <c r="HT107" s="1098">
        <v>0.19639886649801575</v>
      </c>
      <c r="HU107" s="1059" t="s">
        <v>3498</v>
      </c>
      <c r="HV107" s="1098">
        <v>6.0606060606060608E-2</v>
      </c>
      <c r="HW107" s="1098">
        <v>4.2260950206118628E-2</v>
      </c>
      <c r="HX107" s="1098">
        <v>8.6197901378681052E-2</v>
      </c>
      <c r="HY107" s="1126" t="s">
        <v>3498</v>
      </c>
      <c r="HZ107" s="1059" t="s">
        <v>770</v>
      </c>
      <c r="IA107" s="1059" t="s">
        <v>770</v>
      </c>
      <c r="IB107" s="1059">
        <v>71</v>
      </c>
      <c r="IC107" s="1059">
        <v>33</v>
      </c>
      <c r="ID107" s="1059">
        <v>104</v>
      </c>
      <c r="IE107" s="1059">
        <v>496</v>
      </c>
      <c r="IF107" s="1098">
        <v>0.20967741935483872</v>
      </c>
      <c r="IG107" s="1098">
        <v>0.17615197350422718</v>
      </c>
      <c r="IH107" s="1098">
        <v>0.24766532912709988</v>
      </c>
      <c r="II107" s="1059" t="s">
        <v>2154</v>
      </c>
      <c r="IJ107" s="1098">
        <v>6.6532258064516125E-2</v>
      </c>
      <c r="IK107" s="1098">
        <v>4.7763784056348561E-2</v>
      </c>
      <c r="IL107" s="1098">
        <v>9.1963438622368929E-2</v>
      </c>
      <c r="IM107" s="1126" t="s">
        <v>2154</v>
      </c>
      <c r="IN107" s="1059" t="s">
        <v>770</v>
      </c>
      <c r="IO107" s="1059" t="s">
        <v>770</v>
      </c>
      <c r="IP107" s="1059">
        <v>52</v>
      </c>
      <c r="IQ107" s="1059">
        <v>33</v>
      </c>
      <c r="IR107" s="1059">
        <v>85</v>
      </c>
      <c r="IS107" s="1059">
        <v>345</v>
      </c>
      <c r="IT107" s="1098">
        <v>0.24637681159420291</v>
      </c>
      <c r="IU107" s="1098">
        <v>0.20386557907231073</v>
      </c>
      <c r="IV107" s="1098">
        <v>0.29447386546615884</v>
      </c>
      <c r="IW107" s="1059" t="s">
        <v>2154</v>
      </c>
      <c r="IX107" s="1098">
        <v>9.5652173913043481E-2</v>
      </c>
      <c r="IY107" s="1098">
        <v>6.8921544612343594E-2</v>
      </c>
      <c r="IZ107" s="1098">
        <v>0.13128819839470221</v>
      </c>
      <c r="JA107" s="1126" t="s">
        <v>2154</v>
      </c>
      <c r="JB107" s="1059">
        <v>54536</v>
      </c>
      <c r="JC107" s="1059">
        <v>2746</v>
      </c>
      <c r="JD107" s="1059">
        <v>2854</v>
      </c>
      <c r="JE107" s="1059">
        <v>3172</v>
      </c>
      <c r="JF107" s="1059">
        <v>2956</v>
      </c>
      <c r="JG107" s="1126">
        <v>2136</v>
      </c>
      <c r="JH107" s="1059">
        <v>8382</v>
      </c>
      <c r="JI107" s="1059">
        <v>40</v>
      </c>
      <c r="JJ107" s="1059">
        <v>89</v>
      </c>
      <c r="JK107" s="1059">
        <v>120</v>
      </c>
      <c r="JL107" s="1059">
        <v>145</v>
      </c>
      <c r="JM107" s="1126">
        <v>122</v>
      </c>
      <c r="JN107" s="1060">
        <v>0.15369664075106351</v>
      </c>
      <c r="JO107" s="1060">
        <v>1.4566642388929352E-2</v>
      </c>
      <c r="JP107" s="1060">
        <v>3.1184302733006306E-2</v>
      </c>
      <c r="JQ107" s="1060">
        <v>3.7831021437578813E-2</v>
      </c>
      <c r="JR107" s="1060">
        <v>4.905277401894452E-2</v>
      </c>
      <c r="JS107" s="1072">
        <v>5.7116104868913858E-2</v>
      </c>
      <c r="JT107" s="1059">
        <v>55316</v>
      </c>
      <c r="JU107" s="1059">
        <v>54006</v>
      </c>
      <c r="JV107" s="1059">
        <v>52367</v>
      </c>
      <c r="JW107" s="1059">
        <v>1639</v>
      </c>
      <c r="JX107" s="1059">
        <v>365</v>
      </c>
      <c r="JY107" s="1059">
        <v>113</v>
      </c>
      <c r="JZ107" s="1059">
        <v>1161</v>
      </c>
      <c r="KA107" s="1059">
        <v>558</v>
      </c>
      <c r="KB107" s="1059">
        <v>574</v>
      </c>
      <c r="KC107" s="1059">
        <v>127</v>
      </c>
      <c r="KD107" s="1059">
        <v>51</v>
      </c>
      <c r="KE107" s="1060">
        <v>0.9466881191698604</v>
      </c>
      <c r="KF107" s="1072">
        <v>5.3311880830139602E-2</v>
      </c>
      <c r="KG107" s="1059">
        <v>2747</v>
      </c>
      <c r="KH107" s="1059">
        <v>2630</v>
      </c>
      <c r="KI107" s="1059">
        <v>2557</v>
      </c>
      <c r="KJ107" s="1059">
        <v>73</v>
      </c>
      <c r="KK107" s="1059">
        <v>5</v>
      </c>
      <c r="KL107" s="1059">
        <v>19</v>
      </c>
      <c r="KM107" s="1059">
        <v>49</v>
      </c>
      <c r="KN107" s="1059">
        <v>83</v>
      </c>
      <c r="KO107" s="1059">
        <v>27</v>
      </c>
      <c r="KP107" s="1059">
        <v>4</v>
      </c>
      <c r="KQ107" s="1059">
        <v>3</v>
      </c>
      <c r="KR107" s="1060">
        <v>0.93083363669457586</v>
      </c>
      <c r="KS107" s="1072">
        <v>6.9166363305424139E-2</v>
      </c>
      <c r="KT107" s="1059">
        <v>1734</v>
      </c>
      <c r="KU107" s="1059">
        <v>1673</v>
      </c>
      <c r="KV107" s="1059">
        <v>1643</v>
      </c>
      <c r="KW107" s="1059">
        <v>30</v>
      </c>
      <c r="KX107" s="1059">
        <v>4</v>
      </c>
      <c r="KY107" s="1059">
        <v>3</v>
      </c>
      <c r="KZ107" s="1059">
        <v>23</v>
      </c>
      <c r="LA107" s="1059">
        <v>44</v>
      </c>
      <c r="LB107" s="1059">
        <v>15</v>
      </c>
      <c r="LC107" s="1059">
        <v>1</v>
      </c>
      <c r="LD107" s="1059">
        <v>1</v>
      </c>
      <c r="LE107" s="1060">
        <v>0.94752018454440601</v>
      </c>
      <c r="LF107" s="1072">
        <v>5.2479815455593992E-2</v>
      </c>
      <c r="LG107" s="1059">
        <v>1136</v>
      </c>
      <c r="LH107" s="1059">
        <v>1076</v>
      </c>
      <c r="LI107" s="1059">
        <v>1048</v>
      </c>
      <c r="LJ107" s="1059">
        <v>28</v>
      </c>
      <c r="LK107" s="1059">
        <v>6</v>
      </c>
      <c r="LL107" s="1059">
        <v>5</v>
      </c>
      <c r="LM107" s="1059">
        <v>17</v>
      </c>
      <c r="LN107" s="1059">
        <v>47</v>
      </c>
      <c r="LO107" s="1059">
        <v>12</v>
      </c>
      <c r="LP107" s="1059">
        <v>1</v>
      </c>
      <c r="LQ107" s="1059">
        <v>0</v>
      </c>
      <c r="LR107" s="1060">
        <v>0.92253521126760563</v>
      </c>
      <c r="LS107" s="1072">
        <v>7.7464788732394374E-2</v>
      </c>
      <c r="LT107" s="1059">
        <v>3328</v>
      </c>
      <c r="LU107" s="1059">
        <v>3177</v>
      </c>
      <c r="LV107" s="1059">
        <v>3126</v>
      </c>
      <c r="LW107" s="1059">
        <v>51</v>
      </c>
      <c r="LX107" s="1059">
        <v>6</v>
      </c>
      <c r="LY107" s="1059">
        <v>5</v>
      </c>
      <c r="LZ107" s="1059">
        <v>40</v>
      </c>
      <c r="MA107" s="1059">
        <v>97</v>
      </c>
      <c r="MB107" s="1059">
        <v>36</v>
      </c>
      <c r="MC107" s="1059">
        <v>15</v>
      </c>
      <c r="MD107" s="1059">
        <v>3</v>
      </c>
      <c r="ME107" s="1060">
        <v>0.93930288461538458</v>
      </c>
      <c r="MF107" s="1072">
        <v>6.0697115384615419E-2</v>
      </c>
      <c r="MG107" s="1059">
        <v>640</v>
      </c>
      <c r="MH107" s="1059">
        <v>614</v>
      </c>
      <c r="MI107" s="1059">
        <v>607</v>
      </c>
      <c r="MJ107" s="1059">
        <v>7</v>
      </c>
      <c r="MK107" s="1059">
        <v>1</v>
      </c>
      <c r="ML107" s="1059">
        <v>2</v>
      </c>
      <c r="MM107" s="1059">
        <v>4</v>
      </c>
      <c r="MN107" s="1059">
        <v>12</v>
      </c>
      <c r="MO107" s="1059">
        <v>10</v>
      </c>
      <c r="MP107" s="1059">
        <v>3</v>
      </c>
      <c r="MQ107" s="1059">
        <v>1</v>
      </c>
      <c r="MR107" s="1060">
        <v>0.94843750000000004</v>
      </c>
      <c r="MS107" s="1072">
        <v>5.1562499999999956E-2</v>
      </c>
      <c r="MT107" s="1059">
        <v>1320</v>
      </c>
      <c r="MU107" s="1059">
        <v>1245</v>
      </c>
      <c r="MV107" s="1059">
        <v>1229</v>
      </c>
      <c r="MW107" s="1059">
        <v>16</v>
      </c>
      <c r="MX107" s="1059">
        <v>4</v>
      </c>
      <c r="MY107" s="1059">
        <v>4</v>
      </c>
      <c r="MZ107" s="1059">
        <v>8</v>
      </c>
      <c r="NA107" s="1059">
        <v>36</v>
      </c>
      <c r="NB107" s="1059">
        <v>23</v>
      </c>
      <c r="NC107" s="1059">
        <v>16</v>
      </c>
      <c r="ND107" s="1059">
        <v>0</v>
      </c>
      <c r="NE107" s="1060">
        <v>0.93106060606060603</v>
      </c>
      <c r="NF107" s="1072">
        <v>6.8939393939393967E-2</v>
      </c>
      <c r="NG107" s="1059">
        <v>1068</v>
      </c>
      <c r="NH107" s="1059">
        <v>1029</v>
      </c>
      <c r="NI107" s="1059">
        <v>1003</v>
      </c>
      <c r="NJ107" s="1059">
        <v>26</v>
      </c>
      <c r="NK107" s="1059">
        <v>4</v>
      </c>
      <c r="NL107" s="1059">
        <v>5</v>
      </c>
      <c r="NM107" s="1059">
        <v>17</v>
      </c>
      <c r="NN107" s="1059">
        <v>15</v>
      </c>
      <c r="NO107" s="1059">
        <v>14</v>
      </c>
      <c r="NP107" s="1059">
        <v>10</v>
      </c>
      <c r="NQ107" s="1059">
        <v>0</v>
      </c>
      <c r="NR107" s="1060">
        <v>0.93913857677902624</v>
      </c>
      <c r="NS107" s="1072">
        <v>6.0861423220973765E-2</v>
      </c>
      <c r="NT107" s="1059">
        <v>2139</v>
      </c>
      <c r="NU107" s="1059">
        <v>2071</v>
      </c>
      <c r="NV107" s="1059">
        <v>2000</v>
      </c>
      <c r="NW107" s="1059">
        <v>71</v>
      </c>
      <c r="NX107" s="1059">
        <v>7</v>
      </c>
      <c r="NY107" s="1059">
        <v>15</v>
      </c>
      <c r="NZ107" s="1059">
        <v>49</v>
      </c>
      <c r="OA107" s="1059">
        <v>25</v>
      </c>
      <c r="OB107" s="1059">
        <v>33</v>
      </c>
      <c r="OC107" s="1059">
        <v>7</v>
      </c>
      <c r="OD107" s="1059">
        <v>3</v>
      </c>
      <c r="OE107" s="1060">
        <v>0.93501636278634881</v>
      </c>
      <c r="OF107" s="1072">
        <v>6.4983637213651191E-2</v>
      </c>
      <c r="OG107" s="1059">
        <v>14112</v>
      </c>
      <c r="OH107" s="1059">
        <v>13515</v>
      </c>
      <c r="OI107" s="1059">
        <v>13213</v>
      </c>
      <c r="OJ107" s="1059">
        <v>302</v>
      </c>
      <c r="OK107" s="1059">
        <v>37</v>
      </c>
      <c r="OL107" s="1059">
        <v>58</v>
      </c>
      <c r="OM107" s="1059">
        <v>207</v>
      </c>
      <c r="ON107" s="1059">
        <v>359</v>
      </c>
      <c r="OO107" s="1059">
        <v>170</v>
      </c>
      <c r="OP107" s="1059">
        <v>57</v>
      </c>
      <c r="OQ107" s="1059">
        <v>11</v>
      </c>
      <c r="OR107" s="1060">
        <v>0.93629535147392295</v>
      </c>
      <c r="OS107" s="1072">
        <v>6.3704648526077046E-2</v>
      </c>
      <c r="OT107" s="1059">
        <v>55527</v>
      </c>
      <c r="OU107" s="1059">
        <v>10.256019954256491</v>
      </c>
      <c r="OV107" s="1060">
        <v>0</v>
      </c>
      <c r="OW107" s="1072">
        <v>0</v>
      </c>
      <c r="OX107" s="1059">
        <v>9588</v>
      </c>
      <c r="OY107" s="1060">
        <v>8.7847622027534406E-2</v>
      </c>
      <c r="OZ107" s="1059">
        <v>842.2829999999999</v>
      </c>
      <c r="PA107" s="1060">
        <v>0</v>
      </c>
      <c r="PB107" s="1072">
        <v>0</v>
      </c>
      <c r="PC107" s="1059">
        <v>1410</v>
      </c>
      <c r="PD107" s="1059">
        <v>205</v>
      </c>
      <c r="PE107" s="1126">
        <v>145</v>
      </c>
      <c r="PF107" s="1059">
        <v>1355</v>
      </c>
      <c r="PG107" s="1059">
        <v>190</v>
      </c>
      <c r="PH107" s="1126">
        <v>100</v>
      </c>
      <c r="PI107" s="1059">
        <v>1305</v>
      </c>
      <c r="PJ107" s="1059">
        <v>210</v>
      </c>
      <c r="PK107" s="1126">
        <v>100</v>
      </c>
      <c r="PL107" s="1059">
        <v>1260</v>
      </c>
      <c r="PM107" s="1059">
        <v>195</v>
      </c>
      <c r="PN107" s="1126">
        <v>90</v>
      </c>
      <c r="PO107" s="1059">
        <v>1235</v>
      </c>
      <c r="PP107" s="1059">
        <v>200</v>
      </c>
      <c r="PQ107" s="1126">
        <v>110</v>
      </c>
      <c r="PR107" s="1059">
        <v>1150</v>
      </c>
      <c r="PS107" s="1059">
        <v>200</v>
      </c>
      <c r="PT107" s="1126">
        <v>75</v>
      </c>
      <c r="PU107" s="1059" t="s">
        <v>770</v>
      </c>
      <c r="PV107" s="1059" t="s">
        <v>770</v>
      </c>
      <c r="PW107" s="1059" t="s">
        <v>770</v>
      </c>
      <c r="PX107" s="1059" t="s">
        <v>770</v>
      </c>
      <c r="PY107" s="1059" t="s">
        <v>770</v>
      </c>
      <c r="PZ107" s="1059" t="s">
        <v>770</v>
      </c>
      <c r="QA107" s="1059" t="s">
        <v>770</v>
      </c>
      <c r="QB107" s="1126" t="s">
        <v>770</v>
      </c>
      <c r="QC107" s="1059">
        <v>438</v>
      </c>
      <c r="QD107" s="1059">
        <v>455</v>
      </c>
      <c r="QE107" s="1059" t="s">
        <v>770</v>
      </c>
      <c r="QF107" s="1059">
        <v>471</v>
      </c>
      <c r="QG107" s="1059">
        <v>508</v>
      </c>
      <c r="QH107" s="1059">
        <v>478</v>
      </c>
      <c r="QI107" s="1059">
        <v>501</v>
      </c>
      <c r="QJ107" s="1059">
        <v>477</v>
      </c>
      <c r="QK107" s="1126">
        <v>460</v>
      </c>
      <c r="QL107" s="1059">
        <v>456</v>
      </c>
      <c r="QM107" s="1059">
        <v>491</v>
      </c>
      <c r="QN107" s="1059">
        <v>555</v>
      </c>
      <c r="QO107" s="1059">
        <v>553</v>
      </c>
      <c r="QP107" s="1059">
        <v>622</v>
      </c>
      <c r="QQ107" s="1059">
        <v>607</v>
      </c>
      <c r="QR107" s="1059">
        <v>644</v>
      </c>
      <c r="QS107" s="1059">
        <v>606</v>
      </c>
      <c r="QT107" s="1059">
        <v>619</v>
      </c>
      <c r="QU107" s="1059">
        <v>661</v>
      </c>
      <c r="QV107" s="1059">
        <v>659</v>
      </c>
      <c r="QW107" s="1059">
        <v>667</v>
      </c>
      <c r="QX107" s="1059">
        <v>684</v>
      </c>
      <c r="QY107" s="1059">
        <v>631</v>
      </c>
      <c r="QZ107" s="1059">
        <v>564</v>
      </c>
      <c r="RA107" s="1059">
        <v>612</v>
      </c>
      <c r="RB107" s="1059">
        <v>636</v>
      </c>
      <c r="RC107" s="1059">
        <v>640</v>
      </c>
      <c r="RD107" s="1059">
        <v>601</v>
      </c>
      <c r="RE107" s="1059">
        <v>449</v>
      </c>
      <c r="RF107" s="1059">
        <v>400</v>
      </c>
      <c r="RG107" s="1059">
        <v>434</v>
      </c>
      <c r="RH107" s="1059">
        <v>446</v>
      </c>
      <c r="RI107" s="1059">
        <v>511</v>
      </c>
      <c r="RJ107" s="1126">
        <v>481</v>
      </c>
      <c r="RK107" s="1059">
        <v>466</v>
      </c>
      <c r="RL107" s="1059">
        <v>519</v>
      </c>
      <c r="RM107" s="1059">
        <v>529</v>
      </c>
      <c r="RN107" s="1059">
        <v>599</v>
      </c>
      <c r="RO107" s="1059">
        <v>619</v>
      </c>
      <c r="RP107" s="1059">
        <v>630</v>
      </c>
      <c r="RQ107" s="1059">
        <v>585</v>
      </c>
      <c r="RR107" s="1059">
        <v>595</v>
      </c>
      <c r="RS107" s="1059">
        <v>653</v>
      </c>
      <c r="RT107" s="1059">
        <v>630</v>
      </c>
      <c r="RU107" s="1059">
        <v>655</v>
      </c>
      <c r="RV107" s="1059">
        <v>675</v>
      </c>
      <c r="RW107" s="1059">
        <v>648</v>
      </c>
      <c r="RX107" s="1059">
        <v>609</v>
      </c>
      <c r="RY107" s="1059">
        <v>628</v>
      </c>
      <c r="RZ107" s="1059">
        <v>646</v>
      </c>
      <c r="SA107" s="1059">
        <v>632</v>
      </c>
      <c r="SB107" s="1059">
        <v>619</v>
      </c>
      <c r="SC107" s="1059">
        <v>636</v>
      </c>
      <c r="SD107" s="1059">
        <v>467</v>
      </c>
      <c r="SE107" s="1059">
        <v>396</v>
      </c>
      <c r="SF107" s="1059">
        <v>389</v>
      </c>
      <c r="SG107" s="1059">
        <v>496</v>
      </c>
      <c r="SH107" s="1059">
        <v>464</v>
      </c>
      <c r="SI107" s="1126">
        <v>460</v>
      </c>
      <c r="SJ107" s="1059">
        <v>496</v>
      </c>
      <c r="SK107" s="1059">
        <v>508</v>
      </c>
      <c r="SL107" s="1059">
        <v>586</v>
      </c>
      <c r="SM107" s="1059">
        <v>598</v>
      </c>
      <c r="SN107" s="1059">
        <v>645</v>
      </c>
      <c r="SO107" s="1059">
        <v>583</v>
      </c>
      <c r="SP107" s="1059">
        <v>596</v>
      </c>
      <c r="SQ107" s="1059">
        <v>639</v>
      </c>
      <c r="SR107" s="1059">
        <v>616</v>
      </c>
      <c r="SS107" s="1059">
        <v>607</v>
      </c>
      <c r="ST107" s="1059">
        <v>624</v>
      </c>
      <c r="SU107" s="1059">
        <v>615</v>
      </c>
      <c r="SV107" s="1059">
        <v>596</v>
      </c>
      <c r="SW107" s="1059">
        <v>651</v>
      </c>
      <c r="SX107" s="1059">
        <v>643</v>
      </c>
      <c r="SY107" s="1059">
        <v>627</v>
      </c>
      <c r="SZ107" s="1059">
        <v>606</v>
      </c>
      <c r="TA107" s="1059">
        <v>603</v>
      </c>
      <c r="TB107" s="1059">
        <v>594</v>
      </c>
      <c r="TC107" s="1059">
        <v>465</v>
      </c>
      <c r="TD107" s="1059">
        <v>374</v>
      </c>
      <c r="TE107" s="1059">
        <v>464</v>
      </c>
      <c r="TF107" s="1059">
        <v>436</v>
      </c>
      <c r="TG107" s="1059">
        <v>454</v>
      </c>
      <c r="TH107" s="1126">
        <v>452</v>
      </c>
      <c r="TI107" s="1059">
        <v>221</v>
      </c>
      <c r="TJ107" s="1059">
        <v>329</v>
      </c>
      <c r="TK107" s="1059">
        <v>550</v>
      </c>
      <c r="TL107" s="1060">
        <v>0.59818181818181815</v>
      </c>
      <c r="TM107" s="1060">
        <v>0.55666445451647428</v>
      </c>
      <c r="TN107" s="1060">
        <v>0.63833719853775284</v>
      </c>
      <c r="TO107" s="1126" t="s">
        <v>3499</v>
      </c>
      <c r="TP107" s="1059">
        <v>221</v>
      </c>
      <c r="TQ107" s="1059">
        <v>354</v>
      </c>
      <c r="TR107" s="1059">
        <v>575</v>
      </c>
      <c r="TS107" s="1060">
        <v>0.6156521739130435</v>
      </c>
      <c r="TT107" s="1060">
        <v>0.57524958151990735</v>
      </c>
      <c r="TU107" s="1060">
        <v>0.65451972400110403</v>
      </c>
      <c r="TV107" s="1126" t="s">
        <v>2154</v>
      </c>
      <c r="TW107" s="1059">
        <v>199</v>
      </c>
      <c r="TX107" s="1059">
        <v>405</v>
      </c>
      <c r="TY107" s="1059">
        <v>604</v>
      </c>
      <c r="TZ107" s="1060">
        <v>0.67052980132450335</v>
      </c>
      <c r="UA107" s="1060">
        <v>0.63207110681786238</v>
      </c>
      <c r="UB107" s="1060">
        <v>0.70683305480295178</v>
      </c>
      <c r="UC107" s="1126" t="s">
        <v>2154</v>
      </c>
      <c r="UD107" s="1059">
        <v>151</v>
      </c>
      <c r="UE107" s="1059">
        <v>405</v>
      </c>
      <c r="UF107" s="1059">
        <v>556</v>
      </c>
      <c r="UG107" s="1060">
        <v>0.72841726618705038</v>
      </c>
      <c r="UH107" s="1060">
        <v>0.68997346497130174</v>
      </c>
      <c r="UI107" s="1060">
        <v>0.763726410230958</v>
      </c>
      <c r="UJ107" s="1126" t="s">
        <v>2154</v>
      </c>
      <c r="UK107" s="1059">
        <v>172</v>
      </c>
      <c r="UL107" s="1059">
        <v>426</v>
      </c>
      <c r="UM107" s="1059">
        <v>598</v>
      </c>
      <c r="UN107" s="1060">
        <v>0.7123745819397993</v>
      </c>
      <c r="UO107" s="1060">
        <v>0.67482976363737368</v>
      </c>
      <c r="UP107" s="1060">
        <v>0.74720829352424489</v>
      </c>
      <c r="UQ107" s="1126" t="s">
        <v>2154</v>
      </c>
      <c r="UR107" s="1059">
        <v>7962</v>
      </c>
      <c r="US107" s="1059">
        <v>7893</v>
      </c>
      <c r="UT107" s="1059">
        <v>69</v>
      </c>
      <c r="UU107" s="1059">
        <v>60</v>
      </c>
      <c r="UV107" s="1060">
        <v>0.86956521739130432</v>
      </c>
      <c r="UW107" s="1059">
        <v>9</v>
      </c>
      <c r="UX107" s="1072">
        <v>0.13043478260869565</v>
      </c>
      <c r="UY107" s="1059">
        <v>5600</v>
      </c>
      <c r="UZ107" s="1059">
        <v>3873</v>
      </c>
      <c r="VA107" s="1059">
        <v>869</v>
      </c>
      <c r="VB107" s="1059">
        <v>858</v>
      </c>
      <c r="VC107" s="1060">
        <v>0.69160714285714286</v>
      </c>
      <c r="VD107" s="1060">
        <v>0.15517857142857142</v>
      </c>
      <c r="VE107" s="1072">
        <v>0.15321428571428572</v>
      </c>
      <c r="VF107" s="1059">
        <v>16953</v>
      </c>
      <c r="VG107" s="1059">
        <v>789</v>
      </c>
      <c r="VH107" s="1059">
        <v>947</v>
      </c>
      <c r="VI107" s="1059">
        <v>400</v>
      </c>
      <c r="VJ107" s="1059">
        <v>10863</v>
      </c>
      <c r="VK107" s="1059">
        <v>847</v>
      </c>
      <c r="VL107" s="1059">
        <v>6161</v>
      </c>
      <c r="VM107" s="1072">
        <v>0.13747768219444895</v>
      </c>
      <c r="VN107" s="1059">
        <v>4037</v>
      </c>
      <c r="VO107" s="1059">
        <v>4</v>
      </c>
      <c r="VP107" s="1059">
        <v>739</v>
      </c>
      <c r="VQ107" s="1059">
        <v>1024</v>
      </c>
      <c r="VR107" s="1059">
        <v>390</v>
      </c>
      <c r="VS107" s="1126">
        <v>6194</v>
      </c>
      <c r="VT107" s="1059">
        <v>2144</v>
      </c>
      <c r="VU107" s="1059">
        <v>1894</v>
      </c>
      <c r="VV107" s="1059">
        <v>246</v>
      </c>
      <c r="VW107" s="1059">
        <v>4</v>
      </c>
      <c r="VX107" s="1059">
        <v>250</v>
      </c>
      <c r="VY107" s="1060">
        <v>0.11473880597014925</v>
      </c>
      <c r="VZ107" s="1072">
        <v>0.1166044776119403</v>
      </c>
      <c r="WA107" s="1059">
        <v>215</v>
      </c>
      <c r="WB107" s="1059">
        <v>175</v>
      </c>
      <c r="WC107" s="1059">
        <v>185</v>
      </c>
      <c r="WD107" s="1059">
        <v>155</v>
      </c>
      <c r="WE107" s="1059">
        <v>145</v>
      </c>
      <c r="WF107" s="1059">
        <v>130</v>
      </c>
      <c r="WG107" s="1126">
        <v>130</v>
      </c>
      <c r="WH107" s="1059">
        <v>1015</v>
      </c>
      <c r="WI107" s="1059">
        <v>282</v>
      </c>
      <c r="WJ107" s="1060">
        <v>0.27783251231527095</v>
      </c>
      <c r="WK107" s="1126">
        <v>109</v>
      </c>
      <c r="WL107" s="1059" t="s">
        <v>770</v>
      </c>
      <c r="WM107" s="1060" t="s">
        <v>770</v>
      </c>
      <c r="WN107" s="1060" t="s">
        <v>770</v>
      </c>
      <c r="WO107" s="1072" t="s">
        <v>770</v>
      </c>
      <c r="WP107" s="1059" t="s">
        <v>770</v>
      </c>
      <c r="WQ107" s="1060" t="s">
        <v>770</v>
      </c>
      <c r="WR107" s="1060" t="s">
        <v>770</v>
      </c>
      <c r="WS107" s="1072" t="s">
        <v>770</v>
      </c>
      <c r="WT107" s="1059" t="s">
        <v>770</v>
      </c>
      <c r="WU107" s="1060" t="s">
        <v>770</v>
      </c>
      <c r="WV107" s="1060" t="s">
        <v>770</v>
      </c>
      <c r="WW107" s="1072" t="s">
        <v>770</v>
      </c>
      <c r="WX107" s="1059" t="s">
        <v>770</v>
      </c>
      <c r="WY107" s="1060" t="s">
        <v>770</v>
      </c>
      <c r="WZ107" s="1060" t="s">
        <v>770</v>
      </c>
      <c r="XA107" s="1072" t="s">
        <v>770</v>
      </c>
      <c r="XB107" s="1059">
        <v>589</v>
      </c>
      <c r="XC107" s="1059">
        <v>23671</v>
      </c>
      <c r="XD107" s="1072">
        <v>2.4882767943897596E-2</v>
      </c>
      <c r="XE107" s="1059">
        <v>275</v>
      </c>
      <c r="XF107" s="1059">
        <v>2615</v>
      </c>
      <c r="XG107" s="1060">
        <v>0.10516252390057361</v>
      </c>
      <c r="XH107" s="1060">
        <v>9.397855710600854E-2</v>
      </c>
      <c r="XI107" s="1060">
        <v>0.11750482878406275</v>
      </c>
      <c r="XJ107" s="1059">
        <v>315</v>
      </c>
      <c r="XK107" s="1059">
        <v>2615</v>
      </c>
      <c r="XL107" s="1060">
        <v>0.12045889101338432</v>
      </c>
      <c r="XM107" s="1060">
        <v>0.10853679926532384</v>
      </c>
      <c r="XN107" s="1060">
        <v>0.13349444576702074</v>
      </c>
      <c r="XO107" s="1059">
        <v>350</v>
      </c>
      <c r="XP107" s="1059">
        <v>2660</v>
      </c>
      <c r="XQ107" s="1060">
        <v>0.13157894736842105</v>
      </c>
      <c r="XR107" s="1060">
        <v>0.1192625810123355</v>
      </c>
      <c r="XS107" s="1060">
        <v>0.14495789520635466</v>
      </c>
      <c r="XT107" s="1059">
        <v>295</v>
      </c>
      <c r="XU107" s="1059">
        <v>2605</v>
      </c>
      <c r="XV107" s="1060">
        <v>0.11324376199616124</v>
      </c>
      <c r="XW107" s="1060">
        <v>0.1016399250747394</v>
      </c>
      <c r="XX107" s="1060">
        <v>0.12598657818128267</v>
      </c>
      <c r="XY107" s="1059">
        <v>310</v>
      </c>
      <c r="XZ107" s="1059">
        <v>2650</v>
      </c>
      <c r="YA107" s="1060">
        <v>0.1169811320754717</v>
      </c>
      <c r="YB107" s="1060">
        <v>0.10529504693473488</v>
      </c>
      <c r="YC107" s="1060">
        <v>0.12977606356706384</v>
      </c>
      <c r="YD107" s="1059">
        <v>330</v>
      </c>
      <c r="YE107" s="1059">
        <v>2345</v>
      </c>
      <c r="YF107" s="1060">
        <v>0.14072494669509594</v>
      </c>
      <c r="YG107" s="1060">
        <v>0.12723742486932654</v>
      </c>
      <c r="YH107" s="1060">
        <v>0.15538763538229022</v>
      </c>
      <c r="YI107" s="1059" t="s">
        <v>770</v>
      </c>
      <c r="YJ107" s="1059" t="s">
        <v>770</v>
      </c>
      <c r="YK107" s="1060" t="s">
        <v>770</v>
      </c>
      <c r="YL107" s="1060" t="s">
        <v>770</v>
      </c>
      <c r="YM107" s="1072" t="s">
        <v>770</v>
      </c>
      <c r="YN107" s="1059">
        <v>340</v>
      </c>
      <c r="YO107" s="1059">
        <v>320</v>
      </c>
      <c r="YP107" s="1059">
        <v>295</v>
      </c>
      <c r="YQ107" s="1059">
        <v>325</v>
      </c>
      <c r="YR107" s="1059">
        <v>250</v>
      </c>
      <c r="YS107" s="1059">
        <v>235</v>
      </c>
      <c r="YT107" s="1126">
        <v>250</v>
      </c>
      <c r="YU107" s="1059">
        <v>23</v>
      </c>
      <c r="YV107" s="1059">
        <v>217</v>
      </c>
      <c r="YW107" s="1060">
        <v>0.10599078341013825</v>
      </c>
      <c r="YX107" s="1060">
        <v>7.1671234525147426E-2</v>
      </c>
      <c r="YY107" s="1060">
        <v>0.15401763334798801</v>
      </c>
      <c r="YZ107" s="1059">
        <v>19</v>
      </c>
      <c r="ZA107" s="1059">
        <v>217</v>
      </c>
      <c r="ZB107" s="1060">
        <v>8.755760368663594E-2</v>
      </c>
      <c r="ZC107" s="1060">
        <v>5.6769401927424093E-2</v>
      </c>
      <c r="ZD107" s="1060">
        <v>0.13269438374094578</v>
      </c>
      <c r="ZE107" s="1059">
        <v>20</v>
      </c>
      <c r="ZF107" s="1059">
        <v>216</v>
      </c>
      <c r="ZG107" s="1060">
        <v>9.2592592592592587E-2</v>
      </c>
      <c r="ZH107" s="1060">
        <v>6.0739603247452575E-2</v>
      </c>
      <c r="ZI107" s="1060">
        <v>0.13868346761404424</v>
      </c>
      <c r="ZJ107" s="1059">
        <v>35</v>
      </c>
      <c r="ZK107" s="1059">
        <v>215</v>
      </c>
      <c r="ZL107" s="1060">
        <v>0.16279069767441862</v>
      </c>
      <c r="ZM107" s="1060">
        <v>0.11944110926944394</v>
      </c>
      <c r="ZN107" s="1072">
        <v>0.21797877094253862</v>
      </c>
      <c r="ZO107" s="1059">
        <v>431</v>
      </c>
      <c r="ZP107" s="1059">
        <v>104</v>
      </c>
      <c r="ZQ107" s="1059">
        <v>327</v>
      </c>
      <c r="ZR107" s="1060">
        <v>0.75870069605568446</v>
      </c>
      <c r="ZS107" s="1059">
        <v>138</v>
      </c>
      <c r="ZT107" s="1059">
        <v>46</v>
      </c>
      <c r="ZU107" s="1059">
        <v>184</v>
      </c>
      <c r="ZV107" s="1060">
        <v>0.42201834862385323</v>
      </c>
      <c r="ZW107" s="1060">
        <v>0.36969782692129072</v>
      </c>
      <c r="ZX107" s="1060">
        <v>0.47614978787948786</v>
      </c>
      <c r="ZY107" s="1060">
        <v>0.56269113149847094</v>
      </c>
      <c r="ZZ107" s="1060">
        <v>0.50850584574379387</v>
      </c>
      <c r="AAA107" s="1072">
        <v>0.61542058157322721</v>
      </c>
      <c r="AAB107" s="1059">
        <v>115</v>
      </c>
      <c r="AAC107" s="1059">
        <v>360</v>
      </c>
      <c r="AAD107" s="1059">
        <v>475</v>
      </c>
      <c r="AAE107" s="1060">
        <v>0.75789473684210529</v>
      </c>
      <c r="AAF107" s="1059">
        <v>155</v>
      </c>
      <c r="AAG107" s="1060">
        <v>0.43055555555555558</v>
      </c>
      <c r="AAH107" s="1060">
        <v>0.38040520801630195</v>
      </c>
      <c r="AAI107" s="1060">
        <v>0.48217229988490551</v>
      </c>
      <c r="AAJ107" s="1059">
        <v>37</v>
      </c>
      <c r="AAK107" s="1059">
        <v>192</v>
      </c>
      <c r="AAL107" s="1060">
        <v>0.53333333333333333</v>
      </c>
      <c r="AAM107" s="1060">
        <v>0.48171828362303848</v>
      </c>
      <c r="AAN107" s="1072">
        <v>0.58424451258438193</v>
      </c>
      <c r="AAO107" s="1059">
        <v>450</v>
      </c>
      <c r="AAP107" s="1059">
        <v>201</v>
      </c>
      <c r="AAQ107" s="1060">
        <v>0.44666666666666666</v>
      </c>
      <c r="AAR107" s="1060">
        <v>0.4013774452799273</v>
      </c>
      <c r="AAS107" s="1060">
        <v>0.49285874873212293</v>
      </c>
      <c r="AAT107" s="1059">
        <v>64</v>
      </c>
      <c r="AAU107" s="1059">
        <v>265</v>
      </c>
      <c r="AAV107" s="1060">
        <v>0.58888888888888891</v>
      </c>
      <c r="AAW107" s="1060">
        <v>0.54286214990366022</v>
      </c>
      <c r="AAX107" s="1072">
        <v>0.63341086007625613</v>
      </c>
      <c r="AAY107" s="1059">
        <v>501</v>
      </c>
      <c r="AAZ107" s="1059">
        <v>488</v>
      </c>
      <c r="ABA107" s="1059">
        <v>13</v>
      </c>
      <c r="ABB107" s="1060">
        <v>0.97405189620758481</v>
      </c>
      <c r="ABC107" s="1059">
        <v>238</v>
      </c>
      <c r="ABD107" s="1060">
        <v>0.48770491803278687</v>
      </c>
      <c r="ABE107" s="1060">
        <v>0.44362608407341231</v>
      </c>
      <c r="ABF107" s="1060">
        <v>0.53197581002316741</v>
      </c>
      <c r="ABG107" s="1059">
        <v>61</v>
      </c>
      <c r="ABH107" s="1059">
        <v>299</v>
      </c>
      <c r="ABI107" s="1060">
        <v>0.61270491803278693</v>
      </c>
      <c r="ABJ107" s="1060">
        <v>0.5687647571959723</v>
      </c>
      <c r="ABK107" s="1072">
        <v>0.65488454691871323</v>
      </c>
      <c r="ABL107" s="1059">
        <v>16953</v>
      </c>
      <c r="ABM107" s="1059">
        <v>10792</v>
      </c>
      <c r="ABN107" s="1059">
        <v>6161</v>
      </c>
      <c r="ABO107" s="1059">
        <v>789</v>
      </c>
      <c r="ABP107" s="1059">
        <v>604</v>
      </c>
      <c r="ABQ107" s="1059">
        <v>1203</v>
      </c>
      <c r="ABR107" s="1059">
        <v>947</v>
      </c>
      <c r="ABS107" s="1059">
        <v>1127</v>
      </c>
      <c r="ABT107" s="1059">
        <v>644</v>
      </c>
      <c r="ABU107" s="1059">
        <v>400</v>
      </c>
      <c r="ABV107" s="1059">
        <v>368</v>
      </c>
      <c r="ABW107" s="1126">
        <v>79</v>
      </c>
      <c r="ABX107" s="1059">
        <v>250</v>
      </c>
      <c r="ABY107" s="1059">
        <v>160</v>
      </c>
      <c r="ABZ107" s="1059">
        <v>130</v>
      </c>
      <c r="ACA107" s="1059">
        <v>80</v>
      </c>
      <c r="ACB107" s="1059">
        <v>530</v>
      </c>
      <c r="ACC107" s="1059">
        <v>615</v>
      </c>
      <c r="ACD107" s="1059">
        <v>350</v>
      </c>
      <c r="ACE107" s="1059">
        <v>235</v>
      </c>
      <c r="ACF107" s="1059">
        <v>205</v>
      </c>
      <c r="ACG107" s="1059">
        <v>150</v>
      </c>
      <c r="ACH107" s="1059">
        <v>115</v>
      </c>
      <c r="ACI107" s="1059">
        <v>575</v>
      </c>
      <c r="ACJ107" s="1059">
        <v>675</v>
      </c>
      <c r="ACK107" s="1059">
        <v>375</v>
      </c>
      <c r="ACL107" s="1059">
        <v>250</v>
      </c>
      <c r="ACM107" s="1059">
        <v>205</v>
      </c>
      <c r="ACN107" s="1059">
        <v>180</v>
      </c>
      <c r="ACO107" s="1059">
        <v>75</v>
      </c>
      <c r="ACP107" s="1059">
        <v>660</v>
      </c>
      <c r="ACQ107" s="1059">
        <v>725</v>
      </c>
      <c r="ACR107" s="1059">
        <v>415</v>
      </c>
      <c r="ACS107" s="1059">
        <v>325</v>
      </c>
      <c r="ACT107" s="1059">
        <v>285</v>
      </c>
      <c r="ACU107" s="1059">
        <v>210</v>
      </c>
      <c r="ACV107" s="1059">
        <v>105</v>
      </c>
      <c r="ACW107" s="1059">
        <v>810</v>
      </c>
      <c r="ACX107" s="1059">
        <v>910</v>
      </c>
      <c r="ACY107" s="1059">
        <v>490</v>
      </c>
      <c r="ACZ107" s="1059">
        <v>295</v>
      </c>
      <c r="ADA107" s="1059">
        <v>290</v>
      </c>
      <c r="ADB107" s="1059">
        <v>225</v>
      </c>
      <c r="ADC107" s="1059">
        <v>100</v>
      </c>
      <c r="ADD107" s="1059">
        <v>825</v>
      </c>
      <c r="ADE107" s="1059">
        <v>935</v>
      </c>
      <c r="ADF107" s="1059">
        <v>535</v>
      </c>
      <c r="ADG107" s="1059">
        <v>320</v>
      </c>
      <c r="ADH107" s="1059">
        <v>330</v>
      </c>
      <c r="ADI107" s="1059">
        <v>250</v>
      </c>
      <c r="ADJ107" s="1059">
        <v>125</v>
      </c>
      <c r="ADK107" s="1059">
        <v>900</v>
      </c>
      <c r="ADL107" s="1059">
        <v>975</v>
      </c>
      <c r="ADM107" s="1126">
        <v>560</v>
      </c>
      <c r="ADN107" s="1059">
        <v>512</v>
      </c>
      <c r="ADO107" s="1059">
        <v>491</v>
      </c>
      <c r="ADP107" s="1060">
        <v>0.958984375</v>
      </c>
      <c r="ADQ107" s="1059">
        <v>491</v>
      </c>
      <c r="ADR107" s="1060">
        <v>0.958984375</v>
      </c>
      <c r="ADS107" s="1059">
        <v>530</v>
      </c>
      <c r="ADT107" s="1059">
        <v>508</v>
      </c>
      <c r="ADU107" s="1060">
        <v>0.95849056603773586</v>
      </c>
      <c r="ADV107" s="1059">
        <v>502</v>
      </c>
      <c r="ADW107" s="1060">
        <v>0.94716981132075473</v>
      </c>
      <c r="ADX107" s="1059">
        <v>503</v>
      </c>
      <c r="ADY107" s="1060">
        <v>0.94905660377358492</v>
      </c>
      <c r="ADZ107" s="1059">
        <v>504</v>
      </c>
      <c r="AEA107" s="1060">
        <v>0.95094339622641511</v>
      </c>
      <c r="AEB107" s="1059">
        <v>613</v>
      </c>
      <c r="AEC107" s="1059">
        <v>601</v>
      </c>
      <c r="AED107" s="1060">
        <v>0.9804241435562806</v>
      </c>
      <c r="AEE107" s="1059">
        <v>576</v>
      </c>
      <c r="AEF107" s="1060">
        <v>0.93964110929853184</v>
      </c>
      <c r="AEG107" s="1059">
        <v>601</v>
      </c>
      <c r="AEH107" s="1060">
        <v>0.9804241435562806</v>
      </c>
      <c r="AEI107" s="1059">
        <v>599</v>
      </c>
      <c r="AEJ107" s="1060">
        <v>0.97716150081566067</v>
      </c>
      <c r="AEK107" s="1059">
        <v>588</v>
      </c>
      <c r="AEL107" s="1060">
        <v>0.95921696574225124</v>
      </c>
      <c r="AEM107" s="1059">
        <v>593</v>
      </c>
      <c r="AEN107" s="1060">
        <v>0.96737357259380097</v>
      </c>
      <c r="AEO107" s="1059">
        <v>571</v>
      </c>
      <c r="AEP107" s="1072">
        <v>0.93148450244698211</v>
      </c>
      <c r="AEQ107" s="1158">
        <v>523</v>
      </c>
      <c r="AER107" s="1042">
        <v>492</v>
      </c>
      <c r="AES107" s="1144">
        <v>0.94072657743785848</v>
      </c>
      <c r="AET107" s="64">
        <v>122</v>
      </c>
      <c r="AEU107" s="1144">
        <v>0.2332695984703633</v>
      </c>
      <c r="AEV107" s="1042">
        <v>495</v>
      </c>
      <c r="AEW107" s="1144">
        <v>0.94646271510516256</v>
      </c>
      <c r="AEX107" s="1042">
        <v>534</v>
      </c>
      <c r="AEY107" s="1042">
        <v>524</v>
      </c>
      <c r="AEZ107" s="1144">
        <v>0.98127340823970033</v>
      </c>
      <c r="AFA107" s="65">
        <v>502</v>
      </c>
      <c r="AFB107" s="1144">
        <v>0.94007490636704116</v>
      </c>
      <c r="AFC107" s="65">
        <v>388</v>
      </c>
      <c r="AFD107" s="1144">
        <v>0.72659176029962547</v>
      </c>
      <c r="AFE107" s="1042">
        <v>510</v>
      </c>
      <c r="AFF107" s="1144">
        <v>0.9550561797752809</v>
      </c>
      <c r="AFG107" s="1042">
        <v>376</v>
      </c>
      <c r="AFH107" s="1144">
        <v>0.70411985018726597</v>
      </c>
      <c r="AFI107" s="1042">
        <v>642</v>
      </c>
      <c r="AFJ107" s="1042">
        <v>627</v>
      </c>
      <c r="AFK107" s="1144">
        <v>0.97663551401869164</v>
      </c>
      <c r="AFL107" s="65">
        <v>579</v>
      </c>
      <c r="AFM107" s="1144">
        <v>0.90186915887850472</v>
      </c>
      <c r="AFN107" s="65">
        <v>627</v>
      </c>
      <c r="AFO107" s="1144">
        <v>0.97663551401869164</v>
      </c>
      <c r="AFP107" s="65">
        <v>627</v>
      </c>
      <c r="AFQ107" s="1144">
        <v>0.97663551401869164</v>
      </c>
      <c r="AFR107" s="65">
        <v>467</v>
      </c>
      <c r="AFS107" s="1144">
        <v>0.72741433021806856</v>
      </c>
      <c r="AFT107" s="65">
        <v>580</v>
      </c>
      <c r="AFU107" s="1144">
        <v>0.90342679127725856</v>
      </c>
      <c r="AFV107" s="1042">
        <v>594</v>
      </c>
      <c r="AFW107" s="1144">
        <v>0.92523364485981308</v>
      </c>
      <c r="AFX107" s="1042">
        <v>585</v>
      </c>
      <c r="AFY107" s="1144">
        <v>0.91121495327102808</v>
      </c>
      <c r="AFZ107" s="1042">
        <v>470</v>
      </c>
      <c r="AGA107" s="1144">
        <v>0.73208722741433019</v>
      </c>
      <c r="AGB107" s="1042">
        <v>430</v>
      </c>
      <c r="AGC107" s="802">
        <v>0.66978193146417442</v>
      </c>
      <c r="AGD107" s="1042">
        <v>526</v>
      </c>
      <c r="AGE107" s="1039">
        <v>505</v>
      </c>
      <c r="AGF107" s="1145">
        <v>0.96007604562737647</v>
      </c>
      <c r="AGG107" s="1039">
        <v>5</v>
      </c>
      <c r="AGH107" s="1145">
        <v>9.5057034220532317E-3</v>
      </c>
      <c r="AGI107" s="1039">
        <v>506</v>
      </c>
      <c r="AGJ107" s="1145">
        <v>0.96197718631178708</v>
      </c>
      <c r="AGK107" s="1039">
        <v>560</v>
      </c>
      <c r="AGL107" s="1039">
        <v>550</v>
      </c>
      <c r="AGM107" s="1145">
        <v>0.9821428571428571</v>
      </c>
      <c r="AGN107" s="1039">
        <v>525</v>
      </c>
      <c r="AGO107" s="1145">
        <v>0.9375</v>
      </c>
      <c r="AGP107" s="1039">
        <v>538</v>
      </c>
      <c r="AGQ107" s="1145">
        <v>0.96071428571428574</v>
      </c>
      <c r="AGR107" s="1039">
        <v>533</v>
      </c>
      <c r="AGS107" s="1145">
        <v>0.95178571428571423</v>
      </c>
      <c r="AGT107" s="1039">
        <v>526</v>
      </c>
      <c r="AGU107" s="1145">
        <v>0.93928571428571428</v>
      </c>
      <c r="AGV107" s="1039">
        <v>682</v>
      </c>
      <c r="AGW107" s="1039">
        <v>658</v>
      </c>
      <c r="AGX107" s="1145">
        <v>0.96480938416422291</v>
      </c>
      <c r="AGY107" s="1039">
        <v>623</v>
      </c>
      <c r="AGZ107" s="1145">
        <v>0.9134897360703812</v>
      </c>
      <c r="AHA107" s="1039">
        <v>658</v>
      </c>
      <c r="AHB107" s="1145">
        <v>0.96480938416422291</v>
      </c>
      <c r="AHC107" s="1039">
        <v>659</v>
      </c>
      <c r="AHD107" s="1145">
        <v>0.96627565982404695</v>
      </c>
      <c r="AHE107" s="1039">
        <v>659</v>
      </c>
      <c r="AHF107" s="1145">
        <v>0.96627565982404695</v>
      </c>
      <c r="AHG107" s="1039">
        <v>602</v>
      </c>
      <c r="AHH107" s="1145">
        <v>0.88269794721407624</v>
      </c>
      <c r="AHI107" s="1039">
        <v>644</v>
      </c>
      <c r="AHJ107" s="1145">
        <v>0.94428152492668627</v>
      </c>
      <c r="AHK107" s="1039">
        <v>611</v>
      </c>
      <c r="AHL107" s="1145">
        <v>0.89589442815249265</v>
      </c>
      <c r="AHM107" s="1039">
        <v>662</v>
      </c>
      <c r="AHN107" s="1145">
        <v>0.97067448680351909</v>
      </c>
      <c r="AHO107" s="1039">
        <v>630</v>
      </c>
      <c r="AHP107" s="749">
        <v>0.92375366568914952</v>
      </c>
    </row>
    <row r="108" spans="1:900" x14ac:dyDescent="0.2">
      <c r="A108" s="1979"/>
      <c r="B108" s="8" t="s">
        <v>761</v>
      </c>
      <c r="C108" s="1015" t="s">
        <v>762</v>
      </c>
      <c r="D108" s="3" t="s">
        <v>770</v>
      </c>
      <c r="E108" s="3" t="s">
        <v>770</v>
      </c>
      <c r="F108" s="3" t="s">
        <v>770</v>
      </c>
      <c r="G108" s="3" t="s">
        <v>770</v>
      </c>
      <c r="H108" s="3" t="s">
        <v>770</v>
      </c>
      <c r="I108" s="3" t="s">
        <v>770</v>
      </c>
      <c r="J108" s="3" t="s">
        <v>770</v>
      </c>
      <c r="K108" s="1" t="s">
        <v>736</v>
      </c>
      <c r="L108" s="1" t="s">
        <v>741</v>
      </c>
      <c r="M108" s="62" t="s">
        <v>770</v>
      </c>
      <c r="N108" s="62" t="s">
        <v>770</v>
      </c>
      <c r="O108" s="62" t="s">
        <v>770</v>
      </c>
      <c r="P108" s="62" t="s">
        <v>770</v>
      </c>
      <c r="Q108" s="62" t="s">
        <v>770</v>
      </c>
      <c r="R108" s="62" t="s">
        <v>770</v>
      </c>
      <c r="S108" s="62" t="s">
        <v>770</v>
      </c>
      <c r="T108" s="62" t="s">
        <v>770</v>
      </c>
      <c r="U108" s="913" t="s">
        <v>770</v>
      </c>
      <c r="V108" s="1125">
        <v>1200</v>
      </c>
      <c r="W108" s="1059">
        <v>1365</v>
      </c>
      <c r="X108" s="1059">
        <v>13630</v>
      </c>
      <c r="Y108" s="1059">
        <v>16065</v>
      </c>
      <c r="Z108" s="1098">
        <v>8.8041085840058694E-2</v>
      </c>
      <c r="AA108" s="1098">
        <v>8.3399442199681359E-2</v>
      </c>
      <c r="AB108" s="1098">
        <v>9.2914875821486442E-2</v>
      </c>
      <c r="AC108" s="1098">
        <v>8.4967320261437912E-2</v>
      </c>
      <c r="AD108" s="1098">
        <v>8.075417861598333E-2</v>
      </c>
      <c r="AE108" s="1072">
        <v>8.937889947969993E-2</v>
      </c>
      <c r="AF108" s="1059">
        <v>1040</v>
      </c>
      <c r="AG108" s="1059">
        <v>1140</v>
      </c>
      <c r="AH108" s="1059">
        <v>13770</v>
      </c>
      <c r="AI108" s="1059">
        <v>16225</v>
      </c>
      <c r="AJ108" s="1098">
        <v>7.552650689905592E-2</v>
      </c>
      <c r="AK108" s="1098">
        <v>7.1230469975609709E-2</v>
      </c>
      <c r="AL108" s="1098">
        <v>8.0059311096047192E-2</v>
      </c>
      <c r="AM108" s="1098">
        <v>7.0261941448382131E-2</v>
      </c>
      <c r="AN108" s="1098">
        <v>6.643006493212443E-2</v>
      </c>
      <c r="AO108" s="1072">
        <v>7.4297260836369144E-2</v>
      </c>
      <c r="AP108" s="1059">
        <v>1115</v>
      </c>
      <c r="AQ108" s="1059">
        <v>1230</v>
      </c>
      <c r="AR108" s="1059">
        <v>13885</v>
      </c>
      <c r="AS108" s="1059">
        <v>16425</v>
      </c>
      <c r="AT108" s="1098">
        <v>8.0302484695714799E-2</v>
      </c>
      <c r="AU108" s="1098">
        <v>7.5897455016575147E-2</v>
      </c>
      <c r="AV108" s="1098">
        <v>8.4939679271684665E-2</v>
      </c>
      <c r="AW108" s="1098">
        <v>7.4885844748858441E-2</v>
      </c>
      <c r="AX108" s="1098">
        <v>7.0959239327635718E-2</v>
      </c>
      <c r="AY108" s="1072">
        <v>7.9011254026772448E-2</v>
      </c>
      <c r="AZ108" s="1059">
        <v>1190</v>
      </c>
      <c r="BA108" s="1059">
        <v>1345</v>
      </c>
      <c r="BB108" s="1059">
        <v>13890</v>
      </c>
      <c r="BC108" s="1059">
        <v>16440</v>
      </c>
      <c r="BD108" s="1098">
        <v>8.5673146148308135E-2</v>
      </c>
      <c r="BE108" s="1098">
        <v>8.113246753736203E-2</v>
      </c>
      <c r="BF108" s="1098">
        <v>9.0442936276338468E-2</v>
      </c>
      <c r="BG108" s="1098">
        <v>8.1812652068126518E-2</v>
      </c>
      <c r="BH108" s="1098">
        <v>7.7720090631070243E-2</v>
      </c>
      <c r="BI108" s="1072">
        <v>8.6100599659985927E-2</v>
      </c>
      <c r="BJ108" s="1059">
        <v>4489</v>
      </c>
      <c r="BK108" s="1059">
        <v>5012</v>
      </c>
      <c r="BL108" s="1059">
        <v>5002</v>
      </c>
      <c r="BM108" s="1059">
        <v>5129</v>
      </c>
      <c r="BN108" s="1059">
        <v>3770</v>
      </c>
      <c r="BO108" s="1059">
        <v>19632</v>
      </c>
      <c r="BP108" s="1059">
        <v>23402</v>
      </c>
      <c r="BQ108" s="1126">
        <v>80933</v>
      </c>
      <c r="BR108" s="1059">
        <v>4386</v>
      </c>
      <c r="BS108" s="1059">
        <v>4880</v>
      </c>
      <c r="BT108" s="1059">
        <v>4908</v>
      </c>
      <c r="BU108" s="1059">
        <v>5046</v>
      </c>
      <c r="BV108" s="1059">
        <v>3696</v>
      </c>
      <c r="BW108" s="1059">
        <v>19220</v>
      </c>
      <c r="BX108" s="1059">
        <v>22916</v>
      </c>
      <c r="BY108" s="1126">
        <v>79185</v>
      </c>
      <c r="BZ108" s="1059">
        <v>4339</v>
      </c>
      <c r="CA108" s="1059">
        <v>4730</v>
      </c>
      <c r="CB108" s="1059">
        <v>5003</v>
      </c>
      <c r="CC108" s="1059">
        <v>5057</v>
      </c>
      <c r="CD108" s="1059">
        <v>3546</v>
      </c>
      <c r="CE108" s="1059">
        <v>19129</v>
      </c>
      <c r="CF108" s="1059">
        <v>22675</v>
      </c>
      <c r="CG108" s="1126">
        <v>78111</v>
      </c>
      <c r="CH108" s="1059">
        <v>4358</v>
      </c>
      <c r="CI108" s="1059">
        <v>4590</v>
      </c>
      <c r="CJ108" s="1059">
        <v>5067</v>
      </c>
      <c r="CK108" s="1059">
        <v>4930</v>
      </c>
      <c r="CL108" s="1059">
        <v>3479</v>
      </c>
      <c r="CM108" s="1059">
        <v>18945</v>
      </c>
      <c r="CN108" s="1059">
        <v>22424</v>
      </c>
      <c r="CO108" s="1126">
        <v>77015</v>
      </c>
      <c r="CP108" s="1059">
        <v>4422</v>
      </c>
      <c r="CQ108" s="1059">
        <v>4539</v>
      </c>
      <c r="CR108" s="1059">
        <v>5127</v>
      </c>
      <c r="CS108" s="1059">
        <v>4953</v>
      </c>
      <c r="CT108" s="1059">
        <v>3433</v>
      </c>
      <c r="CU108" s="1059">
        <v>19041</v>
      </c>
      <c r="CV108" s="1059">
        <v>22474</v>
      </c>
      <c r="CW108" s="1126">
        <v>76633</v>
      </c>
      <c r="CX108" s="1059">
        <v>4424</v>
      </c>
      <c r="CY108" s="1059">
        <v>4407</v>
      </c>
      <c r="CZ108" s="1059">
        <v>5126</v>
      </c>
      <c r="DA108" s="1059">
        <v>4929</v>
      </c>
      <c r="DB108" s="1059">
        <v>3500</v>
      </c>
      <c r="DC108" s="1059">
        <v>18886</v>
      </c>
      <c r="DD108" s="1059">
        <v>22386</v>
      </c>
      <c r="DE108" s="1126">
        <v>76146</v>
      </c>
      <c r="DF108" s="1059">
        <v>4368</v>
      </c>
      <c r="DG108" s="1059">
        <v>4372</v>
      </c>
      <c r="DH108" s="1059">
        <v>5135</v>
      </c>
      <c r="DI108" s="1059">
        <v>5004</v>
      </c>
      <c r="DJ108" s="1059">
        <v>3426</v>
      </c>
      <c r="DK108" s="1059">
        <v>18879</v>
      </c>
      <c r="DL108" s="1059">
        <v>22305</v>
      </c>
      <c r="DM108" s="1126">
        <v>75832</v>
      </c>
      <c r="DN108" s="1059">
        <v>4317</v>
      </c>
      <c r="DO108" s="1059">
        <v>4479</v>
      </c>
      <c r="DP108" s="1059">
        <v>5099</v>
      </c>
      <c r="DQ108" s="1059">
        <v>4935</v>
      </c>
      <c r="DR108" s="1059">
        <v>3417</v>
      </c>
      <c r="DS108" s="1059">
        <v>18830</v>
      </c>
      <c r="DT108" s="1059">
        <v>22247</v>
      </c>
      <c r="DU108" s="1126">
        <v>75337</v>
      </c>
      <c r="DV108" s="1059">
        <v>4269</v>
      </c>
      <c r="DW108" s="1059">
        <v>4548</v>
      </c>
      <c r="DX108" s="1059">
        <v>5234</v>
      </c>
      <c r="DY108" s="1059">
        <v>4821</v>
      </c>
      <c r="DZ108" s="1059">
        <v>3396</v>
      </c>
      <c r="EA108" s="1059">
        <v>18872</v>
      </c>
      <c r="EB108" s="1059">
        <v>22268</v>
      </c>
      <c r="EC108" s="1126">
        <v>74856</v>
      </c>
      <c r="ED108" s="1059">
        <v>4294</v>
      </c>
      <c r="EE108" s="1059">
        <v>4632</v>
      </c>
      <c r="EF108" s="1059">
        <v>5265</v>
      </c>
      <c r="EG108" s="1059">
        <v>4695</v>
      </c>
      <c r="EH108" s="1059">
        <v>3307</v>
      </c>
      <c r="EI108" s="1059">
        <v>18886</v>
      </c>
      <c r="EJ108" s="1059">
        <v>22193</v>
      </c>
      <c r="EK108" s="1126">
        <v>74389</v>
      </c>
      <c r="EL108" s="1059">
        <v>4156</v>
      </c>
      <c r="EM108" s="1059">
        <v>4705</v>
      </c>
      <c r="EN108" s="1059">
        <v>5400</v>
      </c>
      <c r="EO108" s="1059">
        <v>4577</v>
      </c>
      <c r="EP108" s="1059">
        <v>3211</v>
      </c>
      <c r="EQ108" s="1059">
        <v>18838</v>
      </c>
      <c r="ER108" s="1059">
        <v>22049</v>
      </c>
      <c r="ES108" s="1126">
        <v>73739</v>
      </c>
      <c r="ET108" s="1059" t="s">
        <v>770</v>
      </c>
      <c r="EU108" s="1059" t="s">
        <v>770</v>
      </c>
      <c r="EV108" s="1059">
        <v>88</v>
      </c>
      <c r="EW108" s="1059">
        <v>79</v>
      </c>
      <c r="EX108" s="1059">
        <v>167</v>
      </c>
      <c r="EY108" s="1059">
        <v>766</v>
      </c>
      <c r="EZ108" s="1098">
        <v>0.21801566579634465</v>
      </c>
      <c r="FA108" s="1098">
        <v>0.19022192522143128</v>
      </c>
      <c r="FB108" s="1098">
        <v>0.24862357335463556</v>
      </c>
      <c r="FC108" s="64" t="s">
        <v>3498</v>
      </c>
      <c r="FD108" s="1098">
        <v>0.10313315926892951</v>
      </c>
      <c r="FE108" s="1098">
        <v>8.3538645177109835E-2</v>
      </c>
      <c r="FF108" s="1098">
        <v>0.12668835281883606</v>
      </c>
      <c r="FG108" s="1126" t="s">
        <v>3498</v>
      </c>
      <c r="FH108" s="1059" t="s">
        <v>770</v>
      </c>
      <c r="FI108" s="1059" t="s">
        <v>770</v>
      </c>
      <c r="FJ108" s="1059">
        <v>97</v>
      </c>
      <c r="FK108" s="1059">
        <v>84</v>
      </c>
      <c r="FL108" s="1059">
        <v>181</v>
      </c>
      <c r="FM108" s="1059">
        <v>735</v>
      </c>
      <c r="FN108" s="1098">
        <v>0.24625850340136055</v>
      </c>
      <c r="FO108" s="1098">
        <v>0.21648421346593058</v>
      </c>
      <c r="FP108" s="1098">
        <v>0.27867134995444648</v>
      </c>
      <c r="FQ108" s="1059" t="s">
        <v>3498</v>
      </c>
      <c r="FR108" s="1098">
        <v>0.11428571428571428</v>
      </c>
      <c r="FS108" s="1098">
        <v>9.3262516723843336E-2</v>
      </c>
      <c r="FT108" s="1098">
        <v>0.1393198008615556</v>
      </c>
      <c r="FU108" s="1126" t="s">
        <v>3498</v>
      </c>
      <c r="FV108" s="1059" t="s">
        <v>770</v>
      </c>
      <c r="FW108" s="1059" t="s">
        <v>770</v>
      </c>
      <c r="FX108" s="1059">
        <v>77</v>
      </c>
      <c r="FY108" s="1059">
        <v>94</v>
      </c>
      <c r="FZ108" s="1059">
        <v>171</v>
      </c>
      <c r="GA108" s="1059">
        <v>718</v>
      </c>
      <c r="GB108" s="1098">
        <v>0.2381615598885794</v>
      </c>
      <c r="GC108" s="1098">
        <v>0.20844996477465802</v>
      </c>
      <c r="GD108" s="1098">
        <v>0.27066003174135167</v>
      </c>
      <c r="GE108" s="1059" t="s">
        <v>3498</v>
      </c>
      <c r="GF108" s="1098">
        <v>0.1309192200557103</v>
      </c>
      <c r="GG108" s="1098">
        <v>0.10819809299183596</v>
      </c>
      <c r="GH108" s="1098">
        <v>0.15756865741636922</v>
      </c>
      <c r="GI108" s="1126" t="s">
        <v>3498</v>
      </c>
      <c r="GJ108" s="1059" t="s">
        <v>770</v>
      </c>
      <c r="GK108" s="1059" t="s">
        <v>770</v>
      </c>
      <c r="GL108" s="1059">
        <v>98</v>
      </c>
      <c r="GM108" s="1059">
        <v>96</v>
      </c>
      <c r="GN108" s="1059">
        <v>194</v>
      </c>
      <c r="GO108" s="1059">
        <v>799</v>
      </c>
      <c r="GP108" s="1098">
        <v>0.2428035043804756</v>
      </c>
      <c r="GQ108" s="1098">
        <v>0.21434904746653474</v>
      </c>
      <c r="GR108" s="1098">
        <v>0.27371924362081884</v>
      </c>
      <c r="GS108" s="1059" t="s">
        <v>3498</v>
      </c>
      <c r="GT108" s="1098">
        <v>0.12015018773466833</v>
      </c>
      <c r="GU108" s="1098">
        <v>9.940385422032999E-2</v>
      </c>
      <c r="GV108" s="1098">
        <v>0.14453155378459367</v>
      </c>
      <c r="GW108" s="1126" t="s">
        <v>3498</v>
      </c>
      <c r="GX108" s="1059" t="s">
        <v>770</v>
      </c>
      <c r="GY108" s="1059" t="s">
        <v>770</v>
      </c>
      <c r="GZ108" s="1059">
        <v>101</v>
      </c>
      <c r="HA108" s="1059">
        <v>51</v>
      </c>
      <c r="HB108" s="1059">
        <v>152</v>
      </c>
      <c r="HC108" s="1059">
        <v>834</v>
      </c>
      <c r="HD108" s="1098">
        <v>0.18225419664268586</v>
      </c>
      <c r="HE108" s="1098">
        <v>0.15752990712309969</v>
      </c>
      <c r="HF108" s="1098">
        <v>0.20989218160237011</v>
      </c>
      <c r="HG108" s="1059" t="s">
        <v>3498</v>
      </c>
      <c r="HH108" s="1098">
        <v>6.1151079136690649E-2</v>
      </c>
      <c r="HI108" s="1098">
        <v>4.6814545021135537E-2</v>
      </c>
      <c r="HJ108" s="1098">
        <v>7.9511811482720865E-2</v>
      </c>
      <c r="HK108" s="1126" t="s">
        <v>3498</v>
      </c>
      <c r="HL108" s="1059" t="s">
        <v>770</v>
      </c>
      <c r="HM108" s="1059" t="s">
        <v>770</v>
      </c>
      <c r="HN108" s="1059">
        <v>69</v>
      </c>
      <c r="HO108" s="1059">
        <v>42</v>
      </c>
      <c r="HP108" s="1059">
        <v>111</v>
      </c>
      <c r="HQ108" s="1059">
        <v>757</v>
      </c>
      <c r="HR108" s="1098">
        <v>0.14663143989431968</v>
      </c>
      <c r="HS108" s="1098">
        <v>0.1232171119668666</v>
      </c>
      <c r="HT108" s="1098">
        <v>0.17361405594917845</v>
      </c>
      <c r="HU108" s="1059" t="s">
        <v>3498</v>
      </c>
      <c r="HV108" s="1098">
        <v>5.5482166446499337E-2</v>
      </c>
      <c r="HW108" s="1098">
        <v>4.1306338622695733E-2</v>
      </c>
      <c r="HX108" s="1098">
        <v>7.4146700643656249E-2</v>
      </c>
      <c r="HY108" s="1126" t="s">
        <v>3498</v>
      </c>
      <c r="HZ108" s="1059" t="s">
        <v>770</v>
      </c>
      <c r="IA108" s="1059" t="s">
        <v>770</v>
      </c>
      <c r="IB108" s="1059">
        <v>71</v>
      </c>
      <c r="IC108" s="1059">
        <v>42</v>
      </c>
      <c r="ID108" s="1059">
        <v>113</v>
      </c>
      <c r="IE108" s="1059">
        <v>769</v>
      </c>
      <c r="IF108" s="1098">
        <v>0.14694408322496749</v>
      </c>
      <c r="IG108" s="1098">
        <v>0.12367603069082279</v>
      </c>
      <c r="IH108" s="1098">
        <v>0.17372191063004949</v>
      </c>
      <c r="II108" s="1059" t="s">
        <v>3498</v>
      </c>
      <c r="IJ108" s="1098">
        <v>5.4616384915474644E-2</v>
      </c>
      <c r="IK108" s="1098">
        <v>4.0657738161684047E-2</v>
      </c>
      <c r="IL108" s="1098">
        <v>7.3002648219158528E-2</v>
      </c>
      <c r="IM108" s="1126" t="s">
        <v>3498</v>
      </c>
      <c r="IN108" s="1059" t="s">
        <v>770</v>
      </c>
      <c r="IO108" s="1059" t="s">
        <v>770</v>
      </c>
      <c r="IP108" s="1059">
        <v>53</v>
      </c>
      <c r="IQ108" s="1059">
        <v>26</v>
      </c>
      <c r="IR108" s="1059">
        <v>79</v>
      </c>
      <c r="IS108" s="1059">
        <v>451</v>
      </c>
      <c r="IT108" s="1098">
        <v>0.17516629711751663</v>
      </c>
      <c r="IU108" s="1098">
        <v>0.14286993485123711</v>
      </c>
      <c r="IV108" s="1098">
        <v>0.21294956155156256</v>
      </c>
      <c r="IW108" s="1059" t="s">
        <v>3498</v>
      </c>
      <c r="IX108" s="1098">
        <v>5.7649667405764965E-2</v>
      </c>
      <c r="IY108" s="1098">
        <v>3.9642111781608959E-2</v>
      </c>
      <c r="IZ108" s="1098">
        <v>8.3129147824933927E-2</v>
      </c>
      <c r="JA108" s="1126" t="s">
        <v>3498</v>
      </c>
      <c r="JB108" s="1059">
        <v>74097</v>
      </c>
      <c r="JC108" s="1059">
        <v>4393</v>
      </c>
      <c r="JD108" s="1059">
        <v>4365</v>
      </c>
      <c r="JE108" s="1059">
        <v>4672</v>
      </c>
      <c r="JF108" s="1059">
        <v>4290</v>
      </c>
      <c r="JG108" s="1126">
        <v>3467</v>
      </c>
      <c r="JH108" s="1059">
        <v>9780</v>
      </c>
      <c r="JI108" s="1059">
        <v>80</v>
      </c>
      <c r="JJ108" s="1059">
        <v>130</v>
      </c>
      <c r="JK108" s="1059">
        <v>180</v>
      </c>
      <c r="JL108" s="1059">
        <v>197</v>
      </c>
      <c r="JM108" s="1126">
        <v>175</v>
      </c>
      <c r="JN108" s="1060">
        <v>0.13198914935827361</v>
      </c>
      <c r="JO108" s="1060">
        <v>1.8210789893011611E-2</v>
      </c>
      <c r="JP108" s="1060">
        <v>2.9782359679266894E-2</v>
      </c>
      <c r="JQ108" s="1060">
        <v>3.8527397260273974E-2</v>
      </c>
      <c r="JR108" s="1060">
        <v>4.5920745920745923E-2</v>
      </c>
      <c r="JS108" s="1072">
        <v>5.04759157773291E-2</v>
      </c>
      <c r="JT108" s="1059">
        <v>75985</v>
      </c>
      <c r="JU108" s="1059">
        <v>72056</v>
      </c>
      <c r="JV108" s="1059">
        <v>68653</v>
      </c>
      <c r="JW108" s="1059">
        <v>3403</v>
      </c>
      <c r="JX108" s="1059">
        <v>539</v>
      </c>
      <c r="JY108" s="1059">
        <v>121</v>
      </c>
      <c r="JZ108" s="1059">
        <v>2743</v>
      </c>
      <c r="KA108" s="1059">
        <v>1216</v>
      </c>
      <c r="KB108" s="1059">
        <v>2011</v>
      </c>
      <c r="KC108" s="1059">
        <v>524</v>
      </c>
      <c r="KD108" s="1059">
        <v>178</v>
      </c>
      <c r="KE108" s="1060">
        <v>0.90350727117194185</v>
      </c>
      <c r="KF108" s="1072">
        <v>9.649272882805815E-2</v>
      </c>
      <c r="KG108" s="1059">
        <v>4404</v>
      </c>
      <c r="KH108" s="1059">
        <v>4006</v>
      </c>
      <c r="KI108" s="1059">
        <v>3847</v>
      </c>
      <c r="KJ108" s="1059">
        <v>159</v>
      </c>
      <c r="KK108" s="1059">
        <v>9</v>
      </c>
      <c r="KL108" s="1059">
        <v>17</v>
      </c>
      <c r="KM108" s="1059">
        <v>133</v>
      </c>
      <c r="KN108" s="1059">
        <v>211</v>
      </c>
      <c r="KO108" s="1059">
        <v>152</v>
      </c>
      <c r="KP108" s="1059">
        <v>24</v>
      </c>
      <c r="KQ108" s="1059">
        <v>11</v>
      </c>
      <c r="KR108" s="1060">
        <v>0.87352406902815627</v>
      </c>
      <c r="KS108" s="1072">
        <v>0.12647593097184373</v>
      </c>
      <c r="KT108" s="1059">
        <v>2645</v>
      </c>
      <c r="KU108" s="1059">
        <v>2436</v>
      </c>
      <c r="KV108" s="1059">
        <v>2350</v>
      </c>
      <c r="KW108" s="1059">
        <v>86</v>
      </c>
      <c r="KX108" s="1059">
        <v>6</v>
      </c>
      <c r="KY108" s="1059">
        <v>6</v>
      </c>
      <c r="KZ108" s="1059">
        <v>74</v>
      </c>
      <c r="LA108" s="1059">
        <v>119</v>
      </c>
      <c r="LB108" s="1059">
        <v>80</v>
      </c>
      <c r="LC108" s="1059">
        <v>6</v>
      </c>
      <c r="LD108" s="1059">
        <v>4</v>
      </c>
      <c r="LE108" s="1060">
        <v>0.88846880907372405</v>
      </c>
      <c r="LF108" s="1072">
        <v>0.11153119092627595</v>
      </c>
      <c r="LG108" s="1059">
        <v>1736</v>
      </c>
      <c r="LH108" s="1059">
        <v>1603</v>
      </c>
      <c r="LI108" s="1059">
        <v>1540</v>
      </c>
      <c r="LJ108" s="1059">
        <v>63</v>
      </c>
      <c r="LK108" s="1059">
        <v>3</v>
      </c>
      <c r="LL108" s="1059">
        <v>2</v>
      </c>
      <c r="LM108" s="1059">
        <v>58</v>
      </c>
      <c r="LN108" s="1059">
        <v>77</v>
      </c>
      <c r="LO108" s="1059">
        <v>39</v>
      </c>
      <c r="LP108" s="1059">
        <v>13</v>
      </c>
      <c r="LQ108" s="1059">
        <v>4</v>
      </c>
      <c r="LR108" s="1060">
        <v>0.88709677419354838</v>
      </c>
      <c r="LS108" s="1072">
        <v>0.11290322580645162</v>
      </c>
      <c r="LT108" s="1059">
        <v>5141</v>
      </c>
      <c r="LU108" s="1059">
        <v>4684</v>
      </c>
      <c r="LV108" s="1059">
        <v>4510</v>
      </c>
      <c r="LW108" s="1059">
        <v>174</v>
      </c>
      <c r="LX108" s="1059">
        <v>22</v>
      </c>
      <c r="LY108" s="1059">
        <v>16</v>
      </c>
      <c r="LZ108" s="1059">
        <v>136</v>
      </c>
      <c r="MA108" s="1059">
        <v>189</v>
      </c>
      <c r="MB108" s="1059">
        <v>163</v>
      </c>
      <c r="MC108" s="1059">
        <v>102</v>
      </c>
      <c r="MD108" s="1059">
        <v>3</v>
      </c>
      <c r="ME108" s="1060">
        <v>0.87726123322310834</v>
      </c>
      <c r="MF108" s="1072">
        <v>0.12273876677689166</v>
      </c>
      <c r="MG108" s="1059">
        <v>1032</v>
      </c>
      <c r="MH108" s="1059">
        <v>931</v>
      </c>
      <c r="MI108" s="1059">
        <v>893</v>
      </c>
      <c r="MJ108" s="1059">
        <v>38</v>
      </c>
      <c r="MK108" s="1059">
        <v>7</v>
      </c>
      <c r="ML108" s="1059">
        <v>3</v>
      </c>
      <c r="MM108" s="1059">
        <v>28</v>
      </c>
      <c r="MN108" s="1059">
        <v>40</v>
      </c>
      <c r="MO108" s="1059">
        <v>42</v>
      </c>
      <c r="MP108" s="1059">
        <v>16</v>
      </c>
      <c r="MQ108" s="1059">
        <v>3</v>
      </c>
      <c r="MR108" s="1060">
        <v>0.86531007751937983</v>
      </c>
      <c r="MS108" s="1072">
        <v>0.13468992248062017</v>
      </c>
      <c r="MT108" s="1059">
        <v>2231</v>
      </c>
      <c r="MU108" s="1059">
        <v>1969</v>
      </c>
      <c r="MV108" s="1059">
        <v>1915</v>
      </c>
      <c r="MW108" s="1059">
        <v>54</v>
      </c>
      <c r="MX108" s="1059">
        <v>1</v>
      </c>
      <c r="MY108" s="1059">
        <v>7</v>
      </c>
      <c r="MZ108" s="1059">
        <v>46</v>
      </c>
      <c r="NA108" s="1059">
        <v>83</v>
      </c>
      <c r="NB108" s="1059">
        <v>124</v>
      </c>
      <c r="NC108" s="1059">
        <v>48</v>
      </c>
      <c r="ND108" s="1059">
        <v>7</v>
      </c>
      <c r="NE108" s="1060">
        <v>0.85835948005378759</v>
      </c>
      <c r="NF108" s="1072">
        <v>0.14164051994621241</v>
      </c>
      <c r="NG108" s="1059">
        <v>1585</v>
      </c>
      <c r="NH108" s="1059">
        <v>1453</v>
      </c>
      <c r="NI108" s="1059">
        <v>1413</v>
      </c>
      <c r="NJ108" s="1059">
        <v>40</v>
      </c>
      <c r="NK108" s="1059">
        <v>4</v>
      </c>
      <c r="NL108" s="1059">
        <v>6</v>
      </c>
      <c r="NM108" s="1059">
        <v>30</v>
      </c>
      <c r="NN108" s="1059">
        <v>39</v>
      </c>
      <c r="NO108" s="1059">
        <v>65</v>
      </c>
      <c r="NP108" s="1059">
        <v>24</v>
      </c>
      <c r="NQ108" s="1059">
        <v>4</v>
      </c>
      <c r="NR108" s="1060">
        <v>0.89148264984227132</v>
      </c>
      <c r="NS108" s="1072">
        <v>0.10851735015772868</v>
      </c>
      <c r="NT108" s="1059">
        <v>3521</v>
      </c>
      <c r="NU108" s="1059">
        <v>3340</v>
      </c>
      <c r="NV108" s="1059">
        <v>3221</v>
      </c>
      <c r="NW108" s="1059">
        <v>119</v>
      </c>
      <c r="NX108" s="1059">
        <v>10</v>
      </c>
      <c r="NY108" s="1059">
        <v>8</v>
      </c>
      <c r="NZ108" s="1059">
        <v>101</v>
      </c>
      <c r="OA108" s="1059">
        <v>70</v>
      </c>
      <c r="OB108" s="1059">
        <v>83</v>
      </c>
      <c r="OC108" s="1059">
        <v>17</v>
      </c>
      <c r="OD108" s="1059">
        <v>11</v>
      </c>
      <c r="OE108" s="1060">
        <v>0.91479693268957685</v>
      </c>
      <c r="OF108" s="1072">
        <v>8.5203067310423153E-2</v>
      </c>
      <c r="OG108" s="1059">
        <v>22295</v>
      </c>
      <c r="OH108" s="1059">
        <v>20422</v>
      </c>
      <c r="OI108" s="1059">
        <v>19689</v>
      </c>
      <c r="OJ108" s="1059">
        <v>733</v>
      </c>
      <c r="OK108" s="1059">
        <v>62</v>
      </c>
      <c r="OL108" s="1059">
        <v>65</v>
      </c>
      <c r="OM108" s="1059">
        <v>606</v>
      </c>
      <c r="ON108" s="1059">
        <v>828</v>
      </c>
      <c r="OO108" s="1059">
        <v>748</v>
      </c>
      <c r="OP108" s="1059">
        <v>250</v>
      </c>
      <c r="OQ108" s="1059">
        <v>47</v>
      </c>
      <c r="OR108" s="1060">
        <v>0.88311280556178517</v>
      </c>
      <c r="OS108" s="1072">
        <v>0.11688719443821483</v>
      </c>
      <c r="OT108" s="1059">
        <v>76633</v>
      </c>
      <c r="OU108" s="1059">
        <v>9.4087938225046646</v>
      </c>
      <c r="OV108" s="1060">
        <v>0</v>
      </c>
      <c r="OW108" s="1072">
        <v>0</v>
      </c>
      <c r="OX108" s="1059">
        <v>15138</v>
      </c>
      <c r="OY108" s="1060">
        <v>8.1224666402430951E-2</v>
      </c>
      <c r="OZ108" s="1059">
        <v>1229.5789999999997</v>
      </c>
      <c r="PA108" s="1060">
        <v>0</v>
      </c>
      <c r="PB108" s="1072">
        <v>0</v>
      </c>
      <c r="PC108" s="1059">
        <v>2210</v>
      </c>
      <c r="PD108" s="1059">
        <v>355</v>
      </c>
      <c r="PE108" s="1126">
        <v>210</v>
      </c>
      <c r="PF108" s="1059">
        <v>2150</v>
      </c>
      <c r="PG108" s="1059">
        <v>350</v>
      </c>
      <c r="PH108" s="1126">
        <v>205</v>
      </c>
      <c r="PI108" s="1059">
        <v>2070</v>
      </c>
      <c r="PJ108" s="1059">
        <v>370</v>
      </c>
      <c r="PK108" s="1126">
        <v>170</v>
      </c>
      <c r="PL108" s="1059">
        <v>2000</v>
      </c>
      <c r="PM108" s="1059">
        <v>340</v>
      </c>
      <c r="PN108" s="1126">
        <v>190</v>
      </c>
      <c r="PO108" s="1059">
        <v>1910</v>
      </c>
      <c r="PP108" s="1059">
        <v>350</v>
      </c>
      <c r="PQ108" s="1126">
        <v>130</v>
      </c>
      <c r="PR108" s="1059">
        <v>1790</v>
      </c>
      <c r="PS108" s="1059">
        <v>370</v>
      </c>
      <c r="PT108" s="1126">
        <v>145</v>
      </c>
      <c r="PU108" s="1059" t="s">
        <v>770</v>
      </c>
      <c r="PV108" s="1059" t="s">
        <v>770</v>
      </c>
      <c r="PW108" s="1059" t="s">
        <v>770</v>
      </c>
      <c r="PX108" s="1059" t="s">
        <v>770</v>
      </c>
      <c r="PY108" s="1059" t="s">
        <v>770</v>
      </c>
      <c r="PZ108" s="1059" t="s">
        <v>770</v>
      </c>
      <c r="QA108" s="1059" t="s">
        <v>770</v>
      </c>
      <c r="QB108" s="1126" t="s">
        <v>770</v>
      </c>
      <c r="QC108" s="1059">
        <v>886</v>
      </c>
      <c r="QD108" s="1059">
        <v>685</v>
      </c>
      <c r="QE108" s="1059" t="s">
        <v>770</v>
      </c>
      <c r="QF108" s="1059">
        <v>757</v>
      </c>
      <c r="QG108" s="1059">
        <v>761</v>
      </c>
      <c r="QH108" s="1059">
        <v>819</v>
      </c>
      <c r="QI108" s="1059">
        <v>797</v>
      </c>
      <c r="QJ108" s="1059">
        <v>851</v>
      </c>
      <c r="QK108" s="1126">
        <v>809</v>
      </c>
      <c r="QL108" s="1059">
        <v>883</v>
      </c>
      <c r="QM108" s="1059">
        <v>816</v>
      </c>
      <c r="QN108" s="1059">
        <v>909</v>
      </c>
      <c r="QO108" s="1059">
        <v>923</v>
      </c>
      <c r="QP108" s="1059">
        <v>958</v>
      </c>
      <c r="QQ108" s="1059">
        <v>1004</v>
      </c>
      <c r="QR108" s="1059">
        <v>1020</v>
      </c>
      <c r="QS108" s="1059">
        <v>1008</v>
      </c>
      <c r="QT108" s="1059">
        <v>986</v>
      </c>
      <c r="QU108" s="1059">
        <v>994</v>
      </c>
      <c r="QV108" s="1059">
        <v>993</v>
      </c>
      <c r="QW108" s="1059">
        <v>996</v>
      </c>
      <c r="QX108" s="1059">
        <v>1002</v>
      </c>
      <c r="QY108" s="1059">
        <v>1039</v>
      </c>
      <c r="QZ108" s="1059">
        <v>972</v>
      </c>
      <c r="RA108" s="1059">
        <v>1044</v>
      </c>
      <c r="RB108" s="1059">
        <v>1193</v>
      </c>
      <c r="RC108" s="1059">
        <v>1154</v>
      </c>
      <c r="RD108" s="1059">
        <v>1072</v>
      </c>
      <c r="RE108" s="1059">
        <v>666</v>
      </c>
      <c r="RF108" s="1059">
        <v>607</v>
      </c>
      <c r="RG108" s="1059">
        <v>744</v>
      </c>
      <c r="RH108" s="1059">
        <v>740</v>
      </c>
      <c r="RI108" s="1059">
        <v>862</v>
      </c>
      <c r="RJ108" s="1126">
        <v>817</v>
      </c>
      <c r="RK108" s="1059">
        <v>783</v>
      </c>
      <c r="RL108" s="1059">
        <v>855</v>
      </c>
      <c r="RM108" s="1059">
        <v>871</v>
      </c>
      <c r="RN108" s="1059">
        <v>912</v>
      </c>
      <c r="RO108" s="1059">
        <v>965</v>
      </c>
      <c r="RP108" s="1059">
        <v>991</v>
      </c>
      <c r="RQ108" s="1059">
        <v>988</v>
      </c>
      <c r="RR108" s="1059">
        <v>966</v>
      </c>
      <c r="RS108" s="1059">
        <v>971</v>
      </c>
      <c r="RT108" s="1059">
        <v>964</v>
      </c>
      <c r="RU108" s="1059">
        <v>935</v>
      </c>
      <c r="RV108" s="1059">
        <v>977</v>
      </c>
      <c r="RW108" s="1059">
        <v>1004</v>
      </c>
      <c r="RX108" s="1059">
        <v>966</v>
      </c>
      <c r="RY108" s="1059">
        <v>1026</v>
      </c>
      <c r="RZ108" s="1059">
        <v>1168</v>
      </c>
      <c r="SA108" s="1059">
        <v>1146</v>
      </c>
      <c r="SB108" s="1059">
        <v>1134</v>
      </c>
      <c r="SC108" s="1059">
        <v>948</v>
      </c>
      <c r="SD108" s="1059">
        <v>650</v>
      </c>
      <c r="SE108" s="1059">
        <v>683</v>
      </c>
      <c r="SF108" s="1059">
        <v>646</v>
      </c>
      <c r="SG108" s="1059">
        <v>825</v>
      </c>
      <c r="SH108" s="1059">
        <v>788</v>
      </c>
      <c r="SI108" s="1126">
        <v>754</v>
      </c>
      <c r="SJ108" s="1059">
        <v>787</v>
      </c>
      <c r="SK108" s="1059">
        <v>807</v>
      </c>
      <c r="SL108" s="1059">
        <v>877</v>
      </c>
      <c r="SM108" s="1059">
        <v>926</v>
      </c>
      <c r="SN108" s="1059">
        <v>942</v>
      </c>
      <c r="SO108" s="1059">
        <v>970</v>
      </c>
      <c r="SP108" s="1059">
        <v>938</v>
      </c>
      <c r="SQ108" s="1059">
        <v>949</v>
      </c>
      <c r="SR108" s="1059">
        <v>951</v>
      </c>
      <c r="SS108" s="1059">
        <v>922</v>
      </c>
      <c r="ST108" s="1059">
        <v>915</v>
      </c>
      <c r="SU108" s="1059">
        <v>939</v>
      </c>
      <c r="SV108" s="1059">
        <v>968</v>
      </c>
      <c r="SW108" s="1059">
        <v>1049</v>
      </c>
      <c r="SX108" s="1059">
        <v>1132</v>
      </c>
      <c r="SY108" s="1059">
        <v>1116</v>
      </c>
      <c r="SZ108" s="1059">
        <v>1122</v>
      </c>
      <c r="TA108" s="1059">
        <v>1073</v>
      </c>
      <c r="TB108" s="1059">
        <v>1010</v>
      </c>
      <c r="TC108" s="1059">
        <v>736</v>
      </c>
      <c r="TD108" s="1059">
        <v>596</v>
      </c>
      <c r="TE108" s="1059">
        <v>725</v>
      </c>
      <c r="TF108" s="1059">
        <v>735</v>
      </c>
      <c r="TG108" s="1059">
        <v>729</v>
      </c>
      <c r="TH108" s="1126">
        <v>761</v>
      </c>
      <c r="TI108" s="1059">
        <v>351</v>
      </c>
      <c r="TJ108" s="1059">
        <v>469</v>
      </c>
      <c r="TK108" s="1059">
        <v>820</v>
      </c>
      <c r="TL108" s="1060">
        <v>0.57195121951219507</v>
      </c>
      <c r="TM108" s="1060">
        <v>0.53782684017154203</v>
      </c>
      <c r="TN108" s="1060">
        <v>0.60540460167518617</v>
      </c>
      <c r="TO108" s="1126" t="s">
        <v>3499</v>
      </c>
      <c r="TP108" s="1059">
        <v>339</v>
      </c>
      <c r="TQ108" s="1059">
        <v>584</v>
      </c>
      <c r="TR108" s="1059">
        <v>923</v>
      </c>
      <c r="TS108" s="1060">
        <v>0.6327193932827736</v>
      </c>
      <c r="TT108" s="1060">
        <v>0.6011295692148958</v>
      </c>
      <c r="TU108" s="1060">
        <v>0.66320905921864015</v>
      </c>
      <c r="TV108" s="1126" t="s">
        <v>2154</v>
      </c>
      <c r="TW108" s="1059">
        <v>314</v>
      </c>
      <c r="TX108" s="1059">
        <v>597</v>
      </c>
      <c r="TY108" s="1059">
        <v>911</v>
      </c>
      <c r="TZ108" s="1060">
        <v>0.65532381997804612</v>
      </c>
      <c r="UA108" s="1060">
        <v>0.62386767677633981</v>
      </c>
      <c r="UB108" s="1060">
        <v>0.68547554031485991</v>
      </c>
      <c r="UC108" s="1126" t="s">
        <v>2154</v>
      </c>
      <c r="UD108" s="1059">
        <v>264</v>
      </c>
      <c r="UE108" s="1059">
        <v>660</v>
      </c>
      <c r="UF108" s="1059">
        <v>924</v>
      </c>
      <c r="UG108" s="1060">
        <v>0.7142857142857143</v>
      </c>
      <c r="UH108" s="1060">
        <v>0.6843171234909885</v>
      </c>
      <c r="UI108" s="1060">
        <v>0.74247992921166195</v>
      </c>
      <c r="UJ108" s="1126" t="s">
        <v>2154</v>
      </c>
      <c r="UK108" s="1059">
        <v>223</v>
      </c>
      <c r="UL108" s="1059">
        <v>703</v>
      </c>
      <c r="UM108" s="1059">
        <v>926</v>
      </c>
      <c r="UN108" s="1060">
        <v>0.75917926565874727</v>
      </c>
      <c r="UO108" s="1060">
        <v>0.73060475458986307</v>
      </c>
      <c r="UP108" s="1060">
        <v>0.78561227945030288</v>
      </c>
      <c r="UQ108" s="1126" t="s">
        <v>3499</v>
      </c>
      <c r="UR108" s="1059">
        <v>12360</v>
      </c>
      <c r="US108" s="1059">
        <v>12064</v>
      </c>
      <c r="UT108" s="1059">
        <v>296</v>
      </c>
      <c r="UU108" s="1059">
        <v>252</v>
      </c>
      <c r="UV108" s="1060">
        <v>0.85135135135135132</v>
      </c>
      <c r="UW108" s="1059">
        <v>44</v>
      </c>
      <c r="UX108" s="1072">
        <v>0.14864864864864866</v>
      </c>
      <c r="UY108" s="1059">
        <v>8758</v>
      </c>
      <c r="UZ108" s="1059">
        <v>6227</v>
      </c>
      <c r="VA108" s="1059">
        <v>1176</v>
      </c>
      <c r="VB108" s="1059">
        <v>1355</v>
      </c>
      <c r="VC108" s="1060">
        <v>0.71100707924183604</v>
      </c>
      <c r="VD108" s="1060">
        <v>0.13427723224480476</v>
      </c>
      <c r="VE108" s="1072">
        <v>0.15471568851335921</v>
      </c>
      <c r="VF108" s="1059">
        <v>21982</v>
      </c>
      <c r="VG108" s="1059">
        <v>1274</v>
      </c>
      <c r="VH108" s="1059">
        <v>1479</v>
      </c>
      <c r="VI108" s="1059">
        <v>633</v>
      </c>
      <c r="VJ108" s="1059">
        <v>16548</v>
      </c>
      <c r="VK108" s="1059">
        <v>1351</v>
      </c>
      <c r="VL108" s="1059">
        <v>9298</v>
      </c>
      <c r="VM108" s="1072">
        <v>0.14530006453000646</v>
      </c>
      <c r="VN108" s="1059">
        <v>6311</v>
      </c>
      <c r="VO108" s="1059">
        <v>5</v>
      </c>
      <c r="VP108" s="1059">
        <v>1038</v>
      </c>
      <c r="VQ108" s="1059">
        <v>1450</v>
      </c>
      <c r="VR108" s="1059">
        <v>531</v>
      </c>
      <c r="VS108" s="1126">
        <v>9335</v>
      </c>
      <c r="VT108" s="1059">
        <v>3396</v>
      </c>
      <c r="VU108" s="1059">
        <v>3014</v>
      </c>
      <c r="VV108" s="1059">
        <v>377</v>
      </c>
      <c r="VW108" s="1059">
        <v>3</v>
      </c>
      <c r="VX108" s="1059">
        <v>380</v>
      </c>
      <c r="VY108" s="1060">
        <v>0.11101295641931684</v>
      </c>
      <c r="VZ108" s="1072">
        <v>0.11189634864546526</v>
      </c>
      <c r="WA108" s="1059">
        <v>355</v>
      </c>
      <c r="WB108" s="1059">
        <v>315</v>
      </c>
      <c r="WC108" s="1059">
        <v>260</v>
      </c>
      <c r="WD108" s="1059">
        <v>250</v>
      </c>
      <c r="WE108" s="1059">
        <v>235</v>
      </c>
      <c r="WF108" s="1059">
        <v>215</v>
      </c>
      <c r="WG108" s="1126">
        <v>190</v>
      </c>
      <c r="WH108" s="1059">
        <v>1445</v>
      </c>
      <c r="WI108" s="1059">
        <v>411</v>
      </c>
      <c r="WJ108" s="1060">
        <v>0.28442906574394461</v>
      </c>
      <c r="WK108" s="1126">
        <v>148</v>
      </c>
      <c r="WL108" s="1059" t="s">
        <v>770</v>
      </c>
      <c r="WM108" s="1060" t="s">
        <v>770</v>
      </c>
      <c r="WN108" s="1060" t="s">
        <v>770</v>
      </c>
      <c r="WO108" s="1072" t="s">
        <v>770</v>
      </c>
      <c r="WP108" s="1059" t="s">
        <v>770</v>
      </c>
      <c r="WQ108" s="1060" t="s">
        <v>770</v>
      </c>
      <c r="WR108" s="1060" t="s">
        <v>770</v>
      </c>
      <c r="WS108" s="1072" t="s">
        <v>770</v>
      </c>
      <c r="WT108" s="1059" t="s">
        <v>770</v>
      </c>
      <c r="WU108" s="1060" t="s">
        <v>770</v>
      </c>
      <c r="WV108" s="1060" t="s">
        <v>770</v>
      </c>
      <c r="WW108" s="1072" t="s">
        <v>770</v>
      </c>
      <c r="WX108" s="1059" t="s">
        <v>770</v>
      </c>
      <c r="WY108" s="1060" t="s">
        <v>770</v>
      </c>
      <c r="WZ108" s="1060" t="s">
        <v>770</v>
      </c>
      <c r="XA108" s="1072" t="s">
        <v>770</v>
      </c>
      <c r="XB108" s="1059">
        <v>915</v>
      </c>
      <c r="XC108" s="1059">
        <v>31252</v>
      </c>
      <c r="XD108" s="1072">
        <v>2.9278126199923205E-2</v>
      </c>
      <c r="XE108" s="1059">
        <v>335</v>
      </c>
      <c r="XF108" s="1059">
        <v>4045</v>
      </c>
      <c r="XG108" s="1060">
        <v>8.2818294190358466E-2</v>
      </c>
      <c r="XH108" s="1060">
        <v>7.4715553010264293E-2</v>
      </c>
      <c r="XI108" s="1060">
        <v>9.1712662486462967E-2</v>
      </c>
      <c r="XJ108" s="1059">
        <v>445</v>
      </c>
      <c r="XK108" s="1059">
        <v>4150</v>
      </c>
      <c r="XL108" s="1060">
        <v>0.10722891566265061</v>
      </c>
      <c r="XM108" s="1060">
        <v>9.8176017431085977E-2</v>
      </c>
      <c r="XN108" s="1060">
        <v>0.11700828068954144</v>
      </c>
      <c r="XO108" s="1059">
        <v>425</v>
      </c>
      <c r="XP108" s="1059">
        <v>4160</v>
      </c>
      <c r="XQ108" s="1060">
        <v>0.10216346153846154</v>
      </c>
      <c r="XR108" s="1060">
        <v>9.3324032259592765E-2</v>
      </c>
      <c r="XS108" s="1060">
        <v>0.11173695943880962</v>
      </c>
      <c r="XT108" s="1059">
        <v>440</v>
      </c>
      <c r="XU108" s="1059">
        <v>4165</v>
      </c>
      <c r="XV108" s="1060">
        <v>0.10564225690276111</v>
      </c>
      <c r="XW108" s="1060">
        <v>9.6667858039555327E-2</v>
      </c>
      <c r="XX108" s="1060">
        <v>0.11534343275938051</v>
      </c>
      <c r="XY108" s="1059">
        <v>425</v>
      </c>
      <c r="XZ108" s="1059">
        <v>4100</v>
      </c>
      <c r="YA108" s="1060">
        <v>0.10365853658536585</v>
      </c>
      <c r="YB108" s="1060">
        <v>9.4696232464279703E-2</v>
      </c>
      <c r="YC108" s="1060">
        <v>0.11336284276765174</v>
      </c>
      <c r="YD108" s="1059">
        <v>365</v>
      </c>
      <c r="YE108" s="1059">
        <v>3590</v>
      </c>
      <c r="YF108" s="1060">
        <v>0.10167130919220056</v>
      </c>
      <c r="YG108" s="1060">
        <v>9.2207264400487335E-2</v>
      </c>
      <c r="YH108" s="1060">
        <v>0.11198690143272154</v>
      </c>
      <c r="YI108" s="1059" t="s">
        <v>770</v>
      </c>
      <c r="YJ108" s="1059" t="s">
        <v>770</v>
      </c>
      <c r="YK108" s="1060" t="s">
        <v>770</v>
      </c>
      <c r="YL108" s="1060" t="s">
        <v>770</v>
      </c>
      <c r="YM108" s="1072" t="s">
        <v>770</v>
      </c>
      <c r="YN108" s="1059">
        <v>455</v>
      </c>
      <c r="YO108" s="1059">
        <v>450</v>
      </c>
      <c r="YP108" s="1059">
        <v>465</v>
      </c>
      <c r="YQ108" s="1059">
        <v>440</v>
      </c>
      <c r="YR108" s="1059">
        <v>390</v>
      </c>
      <c r="YS108" s="1059">
        <v>310</v>
      </c>
      <c r="YT108" s="1126">
        <v>320</v>
      </c>
      <c r="YU108" s="1059">
        <v>24</v>
      </c>
      <c r="YV108" s="1059">
        <v>320</v>
      </c>
      <c r="YW108" s="1060">
        <v>7.4999999999999997E-2</v>
      </c>
      <c r="YX108" s="1060">
        <v>5.0914914806196573E-2</v>
      </c>
      <c r="YY108" s="1060">
        <v>0.10916792020041668</v>
      </c>
      <c r="YZ108" s="1059">
        <v>21</v>
      </c>
      <c r="ZA108" s="1059">
        <v>320</v>
      </c>
      <c r="ZB108" s="1060">
        <v>6.5625000000000003E-2</v>
      </c>
      <c r="ZC108" s="1060">
        <v>4.3320064078443341E-2</v>
      </c>
      <c r="ZD108" s="1060">
        <v>9.8235186406256989E-2</v>
      </c>
      <c r="ZE108" s="1059">
        <v>25</v>
      </c>
      <c r="ZF108" s="1059">
        <v>318</v>
      </c>
      <c r="ZG108" s="1060">
        <v>7.8616352201257858E-2</v>
      </c>
      <c r="ZH108" s="1060">
        <v>5.381505287013668E-2</v>
      </c>
      <c r="ZI108" s="1060">
        <v>0.11347681505136233</v>
      </c>
      <c r="ZJ108" s="1059">
        <v>44</v>
      </c>
      <c r="ZK108" s="1059">
        <v>313</v>
      </c>
      <c r="ZL108" s="1060">
        <v>0.14057507987220447</v>
      </c>
      <c r="ZM108" s="1060">
        <v>0.10641318035334241</v>
      </c>
      <c r="ZN108" s="1072">
        <v>0.18345248041761353</v>
      </c>
      <c r="ZO108" s="1059">
        <v>902</v>
      </c>
      <c r="ZP108" s="1059">
        <v>213</v>
      </c>
      <c r="ZQ108" s="1059">
        <v>689</v>
      </c>
      <c r="ZR108" s="1060">
        <v>0.76385809312638586</v>
      </c>
      <c r="ZS108" s="1059">
        <v>317</v>
      </c>
      <c r="ZT108" s="1059">
        <v>94</v>
      </c>
      <c r="ZU108" s="1059">
        <v>411</v>
      </c>
      <c r="ZV108" s="1060">
        <v>0.46008708272859217</v>
      </c>
      <c r="ZW108" s="1060">
        <v>0.4231958331342176</v>
      </c>
      <c r="ZX108" s="1060">
        <v>0.49742092658796022</v>
      </c>
      <c r="ZY108" s="1060">
        <v>0.59651669085631354</v>
      </c>
      <c r="ZZ108" s="1060">
        <v>0.55944716605313938</v>
      </c>
      <c r="AAA108" s="1072">
        <v>0.63251594225504881</v>
      </c>
      <c r="AAB108" s="1059">
        <v>91</v>
      </c>
      <c r="AAC108" s="1059">
        <v>704</v>
      </c>
      <c r="AAD108" s="1059">
        <v>795</v>
      </c>
      <c r="AAE108" s="1060">
        <v>0.88553459119496858</v>
      </c>
      <c r="AAF108" s="1059">
        <v>304</v>
      </c>
      <c r="AAG108" s="1060">
        <v>0.43181818181818182</v>
      </c>
      <c r="AAH108" s="1060">
        <v>0.39569629873802542</v>
      </c>
      <c r="AAI108" s="1060">
        <v>0.46868011097391532</v>
      </c>
      <c r="AAJ108" s="1059">
        <v>110</v>
      </c>
      <c r="AAK108" s="1059">
        <v>414</v>
      </c>
      <c r="AAL108" s="1060">
        <v>0.58806818181818177</v>
      </c>
      <c r="AAM108" s="1060">
        <v>0.55132885512843899</v>
      </c>
      <c r="AAN108" s="1072">
        <v>0.62385161566030423</v>
      </c>
      <c r="AAO108" s="1059">
        <v>677</v>
      </c>
      <c r="AAP108" s="1059">
        <v>317</v>
      </c>
      <c r="AAQ108" s="1060">
        <v>0.46824224519940916</v>
      </c>
      <c r="AAR108" s="1060">
        <v>0.43093947150924855</v>
      </c>
      <c r="AAS108" s="1060">
        <v>0.50590338751040986</v>
      </c>
      <c r="AAT108" s="1059">
        <v>92</v>
      </c>
      <c r="AAU108" s="1059">
        <v>409</v>
      </c>
      <c r="AAV108" s="1060">
        <v>0.604135893648449</v>
      </c>
      <c r="AAW108" s="1060">
        <v>0.56680986927858068</v>
      </c>
      <c r="AAX108" s="1072">
        <v>0.64028680230812085</v>
      </c>
      <c r="AAY108" s="1059">
        <v>753</v>
      </c>
      <c r="AAZ108" s="1059">
        <v>731</v>
      </c>
      <c r="ABA108" s="1059">
        <v>22</v>
      </c>
      <c r="ABB108" s="1060">
        <v>0.97078353253652061</v>
      </c>
      <c r="ABC108" s="1059">
        <v>334</v>
      </c>
      <c r="ABD108" s="1060">
        <v>0.45690834473324216</v>
      </c>
      <c r="ABE108" s="1060">
        <v>0.42111633426388728</v>
      </c>
      <c r="ABF108" s="1060">
        <v>0.49315088726563122</v>
      </c>
      <c r="ABG108" s="1059">
        <v>107</v>
      </c>
      <c r="ABH108" s="1059">
        <v>441</v>
      </c>
      <c r="ABI108" s="1060">
        <v>0.60328317373461016</v>
      </c>
      <c r="ABJ108" s="1060">
        <v>0.56736773529102535</v>
      </c>
      <c r="ABK108" s="1072">
        <v>0.63811876548743018</v>
      </c>
      <c r="ABL108" s="1059">
        <v>21982</v>
      </c>
      <c r="ABM108" s="1059">
        <v>12684</v>
      </c>
      <c r="ABN108" s="1059">
        <v>9298</v>
      </c>
      <c r="ABO108" s="1059">
        <v>1274</v>
      </c>
      <c r="ABP108" s="1059">
        <v>864</v>
      </c>
      <c r="ABQ108" s="1059">
        <v>1711</v>
      </c>
      <c r="ABR108" s="1059">
        <v>1479</v>
      </c>
      <c r="ABS108" s="1059">
        <v>1728</v>
      </c>
      <c r="ABT108" s="1059">
        <v>891</v>
      </c>
      <c r="ABU108" s="1059">
        <v>633</v>
      </c>
      <c r="ABV108" s="1059">
        <v>619</v>
      </c>
      <c r="ABW108" s="1126">
        <v>99</v>
      </c>
      <c r="ABX108" s="1059">
        <v>320</v>
      </c>
      <c r="ABY108" s="1059">
        <v>315</v>
      </c>
      <c r="ABZ108" s="1059">
        <v>210</v>
      </c>
      <c r="ACA108" s="1059">
        <v>100</v>
      </c>
      <c r="ACB108" s="1059">
        <v>795</v>
      </c>
      <c r="ACC108" s="1059">
        <v>920</v>
      </c>
      <c r="ACD108" s="1059">
        <v>485</v>
      </c>
      <c r="ACE108" s="1059">
        <v>310</v>
      </c>
      <c r="ACF108" s="1059">
        <v>250</v>
      </c>
      <c r="ACG108" s="1059">
        <v>205</v>
      </c>
      <c r="ACH108" s="1059">
        <v>115</v>
      </c>
      <c r="ACI108" s="1059">
        <v>765</v>
      </c>
      <c r="ACJ108" s="1059">
        <v>870</v>
      </c>
      <c r="ACK108" s="1059">
        <v>485</v>
      </c>
      <c r="ACL108" s="1059">
        <v>390</v>
      </c>
      <c r="ACM108" s="1059">
        <v>320</v>
      </c>
      <c r="ACN108" s="1059">
        <v>240</v>
      </c>
      <c r="ACO108" s="1059">
        <v>105</v>
      </c>
      <c r="ACP108" s="1059">
        <v>925</v>
      </c>
      <c r="ACQ108" s="1059">
        <v>1025</v>
      </c>
      <c r="ACR108" s="1059">
        <v>535</v>
      </c>
      <c r="ACS108" s="1059">
        <v>440</v>
      </c>
      <c r="ACT108" s="1059">
        <v>340</v>
      </c>
      <c r="ACU108" s="1059">
        <v>230</v>
      </c>
      <c r="ACV108" s="1059">
        <v>80</v>
      </c>
      <c r="ACW108" s="1059">
        <v>1030</v>
      </c>
      <c r="ACX108" s="1059">
        <v>1125</v>
      </c>
      <c r="ACY108" s="1059">
        <v>605</v>
      </c>
      <c r="ACZ108" s="1059">
        <v>465</v>
      </c>
      <c r="ADA108" s="1059">
        <v>435</v>
      </c>
      <c r="ADB108" s="1059">
        <v>310</v>
      </c>
      <c r="ADC108" s="1059">
        <v>105</v>
      </c>
      <c r="ADD108" s="1059">
        <v>1180</v>
      </c>
      <c r="ADE108" s="1059">
        <v>1275</v>
      </c>
      <c r="ADF108" s="1059">
        <v>750</v>
      </c>
      <c r="ADG108" s="1059">
        <v>450</v>
      </c>
      <c r="ADH108" s="1059">
        <v>455</v>
      </c>
      <c r="ADI108" s="1059">
        <v>315</v>
      </c>
      <c r="ADJ108" s="1059">
        <v>135</v>
      </c>
      <c r="ADK108" s="1059">
        <v>1215</v>
      </c>
      <c r="ADL108" s="1059">
        <v>1320</v>
      </c>
      <c r="ADM108" s="1126">
        <v>775</v>
      </c>
      <c r="ADN108" s="1059">
        <v>834</v>
      </c>
      <c r="ADO108" s="1059">
        <v>815</v>
      </c>
      <c r="ADP108" s="1060">
        <v>0.9772182254196643</v>
      </c>
      <c r="ADQ108" s="1059">
        <v>813</v>
      </c>
      <c r="ADR108" s="1060">
        <v>0.97482014388489213</v>
      </c>
      <c r="ADS108" s="1059">
        <v>805</v>
      </c>
      <c r="ADT108" s="1059">
        <v>787</v>
      </c>
      <c r="ADU108" s="1060">
        <v>0.97763975155279503</v>
      </c>
      <c r="ADV108" s="1059">
        <v>763</v>
      </c>
      <c r="ADW108" s="1060">
        <v>0.94782608695652171</v>
      </c>
      <c r="ADX108" s="1059">
        <v>770</v>
      </c>
      <c r="ADY108" s="1060">
        <v>0.95652173913043481</v>
      </c>
      <c r="ADZ108" s="1059">
        <v>763</v>
      </c>
      <c r="AEA108" s="1060">
        <v>0.94782608695652171</v>
      </c>
      <c r="AEB108" s="1059">
        <v>795</v>
      </c>
      <c r="AEC108" s="1059">
        <v>767</v>
      </c>
      <c r="AED108" s="1060">
        <v>0.96477987421383649</v>
      </c>
      <c r="AEE108" s="1059">
        <v>746</v>
      </c>
      <c r="AEF108" s="1060">
        <v>0.93836477987421385</v>
      </c>
      <c r="AEG108" s="1059">
        <v>767</v>
      </c>
      <c r="AEH108" s="1060">
        <v>0.96477987421383649</v>
      </c>
      <c r="AEI108" s="1059">
        <v>763</v>
      </c>
      <c r="AEJ108" s="1060">
        <v>0.95974842767295598</v>
      </c>
      <c r="AEK108" s="1059">
        <v>747</v>
      </c>
      <c r="AEL108" s="1060">
        <v>0.93962264150943398</v>
      </c>
      <c r="AEM108" s="1059">
        <v>755</v>
      </c>
      <c r="AEN108" s="1060">
        <v>0.94968553459119498</v>
      </c>
      <c r="AEO108" s="1059">
        <v>745</v>
      </c>
      <c r="AEP108" s="1072">
        <v>0.93710691823899372</v>
      </c>
      <c r="AEQ108" s="1158">
        <v>749</v>
      </c>
      <c r="AER108" s="1042">
        <v>737</v>
      </c>
      <c r="AES108" s="1144">
        <v>0.98397863818424569</v>
      </c>
      <c r="AET108" s="64">
        <v>181</v>
      </c>
      <c r="AEU108" s="1144">
        <v>0.24165554072096129</v>
      </c>
      <c r="AEV108" s="1042">
        <v>735</v>
      </c>
      <c r="AEW108" s="1144">
        <v>0.98130841121495327</v>
      </c>
      <c r="AEX108" s="1042">
        <v>824</v>
      </c>
      <c r="AEY108" s="1042">
        <v>804</v>
      </c>
      <c r="AEZ108" s="1144">
        <v>0.97572815533980584</v>
      </c>
      <c r="AFA108" s="65">
        <v>789</v>
      </c>
      <c r="AFB108" s="1144">
        <v>0.95752427184466016</v>
      </c>
      <c r="AFC108" s="65">
        <v>591</v>
      </c>
      <c r="AFD108" s="1144">
        <v>0.71723300970873782</v>
      </c>
      <c r="AFE108" s="1042">
        <v>792</v>
      </c>
      <c r="AFF108" s="1144">
        <v>0.96116504854368934</v>
      </c>
      <c r="AFG108" s="1042">
        <v>591</v>
      </c>
      <c r="AFH108" s="1144">
        <v>0.71723300970873782</v>
      </c>
      <c r="AFI108" s="1042">
        <v>906</v>
      </c>
      <c r="AFJ108" s="1042">
        <v>878</v>
      </c>
      <c r="AFK108" s="1144">
        <v>0.9690949227373068</v>
      </c>
      <c r="AFL108" s="65">
        <v>845</v>
      </c>
      <c r="AFM108" s="1144">
        <v>0.93267108167770418</v>
      </c>
      <c r="AFN108" s="65">
        <v>878</v>
      </c>
      <c r="AFO108" s="1144">
        <v>0.9690949227373068</v>
      </c>
      <c r="AFP108" s="65">
        <v>876</v>
      </c>
      <c r="AFQ108" s="1144">
        <v>0.9668874172185431</v>
      </c>
      <c r="AFR108" s="65">
        <v>663</v>
      </c>
      <c r="AFS108" s="1144">
        <v>0.73178807947019864</v>
      </c>
      <c r="AFT108" s="65">
        <v>840</v>
      </c>
      <c r="AFU108" s="1144">
        <v>0.92715231788079466</v>
      </c>
      <c r="AFV108" s="1042">
        <v>846</v>
      </c>
      <c r="AFW108" s="1144">
        <v>0.93377483443708609</v>
      </c>
      <c r="AFX108" s="1042">
        <v>854</v>
      </c>
      <c r="AFY108" s="1144">
        <v>0.94260485651214132</v>
      </c>
      <c r="AFZ108" s="1042">
        <v>665</v>
      </c>
      <c r="AGA108" s="1144">
        <v>0.73399558498896245</v>
      </c>
      <c r="AGB108" s="1042">
        <v>629</v>
      </c>
      <c r="AGC108" s="802">
        <v>0.69426048565121412</v>
      </c>
      <c r="AGD108" s="1042">
        <v>798</v>
      </c>
      <c r="AGE108" s="1039">
        <v>778</v>
      </c>
      <c r="AGF108" s="1145">
        <v>0.97493734335839599</v>
      </c>
      <c r="AGG108" s="1039">
        <v>4</v>
      </c>
      <c r="AGH108" s="1145">
        <v>5.0125313283208017E-3</v>
      </c>
      <c r="AGI108" s="1039">
        <v>775</v>
      </c>
      <c r="AGJ108" s="1145">
        <v>0.97117794486215536</v>
      </c>
      <c r="AGK108" s="1039">
        <v>832</v>
      </c>
      <c r="AGL108" s="1039">
        <v>811</v>
      </c>
      <c r="AGM108" s="1145">
        <v>0.97475961538461542</v>
      </c>
      <c r="AGN108" s="1039">
        <v>792</v>
      </c>
      <c r="AGO108" s="1145">
        <v>0.95192307692307687</v>
      </c>
      <c r="AGP108" s="1039">
        <v>790</v>
      </c>
      <c r="AGQ108" s="1145">
        <v>0.94951923076923073</v>
      </c>
      <c r="AGR108" s="1039">
        <v>798</v>
      </c>
      <c r="AGS108" s="1145">
        <v>0.95913461538461542</v>
      </c>
      <c r="AGT108" s="1039">
        <v>795</v>
      </c>
      <c r="AGU108" s="1145">
        <v>0.95552884615384615</v>
      </c>
      <c r="AGV108" s="1039">
        <v>922</v>
      </c>
      <c r="AGW108" s="1039">
        <v>895</v>
      </c>
      <c r="AGX108" s="1145">
        <v>0.9707158351409978</v>
      </c>
      <c r="AGY108" s="1039">
        <v>857</v>
      </c>
      <c r="AGZ108" s="1145">
        <v>0.92950108459869851</v>
      </c>
      <c r="AHA108" s="1039">
        <v>895</v>
      </c>
      <c r="AHB108" s="1145">
        <v>0.9707158351409978</v>
      </c>
      <c r="AHC108" s="1039">
        <v>893</v>
      </c>
      <c r="AHD108" s="1145">
        <v>0.96854663774403471</v>
      </c>
      <c r="AHE108" s="1039">
        <v>887</v>
      </c>
      <c r="AHF108" s="1145">
        <v>0.96203904555314534</v>
      </c>
      <c r="AHG108" s="1039">
        <v>775</v>
      </c>
      <c r="AHH108" s="1145">
        <v>0.84056399132321036</v>
      </c>
      <c r="AHI108" s="1039">
        <v>860</v>
      </c>
      <c r="AHJ108" s="1145">
        <v>0.93275488069414314</v>
      </c>
      <c r="AHK108" s="1039">
        <v>858</v>
      </c>
      <c r="AHL108" s="1145">
        <v>0.93058568329718006</v>
      </c>
      <c r="AHM108" s="1039">
        <v>889</v>
      </c>
      <c r="AHN108" s="1145">
        <v>0.96420824295010843</v>
      </c>
      <c r="AHO108" s="1039">
        <v>859</v>
      </c>
      <c r="AHP108" s="749">
        <v>0.9316702819956616</v>
      </c>
    </row>
    <row r="109" spans="1:900" x14ac:dyDescent="0.2">
      <c r="A109" s="1979"/>
      <c r="B109" s="8" t="s">
        <v>763</v>
      </c>
      <c r="C109" s="1015" t="s">
        <v>764</v>
      </c>
      <c r="D109" s="3" t="s">
        <v>770</v>
      </c>
      <c r="E109" s="3" t="s">
        <v>770</v>
      </c>
      <c r="F109" s="3" t="s">
        <v>770</v>
      </c>
      <c r="G109" s="3" t="s">
        <v>770</v>
      </c>
      <c r="H109" s="3" t="s">
        <v>770</v>
      </c>
      <c r="I109" s="3" t="s">
        <v>770</v>
      </c>
      <c r="J109" s="3" t="s">
        <v>770</v>
      </c>
      <c r="K109" s="1" t="s">
        <v>698</v>
      </c>
      <c r="L109" s="1" t="s">
        <v>741</v>
      </c>
      <c r="M109" s="62" t="s">
        <v>770</v>
      </c>
      <c r="N109" s="62" t="s">
        <v>770</v>
      </c>
      <c r="O109" s="62" t="s">
        <v>770</v>
      </c>
      <c r="P109" s="62" t="s">
        <v>770</v>
      </c>
      <c r="Q109" s="62" t="s">
        <v>770</v>
      </c>
      <c r="R109" s="62" t="s">
        <v>770</v>
      </c>
      <c r="S109" s="62" t="s">
        <v>770</v>
      </c>
      <c r="T109" s="62" t="s">
        <v>770</v>
      </c>
      <c r="U109" s="913" t="s">
        <v>770</v>
      </c>
      <c r="V109" s="1125">
        <v>945</v>
      </c>
      <c r="W109" s="1059">
        <v>1100</v>
      </c>
      <c r="X109" s="1059">
        <v>12000</v>
      </c>
      <c r="Y109" s="1059">
        <v>14185</v>
      </c>
      <c r="Z109" s="1098">
        <v>7.8750000000000001E-2</v>
      </c>
      <c r="AA109" s="1098">
        <v>7.4064532069603464E-2</v>
      </c>
      <c r="AB109" s="1098">
        <v>8.3705084041833633E-2</v>
      </c>
      <c r="AC109" s="1098">
        <v>7.7546704265068739E-2</v>
      </c>
      <c r="AD109" s="1098">
        <v>7.3258824264008315E-2</v>
      </c>
      <c r="AE109" s="1072">
        <v>8.2063332602480957E-2</v>
      </c>
      <c r="AF109" s="1059">
        <v>830</v>
      </c>
      <c r="AG109" s="1059">
        <v>930</v>
      </c>
      <c r="AH109" s="1059">
        <v>12090</v>
      </c>
      <c r="AI109" s="1059">
        <v>14360</v>
      </c>
      <c r="AJ109" s="1098">
        <v>6.865177832919768E-2</v>
      </c>
      <c r="AK109" s="1098">
        <v>6.4280120036073529E-2</v>
      </c>
      <c r="AL109" s="1098">
        <v>7.3297461453318682E-2</v>
      </c>
      <c r="AM109" s="1098">
        <v>6.4763231197771581E-2</v>
      </c>
      <c r="AN109" s="1098">
        <v>6.0853207863166538E-2</v>
      </c>
      <c r="AO109" s="1072">
        <v>6.8906053554755001E-2</v>
      </c>
      <c r="AP109" s="1059">
        <v>870</v>
      </c>
      <c r="AQ109" s="1059">
        <v>1000</v>
      </c>
      <c r="AR109" s="1059">
        <v>12105</v>
      </c>
      <c r="AS109" s="1059">
        <v>14365</v>
      </c>
      <c r="AT109" s="1098">
        <v>7.1871127633209422E-2</v>
      </c>
      <c r="AU109" s="1098">
        <v>6.7404728998779639E-2</v>
      </c>
      <c r="AV109" s="1098">
        <v>7.6609169007159764E-2</v>
      </c>
      <c r="AW109" s="1098">
        <v>6.9613644274277756E-2</v>
      </c>
      <c r="AX109" s="1098">
        <v>6.5565940213295204E-2</v>
      </c>
      <c r="AY109" s="1072">
        <v>7.3891472867881419E-2</v>
      </c>
      <c r="AZ109" s="1059">
        <v>940</v>
      </c>
      <c r="BA109" s="1059">
        <v>1075</v>
      </c>
      <c r="BB109" s="1059">
        <v>11995</v>
      </c>
      <c r="BC109" s="1059">
        <v>14255</v>
      </c>
      <c r="BD109" s="1098">
        <v>7.8365985827428097E-2</v>
      </c>
      <c r="BE109" s="1098">
        <v>7.369044737753408E-2</v>
      </c>
      <c r="BF109" s="1098">
        <v>8.3311498625830094E-2</v>
      </c>
      <c r="BG109" s="1098">
        <v>7.5412136092599086E-2</v>
      </c>
      <c r="BH109" s="1098">
        <v>7.1190897067731629E-2</v>
      </c>
      <c r="BI109" s="1072">
        <v>7.9862150617871289E-2</v>
      </c>
      <c r="BJ109" s="1059">
        <v>4184</v>
      </c>
      <c r="BK109" s="1059">
        <v>4799</v>
      </c>
      <c r="BL109" s="1059">
        <v>4315</v>
      </c>
      <c r="BM109" s="1059">
        <v>4105</v>
      </c>
      <c r="BN109" s="1059">
        <v>2980</v>
      </c>
      <c r="BO109" s="1059">
        <v>17403</v>
      </c>
      <c r="BP109" s="1059">
        <v>20383</v>
      </c>
      <c r="BQ109" s="1126">
        <v>73156</v>
      </c>
      <c r="BR109" s="1059">
        <v>4195</v>
      </c>
      <c r="BS109" s="1059">
        <v>4605</v>
      </c>
      <c r="BT109" s="1059">
        <v>4215</v>
      </c>
      <c r="BU109" s="1059">
        <v>4222</v>
      </c>
      <c r="BV109" s="1059">
        <v>3141</v>
      </c>
      <c r="BW109" s="1059">
        <v>17237</v>
      </c>
      <c r="BX109" s="1059">
        <v>20378</v>
      </c>
      <c r="BY109" s="1126">
        <v>72751</v>
      </c>
      <c r="BZ109" s="1059">
        <v>4212</v>
      </c>
      <c r="CA109" s="1059">
        <v>4443</v>
      </c>
      <c r="CB109" s="1059">
        <v>4287</v>
      </c>
      <c r="CC109" s="1059">
        <v>4292</v>
      </c>
      <c r="CD109" s="1059">
        <v>3154</v>
      </c>
      <c r="CE109" s="1059">
        <v>17234</v>
      </c>
      <c r="CF109" s="1059">
        <v>20388</v>
      </c>
      <c r="CG109" s="1126">
        <v>72168</v>
      </c>
      <c r="CH109" s="1059">
        <v>4126</v>
      </c>
      <c r="CI109" s="1059">
        <v>4369</v>
      </c>
      <c r="CJ109" s="1059">
        <v>4146</v>
      </c>
      <c r="CK109" s="1059">
        <v>4395</v>
      </c>
      <c r="CL109" s="1059">
        <v>3129</v>
      </c>
      <c r="CM109" s="1059">
        <v>17036</v>
      </c>
      <c r="CN109" s="1059">
        <v>20165</v>
      </c>
      <c r="CO109" s="1126">
        <v>71438</v>
      </c>
      <c r="CP109" s="1059">
        <v>4101</v>
      </c>
      <c r="CQ109" s="1059">
        <v>4163</v>
      </c>
      <c r="CR109" s="1059">
        <v>4137</v>
      </c>
      <c r="CS109" s="1059">
        <v>4356</v>
      </c>
      <c r="CT109" s="1059">
        <v>3170</v>
      </c>
      <c r="CU109" s="1059">
        <v>16757</v>
      </c>
      <c r="CV109" s="1059">
        <v>19927</v>
      </c>
      <c r="CW109" s="1126">
        <v>70477</v>
      </c>
      <c r="CX109" s="1059">
        <v>3989</v>
      </c>
      <c r="CY109" s="1059">
        <v>3999</v>
      </c>
      <c r="CZ109" s="1059">
        <v>4219</v>
      </c>
      <c r="DA109" s="1059">
        <v>4372</v>
      </c>
      <c r="DB109" s="1059">
        <v>3219</v>
      </c>
      <c r="DC109" s="1059">
        <v>16579</v>
      </c>
      <c r="DD109" s="1059">
        <v>19798</v>
      </c>
      <c r="DE109" s="1126">
        <v>70063</v>
      </c>
      <c r="DF109" s="1059">
        <v>3984</v>
      </c>
      <c r="DG109" s="1059">
        <v>3905</v>
      </c>
      <c r="DH109" s="1059">
        <v>4338</v>
      </c>
      <c r="DI109" s="1059">
        <v>4303</v>
      </c>
      <c r="DJ109" s="1059">
        <v>3240</v>
      </c>
      <c r="DK109" s="1059">
        <v>16530</v>
      </c>
      <c r="DL109" s="1059">
        <v>19770</v>
      </c>
      <c r="DM109" s="1126">
        <v>69497</v>
      </c>
      <c r="DN109" s="1059">
        <v>3954</v>
      </c>
      <c r="DO109" s="1059">
        <v>3901</v>
      </c>
      <c r="DP109" s="1059">
        <v>4331</v>
      </c>
      <c r="DQ109" s="1059">
        <v>4304</v>
      </c>
      <c r="DR109" s="1059">
        <v>3242</v>
      </c>
      <c r="DS109" s="1059">
        <v>16490</v>
      </c>
      <c r="DT109" s="1059">
        <v>19732</v>
      </c>
      <c r="DU109" s="1126">
        <v>68685</v>
      </c>
      <c r="DV109" s="1059">
        <v>3939</v>
      </c>
      <c r="DW109" s="1059">
        <v>3803</v>
      </c>
      <c r="DX109" s="1059">
        <v>4391</v>
      </c>
      <c r="DY109" s="1059">
        <v>4302</v>
      </c>
      <c r="DZ109" s="1059">
        <v>3144</v>
      </c>
      <c r="EA109" s="1059">
        <v>16435</v>
      </c>
      <c r="EB109" s="1059">
        <v>19579</v>
      </c>
      <c r="EC109" s="1126">
        <v>67966</v>
      </c>
      <c r="ED109" s="1059">
        <v>3813</v>
      </c>
      <c r="EE109" s="1059">
        <v>3853</v>
      </c>
      <c r="EF109" s="1059">
        <v>4358</v>
      </c>
      <c r="EG109" s="1059">
        <v>4260</v>
      </c>
      <c r="EH109" s="1059">
        <v>3153</v>
      </c>
      <c r="EI109" s="1059">
        <v>16284</v>
      </c>
      <c r="EJ109" s="1059">
        <v>19437</v>
      </c>
      <c r="EK109" s="1126">
        <v>67051</v>
      </c>
      <c r="EL109" s="1059">
        <v>3655</v>
      </c>
      <c r="EM109" s="1059">
        <v>3907</v>
      </c>
      <c r="EN109" s="1059">
        <v>4291</v>
      </c>
      <c r="EO109" s="1059">
        <v>4261</v>
      </c>
      <c r="EP109" s="1059">
        <v>3047</v>
      </c>
      <c r="EQ109" s="1059">
        <v>16114</v>
      </c>
      <c r="ER109" s="1059">
        <v>19161</v>
      </c>
      <c r="ES109" s="1126">
        <v>66049</v>
      </c>
      <c r="ET109" s="1059" t="s">
        <v>770</v>
      </c>
      <c r="EU109" s="1059" t="s">
        <v>770</v>
      </c>
      <c r="EV109" s="1059">
        <v>77</v>
      </c>
      <c r="EW109" s="1059">
        <v>85</v>
      </c>
      <c r="EX109" s="1059">
        <v>162</v>
      </c>
      <c r="EY109" s="1059">
        <v>620</v>
      </c>
      <c r="EZ109" s="1098">
        <v>0.26129032258064516</v>
      </c>
      <c r="FA109" s="1098">
        <v>0.22825349765872047</v>
      </c>
      <c r="FB109" s="1098">
        <v>0.29726697582895623</v>
      </c>
      <c r="FC109" s="64" t="s">
        <v>3498</v>
      </c>
      <c r="FD109" s="1098">
        <v>0.13709677419354838</v>
      </c>
      <c r="FE109" s="1098">
        <v>0.11224891757220068</v>
      </c>
      <c r="FF109" s="1098">
        <v>0.16641396441919967</v>
      </c>
      <c r="FG109" s="1126" t="s">
        <v>3498</v>
      </c>
      <c r="FH109" s="1059" t="s">
        <v>770</v>
      </c>
      <c r="FI109" s="1059" t="s">
        <v>770</v>
      </c>
      <c r="FJ109" s="1059">
        <v>63</v>
      </c>
      <c r="FK109" s="1059">
        <v>61</v>
      </c>
      <c r="FL109" s="1059">
        <v>124</v>
      </c>
      <c r="FM109" s="1059">
        <v>537</v>
      </c>
      <c r="FN109" s="1098">
        <v>0.23091247672253259</v>
      </c>
      <c r="FO109" s="1098">
        <v>0.19725629541140924</v>
      </c>
      <c r="FP109" s="1098">
        <v>0.26839117800868495</v>
      </c>
      <c r="FQ109" s="1059" t="s">
        <v>3498</v>
      </c>
      <c r="FR109" s="1098">
        <v>0.11359404096834265</v>
      </c>
      <c r="FS109" s="1098">
        <v>8.945529962963121E-2</v>
      </c>
      <c r="FT109" s="1098">
        <v>0.14322186808434487</v>
      </c>
      <c r="FU109" s="1126" t="s">
        <v>3498</v>
      </c>
      <c r="FV109" s="1059" t="s">
        <v>770</v>
      </c>
      <c r="FW109" s="1059" t="s">
        <v>770</v>
      </c>
      <c r="FX109" s="1059">
        <v>75</v>
      </c>
      <c r="FY109" s="1059">
        <v>68</v>
      </c>
      <c r="FZ109" s="1059">
        <v>143</v>
      </c>
      <c r="GA109" s="1059">
        <v>598</v>
      </c>
      <c r="GB109" s="1098">
        <v>0.2391304347826087</v>
      </c>
      <c r="GC109" s="1098">
        <v>0.20667644005847621</v>
      </c>
      <c r="GD109" s="1098">
        <v>0.27491460783748844</v>
      </c>
      <c r="GE109" s="1059" t="s">
        <v>3498</v>
      </c>
      <c r="GF109" s="1098">
        <v>0.11371237458193979</v>
      </c>
      <c r="GG109" s="1098">
        <v>9.0695562422671683E-2</v>
      </c>
      <c r="GH109" s="1098">
        <v>0.14166041234635288</v>
      </c>
      <c r="GI109" s="1126" t="s">
        <v>3498</v>
      </c>
      <c r="GJ109" s="1059" t="s">
        <v>770</v>
      </c>
      <c r="GK109" s="1059" t="s">
        <v>770</v>
      </c>
      <c r="GL109" s="1059">
        <v>73</v>
      </c>
      <c r="GM109" s="1059">
        <v>68</v>
      </c>
      <c r="GN109" s="1059">
        <v>141</v>
      </c>
      <c r="GO109" s="1059">
        <v>585</v>
      </c>
      <c r="GP109" s="1098">
        <v>0.24102564102564103</v>
      </c>
      <c r="GQ109" s="1098">
        <v>0.20812813245359901</v>
      </c>
      <c r="GR109" s="1098">
        <v>0.2773021213759545</v>
      </c>
      <c r="GS109" s="1059" t="s">
        <v>3498</v>
      </c>
      <c r="GT109" s="1098">
        <v>0.11623931623931624</v>
      </c>
      <c r="GU109" s="1098">
        <v>9.2734443467426E-2</v>
      </c>
      <c r="GV109" s="1098">
        <v>0.1447513122073909</v>
      </c>
      <c r="GW109" s="1126" t="s">
        <v>3498</v>
      </c>
      <c r="GX109" s="1059" t="s">
        <v>770</v>
      </c>
      <c r="GY109" s="1059" t="s">
        <v>770</v>
      </c>
      <c r="GZ109" s="1059">
        <v>81</v>
      </c>
      <c r="HA109" s="1059">
        <v>58</v>
      </c>
      <c r="HB109" s="1059">
        <v>139</v>
      </c>
      <c r="HC109" s="1059">
        <v>745</v>
      </c>
      <c r="HD109" s="1098">
        <v>0.18657718120805369</v>
      </c>
      <c r="HE109" s="1098">
        <v>0.16023637632969873</v>
      </c>
      <c r="HF109" s="1098">
        <v>0.21613362228729757</v>
      </c>
      <c r="HG109" s="1059" t="s">
        <v>3498</v>
      </c>
      <c r="HH109" s="1098">
        <v>7.7852348993288592E-2</v>
      </c>
      <c r="HI109" s="1098">
        <v>6.0705481118574288E-2</v>
      </c>
      <c r="HJ109" s="1098">
        <v>9.9330341429799726E-2</v>
      </c>
      <c r="HK109" s="1126" t="s">
        <v>2154</v>
      </c>
      <c r="HL109" s="1059" t="s">
        <v>770</v>
      </c>
      <c r="HM109" s="1059" t="s">
        <v>770</v>
      </c>
      <c r="HN109" s="1059">
        <v>78</v>
      </c>
      <c r="HO109" s="1059">
        <v>49</v>
      </c>
      <c r="HP109" s="1059">
        <v>127</v>
      </c>
      <c r="HQ109" s="1059">
        <v>712</v>
      </c>
      <c r="HR109" s="1098">
        <v>0.17837078651685392</v>
      </c>
      <c r="HS109" s="1098">
        <v>0.15199973180150433</v>
      </c>
      <c r="HT109" s="1098">
        <v>0.20819379379489306</v>
      </c>
      <c r="HU109" s="1059" t="s">
        <v>3498</v>
      </c>
      <c r="HV109" s="1098">
        <v>6.8820224719101125E-2</v>
      </c>
      <c r="HW109" s="1098">
        <v>5.2445818696378148E-2</v>
      </c>
      <c r="HX109" s="1098">
        <v>8.9822357539840164E-2</v>
      </c>
      <c r="HY109" s="1126" t="s">
        <v>3498</v>
      </c>
      <c r="HZ109" s="1059" t="s">
        <v>770</v>
      </c>
      <c r="IA109" s="1059" t="s">
        <v>770</v>
      </c>
      <c r="IB109" s="1059">
        <v>68</v>
      </c>
      <c r="IC109" s="1059">
        <v>31</v>
      </c>
      <c r="ID109" s="1059">
        <v>99</v>
      </c>
      <c r="IE109" s="1059">
        <v>614</v>
      </c>
      <c r="IF109" s="1098">
        <v>0.16123778501628663</v>
      </c>
      <c r="IG109" s="1098">
        <v>0.13427003685169689</v>
      </c>
      <c r="IH109" s="1098">
        <v>0.19241807372922679</v>
      </c>
      <c r="II109" s="1059" t="s">
        <v>3498</v>
      </c>
      <c r="IJ109" s="1098">
        <v>5.0488599348534204E-2</v>
      </c>
      <c r="IK109" s="1098">
        <v>3.5794107703142987E-2</v>
      </c>
      <c r="IL109" s="1098">
        <v>7.0772808260005746E-2</v>
      </c>
      <c r="IM109" s="1126" t="s">
        <v>3498</v>
      </c>
      <c r="IN109" s="1059" t="s">
        <v>770</v>
      </c>
      <c r="IO109" s="1059" t="s">
        <v>770</v>
      </c>
      <c r="IP109" s="1059">
        <v>50</v>
      </c>
      <c r="IQ109" s="1059">
        <v>22</v>
      </c>
      <c r="IR109" s="1059">
        <v>72</v>
      </c>
      <c r="IS109" s="1059">
        <v>452</v>
      </c>
      <c r="IT109" s="1098">
        <v>0.15929203539823009</v>
      </c>
      <c r="IU109" s="1098">
        <v>0.12844683993709233</v>
      </c>
      <c r="IV109" s="1098">
        <v>0.19587964673916189</v>
      </c>
      <c r="IW109" s="1059" t="s">
        <v>3498</v>
      </c>
      <c r="IX109" s="1098">
        <v>4.8672566371681415E-2</v>
      </c>
      <c r="IY109" s="1098">
        <v>3.2359464048264314E-2</v>
      </c>
      <c r="IZ109" s="1098">
        <v>7.2592505315085376E-2</v>
      </c>
      <c r="JA109" s="1126" t="s">
        <v>3498</v>
      </c>
      <c r="JB109" s="1059">
        <v>68386</v>
      </c>
      <c r="JC109" s="1059">
        <v>3999</v>
      </c>
      <c r="JD109" s="1059">
        <v>3983</v>
      </c>
      <c r="JE109" s="1059">
        <v>4052</v>
      </c>
      <c r="JF109" s="1059">
        <v>3839</v>
      </c>
      <c r="JG109" s="1126">
        <v>3189</v>
      </c>
      <c r="JH109" s="1059">
        <v>9157</v>
      </c>
      <c r="JI109" s="1059">
        <v>84</v>
      </c>
      <c r="JJ109" s="1059">
        <v>126</v>
      </c>
      <c r="JK109" s="1059">
        <v>141</v>
      </c>
      <c r="JL109" s="1059">
        <v>171</v>
      </c>
      <c r="JM109" s="1126">
        <v>128</v>
      </c>
      <c r="JN109" s="1060">
        <v>0.13390167578159273</v>
      </c>
      <c r="JO109" s="1060">
        <v>2.1005251312828207E-2</v>
      </c>
      <c r="JP109" s="1060">
        <v>3.163444639718805E-2</v>
      </c>
      <c r="JQ109" s="1060">
        <v>3.4797630799605135E-2</v>
      </c>
      <c r="JR109" s="1060">
        <v>4.4542849700442824E-2</v>
      </c>
      <c r="JS109" s="1072">
        <v>4.0137974286610222E-2</v>
      </c>
      <c r="JT109" s="1059">
        <v>69927</v>
      </c>
      <c r="JU109" s="1059">
        <v>66469</v>
      </c>
      <c r="JV109" s="1059">
        <v>62794</v>
      </c>
      <c r="JW109" s="1059">
        <v>3675</v>
      </c>
      <c r="JX109" s="1059">
        <v>648</v>
      </c>
      <c r="JY109" s="1059">
        <v>35</v>
      </c>
      <c r="JZ109" s="1059">
        <v>2992</v>
      </c>
      <c r="KA109" s="1059">
        <v>956</v>
      </c>
      <c r="KB109" s="1059">
        <v>1934</v>
      </c>
      <c r="KC109" s="1059">
        <v>407</v>
      </c>
      <c r="KD109" s="1059">
        <v>161</v>
      </c>
      <c r="KE109" s="1060">
        <v>0.89799362192000232</v>
      </c>
      <c r="KF109" s="1072">
        <v>0.10200637807999768</v>
      </c>
      <c r="KG109" s="1059">
        <v>4001</v>
      </c>
      <c r="KH109" s="1059">
        <v>3677</v>
      </c>
      <c r="KI109" s="1059">
        <v>3507</v>
      </c>
      <c r="KJ109" s="1059">
        <v>170</v>
      </c>
      <c r="KK109" s="1059">
        <v>14</v>
      </c>
      <c r="KL109" s="1059">
        <v>6</v>
      </c>
      <c r="KM109" s="1059">
        <v>150</v>
      </c>
      <c r="KN109" s="1059">
        <v>152</v>
      </c>
      <c r="KO109" s="1059">
        <v>151</v>
      </c>
      <c r="KP109" s="1059">
        <v>18</v>
      </c>
      <c r="KQ109" s="1059">
        <v>3</v>
      </c>
      <c r="KR109" s="1060">
        <v>0.87653086728317919</v>
      </c>
      <c r="KS109" s="1072">
        <v>0.12346913271682081</v>
      </c>
      <c r="KT109" s="1059">
        <v>2452</v>
      </c>
      <c r="KU109" s="1059">
        <v>2280</v>
      </c>
      <c r="KV109" s="1059">
        <v>2189</v>
      </c>
      <c r="KW109" s="1059">
        <v>91</v>
      </c>
      <c r="KX109" s="1059">
        <v>14</v>
      </c>
      <c r="KY109" s="1059">
        <v>3</v>
      </c>
      <c r="KZ109" s="1059">
        <v>74</v>
      </c>
      <c r="LA109" s="1059">
        <v>86</v>
      </c>
      <c r="LB109" s="1059">
        <v>72</v>
      </c>
      <c r="LC109" s="1059">
        <v>10</v>
      </c>
      <c r="LD109" s="1059">
        <v>4</v>
      </c>
      <c r="LE109" s="1060">
        <v>0.89274061990212072</v>
      </c>
      <c r="LF109" s="1072">
        <v>0.10725938009787928</v>
      </c>
      <c r="LG109" s="1059">
        <v>1534</v>
      </c>
      <c r="LH109" s="1059">
        <v>1428</v>
      </c>
      <c r="LI109" s="1059">
        <v>1384</v>
      </c>
      <c r="LJ109" s="1059">
        <v>44</v>
      </c>
      <c r="LK109" s="1059">
        <v>7</v>
      </c>
      <c r="LL109" s="1059">
        <v>0</v>
      </c>
      <c r="LM109" s="1059">
        <v>37</v>
      </c>
      <c r="LN109" s="1059">
        <v>53</v>
      </c>
      <c r="LO109" s="1059">
        <v>42</v>
      </c>
      <c r="LP109" s="1059">
        <v>10</v>
      </c>
      <c r="LQ109" s="1059">
        <v>1</v>
      </c>
      <c r="LR109" s="1060">
        <v>0.90221642764015642</v>
      </c>
      <c r="LS109" s="1072">
        <v>9.7783572359843585E-2</v>
      </c>
      <c r="LT109" s="1059">
        <v>4253</v>
      </c>
      <c r="LU109" s="1059">
        <v>3948</v>
      </c>
      <c r="LV109" s="1059">
        <v>3795</v>
      </c>
      <c r="LW109" s="1059">
        <v>153</v>
      </c>
      <c r="LX109" s="1059">
        <v>16</v>
      </c>
      <c r="LY109" s="1059">
        <v>2</v>
      </c>
      <c r="LZ109" s="1059">
        <v>135</v>
      </c>
      <c r="MA109" s="1059">
        <v>148</v>
      </c>
      <c r="MB109" s="1059">
        <v>116</v>
      </c>
      <c r="MC109" s="1059">
        <v>32</v>
      </c>
      <c r="MD109" s="1059">
        <v>9</v>
      </c>
      <c r="ME109" s="1060">
        <v>0.89231130966376671</v>
      </c>
      <c r="MF109" s="1072">
        <v>0.10768869033623329</v>
      </c>
      <c r="MG109" s="1059">
        <v>951</v>
      </c>
      <c r="MH109" s="1059">
        <v>878</v>
      </c>
      <c r="MI109" s="1059">
        <v>841</v>
      </c>
      <c r="MJ109" s="1059">
        <v>37</v>
      </c>
      <c r="MK109" s="1059">
        <v>3</v>
      </c>
      <c r="ML109" s="1059">
        <v>0</v>
      </c>
      <c r="MM109" s="1059">
        <v>34</v>
      </c>
      <c r="MN109" s="1059">
        <v>29</v>
      </c>
      <c r="MO109" s="1059">
        <v>35</v>
      </c>
      <c r="MP109" s="1059">
        <v>7</v>
      </c>
      <c r="MQ109" s="1059">
        <v>2</v>
      </c>
      <c r="MR109" s="1060">
        <v>0.88433228180862256</v>
      </c>
      <c r="MS109" s="1072">
        <v>0.11566771819137744</v>
      </c>
      <c r="MT109" s="1059">
        <v>1945</v>
      </c>
      <c r="MU109" s="1059">
        <v>1799</v>
      </c>
      <c r="MV109" s="1059">
        <v>1705</v>
      </c>
      <c r="MW109" s="1059">
        <v>94</v>
      </c>
      <c r="MX109" s="1059">
        <v>8</v>
      </c>
      <c r="MY109" s="1059">
        <v>0</v>
      </c>
      <c r="MZ109" s="1059">
        <v>86</v>
      </c>
      <c r="NA109" s="1059">
        <v>53</v>
      </c>
      <c r="NB109" s="1059">
        <v>74</v>
      </c>
      <c r="NC109" s="1059">
        <v>12</v>
      </c>
      <c r="ND109" s="1059">
        <v>7</v>
      </c>
      <c r="NE109" s="1060">
        <v>0.87660668380462725</v>
      </c>
      <c r="NF109" s="1072">
        <v>0.12339331619537275</v>
      </c>
      <c r="NG109" s="1059">
        <v>1367</v>
      </c>
      <c r="NH109" s="1059">
        <v>1266</v>
      </c>
      <c r="NI109" s="1059">
        <v>1211</v>
      </c>
      <c r="NJ109" s="1059">
        <v>55</v>
      </c>
      <c r="NK109" s="1059">
        <v>3</v>
      </c>
      <c r="NL109" s="1059">
        <v>1</v>
      </c>
      <c r="NM109" s="1059">
        <v>51</v>
      </c>
      <c r="NN109" s="1059">
        <v>35</v>
      </c>
      <c r="NO109" s="1059">
        <v>55</v>
      </c>
      <c r="NP109" s="1059">
        <v>9</v>
      </c>
      <c r="NQ109" s="1059">
        <v>2</v>
      </c>
      <c r="NR109" s="1060">
        <v>0.88588149231894664</v>
      </c>
      <c r="NS109" s="1072">
        <v>0.11411850768105336</v>
      </c>
      <c r="NT109" s="1059">
        <v>3246</v>
      </c>
      <c r="NU109" s="1059">
        <v>3060</v>
      </c>
      <c r="NV109" s="1059">
        <v>2920</v>
      </c>
      <c r="NW109" s="1059">
        <v>140</v>
      </c>
      <c r="NX109" s="1059">
        <v>7</v>
      </c>
      <c r="NY109" s="1059">
        <v>5</v>
      </c>
      <c r="NZ109" s="1059">
        <v>128</v>
      </c>
      <c r="OA109" s="1059">
        <v>60</v>
      </c>
      <c r="OB109" s="1059">
        <v>99</v>
      </c>
      <c r="OC109" s="1059">
        <v>21</v>
      </c>
      <c r="OD109" s="1059">
        <v>6</v>
      </c>
      <c r="OE109" s="1060">
        <v>0.89956869993838573</v>
      </c>
      <c r="OF109" s="1072">
        <v>0.10043130006161427</v>
      </c>
      <c r="OG109" s="1059">
        <v>19749</v>
      </c>
      <c r="OH109" s="1059">
        <v>18336</v>
      </c>
      <c r="OI109" s="1059">
        <v>17552</v>
      </c>
      <c r="OJ109" s="1059">
        <v>784</v>
      </c>
      <c r="OK109" s="1059">
        <v>72</v>
      </c>
      <c r="OL109" s="1059">
        <v>17</v>
      </c>
      <c r="OM109" s="1059">
        <v>695</v>
      </c>
      <c r="ON109" s="1059">
        <v>616</v>
      </c>
      <c r="OO109" s="1059">
        <v>644</v>
      </c>
      <c r="OP109" s="1059">
        <v>119</v>
      </c>
      <c r="OQ109" s="1059">
        <v>34</v>
      </c>
      <c r="OR109" s="1060">
        <v>0.8887538609549851</v>
      </c>
      <c r="OS109" s="1072">
        <v>0.1112461390450149</v>
      </c>
      <c r="OT109" s="1059">
        <v>70477</v>
      </c>
      <c r="OU109" s="1059">
        <v>7.075354824978362</v>
      </c>
      <c r="OV109" s="1060">
        <v>0</v>
      </c>
      <c r="OW109" s="1072">
        <v>2.3809523809523808E-2</v>
      </c>
      <c r="OX109" s="1059">
        <v>13311</v>
      </c>
      <c r="OY109" s="1060">
        <v>6.9970400420704668E-2</v>
      </c>
      <c r="OZ109" s="1059">
        <v>931.37599999999986</v>
      </c>
      <c r="PA109" s="1060">
        <v>0</v>
      </c>
      <c r="PB109" s="1072">
        <v>2.3809523809523808E-2</v>
      </c>
      <c r="PC109" s="1059">
        <v>1680</v>
      </c>
      <c r="PD109" s="1059">
        <v>330</v>
      </c>
      <c r="PE109" s="1126">
        <v>145</v>
      </c>
      <c r="PF109" s="1059">
        <v>1650</v>
      </c>
      <c r="PG109" s="1059">
        <v>340</v>
      </c>
      <c r="PH109" s="1126">
        <v>155</v>
      </c>
      <c r="PI109" s="1059">
        <v>1605</v>
      </c>
      <c r="PJ109" s="1059">
        <v>335</v>
      </c>
      <c r="PK109" s="1126">
        <v>140</v>
      </c>
      <c r="PL109" s="1059">
        <v>1525</v>
      </c>
      <c r="PM109" s="1059">
        <v>335</v>
      </c>
      <c r="PN109" s="1126">
        <v>110</v>
      </c>
      <c r="PO109" s="1059">
        <v>1475</v>
      </c>
      <c r="PP109" s="1059">
        <v>345</v>
      </c>
      <c r="PQ109" s="1126">
        <v>90</v>
      </c>
      <c r="PR109" s="1059">
        <v>1390</v>
      </c>
      <c r="PS109" s="1059">
        <v>330</v>
      </c>
      <c r="PT109" s="1126">
        <v>90</v>
      </c>
      <c r="PU109" s="1059" t="s">
        <v>770</v>
      </c>
      <c r="PV109" s="1059" t="s">
        <v>770</v>
      </c>
      <c r="PW109" s="1059" t="s">
        <v>770</v>
      </c>
      <c r="PX109" s="1059" t="s">
        <v>770</v>
      </c>
      <c r="PY109" s="1059" t="s">
        <v>770</v>
      </c>
      <c r="PZ109" s="1059" t="s">
        <v>770</v>
      </c>
      <c r="QA109" s="1059" t="s">
        <v>770</v>
      </c>
      <c r="QB109" s="1126" t="s">
        <v>770</v>
      </c>
      <c r="QC109" s="1059">
        <v>794</v>
      </c>
      <c r="QD109" s="1059">
        <v>690</v>
      </c>
      <c r="QE109" s="1059" t="s">
        <v>770</v>
      </c>
      <c r="QF109" s="1059">
        <v>684</v>
      </c>
      <c r="QG109" s="1059">
        <v>730</v>
      </c>
      <c r="QH109" s="1059">
        <v>724</v>
      </c>
      <c r="QI109" s="1059">
        <v>703</v>
      </c>
      <c r="QJ109" s="1059">
        <v>673</v>
      </c>
      <c r="QK109" s="1126">
        <v>745</v>
      </c>
      <c r="QL109" s="1059">
        <v>819</v>
      </c>
      <c r="QM109" s="1059">
        <v>765</v>
      </c>
      <c r="QN109" s="1059">
        <v>821</v>
      </c>
      <c r="QO109" s="1059">
        <v>853</v>
      </c>
      <c r="QP109" s="1059">
        <v>926</v>
      </c>
      <c r="QQ109" s="1059">
        <v>1000</v>
      </c>
      <c r="QR109" s="1059">
        <v>965</v>
      </c>
      <c r="QS109" s="1059">
        <v>914</v>
      </c>
      <c r="QT109" s="1059">
        <v>1005</v>
      </c>
      <c r="QU109" s="1059">
        <v>915</v>
      </c>
      <c r="QV109" s="1059">
        <v>875</v>
      </c>
      <c r="QW109" s="1059">
        <v>879</v>
      </c>
      <c r="QX109" s="1059">
        <v>903</v>
      </c>
      <c r="QY109" s="1059">
        <v>844</v>
      </c>
      <c r="QZ109" s="1059">
        <v>814</v>
      </c>
      <c r="RA109" s="1059">
        <v>821</v>
      </c>
      <c r="RB109" s="1059">
        <v>917</v>
      </c>
      <c r="RC109" s="1059">
        <v>886</v>
      </c>
      <c r="RD109" s="1059">
        <v>868</v>
      </c>
      <c r="RE109" s="1059">
        <v>613</v>
      </c>
      <c r="RF109" s="1059">
        <v>518</v>
      </c>
      <c r="RG109" s="1059">
        <v>525</v>
      </c>
      <c r="RH109" s="1059">
        <v>638</v>
      </c>
      <c r="RI109" s="1059">
        <v>662</v>
      </c>
      <c r="RJ109" s="1126">
        <v>637</v>
      </c>
      <c r="RK109" s="1059">
        <v>736</v>
      </c>
      <c r="RL109" s="1059">
        <v>806</v>
      </c>
      <c r="RM109" s="1059">
        <v>812</v>
      </c>
      <c r="RN109" s="1059">
        <v>886</v>
      </c>
      <c r="RO109" s="1059">
        <v>955</v>
      </c>
      <c r="RP109" s="1059">
        <v>959</v>
      </c>
      <c r="RQ109" s="1059">
        <v>893</v>
      </c>
      <c r="RR109" s="1059">
        <v>987</v>
      </c>
      <c r="RS109" s="1059">
        <v>890</v>
      </c>
      <c r="RT109" s="1059">
        <v>876</v>
      </c>
      <c r="RU109" s="1059">
        <v>842</v>
      </c>
      <c r="RV109" s="1059">
        <v>876</v>
      </c>
      <c r="RW109" s="1059">
        <v>837</v>
      </c>
      <c r="RX109" s="1059">
        <v>827</v>
      </c>
      <c r="RY109" s="1059">
        <v>833</v>
      </c>
      <c r="RZ109" s="1059">
        <v>902</v>
      </c>
      <c r="SA109" s="1059">
        <v>881</v>
      </c>
      <c r="SB109" s="1059">
        <v>943</v>
      </c>
      <c r="SC109" s="1059">
        <v>869</v>
      </c>
      <c r="SD109" s="1059">
        <v>627</v>
      </c>
      <c r="SE109" s="1059">
        <v>550</v>
      </c>
      <c r="SF109" s="1059">
        <v>624</v>
      </c>
      <c r="SG109" s="1059">
        <v>614</v>
      </c>
      <c r="SH109" s="1059">
        <v>651</v>
      </c>
      <c r="SI109" s="1126">
        <v>702</v>
      </c>
      <c r="SJ109" s="1059">
        <v>769</v>
      </c>
      <c r="SK109" s="1059">
        <v>769</v>
      </c>
      <c r="SL109" s="1059">
        <v>853</v>
      </c>
      <c r="SM109" s="1059">
        <v>903</v>
      </c>
      <c r="SN109" s="1059">
        <v>918</v>
      </c>
      <c r="SO109" s="1059">
        <v>863</v>
      </c>
      <c r="SP109" s="1059">
        <v>980</v>
      </c>
      <c r="SQ109" s="1059">
        <v>874</v>
      </c>
      <c r="SR109" s="1059">
        <v>882</v>
      </c>
      <c r="SS109" s="1059">
        <v>844</v>
      </c>
      <c r="ST109" s="1059">
        <v>879</v>
      </c>
      <c r="SU109" s="1059">
        <v>843</v>
      </c>
      <c r="SV109" s="1059">
        <v>816</v>
      </c>
      <c r="SW109" s="1059">
        <v>832</v>
      </c>
      <c r="SX109" s="1059">
        <v>917</v>
      </c>
      <c r="SY109" s="1059">
        <v>869</v>
      </c>
      <c r="SZ109" s="1059">
        <v>922</v>
      </c>
      <c r="TA109" s="1059">
        <v>942</v>
      </c>
      <c r="TB109" s="1059">
        <v>915</v>
      </c>
      <c r="TC109" s="1059">
        <v>644</v>
      </c>
      <c r="TD109" s="1059">
        <v>603</v>
      </c>
      <c r="TE109" s="1059">
        <v>543</v>
      </c>
      <c r="TF109" s="1059">
        <v>614</v>
      </c>
      <c r="TG109" s="1059">
        <v>667</v>
      </c>
      <c r="TH109" s="1126">
        <v>727</v>
      </c>
      <c r="TI109" s="1059">
        <v>343</v>
      </c>
      <c r="TJ109" s="1059">
        <v>446</v>
      </c>
      <c r="TK109" s="1059">
        <v>789</v>
      </c>
      <c r="TL109" s="1060">
        <v>0.56527249683143221</v>
      </c>
      <c r="TM109" s="1060">
        <v>0.53044896675867237</v>
      </c>
      <c r="TN109" s="1060">
        <v>0.59946351303672907</v>
      </c>
      <c r="TO109" s="1126" t="s">
        <v>3499</v>
      </c>
      <c r="TP109" s="1059">
        <v>306</v>
      </c>
      <c r="TQ109" s="1059">
        <v>432</v>
      </c>
      <c r="TR109" s="1059">
        <v>738</v>
      </c>
      <c r="TS109" s="1060">
        <v>0.58536585365853655</v>
      </c>
      <c r="TT109" s="1060">
        <v>0.54946921122653858</v>
      </c>
      <c r="TU109" s="1060">
        <v>0.62037840041854564</v>
      </c>
      <c r="TV109" s="1126" t="s">
        <v>2154</v>
      </c>
      <c r="TW109" s="1059">
        <v>287</v>
      </c>
      <c r="TX109" s="1059">
        <v>525</v>
      </c>
      <c r="TY109" s="1059">
        <v>812</v>
      </c>
      <c r="TZ109" s="1060">
        <v>0.64655172413793105</v>
      </c>
      <c r="UA109" s="1060">
        <v>0.61305170168765366</v>
      </c>
      <c r="UB109" s="1060">
        <v>0.67867164410067016</v>
      </c>
      <c r="UC109" s="1126" t="s">
        <v>2154</v>
      </c>
      <c r="UD109" s="1059">
        <v>270</v>
      </c>
      <c r="UE109" s="1059">
        <v>546</v>
      </c>
      <c r="UF109" s="1059">
        <v>816</v>
      </c>
      <c r="UG109" s="1060">
        <v>0.66911764705882348</v>
      </c>
      <c r="UH109" s="1060">
        <v>0.63610692926961676</v>
      </c>
      <c r="UI109" s="1060">
        <v>0.70054352555980082</v>
      </c>
      <c r="UJ109" s="1126" t="s">
        <v>2154</v>
      </c>
      <c r="UK109" s="1059">
        <v>256</v>
      </c>
      <c r="UL109" s="1059">
        <v>589</v>
      </c>
      <c r="UM109" s="1059">
        <v>845</v>
      </c>
      <c r="UN109" s="1060">
        <v>0.69704142011834325</v>
      </c>
      <c r="UO109" s="1060">
        <v>0.66522280793646194</v>
      </c>
      <c r="UP109" s="1060">
        <v>0.72707659796513113</v>
      </c>
      <c r="UQ109" s="1126" t="s">
        <v>2154</v>
      </c>
      <c r="UR109" s="1059">
        <v>10859</v>
      </c>
      <c r="US109" s="1059">
        <v>10612</v>
      </c>
      <c r="UT109" s="1059">
        <v>247</v>
      </c>
      <c r="UU109" s="1059">
        <v>216</v>
      </c>
      <c r="UV109" s="1060">
        <v>0.87449392712550611</v>
      </c>
      <c r="UW109" s="1059">
        <v>31</v>
      </c>
      <c r="UX109" s="1072">
        <v>0.12550607287449392</v>
      </c>
      <c r="UY109" s="1059">
        <v>7982</v>
      </c>
      <c r="UZ109" s="1059">
        <v>5647</v>
      </c>
      <c r="VA109" s="1059">
        <v>963</v>
      </c>
      <c r="VB109" s="1059">
        <v>1372</v>
      </c>
      <c r="VC109" s="1060">
        <v>0.70746680030067655</v>
      </c>
      <c r="VD109" s="1060">
        <v>0.12064645452267603</v>
      </c>
      <c r="VE109" s="1072">
        <v>0.17188674517664745</v>
      </c>
      <c r="VF109" s="1059">
        <v>20275</v>
      </c>
      <c r="VG109" s="1059">
        <v>1116</v>
      </c>
      <c r="VH109" s="1059">
        <v>1365</v>
      </c>
      <c r="VI109" s="1059">
        <v>622</v>
      </c>
      <c r="VJ109" s="1059">
        <v>14804</v>
      </c>
      <c r="VK109" s="1059">
        <v>1224</v>
      </c>
      <c r="VL109" s="1059">
        <v>8217</v>
      </c>
      <c r="VM109" s="1072">
        <v>0.14895947426067907</v>
      </c>
      <c r="VN109" s="1059">
        <v>5520</v>
      </c>
      <c r="VO109" s="1059">
        <v>5</v>
      </c>
      <c r="VP109" s="1059">
        <v>902</v>
      </c>
      <c r="VQ109" s="1059">
        <v>1268</v>
      </c>
      <c r="VR109" s="1059">
        <v>557</v>
      </c>
      <c r="VS109" s="1126">
        <v>8252</v>
      </c>
      <c r="VT109" s="1059">
        <v>3114</v>
      </c>
      <c r="VU109" s="1059">
        <v>2791</v>
      </c>
      <c r="VV109" s="1059">
        <v>318</v>
      </c>
      <c r="VW109" s="1059">
        <v>5</v>
      </c>
      <c r="VX109" s="1059">
        <v>323</v>
      </c>
      <c r="VY109" s="1060">
        <v>0.10211946050096339</v>
      </c>
      <c r="VZ109" s="1072">
        <v>0.10372511239563263</v>
      </c>
      <c r="WA109" s="1059">
        <v>270</v>
      </c>
      <c r="WB109" s="1059">
        <v>245</v>
      </c>
      <c r="WC109" s="1059">
        <v>205</v>
      </c>
      <c r="WD109" s="1059">
        <v>200</v>
      </c>
      <c r="WE109" s="1059">
        <v>170</v>
      </c>
      <c r="WF109" s="1059">
        <v>185</v>
      </c>
      <c r="WG109" s="1126">
        <v>180</v>
      </c>
      <c r="WH109" s="1059">
        <v>1263</v>
      </c>
      <c r="WI109" s="1059">
        <v>313</v>
      </c>
      <c r="WJ109" s="1060">
        <v>0.24782264449722882</v>
      </c>
      <c r="WK109" s="1126">
        <v>125</v>
      </c>
      <c r="WL109" s="1059" t="s">
        <v>770</v>
      </c>
      <c r="WM109" s="1060" t="s">
        <v>770</v>
      </c>
      <c r="WN109" s="1060" t="s">
        <v>770</v>
      </c>
      <c r="WO109" s="1072" t="s">
        <v>770</v>
      </c>
      <c r="WP109" s="1059" t="s">
        <v>770</v>
      </c>
      <c r="WQ109" s="1060" t="s">
        <v>770</v>
      </c>
      <c r="WR109" s="1060" t="s">
        <v>770</v>
      </c>
      <c r="WS109" s="1072" t="s">
        <v>770</v>
      </c>
      <c r="WT109" s="1059" t="s">
        <v>770</v>
      </c>
      <c r="WU109" s="1060" t="s">
        <v>770</v>
      </c>
      <c r="WV109" s="1060" t="s">
        <v>770</v>
      </c>
      <c r="WW109" s="1072" t="s">
        <v>770</v>
      </c>
      <c r="WX109" s="1059" t="s">
        <v>770</v>
      </c>
      <c r="WY109" s="1060" t="s">
        <v>770</v>
      </c>
      <c r="WZ109" s="1060" t="s">
        <v>770</v>
      </c>
      <c r="XA109" s="1072" t="s">
        <v>770</v>
      </c>
      <c r="XB109" s="1059">
        <v>680</v>
      </c>
      <c r="XC109" s="1059">
        <v>28735</v>
      </c>
      <c r="XD109" s="1072">
        <v>2.3664520619453629E-2</v>
      </c>
      <c r="XE109" s="1059">
        <v>280</v>
      </c>
      <c r="XF109" s="1059">
        <v>3550</v>
      </c>
      <c r="XG109" s="1060">
        <v>7.8873239436619724E-2</v>
      </c>
      <c r="XH109" s="1060">
        <v>7.0454930937231625E-2</v>
      </c>
      <c r="XI109" s="1060">
        <v>8.8201966213098518E-2</v>
      </c>
      <c r="XJ109" s="1059">
        <v>330</v>
      </c>
      <c r="XK109" s="1059">
        <v>3635</v>
      </c>
      <c r="XL109" s="1060">
        <v>9.0784044016506193E-2</v>
      </c>
      <c r="XM109" s="1060">
        <v>8.1871259427706761E-2</v>
      </c>
      <c r="XN109" s="1060">
        <v>0.10056083230619289</v>
      </c>
      <c r="XO109" s="1059">
        <v>325</v>
      </c>
      <c r="XP109" s="1059">
        <v>3685</v>
      </c>
      <c r="XQ109" s="1060">
        <v>8.819538670284939E-2</v>
      </c>
      <c r="XR109" s="1060">
        <v>7.9463009794408998E-2</v>
      </c>
      <c r="XS109" s="1060">
        <v>9.7785447782221105E-2</v>
      </c>
      <c r="XT109" s="1059">
        <v>330</v>
      </c>
      <c r="XU109" s="1059">
        <v>3675</v>
      </c>
      <c r="XV109" s="1060">
        <v>8.9795918367346933E-2</v>
      </c>
      <c r="XW109" s="1060">
        <v>8.0976068873109111E-2</v>
      </c>
      <c r="XX109" s="1060">
        <v>9.9472440868731749E-2</v>
      </c>
      <c r="XY109" s="1059">
        <v>330</v>
      </c>
      <c r="XZ109" s="1059">
        <v>3740</v>
      </c>
      <c r="YA109" s="1060">
        <v>8.8235294117647065E-2</v>
      </c>
      <c r="YB109" s="1060">
        <v>7.9562412197592275E-2</v>
      </c>
      <c r="YC109" s="1060">
        <v>9.775317825206406E-2</v>
      </c>
      <c r="YD109" s="1059">
        <v>285</v>
      </c>
      <c r="YE109" s="1059">
        <v>3175</v>
      </c>
      <c r="YF109" s="1060">
        <v>8.9763779527559054E-2</v>
      </c>
      <c r="YG109" s="1060">
        <v>8.0310489561906576E-2</v>
      </c>
      <c r="YH109" s="1060">
        <v>0.10020856628102977</v>
      </c>
      <c r="YI109" s="1059" t="s">
        <v>770</v>
      </c>
      <c r="YJ109" s="1059" t="s">
        <v>770</v>
      </c>
      <c r="YK109" s="1060" t="s">
        <v>770</v>
      </c>
      <c r="YL109" s="1060" t="s">
        <v>770</v>
      </c>
      <c r="YM109" s="1072" t="s">
        <v>770</v>
      </c>
      <c r="YN109" s="1059">
        <v>345</v>
      </c>
      <c r="YO109" s="1059">
        <v>365</v>
      </c>
      <c r="YP109" s="1059">
        <v>345</v>
      </c>
      <c r="YQ109" s="1059">
        <v>325</v>
      </c>
      <c r="YR109" s="1059">
        <v>325</v>
      </c>
      <c r="YS109" s="1059">
        <v>280</v>
      </c>
      <c r="YT109" s="1126">
        <v>260</v>
      </c>
      <c r="YU109" s="1059">
        <v>21</v>
      </c>
      <c r="YV109" s="1059">
        <v>400</v>
      </c>
      <c r="YW109" s="1060">
        <v>5.2499999999999998E-2</v>
      </c>
      <c r="YX109" s="1060">
        <v>3.4591528357920405E-2</v>
      </c>
      <c r="YY109" s="1060">
        <v>7.8921975071274963E-2</v>
      </c>
      <c r="YZ109" s="1059">
        <v>16</v>
      </c>
      <c r="ZA109" s="1059">
        <v>400</v>
      </c>
      <c r="ZB109" s="1060">
        <v>0.04</v>
      </c>
      <c r="ZC109" s="1060">
        <v>2.4769063069711755E-2</v>
      </c>
      <c r="ZD109" s="1060">
        <v>6.3982247717841029E-2</v>
      </c>
      <c r="ZE109" s="1059">
        <v>20</v>
      </c>
      <c r="ZF109" s="1059">
        <v>395</v>
      </c>
      <c r="ZG109" s="1060">
        <v>5.0632911392405063E-2</v>
      </c>
      <c r="ZH109" s="1060">
        <v>3.3013043971474643E-2</v>
      </c>
      <c r="ZI109" s="1060">
        <v>7.6908976047020433E-2</v>
      </c>
      <c r="ZJ109" s="1059">
        <v>49</v>
      </c>
      <c r="ZK109" s="1059">
        <v>394</v>
      </c>
      <c r="ZL109" s="1060">
        <v>0.12436548223350254</v>
      </c>
      <c r="ZM109" s="1060">
        <v>9.5363474004354992E-2</v>
      </c>
      <c r="ZN109" s="1072">
        <v>0.16062155863296437</v>
      </c>
      <c r="ZO109" s="1059">
        <v>777</v>
      </c>
      <c r="ZP109" s="1059">
        <v>69</v>
      </c>
      <c r="ZQ109" s="1059">
        <v>708</v>
      </c>
      <c r="ZR109" s="1060">
        <v>0.91119691119691115</v>
      </c>
      <c r="ZS109" s="1059">
        <v>358</v>
      </c>
      <c r="ZT109" s="1059">
        <v>98</v>
      </c>
      <c r="ZU109" s="1059">
        <v>456</v>
      </c>
      <c r="ZV109" s="1060">
        <v>0.50564971751412424</v>
      </c>
      <c r="ZW109" s="1060">
        <v>0.46889109349480884</v>
      </c>
      <c r="ZX109" s="1060">
        <v>0.542347364030907</v>
      </c>
      <c r="ZY109" s="1060">
        <v>0.64406779661016944</v>
      </c>
      <c r="ZZ109" s="1060">
        <v>0.60810902750098772</v>
      </c>
      <c r="AAA109" s="1072">
        <v>0.67847163940476718</v>
      </c>
      <c r="AAB109" s="1059">
        <v>82</v>
      </c>
      <c r="AAC109" s="1059">
        <v>650</v>
      </c>
      <c r="AAD109" s="1059">
        <v>732</v>
      </c>
      <c r="AAE109" s="1060">
        <v>0.88797814207650272</v>
      </c>
      <c r="AAF109" s="1059">
        <v>302</v>
      </c>
      <c r="AAG109" s="1060">
        <v>0.4646153846153846</v>
      </c>
      <c r="AAH109" s="1060">
        <v>0.42659382928532641</v>
      </c>
      <c r="AAI109" s="1060">
        <v>0.5030527243563343</v>
      </c>
      <c r="AAJ109" s="1059">
        <v>123</v>
      </c>
      <c r="AAK109" s="1059">
        <v>425</v>
      </c>
      <c r="AAL109" s="1060">
        <v>0.65384615384615385</v>
      </c>
      <c r="AAM109" s="1060">
        <v>0.61646540131238781</v>
      </c>
      <c r="AAN109" s="1072">
        <v>0.68941914807169602</v>
      </c>
      <c r="AAO109" s="1059">
        <v>675</v>
      </c>
      <c r="AAP109" s="1059">
        <v>323</v>
      </c>
      <c r="AAQ109" s="1060">
        <v>0.47851851851851851</v>
      </c>
      <c r="AAR109" s="1060">
        <v>0.44106196275548082</v>
      </c>
      <c r="AAS109" s="1060">
        <v>0.51621819504398569</v>
      </c>
      <c r="AAT109" s="1059">
        <v>127</v>
      </c>
      <c r="AAU109" s="1059">
        <v>450</v>
      </c>
      <c r="AAV109" s="1060">
        <v>0.66666666666666663</v>
      </c>
      <c r="AAW109" s="1060">
        <v>0.63024944087477897</v>
      </c>
      <c r="AAX109" s="1072">
        <v>0.70119761068108433</v>
      </c>
      <c r="AAY109" s="1059">
        <v>708</v>
      </c>
      <c r="AAZ109" s="1059">
        <v>686</v>
      </c>
      <c r="ABA109" s="1059">
        <v>22</v>
      </c>
      <c r="ABB109" s="1060">
        <v>0.96892655367231639</v>
      </c>
      <c r="ABC109" s="1059">
        <v>342</v>
      </c>
      <c r="ABD109" s="1060">
        <v>0.49854227405247814</v>
      </c>
      <c r="ABE109" s="1060">
        <v>0.46123898561710741</v>
      </c>
      <c r="ABF109" s="1060">
        <v>0.53586179750570018</v>
      </c>
      <c r="ABG109" s="1059">
        <v>93</v>
      </c>
      <c r="ABH109" s="1059">
        <v>435</v>
      </c>
      <c r="ABI109" s="1060">
        <v>0.63411078717201164</v>
      </c>
      <c r="ABJ109" s="1060">
        <v>0.59741185374233563</v>
      </c>
      <c r="ABK109" s="1072">
        <v>0.6693160989593675</v>
      </c>
      <c r="ABL109" s="1059">
        <v>20275</v>
      </c>
      <c r="ABM109" s="1059">
        <v>12058</v>
      </c>
      <c r="ABN109" s="1059">
        <v>8217</v>
      </c>
      <c r="ABO109" s="1059">
        <v>1116</v>
      </c>
      <c r="ABP109" s="1059">
        <v>689</v>
      </c>
      <c r="ABQ109" s="1059">
        <v>1523</v>
      </c>
      <c r="ABR109" s="1059">
        <v>1365</v>
      </c>
      <c r="ABS109" s="1059">
        <v>1441</v>
      </c>
      <c r="ABT109" s="1059">
        <v>859</v>
      </c>
      <c r="ABU109" s="1059">
        <v>622</v>
      </c>
      <c r="ABV109" s="1059">
        <v>517</v>
      </c>
      <c r="ABW109" s="1126">
        <v>85</v>
      </c>
      <c r="ABX109" s="1059">
        <v>260</v>
      </c>
      <c r="ABY109" s="1059">
        <v>270</v>
      </c>
      <c r="ABZ109" s="1059">
        <v>180</v>
      </c>
      <c r="ACA109" s="1059">
        <v>50</v>
      </c>
      <c r="ACB109" s="1059">
        <v>675</v>
      </c>
      <c r="ACC109" s="1059">
        <v>765</v>
      </c>
      <c r="ACD109" s="1059">
        <v>400</v>
      </c>
      <c r="ACE109" s="1059">
        <v>280</v>
      </c>
      <c r="ACF109" s="1059">
        <v>245</v>
      </c>
      <c r="ACG109" s="1059">
        <v>170</v>
      </c>
      <c r="ACH109" s="1059">
        <v>70</v>
      </c>
      <c r="ACI109" s="1059">
        <v>675</v>
      </c>
      <c r="ACJ109" s="1059">
        <v>735</v>
      </c>
      <c r="ACK109" s="1059">
        <v>400</v>
      </c>
      <c r="ACL109" s="1059">
        <v>325</v>
      </c>
      <c r="ACM109" s="1059">
        <v>255</v>
      </c>
      <c r="ACN109" s="1059">
        <v>160</v>
      </c>
      <c r="ACO109" s="1059">
        <v>100</v>
      </c>
      <c r="ACP109" s="1059">
        <v>740</v>
      </c>
      <c r="ACQ109" s="1059">
        <v>800</v>
      </c>
      <c r="ACR109" s="1059">
        <v>450</v>
      </c>
      <c r="ACS109" s="1059">
        <v>325</v>
      </c>
      <c r="ACT109" s="1059">
        <v>290</v>
      </c>
      <c r="ACU109" s="1059">
        <v>160</v>
      </c>
      <c r="ACV109" s="1059">
        <v>95</v>
      </c>
      <c r="ACW109" s="1059">
        <v>775</v>
      </c>
      <c r="ACX109" s="1059">
        <v>875</v>
      </c>
      <c r="ACY109" s="1059">
        <v>485</v>
      </c>
      <c r="ACZ109" s="1059">
        <v>345</v>
      </c>
      <c r="ADA109" s="1059">
        <v>275</v>
      </c>
      <c r="ADB109" s="1059">
        <v>200</v>
      </c>
      <c r="ADC109" s="1059">
        <v>85</v>
      </c>
      <c r="ADD109" s="1059">
        <v>860</v>
      </c>
      <c r="ADE109" s="1059">
        <v>950</v>
      </c>
      <c r="ADF109" s="1059">
        <v>520</v>
      </c>
      <c r="ADG109" s="1059">
        <v>365</v>
      </c>
      <c r="ADH109" s="1059">
        <v>330</v>
      </c>
      <c r="ADI109" s="1059">
        <v>245</v>
      </c>
      <c r="ADJ109" s="1059">
        <v>105</v>
      </c>
      <c r="ADK109" s="1059">
        <v>955</v>
      </c>
      <c r="ADL109" s="1059">
        <v>1110</v>
      </c>
      <c r="ADM109" s="1126">
        <v>620</v>
      </c>
      <c r="ADN109" s="1059">
        <v>755</v>
      </c>
      <c r="ADO109" s="1059">
        <v>715</v>
      </c>
      <c r="ADP109" s="1060">
        <v>0.94701986754966883</v>
      </c>
      <c r="ADQ109" s="1059">
        <v>710</v>
      </c>
      <c r="ADR109" s="1060">
        <v>0.94039735099337751</v>
      </c>
      <c r="ADS109" s="1059">
        <v>785</v>
      </c>
      <c r="ADT109" s="1059">
        <v>747</v>
      </c>
      <c r="ADU109" s="1060">
        <v>0.9515923566878981</v>
      </c>
      <c r="ADV109" s="1059">
        <v>720</v>
      </c>
      <c r="ADW109" s="1060">
        <v>0.91719745222929938</v>
      </c>
      <c r="ADX109" s="1059">
        <v>721</v>
      </c>
      <c r="ADY109" s="1060">
        <v>0.91847133757961785</v>
      </c>
      <c r="ADZ109" s="1059">
        <v>718</v>
      </c>
      <c r="AEA109" s="1060">
        <v>0.91464968152866244</v>
      </c>
      <c r="AEB109" s="1059">
        <v>720</v>
      </c>
      <c r="AEC109" s="1059">
        <v>683</v>
      </c>
      <c r="AED109" s="1060">
        <v>0.94861111111111107</v>
      </c>
      <c r="AEE109" s="1059">
        <v>607</v>
      </c>
      <c r="AEF109" s="1060">
        <v>0.84305555555555556</v>
      </c>
      <c r="AEG109" s="1059">
        <v>683</v>
      </c>
      <c r="AEH109" s="1060">
        <v>0.94861111111111107</v>
      </c>
      <c r="AEI109" s="1059">
        <v>683</v>
      </c>
      <c r="AEJ109" s="1060">
        <v>0.94861111111111107</v>
      </c>
      <c r="AEK109" s="1059">
        <v>660</v>
      </c>
      <c r="AEL109" s="1060">
        <v>0.91666666666666663</v>
      </c>
      <c r="AEM109" s="1059">
        <v>666</v>
      </c>
      <c r="AEN109" s="1060">
        <v>0.92500000000000004</v>
      </c>
      <c r="AEO109" s="1059">
        <v>606</v>
      </c>
      <c r="AEP109" s="1072">
        <v>0.84166666666666667</v>
      </c>
      <c r="AEQ109" s="1158">
        <v>746</v>
      </c>
      <c r="AER109" s="1042">
        <v>701</v>
      </c>
      <c r="AES109" s="1144">
        <v>0.93967828418230559</v>
      </c>
      <c r="AET109" s="64">
        <v>173</v>
      </c>
      <c r="AEU109" s="1144">
        <v>0.23190348525469168</v>
      </c>
      <c r="AEV109" s="1042">
        <v>702</v>
      </c>
      <c r="AEW109" s="1144">
        <v>0.94101876675603213</v>
      </c>
      <c r="AEX109" s="1042">
        <v>800</v>
      </c>
      <c r="AEY109" s="1042">
        <v>753</v>
      </c>
      <c r="AEZ109" s="1144">
        <v>0.94125000000000003</v>
      </c>
      <c r="AFA109" s="65">
        <v>664</v>
      </c>
      <c r="AFB109" s="1144">
        <v>0.83</v>
      </c>
      <c r="AFC109" s="65">
        <v>566</v>
      </c>
      <c r="AFD109" s="1144">
        <v>0.70750000000000002</v>
      </c>
      <c r="AFE109" s="1042">
        <v>655</v>
      </c>
      <c r="AFF109" s="1144">
        <v>0.81874999999999998</v>
      </c>
      <c r="AFG109" s="1042">
        <v>495</v>
      </c>
      <c r="AFH109" s="1144">
        <v>0.61875000000000002</v>
      </c>
      <c r="AFI109" s="1042">
        <v>887</v>
      </c>
      <c r="AFJ109" s="1042">
        <v>825</v>
      </c>
      <c r="AFK109" s="1144">
        <v>0.93010146561443063</v>
      </c>
      <c r="AFL109" s="65">
        <v>735</v>
      </c>
      <c r="AFM109" s="1144">
        <v>0.82863585118376548</v>
      </c>
      <c r="AFN109" s="65">
        <v>824</v>
      </c>
      <c r="AFO109" s="1144">
        <v>0.92897406989853437</v>
      </c>
      <c r="AFP109" s="65">
        <v>824</v>
      </c>
      <c r="AFQ109" s="1144">
        <v>0.92897406989853437</v>
      </c>
      <c r="AFR109" s="65">
        <v>603</v>
      </c>
      <c r="AFS109" s="1144">
        <v>0.67981961668545654</v>
      </c>
      <c r="AFT109" s="65">
        <v>789</v>
      </c>
      <c r="AFU109" s="1144">
        <v>0.88951521984216464</v>
      </c>
      <c r="AFV109" s="1042">
        <v>806</v>
      </c>
      <c r="AFW109" s="1144">
        <v>0.90868094701240132</v>
      </c>
      <c r="AFX109" s="1042">
        <v>765</v>
      </c>
      <c r="AFY109" s="1144">
        <v>0.8624577226606539</v>
      </c>
      <c r="AFZ109" s="1042">
        <v>610</v>
      </c>
      <c r="AGA109" s="1144">
        <v>0.6877113866967306</v>
      </c>
      <c r="AGB109" s="1042">
        <v>572</v>
      </c>
      <c r="AGC109" s="802">
        <v>0.64487034949267197</v>
      </c>
      <c r="AGD109" s="1042">
        <v>761</v>
      </c>
      <c r="AGE109" s="1039">
        <v>725</v>
      </c>
      <c r="AGF109" s="1145">
        <v>0.95269382391590018</v>
      </c>
      <c r="AGG109" s="1039">
        <v>13</v>
      </c>
      <c r="AGH109" s="1145">
        <v>1.7082785808147174E-2</v>
      </c>
      <c r="AGI109" s="1039">
        <v>726</v>
      </c>
      <c r="AGJ109" s="1145">
        <v>0.95400788436268069</v>
      </c>
      <c r="AGK109" s="1039">
        <v>760</v>
      </c>
      <c r="AGL109" s="1039">
        <v>718</v>
      </c>
      <c r="AGM109" s="1145">
        <v>0.94473684210526321</v>
      </c>
      <c r="AGN109" s="1039">
        <v>685</v>
      </c>
      <c r="AGO109" s="1145">
        <v>0.90131578947368418</v>
      </c>
      <c r="AGP109" s="1039">
        <v>711</v>
      </c>
      <c r="AGQ109" s="1145">
        <v>0.93552631578947365</v>
      </c>
      <c r="AGR109" s="1039">
        <v>687</v>
      </c>
      <c r="AGS109" s="1145">
        <v>0.90394736842105261</v>
      </c>
      <c r="AGT109" s="1039">
        <v>685</v>
      </c>
      <c r="AGU109" s="1145">
        <v>0.90131578947368418</v>
      </c>
      <c r="AGV109" s="1039">
        <v>811</v>
      </c>
      <c r="AGW109" s="1039">
        <v>756</v>
      </c>
      <c r="AGX109" s="1145">
        <v>0.93218249075215787</v>
      </c>
      <c r="AGY109" s="1039">
        <v>694</v>
      </c>
      <c r="AGZ109" s="1145">
        <v>0.8557336621454994</v>
      </c>
      <c r="AHA109" s="1039">
        <v>756</v>
      </c>
      <c r="AHB109" s="1145">
        <v>0.93218249075215787</v>
      </c>
      <c r="AHC109" s="1039">
        <v>756</v>
      </c>
      <c r="AHD109" s="1145">
        <v>0.93218249075215787</v>
      </c>
      <c r="AHE109" s="1039">
        <v>756</v>
      </c>
      <c r="AHF109" s="1145">
        <v>0.93218249075215787</v>
      </c>
      <c r="AHG109" s="1039">
        <v>717</v>
      </c>
      <c r="AHH109" s="1145">
        <v>0.88409371146732429</v>
      </c>
      <c r="AHI109" s="1039">
        <v>745</v>
      </c>
      <c r="AHJ109" s="1145">
        <v>0.91861898890258942</v>
      </c>
      <c r="AHK109" s="1039">
        <v>722</v>
      </c>
      <c r="AHL109" s="1145">
        <v>0.89025893958076452</v>
      </c>
      <c r="AHM109" s="1039">
        <v>758</v>
      </c>
      <c r="AHN109" s="1145">
        <v>0.93464858199753387</v>
      </c>
      <c r="AHO109" s="1039">
        <v>719</v>
      </c>
      <c r="AHP109" s="749">
        <v>0.88655980271270041</v>
      </c>
    </row>
    <row r="110" spans="1:900" x14ac:dyDescent="0.2">
      <c r="A110" s="1979"/>
      <c r="B110" s="8" t="s">
        <v>765</v>
      </c>
      <c r="C110" s="1015" t="s">
        <v>766</v>
      </c>
      <c r="D110" s="3" t="s">
        <v>770</v>
      </c>
      <c r="E110" s="3" t="s">
        <v>770</v>
      </c>
      <c r="F110" s="3" t="s">
        <v>770</v>
      </c>
      <c r="G110" s="3" t="s">
        <v>770</v>
      </c>
      <c r="H110" s="3" t="s">
        <v>770</v>
      </c>
      <c r="I110" s="3" t="s">
        <v>770</v>
      </c>
      <c r="J110" s="3" t="s">
        <v>770</v>
      </c>
      <c r="K110" s="1" t="s">
        <v>698</v>
      </c>
      <c r="L110" s="1" t="s">
        <v>741</v>
      </c>
      <c r="M110" s="62" t="s">
        <v>770</v>
      </c>
      <c r="N110" s="62" t="s">
        <v>770</v>
      </c>
      <c r="O110" s="62" t="s">
        <v>770</v>
      </c>
      <c r="P110" s="62" t="s">
        <v>770</v>
      </c>
      <c r="Q110" s="62" t="s">
        <v>770</v>
      </c>
      <c r="R110" s="62" t="s">
        <v>770</v>
      </c>
      <c r="S110" s="62" t="s">
        <v>770</v>
      </c>
      <c r="T110" s="62" t="s">
        <v>770</v>
      </c>
      <c r="U110" s="913" t="s">
        <v>770</v>
      </c>
      <c r="V110" s="1125">
        <v>1095</v>
      </c>
      <c r="W110" s="1059">
        <v>1285</v>
      </c>
      <c r="X110" s="1059">
        <v>13200</v>
      </c>
      <c r="Y110" s="1059">
        <v>15535</v>
      </c>
      <c r="Z110" s="1098">
        <v>8.2954545454545461E-2</v>
      </c>
      <c r="AA110" s="1098">
        <v>7.8369814243337346E-2</v>
      </c>
      <c r="AB110" s="1098">
        <v>8.7781942854224623E-2</v>
      </c>
      <c r="AC110" s="1098">
        <v>8.2716446733183138E-2</v>
      </c>
      <c r="AD110" s="1098">
        <v>7.8487394410721736E-2</v>
      </c>
      <c r="AE110" s="1072">
        <v>8.715181785884174E-2</v>
      </c>
      <c r="AF110" s="1059">
        <v>1015</v>
      </c>
      <c r="AG110" s="1059">
        <v>1125</v>
      </c>
      <c r="AH110" s="1059">
        <v>13290</v>
      </c>
      <c r="AI110" s="1059">
        <v>15655</v>
      </c>
      <c r="AJ110" s="1098">
        <v>7.6373212942061702E-2</v>
      </c>
      <c r="AK110" s="1098">
        <v>7.1979134740381243E-2</v>
      </c>
      <c r="AL110" s="1098">
        <v>8.1012118022845067E-2</v>
      </c>
      <c r="AM110" s="1098">
        <v>7.1862024912168643E-2</v>
      </c>
      <c r="AN110" s="1098">
        <v>6.7920639685647391E-2</v>
      </c>
      <c r="AO110" s="1072">
        <v>7.601347349557365E-2</v>
      </c>
      <c r="AP110" s="1059">
        <v>995</v>
      </c>
      <c r="AQ110" s="1059">
        <v>1150</v>
      </c>
      <c r="AR110" s="1059">
        <v>12550</v>
      </c>
      <c r="AS110" s="1059">
        <v>14775</v>
      </c>
      <c r="AT110" s="1098">
        <v>7.9282868525896416E-2</v>
      </c>
      <c r="AU110" s="1098">
        <v>7.4683649293180304E-2</v>
      </c>
      <c r="AV110" s="1098">
        <v>8.4139565526038476E-2</v>
      </c>
      <c r="AW110" s="1098">
        <v>7.7834179357021999E-2</v>
      </c>
      <c r="AX110" s="1098">
        <v>7.3623177195314693E-2</v>
      </c>
      <c r="AY110" s="1072">
        <v>8.2264648331472817E-2</v>
      </c>
      <c r="AZ110" s="1059">
        <v>1100</v>
      </c>
      <c r="BA110" s="1059">
        <v>1270</v>
      </c>
      <c r="BB110" s="1059">
        <v>12625</v>
      </c>
      <c r="BC110" s="1059">
        <v>14750</v>
      </c>
      <c r="BD110" s="1098">
        <v>8.7128712871287123E-2</v>
      </c>
      <c r="BE110" s="1098">
        <v>8.2333981490894478E-2</v>
      </c>
      <c r="BF110" s="1098">
        <v>9.2174619793462226E-2</v>
      </c>
      <c r="BG110" s="1098">
        <v>8.610169491525424E-2</v>
      </c>
      <c r="BH110" s="1098">
        <v>8.1681806132940724E-2</v>
      </c>
      <c r="BI110" s="1072">
        <v>9.0737117163801062E-2</v>
      </c>
      <c r="BJ110" s="1059">
        <v>4424</v>
      </c>
      <c r="BK110" s="1059">
        <v>4796</v>
      </c>
      <c r="BL110" s="1059">
        <v>4389</v>
      </c>
      <c r="BM110" s="1059">
        <v>4228</v>
      </c>
      <c r="BN110" s="1059">
        <v>2946</v>
      </c>
      <c r="BO110" s="1059">
        <v>17837</v>
      </c>
      <c r="BP110" s="1059">
        <v>20783</v>
      </c>
      <c r="BQ110" s="1126">
        <v>73933</v>
      </c>
      <c r="BR110" s="1059">
        <v>4436</v>
      </c>
      <c r="BS110" s="1059">
        <v>4663</v>
      </c>
      <c r="BT110" s="1059">
        <v>4319</v>
      </c>
      <c r="BU110" s="1059">
        <v>4289</v>
      </c>
      <c r="BV110" s="1059">
        <v>2942</v>
      </c>
      <c r="BW110" s="1059">
        <v>17707</v>
      </c>
      <c r="BX110" s="1059">
        <v>20649</v>
      </c>
      <c r="BY110" s="1126">
        <v>72900</v>
      </c>
      <c r="BZ110" s="1059">
        <v>4483</v>
      </c>
      <c r="CA110" s="1059">
        <v>4527</v>
      </c>
      <c r="CB110" s="1059">
        <v>4274</v>
      </c>
      <c r="CC110" s="1059">
        <v>4262</v>
      </c>
      <c r="CD110" s="1059">
        <v>3018</v>
      </c>
      <c r="CE110" s="1059">
        <v>17546</v>
      </c>
      <c r="CF110" s="1059">
        <v>20564</v>
      </c>
      <c r="CG110" s="1126">
        <v>72209</v>
      </c>
      <c r="CH110" s="1059">
        <v>4432</v>
      </c>
      <c r="CI110" s="1059">
        <v>4402</v>
      </c>
      <c r="CJ110" s="1059">
        <v>4327</v>
      </c>
      <c r="CK110" s="1059">
        <v>4310</v>
      </c>
      <c r="CL110" s="1059">
        <v>3002</v>
      </c>
      <c r="CM110" s="1059">
        <v>17471</v>
      </c>
      <c r="CN110" s="1059">
        <v>20473</v>
      </c>
      <c r="CO110" s="1126">
        <v>71328</v>
      </c>
      <c r="CP110" s="1059">
        <v>4388</v>
      </c>
      <c r="CQ110" s="1059">
        <v>4369</v>
      </c>
      <c r="CR110" s="1059">
        <v>4370</v>
      </c>
      <c r="CS110" s="1059">
        <v>4156</v>
      </c>
      <c r="CT110" s="1059">
        <v>3076</v>
      </c>
      <c r="CU110" s="1059">
        <v>17283</v>
      </c>
      <c r="CV110" s="1059">
        <v>20359</v>
      </c>
      <c r="CW110" s="1126">
        <v>70685</v>
      </c>
      <c r="CX110" s="1059">
        <v>4338</v>
      </c>
      <c r="CY110" s="1059">
        <v>4210</v>
      </c>
      <c r="CZ110" s="1059">
        <v>4450</v>
      </c>
      <c r="DA110" s="1059">
        <v>4087</v>
      </c>
      <c r="DB110" s="1059">
        <v>3204</v>
      </c>
      <c r="DC110" s="1059">
        <v>17085</v>
      </c>
      <c r="DD110" s="1059">
        <v>20289</v>
      </c>
      <c r="DE110" s="1126">
        <v>70125</v>
      </c>
      <c r="DF110" s="1059">
        <v>4257</v>
      </c>
      <c r="DG110" s="1059">
        <v>4176</v>
      </c>
      <c r="DH110" s="1059">
        <v>4516</v>
      </c>
      <c r="DI110" s="1059">
        <v>4092</v>
      </c>
      <c r="DJ110" s="1059">
        <v>3105</v>
      </c>
      <c r="DK110" s="1059">
        <v>17041</v>
      </c>
      <c r="DL110" s="1059">
        <v>20146</v>
      </c>
      <c r="DM110" s="1126">
        <v>69400</v>
      </c>
      <c r="DN110" s="1059">
        <v>4184</v>
      </c>
      <c r="DO110" s="1059">
        <v>4149</v>
      </c>
      <c r="DP110" s="1059">
        <v>4410</v>
      </c>
      <c r="DQ110" s="1059">
        <v>4110</v>
      </c>
      <c r="DR110" s="1059">
        <v>3048</v>
      </c>
      <c r="DS110" s="1059">
        <v>16853</v>
      </c>
      <c r="DT110" s="1059">
        <v>19901</v>
      </c>
      <c r="DU110" s="1126">
        <v>68524</v>
      </c>
      <c r="DV110" s="1059">
        <v>4218</v>
      </c>
      <c r="DW110" s="1059">
        <v>4143</v>
      </c>
      <c r="DX110" s="1059">
        <v>4382</v>
      </c>
      <c r="DY110" s="1059">
        <v>4078</v>
      </c>
      <c r="DZ110" s="1059">
        <v>2978</v>
      </c>
      <c r="EA110" s="1059">
        <v>16821</v>
      </c>
      <c r="EB110" s="1059">
        <v>19799</v>
      </c>
      <c r="EC110" s="1126">
        <v>67768</v>
      </c>
      <c r="ED110" s="1059">
        <v>4171</v>
      </c>
      <c r="EE110" s="1059">
        <v>4151</v>
      </c>
      <c r="EF110" s="1059">
        <v>4246</v>
      </c>
      <c r="EG110" s="1059">
        <v>4130</v>
      </c>
      <c r="EH110" s="1059">
        <v>2900</v>
      </c>
      <c r="EI110" s="1059">
        <v>16698</v>
      </c>
      <c r="EJ110" s="1059">
        <v>19598</v>
      </c>
      <c r="EK110" s="1126">
        <v>66925</v>
      </c>
      <c r="EL110" s="1059">
        <v>4012</v>
      </c>
      <c r="EM110" s="1059">
        <v>4212</v>
      </c>
      <c r="EN110" s="1059">
        <v>4157</v>
      </c>
      <c r="EO110" s="1059">
        <v>4046</v>
      </c>
      <c r="EP110" s="1059">
        <v>2810</v>
      </c>
      <c r="EQ110" s="1059">
        <v>16427</v>
      </c>
      <c r="ER110" s="1059">
        <v>19237</v>
      </c>
      <c r="ES110" s="1126">
        <v>66012</v>
      </c>
      <c r="ET110" s="1059" t="s">
        <v>770</v>
      </c>
      <c r="EU110" s="1059" t="s">
        <v>770</v>
      </c>
      <c r="EV110" s="1059">
        <v>82</v>
      </c>
      <c r="EW110" s="1059">
        <v>77</v>
      </c>
      <c r="EX110" s="1059">
        <v>159</v>
      </c>
      <c r="EY110" s="1059">
        <v>705</v>
      </c>
      <c r="EZ110" s="1098">
        <v>0.22553191489361701</v>
      </c>
      <c r="FA110" s="1098">
        <v>0.19621683267436379</v>
      </c>
      <c r="FB110" s="1098">
        <v>0.25782187346472779</v>
      </c>
      <c r="FC110" s="64" t="s">
        <v>3498</v>
      </c>
      <c r="FD110" s="1098">
        <v>0.10921985815602837</v>
      </c>
      <c r="FE110" s="1098">
        <v>8.8278183852668279E-2</v>
      </c>
      <c r="FF110" s="1098">
        <v>0.13439707992676186</v>
      </c>
      <c r="FG110" s="1126" t="s">
        <v>3498</v>
      </c>
      <c r="FH110" s="1059" t="s">
        <v>770</v>
      </c>
      <c r="FI110" s="1059" t="s">
        <v>770</v>
      </c>
      <c r="FJ110" s="1059">
        <v>105</v>
      </c>
      <c r="FK110" s="1059">
        <v>83</v>
      </c>
      <c r="FL110" s="1059">
        <v>188</v>
      </c>
      <c r="FM110" s="1059">
        <v>689</v>
      </c>
      <c r="FN110" s="1098">
        <v>0.27285921625544268</v>
      </c>
      <c r="FO110" s="1098">
        <v>0.2409274272213178</v>
      </c>
      <c r="FP110" s="1098">
        <v>0.30730976901580326</v>
      </c>
      <c r="FQ110" s="1059" t="s">
        <v>3498</v>
      </c>
      <c r="FR110" s="1098">
        <v>0.1204644412191582</v>
      </c>
      <c r="FS110" s="1098">
        <v>9.8240125980806323E-2</v>
      </c>
      <c r="FT110" s="1098">
        <v>0.14689742555917554</v>
      </c>
      <c r="FU110" s="1126" t="s">
        <v>3498</v>
      </c>
      <c r="FV110" s="1059" t="s">
        <v>770</v>
      </c>
      <c r="FW110" s="1059" t="s">
        <v>770</v>
      </c>
      <c r="FX110" s="1059">
        <v>102</v>
      </c>
      <c r="FY110" s="1059">
        <v>81</v>
      </c>
      <c r="FZ110" s="1059">
        <v>183</v>
      </c>
      <c r="GA110" s="1059">
        <v>652</v>
      </c>
      <c r="GB110" s="1098">
        <v>0.28067484662576686</v>
      </c>
      <c r="GC110" s="1098">
        <v>0.24754702853470884</v>
      </c>
      <c r="GD110" s="1098">
        <v>0.31637197025156355</v>
      </c>
      <c r="GE110" s="1059" t="s">
        <v>3498</v>
      </c>
      <c r="GF110" s="1098">
        <v>0.12423312883435583</v>
      </c>
      <c r="GG110" s="1098">
        <v>0.10109413934699781</v>
      </c>
      <c r="GH110" s="1098">
        <v>0.15177407535675561</v>
      </c>
      <c r="GI110" s="1126" t="s">
        <v>3498</v>
      </c>
      <c r="GJ110" s="1059" t="s">
        <v>770</v>
      </c>
      <c r="GK110" s="1059" t="s">
        <v>770</v>
      </c>
      <c r="GL110" s="1059">
        <v>82</v>
      </c>
      <c r="GM110" s="1059">
        <v>69</v>
      </c>
      <c r="GN110" s="1059">
        <v>151</v>
      </c>
      <c r="GO110" s="1059">
        <v>625</v>
      </c>
      <c r="GP110" s="1098">
        <v>0.24160000000000001</v>
      </c>
      <c r="GQ110" s="1098">
        <v>0.20968520684050221</v>
      </c>
      <c r="GR110" s="1098">
        <v>0.27667181452106293</v>
      </c>
      <c r="GS110" s="1059" t="s">
        <v>3498</v>
      </c>
      <c r="GT110" s="1098">
        <v>0.1104</v>
      </c>
      <c r="GU110" s="1098">
        <v>8.8170644333164405E-2</v>
      </c>
      <c r="GV110" s="1098">
        <v>0.13738932285904065</v>
      </c>
      <c r="GW110" s="1126" t="s">
        <v>3498</v>
      </c>
      <c r="GX110" s="1059" t="s">
        <v>770</v>
      </c>
      <c r="GY110" s="1059" t="s">
        <v>770</v>
      </c>
      <c r="GZ110" s="1059">
        <v>78</v>
      </c>
      <c r="HA110" s="1059">
        <v>41</v>
      </c>
      <c r="HB110" s="1059">
        <v>119</v>
      </c>
      <c r="HC110" s="1059">
        <v>782</v>
      </c>
      <c r="HD110" s="1098">
        <v>0.15217391304347827</v>
      </c>
      <c r="HE110" s="1098">
        <v>0.12870339242021675</v>
      </c>
      <c r="HF110" s="1098">
        <v>0.17904501676097309</v>
      </c>
      <c r="HG110" s="1059" t="s">
        <v>3498</v>
      </c>
      <c r="HH110" s="1098">
        <v>5.2429667519181586E-2</v>
      </c>
      <c r="HI110" s="1098">
        <v>3.8880855036630212E-2</v>
      </c>
      <c r="HJ110" s="1098">
        <v>7.0354230306812607E-2</v>
      </c>
      <c r="HK110" s="1126" t="s">
        <v>3498</v>
      </c>
      <c r="HL110" s="1059" t="s">
        <v>770</v>
      </c>
      <c r="HM110" s="1059" t="s">
        <v>770</v>
      </c>
      <c r="HN110" s="1059">
        <v>103</v>
      </c>
      <c r="HO110" s="1059">
        <v>42</v>
      </c>
      <c r="HP110" s="1059">
        <v>145</v>
      </c>
      <c r="HQ110" s="1059">
        <v>823</v>
      </c>
      <c r="HR110" s="1098">
        <v>0.17618469015795868</v>
      </c>
      <c r="HS110" s="1098">
        <v>0.15167772613803768</v>
      </c>
      <c r="HT110" s="1098">
        <v>0.20370050953944488</v>
      </c>
      <c r="HU110" s="1059" t="s">
        <v>3498</v>
      </c>
      <c r="HV110" s="1098">
        <v>5.1032806804374241E-2</v>
      </c>
      <c r="HW110" s="1098">
        <v>3.7974483758017305E-2</v>
      </c>
      <c r="HX110" s="1098">
        <v>6.8262882406447262E-2</v>
      </c>
      <c r="HY110" s="1126" t="s">
        <v>3498</v>
      </c>
      <c r="HZ110" s="1059" t="s">
        <v>770</v>
      </c>
      <c r="IA110" s="1059" t="s">
        <v>770</v>
      </c>
      <c r="IB110" s="1059">
        <v>84</v>
      </c>
      <c r="IC110" s="1059">
        <v>50</v>
      </c>
      <c r="ID110" s="1059">
        <v>134</v>
      </c>
      <c r="IE110" s="1059">
        <v>745</v>
      </c>
      <c r="IF110" s="1098">
        <v>0.17986577181208055</v>
      </c>
      <c r="IG110" s="1098">
        <v>0.15395035346193639</v>
      </c>
      <c r="IH110" s="1098">
        <v>0.20906568366934247</v>
      </c>
      <c r="II110" s="1059" t="s">
        <v>3498</v>
      </c>
      <c r="IJ110" s="1098">
        <v>6.7114093959731544E-2</v>
      </c>
      <c r="IK110" s="1098">
        <v>5.1276189246498134E-2</v>
      </c>
      <c r="IL110" s="1098">
        <v>8.7393294924727999E-2</v>
      </c>
      <c r="IM110" s="1126" t="s">
        <v>3498</v>
      </c>
      <c r="IN110" s="1059" t="s">
        <v>770</v>
      </c>
      <c r="IO110" s="1059" t="s">
        <v>770</v>
      </c>
      <c r="IP110" s="1059">
        <v>65</v>
      </c>
      <c r="IQ110" s="1059">
        <v>30</v>
      </c>
      <c r="IR110" s="1059">
        <v>95</v>
      </c>
      <c r="IS110" s="1059">
        <v>471</v>
      </c>
      <c r="IT110" s="1098">
        <v>0.20169851380042464</v>
      </c>
      <c r="IU110" s="1098">
        <v>0.16793937284793684</v>
      </c>
      <c r="IV110" s="1098">
        <v>0.24028416201802569</v>
      </c>
      <c r="IW110" s="1059" t="s">
        <v>2154</v>
      </c>
      <c r="IX110" s="1098">
        <v>6.3694267515923567E-2</v>
      </c>
      <c r="IY110" s="1098">
        <v>4.4977095400792672E-2</v>
      </c>
      <c r="IZ110" s="1098">
        <v>8.9470850613124001E-2</v>
      </c>
      <c r="JA110" s="1126" t="s">
        <v>3498</v>
      </c>
      <c r="JB110" s="1059">
        <v>68905</v>
      </c>
      <c r="JC110" s="1059">
        <v>4337</v>
      </c>
      <c r="JD110" s="1059">
        <v>4179</v>
      </c>
      <c r="JE110" s="1059">
        <v>4422</v>
      </c>
      <c r="JF110" s="1059">
        <v>3809</v>
      </c>
      <c r="JG110" s="1126">
        <v>3203</v>
      </c>
      <c r="JH110" s="1059">
        <v>9266</v>
      </c>
      <c r="JI110" s="1059">
        <v>56</v>
      </c>
      <c r="JJ110" s="1059">
        <v>141</v>
      </c>
      <c r="JK110" s="1059">
        <v>195</v>
      </c>
      <c r="JL110" s="1059">
        <v>192</v>
      </c>
      <c r="JM110" s="1126">
        <v>165</v>
      </c>
      <c r="JN110" s="1060">
        <v>0.13447500181409186</v>
      </c>
      <c r="JO110" s="1060">
        <v>1.2912151256629006E-2</v>
      </c>
      <c r="JP110" s="1060">
        <v>3.3740129217516152E-2</v>
      </c>
      <c r="JQ110" s="1060">
        <v>4.4097693351424695E-2</v>
      </c>
      <c r="JR110" s="1060">
        <v>5.0406930953006038E-2</v>
      </c>
      <c r="JS110" s="1072">
        <v>5.1514205432407117E-2</v>
      </c>
      <c r="JT110" s="1059">
        <v>69933</v>
      </c>
      <c r="JU110" s="1059">
        <v>66549</v>
      </c>
      <c r="JV110" s="1059">
        <v>63547</v>
      </c>
      <c r="JW110" s="1059">
        <v>3002</v>
      </c>
      <c r="JX110" s="1059">
        <v>587</v>
      </c>
      <c r="JY110" s="1059">
        <v>107</v>
      </c>
      <c r="JZ110" s="1059">
        <v>2308</v>
      </c>
      <c r="KA110" s="1059">
        <v>1011</v>
      </c>
      <c r="KB110" s="1059">
        <v>1827</v>
      </c>
      <c r="KC110" s="1059">
        <v>381</v>
      </c>
      <c r="KD110" s="1059">
        <v>165</v>
      </c>
      <c r="KE110" s="1060">
        <v>0.90868402613930477</v>
      </c>
      <c r="KF110" s="1072">
        <v>9.1315973860695232E-2</v>
      </c>
      <c r="KG110" s="1059">
        <v>4342</v>
      </c>
      <c r="KH110" s="1059">
        <v>3946</v>
      </c>
      <c r="KI110" s="1059">
        <v>3791</v>
      </c>
      <c r="KJ110" s="1059">
        <v>155</v>
      </c>
      <c r="KK110" s="1059">
        <v>16</v>
      </c>
      <c r="KL110" s="1059">
        <v>11</v>
      </c>
      <c r="KM110" s="1059">
        <v>128</v>
      </c>
      <c r="KN110" s="1059">
        <v>184</v>
      </c>
      <c r="KO110" s="1059">
        <v>180</v>
      </c>
      <c r="KP110" s="1059">
        <v>28</v>
      </c>
      <c r="KQ110" s="1059">
        <v>4</v>
      </c>
      <c r="KR110" s="1060">
        <v>0.87309995393827733</v>
      </c>
      <c r="KS110" s="1072">
        <v>0.12690004606172267</v>
      </c>
      <c r="KT110" s="1059">
        <v>2576</v>
      </c>
      <c r="KU110" s="1059">
        <v>2403</v>
      </c>
      <c r="KV110" s="1059">
        <v>2308</v>
      </c>
      <c r="KW110" s="1059">
        <v>95</v>
      </c>
      <c r="KX110" s="1059">
        <v>9</v>
      </c>
      <c r="KY110" s="1059">
        <v>12</v>
      </c>
      <c r="KZ110" s="1059">
        <v>74</v>
      </c>
      <c r="LA110" s="1059">
        <v>77</v>
      </c>
      <c r="LB110" s="1059">
        <v>76</v>
      </c>
      <c r="LC110" s="1059">
        <v>14</v>
      </c>
      <c r="LD110" s="1059">
        <v>6</v>
      </c>
      <c r="LE110" s="1060">
        <v>0.89596273291925466</v>
      </c>
      <c r="LF110" s="1072">
        <v>0.10403726708074534</v>
      </c>
      <c r="LG110" s="1059">
        <v>1613</v>
      </c>
      <c r="LH110" s="1059">
        <v>1505</v>
      </c>
      <c r="LI110" s="1059">
        <v>1461</v>
      </c>
      <c r="LJ110" s="1059">
        <v>44</v>
      </c>
      <c r="LK110" s="1059">
        <v>6</v>
      </c>
      <c r="LL110" s="1059">
        <v>5</v>
      </c>
      <c r="LM110" s="1059">
        <v>33</v>
      </c>
      <c r="LN110" s="1059">
        <v>54</v>
      </c>
      <c r="LO110" s="1059">
        <v>41</v>
      </c>
      <c r="LP110" s="1059">
        <v>8</v>
      </c>
      <c r="LQ110" s="1059">
        <v>5</v>
      </c>
      <c r="LR110" s="1060">
        <v>0.90576565406075638</v>
      </c>
      <c r="LS110" s="1072">
        <v>9.4234345939243624E-2</v>
      </c>
      <c r="LT110" s="1059">
        <v>4502</v>
      </c>
      <c r="LU110" s="1059">
        <v>4251</v>
      </c>
      <c r="LV110" s="1059">
        <v>4103</v>
      </c>
      <c r="LW110" s="1059">
        <v>148</v>
      </c>
      <c r="LX110" s="1059">
        <v>24</v>
      </c>
      <c r="LY110" s="1059">
        <v>16</v>
      </c>
      <c r="LZ110" s="1059">
        <v>108</v>
      </c>
      <c r="MA110" s="1059">
        <v>122</v>
      </c>
      <c r="MB110" s="1059">
        <v>94</v>
      </c>
      <c r="MC110" s="1059">
        <v>27</v>
      </c>
      <c r="MD110" s="1059">
        <v>8</v>
      </c>
      <c r="ME110" s="1060">
        <v>0.91137272323411822</v>
      </c>
      <c r="MF110" s="1072">
        <v>8.8627276765881779E-2</v>
      </c>
      <c r="MG110" s="1059">
        <v>881</v>
      </c>
      <c r="MH110" s="1059">
        <v>824</v>
      </c>
      <c r="MI110" s="1059">
        <v>801</v>
      </c>
      <c r="MJ110" s="1059">
        <v>23</v>
      </c>
      <c r="MK110" s="1059">
        <v>4</v>
      </c>
      <c r="ML110" s="1059">
        <v>7</v>
      </c>
      <c r="MM110" s="1059">
        <v>12</v>
      </c>
      <c r="MN110" s="1059">
        <v>25</v>
      </c>
      <c r="MO110" s="1059">
        <v>23</v>
      </c>
      <c r="MP110" s="1059">
        <v>9</v>
      </c>
      <c r="MQ110" s="1059">
        <v>0</v>
      </c>
      <c r="MR110" s="1060">
        <v>0.90919409761634506</v>
      </c>
      <c r="MS110" s="1072">
        <v>9.0805902383654935E-2</v>
      </c>
      <c r="MT110" s="1059">
        <v>1755</v>
      </c>
      <c r="MU110" s="1059">
        <v>1645</v>
      </c>
      <c r="MV110" s="1059">
        <v>1603</v>
      </c>
      <c r="MW110" s="1059">
        <v>42</v>
      </c>
      <c r="MX110" s="1059">
        <v>5</v>
      </c>
      <c r="MY110" s="1059">
        <v>3</v>
      </c>
      <c r="MZ110" s="1059">
        <v>34</v>
      </c>
      <c r="NA110" s="1059">
        <v>46</v>
      </c>
      <c r="NB110" s="1059">
        <v>49</v>
      </c>
      <c r="NC110" s="1059">
        <v>10</v>
      </c>
      <c r="ND110" s="1059">
        <v>5</v>
      </c>
      <c r="NE110" s="1060">
        <v>0.9133903133903134</v>
      </c>
      <c r="NF110" s="1072">
        <v>8.6609686609686598E-2</v>
      </c>
      <c r="NG110" s="1059">
        <v>1326</v>
      </c>
      <c r="NH110" s="1059">
        <v>1254</v>
      </c>
      <c r="NI110" s="1059">
        <v>1216</v>
      </c>
      <c r="NJ110" s="1059">
        <v>38</v>
      </c>
      <c r="NK110" s="1059">
        <v>2</v>
      </c>
      <c r="NL110" s="1059">
        <v>4</v>
      </c>
      <c r="NM110" s="1059">
        <v>32</v>
      </c>
      <c r="NN110" s="1059">
        <v>30</v>
      </c>
      <c r="NO110" s="1059">
        <v>38</v>
      </c>
      <c r="NP110" s="1059">
        <v>4</v>
      </c>
      <c r="NQ110" s="1059">
        <v>0</v>
      </c>
      <c r="NR110" s="1060">
        <v>0.9170437405731523</v>
      </c>
      <c r="NS110" s="1072">
        <v>8.29562594268477E-2</v>
      </c>
      <c r="NT110" s="1059">
        <v>3244</v>
      </c>
      <c r="NU110" s="1059">
        <v>3083</v>
      </c>
      <c r="NV110" s="1059">
        <v>2984</v>
      </c>
      <c r="NW110" s="1059">
        <v>99</v>
      </c>
      <c r="NX110" s="1059">
        <v>7</v>
      </c>
      <c r="NY110" s="1059">
        <v>3</v>
      </c>
      <c r="NZ110" s="1059">
        <v>89</v>
      </c>
      <c r="OA110" s="1059">
        <v>64</v>
      </c>
      <c r="OB110" s="1059">
        <v>75</v>
      </c>
      <c r="OC110" s="1059">
        <v>15</v>
      </c>
      <c r="OD110" s="1059">
        <v>7</v>
      </c>
      <c r="OE110" s="1060">
        <v>0.91985203452527742</v>
      </c>
      <c r="OF110" s="1072">
        <v>8.0147965474722582E-2</v>
      </c>
      <c r="OG110" s="1059">
        <v>20239</v>
      </c>
      <c r="OH110" s="1059">
        <v>18911</v>
      </c>
      <c r="OI110" s="1059">
        <v>18267</v>
      </c>
      <c r="OJ110" s="1059">
        <v>644</v>
      </c>
      <c r="OK110" s="1059">
        <v>73</v>
      </c>
      <c r="OL110" s="1059">
        <v>61</v>
      </c>
      <c r="OM110" s="1059">
        <v>510</v>
      </c>
      <c r="ON110" s="1059">
        <v>602</v>
      </c>
      <c r="OO110" s="1059">
        <v>576</v>
      </c>
      <c r="OP110" s="1059">
        <v>115</v>
      </c>
      <c r="OQ110" s="1059">
        <v>35</v>
      </c>
      <c r="OR110" s="1060">
        <v>0.90256435594644002</v>
      </c>
      <c r="OS110" s="1072">
        <v>9.7435644053559978E-2</v>
      </c>
      <c r="OT110" s="1059">
        <v>70685</v>
      </c>
      <c r="OU110" s="1059">
        <v>8.1521310461908474</v>
      </c>
      <c r="OV110" s="1060">
        <v>0</v>
      </c>
      <c r="OW110" s="1072">
        <v>0</v>
      </c>
      <c r="OX110" s="1059">
        <v>14035</v>
      </c>
      <c r="OY110" s="1060">
        <v>7.9534948343427142E-2</v>
      </c>
      <c r="OZ110" s="1059">
        <v>1116.2729999999999</v>
      </c>
      <c r="PA110" s="1060">
        <v>0</v>
      </c>
      <c r="PB110" s="1072">
        <v>2.2727272727272728E-2</v>
      </c>
      <c r="PC110" s="1059">
        <v>2039.9999999999998</v>
      </c>
      <c r="PD110" s="1059">
        <v>390.00000000000006</v>
      </c>
      <c r="PE110" s="1126">
        <v>204.99999999999997</v>
      </c>
      <c r="PF110" s="1059">
        <v>2010.0000000000002</v>
      </c>
      <c r="PG110" s="1059">
        <v>370.00000000000006</v>
      </c>
      <c r="PH110" s="1126">
        <v>189.99999999999997</v>
      </c>
      <c r="PI110" s="1059">
        <v>1900</v>
      </c>
      <c r="PJ110" s="1059">
        <v>369.99999999999994</v>
      </c>
      <c r="PK110" s="1126">
        <v>165.00000000000003</v>
      </c>
      <c r="PL110" s="1059">
        <v>1830.0000000000002</v>
      </c>
      <c r="PM110" s="1059">
        <v>364.99999999999994</v>
      </c>
      <c r="PN110" s="1126">
        <v>159.99999999999997</v>
      </c>
      <c r="PO110" s="1059">
        <v>1735</v>
      </c>
      <c r="PP110" s="1059">
        <v>354.99999999999994</v>
      </c>
      <c r="PQ110" s="1126">
        <v>135.00000000000003</v>
      </c>
      <c r="PR110" s="1059">
        <v>1625</v>
      </c>
      <c r="PS110" s="1059">
        <v>369.99999999999994</v>
      </c>
      <c r="PT110" s="1126">
        <v>130</v>
      </c>
      <c r="PU110" s="1059" t="s">
        <v>770</v>
      </c>
      <c r="PV110" s="1059" t="s">
        <v>770</v>
      </c>
      <c r="PW110" s="1059" t="s">
        <v>770</v>
      </c>
      <c r="PX110" s="1059" t="s">
        <v>770</v>
      </c>
      <c r="PY110" s="1059" t="s">
        <v>770</v>
      </c>
      <c r="PZ110" s="1059" t="s">
        <v>770</v>
      </c>
      <c r="QA110" s="1059" t="s">
        <v>770</v>
      </c>
      <c r="QB110" s="1126" t="s">
        <v>770</v>
      </c>
      <c r="QC110" s="1059">
        <v>816</v>
      </c>
      <c r="QD110" s="1059">
        <v>767</v>
      </c>
      <c r="QE110" s="1059" t="s">
        <v>770</v>
      </c>
      <c r="QF110" s="1059">
        <v>802</v>
      </c>
      <c r="QG110" s="1059">
        <v>791</v>
      </c>
      <c r="QH110" s="1059">
        <v>788</v>
      </c>
      <c r="QI110" s="1059">
        <v>810</v>
      </c>
      <c r="QJ110" s="1059">
        <v>784</v>
      </c>
      <c r="QK110" s="1126">
        <v>814</v>
      </c>
      <c r="QL110" s="1059">
        <v>846</v>
      </c>
      <c r="QM110" s="1059">
        <v>849</v>
      </c>
      <c r="QN110" s="1059">
        <v>924</v>
      </c>
      <c r="QO110" s="1059">
        <v>886</v>
      </c>
      <c r="QP110" s="1059">
        <v>919</v>
      </c>
      <c r="QQ110" s="1059">
        <v>991</v>
      </c>
      <c r="QR110" s="1059">
        <v>1004</v>
      </c>
      <c r="QS110" s="1059">
        <v>953</v>
      </c>
      <c r="QT110" s="1059">
        <v>900</v>
      </c>
      <c r="QU110" s="1059">
        <v>948</v>
      </c>
      <c r="QV110" s="1059">
        <v>910</v>
      </c>
      <c r="QW110" s="1059">
        <v>933</v>
      </c>
      <c r="QX110" s="1059">
        <v>835</v>
      </c>
      <c r="QY110" s="1059">
        <v>896</v>
      </c>
      <c r="QZ110" s="1059">
        <v>815</v>
      </c>
      <c r="RA110" s="1059">
        <v>845</v>
      </c>
      <c r="RB110" s="1059">
        <v>912</v>
      </c>
      <c r="RC110" s="1059">
        <v>918</v>
      </c>
      <c r="RD110" s="1059">
        <v>902</v>
      </c>
      <c r="RE110" s="1059">
        <v>651</v>
      </c>
      <c r="RF110" s="1059">
        <v>537</v>
      </c>
      <c r="RG110" s="1059">
        <v>513</v>
      </c>
      <c r="RH110" s="1059">
        <v>681</v>
      </c>
      <c r="RI110" s="1059">
        <v>605</v>
      </c>
      <c r="RJ110" s="1126">
        <v>610</v>
      </c>
      <c r="RK110" s="1059">
        <v>807</v>
      </c>
      <c r="RL110" s="1059">
        <v>871</v>
      </c>
      <c r="RM110" s="1059">
        <v>867</v>
      </c>
      <c r="RN110" s="1059">
        <v>896</v>
      </c>
      <c r="RO110" s="1059">
        <v>995</v>
      </c>
      <c r="RP110" s="1059">
        <v>1002</v>
      </c>
      <c r="RQ110" s="1059">
        <v>951</v>
      </c>
      <c r="RR110" s="1059">
        <v>907</v>
      </c>
      <c r="RS110" s="1059">
        <v>927</v>
      </c>
      <c r="RT110" s="1059">
        <v>876</v>
      </c>
      <c r="RU110" s="1059">
        <v>942</v>
      </c>
      <c r="RV110" s="1059">
        <v>838</v>
      </c>
      <c r="RW110" s="1059">
        <v>887</v>
      </c>
      <c r="RX110" s="1059">
        <v>802</v>
      </c>
      <c r="RY110" s="1059">
        <v>850</v>
      </c>
      <c r="RZ110" s="1059">
        <v>899</v>
      </c>
      <c r="SA110" s="1059">
        <v>912</v>
      </c>
      <c r="SB110" s="1059">
        <v>935</v>
      </c>
      <c r="SC110" s="1059">
        <v>867</v>
      </c>
      <c r="SD110" s="1059">
        <v>676</v>
      </c>
      <c r="SE110" s="1059">
        <v>489</v>
      </c>
      <c r="SF110" s="1059">
        <v>643</v>
      </c>
      <c r="SG110" s="1059">
        <v>543</v>
      </c>
      <c r="SH110" s="1059">
        <v>591</v>
      </c>
      <c r="SI110" s="1126">
        <v>676</v>
      </c>
      <c r="SJ110" s="1059">
        <v>820</v>
      </c>
      <c r="SK110" s="1059">
        <v>822</v>
      </c>
      <c r="SL110" s="1059">
        <v>868</v>
      </c>
      <c r="SM110" s="1059">
        <v>967</v>
      </c>
      <c r="SN110" s="1059">
        <v>1006</v>
      </c>
      <c r="SO110" s="1059">
        <v>920</v>
      </c>
      <c r="SP110" s="1059">
        <v>894</v>
      </c>
      <c r="SQ110" s="1059">
        <v>933</v>
      </c>
      <c r="SR110" s="1059">
        <v>863</v>
      </c>
      <c r="SS110" s="1059">
        <v>917</v>
      </c>
      <c r="ST110" s="1059">
        <v>839</v>
      </c>
      <c r="SU110" s="1059">
        <v>891</v>
      </c>
      <c r="SV110" s="1059">
        <v>819</v>
      </c>
      <c r="SW110" s="1059">
        <v>840</v>
      </c>
      <c r="SX110" s="1059">
        <v>885</v>
      </c>
      <c r="SY110" s="1059">
        <v>916</v>
      </c>
      <c r="SZ110" s="1059">
        <v>934</v>
      </c>
      <c r="TA110" s="1059">
        <v>911</v>
      </c>
      <c r="TB110" s="1059">
        <v>907</v>
      </c>
      <c r="TC110" s="1059">
        <v>594</v>
      </c>
      <c r="TD110" s="1059">
        <v>616</v>
      </c>
      <c r="TE110" s="1059">
        <v>506</v>
      </c>
      <c r="TF110" s="1059">
        <v>551</v>
      </c>
      <c r="TG110" s="1059">
        <v>662</v>
      </c>
      <c r="TH110" s="1126">
        <v>683</v>
      </c>
      <c r="TI110" s="1059">
        <v>347</v>
      </c>
      <c r="TJ110" s="1059">
        <v>501</v>
      </c>
      <c r="TK110" s="1059">
        <v>848</v>
      </c>
      <c r="TL110" s="1060">
        <v>0.59080188679245282</v>
      </c>
      <c r="TM110" s="1060">
        <v>0.55737143564794067</v>
      </c>
      <c r="TN110" s="1060">
        <v>0.62341337871552149</v>
      </c>
      <c r="TO110" s="1126" t="s">
        <v>3499</v>
      </c>
      <c r="TP110" s="1059">
        <v>283</v>
      </c>
      <c r="TQ110" s="1059">
        <v>593</v>
      </c>
      <c r="TR110" s="1059">
        <v>876</v>
      </c>
      <c r="TS110" s="1060">
        <v>0.6769406392694064</v>
      </c>
      <c r="TT110" s="1060">
        <v>0.64525817202961966</v>
      </c>
      <c r="TU110" s="1060">
        <v>0.70707803228554411</v>
      </c>
      <c r="TV110" s="1126" t="s">
        <v>3499</v>
      </c>
      <c r="TW110" s="1059">
        <v>254</v>
      </c>
      <c r="TX110" s="1059">
        <v>651</v>
      </c>
      <c r="TY110" s="1059">
        <v>905</v>
      </c>
      <c r="TZ110" s="1060">
        <v>0.7193370165745856</v>
      </c>
      <c r="UA110" s="1060">
        <v>0.68918312180061458</v>
      </c>
      <c r="UB110" s="1060">
        <v>0.74763673951506981</v>
      </c>
      <c r="UC110" s="1126" t="s">
        <v>3499</v>
      </c>
      <c r="UD110" s="1059">
        <v>268</v>
      </c>
      <c r="UE110" s="1059">
        <v>666</v>
      </c>
      <c r="UF110" s="1059">
        <v>934</v>
      </c>
      <c r="UG110" s="1060">
        <v>0.71306209850107072</v>
      </c>
      <c r="UH110" s="1060">
        <v>0.68322673457829697</v>
      </c>
      <c r="UI110" s="1060">
        <v>0.74115203035759347</v>
      </c>
      <c r="UJ110" s="1126" t="s">
        <v>2154</v>
      </c>
      <c r="UK110" s="1059">
        <v>231</v>
      </c>
      <c r="UL110" s="1059">
        <v>639</v>
      </c>
      <c r="UM110" s="1059">
        <v>870</v>
      </c>
      <c r="UN110" s="1060">
        <v>0.73448275862068968</v>
      </c>
      <c r="UO110" s="1060">
        <v>0.70415396356296933</v>
      </c>
      <c r="UP110" s="1060">
        <v>0.76274995348237484</v>
      </c>
      <c r="UQ110" s="1126" t="s">
        <v>2154</v>
      </c>
      <c r="UR110" s="1059">
        <v>11329</v>
      </c>
      <c r="US110" s="1059">
        <v>11165</v>
      </c>
      <c r="UT110" s="1059">
        <v>164</v>
      </c>
      <c r="UU110" s="1059">
        <v>146</v>
      </c>
      <c r="UV110" s="1060">
        <v>0.8902439024390244</v>
      </c>
      <c r="UW110" s="1059">
        <v>18</v>
      </c>
      <c r="UX110" s="1072">
        <v>0.10975609756097561</v>
      </c>
      <c r="UY110" s="1059">
        <v>8516</v>
      </c>
      <c r="UZ110" s="1059">
        <v>6074</v>
      </c>
      <c r="VA110" s="1059">
        <v>1092</v>
      </c>
      <c r="VB110" s="1059">
        <v>1350</v>
      </c>
      <c r="VC110" s="1060">
        <v>0.71324565523720052</v>
      </c>
      <c r="VD110" s="1060">
        <v>0.12822921559417566</v>
      </c>
      <c r="VE110" s="1072">
        <v>0.15852512916862377</v>
      </c>
      <c r="VF110" s="1059">
        <v>20549</v>
      </c>
      <c r="VG110" s="1059">
        <v>1305</v>
      </c>
      <c r="VH110" s="1059">
        <v>1431</v>
      </c>
      <c r="VI110" s="1059">
        <v>656</v>
      </c>
      <c r="VJ110" s="1059">
        <v>15682</v>
      </c>
      <c r="VK110" s="1059">
        <v>1297</v>
      </c>
      <c r="VL110" s="1059">
        <v>8774</v>
      </c>
      <c r="VM110" s="1072">
        <v>0.14782311374515614</v>
      </c>
      <c r="VN110" s="1059">
        <v>5893</v>
      </c>
      <c r="VO110" s="1059">
        <v>3</v>
      </c>
      <c r="VP110" s="1059">
        <v>1077</v>
      </c>
      <c r="VQ110" s="1059">
        <v>1384</v>
      </c>
      <c r="VR110" s="1059">
        <v>436</v>
      </c>
      <c r="VS110" s="1126">
        <v>8793</v>
      </c>
      <c r="VT110" s="1059">
        <v>3397</v>
      </c>
      <c r="VU110" s="1059">
        <v>3065</v>
      </c>
      <c r="VV110" s="1059">
        <v>329</v>
      </c>
      <c r="VW110" s="1059">
        <v>3</v>
      </c>
      <c r="VX110" s="1059">
        <v>332</v>
      </c>
      <c r="VY110" s="1060">
        <v>9.6850161907565499E-2</v>
      </c>
      <c r="VZ110" s="1072">
        <v>9.7733294083014427E-2</v>
      </c>
      <c r="WA110" s="1059">
        <v>295</v>
      </c>
      <c r="WB110" s="1059">
        <v>280</v>
      </c>
      <c r="WC110" s="1059">
        <v>245</v>
      </c>
      <c r="WD110" s="1059">
        <v>250</v>
      </c>
      <c r="WE110" s="1059">
        <v>250</v>
      </c>
      <c r="WF110" s="1059">
        <v>210</v>
      </c>
      <c r="WG110" s="1126">
        <v>180</v>
      </c>
      <c r="WH110" s="1059">
        <v>1382</v>
      </c>
      <c r="WI110" s="1059">
        <v>343</v>
      </c>
      <c r="WJ110" s="1060">
        <v>0.24819102749638206</v>
      </c>
      <c r="WK110" s="1126">
        <v>97</v>
      </c>
      <c r="WL110" s="1059" t="s">
        <v>770</v>
      </c>
      <c r="WM110" s="1060" t="s">
        <v>770</v>
      </c>
      <c r="WN110" s="1060" t="s">
        <v>770</v>
      </c>
      <c r="WO110" s="1072" t="s">
        <v>770</v>
      </c>
      <c r="WP110" s="1059" t="s">
        <v>770</v>
      </c>
      <c r="WQ110" s="1060" t="s">
        <v>770</v>
      </c>
      <c r="WR110" s="1060" t="s">
        <v>770</v>
      </c>
      <c r="WS110" s="1072" t="s">
        <v>770</v>
      </c>
      <c r="WT110" s="1059" t="s">
        <v>770</v>
      </c>
      <c r="WU110" s="1060" t="s">
        <v>770</v>
      </c>
      <c r="WV110" s="1060" t="s">
        <v>770</v>
      </c>
      <c r="WW110" s="1072" t="s">
        <v>770</v>
      </c>
      <c r="WX110" s="1059" t="s">
        <v>770</v>
      </c>
      <c r="WY110" s="1060" t="s">
        <v>770</v>
      </c>
      <c r="WZ110" s="1060" t="s">
        <v>770</v>
      </c>
      <c r="XA110" s="1072" t="s">
        <v>770</v>
      </c>
      <c r="XB110" s="1059">
        <v>680</v>
      </c>
      <c r="XC110" s="1059">
        <v>28674</v>
      </c>
      <c r="XD110" s="1072">
        <v>2.3714863639534074E-2</v>
      </c>
      <c r="XE110" s="1059">
        <v>360</v>
      </c>
      <c r="XF110" s="1059">
        <v>3985</v>
      </c>
      <c r="XG110" s="1060">
        <v>9.03387703889586E-2</v>
      </c>
      <c r="XH110" s="1060">
        <v>8.1828410782046931E-2</v>
      </c>
      <c r="XI110" s="1060">
        <v>9.9638179528288115E-2</v>
      </c>
      <c r="XJ110" s="1059">
        <v>415</v>
      </c>
      <c r="XK110" s="1059">
        <v>3980</v>
      </c>
      <c r="XL110" s="1060">
        <v>0.10427135678391959</v>
      </c>
      <c r="XM110" s="1060">
        <v>9.5155238648177307E-2</v>
      </c>
      <c r="XN110" s="1060">
        <v>0.11415064549399179</v>
      </c>
      <c r="XO110" s="1059">
        <v>380</v>
      </c>
      <c r="XP110" s="1059">
        <v>4080</v>
      </c>
      <c r="XQ110" s="1060">
        <v>9.3137254901960786E-2</v>
      </c>
      <c r="XR110" s="1060">
        <v>8.4598300659434522E-2</v>
      </c>
      <c r="XS110" s="1060">
        <v>0.10244163870228384</v>
      </c>
      <c r="XT110" s="1059">
        <v>370</v>
      </c>
      <c r="XU110" s="1059">
        <v>4125</v>
      </c>
      <c r="XV110" s="1060">
        <v>8.9696969696969692E-2</v>
      </c>
      <c r="XW110" s="1060">
        <v>8.1354385431841675E-2</v>
      </c>
      <c r="XX110" s="1060">
        <v>9.8803042805462177E-2</v>
      </c>
      <c r="XY110" s="1059">
        <v>380</v>
      </c>
      <c r="XZ110" s="1059">
        <v>4135</v>
      </c>
      <c r="YA110" s="1060">
        <v>9.1898428053204348E-2</v>
      </c>
      <c r="YB110" s="1060">
        <v>8.3468101564908484E-2</v>
      </c>
      <c r="YC110" s="1060">
        <v>0.10108631213286583</v>
      </c>
      <c r="YD110" s="1059">
        <v>345</v>
      </c>
      <c r="YE110" s="1059">
        <v>3570</v>
      </c>
      <c r="YF110" s="1060">
        <v>9.6638655462184878E-2</v>
      </c>
      <c r="YG110" s="1060">
        <v>8.7375582861262666E-2</v>
      </c>
      <c r="YH110" s="1060">
        <v>0.10676885997858558</v>
      </c>
      <c r="YI110" s="1059" t="s">
        <v>770</v>
      </c>
      <c r="YJ110" s="1059" t="s">
        <v>770</v>
      </c>
      <c r="YK110" s="1060" t="s">
        <v>770</v>
      </c>
      <c r="YL110" s="1060" t="s">
        <v>770</v>
      </c>
      <c r="YM110" s="1072" t="s">
        <v>770</v>
      </c>
      <c r="YN110" s="1059">
        <v>395</v>
      </c>
      <c r="YO110" s="1059">
        <v>405</v>
      </c>
      <c r="YP110" s="1059">
        <v>440</v>
      </c>
      <c r="YQ110" s="1059">
        <v>365</v>
      </c>
      <c r="YR110" s="1059">
        <v>340</v>
      </c>
      <c r="YS110" s="1059">
        <v>325</v>
      </c>
      <c r="YT110" s="1126">
        <v>275</v>
      </c>
      <c r="YU110" s="1059">
        <v>34</v>
      </c>
      <c r="YV110" s="1059">
        <v>423</v>
      </c>
      <c r="YW110" s="1060">
        <v>8.0378250591016553E-2</v>
      </c>
      <c r="YX110" s="1060">
        <v>5.8087507061124463E-2</v>
      </c>
      <c r="YY110" s="1060">
        <v>0.11022196085978105</v>
      </c>
      <c r="YZ110" s="1059">
        <v>27</v>
      </c>
      <c r="ZA110" s="1059">
        <v>423</v>
      </c>
      <c r="ZB110" s="1060">
        <v>6.3829787234042548E-2</v>
      </c>
      <c r="ZC110" s="1060">
        <v>4.4235151521064359E-2</v>
      </c>
      <c r="ZD110" s="1060">
        <v>9.1275253162919096E-2</v>
      </c>
      <c r="ZE110" s="1059">
        <v>30</v>
      </c>
      <c r="ZF110" s="1059">
        <v>423</v>
      </c>
      <c r="ZG110" s="1060">
        <v>7.0921985815602842E-2</v>
      </c>
      <c r="ZH110" s="1060">
        <v>5.0127483938356962E-2</v>
      </c>
      <c r="ZI110" s="1060">
        <v>9.9439662132878803E-2</v>
      </c>
      <c r="ZJ110" s="1059">
        <v>63</v>
      </c>
      <c r="ZK110" s="1059">
        <v>420</v>
      </c>
      <c r="ZL110" s="1060">
        <v>0.15</v>
      </c>
      <c r="ZM110" s="1060">
        <v>0.1190305757958669</v>
      </c>
      <c r="ZN110" s="1072">
        <v>0.18731382756186002</v>
      </c>
      <c r="ZO110" s="1059">
        <v>824</v>
      </c>
      <c r="ZP110" s="1059">
        <v>65</v>
      </c>
      <c r="ZQ110" s="1059">
        <v>759</v>
      </c>
      <c r="ZR110" s="1060">
        <v>0.92111650485436891</v>
      </c>
      <c r="ZS110" s="1059">
        <v>343</v>
      </c>
      <c r="ZT110" s="1059">
        <v>134</v>
      </c>
      <c r="ZU110" s="1059">
        <v>477</v>
      </c>
      <c r="ZV110" s="1060">
        <v>0.45191040843214758</v>
      </c>
      <c r="ZW110" s="1060">
        <v>0.41683481799243444</v>
      </c>
      <c r="ZX110" s="1060">
        <v>0.48747033066472756</v>
      </c>
      <c r="ZY110" s="1060">
        <v>0.62845849802371545</v>
      </c>
      <c r="ZZ110" s="1060">
        <v>0.59351508671543085</v>
      </c>
      <c r="AAA110" s="1072">
        <v>0.662108146323657</v>
      </c>
      <c r="AAB110" s="1059">
        <v>110</v>
      </c>
      <c r="AAC110" s="1059">
        <v>701</v>
      </c>
      <c r="AAD110" s="1059">
        <v>811</v>
      </c>
      <c r="AAE110" s="1060">
        <v>0.86436498150431562</v>
      </c>
      <c r="AAF110" s="1059">
        <v>354</v>
      </c>
      <c r="AAG110" s="1060">
        <v>0.50499286733238236</v>
      </c>
      <c r="AAH110" s="1060">
        <v>0.46805507830780602</v>
      </c>
      <c r="AAI110" s="1060">
        <v>0.54187623307065924</v>
      </c>
      <c r="AAJ110" s="1059">
        <v>92</v>
      </c>
      <c r="AAK110" s="1059">
        <v>446</v>
      </c>
      <c r="AAL110" s="1060">
        <v>0.63623395149786022</v>
      </c>
      <c r="AAM110" s="1060">
        <v>0.59996787993467227</v>
      </c>
      <c r="AAN110" s="1072">
        <v>0.67101504482059371</v>
      </c>
      <c r="AAO110" s="1059">
        <v>763</v>
      </c>
      <c r="AAP110" s="1059">
        <v>357</v>
      </c>
      <c r="AAQ110" s="1060">
        <v>0.46788990825688076</v>
      </c>
      <c r="AAR110" s="1060">
        <v>0.43273469061818387</v>
      </c>
      <c r="AAS110" s="1060">
        <v>0.5033668341019899</v>
      </c>
      <c r="AAT110" s="1059">
        <v>143</v>
      </c>
      <c r="AAU110" s="1059">
        <v>500</v>
      </c>
      <c r="AAV110" s="1060">
        <v>0.65530799475753609</v>
      </c>
      <c r="AAW110" s="1060">
        <v>0.62088272134760791</v>
      </c>
      <c r="AAX110" s="1072">
        <v>0.68817725092420468</v>
      </c>
      <c r="AAY110" s="1059">
        <v>771</v>
      </c>
      <c r="AAZ110" s="1059">
        <v>756</v>
      </c>
      <c r="ABA110" s="1059">
        <v>15</v>
      </c>
      <c r="ABB110" s="1060">
        <v>0.98054474708171202</v>
      </c>
      <c r="ABC110" s="1059">
        <v>361</v>
      </c>
      <c r="ABD110" s="1060">
        <v>0.4775132275132275</v>
      </c>
      <c r="ABE110" s="1060">
        <v>0.44211131011901822</v>
      </c>
      <c r="ABF110" s="1060">
        <v>0.51314251341836881</v>
      </c>
      <c r="ABG110" s="1059">
        <v>106</v>
      </c>
      <c r="ABH110" s="1059">
        <v>467</v>
      </c>
      <c r="ABI110" s="1060">
        <v>0.61772486772486768</v>
      </c>
      <c r="ABJ110" s="1060">
        <v>0.58257265326427032</v>
      </c>
      <c r="ABK110" s="1072">
        <v>0.65168674115764436</v>
      </c>
      <c r="ABL110" s="1059">
        <v>20549</v>
      </c>
      <c r="ABM110" s="1059">
        <v>11775</v>
      </c>
      <c r="ABN110" s="1059">
        <v>8774</v>
      </c>
      <c r="ABO110" s="1059">
        <v>1305</v>
      </c>
      <c r="ABP110" s="1059">
        <v>759</v>
      </c>
      <c r="ABQ110" s="1059">
        <v>1500</v>
      </c>
      <c r="ABR110" s="1059">
        <v>1431</v>
      </c>
      <c r="ABS110" s="1059">
        <v>1589</v>
      </c>
      <c r="ABT110" s="1059">
        <v>893</v>
      </c>
      <c r="ABU110" s="1059">
        <v>656</v>
      </c>
      <c r="ABV110" s="1059">
        <v>534</v>
      </c>
      <c r="ABW110" s="1126">
        <v>107</v>
      </c>
      <c r="ABX110" s="1059">
        <v>275</v>
      </c>
      <c r="ABY110" s="1059">
        <v>270</v>
      </c>
      <c r="ABZ110" s="1059">
        <v>235</v>
      </c>
      <c r="ACA110" s="1059">
        <v>105</v>
      </c>
      <c r="ACB110" s="1059">
        <v>810</v>
      </c>
      <c r="ACC110" s="1059">
        <v>930</v>
      </c>
      <c r="ACD110" s="1059">
        <v>515</v>
      </c>
      <c r="ACE110" s="1059">
        <v>325</v>
      </c>
      <c r="ACF110" s="1059">
        <v>275</v>
      </c>
      <c r="ACG110" s="1059">
        <v>220</v>
      </c>
      <c r="ACH110" s="1059">
        <v>105</v>
      </c>
      <c r="ACI110" s="1059">
        <v>815</v>
      </c>
      <c r="ACJ110" s="1059">
        <v>925</v>
      </c>
      <c r="ACK110" s="1059">
        <v>510</v>
      </c>
      <c r="ACL110" s="1059">
        <v>340</v>
      </c>
      <c r="ACM110" s="1059">
        <v>320</v>
      </c>
      <c r="ACN110" s="1059">
        <v>215</v>
      </c>
      <c r="ACO110" s="1059">
        <v>115</v>
      </c>
      <c r="ACP110" s="1059">
        <v>845</v>
      </c>
      <c r="ACQ110" s="1059">
        <v>980</v>
      </c>
      <c r="ACR110" s="1059">
        <v>540</v>
      </c>
      <c r="ACS110" s="1059">
        <v>365</v>
      </c>
      <c r="ACT110" s="1059">
        <v>355</v>
      </c>
      <c r="ACU110" s="1059">
        <v>270</v>
      </c>
      <c r="ACV110" s="1059">
        <v>150</v>
      </c>
      <c r="ACW110" s="1059">
        <v>995</v>
      </c>
      <c r="ACX110" s="1059">
        <v>1130</v>
      </c>
      <c r="ACY110" s="1059">
        <v>650</v>
      </c>
      <c r="ACZ110" s="1059">
        <v>440</v>
      </c>
      <c r="ADA110" s="1059">
        <v>405</v>
      </c>
      <c r="ADB110" s="1059">
        <v>310</v>
      </c>
      <c r="ADC110" s="1059">
        <v>140</v>
      </c>
      <c r="ADD110" s="1059">
        <v>1140</v>
      </c>
      <c r="ADE110" s="1059">
        <v>1270</v>
      </c>
      <c r="ADF110" s="1059">
        <v>740</v>
      </c>
      <c r="ADG110" s="1059">
        <v>405</v>
      </c>
      <c r="ADH110" s="1059">
        <v>405</v>
      </c>
      <c r="ADI110" s="1059">
        <v>345</v>
      </c>
      <c r="ADJ110" s="1059">
        <v>150</v>
      </c>
      <c r="ADK110" s="1059">
        <v>1200</v>
      </c>
      <c r="ADL110" s="1059">
        <v>1285</v>
      </c>
      <c r="ADM110" s="1126">
        <v>680</v>
      </c>
      <c r="ADN110" s="1059">
        <v>878</v>
      </c>
      <c r="ADO110" s="1059">
        <v>842</v>
      </c>
      <c r="ADP110" s="1060">
        <v>0.95899772209567202</v>
      </c>
      <c r="ADQ110" s="1059">
        <v>836</v>
      </c>
      <c r="ADR110" s="1060">
        <v>0.95216400911161736</v>
      </c>
      <c r="ADS110" s="1059">
        <v>910</v>
      </c>
      <c r="ADT110" s="1059">
        <v>858</v>
      </c>
      <c r="ADU110" s="1060">
        <v>0.94285714285714284</v>
      </c>
      <c r="ADV110" s="1059">
        <v>850</v>
      </c>
      <c r="ADW110" s="1060">
        <v>0.93406593406593408</v>
      </c>
      <c r="ADX110" s="1059">
        <v>844</v>
      </c>
      <c r="ADY110" s="1060">
        <v>0.92747252747252751</v>
      </c>
      <c r="ADZ110" s="1059">
        <v>838</v>
      </c>
      <c r="AEA110" s="1060">
        <v>0.92087912087912083</v>
      </c>
      <c r="AEB110" s="1059">
        <v>798</v>
      </c>
      <c r="AEC110" s="1059">
        <v>770</v>
      </c>
      <c r="AED110" s="1060">
        <v>0.96491228070175439</v>
      </c>
      <c r="AEE110" s="1059">
        <v>701</v>
      </c>
      <c r="AEF110" s="1060">
        <v>0.87844611528822059</v>
      </c>
      <c r="AEG110" s="1059">
        <v>770</v>
      </c>
      <c r="AEH110" s="1060">
        <v>0.96491228070175439</v>
      </c>
      <c r="AEI110" s="1059">
        <v>770</v>
      </c>
      <c r="AEJ110" s="1060">
        <v>0.96491228070175439</v>
      </c>
      <c r="AEK110" s="1059">
        <v>756</v>
      </c>
      <c r="AEL110" s="1060">
        <v>0.94736842105263153</v>
      </c>
      <c r="AEM110" s="1059">
        <v>758</v>
      </c>
      <c r="AEN110" s="1060">
        <v>0.94987468671679198</v>
      </c>
      <c r="AEO110" s="1059">
        <v>698</v>
      </c>
      <c r="AEP110" s="1072">
        <v>0.87468671679197996</v>
      </c>
      <c r="AEQ110" s="1158">
        <v>861</v>
      </c>
      <c r="AER110" s="1042">
        <v>816</v>
      </c>
      <c r="AES110" s="1144">
        <v>0.94773519163763065</v>
      </c>
      <c r="AET110" s="64">
        <v>221</v>
      </c>
      <c r="AEU110" s="1144">
        <v>0.25667828106852497</v>
      </c>
      <c r="AEV110" s="1042">
        <v>812</v>
      </c>
      <c r="AEW110" s="1144">
        <v>0.94308943089430897</v>
      </c>
      <c r="AEX110" s="1042">
        <v>931</v>
      </c>
      <c r="AEY110" s="1042">
        <v>902</v>
      </c>
      <c r="AEZ110" s="1144">
        <v>0.96885069817400649</v>
      </c>
      <c r="AFA110" s="65">
        <v>833</v>
      </c>
      <c r="AFB110" s="1144">
        <v>0.89473684210526316</v>
      </c>
      <c r="AFC110" s="65">
        <v>695</v>
      </c>
      <c r="AFD110" s="1144">
        <v>0.74650912996777663</v>
      </c>
      <c r="AFE110" s="1042">
        <v>838</v>
      </c>
      <c r="AFF110" s="1144">
        <v>0.9001074113856069</v>
      </c>
      <c r="AFG110" s="1042">
        <v>652</v>
      </c>
      <c r="AFH110" s="1144">
        <v>0.7003222341568206</v>
      </c>
      <c r="AFI110" s="1042">
        <v>1049</v>
      </c>
      <c r="AFJ110" s="1042">
        <v>1012</v>
      </c>
      <c r="AFK110" s="1144">
        <v>0.96472831267874171</v>
      </c>
      <c r="AFL110" s="65">
        <v>935</v>
      </c>
      <c r="AFM110" s="1144">
        <v>0.89132507149666351</v>
      </c>
      <c r="AFN110" s="65">
        <v>1011</v>
      </c>
      <c r="AFO110" s="1144">
        <v>0.96377502383222113</v>
      </c>
      <c r="AFP110" s="65">
        <v>1011</v>
      </c>
      <c r="AFQ110" s="1144">
        <v>0.96377502383222113</v>
      </c>
      <c r="AFR110" s="65">
        <v>749</v>
      </c>
      <c r="AFS110" s="1144">
        <v>0.71401334604385125</v>
      </c>
      <c r="AFT110" s="65">
        <v>960</v>
      </c>
      <c r="AFU110" s="1144">
        <v>0.91515729265967594</v>
      </c>
      <c r="AFV110" s="1042">
        <v>991</v>
      </c>
      <c r="AFW110" s="1144">
        <v>0.94470924690181124</v>
      </c>
      <c r="AFX110" s="1042">
        <v>954</v>
      </c>
      <c r="AFY110" s="1144">
        <v>0.90943755958055295</v>
      </c>
      <c r="AFZ110" s="1042">
        <v>759</v>
      </c>
      <c r="AGA110" s="1144">
        <v>0.7235462345090562</v>
      </c>
      <c r="AGB110" s="1042">
        <v>719</v>
      </c>
      <c r="AGC110" s="802">
        <v>0.68541468064823641</v>
      </c>
      <c r="AGD110" s="1042">
        <v>880</v>
      </c>
      <c r="AGE110" s="1039">
        <v>854</v>
      </c>
      <c r="AGF110" s="1145">
        <v>0.97045454545454546</v>
      </c>
      <c r="AGG110" s="1039">
        <v>9</v>
      </c>
      <c r="AGH110" s="1145">
        <v>1.0227272727272727E-2</v>
      </c>
      <c r="AGI110" s="1039">
        <v>853</v>
      </c>
      <c r="AGJ110" s="1145">
        <v>0.96931818181818186</v>
      </c>
      <c r="AGK110" s="1039">
        <v>888</v>
      </c>
      <c r="AGL110" s="1039">
        <v>857</v>
      </c>
      <c r="AGM110" s="1145">
        <v>0.96509009009009006</v>
      </c>
      <c r="AGN110" s="1039">
        <v>827</v>
      </c>
      <c r="AGO110" s="1145">
        <v>0.93130630630630629</v>
      </c>
      <c r="AGP110" s="1039">
        <v>840</v>
      </c>
      <c r="AGQ110" s="1145">
        <v>0.94594594594594594</v>
      </c>
      <c r="AGR110" s="1039">
        <v>832</v>
      </c>
      <c r="AGS110" s="1145">
        <v>0.93693693693693691</v>
      </c>
      <c r="AGT110" s="1039">
        <v>832</v>
      </c>
      <c r="AGU110" s="1145">
        <v>0.93693693693693691</v>
      </c>
      <c r="AGV110" s="1039">
        <v>1021</v>
      </c>
      <c r="AGW110" s="1039">
        <v>990</v>
      </c>
      <c r="AGX110" s="1145">
        <v>0.96963761018609207</v>
      </c>
      <c r="AGY110" s="1039">
        <v>946</v>
      </c>
      <c r="AGZ110" s="1145">
        <v>0.9265426052889324</v>
      </c>
      <c r="AHA110" s="1039">
        <v>990</v>
      </c>
      <c r="AHB110" s="1145">
        <v>0.96963761018609207</v>
      </c>
      <c r="AHC110" s="1039">
        <v>988</v>
      </c>
      <c r="AHD110" s="1145">
        <v>0.96767874632713025</v>
      </c>
      <c r="AHE110" s="1039">
        <v>976</v>
      </c>
      <c r="AHF110" s="1145">
        <v>0.95592556317335942</v>
      </c>
      <c r="AHG110" s="1039">
        <v>879</v>
      </c>
      <c r="AHH110" s="1145">
        <v>0.86092066601371209</v>
      </c>
      <c r="AHI110" s="1039">
        <v>967</v>
      </c>
      <c r="AHJ110" s="1145">
        <v>0.94711067580803132</v>
      </c>
      <c r="AHK110" s="1039">
        <v>944</v>
      </c>
      <c r="AHL110" s="1145">
        <v>0.92458374142997057</v>
      </c>
      <c r="AHM110" s="1039">
        <v>979</v>
      </c>
      <c r="AHN110" s="1145">
        <v>0.95886385896180215</v>
      </c>
      <c r="AHO110" s="1039">
        <v>942</v>
      </c>
      <c r="AHP110" s="749">
        <v>0.92262487757100886</v>
      </c>
    </row>
    <row r="111" spans="1:900" x14ac:dyDescent="0.2">
      <c r="A111" s="1979"/>
      <c r="B111" s="8" t="s">
        <v>767</v>
      </c>
      <c r="C111" s="1015" t="s">
        <v>768</v>
      </c>
      <c r="D111" s="3" t="s">
        <v>770</v>
      </c>
      <c r="E111" s="3" t="s">
        <v>770</v>
      </c>
      <c r="F111" s="3" t="s">
        <v>770</v>
      </c>
      <c r="G111" s="3" t="s">
        <v>770</v>
      </c>
      <c r="H111" s="3" t="s">
        <v>770</v>
      </c>
      <c r="I111" s="3" t="s">
        <v>770</v>
      </c>
      <c r="J111" s="3" t="s">
        <v>770</v>
      </c>
      <c r="K111" s="1" t="s">
        <v>625</v>
      </c>
      <c r="L111" s="1" t="s">
        <v>737</v>
      </c>
      <c r="M111" s="62" t="s">
        <v>770</v>
      </c>
      <c r="N111" s="62" t="s">
        <v>770</v>
      </c>
      <c r="O111" s="62" t="s">
        <v>770</v>
      </c>
      <c r="P111" s="62" t="s">
        <v>770</v>
      </c>
      <c r="Q111" s="62" t="s">
        <v>770</v>
      </c>
      <c r="R111" s="62" t="s">
        <v>770</v>
      </c>
      <c r="S111" s="62" t="s">
        <v>770</v>
      </c>
      <c r="T111" s="62" t="s">
        <v>770</v>
      </c>
      <c r="U111" s="913" t="s">
        <v>770</v>
      </c>
      <c r="V111" s="1125">
        <v>1620</v>
      </c>
      <c r="W111" s="1059">
        <v>1845</v>
      </c>
      <c r="X111" s="1059">
        <v>10195</v>
      </c>
      <c r="Y111" s="1059">
        <v>11975</v>
      </c>
      <c r="Z111" s="1098">
        <v>0.15890142226581658</v>
      </c>
      <c r="AA111" s="1098">
        <v>0.15193361174088699</v>
      </c>
      <c r="AB111" s="1098">
        <v>0.16612618670957191</v>
      </c>
      <c r="AC111" s="1098">
        <v>0.15407098121085594</v>
      </c>
      <c r="AD111" s="1098">
        <v>0.14771597129872516</v>
      </c>
      <c r="AE111" s="1072">
        <v>0.16064786100666956</v>
      </c>
      <c r="AF111" s="1059">
        <v>1410</v>
      </c>
      <c r="AG111" s="1059">
        <v>1590</v>
      </c>
      <c r="AH111" s="1059">
        <v>10160</v>
      </c>
      <c r="AI111" s="1059">
        <v>11940</v>
      </c>
      <c r="AJ111" s="1098">
        <v>0.13877952755905512</v>
      </c>
      <c r="AK111" s="1098">
        <v>0.13219358623534561</v>
      </c>
      <c r="AL111" s="1098">
        <v>0.14563851792149582</v>
      </c>
      <c r="AM111" s="1098">
        <v>0.13316582914572864</v>
      </c>
      <c r="AN111" s="1098">
        <v>0.12718954005826169</v>
      </c>
      <c r="AO111" s="1072">
        <v>0.13937808559197523</v>
      </c>
      <c r="AP111" s="1059">
        <v>1455</v>
      </c>
      <c r="AQ111" s="1059">
        <v>1640</v>
      </c>
      <c r="AR111" s="1059">
        <v>10085</v>
      </c>
      <c r="AS111" s="1059">
        <v>11845</v>
      </c>
      <c r="AT111" s="1098">
        <v>0.1442736737729301</v>
      </c>
      <c r="AU111" s="1098">
        <v>0.13755150522333723</v>
      </c>
      <c r="AV111" s="1098">
        <v>0.15126673725911519</v>
      </c>
      <c r="AW111" s="1098">
        <v>0.13845504432249894</v>
      </c>
      <c r="AX111" s="1098">
        <v>0.13235239869124929</v>
      </c>
      <c r="AY111" s="1072">
        <v>0.14479211963430288</v>
      </c>
      <c r="AZ111" s="1059">
        <v>1630</v>
      </c>
      <c r="BA111" s="1059">
        <v>1860</v>
      </c>
      <c r="BB111" s="1059">
        <v>10105</v>
      </c>
      <c r="BC111" s="1059">
        <v>11845</v>
      </c>
      <c r="BD111" s="1098">
        <v>0.16130628401781297</v>
      </c>
      <c r="BE111" s="1098">
        <v>0.15426374373223498</v>
      </c>
      <c r="BF111" s="1098">
        <v>0.16860623816591389</v>
      </c>
      <c r="BG111" s="1098">
        <v>0.1570282819755171</v>
      </c>
      <c r="BH111" s="1098">
        <v>0.15058756200053067</v>
      </c>
      <c r="BI111" s="1072">
        <v>0.16369138854180576</v>
      </c>
      <c r="BJ111" s="1059">
        <v>3262</v>
      </c>
      <c r="BK111" s="1059">
        <v>3519</v>
      </c>
      <c r="BL111" s="1059">
        <v>3139</v>
      </c>
      <c r="BM111" s="1059">
        <v>3065</v>
      </c>
      <c r="BN111" s="1059">
        <v>2590</v>
      </c>
      <c r="BO111" s="1059">
        <v>12985</v>
      </c>
      <c r="BP111" s="1059">
        <v>15575</v>
      </c>
      <c r="BQ111" s="1126">
        <v>61974</v>
      </c>
      <c r="BR111" s="1059">
        <v>3269</v>
      </c>
      <c r="BS111" s="1059">
        <v>3474</v>
      </c>
      <c r="BT111" s="1059">
        <v>3083</v>
      </c>
      <c r="BU111" s="1059">
        <v>3098</v>
      </c>
      <c r="BV111" s="1059">
        <v>2641</v>
      </c>
      <c r="BW111" s="1059">
        <v>12924</v>
      </c>
      <c r="BX111" s="1059">
        <v>15565</v>
      </c>
      <c r="BY111" s="1126">
        <v>61517</v>
      </c>
      <c r="BZ111" s="1059">
        <v>3223</v>
      </c>
      <c r="CA111" s="1059">
        <v>3364</v>
      </c>
      <c r="CB111" s="1059">
        <v>3037</v>
      </c>
      <c r="CC111" s="1059">
        <v>3106</v>
      </c>
      <c r="CD111" s="1059">
        <v>2739</v>
      </c>
      <c r="CE111" s="1059">
        <v>12730</v>
      </c>
      <c r="CF111" s="1059">
        <v>15469</v>
      </c>
      <c r="CG111" s="1126">
        <v>60842</v>
      </c>
      <c r="CH111" s="1059">
        <v>3270</v>
      </c>
      <c r="CI111" s="1059">
        <v>3289</v>
      </c>
      <c r="CJ111" s="1059">
        <v>3049</v>
      </c>
      <c r="CK111" s="1059">
        <v>3092</v>
      </c>
      <c r="CL111" s="1059">
        <v>2849</v>
      </c>
      <c r="CM111" s="1059">
        <v>12700</v>
      </c>
      <c r="CN111" s="1059">
        <v>15549</v>
      </c>
      <c r="CO111" s="1126">
        <v>60498</v>
      </c>
      <c r="CP111" s="1059">
        <v>3339</v>
      </c>
      <c r="CQ111" s="1059">
        <v>3108</v>
      </c>
      <c r="CR111" s="1059">
        <v>3090</v>
      </c>
      <c r="CS111" s="1059">
        <v>3150</v>
      </c>
      <c r="CT111" s="1059">
        <v>2847</v>
      </c>
      <c r="CU111" s="1059">
        <v>12687</v>
      </c>
      <c r="CV111" s="1059">
        <v>15534</v>
      </c>
      <c r="CW111" s="1126">
        <v>60208</v>
      </c>
      <c r="CX111" s="1059">
        <v>3392</v>
      </c>
      <c r="CY111" s="1059">
        <v>3035</v>
      </c>
      <c r="CZ111" s="1059">
        <v>3113</v>
      </c>
      <c r="DA111" s="1059">
        <v>3226</v>
      </c>
      <c r="DB111" s="1059">
        <v>2909</v>
      </c>
      <c r="DC111" s="1059">
        <v>12766</v>
      </c>
      <c r="DD111" s="1059">
        <v>15675</v>
      </c>
      <c r="DE111" s="1126">
        <v>60053</v>
      </c>
      <c r="DF111" s="1059">
        <v>3298</v>
      </c>
      <c r="DG111" s="1059">
        <v>2962</v>
      </c>
      <c r="DH111" s="1059">
        <v>3168</v>
      </c>
      <c r="DI111" s="1059">
        <v>3256</v>
      </c>
      <c r="DJ111" s="1059">
        <v>2931</v>
      </c>
      <c r="DK111" s="1059">
        <v>12684</v>
      </c>
      <c r="DL111" s="1059">
        <v>15615</v>
      </c>
      <c r="DM111" s="1126">
        <v>59624</v>
      </c>
      <c r="DN111" s="1059">
        <v>3214</v>
      </c>
      <c r="DO111" s="1059">
        <v>2952</v>
      </c>
      <c r="DP111" s="1059">
        <v>3145</v>
      </c>
      <c r="DQ111" s="1059">
        <v>3386</v>
      </c>
      <c r="DR111" s="1059">
        <v>2930</v>
      </c>
      <c r="DS111" s="1059">
        <v>12697</v>
      </c>
      <c r="DT111" s="1059">
        <v>15627</v>
      </c>
      <c r="DU111" s="1126">
        <v>59338</v>
      </c>
      <c r="DV111" s="1059">
        <v>3214</v>
      </c>
      <c r="DW111" s="1059">
        <v>2917</v>
      </c>
      <c r="DX111" s="1059">
        <v>3173</v>
      </c>
      <c r="DY111" s="1059">
        <v>3524</v>
      </c>
      <c r="DZ111" s="1059">
        <v>2908</v>
      </c>
      <c r="EA111" s="1059">
        <v>12828</v>
      </c>
      <c r="EB111" s="1059">
        <v>15736</v>
      </c>
      <c r="EC111" s="1126">
        <v>59508</v>
      </c>
      <c r="ED111" s="1059">
        <v>3071</v>
      </c>
      <c r="EE111" s="1059">
        <v>3009</v>
      </c>
      <c r="EF111" s="1059">
        <v>3224</v>
      </c>
      <c r="EG111" s="1059">
        <v>3482</v>
      </c>
      <c r="EH111" s="1059">
        <v>2779</v>
      </c>
      <c r="EI111" s="1059">
        <v>12786</v>
      </c>
      <c r="EJ111" s="1059">
        <v>15565</v>
      </c>
      <c r="EK111" s="1126">
        <v>59199</v>
      </c>
      <c r="EL111" s="1059">
        <v>2997</v>
      </c>
      <c r="EM111" s="1059">
        <v>3054</v>
      </c>
      <c r="EN111" s="1059">
        <v>3290</v>
      </c>
      <c r="EO111" s="1059">
        <v>3446</v>
      </c>
      <c r="EP111" s="1059">
        <v>2755</v>
      </c>
      <c r="EQ111" s="1059">
        <v>12787</v>
      </c>
      <c r="ER111" s="1059">
        <v>15542</v>
      </c>
      <c r="ES111" s="1126">
        <v>58823</v>
      </c>
      <c r="ET111" s="1059" t="s">
        <v>770</v>
      </c>
      <c r="EU111" s="1059" t="s">
        <v>770</v>
      </c>
      <c r="EV111" s="1059">
        <v>75</v>
      </c>
      <c r="EW111" s="1059">
        <v>91</v>
      </c>
      <c r="EX111" s="1059">
        <v>166</v>
      </c>
      <c r="EY111" s="1059">
        <v>560</v>
      </c>
      <c r="EZ111" s="1098">
        <v>0.29642857142857143</v>
      </c>
      <c r="FA111" s="1098">
        <v>0.26009500230831473</v>
      </c>
      <c r="FB111" s="1098">
        <v>0.33553600986153403</v>
      </c>
      <c r="FC111" s="64" t="s">
        <v>3498</v>
      </c>
      <c r="FD111" s="1098">
        <v>0.16250000000000001</v>
      </c>
      <c r="FE111" s="1098">
        <v>0.13426260072343355</v>
      </c>
      <c r="FF111" s="1098">
        <v>0.19533618261078936</v>
      </c>
      <c r="FG111" s="1126" t="s">
        <v>3498</v>
      </c>
      <c r="FH111" s="1059" t="s">
        <v>770</v>
      </c>
      <c r="FI111" s="1059" t="s">
        <v>770</v>
      </c>
      <c r="FJ111" s="1059">
        <v>86</v>
      </c>
      <c r="FK111" s="1059">
        <v>96</v>
      </c>
      <c r="FL111" s="1059">
        <v>182</v>
      </c>
      <c r="FM111" s="1059">
        <v>556</v>
      </c>
      <c r="FN111" s="1098">
        <v>0.3273381294964029</v>
      </c>
      <c r="FO111" s="1098">
        <v>0.28963503393682699</v>
      </c>
      <c r="FP111" s="1098">
        <v>0.36741072968981126</v>
      </c>
      <c r="FQ111" s="1059" t="s">
        <v>2154</v>
      </c>
      <c r="FR111" s="1098">
        <v>0.17266187050359713</v>
      </c>
      <c r="FS111" s="1098">
        <v>0.14351949900791813</v>
      </c>
      <c r="FT111" s="1098">
        <v>0.20629642786758356</v>
      </c>
      <c r="FU111" s="1126" t="s">
        <v>2154</v>
      </c>
      <c r="FV111" s="1059" t="s">
        <v>770</v>
      </c>
      <c r="FW111" s="1059" t="s">
        <v>770</v>
      </c>
      <c r="FX111" s="1059">
        <v>64</v>
      </c>
      <c r="FY111" s="1059">
        <v>98</v>
      </c>
      <c r="FZ111" s="1059">
        <v>162</v>
      </c>
      <c r="GA111" s="1059">
        <v>538</v>
      </c>
      <c r="GB111" s="1098">
        <v>0.30111524163568776</v>
      </c>
      <c r="GC111" s="1098">
        <v>0.26387341096829398</v>
      </c>
      <c r="GD111" s="1098">
        <v>0.34117711346782753</v>
      </c>
      <c r="GE111" s="1059" t="s">
        <v>2154</v>
      </c>
      <c r="GF111" s="1098">
        <v>0.18215613382899629</v>
      </c>
      <c r="GG111" s="1098">
        <v>0.15183257133639247</v>
      </c>
      <c r="GH111" s="1098">
        <v>0.21698649108021298</v>
      </c>
      <c r="GI111" s="1126" t="s">
        <v>2154</v>
      </c>
      <c r="GJ111" s="1059" t="s">
        <v>770</v>
      </c>
      <c r="GK111" s="1059" t="s">
        <v>770</v>
      </c>
      <c r="GL111" s="1059">
        <v>63</v>
      </c>
      <c r="GM111" s="1059">
        <v>91</v>
      </c>
      <c r="GN111" s="1059">
        <v>154</v>
      </c>
      <c r="GO111" s="1059">
        <v>497</v>
      </c>
      <c r="GP111" s="1098">
        <v>0.30985915492957744</v>
      </c>
      <c r="GQ111" s="1098">
        <v>0.27079185034998826</v>
      </c>
      <c r="GR111" s="1098">
        <v>0.35184322374106503</v>
      </c>
      <c r="GS111" s="1059" t="s">
        <v>2154</v>
      </c>
      <c r="GT111" s="1098">
        <v>0.18309859154929578</v>
      </c>
      <c r="GU111" s="1098">
        <v>0.15157134032828948</v>
      </c>
      <c r="GV111" s="1098">
        <v>0.21948711649013275</v>
      </c>
      <c r="GW111" s="1126" t="s">
        <v>2154</v>
      </c>
      <c r="GX111" s="1059" t="s">
        <v>770</v>
      </c>
      <c r="GY111" s="1059" t="s">
        <v>770</v>
      </c>
      <c r="GZ111" s="1059">
        <v>103</v>
      </c>
      <c r="HA111" s="1059">
        <v>69</v>
      </c>
      <c r="HB111" s="1059">
        <v>172</v>
      </c>
      <c r="HC111" s="1059">
        <v>616</v>
      </c>
      <c r="HD111" s="1098">
        <v>0.2792207792207792</v>
      </c>
      <c r="HE111" s="1098">
        <v>0.24524564353087711</v>
      </c>
      <c r="HF111" s="1098">
        <v>0.31593246721133555</v>
      </c>
      <c r="HG111" s="1059" t="s">
        <v>3499</v>
      </c>
      <c r="HH111" s="1098">
        <v>0.11201298701298701</v>
      </c>
      <c r="HI111" s="1098">
        <v>8.9473163710201184E-2</v>
      </c>
      <c r="HJ111" s="1098">
        <v>0.13936189855001074</v>
      </c>
      <c r="HK111" s="1126" t="s">
        <v>2154</v>
      </c>
      <c r="HL111" s="1059" t="s">
        <v>770</v>
      </c>
      <c r="HM111" s="1059" t="s">
        <v>770</v>
      </c>
      <c r="HN111" s="1059">
        <v>79</v>
      </c>
      <c r="HO111" s="1059">
        <v>42</v>
      </c>
      <c r="HP111" s="1059">
        <v>121</v>
      </c>
      <c r="HQ111" s="1059">
        <v>624</v>
      </c>
      <c r="HR111" s="1098">
        <v>0.19391025641025642</v>
      </c>
      <c r="HS111" s="1098">
        <v>0.16480102574242439</v>
      </c>
      <c r="HT111" s="1098">
        <v>0.22676511785451228</v>
      </c>
      <c r="HU111" s="1059" t="s">
        <v>2154</v>
      </c>
      <c r="HV111" s="1098">
        <v>6.7307692307692304E-2</v>
      </c>
      <c r="HW111" s="1098">
        <v>5.0178542564967329E-2</v>
      </c>
      <c r="HX111" s="1098">
        <v>8.9731712781487671E-2</v>
      </c>
      <c r="HY111" s="1126" t="s">
        <v>3498</v>
      </c>
      <c r="HZ111" s="1059" t="s">
        <v>770</v>
      </c>
      <c r="IA111" s="1059" t="s">
        <v>770</v>
      </c>
      <c r="IB111" s="1059">
        <v>73</v>
      </c>
      <c r="IC111" s="1059">
        <v>54</v>
      </c>
      <c r="ID111" s="1059">
        <v>127</v>
      </c>
      <c r="IE111" s="1059">
        <v>600</v>
      </c>
      <c r="IF111" s="1098">
        <v>0.21166666666666667</v>
      </c>
      <c r="IG111" s="1098">
        <v>0.18086810875802456</v>
      </c>
      <c r="IH111" s="1098">
        <v>0.24613380549320951</v>
      </c>
      <c r="II111" s="1059" t="s">
        <v>2154</v>
      </c>
      <c r="IJ111" s="1098">
        <v>0.09</v>
      </c>
      <c r="IK111" s="1098">
        <v>6.9633821830080989E-2</v>
      </c>
      <c r="IL111" s="1098">
        <v>0.1155827730011536</v>
      </c>
      <c r="IM111" s="1126" t="s">
        <v>2154</v>
      </c>
      <c r="IN111" s="1059" t="s">
        <v>770</v>
      </c>
      <c r="IO111" s="1059" t="s">
        <v>770</v>
      </c>
      <c r="IP111" s="1059">
        <v>59</v>
      </c>
      <c r="IQ111" s="1059">
        <v>29</v>
      </c>
      <c r="IR111" s="1059">
        <v>88</v>
      </c>
      <c r="IS111" s="1059">
        <v>371</v>
      </c>
      <c r="IT111" s="1098">
        <v>0.23719676549865229</v>
      </c>
      <c r="IU111" s="1098">
        <v>0.19674480758405344</v>
      </c>
      <c r="IV111" s="1098">
        <v>0.28303525566322335</v>
      </c>
      <c r="IW111" s="1059" t="s">
        <v>2154</v>
      </c>
      <c r="IX111" s="1098">
        <v>7.8167115902964962E-2</v>
      </c>
      <c r="IY111" s="1098">
        <v>5.49738848061012E-2</v>
      </c>
      <c r="IZ111" s="1098">
        <v>0.11000642184209179</v>
      </c>
      <c r="JA111" s="1126" t="s">
        <v>2154</v>
      </c>
      <c r="JB111" s="1059">
        <v>58708</v>
      </c>
      <c r="JC111" s="1059">
        <v>3402</v>
      </c>
      <c r="JD111" s="1059">
        <v>3012</v>
      </c>
      <c r="JE111" s="1059">
        <v>3105</v>
      </c>
      <c r="JF111" s="1059">
        <v>3158</v>
      </c>
      <c r="JG111" s="1126">
        <v>2903</v>
      </c>
      <c r="JH111" s="1059">
        <v>11290</v>
      </c>
      <c r="JI111" s="1059">
        <v>60</v>
      </c>
      <c r="JJ111" s="1059">
        <v>128</v>
      </c>
      <c r="JK111" s="1059">
        <v>159</v>
      </c>
      <c r="JL111" s="1059">
        <v>174</v>
      </c>
      <c r="JM111" s="1126">
        <v>176</v>
      </c>
      <c r="JN111" s="1060">
        <v>0.19230769230769232</v>
      </c>
      <c r="JO111" s="1060">
        <v>1.7636684303350969E-2</v>
      </c>
      <c r="JP111" s="1060">
        <v>4.2496679946879147E-2</v>
      </c>
      <c r="JQ111" s="1060">
        <v>5.1207729468599035E-2</v>
      </c>
      <c r="JR111" s="1060">
        <v>5.5098163394553513E-2</v>
      </c>
      <c r="JS111" s="1072">
        <v>6.0626937650706168E-2</v>
      </c>
      <c r="JT111" s="1059">
        <v>59908</v>
      </c>
      <c r="JU111" s="1059">
        <v>56898</v>
      </c>
      <c r="JV111" s="1059">
        <v>54685</v>
      </c>
      <c r="JW111" s="1059">
        <v>2213</v>
      </c>
      <c r="JX111" s="1059">
        <v>452</v>
      </c>
      <c r="JY111" s="1059">
        <v>55</v>
      </c>
      <c r="JZ111" s="1059">
        <v>1706</v>
      </c>
      <c r="KA111" s="1059">
        <v>967</v>
      </c>
      <c r="KB111" s="1059">
        <v>1444</v>
      </c>
      <c r="KC111" s="1059">
        <v>394</v>
      </c>
      <c r="KD111" s="1059">
        <v>205</v>
      </c>
      <c r="KE111" s="1060">
        <v>0.9128163183548107</v>
      </c>
      <c r="KF111" s="1072">
        <v>8.7183681645189304E-2</v>
      </c>
      <c r="KG111" s="1059">
        <v>3402</v>
      </c>
      <c r="KH111" s="1059">
        <v>3038</v>
      </c>
      <c r="KI111" s="1059">
        <v>2950</v>
      </c>
      <c r="KJ111" s="1059">
        <v>88</v>
      </c>
      <c r="KK111" s="1059">
        <v>4</v>
      </c>
      <c r="KL111" s="1059">
        <v>8</v>
      </c>
      <c r="KM111" s="1059">
        <v>76</v>
      </c>
      <c r="KN111" s="1059">
        <v>212</v>
      </c>
      <c r="KO111" s="1059">
        <v>118</v>
      </c>
      <c r="KP111" s="1059">
        <v>23</v>
      </c>
      <c r="KQ111" s="1059">
        <v>11</v>
      </c>
      <c r="KR111" s="1060">
        <v>0.86713697824808933</v>
      </c>
      <c r="KS111" s="1072">
        <v>0.13286302175191067</v>
      </c>
      <c r="KT111" s="1059">
        <v>1864</v>
      </c>
      <c r="KU111" s="1059">
        <v>1668</v>
      </c>
      <c r="KV111" s="1059">
        <v>1617</v>
      </c>
      <c r="KW111" s="1059">
        <v>51</v>
      </c>
      <c r="KX111" s="1059">
        <v>5</v>
      </c>
      <c r="KY111" s="1059">
        <v>2</v>
      </c>
      <c r="KZ111" s="1059">
        <v>44</v>
      </c>
      <c r="LA111" s="1059">
        <v>97</v>
      </c>
      <c r="LB111" s="1059">
        <v>72</v>
      </c>
      <c r="LC111" s="1059">
        <v>18</v>
      </c>
      <c r="LD111" s="1059">
        <v>9</v>
      </c>
      <c r="LE111" s="1060">
        <v>0.86748927038626611</v>
      </c>
      <c r="LF111" s="1072">
        <v>0.13251072961373389</v>
      </c>
      <c r="LG111" s="1059">
        <v>1148</v>
      </c>
      <c r="LH111" s="1059">
        <v>1049</v>
      </c>
      <c r="LI111" s="1059">
        <v>1024</v>
      </c>
      <c r="LJ111" s="1059">
        <v>25</v>
      </c>
      <c r="LK111" s="1059">
        <v>1</v>
      </c>
      <c r="LL111" s="1059">
        <v>3</v>
      </c>
      <c r="LM111" s="1059">
        <v>21</v>
      </c>
      <c r="LN111" s="1059">
        <v>47</v>
      </c>
      <c r="LO111" s="1059">
        <v>39</v>
      </c>
      <c r="LP111" s="1059">
        <v>8</v>
      </c>
      <c r="LQ111" s="1059">
        <v>5</v>
      </c>
      <c r="LR111" s="1060">
        <v>0.89198606271777003</v>
      </c>
      <c r="LS111" s="1072">
        <v>0.10801393728222997</v>
      </c>
      <c r="LT111" s="1059">
        <v>3106</v>
      </c>
      <c r="LU111" s="1059">
        <v>2886</v>
      </c>
      <c r="LV111" s="1059">
        <v>2823</v>
      </c>
      <c r="LW111" s="1059">
        <v>63</v>
      </c>
      <c r="LX111" s="1059">
        <v>3</v>
      </c>
      <c r="LY111" s="1059">
        <v>5</v>
      </c>
      <c r="LZ111" s="1059">
        <v>55</v>
      </c>
      <c r="MA111" s="1059">
        <v>106</v>
      </c>
      <c r="MB111" s="1059">
        <v>86</v>
      </c>
      <c r="MC111" s="1059">
        <v>23</v>
      </c>
      <c r="MD111" s="1059">
        <v>5</v>
      </c>
      <c r="ME111" s="1060">
        <v>0.90888602704443011</v>
      </c>
      <c r="MF111" s="1072">
        <v>9.1113972955569889E-2</v>
      </c>
      <c r="MG111" s="1059">
        <v>622</v>
      </c>
      <c r="MH111" s="1059">
        <v>580</v>
      </c>
      <c r="MI111" s="1059">
        <v>571</v>
      </c>
      <c r="MJ111" s="1059">
        <v>9</v>
      </c>
      <c r="MK111" s="1059">
        <v>1</v>
      </c>
      <c r="ML111" s="1059">
        <v>1</v>
      </c>
      <c r="MM111" s="1059">
        <v>7</v>
      </c>
      <c r="MN111" s="1059">
        <v>19</v>
      </c>
      <c r="MO111" s="1059">
        <v>13</v>
      </c>
      <c r="MP111" s="1059">
        <v>8</v>
      </c>
      <c r="MQ111" s="1059">
        <v>2</v>
      </c>
      <c r="MR111" s="1060">
        <v>0.91800643086816724</v>
      </c>
      <c r="MS111" s="1072">
        <v>8.1993569131832755E-2</v>
      </c>
      <c r="MT111" s="1059">
        <v>1296</v>
      </c>
      <c r="MU111" s="1059">
        <v>1203</v>
      </c>
      <c r="MV111" s="1059">
        <v>1184</v>
      </c>
      <c r="MW111" s="1059">
        <v>19</v>
      </c>
      <c r="MX111" s="1059">
        <v>3</v>
      </c>
      <c r="MY111" s="1059">
        <v>3</v>
      </c>
      <c r="MZ111" s="1059">
        <v>13</v>
      </c>
      <c r="NA111" s="1059">
        <v>33</v>
      </c>
      <c r="NB111" s="1059">
        <v>45</v>
      </c>
      <c r="NC111" s="1059">
        <v>10</v>
      </c>
      <c r="ND111" s="1059">
        <v>5</v>
      </c>
      <c r="NE111" s="1060">
        <v>0.9135802469135802</v>
      </c>
      <c r="NF111" s="1072">
        <v>8.6419753086419804E-2</v>
      </c>
      <c r="NG111" s="1059">
        <v>1270</v>
      </c>
      <c r="NH111" s="1059">
        <v>1170</v>
      </c>
      <c r="NI111" s="1059">
        <v>1146</v>
      </c>
      <c r="NJ111" s="1059">
        <v>24</v>
      </c>
      <c r="NK111" s="1059">
        <v>3</v>
      </c>
      <c r="NL111" s="1059">
        <v>2</v>
      </c>
      <c r="NM111" s="1059">
        <v>19</v>
      </c>
      <c r="NN111" s="1059">
        <v>33</v>
      </c>
      <c r="NO111" s="1059">
        <v>43</v>
      </c>
      <c r="NP111" s="1059">
        <v>17</v>
      </c>
      <c r="NQ111" s="1059">
        <v>7</v>
      </c>
      <c r="NR111" s="1060">
        <v>0.90236220472440942</v>
      </c>
      <c r="NS111" s="1072">
        <v>9.7637795275590578E-2</v>
      </c>
      <c r="NT111" s="1059">
        <v>2934</v>
      </c>
      <c r="NU111" s="1059">
        <v>2760</v>
      </c>
      <c r="NV111" s="1059">
        <v>2670</v>
      </c>
      <c r="NW111" s="1059">
        <v>90</v>
      </c>
      <c r="NX111" s="1059">
        <v>8</v>
      </c>
      <c r="NY111" s="1059">
        <v>2</v>
      </c>
      <c r="NZ111" s="1059">
        <v>80</v>
      </c>
      <c r="OA111" s="1059">
        <v>66</v>
      </c>
      <c r="OB111" s="1059">
        <v>75</v>
      </c>
      <c r="OC111" s="1059">
        <v>23</v>
      </c>
      <c r="OD111" s="1059">
        <v>10</v>
      </c>
      <c r="OE111" s="1060">
        <v>0.91002044989775055</v>
      </c>
      <c r="OF111" s="1072">
        <v>8.997955010224945E-2</v>
      </c>
      <c r="OG111" s="1059">
        <v>15642</v>
      </c>
      <c r="OH111" s="1059">
        <v>14354</v>
      </c>
      <c r="OI111" s="1059">
        <v>13985</v>
      </c>
      <c r="OJ111" s="1059">
        <v>369</v>
      </c>
      <c r="OK111" s="1059">
        <v>28</v>
      </c>
      <c r="OL111" s="1059">
        <v>26</v>
      </c>
      <c r="OM111" s="1059">
        <v>315</v>
      </c>
      <c r="ON111" s="1059">
        <v>613</v>
      </c>
      <c r="OO111" s="1059">
        <v>491</v>
      </c>
      <c r="OP111" s="1059">
        <v>130</v>
      </c>
      <c r="OQ111" s="1059">
        <v>54</v>
      </c>
      <c r="OR111" s="1060">
        <v>0.89406725482674854</v>
      </c>
      <c r="OS111" s="1072">
        <v>0.10593274517325146</v>
      </c>
      <c r="OT111" s="1059">
        <v>60208</v>
      </c>
      <c r="OU111" s="1059">
        <v>16.677217944459205</v>
      </c>
      <c r="OV111" s="1060">
        <v>0</v>
      </c>
      <c r="OW111" s="1072">
        <v>0.13157894736842105</v>
      </c>
      <c r="OX111" s="1059">
        <v>10192</v>
      </c>
      <c r="OY111" s="1060">
        <v>0.15240590659340655</v>
      </c>
      <c r="OZ111" s="1059">
        <v>1553.3209999999997</v>
      </c>
      <c r="PA111" s="1060">
        <v>0</v>
      </c>
      <c r="PB111" s="1072">
        <v>0.10526315789473684</v>
      </c>
      <c r="PC111" s="1059">
        <v>2840</v>
      </c>
      <c r="PD111" s="1059">
        <v>410</v>
      </c>
      <c r="PE111" s="1126">
        <v>195</v>
      </c>
      <c r="PF111" s="1059">
        <v>2775</v>
      </c>
      <c r="PG111" s="1059">
        <v>415</v>
      </c>
      <c r="PH111" s="1126">
        <v>185</v>
      </c>
      <c r="PI111" s="1059">
        <v>2635</v>
      </c>
      <c r="PJ111" s="1059">
        <v>430</v>
      </c>
      <c r="PK111" s="1126">
        <v>175</v>
      </c>
      <c r="PL111" s="1059">
        <v>2555</v>
      </c>
      <c r="PM111" s="1059">
        <v>430</v>
      </c>
      <c r="PN111" s="1126">
        <v>170</v>
      </c>
      <c r="PO111" s="1059">
        <v>2415</v>
      </c>
      <c r="PP111" s="1059">
        <v>465</v>
      </c>
      <c r="PQ111" s="1126">
        <v>130</v>
      </c>
      <c r="PR111" s="1059">
        <v>2300</v>
      </c>
      <c r="PS111" s="1059">
        <v>435</v>
      </c>
      <c r="PT111" s="1126">
        <v>120</v>
      </c>
      <c r="PU111" s="1059" t="s">
        <v>770</v>
      </c>
      <c r="PV111" s="1059" t="s">
        <v>770</v>
      </c>
      <c r="PW111" s="1059" t="s">
        <v>770</v>
      </c>
      <c r="PX111" s="1059" t="s">
        <v>770</v>
      </c>
      <c r="PY111" s="1059" t="s">
        <v>770</v>
      </c>
      <c r="PZ111" s="1059" t="s">
        <v>770</v>
      </c>
      <c r="QA111" s="1059" t="s">
        <v>770</v>
      </c>
      <c r="QB111" s="1126" t="s">
        <v>770</v>
      </c>
      <c r="QC111" s="1059">
        <v>638</v>
      </c>
      <c r="QD111" s="1059">
        <v>648</v>
      </c>
      <c r="QE111" s="1059" t="s">
        <v>770</v>
      </c>
      <c r="QF111" s="1059">
        <v>617</v>
      </c>
      <c r="QG111" s="1059">
        <v>625</v>
      </c>
      <c r="QH111" s="1059">
        <v>644</v>
      </c>
      <c r="QI111" s="1059">
        <v>654</v>
      </c>
      <c r="QJ111" s="1059">
        <v>647</v>
      </c>
      <c r="QK111" s="1126">
        <v>628</v>
      </c>
      <c r="QL111" s="1059">
        <v>636</v>
      </c>
      <c r="QM111" s="1059">
        <v>639</v>
      </c>
      <c r="QN111" s="1059">
        <v>647</v>
      </c>
      <c r="QO111" s="1059">
        <v>663</v>
      </c>
      <c r="QP111" s="1059">
        <v>677</v>
      </c>
      <c r="QQ111" s="1059">
        <v>718</v>
      </c>
      <c r="QR111" s="1059">
        <v>666</v>
      </c>
      <c r="QS111" s="1059">
        <v>715</v>
      </c>
      <c r="QT111" s="1059">
        <v>734</v>
      </c>
      <c r="QU111" s="1059">
        <v>686</v>
      </c>
      <c r="QV111" s="1059">
        <v>670</v>
      </c>
      <c r="QW111" s="1059">
        <v>647</v>
      </c>
      <c r="QX111" s="1059">
        <v>652</v>
      </c>
      <c r="QY111" s="1059">
        <v>563</v>
      </c>
      <c r="QZ111" s="1059">
        <v>607</v>
      </c>
      <c r="RA111" s="1059">
        <v>622</v>
      </c>
      <c r="RB111" s="1059">
        <v>610</v>
      </c>
      <c r="RC111" s="1059">
        <v>632</v>
      </c>
      <c r="RD111" s="1059">
        <v>662</v>
      </c>
      <c r="RE111" s="1059">
        <v>539</v>
      </c>
      <c r="RF111" s="1059">
        <v>472</v>
      </c>
      <c r="RG111" s="1059">
        <v>457</v>
      </c>
      <c r="RH111" s="1059">
        <v>467</v>
      </c>
      <c r="RI111" s="1059">
        <v>600</v>
      </c>
      <c r="RJ111" s="1126">
        <v>594</v>
      </c>
      <c r="RK111" s="1059">
        <v>617</v>
      </c>
      <c r="RL111" s="1059">
        <v>630</v>
      </c>
      <c r="RM111" s="1059">
        <v>638</v>
      </c>
      <c r="RN111" s="1059">
        <v>679</v>
      </c>
      <c r="RO111" s="1059">
        <v>705</v>
      </c>
      <c r="RP111" s="1059">
        <v>677</v>
      </c>
      <c r="RQ111" s="1059">
        <v>714</v>
      </c>
      <c r="RR111" s="1059">
        <v>731</v>
      </c>
      <c r="RS111" s="1059">
        <v>683</v>
      </c>
      <c r="RT111" s="1059">
        <v>669</v>
      </c>
      <c r="RU111" s="1059">
        <v>649</v>
      </c>
      <c r="RV111" s="1059">
        <v>640</v>
      </c>
      <c r="RW111" s="1059">
        <v>575</v>
      </c>
      <c r="RX111" s="1059">
        <v>595</v>
      </c>
      <c r="RY111" s="1059">
        <v>624</v>
      </c>
      <c r="RZ111" s="1059">
        <v>614</v>
      </c>
      <c r="SA111" s="1059">
        <v>640</v>
      </c>
      <c r="SB111" s="1059">
        <v>659</v>
      </c>
      <c r="SC111" s="1059">
        <v>636</v>
      </c>
      <c r="SD111" s="1059">
        <v>549</v>
      </c>
      <c r="SE111" s="1059">
        <v>450</v>
      </c>
      <c r="SF111" s="1059">
        <v>442</v>
      </c>
      <c r="SG111" s="1059">
        <v>579</v>
      </c>
      <c r="SH111" s="1059">
        <v>577</v>
      </c>
      <c r="SI111" s="1126">
        <v>593</v>
      </c>
      <c r="SJ111" s="1059">
        <v>603</v>
      </c>
      <c r="SK111" s="1059">
        <v>618</v>
      </c>
      <c r="SL111" s="1059">
        <v>655</v>
      </c>
      <c r="SM111" s="1059">
        <v>690</v>
      </c>
      <c r="SN111" s="1059">
        <v>657</v>
      </c>
      <c r="SO111" s="1059">
        <v>698</v>
      </c>
      <c r="SP111" s="1059">
        <v>729</v>
      </c>
      <c r="SQ111" s="1059">
        <v>665</v>
      </c>
      <c r="SR111" s="1059">
        <v>645</v>
      </c>
      <c r="SS111" s="1059">
        <v>627</v>
      </c>
      <c r="ST111" s="1059">
        <v>637</v>
      </c>
      <c r="SU111" s="1059">
        <v>559</v>
      </c>
      <c r="SV111" s="1059">
        <v>595</v>
      </c>
      <c r="SW111" s="1059">
        <v>625</v>
      </c>
      <c r="SX111" s="1059">
        <v>621</v>
      </c>
      <c r="SY111" s="1059">
        <v>639</v>
      </c>
      <c r="SZ111" s="1059">
        <v>649</v>
      </c>
      <c r="TA111" s="1059">
        <v>658</v>
      </c>
      <c r="TB111" s="1059">
        <v>630</v>
      </c>
      <c r="TC111" s="1059">
        <v>530</v>
      </c>
      <c r="TD111" s="1059">
        <v>454</v>
      </c>
      <c r="TE111" s="1059">
        <v>542</v>
      </c>
      <c r="TF111" s="1059">
        <v>542</v>
      </c>
      <c r="TG111" s="1059">
        <v>574</v>
      </c>
      <c r="TH111" s="1126">
        <v>627</v>
      </c>
      <c r="TI111" s="1059">
        <v>329</v>
      </c>
      <c r="TJ111" s="1059">
        <v>378</v>
      </c>
      <c r="TK111" s="1059">
        <v>707</v>
      </c>
      <c r="TL111" s="1060">
        <v>0.53465346534653468</v>
      </c>
      <c r="TM111" s="1060">
        <v>0.49779780676879853</v>
      </c>
      <c r="TN111" s="1060">
        <v>0.57113458229203706</v>
      </c>
      <c r="TO111" s="1126" t="s">
        <v>2154</v>
      </c>
      <c r="TP111" s="1059">
        <v>290</v>
      </c>
      <c r="TQ111" s="1059">
        <v>377</v>
      </c>
      <c r="TR111" s="1059">
        <v>667</v>
      </c>
      <c r="TS111" s="1060">
        <v>0.56521739130434778</v>
      </c>
      <c r="TT111" s="1060">
        <v>0.52732906003908364</v>
      </c>
      <c r="TU111" s="1060">
        <v>0.60235881010678016</v>
      </c>
      <c r="TV111" s="1126" t="s">
        <v>3498</v>
      </c>
      <c r="TW111" s="1059">
        <v>277</v>
      </c>
      <c r="TX111" s="1059">
        <v>403</v>
      </c>
      <c r="TY111" s="1059">
        <v>680</v>
      </c>
      <c r="TZ111" s="1060">
        <v>0.59264705882352942</v>
      </c>
      <c r="UA111" s="1060">
        <v>0.55529699672575727</v>
      </c>
      <c r="UB111" s="1060">
        <v>0.62895623679022594</v>
      </c>
      <c r="UC111" s="1126" t="s">
        <v>3498</v>
      </c>
      <c r="UD111" s="1059">
        <v>225</v>
      </c>
      <c r="UE111" s="1059">
        <v>483</v>
      </c>
      <c r="UF111" s="1059">
        <v>708</v>
      </c>
      <c r="UG111" s="1060">
        <v>0.68220338983050843</v>
      </c>
      <c r="UH111" s="1060">
        <v>0.64700112210741434</v>
      </c>
      <c r="UI111" s="1060">
        <v>0.71543913309692275</v>
      </c>
      <c r="UJ111" s="1126" t="s">
        <v>2154</v>
      </c>
      <c r="UK111" s="1059">
        <v>186</v>
      </c>
      <c r="UL111" s="1059">
        <v>486</v>
      </c>
      <c r="UM111" s="1059">
        <v>672</v>
      </c>
      <c r="UN111" s="1060">
        <v>0.7232142857142857</v>
      </c>
      <c r="UO111" s="1060">
        <v>0.68819055196580137</v>
      </c>
      <c r="UP111" s="1060">
        <v>0.75570053533666059</v>
      </c>
      <c r="UQ111" s="1126" t="s">
        <v>2154</v>
      </c>
      <c r="UR111" s="1059">
        <v>8104</v>
      </c>
      <c r="US111" s="1059">
        <v>7926</v>
      </c>
      <c r="UT111" s="1059">
        <v>178</v>
      </c>
      <c r="UU111" s="1059">
        <v>141</v>
      </c>
      <c r="UV111" s="1060">
        <v>0.7921348314606742</v>
      </c>
      <c r="UW111" s="1059">
        <v>37</v>
      </c>
      <c r="UX111" s="1072">
        <v>0.20786516853932585</v>
      </c>
      <c r="UY111" s="1059">
        <v>6414</v>
      </c>
      <c r="UZ111" s="1059">
        <v>4028</v>
      </c>
      <c r="VA111" s="1059">
        <v>930</v>
      </c>
      <c r="VB111" s="1059">
        <v>1456</v>
      </c>
      <c r="VC111" s="1060">
        <v>0.62800124727159334</v>
      </c>
      <c r="VD111" s="1060">
        <v>0.1449953227315248</v>
      </c>
      <c r="VE111" s="1072">
        <v>0.22700342999688183</v>
      </c>
      <c r="VF111" s="1059">
        <v>17091</v>
      </c>
      <c r="VG111" s="1059">
        <v>1041</v>
      </c>
      <c r="VH111" s="1059">
        <v>1045</v>
      </c>
      <c r="VI111" s="1059">
        <v>527</v>
      </c>
      <c r="VJ111" s="1059">
        <v>11601</v>
      </c>
      <c r="VK111" s="1059">
        <v>957</v>
      </c>
      <c r="VL111" s="1059">
        <v>6595</v>
      </c>
      <c r="VM111" s="1072">
        <v>0.14510993176648976</v>
      </c>
      <c r="VN111" s="1059">
        <v>3610</v>
      </c>
      <c r="VO111" s="1059">
        <v>8</v>
      </c>
      <c r="VP111" s="1059">
        <v>971</v>
      </c>
      <c r="VQ111" s="1059">
        <v>1522</v>
      </c>
      <c r="VR111" s="1059">
        <v>523</v>
      </c>
      <c r="VS111" s="1126">
        <v>6634</v>
      </c>
      <c r="VT111" s="1059">
        <v>2635</v>
      </c>
      <c r="VU111" s="1059">
        <v>2135</v>
      </c>
      <c r="VV111" s="1059">
        <v>495</v>
      </c>
      <c r="VW111" s="1059">
        <v>5</v>
      </c>
      <c r="VX111" s="1059">
        <v>500</v>
      </c>
      <c r="VY111" s="1060">
        <v>0.18785578747628084</v>
      </c>
      <c r="VZ111" s="1072">
        <v>0.18975332068311196</v>
      </c>
      <c r="WA111" s="1059">
        <v>440</v>
      </c>
      <c r="WB111" s="1059">
        <v>405</v>
      </c>
      <c r="WC111" s="1059">
        <v>295</v>
      </c>
      <c r="WD111" s="1059">
        <v>315</v>
      </c>
      <c r="WE111" s="1059">
        <v>300</v>
      </c>
      <c r="WF111" s="1059">
        <v>285</v>
      </c>
      <c r="WG111" s="1126">
        <v>275</v>
      </c>
      <c r="WH111" s="1059">
        <v>1520</v>
      </c>
      <c r="WI111" s="1059">
        <v>544</v>
      </c>
      <c r="WJ111" s="1060">
        <v>0.35789473684210527</v>
      </c>
      <c r="WK111" s="1126">
        <v>167</v>
      </c>
      <c r="WL111" s="1059" t="s">
        <v>770</v>
      </c>
      <c r="WM111" s="1060" t="s">
        <v>770</v>
      </c>
      <c r="WN111" s="1060" t="s">
        <v>770</v>
      </c>
      <c r="WO111" s="1072" t="s">
        <v>770</v>
      </c>
      <c r="WP111" s="1059" t="s">
        <v>770</v>
      </c>
      <c r="WQ111" s="1060" t="s">
        <v>770</v>
      </c>
      <c r="WR111" s="1060" t="s">
        <v>770</v>
      </c>
      <c r="WS111" s="1072" t="s">
        <v>770</v>
      </c>
      <c r="WT111" s="1059" t="s">
        <v>770</v>
      </c>
      <c r="WU111" s="1060" t="s">
        <v>770</v>
      </c>
      <c r="WV111" s="1060" t="s">
        <v>770</v>
      </c>
      <c r="WW111" s="1072" t="s">
        <v>770</v>
      </c>
      <c r="WX111" s="1059" t="s">
        <v>770</v>
      </c>
      <c r="WY111" s="1060" t="s">
        <v>770</v>
      </c>
      <c r="WZ111" s="1060" t="s">
        <v>770</v>
      </c>
      <c r="XA111" s="1072" t="s">
        <v>770</v>
      </c>
      <c r="XB111" s="1059">
        <v>1250</v>
      </c>
      <c r="XC111" s="1059">
        <v>27062</v>
      </c>
      <c r="XD111" s="1072">
        <v>4.6190229842583697E-2</v>
      </c>
      <c r="XE111" s="1059">
        <v>530</v>
      </c>
      <c r="XF111" s="1059">
        <v>3110</v>
      </c>
      <c r="XG111" s="1060">
        <v>0.17041800643086816</v>
      </c>
      <c r="XH111" s="1060">
        <v>0.15761185994026897</v>
      </c>
      <c r="XI111" s="1060">
        <v>0.18403734503357799</v>
      </c>
      <c r="XJ111" s="1059">
        <v>605</v>
      </c>
      <c r="XK111" s="1059">
        <v>3155</v>
      </c>
      <c r="XL111" s="1060">
        <v>0.19175911251980982</v>
      </c>
      <c r="XM111" s="1060">
        <v>0.17840004656761671</v>
      </c>
      <c r="XN111" s="1060">
        <v>0.20586788034311321</v>
      </c>
      <c r="XO111" s="1059">
        <v>590</v>
      </c>
      <c r="XP111" s="1059">
        <v>3200</v>
      </c>
      <c r="XQ111" s="1060">
        <v>0.18437500000000001</v>
      </c>
      <c r="XR111" s="1060">
        <v>0.17132018419439851</v>
      </c>
      <c r="XS111" s="1060">
        <v>0.19818669498072009</v>
      </c>
      <c r="XT111" s="1059">
        <v>570</v>
      </c>
      <c r="XU111" s="1059">
        <v>3300</v>
      </c>
      <c r="XV111" s="1060">
        <v>0.17272727272727273</v>
      </c>
      <c r="XW111" s="1060">
        <v>0.16021247051145515</v>
      </c>
      <c r="XX111" s="1060">
        <v>0.18600313125927512</v>
      </c>
      <c r="XY111" s="1059">
        <v>495</v>
      </c>
      <c r="XZ111" s="1059">
        <v>3240</v>
      </c>
      <c r="YA111" s="1060">
        <v>0.15277777777777779</v>
      </c>
      <c r="YB111" s="1060">
        <v>0.14080139025234581</v>
      </c>
      <c r="YC111" s="1060">
        <v>0.16557654820029591</v>
      </c>
      <c r="YD111" s="1059">
        <v>505</v>
      </c>
      <c r="YE111" s="1059">
        <v>3150</v>
      </c>
      <c r="YF111" s="1060">
        <v>0.16031746031746033</v>
      </c>
      <c r="YG111" s="1060">
        <v>0.14791962138947448</v>
      </c>
      <c r="YH111" s="1060">
        <v>0.17354278312841037</v>
      </c>
      <c r="YI111" s="1059" t="s">
        <v>770</v>
      </c>
      <c r="YJ111" s="1059" t="s">
        <v>770</v>
      </c>
      <c r="YK111" s="1060" t="s">
        <v>770</v>
      </c>
      <c r="YL111" s="1060" t="s">
        <v>770</v>
      </c>
      <c r="YM111" s="1072" t="s">
        <v>770</v>
      </c>
      <c r="YN111" s="1059">
        <v>595</v>
      </c>
      <c r="YO111" s="1059">
        <v>600</v>
      </c>
      <c r="YP111" s="1059">
        <v>605</v>
      </c>
      <c r="YQ111" s="1059">
        <v>530</v>
      </c>
      <c r="YR111" s="1059">
        <v>490</v>
      </c>
      <c r="YS111" s="1059">
        <v>500</v>
      </c>
      <c r="YT111" s="1126">
        <v>425</v>
      </c>
      <c r="YU111" s="1059">
        <v>30</v>
      </c>
      <c r="YV111" s="1059">
        <v>253</v>
      </c>
      <c r="YW111" s="1060">
        <v>0.11857707509881422</v>
      </c>
      <c r="YX111" s="1060">
        <v>8.4335000881829519E-2</v>
      </c>
      <c r="YY111" s="1060">
        <v>0.1642286816086326</v>
      </c>
      <c r="YZ111" s="1059">
        <v>22</v>
      </c>
      <c r="ZA111" s="1059">
        <v>253</v>
      </c>
      <c r="ZB111" s="1060">
        <v>8.6956521739130432E-2</v>
      </c>
      <c r="ZC111" s="1060">
        <v>5.8125087083791008E-2</v>
      </c>
      <c r="ZD111" s="1060">
        <v>0.12814335664940374</v>
      </c>
      <c r="ZE111" s="1059">
        <v>25</v>
      </c>
      <c r="ZF111" s="1059">
        <v>252</v>
      </c>
      <c r="ZG111" s="1060">
        <v>9.9206349206349201E-2</v>
      </c>
      <c r="ZH111" s="1060">
        <v>6.8102542342623196E-2</v>
      </c>
      <c r="ZI111" s="1060">
        <v>0.14234598726191122</v>
      </c>
      <c r="ZJ111" s="1059">
        <v>47</v>
      </c>
      <c r="ZK111" s="1059">
        <v>251</v>
      </c>
      <c r="ZL111" s="1060">
        <v>0.18725099601593626</v>
      </c>
      <c r="ZM111" s="1060">
        <v>0.14383744369610033</v>
      </c>
      <c r="ZN111" s="1072">
        <v>0.24009325295532308</v>
      </c>
      <c r="ZO111" s="1059">
        <v>650</v>
      </c>
      <c r="ZP111" s="1059">
        <v>38</v>
      </c>
      <c r="ZQ111" s="1059">
        <v>612</v>
      </c>
      <c r="ZR111" s="1060">
        <v>0.94153846153846155</v>
      </c>
      <c r="ZS111" s="1059">
        <v>249</v>
      </c>
      <c r="ZT111" s="1059">
        <v>68</v>
      </c>
      <c r="ZU111" s="1059">
        <v>317</v>
      </c>
      <c r="ZV111" s="1060">
        <v>0.40686274509803921</v>
      </c>
      <c r="ZW111" s="1060">
        <v>0.36864083857917118</v>
      </c>
      <c r="ZX111" s="1060">
        <v>0.44624658355329722</v>
      </c>
      <c r="ZY111" s="1060">
        <v>0.51797385620915037</v>
      </c>
      <c r="ZZ111" s="1060">
        <v>0.47839742221116838</v>
      </c>
      <c r="AAA111" s="1072">
        <v>0.55732605772817978</v>
      </c>
      <c r="AAB111" s="1059">
        <v>129</v>
      </c>
      <c r="AAC111" s="1059">
        <v>537</v>
      </c>
      <c r="AAD111" s="1059">
        <v>666</v>
      </c>
      <c r="AAE111" s="1060">
        <v>0.80630630630630629</v>
      </c>
      <c r="AAF111" s="1059">
        <v>239</v>
      </c>
      <c r="AAG111" s="1060">
        <v>0.4450651769087523</v>
      </c>
      <c r="AAH111" s="1060">
        <v>0.40356976455936799</v>
      </c>
      <c r="AAI111" s="1060">
        <v>0.4873409653084021</v>
      </c>
      <c r="AAJ111" s="1059">
        <v>66</v>
      </c>
      <c r="AAK111" s="1059">
        <v>305</v>
      </c>
      <c r="AAL111" s="1060">
        <v>0.56797020484171323</v>
      </c>
      <c r="AAM111" s="1060">
        <v>0.52573692159973706</v>
      </c>
      <c r="AAN111" s="1072">
        <v>0.60923793805539483</v>
      </c>
      <c r="AAO111" s="1059">
        <v>548</v>
      </c>
      <c r="AAP111" s="1059">
        <v>223</v>
      </c>
      <c r="AAQ111" s="1060">
        <v>0.40693430656934304</v>
      </c>
      <c r="AAR111" s="1060">
        <v>0.36658924449599534</v>
      </c>
      <c r="AAS111" s="1060">
        <v>0.44857505972649314</v>
      </c>
      <c r="AAT111" s="1059">
        <v>86</v>
      </c>
      <c r="AAU111" s="1059">
        <v>309</v>
      </c>
      <c r="AAV111" s="1060">
        <v>0.56386861313868608</v>
      </c>
      <c r="AAW111" s="1060">
        <v>0.52204657185822267</v>
      </c>
      <c r="AAX111" s="1072">
        <v>0.60480145465575585</v>
      </c>
      <c r="AAY111" s="1059">
        <v>631</v>
      </c>
      <c r="AAZ111" s="1059">
        <v>598</v>
      </c>
      <c r="ABA111" s="1059">
        <v>33</v>
      </c>
      <c r="ABB111" s="1060">
        <v>0.94770206022187009</v>
      </c>
      <c r="ABC111" s="1059">
        <v>238</v>
      </c>
      <c r="ABD111" s="1060">
        <v>0.39799331103678931</v>
      </c>
      <c r="ABE111" s="1060">
        <v>0.35953278670705385</v>
      </c>
      <c r="ABF111" s="1060">
        <v>0.43775602048303486</v>
      </c>
      <c r="ABG111" s="1059">
        <v>75</v>
      </c>
      <c r="ABH111" s="1059">
        <v>313</v>
      </c>
      <c r="ABI111" s="1060">
        <v>0.52341137123745818</v>
      </c>
      <c r="ABJ111" s="1060">
        <v>0.48335912831105804</v>
      </c>
      <c r="ABK111" s="1072">
        <v>0.56316475200597071</v>
      </c>
      <c r="ABL111" s="1059">
        <v>17091</v>
      </c>
      <c r="ABM111" s="1059">
        <v>10496</v>
      </c>
      <c r="ABN111" s="1059">
        <v>6595</v>
      </c>
      <c r="ABO111" s="1059">
        <v>1041</v>
      </c>
      <c r="ABP111" s="1059">
        <v>689</v>
      </c>
      <c r="ABQ111" s="1059">
        <v>1280</v>
      </c>
      <c r="ABR111" s="1059">
        <v>1045</v>
      </c>
      <c r="ABS111" s="1059">
        <v>1022</v>
      </c>
      <c r="ABT111" s="1059">
        <v>561</v>
      </c>
      <c r="ABU111" s="1059">
        <v>527</v>
      </c>
      <c r="ABV111" s="1059">
        <v>371</v>
      </c>
      <c r="ABW111" s="1126">
        <v>59</v>
      </c>
      <c r="ABX111" s="1059">
        <v>425</v>
      </c>
      <c r="ABY111" s="1059">
        <v>480</v>
      </c>
      <c r="ABZ111" s="1059">
        <v>335</v>
      </c>
      <c r="ACA111" s="1059">
        <v>175</v>
      </c>
      <c r="ACB111" s="1059">
        <v>1245</v>
      </c>
      <c r="ACC111" s="1059">
        <v>1395</v>
      </c>
      <c r="ACD111" s="1059">
        <v>715</v>
      </c>
      <c r="ACE111" s="1059">
        <v>500</v>
      </c>
      <c r="ACF111" s="1059">
        <v>475</v>
      </c>
      <c r="ACG111" s="1059">
        <v>340</v>
      </c>
      <c r="ACH111" s="1059">
        <v>150</v>
      </c>
      <c r="ACI111" s="1059">
        <v>1300</v>
      </c>
      <c r="ACJ111" s="1059">
        <v>1460</v>
      </c>
      <c r="ACK111" s="1059">
        <v>750</v>
      </c>
      <c r="ACL111" s="1059">
        <v>490</v>
      </c>
      <c r="ACM111" s="1059">
        <v>510</v>
      </c>
      <c r="ACN111" s="1059">
        <v>335</v>
      </c>
      <c r="ACO111" s="1059">
        <v>170</v>
      </c>
      <c r="ACP111" s="1059">
        <v>1315</v>
      </c>
      <c r="ACQ111" s="1059">
        <v>1495</v>
      </c>
      <c r="ACR111" s="1059">
        <v>785</v>
      </c>
      <c r="ACS111" s="1059">
        <v>530</v>
      </c>
      <c r="ACT111" s="1059">
        <v>515</v>
      </c>
      <c r="ACU111" s="1059">
        <v>395</v>
      </c>
      <c r="ACV111" s="1059">
        <v>195</v>
      </c>
      <c r="ACW111" s="1059">
        <v>1450</v>
      </c>
      <c r="ACX111" s="1059">
        <v>1645</v>
      </c>
      <c r="ACY111" s="1059">
        <v>925</v>
      </c>
      <c r="ACZ111" s="1059">
        <v>605</v>
      </c>
      <c r="ADA111" s="1059">
        <v>575</v>
      </c>
      <c r="ADB111" s="1059">
        <v>425</v>
      </c>
      <c r="ADC111" s="1059">
        <v>190</v>
      </c>
      <c r="ADD111" s="1059">
        <v>1580</v>
      </c>
      <c r="ADE111" s="1059">
        <v>1785</v>
      </c>
      <c r="ADF111" s="1059">
        <v>955</v>
      </c>
      <c r="ADG111" s="1059">
        <v>600</v>
      </c>
      <c r="ADH111" s="1059">
        <v>635</v>
      </c>
      <c r="ADI111" s="1059">
        <v>435</v>
      </c>
      <c r="ADJ111" s="1059">
        <v>220</v>
      </c>
      <c r="ADK111" s="1059">
        <v>1670</v>
      </c>
      <c r="ADL111" s="1059">
        <v>1905</v>
      </c>
      <c r="ADM111" s="1126">
        <v>1020</v>
      </c>
      <c r="ADN111" s="1059">
        <v>206</v>
      </c>
      <c r="ADO111" s="1059">
        <v>192</v>
      </c>
      <c r="ADP111" s="1060">
        <v>0.93203883495145634</v>
      </c>
      <c r="ADQ111" s="1059">
        <v>192</v>
      </c>
      <c r="ADR111" s="1060">
        <v>0.93203883495145634</v>
      </c>
      <c r="ADS111" s="1059">
        <v>220</v>
      </c>
      <c r="ADT111" s="1059">
        <v>177</v>
      </c>
      <c r="ADU111" s="1060">
        <v>0.80454545454545456</v>
      </c>
      <c r="ADV111" s="1059">
        <v>185</v>
      </c>
      <c r="ADW111" s="1060">
        <v>0.84090909090909094</v>
      </c>
      <c r="ADX111" s="1059">
        <v>186</v>
      </c>
      <c r="ADY111" s="1060">
        <v>0.84545454545454546</v>
      </c>
      <c r="ADZ111" s="1059">
        <v>174</v>
      </c>
      <c r="AEA111" s="1060">
        <v>0.79090909090909089</v>
      </c>
      <c r="AEB111" s="1059">
        <v>268</v>
      </c>
      <c r="AEC111" s="1059">
        <v>262</v>
      </c>
      <c r="AED111" s="1060">
        <v>0.97761194029850751</v>
      </c>
      <c r="AEE111" s="1059">
        <v>195</v>
      </c>
      <c r="AEF111" s="1060">
        <v>0.72761194029850751</v>
      </c>
      <c r="AEG111" s="1059">
        <v>262</v>
      </c>
      <c r="AEH111" s="1060">
        <v>0.97761194029850751</v>
      </c>
      <c r="AEI111" s="1059">
        <v>262</v>
      </c>
      <c r="AEJ111" s="1060">
        <v>0.97761194029850751</v>
      </c>
      <c r="AEK111" s="1059">
        <v>259</v>
      </c>
      <c r="AEL111" s="1060">
        <v>0.96641791044776115</v>
      </c>
      <c r="AEM111" s="1059">
        <v>256</v>
      </c>
      <c r="AEN111" s="1060">
        <v>0.95522388059701491</v>
      </c>
      <c r="AEO111" s="1059">
        <v>190</v>
      </c>
      <c r="AEP111" s="1072">
        <v>0.70895522388059706</v>
      </c>
      <c r="AEQ111" s="1158">
        <v>339</v>
      </c>
      <c r="AER111" s="1042">
        <v>255</v>
      </c>
      <c r="AES111" s="1144">
        <v>0.75221238938053092</v>
      </c>
      <c r="AET111" s="64">
        <v>75</v>
      </c>
      <c r="AEU111" s="1144">
        <v>0.22123893805309736</v>
      </c>
      <c r="AEV111" s="1042">
        <v>255</v>
      </c>
      <c r="AEW111" s="1144">
        <v>0.75221238938053092</v>
      </c>
      <c r="AEX111" s="1042">
        <v>336</v>
      </c>
      <c r="AEY111" s="1042">
        <v>306</v>
      </c>
      <c r="AEZ111" s="1144">
        <v>0.9107142857142857</v>
      </c>
      <c r="AFA111" s="65">
        <v>264</v>
      </c>
      <c r="AFB111" s="1144">
        <v>0.7857142857142857</v>
      </c>
      <c r="AFC111" s="65">
        <v>234</v>
      </c>
      <c r="AFD111" s="1144">
        <v>0.6964285714285714</v>
      </c>
      <c r="AFE111" s="1042">
        <v>266</v>
      </c>
      <c r="AFF111" s="1144">
        <v>0.79166666666666663</v>
      </c>
      <c r="AFG111" s="1042">
        <v>198</v>
      </c>
      <c r="AFH111" s="1144">
        <v>0.5892857142857143</v>
      </c>
      <c r="AFI111" s="1042">
        <v>402</v>
      </c>
      <c r="AFJ111" s="1042">
        <v>388</v>
      </c>
      <c r="AFK111" s="1144">
        <v>0.96517412935323388</v>
      </c>
      <c r="AFL111" s="65">
        <v>345</v>
      </c>
      <c r="AFM111" s="1144">
        <v>0.85820895522388063</v>
      </c>
      <c r="AFN111" s="65">
        <v>388</v>
      </c>
      <c r="AFO111" s="1144">
        <v>0.96517412935323388</v>
      </c>
      <c r="AFP111" s="65">
        <v>388</v>
      </c>
      <c r="AFQ111" s="1144">
        <v>0.96517412935323388</v>
      </c>
      <c r="AFR111" s="65">
        <v>296</v>
      </c>
      <c r="AFS111" s="1144">
        <v>0.73631840796019898</v>
      </c>
      <c r="AFT111" s="65">
        <v>377</v>
      </c>
      <c r="AFU111" s="1144">
        <v>0.93781094527363185</v>
      </c>
      <c r="AFV111" s="1042">
        <v>382</v>
      </c>
      <c r="AFW111" s="1144">
        <v>0.95024875621890548</v>
      </c>
      <c r="AFX111" s="1042">
        <v>356</v>
      </c>
      <c r="AFY111" s="1144">
        <v>0.88557213930348255</v>
      </c>
      <c r="AFZ111" s="1042">
        <v>296</v>
      </c>
      <c r="AGA111" s="1144">
        <v>0.73631840796019898</v>
      </c>
      <c r="AGB111" s="1042">
        <v>286</v>
      </c>
      <c r="AGC111" s="802">
        <v>0.71144278606965172</v>
      </c>
      <c r="AGD111" s="1042">
        <v>346</v>
      </c>
      <c r="AGE111" s="1039">
        <v>298</v>
      </c>
      <c r="AGF111" s="1145">
        <v>0.86127167630057799</v>
      </c>
      <c r="AGG111" s="1039">
        <v>4</v>
      </c>
      <c r="AGH111" s="1145">
        <v>1.1560693641618497E-2</v>
      </c>
      <c r="AGI111" s="1039">
        <v>299</v>
      </c>
      <c r="AGJ111" s="1145">
        <v>0.86416184971098264</v>
      </c>
      <c r="AGK111" s="1039">
        <v>380</v>
      </c>
      <c r="AGL111" s="1039">
        <v>366</v>
      </c>
      <c r="AGM111" s="1145">
        <v>0.9631578947368421</v>
      </c>
      <c r="AGN111" s="1039">
        <v>340</v>
      </c>
      <c r="AGO111" s="1145">
        <v>0.89473684210526316</v>
      </c>
      <c r="AGP111" s="1039">
        <v>361</v>
      </c>
      <c r="AGQ111" s="1145">
        <v>0.95</v>
      </c>
      <c r="AGR111" s="1039">
        <v>348</v>
      </c>
      <c r="AGS111" s="1145">
        <v>0.91578947368421049</v>
      </c>
      <c r="AGT111" s="1039">
        <v>342</v>
      </c>
      <c r="AGU111" s="1145">
        <v>0.9</v>
      </c>
      <c r="AGV111" s="1039">
        <v>421</v>
      </c>
      <c r="AGW111" s="1039">
        <v>410</v>
      </c>
      <c r="AGX111" s="1145">
        <v>0.97387173396674587</v>
      </c>
      <c r="AGY111" s="1039">
        <v>385</v>
      </c>
      <c r="AGZ111" s="1145">
        <v>0.91448931116389554</v>
      </c>
      <c r="AHA111" s="1039">
        <v>410</v>
      </c>
      <c r="AHB111" s="1145">
        <v>0.97387173396674587</v>
      </c>
      <c r="AHC111" s="1039">
        <v>409</v>
      </c>
      <c r="AHD111" s="1145">
        <v>0.97149643705463185</v>
      </c>
      <c r="AHE111" s="1039">
        <v>408</v>
      </c>
      <c r="AHF111" s="1145">
        <v>0.96912114014251782</v>
      </c>
      <c r="AHG111" s="1039">
        <v>368</v>
      </c>
      <c r="AHH111" s="1145">
        <v>0.87410926365795727</v>
      </c>
      <c r="AHI111" s="1039">
        <v>406</v>
      </c>
      <c r="AHJ111" s="1145">
        <v>0.96437054631828978</v>
      </c>
      <c r="AHK111" s="1039">
        <v>388</v>
      </c>
      <c r="AHL111" s="1145">
        <v>0.92161520190023749</v>
      </c>
      <c r="AHM111" s="1039">
        <v>411</v>
      </c>
      <c r="AHN111" s="1145">
        <v>0.97624703087885989</v>
      </c>
      <c r="AHO111" s="1039">
        <v>400</v>
      </c>
      <c r="AHP111" s="749">
        <v>0.95011876484560565</v>
      </c>
    </row>
    <row r="112" spans="1:900" x14ac:dyDescent="0.2">
      <c r="A112" s="1"/>
      <c r="B112" s="1"/>
      <c r="C112" s="394"/>
      <c r="D112" s="3"/>
      <c r="E112" s="1"/>
      <c r="F112" s="1"/>
      <c r="G112" s="1"/>
      <c r="H112" s="1"/>
      <c r="I112" s="1"/>
      <c r="J112" s="1"/>
      <c r="K112" s="1"/>
      <c r="L112" s="1"/>
      <c r="M112" s="1"/>
      <c r="N112" s="1"/>
      <c r="O112" s="1"/>
      <c r="P112" s="1"/>
      <c r="Q112" s="1"/>
      <c r="R112" s="1"/>
      <c r="S112" s="1"/>
      <c r="T112" s="1"/>
      <c r="U112" s="913"/>
      <c r="V112" s="1125"/>
      <c r="W112" s="1059"/>
      <c r="X112" s="1059"/>
      <c r="Y112" s="1059"/>
      <c r="Z112" s="1098"/>
      <c r="AA112" s="1098"/>
      <c r="AB112" s="1098"/>
      <c r="AC112" s="1098"/>
      <c r="AD112" s="1098"/>
      <c r="AE112" s="1072"/>
      <c r="AF112" s="1059"/>
      <c r="AG112" s="1059"/>
      <c r="AH112" s="1059"/>
      <c r="AI112" s="1059"/>
      <c r="AJ112" s="1098"/>
      <c r="AK112" s="1098"/>
      <c r="AL112" s="1098"/>
      <c r="AM112" s="1098"/>
      <c r="AN112" s="1098"/>
      <c r="AO112" s="1072"/>
      <c r="AP112" s="1059"/>
      <c r="AQ112" s="1059"/>
      <c r="AR112" s="1059"/>
      <c r="AS112" s="1059"/>
      <c r="AT112" s="1098"/>
      <c r="AU112" s="1098"/>
      <c r="AV112" s="1098"/>
      <c r="AW112" s="1098"/>
      <c r="AX112" s="1098"/>
      <c r="AY112" s="1072"/>
      <c r="AZ112" s="1059"/>
      <c r="BA112" s="1059"/>
      <c r="BB112" s="1059"/>
      <c r="BC112" s="1059"/>
      <c r="BD112" s="1098"/>
      <c r="BE112" s="1098"/>
      <c r="BF112" s="1098"/>
      <c r="BG112" s="1098"/>
      <c r="BH112" s="1098"/>
      <c r="BI112" s="1072"/>
      <c r="BJ112" s="1059"/>
      <c r="BK112" s="1059"/>
      <c r="BL112" s="1059"/>
      <c r="BM112" s="1059"/>
      <c r="BN112" s="1059"/>
      <c r="BO112" s="1059"/>
      <c r="BP112" s="1059"/>
      <c r="BQ112" s="1126"/>
      <c r="BR112" s="1059"/>
      <c r="BS112" s="1059"/>
      <c r="BT112" s="1059"/>
      <c r="BU112" s="1059"/>
      <c r="BV112" s="1059"/>
      <c r="BW112" s="1059"/>
      <c r="BX112" s="1059"/>
      <c r="BY112" s="1126"/>
      <c r="BZ112" s="1059"/>
      <c r="CA112" s="1059"/>
      <c r="CB112" s="1059"/>
      <c r="CC112" s="1059"/>
      <c r="CD112" s="1059"/>
      <c r="CE112" s="1059"/>
      <c r="CF112" s="1059"/>
      <c r="CG112" s="1126"/>
      <c r="CH112" s="1059"/>
      <c r="CI112" s="1059"/>
      <c r="CJ112" s="1059"/>
      <c r="CK112" s="1059"/>
      <c r="CL112" s="1059"/>
      <c r="CM112" s="1059"/>
      <c r="CN112" s="1059"/>
      <c r="CO112" s="1126"/>
      <c r="CP112" s="1059"/>
      <c r="CQ112" s="1059"/>
      <c r="CR112" s="1059"/>
      <c r="CS112" s="1059"/>
      <c r="CT112" s="1059"/>
      <c r="CU112" s="1059"/>
      <c r="CV112" s="1059"/>
      <c r="CW112" s="1126"/>
      <c r="CX112" s="1059"/>
      <c r="CY112" s="1059"/>
      <c r="CZ112" s="1059"/>
      <c r="DA112" s="1059"/>
      <c r="DB112" s="1059"/>
      <c r="DC112" s="1059"/>
      <c r="DD112" s="1059"/>
      <c r="DE112" s="1126"/>
      <c r="DF112" s="1059"/>
      <c r="DG112" s="1059"/>
      <c r="DH112" s="1059"/>
      <c r="DI112" s="1059"/>
      <c r="DJ112" s="1059"/>
      <c r="DK112" s="1059"/>
      <c r="DL112" s="1059"/>
      <c r="DM112" s="1126"/>
      <c r="DN112" s="1059"/>
      <c r="DO112" s="1059"/>
      <c r="DP112" s="1059"/>
      <c r="DQ112" s="1059"/>
      <c r="DR112" s="1059"/>
      <c r="DS112" s="1059"/>
      <c r="DT112" s="1059"/>
      <c r="DU112" s="1126"/>
      <c r="DV112" s="1059"/>
      <c r="DW112" s="1059"/>
      <c r="DX112" s="1059"/>
      <c r="DY112" s="1059"/>
      <c r="DZ112" s="1059"/>
      <c r="EA112" s="1059"/>
      <c r="EB112" s="1059"/>
      <c r="EC112" s="1126"/>
      <c r="ED112" s="1059"/>
      <c r="EE112" s="1059"/>
      <c r="EF112" s="1059"/>
      <c r="EG112" s="1059"/>
      <c r="EH112" s="1059"/>
      <c r="EI112" s="1059"/>
      <c r="EJ112" s="1059"/>
      <c r="EK112" s="1126"/>
      <c r="EL112" s="1059"/>
      <c r="EM112" s="1059"/>
      <c r="EN112" s="1059"/>
      <c r="EO112" s="1059"/>
      <c r="EP112" s="1059"/>
      <c r="EQ112" s="1059"/>
      <c r="ER112" s="1059"/>
      <c r="ES112" s="1126"/>
      <c r="ET112" s="1059"/>
      <c r="EU112" s="1059"/>
      <c r="EV112" s="1059"/>
      <c r="EW112" s="1059"/>
      <c r="EX112" s="1059"/>
      <c r="EY112" s="1059"/>
      <c r="EZ112" s="1098"/>
      <c r="FA112" s="1098"/>
      <c r="FB112" s="1098"/>
      <c r="FC112" s="64"/>
      <c r="FD112" s="1098"/>
      <c r="FE112" s="1098"/>
      <c r="FF112" s="1098"/>
      <c r="FG112" s="1126"/>
      <c r="FH112" s="1059"/>
      <c r="FI112" s="1059"/>
      <c r="FJ112" s="1059"/>
      <c r="FK112" s="1059"/>
      <c r="FL112" s="1059"/>
      <c r="FM112" s="1059"/>
      <c r="FN112" s="1098"/>
      <c r="FO112" s="1098"/>
      <c r="FP112" s="1098"/>
      <c r="FQ112" s="1059"/>
      <c r="FR112" s="1098"/>
      <c r="FS112" s="1098"/>
      <c r="FT112" s="1098"/>
      <c r="FU112" s="1126"/>
      <c r="FV112" s="1059"/>
      <c r="FW112" s="1059"/>
      <c r="FX112" s="1059"/>
      <c r="FY112" s="1059"/>
      <c r="FZ112" s="1059"/>
      <c r="GA112" s="1059"/>
      <c r="GB112" s="1098"/>
      <c r="GC112" s="1098"/>
      <c r="GD112" s="1098"/>
      <c r="GE112" s="1059"/>
      <c r="GF112" s="1098"/>
      <c r="GG112" s="1098"/>
      <c r="GH112" s="1098"/>
      <c r="GI112" s="1126"/>
      <c r="GJ112" s="1059"/>
      <c r="GK112" s="1059"/>
      <c r="GL112" s="1059"/>
      <c r="GM112" s="1059"/>
      <c r="GN112" s="1059"/>
      <c r="GO112" s="1059"/>
      <c r="GP112" s="1098"/>
      <c r="GQ112" s="1098"/>
      <c r="GR112" s="1098"/>
      <c r="GS112" s="1059"/>
      <c r="GT112" s="1098"/>
      <c r="GU112" s="1098"/>
      <c r="GV112" s="1098"/>
      <c r="GW112" s="1126"/>
      <c r="GX112" s="1059"/>
      <c r="GY112" s="1059"/>
      <c r="GZ112" s="1059"/>
      <c r="HA112" s="1059"/>
      <c r="HB112" s="1059"/>
      <c r="HC112" s="1059"/>
      <c r="HD112" s="1098"/>
      <c r="HE112" s="1098"/>
      <c r="HF112" s="1098"/>
      <c r="HG112" s="1059"/>
      <c r="HH112" s="1098"/>
      <c r="HI112" s="1098"/>
      <c r="HJ112" s="1098"/>
      <c r="HK112" s="1126"/>
      <c r="HL112" s="1059"/>
      <c r="HM112" s="1059"/>
      <c r="HN112" s="1059"/>
      <c r="HO112" s="1059"/>
      <c r="HP112" s="1059"/>
      <c r="HQ112" s="1059"/>
      <c r="HR112" s="1098"/>
      <c r="HS112" s="1098"/>
      <c r="HT112" s="1098"/>
      <c r="HU112" s="1059"/>
      <c r="HV112" s="1098"/>
      <c r="HW112" s="1098"/>
      <c r="HX112" s="1098"/>
      <c r="HY112" s="1126"/>
      <c r="HZ112" s="1059"/>
      <c r="IA112" s="1059"/>
      <c r="IB112" s="1059"/>
      <c r="IC112" s="1059"/>
      <c r="ID112" s="1059"/>
      <c r="IE112" s="1059"/>
      <c r="IF112" s="1098"/>
      <c r="IG112" s="1098"/>
      <c r="IH112" s="1098"/>
      <c r="II112" s="1059"/>
      <c r="IJ112" s="1098"/>
      <c r="IK112" s="1098"/>
      <c r="IL112" s="1098"/>
      <c r="IM112" s="1126"/>
      <c r="IN112" s="1059"/>
      <c r="IO112" s="1059"/>
      <c r="IP112" s="1059"/>
      <c r="IQ112" s="1059"/>
      <c r="IR112" s="1059"/>
      <c r="IS112" s="1059"/>
      <c r="IT112" s="1098"/>
      <c r="IU112" s="1098"/>
      <c r="IV112" s="1098"/>
      <c r="IW112" s="1059"/>
      <c r="IX112" s="1098"/>
      <c r="IY112" s="1098"/>
      <c r="IZ112" s="1098"/>
      <c r="JA112" s="1126"/>
      <c r="JB112" s="1059"/>
      <c r="JC112" s="1059"/>
      <c r="JD112" s="1059"/>
      <c r="JE112" s="1059"/>
      <c r="JF112" s="1059"/>
      <c r="JG112" s="1126"/>
      <c r="JH112" s="1059"/>
      <c r="JI112" s="1059"/>
      <c r="JJ112" s="1059"/>
      <c r="JK112" s="1059"/>
      <c r="JL112" s="1059"/>
      <c r="JM112" s="1126"/>
      <c r="JN112" s="1060"/>
      <c r="JO112" s="1060"/>
      <c r="JP112" s="1060"/>
      <c r="JQ112" s="1060"/>
      <c r="JR112" s="1060"/>
      <c r="JS112" s="1072"/>
      <c r="JT112" s="1059"/>
      <c r="JU112" s="1059"/>
      <c r="JV112" s="1059"/>
      <c r="JW112" s="1059"/>
      <c r="JX112" s="1059"/>
      <c r="JY112" s="1059"/>
      <c r="JZ112" s="1059"/>
      <c r="KA112" s="1059"/>
      <c r="KB112" s="1059"/>
      <c r="KC112" s="1059"/>
      <c r="KD112" s="1059"/>
      <c r="KE112" s="1060"/>
      <c r="KF112" s="1072"/>
      <c r="KG112" s="1059"/>
      <c r="KH112" s="1059"/>
      <c r="KI112" s="1059"/>
      <c r="KJ112" s="1059"/>
      <c r="KK112" s="1059"/>
      <c r="KL112" s="1059"/>
      <c r="KM112" s="1059"/>
      <c r="KN112" s="1059"/>
      <c r="KO112" s="1059"/>
      <c r="KP112" s="1059"/>
      <c r="KQ112" s="1059"/>
      <c r="KR112" s="1060"/>
      <c r="KS112" s="1072"/>
      <c r="KT112" s="1059"/>
      <c r="KU112" s="1059"/>
      <c r="KV112" s="1059"/>
      <c r="KW112" s="1059"/>
      <c r="KX112" s="1059"/>
      <c r="KY112" s="1059"/>
      <c r="KZ112" s="1059"/>
      <c r="LA112" s="1059"/>
      <c r="LB112" s="1059"/>
      <c r="LC112" s="1059"/>
      <c r="LD112" s="1059"/>
      <c r="LE112" s="1060"/>
      <c r="LF112" s="1072"/>
      <c r="LG112" s="1059"/>
      <c r="LH112" s="1059"/>
      <c r="LI112" s="1059"/>
      <c r="LJ112" s="1059"/>
      <c r="LK112" s="1059"/>
      <c r="LL112" s="1059"/>
      <c r="LM112" s="1059"/>
      <c r="LN112" s="1059"/>
      <c r="LO112" s="1059"/>
      <c r="LP112" s="1059"/>
      <c r="LQ112" s="1059"/>
      <c r="LR112" s="1060"/>
      <c r="LS112" s="1072"/>
      <c r="LT112" s="1059"/>
      <c r="LU112" s="1059"/>
      <c r="LV112" s="1059"/>
      <c r="LW112" s="1059"/>
      <c r="LX112" s="1059"/>
      <c r="LY112" s="1059"/>
      <c r="LZ112" s="1059"/>
      <c r="MA112" s="1059"/>
      <c r="MB112" s="1059"/>
      <c r="MC112" s="1059"/>
      <c r="MD112" s="1059"/>
      <c r="ME112" s="1060"/>
      <c r="MF112" s="1072"/>
      <c r="MG112" s="1059"/>
      <c r="MH112" s="1059"/>
      <c r="MI112" s="1059"/>
      <c r="MJ112" s="1059"/>
      <c r="MK112" s="1059"/>
      <c r="ML112" s="1059"/>
      <c r="MM112" s="1059"/>
      <c r="MN112" s="1059"/>
      <c r="MO112" s="1059"/>
      <c r="MP112" s="1059"/>
      <c r="MQ112" s="1059"/>
      <c r="MR112" s="1060"/>
      <c r="MS112" s="1072"/>
      <c r="MT112" s="1059"/>
      <c r="MU112" s="1059"/>
      <c r="MV112" s="1059"/>
      <c r="MW112" s="1059"/>
      <c r="MX112" s="1059"/>
      <c r="MY112" s="1059"/>
      <c r="MZ112" s="1059"/>
      <c r="NA112" s="1059"/>
      <c r="NB112" s="1059"/>
      <c r="NC112" s="1059"/>
      <c r="ND112" s="1059"/>
      <c r="NE112" s="1060"/>
      <c r="NF112" s="1072"/>
      <c r="NG112" s="1059"/>
      <c r="NH112" s="1059"/>
      <c r="NI112" s="1059"/>
      <c r="NJ112" s="1059"/>
      <c r="NK112" s="1059"/>
      <c r="NL112" s="1059"/>
      <c r="NM112" s="1059"/>
      <c r="NN112" s="1059"/>
      <c r="NO112" s="1059"/>
      <c r="NP112" s="1059"/>
      <c r="NQ112" s="1059"/>
      <c r="NR112" s="1060"/>
      <c r="NS112" s="1072"/>
      <c r="NT112" s="1059"/>
      <c r="NU112" s="1059"/>
      <c r="NV112" s="1059"/>
      <c r="NW112" s="1059"/>
      <c r="NX112" s="1059"/>
      <c r="NY112" s="1059"/>
      <c r="NZ112" s="1059"/>
      <c r="OA112" s="1059"/>
      <c r="OB112" s="1059"/>
      <c r="OC112" s="1059"/>
      <c r="OD112" s="1059"/>
      <c r="OE112" s="1060"/>
      <c r="OF112" s="1072"/>
      <c r="OG112" s="1059"/>
      <c r="OH112" s="1059"/>
      <c r="OI112" s="1059"/>
      <c r="OJ112" s="1059"/>
      <c r="OK112" s="1059"/>
      <c r="OL112" s="1059"/>
      <c r="OM112" s="1059"/>
      <c r="ON112" s="1059"/>
      <c r="OO112" s="1059"/>
      <c r="OP112" s="1059"/>
      <c r="OQ112" s="1059"/>
      <c r="OR112" s="1060"/>
      <c r="OS112" s="1072"/>
      <c r="OT112" s="1059"/>
      <c r="OU112" s="1059"/>
      <c r="OV112" s="1060"/>
      <c r="OW112" s="1072"/>
      <c r="OX112" s="1059"/>
      <c r="OY112" s="1060"/>
      <c r="OZ112" s="1059"/>
      <c r="PA112" s="1060"/>
      <c r="PB112" s="1072"/>
      <c r="PC112" s="1059"/>
      <c r="PD112" s="1059"/>
      <c r="PE112" s="1126"/>
      <c r="PF112" s="1059"/>
      <c r="PG112" s="1059"/>
      <c r="PH112" s="1126"/>
      <c r="PI112" s="1059"/>
      <c r="PJ112" s="1059"/>
      <c r="PK112" s="1126"/>
      <c r="PL112" s="1059"/>
      <c r="PM112" s="1059"/>
      <c r="PN112" s="1126"/>
      <c r="PO112" s="1059"/>
      <c r="PP112" s="1059"/>
      <c r="PQ112" s="1126"/>
      <c r="PR112" s="1059"/>
      <c r="PS112" s="1059"/>
      <c r="PT112" s="1126"/>
      <c r="PU112" s="1059"/>
      <c r="PV112" s="1059"/>
      <c r="PW112" s="1059"/>
      <c r="PX112" s="1059"/>
      <c r="PY112" s="1059"/>
      <c r="PZ112" s="1059"/>
      <c r="QA112" s="1059"/>
      <c r="QB112" s="1126"/>
      <c r="QC112" s="1059"/>
      <c r="QD112" s="1059"/>
      <c r="QE112" s="1059"/>
      <c r="QF112" s="1059"/>
      <c r="QG112" s="1059"/>
      <c r="QH112" s="1059"/>
      <c r="QI112" s="1059"/>
      <c r="QJ112" s="1059"/>
      <c r="QK112" s="1126"/>
      <c r="QL112" s="1059"/>
      <c r="QM112" s="1059"/>
      <c r="QN112" s="1059"/>
      <c r="QO112" s="1059"/>
      <c r="QP112" s="1059"/>
      <c r="QQ112" s="1059"/>
      <c r="QR112" s="1059"/>
      <c r="QS112" s="1059"/>
      <c r="QT112" s="1059"/>
      <c r="QU112" s="1059"/>
      <c r="QV112" s="1059"/>
      <c r="QW112" s="1059"/>
      <c r="QX112" s="1059"/>
      <c r="QY112" s="1059"/>
      <c r="QZ112" s="1059"/>
      <c r="RA112" s="1059"/>
      <c r="RB112" s="1059"/>
      <c r="RC112" s="1059"/>
      <c r="RD112" s="1059"/>
      <c r="RE112" s="1059"/>
      <c r="RF112" s="1059"/>
      <c r="RG112" s="1059"/>
      <c r="RH112" s="1059"/>
      <c r="RI112" s="1059"/>
      <c r="RJ112" s="1126"/>
      <c r="RK112" s="1059"/>
      <c r="RL112" s="1059"/>
      <c r="RM112" s="1059"/>
      <c r="RN112" s="1059"/>
      <c r="RO112" s="1059"/>
      <c r="RP112" s="1059"/>
      <c r="RQ112" s="1059"/>
      <c r="RR112" s="1059"/>
      <c r="RS112" s="1059"/>
      <c r="RT112" s="1059"/>
      <c r="RU112" s="1059"/>
      <c r="RV112" s="1059"/>
      <c r="RW112" s="1059"/>
      <c r="RX112" s="1059"/>
      <c r="RY112" s="1059"/>
      <c r="RZ112" s="1059"/>
      <c r="SA112" s="1059"/>
      <c r="SB112" s="1059"/>
      <c r="SC112" s="1059"/>
      <c r="SD112" s="1059"/>
      <c r="SE112" s="1059"/>
      <c r="SF112" s="1059"/>
      <c r="SG112" s="1059"/>
      <c r="SH112" s="1059"/>
      <c r="SI112" s="1126"/>
      <c r="SJ112" s="1059"/>
      <c r="SK112" s="1059"/>
      <c r="SL112" s="1059"/>
      <c r="SM112" s="1059"/>
      <c r="SN112" s="1059"/>
      <c r="SO112" s="1059"/>
      <c r="SP112" s="1059"/>
      <c r="SQ112" s="1059"/>
      <c r="SR112" s="1059"/>
      <c r="SS112" s="1059"/>
      <c r="ST112" s="1059"/>
      <c r="SU112" s="1059"/>
      <c r="SV112" s="1059"/>
      <c r="SW112" s="1059"/>
      <c r="SX112" s="1059"/>
      <c r="SY112" s="1059"/>
      <c r="SZ112" s="1059"/>
      <c r="TA112" s="1059"/>
      <c r="TB112" s="1059"/>
      <c r="TC112" s="1059"/>
      <c r="TD112" s="1059"/>
      <c r="TE112" s="1059"/>
      <c r="TF112" s="1059"/>
      <c r="TG112" s="1059"/>
      <c r="TH112" s="1126"/>
      <c r="TI112" s="1059"/>
      <c r="TJ112" s="1059"/>
      <c r="TK112" s="1059"/>
      <c r="TL112" s="1060"/>
      <c r="TM112" s="1060"/>
      <c r="TN112" s="1060"/>
      <c r="TO112" s="1126"/>
      <c r="TP112" s="1059"/>
      <c r="TQ112" s="1059"/>
      <c r="TR112" s="1059"/>
      <c r="TS112" s="1060"/>
      <c r="TT112" s="1060"/>
      <c r="TU112" s="1060"/>
      <c r="TV112" s="1126"/>
      <c r="TW112" s="1059"/>
      <c r="TX112" s="1059"/>
      <c r="TY112" s="1059"/>
      <c r="TZ112" s="1060"/>
      <c r="UA112" s="1060"/>
      <c r="UB112" s="1060"/>
      <c r="UC112" s="1126"/>
      <c r="UD112" s="1059"/>
      <c r="UE112" s="1059"/>
      <c r="UF112" s="1059"/>
      <c r="UG112" s="1060"/>
      <c r="UH112" s="1060"/>
      <c r="UI112" s="1060"/>
      <c r="UJ112" s="1126"/>
      <c r="UK112" s="1059"/>
      <c r="UL112" s="1059"/>
      <c r="UM112" s="1059"/>
      <c r="UN112" s="1060"/>
      <c r="UO112" s="1060"/>
      <c r="UP112" s="1060"/>
      <c r="UQ112" s="1126"/>
      <c r="UR112" s="1059"/>
      <c r="US112" s="1059"/>
      <c r="UT112" s="1059"/>
      <c r="UU112" s="1059"/>
      <c r="UV112" s="1060"/>
      <c r="UW112" s="1059"/>
      <c r="UX112" s="1072"/>
      <c r="UY112" s="1059"/>
      <c r="UZ112" s="1059"/>
      <c r="VA112" s="1059"/>
      <c r="VB112" s="1059"/>
      <c r="VC112" s="1060"/>
      <c r="VD112" s="1060"/>
      <c r="VE112" s="1072"/>
      <c r="VF112" s="1059"/>
      <c r="VG112" s="1059"/>
      <c r="VH112" s="1059"/>
      <c r="VI112" s="1059"/>
      <c r="VJ112" s="1059"/>
      <c r="VK112" s="1059"/>
      <c r="VL112" s="1059"/>
      <c r="VM112" s="1072"/>
      <c r="VN112" s="1059"/>
      <c r="VO112" s="1059"/>
      <c r="VP112" s="1059"/>
      <c r="VQ112" s="1059"/>
      <c r="VR112" s="1059"/>
      <c r="VS112" s="1126"/>
      <c r="VT112" s="1059"/>
      <c r="VU112" s="1059"/>
      <c r="VV112" s="1059"/>
      <c r="VW112" s="1059"/>
      <c r="VX112" s="1059"/>
      <c r="VY112" s="1060"/>
      <c r="VZ112" s="1072"/>
      <c r="WA112" s="1059"/>
      <c r="WB112" s="1059"/>
      <c r="WC112" s="1059"/>
      <c r="WD112" s="1059"/>
      <c r="WE112" s="1059"/>
      <c r="WF112" s="1059"/>
      <c r="WG112" s="1126"/>
      <c r="WH112" s="1059"/>
      <c r="WI112" s="1059"/>
      <c r="WJ112" s="1060"/>
      <c r="WK112" s="1126"/>
      <c r="WL112" s="1059"/>
      <c r="WM112" s="1060"/>
      <c r="WN112" s="1060"/>
      <c r="WO112" s="1072"/>
      <c r="WP112" s="1059"/>
      <c r="WQ112" s="1060"/>
      <c r="WR112" s="1060"/>
      <c r="WS112" s="1072"/>
      <c r="WT112" s="1059"/>
      <c r="WU112" s="1060"/>
      <c r="WV112" s="1060"/>
      <c r="WW112" s="1072"/>
      <c r="WX112" s="1059"/>
      <c r="WY112" s="1060"/>
      <c r="WZ112" s="1060"/>
      <c r="XA112" s="1072"/>
      <c r="XB112" s="1059"/>
      <c r="XC112" s="1059"/>
      <c r="XD112" s="1072"/>
      <c r="XE112" s="1059"/>
      <c r="XF112" s="1059"/>
      <c r="XG112" s="1060"/>
      <c r="XH112" s="1060"/>
      <c r="XI112" s="1060"/>
      <c r="XJ112" s="1059"/>
      <c r="XK112" s="1059"/>
      <c r="XL112" s="1060"/>
      <c r="XM112" s="1060"/>
      <c r="XN112" s="1060"/>
      <c r="XO112" s="1059"/>
      <c r="XP112" s="1059"/>
      <c r="XQ112" s="1060"/>
      <c r="XR112" s="1060"/>
      <c r="XS112" s="1060"/>
      <c r="XT112" s="1059"/>
      <c r="XU112" s="1059"/>
      <c r="XV112" s="1060"/>
      <c r="XW112" s="1060"/>
      <c r="XX112" s="1060"/>
      <c r="XY112" s="1059"/>
      <c r="XZ112" s="1059"/>
      <c r="YA112" s="1060"/>
      <c r="YB112" s="1060"/>
      <c r="YC112" s="1060"/>
      <c r="YD112" s="1059"/>
      <c r="YE112" s="1059"/>
      <c r="YF112" s="1060"/>
      <c r="YG112" s="1060"/>
      <c r="YH112" s="1060"/>
      <c r="YI112" s="1059"/>
      <c r="YJ112" s="1059"/>
      <c r="YK112" s="1060"/>
      <c r="YL112" s="1060"/>
      <c r="YM112" s="1072"/>
      <c r="YN112" s="1059"/>
      <c r="YO112" s="1059"/>
      <c r="YP112" s="1059"/>
      <c r="YQ112" s="1059"/>
      <c r="YR112" s="1059"/>
      <c r="YS112" s="1059"/>
      <c r="YT112" s="1126"/>
      <c r="YU112" s="1059"/>
      <c r="YV112" s="1059"/>
      <c r="YW112" s="1060"/>
      <c r="YX112" s="1060"/>
      <c r="YY112" s="1060"/>
      <c r="YZ112" s="1059"/>
      <c r="ZA112" s="1059"/>
      <c r="ZB112" s="1060"/>
      <c r="ZC112" s="1060"/>
      <c r="ZD112" s="1060"/>
      <c r="ZE112" s="1059"/>
      <c r="ZF112" s="1059"/>
      <c r="ZG112" s="1060"/>
      <c r="ZH112" s="1060"/>
      <c r="ZI112" s="1060"/>
      <c r="ZJ112" s="1059"/>
      <c r="ZK112" s="1059"/>
      <c r="ZL112" s="1060"/>
      <c r="ZM112" s="1060"/>
      <c r="ZN112" s="1072"/>
      <c r="ZO112" s="1059"/>
      <c r="ZP112" s="1059"/>
      <c r="ZQ112" s="1059"/>
      <c r="ZR112" s="1060"/>
      <c r="ZS112" s="1059"/>
      <c r="ZT112" s="1059"/>
      <c r="ZU112" s="1059"/>
      <c r="ZV112" s="1060"/>
      <c r="ZW112" s="1060"/>
      <c r="ZX112" s="1060"/>
      <c r="ZY112" s="1060"/>
      <c r="ZZ112" s="1060"/>
      <c r="AAA112" s="1072"/>
      <c r="AAB112" s="1059"/>
      <c r="AAC112" s="1059"/>
      <c r="AAD112" s="1059"/>
      <c r="AAE112" s="1060"/>
      <c r="AAF112" s="1059"/>
      <c r="AAG112" s="1060"/>
      <c r="AAH112" s="1060"/>
      <c r="AAI112" s="1060"/>
      <c r="AAJ112" s="1059"/>
      <c r="AAK112" s="1059"/>
      <c r="AAL112" s="1060"/>
      <c r="AAM112" s="1060"/>
      <c r="AAN112" s="1072"/>
      <c r="AAO112" s="1059"/>
      <c r="AAP112" s="1059"/>
      <c r="AAQ112" s="1060"/>
      <c r="AAR112" s="1060"/>
      <c r="AAS112" s="1060"/>
      <c r="AAT112" s="1059"/>
      <c r="AAU112" s="1059"/>
      <c r="AAV112" s="1060"/>
      <c r="AAW112" s="1060"/>
      <c r="AAX112" s="1072"/>
      <c r="AAY112" s="1059"/>
      <c r="AAZ112" s="1059"/>
      <c r="ABA112" s="1059"/>
      <c r="ABB112" s="1060"/>
      <c r="ABC112" s="1059"/>
      <c r="ABD112" s="1060"/>
      <c r="ABE112" s="1060"/>
      <c r="ABF112" s="1060"/>
      <c r="ABG112" s="1059"/>
      <c r="ABH112" s="1059"/>
      <c r="ABI112" s="1060"/>
      <c r="ABJ112" s="1060"/>
      <c r="ABK112" s="1072"/>
      <c r="ABL112" s="1059"/>
      <c r="ABM112" s="1059"/>
      <c r="ABN112" s="1059"/>
      <c r="ABO112" s="1059"/>
      <c r="ABP112" s="1059"/>
      <c r="ABQ112" s="1059"/>
      <c r="ABR112" s="1059"/>
      <c r="ABS112" s="1059"/>
      <c r="ABT112" s="1059"/>
      <c r="ABU112" s="1059"/>
      <c r="ABV112" s="1059"/>
      <c r="ABW112" s="1126"/>
      <c r="ABX112" s="1059"/>
      <c r="ABY112" s="1059"/>
      <c r="ABZ112" s="1059"/>
      <c r="ACA112" s="1059"/>
      <c r="ACB112" s="1059"/>
      <c r="ACC112" s="1059"/>
      <c r="ACD112" s="1059"/>
      <c r="ACE112" s="1059"/>
      <c r="ACF112" s="1059"/>
      <c r="ACG112" s="1059"/>
      <c r="ACH112" s="1059"/>
      <c r="ACI112" s="1059"/>
      <c r="ACJ112" s="1059"/>
      <c r="ACK112" s="1059"/>
      <c r="ACL112" s="1059"/>
      <c r="ACM112" s="1059"/>
      <c r="ACN112" s="1059"/>
      <c r="ACO112" s="1059"/>
      <c r="ACP112" s="1059"/>
      <c r="ACQ112" s="1059"/>
      <c r="ACR112" s="1059"/>
      <c r="ACS112" s="1059"/>
      <c r="ACT112" s="1059"/>
      <c r="ACU112" s="1059"/>
      <c r="ACV112" s="1059"/>
      <c r="ACW112" s="1059"/>
      <c r="ACX112" s="1059"/>
      <c r="ACY112" s="1059"/>
      <c r="ACZ112" s="1059"/>
      <c r="ADA112" s="1059"/>
      <c r="ADB112" s="1059"/>
      <c r="ADC112" s="1059"/>
      <c r="ADD112" s="1059"/>
      <c r="ADE112" s="1059"/>
      <c r="ADF112" s="1059"/>
      <c r="ADG112" s="1059"/>
      <c r="ADH112" s="1059"/>
      <c r="ADI112" s="1059"/>
      <c r="ADJ112" s="1059"/>
      <c r="ADK112" s="1059"/>
      <c r="ADL112" s="1059"/>
      <c r="ADM112" s="1126"/>
      <c r="ADN112" s="1059"/>
      <c r="ADO112" s="1059"/>
      <c r="ADP112" s="1060"/>
      <c r="ADQ112" s="1059"/>
      <c r="ADR112" s="1060"/>
      <c r="ADS112" s="1059"/>
      <c r="ADT112" s="1059"/>
      <c r="ADU112" s="1060"/>
      <c r="ADV112" s="1059"/>
      <c r="ADW112" s="1060"/>
      <c r="ADX112" s="1059"/>
      <c r="ADY112" s="1060"/>
      <c r="ADZ112" s="1059"/>
      <c r="AEA112" s="1060"/>
      <c r="AEB112" s="1059"/>
      <c r="AEC112" s="1059"/>
      <c r="AED112" s="1060"/>
      <c r="AEE112" s="1059"/>
      <c r="AEF112" s="1060"/>
      <c r="AEG112" s="1059"/>
      <c r="AEH112" s="1060"/>
      <c r="AEI112" s="1059"/>
      <c r="AEJ112" s="1060"/>
      <c r="AEK112" s="1059"/>
      <c r="AEL112" s="1060"/>
      <c r="AEM112" s="1059"/>
      <c r="AEN112" s="1060"/>
      <c r="AEO112" s="1059"/>
      <c r="AEP112" s="1072"/>
      <c r="AEQ112" s="1158"/>
      <c r="AER112" s="1042"/>
      <c r="AES112" s="1144"/>
      <c r="AET112" s="64"/>
      <c r="AEU112" s="1144"/>
      <c r="AEV112" s="1042"/>
      <c r="AEW112" s="1144"/>
      <c r="AEX112" s="1042"/>
      <c r="AEY112" s="1042"/>
      <c r="AEZ112" s="1144"/>
      <c r="AFA112" s="65"/>
      <c r="AFB112" s="1144"/>
      <c r="AFC112" s="65"/>
      <c r="AFD112" s="1144"/>
      <c r="AFE112" s="1042"/>
      <c r="AFF112" s="1144"/>
      <c r="AFG112" s="1042"/>
      <c r="AFH112" s="1144"/>
      <c r="AFI112" s="1042"/>
      <c r="AFJ112" s="1042"/>
      <c r="AFK112" s="1144"/>
      <c r="AFL112" s="65"/>
      <c r="AFM112" s="1144"/>
      <c r="AFN112" s="65"/>
      <c r="AFO112" s="1144"/>
      <c r="AFP112" s="65"/>
      <c r="AFQ112" s="1144"/>
      <c r="AFR112" s="65"/>
      <c r="AFS112" s="1144"/>
      <c r="AFT112" s="65"/>
      <c r="AFU112" s="1144"/>
      <c r="AFV112" s="1042"/>
      <c r="AFW112" s="1144"/>
      <c r="AFX112" s="1042"/>
      <c r="AFY112" s="1144"/>
      <c r="AFZ112" s="1042"/>
      <c r="AGA112" s="1144"/>
      <c r="AGB112" s="1042"/>
      <c r="AGC112" s="802"/>
      <c r="AGD112" s="1042"/>
    </row>
    <row r="113" spans="1:900" x14ac:dyDescent="0.2">
      <c r="A113" s="1981" t="s">
        <v>774</v>
      </c>
      <c r="B113" s="16" t="s">
        <v>775</v>
      </c>
      <c r="C113" s="974" t="s">
        <v>776</v>
      </c>
      <c r="D113" s="3" t="s">
        <v>770</v>
      </c>
      <c r="E113" s="1" t="s">
        <v>770</v>
      </c>
      <c r="F113" s="1" t="s">
        <v>770</v>
      </c>
      <c r="G113" s="1" t="s">
        <v>770</v>
      </c>
      <c r="H113" s="1" t="s">
        <v>770</v>
      </c>
      <c r="I113" s="1" t="s">
        <v>770</v>
      </c>
      <c r="J113" s="1" t="s">
        <v>770</v>
      </c>
      <c r="K113" s="1" t="s">
        <v>775</v>
      </c>
      <c r="L113" s="1" t="s">
        <v>737</v>
      </c>
      <c r="M113" s="1" t="s">
        <v>770</v>
      </c>
      <c r="N113" s="1" t="s">
        <v>770</v>
      </c>
      <c r="O113" s="1" t="s">
        <v>770</v>
      </c>
      <c r="P113" s="1" t="s">
        <v>770</v>
      </c>
      <c r="Q113" s="1" t="s">
        <v>770</v>
      </c>
      <c r="R113" s="1" t="s">
        <v>770</v>
      </c>
      <c r="S113" s="1" t="s">
        <v>770</v>
      </c>
      <c r="T113" s="1" t="s">
        <v>770</v>
      </c>
      <c r="U113" s="913" t="s">
        <v>770</v>
      </c>
      <c r="V113" s="1125">
        <v>4465</v>
      </c>
      <c r="W113" s="1059">
        <v>5130</v>
      </c>
      <c r="X113" s="1059">
        <v>29250</v>
      </c>
      <c r="Y113" s="1059">
        <v>34265</v>
      </c>
      <c r="Z113" s="1098">
        <v>0.15264957264957266</v>
      </c>
      <c r="AA113" s="1098">
        <v>0.14857361601733965</v>
      </c>
      <c r="AB113" s="1098">
        <v>0.15681675370201695</v>
      </c>
      <c r="AC113" s="1098">
        <v>0.1497154530862396</v>
      </c>
      <c r="AD113" s="1098">
        <v>0.14597693365995557</v>
      </c>
      <c r="AE113" s="1072">
        <v>0.15353250470708946</v>
      </c>
      <c r="AF113" s="1059">
        <v>4100</v>
      </c>
      <c r="AG113" s="1059">
        <v>4630</v>
      </c>
      <c r="AH113" s="1059">
        <v>29210</v>
      </c>
      <c r="AI113" s="1059">
        <v>34225</v>
      </c>
      <c r="AJ113" s="1098">
        <v>0.14036288942143102</v>
      </c>
      <c r="AK113" s="1098">
        <v>0.13642664973766394</v>
      </c>
      <c r="AL113" s="1098">
        <v>0.14439370969314497</v>
      </c>
      <c r="AM113" s="1098">
        <v>0.13528122717311908</v>
      </c>
      <c r="AN113" s="1098">
        <v>0.13169859529588715</v>
      </c>
      <c r="AO113" s="1072">
        <v>0.1389457228872345</v>
      </c>
      <c r="AP113" s="1059">
        <v>4180</v>
      </c>
      <c r="AQ113" s="1059">
        <v>4730</v>
      </c>
      <c r="AR113" s="1059">
        <v>29135</v>
      </c>
      <c r="AS113" s="1059">
        <v>34095</v>
      </c>
      <c r="AT113" s="1098">
        <v>0.14347005320061781</v>
      </c>
      <c r="AU113" s="1098">
        <v>0.13949179995685776</v>
      </c>
      <c r="AV113" s="1098">
        <v>0.14754231121878933</v>
      </c>
      <c r="AW113" s="1098">
        <v>0.13873001906437893</v>
      </c>
      <c r="AX113" s="1098">
        <v>0.13510161572483709</v>
      </c>
      <c r="AY113" s="1072">
        <v>0.14243982128409055</v>
      </c>
      <c r="AZ113" s="1059">
        <v>4575</v>
      </c>
      <c r="BA113" s="1059">
        <v>5200</v>
      </c>
      <c r="BB113" s="1059">
        <v>28855</v>
      </c>
      <c r="BC113" s="1059">
        <v>33785</v>
      </c>
      <c r="BD113" s="1098">
        <v>0.1585513775775429</v>
      </c>
      <c r="BE113" s="1098">
        <v>0.15438245798185285</v>
      </c>
      <c r="BF113" s="1098">
        <v>0.16281119900824181</v>
      </c>
      <c r="BG113" s="1098">
        <v>0.15391445907947313</v>
      </c>
      <c r="BH113" s="1098">
        <v>0.15010584166819183</v>
      </c>
      <c r="BI113" s="1072">
        <v>0.15780176953239095</v>
      </c>
      <c r="BJ113" s="1059">
        <v>9806</v>
      </c>
      <c r="BK113" s="1059">
        <v>10243</v>
      </c>
      <c r="BL113" s="1059">
        <v>8912</v>
      </c>
      <c r="BM113" s="1059">
        <v>8847</v>
      </c>
      <c r="BN113" s="1059">
        <v>7788</v>
      </c>
      <c r="BO113" s="1059">
        <v>37808</v>
      </c>
      <c r="BP113" s="1059">
        <v>45596</v>
      </c>
      <c r="BQ113" s="1126">
        <v>172111</v>
      </c>
      <c r="BR113" s="1059">
        <v>9995</v>
      </c>
      <c r="BS113" s="1059">
        <v>9990</v>
      </c>
      <c r="BT113" s="1059">
        <v>8638</v>
      </c>
      <c r="BU113" s="1059">
        <v>9148</v>
      </c>
      <c r="BV113" s="1059">
        <v>7856</v>
      </c>
      <c r="BW113" s="1059">
        <v>37771</v>
      </c>
      <c r="BX113" s="1059">
        <v>45627</v>
      </c>
      <c r="BY113" s="1126">
        <v>171165</v>
      </c>
      <c r="BZ113" s="1059">
        <v>9983</v>
      </c>
      <c r="CA113" s="1059">
        <v>9728</v>
      </c>
      <c r="CB113" s="1059">
        <v>8597</v>
      </c>
      <c r="CC113" s="1059">
        <v>9171</v>
      </c>
      <c r="CD113" s="1059">
        <v>8117</v>
      </c>
      <c r="CE113" s="1059">
        <v>37479</v>
      </c>
      <c r="CF113" s="1059">
        <v>45596</v>
      </c>
      <c r="CG113" s="1126">
        <v>170039</v>
      </c>
      <c r="CH113" s="1059">
        <v>9976</v>
      </c>
      <c r="CI113" s="1059">
        <v>9463</v>
      </c>
      <c r="CJ113" s="1059">
        <v>8605</v>
      </c>
      <c r="CK113" s="1059">
        <v>9142</v>
      </c>
      <c r="CL113" s="1059">
        <v>8235</v>
      </c>
      <c r="CM113" s="1059">
        <v>37186</v>
      </c>
      <c r="CN113" s="1059">
        <v>45421</v>
      </c>
      <c r="CO113" s="1126">
        <v>168622</v>
      </c>
      <c r="CP113" s="1059">
        <v>10018</v>
      </c>
      <c r="CQ113" s="1059">
        <v>9068</v>
      </c>
      <c r="CR113" s="1059">
        <v>8685</v>
      </c>
      <c r="CS113" s="1059">
        <v>9173</v>
      </c>
      <c r="CT113" s="1059">
        <v>8431</v>
      </c>
      <c r="CU113" s="1059">
        <v>36944</v>
      </c>
      <c r="CV113" s="1059">
        <v>45375</v>
      </c>
      <c r="CW113" s="1126">
        <v>167590</v>
      </c>
      <c r="CX113" s="1059">
        <v>9918</v>
      </c>
      <c r="CY113" s="1059">
        <v>8738</v>
      </c>
      <c r="CZ113" s="1059">
        <v>8733</v>
      </c>
      <c r="DA113" s="1059">
        <v>9301</v>
      </c>
      <c r="DB113" s="1059">
        <v>8442</v>
      </c>
      <c r="DC113" s="1059">
        <v>36690</v>
      </c>
      <c r="DD113" s="1059">
        <v>45132</v>
      </c>
      <c r="DE113" s="1126">
        <v>166332</v>
      </c>
      <c r="DF113" s="1059">
        <v>9617</v>
      </c>
      <c r="DG113" s="1059">
        <v>8510</v>
      </c>
      <c r="DH113" s="1059">
        <v>9062</v>
      </c>
      <c r="DI113" s="1059">
        <v>9308</v>
      </c>
      <c r="DJ113" s="1059">
        <v>8360</v>
      </c>
      <c r="DK113" s="1059">
        <v>36497</v>
      </c>
      <c r="DL113" s="1059">
        <v>44857</v>
      </c>
      <c r="DM113" s="1126">
        <v>164985</v>
      </c>
      <c r="DN113" s="1059">
        <v>9322</v>
      </c>
      <c r="DO113" s="1059">
        <v>8514</v>
      </c>
      <c r="DP113" s="1059">
        <v>9081</v>
      </c>
      <c r="DQ113" s="1059">
        <v>9559</v>
      </c>
      <c r="DR113" s="1059">
        <v>8233</v>
      </c>
      <c r="DS113" s="1059">
        <v>36476</v>
      </c>
      <c r="DT113" s="1059">
        <v>44709</v>
      </c>
      <c r="DU113" s="1126">
        <v>163832</v>
      </c>
      <c r="DV113" s="1059">
        <v>9149</v>
      </c>
      <c r="DW113" s="1059">
        <v>8456</v>
      </c>
      <c r="DX113" s="1059">
        <v>9122</v>
      </c>
      <c r="DY113" s="1059">
        <v>9741</v>
      </c>
      <c r="DZ113" s="1059">
        <v>8185</v>
      </c>
      <c r="EA113" s="1059">
        <v>36468</v>
      </c>
      <c r="EB113" s="1059">
        <v>44653</v>
      </c>
      <c r="EC113" s="1126">
        <v>163090</v>
      </c>
      <c r="ED113" s="1059">
        <v>8856</v>
      </c>
      <c r="EE113" s="1059">
        <v>8605</v>
      </c>
      <c r="EF113" s="1059">
        <v>9141</v>
      </c>
      <c r="EG113" s="1059">
        <v>9820</v>
      </c>
      <c r="EH113" s="1059">
        <v>7856</v>
      </c>
      <c r="EI113" s="1059">
        <v>36422</v>
      </c>
      <c r="EJ113" s="1059">
        <v>44278</v>
      </c>
      <c r="EK113" s="1126">
        <v>162075</v>
      </c>
      <c r="EL113" s="1059">
        <v>8596</v>
      </c>
      <c r="EM113" s="1059">
        <v>8725</v>
      </c>
      <c r="EN113" s="1059">
        <v>9314</v>
      </c>
      <c r="EO113" s="1059">
        <v>9634</v>
      </c>
      <c r="EP113" s="1059">
        <v>7718</v>
      </c>
      <c r="EQ113" s="1059">
        <v>36269</v>
      </c>
      <c r="ER113" s="1059">
        <v>43987</v>
      </c>
      <c r="ES113" s="1126">
        <v>160969</v>
      </c>
      <c r="ET113" s="1059" t="s">
        <v>3500</v>
      </c>
      <c r="EU113" s="1059" t="s">
        <v>3500</v>
      </c>
      <c r="EV113" s="1059">
        <v>244</v>
      </c>
      <c r="EW113" s="1059">
        <v>276</v>
      </c>
      <c r="EX113" s="1059">
        <v>520</v>
      </c>
      <c r="EY113" s="1059">
        <v>1679</v>
      </c>
      <c r="EZ113" s="1098">
        <v>0.3097081596188207</v>
      </c>
      <c r="FA113" s="1098">
        <v>0.28804707899604265</v>
      </c>
      <c r="FB113" s="1098">
        <v>0.33223800689208371</v>
      </c>
      <c r="FC113" s="64" t="s">
        <v>3498</v>
      </c>
      <c r="FD113" s="1098">
        <v>0.16438356164383561</v>
      </c>
      <c r="FE113" s="1098">
        <v>0.14742553699381492</v>
      </c>
      <c r="FF113" s="1098">
        <v>0.18287382418915601</v>
      </c>
      <c r="FG113" s="1126" t="s">
        <v>3498</v>
      </c>
      <c r="FH113" s="1059">
        <v>12</v>
      </c>
      <c r="FI113" s="1059">
        <v>1019</v>
      </c>
      <c r="FJ113" s="1059">
        <v>227</v>
      </c>
      <c r="FK113" s="1059">
        <v>279</v>
      </c>
      <c r="FL113" s="1059">
        <v>506</v>
      </c>
      <c r="FM113" s="1059">
        <v>1537</v>
      </c>
      <c r="FN113" s="1098">
        <v>0.32921275211450879</v>
      </c>
      <c r="FO113" s="1098">
        <v>0.3061707969516666</v>
      </c>
      <c r="FP113" s="1098">
        <v>0.35310628376641295</v>
      </c>
      <c r="FQ113" s="1059" t="s">
        <v>2154</v>
      </c>
      <c r="FR113" s="1098">
        <v>0.1815224463240078</v>
      </c>
      <c r="FS113" s="1098">
        <v>0.16305419345192892</v>
      </c>
      <c r="FT113" s="1098">
        <v>0.2015786865918803</v>
      </c>
      <c r="FU113" s="1126" t="s">
        <v>2154</v>
      </c>
      <c r="FV113" s="1059">
        <v>20</v>
      </c>
      <c r="FW113" s="1059">
        <v>1019</v>
      </c>
      <c r="FX113" s="1059">
        <v>206</v>
      </c>
      <c r="FY113" s="1059">
        <v>266</v>
      </c>
      <c r="FZ113" s="1059">
        <v>472</v>
      </c>
      <c r="GA113" s="1059">
        <v>1511</v>
      </c>
      <c r="GB113" s="1098">
        <v>0.31237590999338188</v>
      </c>
      <c r="GC113" s="1098">
        <v>0.28950803779948042</v>
      </c>
      <c r="GD113" s="1098">
        <v>0.33619536720145604</v>
      </c>
      <c r="GE113" s="1059" t="s">
        <v>2154</v>
      </c>
      <c r="GF113" s="1098">
        <v>0.17604235605559232</v>
      </c>
      <c r="GG113" s="1098">
        <v>0.15766730679397578</v>
      </c>
      <c r="GH113" s="1098">
        <v>0.19606044187607141</v>
      </c>
      <c r="GI113" s="1126" t="s">
        <v>2154</v>
      </c>
      <c r="GJ113" s="1059" t="s">
        <v>3500</v>
      </c>
      <c r="GK113" s="1059" t="s">
        <v>3500</v>
      </c>
      <c r="GL113" s="1059">
        <v>180</v>
      </c>
      <c r="GM113" s="1059">
        <v>249</v>
      </c>
      <c r="GN113" s="1059">
        <v>429</v>
      </c>
      <c r="GO113" s="1059">
        <v>1460</v>
      </c>
      <c r="GP113" s="1098">
        <v>0.29383561643835615</v>
      </c>
      <c r="GQ113" s="1098">
        <v>0.27103545515398969</v>
      </c>
      <c r="GR113" s="1098">
        <v>0.31771782384865205</v>
      </c>
      <c r="GS113" s="1059" t="s">
        <v>3498</v>
      </c>
      <c r="GT113" s="1098">
        <v>0.17054794520547945</v>
      </c>
      <c r="GU113" s="1098">
        <v>0.15212585618318011</v>
      </c>
      <c r="GV113" s="1098">
        <v>0.19069915112668917</v>
      </c>
      <c r="GW113" s="1126" t="s">
        <v>2154</v>
      </c>
      <c r="GX113" s="1059" t="s">
        <v>3500</v>
      </c>
      <c r="GY113" s="1059" t="s">
        <v>3500</v>
      </c>
      <c r="GZ113" s="1059">
        <v>262</v>
      </c>
      <c r="HA113" s="1059">
        <v>164</v>
      </c>
      <c r="HB113" s="1059">
        <v>426</v>
      </c>
      <c r="HC113" s="1059">
        <v>1804</v>
      </c>
      <c r="HD113" s="1098">
        <v>0.23614190687361419</v>
      </c>
      <c r="HE113" s="1098">
        <v>0.21711688828610798</v>
      </c>
      <c r="HF113" s="1098">
        <v>0.25628826272695909</v>
      </c>
      <c r="HG113" s="1059" t="s">
        <v>2154</v>
      </c>
      <c r="HH113" s="1098">
        <v>9.0909090909090912E-2</v>
      </c>
      <c r="HI113" s="1098">
        <v>7.8498071832533545E-2</v>
      </c>
      <c r="HJ113" s="1098">
        <v>0.10505865389780991</v>
      </c>
      <c r="HK113" s="1126" t="s">
        <v>2154</v>
      </c>
      <c r="HL113" s="1059" t="s">
        <v>3500</v>
      </c>
      <c r="HM113" s="1059" t="s">
        <v>3500</v>
      </c>
      <c r="HN113" s="1059">
        <v>237</v>
      </c>
      <c r="HO113" s="1059">
        <v>135</v>
      </c>
      <c r="HP113" s="1059">
        <v>372</v>
      </c>
      <c r="HQ113" s="1059">
        <v>1773</v>
      </c>
      <c r="HR113" s="1098">
        <v>0.20981387478849409</v>
      </c>
      <c r="HS113" s="1098">
        <v>0.1914984586455859</v>
      </c>
      <c r="HT113" s="1098">
        <v>0.22938403208436553</v>
      </c>
      <c r="HU113" s="1059" t="s">
        <v>2154</v>
      </c>
      <c r="HV113" s="1098">
        <v>7.6142131979695438E-2</v>
      </c>
      <c r="HW113" s="1098">
        <v>6.4692344810178395E-2</v>
      </c>
      <c r="HX113" s="1098">
        <v>8.9424646022782717E-2</v>
      </c>
      <c r="HY113" s="1126" t="s">
        <v>3498</v>
      </c>
      <c r="HZ113" s="1059" t="s">
        <v>3500</v>
      </c>
      <c r="IA113" s="1059" t="s">
        <v>3500</v>
      </c>
      <c r="IB113" s="1059">
        <v>225</v>
      </c>
      <c r="IC113" s="1059">
        <v>139</v>
      </c>
      <c r="ID113" s="1059">
        <v>364</v>
      </c>
      <c r="IE113" s="1059">
        <v>1800</v>
      </c>
      <c r="IF113" s="1098">
        <v>0.20222222222222222</v>
      </c>
      <c r="IG113" s="1098">
        <v>0.18431002430551172</v>
      </c>
      <c r="IH113" s="1098">
        <v>0.22140271460622921</v>
      </c>
      <c r="II113" s="1059" t="s">
        <v>2154</v>
      </c>
      <c r="IJ113" s="1098">
        <v>7.722222222222222E-2</v>
      </c>
      <c r="IK113" s="1098">
        <v>6.5770905096873861E-2</v>
      </c>
      <c r="IL113" s="1098">
        <v>9.0474233544609053E-2</v>
      </c>
      <c r="IM113" s="1126" t="s">
        <v>2154</v>
      </c>
      <c r="IN113" s="1059" t="s">
        <v>3500</v>
      </c>
      <c r="IO113" s="1059" t="s">
        <v>3500</v>
      </c>
      <c r="IP113" s="1059">
        <v>140</v>
      </c>
      <c r="IQ113" s="1059">
        <v>105</v>
      </c>
      <c r="IR113" s="1059">
        <v>245</v>
      </c>
      <c r="IS113" s="1059">
        <v>1126</v>
      </c>
      <c r="IT113" s="1098">
        <v>0.21758436944937834</v>
      </c>
      <c r="IU113" s="1098">
        <v>0.19446673984992</v>
      </c>
      <c r="IV113" s="1098">
        <v>0.2426224242671022</v>
      </c>
      <c r="IW113" s="1059" t="s">
        <v>2154</v>
      </c>
      <c r="IX113" s="1098">
        <v>9.3250444049733566E-2</v>
      </c>
      <c r="IY113" s="1098">
        <v>7.7621669341056021E-2</v>
      </c>
      <c r="IZ113" s="1098">
        <v>0.11164511419855455</v>
      </c>
      <c r="JA113" s="1126" t="s">
        <v>2154</v>
      </c>
      <c r="JB113" s="1059">
        <v>163176</v>
      </c>
      <c r="JC113" s="1059">
        <v>9873</v>
      </c>
      <c r="JD113" s="1059">
        <v>8667</v>
      </c>
      <c r="JE113" s="1059">
        <v>8703</v>
      </c>
      <c r="JF113" s="1059">
        <v>8921</v>
      </c>
      <c r="JG113" s="1126">
        <v>8420</v>
      </c>
      <c r="JH113" s="1059">
        <v>30445</v>
      </c>
      <c r="JI113" s="1059">
        <v>196</v>
      </c>
      <c r="JJ113" s="1059">
        <v>365</v>
      </c>
      <c r="JK113" s="1059">
        <v>468</v>
      </c>
      <c r="JL113" s="1059">
        <v>526</v>
      </c>
      <c r="JM113" s="1126">
        <v>530</v>
      </c>
      <c r="JN113" s="1060">
        <v>0.18657768299259694</v>
      </c>
      <c r="JO113" s="1060">
        <v>1.9852121948749114E-2</v>
      </c>
      <c r="JP113" s="1060">
        <v>4.2113764855197876E-2</v>
      </c>
      <c r="JQ113" s="1060">
        <v>5.3774560496380561E-2</v>
      </c>
      <c r="JR113" s="1060">
        <v>5.896199977580989E-2</v>
      </c>
      <c r="JS113" s="1072">
        <v>6.2945368171021379E-2</v>
      </c>
      <c r="JT113" s="1059">
        <v>165822</v>
      </c>
      <c r="JU113" s="1059">
        <v>156799</v>
      </c>
      <c r="JV113" s="1059">
        <v>150437</v>
      </c>
      <c r="JW113" s="1059">
        <v>6362</v>
      </c>
      <c r="JX113" s="1059">
        <v>1241</v>
      </c>
      <c r="JY113" s="1059">
        <v>220</v>
      </c>
      <c r="JZ113" s="1059">
        <v>4901</v>
      </c>
      <c r="KA113" s="1059">
        <v>2722</v>
      </c>
      <c r="KB113" s="1059">
        <v>4430</v>
      </c>
      <c r="KC113" s="1059">
        <v>1182</v>
      </c>
      <c r="KD113" s="1059">
        <v>689</v>
      </c>
      <c r="KE113" s="1060">
        <v>0.90721978989518881</v>
      </c>
      <c r="KF113" s="1072">
        <v>9.2780210104811189E-2</v>
      </c>
      <c r="KG113" s="1059">
        <v>9883</v>
      </c>
      <c r="KH113" s="1059">
        <v>8833</v>
      </c>
      <c r="KI113" s="1059">
        <v>8535</v>
      </c>
      <c r="KJ113" s="1059">
        <v>298</v>
      </c>
      <c r="KK113" s="1059">
        <v>10</v>
      </c>
      <c r="KL113" s="1059">
        <v>21</v>
      </c>
      <c r="KM113" s="1059">
        <v>267</v>
      </c>
      <c r="KN113" s="1059">
        <v>555</v>
      </c>
      <c r="KO113" s="1059">
        <v>371</v>
      </c>
      <c r="KP113" s="1059">
        <v>65</v>
      </c>
      <c r="KQ113" s="1059">
        <v>59</v>
      </c>
      <c r="KR113" s="1060">
        <v>0.86360416877466362</v>
      </c>
      <c r="KS113" s="1072">
        <v>0.13639583122533638</v>
      </c>
      <c r="KT113" s="1059">
        <v>5337</v>
      </c>
      <c r="KU113" s="1059">
        <v>4780</v>
      </c>
      <c r="KV113" s="1059">
        <v>4656</v>
      </c>
      <c r="KW113" s="1059">
        <v>124</v>
      </c>
      <c r="KX113" s="1059">
        <v>13</v>
      </c>
      <c r="KY113" s="1059">
        <v>10</v>
      </c>
      <c r="KZ113" s="1059">
        <v>101</v>
      </c>
      <c r="LA113" s="1059">
        <v>261</v>
      </c>
      <c r="LB113" s="1059">
        <v>218</v>
      </c>
      <c r="LC113" s="1059">
        <v>48</v>
      </c>
      <c r="LD113" s="1059">
        <v>30</v>
      </c>
      <c r="LE113" s="1060">
        <v>0.87240022484541879</v>
      </c>
      <c r="LF113" s="1072">
        <v>0.12759977515458121</v>
      </c>
      <c r="LG113" s="1059">
        <v>3332</v>
      </c>
      <c r="LH113" s="1059">
        <v>3048</v>
      </c>
      <c r="LI113" s="1059">
        <v>2980</v>
      </c>
      <c r="LJ113" s="1059">
        <v>68</v>
      </c>
      <c r="LK113" s="1059">
        <v>9</v>
      </c>
      <c r="LL113" s="1059">
        <v>5</v>
      </c>
      <c r="LM113" s="1059">
        <v>54</v>
      </c>
      <c r="LN113" s="1059">
        <v>135</v>
      </c>
      <c r="LO113" s="1059">
        <v>113</v>
      </c>
      <c r="LP113" s="1059">
        <v>19</v>
      </c>
      <c r="LQ113" s="1059">
        <v>17</v>
      </c>
      <c r="LR113" s="1060">
        <v>0.89435774309723892</v>
      </c>
      <c r="LS113" s="1072">
        <v>0.10564225690276108</v>
      </c>
      <c r="LT113" s="1059">
        <v>8757</v>
      </c>
      <c r="LU113" s="1059">
        <v>8089</v>
      </c>
      <c r="LV113" s="1059">
        <v>7907</v>
      </c>
      <c r="LW113" s="1059">
        <v>182</v>
      </c>
      <c r="LX113" s="1059">
        <v>18</v>
      </c>
      <c r="LY113" s="1059">
        <v>18</v>
      </c>
      <c r="LZ113" s="1059">
        <v>146</v>
      </c>
      <c r="MA113" s="1059">
        <v>297</v>
      </c>
      <c r="MB113" s="1059">
        <v>279</v>
      </c>
      <c r="MC113" s="1059">
        <v>61</v>
      </c>
      <c r="MD113" s="1059">
        <v>31</v>
      </c>
      <c r="ME113" s="1060">
        <v>0.90293479502112595</v>
      </c>
      <c r="MF113" s="1072">
        <v>9.7065204978874053E-2</v>
      </c>
      <c r="MG113" s="1059">
        <v>1963</v>
      </c>
      <c r="MH113" s="1059">
        <v>1816</v>
      </c>
      <c r="MI113" s="1059">
        <v>1763</v>
      </c>
      <c r="MJ113" s="1059">
        <v>53</v>
      </c>
      <c r="MK113" s="1059">
        <v>2</v>
      </c>
      <c r="ML113" s="1059">
        <v>9</v>
      </c>
      <c r="MM113" s="1059">
        <v>42</v>
      </c>
      <c r="MN113" s="1059">
        <v>60</v>
      </c>
      <c r="MO113" s="1059">
        <v>57</v>
      </c>
      <c r="MP113" s="1059">
        <v>22</v>
      </c>
      <c r="MQ113" s="1059">
        <v>8</v>
      </c>
      <c r="MR113" s="1060">
        <v>0.89811512990320941</v>
      </c>
      <c r="MS113" s="1072">
        <v>0.10188487009679059</v>
      </c>
      <c r="MT113" s="1059">
        <v>3771</v>
      </c>
      <c r="MU113" s="1059">
        <v>3485</v>
      </c>
      <c r="MV113" s="1059">
        <v>3401</v>
      </c>
      <c r="MW113" s="1059">
        <v>84</v>
      </c>
      <c r="MX113" s="1059">
        <v>7</v>
      </c>
      <c r="MY113" s="1059">
        <v>9</v>
      </c>
      <c r="MZ113" s="1059">
        <v>68</v>
      </c>
      <c r="NA113" s="1059">
        <v>108</v>
      </c>
      <c r="NB113" s="1059">
        <v>126</v>
      </c>
      <c r="NC113" s="1059">
        <v>35</v>
      </c>
      <c r="ND113" s="1059">
        <v>17</v>
      </c>
      <c r="NE113" s="1060">
        <v>0.90188278971095204</v>
      </c>
      <c r="NF113" s="1072">
        <v>9.8117210289047962E-2</v>
      </c>
      <c r="NG113" s="1059">
        <v>3465</v>
      </c>
      <c r="NH113" s="1059">
        <v>3196</v>
      </c>
      <c r="NI113" s="1059">
        <v>3110</v>
      </c>
      <c r="NJ113" s="1059">
        <v>86</v>
      </c>
      <c r="NK113" s="1059">
        <v>6</v>
      </c>
      <c r="NL113" s="1059">
        <v>10</v>
      </c>
      <c r="NM113" s="1059">
        <v>70</v>
      </c>
      <c r="NN113" s="1059">
        <v>94</v>
      </c>
      <c r="NO113" s="1059">
        <v>118</v>
      </c>
      <c r="NP113" s="1059">
        <v>38</v>
      </c>
      <c r="NQ113" s="1059">
        <v>19</v>
      </c>
      <c r="NR113" s="1060">
        <v>0.89754689754689754</v>
      </c>
      <c r="NS113" s="1072">
        <v>0.10245310245310246</v>
      </c>
      <c r="NT113" s="1059">
        <v>8479</v>
      </c>
      <c r="NU113" s="1059">
        <v>7930</v>
      </c>
      <c r="NV113" s="1059">
        <v>7613</v>
      </c>
      <c r="NW113" s="1059">
        <v>317</v>
      </c>
      <c r="NX113" s="1059">
        <v>43</v>
      </c>
      <c r="NY113" s="1059">
        <v>19</v>
      </c>
      <c r="NZ113" s="1059">
        <v>255</v>
      </c>
      <c r="OA113" s="1059">
        <v>181</v>
      </c>
      <c r="OB113" s="1059">
        <v>262</v>
      </c>
      <c r="OC113" s="1059">
        <v>68</v>
      </c>
      <c r="OD113" s="1059">
        <v>38</v>
      </c>
      <c r="OE113" s="1060">
        <v>0.8978653143059323</v>
      </c>
      <c r="OF113" s="1072">
        <v>0.1021346856940677</v>
      </c>
      <c r="OG113" s="1059">
        <v>44987</v>
      </c>
      <c r="OH113" s="1059">
        <v>41177</v>
      </c>
      <c r="OI113" s="1059">
        <v>39965</v>
      </c>
      <c r="OJ113" s="1059">
        <v>1212</v>
      </c>
      <c r="OK113" s="1059">
        <v>108</v>
      </c>
      <c r="OL113" s="1059">
        <v>101</v>
      </c>
      <c r="OM113" s="1059">
        <v>1003</v>
      </c>
      <c r="ON113" s="1059">
        <v>1691</v>
      </c>
      <c r="OO113" s="1059">
        <v>1544</v>
      </c>
      <c r="OP113" s="1059">
        <v>356</v>
      </c>
      <c r="OQ113" s="1059">
        <v>219</v>
      </c>
      <c r="OR113" s="1060">
        <v>0.8883677506835308</v>
      </c>
      <c r="OS113" s="1072">
        <v>0.1116322493164692</v>
      </c>
      <c r="OT113" s="1059">
        <v>167590</v>
      </c>
      <c r="OU113" s="1059">
        <v>17.754641362849821</v>
      </c>
      <c r="OV113" s="1060">
        <v>0</v>
      </c>
      <c r="OW113" s="1072">
        <v>0.18691588785046728</v>
      </c>
      <c r="OX113" s="1059" t="s">
        <v>770</v>
      </c>
      <c r="OY113" s="1060" t="s">
        <v>770</v>
      </c>
      <c r="OZ113" s="1059" t="s">
        <v>770</v>
      </c>
      <c r="PA113" s="1060" t="s">
        <v>770</v>
      </c>
      <c r="PB113" s="1072" t="s">
        <v>770</v>
      </c>
      <c r="PC113" s="1059">
        <v>7660</v>
      </c>
      <c r="PD113" s="1059">
        <v>1120</v>
      </c>
      <c r="PE113" s="1126">
        <v>570</v>
      </c>
      <c r="PF113" s="1059">
        <v>7400</v>
      </c>
      <c r="PG113" s="1059">
        <v>1120</v>
      </c>
      <c r="PH113" s="1126">
        <v>540</v>
      </c>
      <c r="PI113" s="1059">
        <v>7090</v>
      </c>
      <c r="PJ113" s="1059">
        <v>1150</v>
      </c>
      <c r="PK113" s="1126">
        <v>470</v>
      </c>
      <c r="PL113" s="1059">
        <v>6810</v>
      </c>
      <c r="PM113" s="1059">
        <v>1180</v>
      </c>
      <c r="PN113" s="1126">
        <v>410</v>
      </c>
      <c r="PO113" s="1059">
        <v>6490</v>
      </c>
      <c r="PP113" s="1059">
        <v>1170</v>
      </c>
      <c r="PQ113" s="1126">
        <v>390</v>
      </c>
      <c r="PR113" s="1059">
        <v>6120</v>
      </c>
      <c r="PS113" s="1059">
        <v>1220</v>
      </c>
      <c r="PT113" s="1126">
        <v>350</v>
      </c>
      <c r="PU113" s="1059">
        <v>49</v>
      </c>
      <c r="PV113" s="1059">
        <v>62</v>
      </c>
      <c r="PW113" s="1059">
        <v>54</v>
      </c>
      <c r="PX113" s="1059">
        <v>68</v>
      </c>
      <c r="PY113" s="1059">
        <v>85</v>
      </c>
      <c r="PZ113" s="1059">
        <v>76</v>
      </c>
      <c r="QA113" s="1059">
        <v>110</v>
      </c>
      <c r="QB113" s="1126">
        <v>120</v>
      </c>
      <c r="QC113" s="1059">
        <v>1770</v>
      </c>
      <c r="QD113" s="1059">
        <v>1907</v>
      </c>
      <c r="QE113" s="1059">
        <v>1828</v>
      </c>
      <c r="QF113" s="1059">
        <v>1877</v>
      </c>
      <c r="QG113" s="1059">
        <v>1969</v>
      </c>
      <c r="QH113" s="1059">
        <v>1947</v>
      </c>
      <c r="QI113" s="1059">
        <v>1905</v>
      </c>
      <c r="QJ113" s="1059">
        <v>1938</v>
      </c>
      <c r="QK113" s="1126">
        <v>1863</v>
      </c>
      <c r="QL113" s="1059">
        <v>1826</v>
      </c>
      <c r="QM113" s="1059">
        <v>1924</v>
      </c>
      <c r="QN113" s="1059">
        <v>1959</v>
      </c>
      <c r="QO113" s="1059">
        <v>1986</v>
      </c>
      <c r="QP113" s="1059">
        <v>2111</v>
      </c>
      <c r="QQ113" s="1059">
        <v>2106</v>
      </c>
      <c r="QR113" s="1059">
        <v>2059</v>
      </c>
      <c r="QS113" s="1059">
        <v>2052</v>
      </c>
      <c r="QT113" s="1059">
        <v>2100</v>
      </c>
      <c r="QU113" s="1059">
        <v>1926</v>
      </c>
      <c r="QV113" s="1059">
        <v>1886</v>
      </c>
      <c r="QW113" s="1059">
        <v>1815</v>
      </c>
      <c r="QX113" s="1059">
        <v>1803</v>
      </c>
      <c r="QY113" s="1059">
        <v>1674</v>
      </c>
      <c r="QZ113" s="1059">
        <v>1734</v>
      </c>
      <c r="RA113" s="1059">
        <v>1653</v>
      </c>
      <c r="RB113" s="1059">
        <v>1825</v>
      </c>
      <c r="RC113" s="1059">
        <v>1890</v>
      </c>
      <c r="RD113" s="1059">
        <v>1901</v>
      </c>
      <c r="RE113" s="1059">
        <v>1578</v>
      </c>
      <c r="RF113" s="1059">
        <v>1501</v>
      </c>
      <c r="RG113" s="1059">
        <v>1427</v>
      </c>
      <c r="RH113" s="1059">
        <v>1459</v>
      </c>
      <c r="RI113" s="1059">
        <v>1699</v>
      </c>
      <c r="RJ113" s="1126">
        <v>1702</v>
      </c>
      <c r="RK113" s="1059">
        <v>1899</v>
      </c>
      <c r="RL113" s="1059">
        <v>1925</v>
      </c>
      <c r="RM113" s="1059">
        <v>1983</v>
      </c>
      <c r="RN113" s="1059">
        <v>2095</v>
      </c>
      <c r="RO113" s="1059">
        <v>2093</v>
      </c>
      <c r="RP113" s="1059">
        <v>2053</v>
      </c>
      <c r="RQ113" s="1059">
        <v>2056</v>
      </c>
      <c r="RR113" s="1059">
        <v>2088</v>
      </c>
      <c r="RS113" s="1059">
        <v>1911</v>
      </c>
      <c r="RT113" s="1059">
        <v>1882</v>
      </c>
      <c r="RU113" s="1059">
        <v>1812</v>
      </c>
      <c r="RV113" s="1059">
        <v>1797</v>
      </c>
      <c r="RW113" s="1059">
        <v>1682</v>
      </c>
      <c r="RX113" s="1059">
        <v>1701</v>
      </c>
      <c r="RY113" s="1059">
        <v>1646</v>
      </c>
      <c r="RZ113" s="1059">
        <v>1826</v>
      </c>
      <c r="SA113" s="1059">
        <v>1900</v>
      </c>
      <c r="SB113" s="1059">
        <v>1945</v>
      </c>
      <c r="SC113" s="1059">
        <v>1824</v>
      </c>
      <c r="SD113" s="1059">
        <v>1653</v>
      </c>
      <c r="SE113" s="1059">
        <v>1382</v>
      </c>
      <c r="SF113" s="1059">
        <v>1405</v>
      </c>
      <c r="SG113" s="1059">
        <v>1619</v>
      </c>
      <c r="SH113" s="1059">
        <v>1705</v>
      </c>
      <c r="SI113" s="1126">
        <v>1745</v>
      </c>
      <c r="SJ113" s="1059">
        <v>1881</v>
      </c>
      <c r="SK113" s="1059">
        <v>1952</v>
      </c>
      <c r="SL113" s="1059">
        <v>2043</v>
      </c>
      <c r="SM113" s="1059">
        <v>2079</v>
      </c>
      <c r="SN113" s="1059">
        <v>2028</v>
      </c>
      <c r="SO113" s="1059">
        <v>2051</v>
      </c>
      <c r="SP113" s="1059">
        <v>2081</v>
      </c>
      <c r="SQ113" s="1059">
        <v>1919</v>
      </c>
      <c r="SR113" s="1059">
        <v>1875</v>
      </c>
      <c r="SS113" s="1059">
        <v>1802</v>
      </c>
      <c r="ST113" s="1059">
        <v>1791</v>
      </c>
      <c r="SU113" s="1059">
        <v>1672</v>
      </c>
      <c r="SV113" s="1059">
        <v>1686</v>
      </c>
      <c r="SW113" s="1059">
        <v>1628</v>
      </c>
      <c r="SX113" s="1059">
        <v>1820</v>
      </c>
      <c r="SY113" s="1059">
        <v>1882</v>
      </c>
      <c r="SZ113" s="1059">
        <v>1923</v>
      </c>
      <c r="TA113" s="1059">
        <v>1888</v>
      </c>
      <c r="TB113" s="1059">
        <v>1938</v>
      </c>
      <c r="TC113" s="1059">
        <v>1540</v>
      </c>
      <c r="TD113" s="1059">
        <v>1411</v>
      </c>
      <c r="TE113" s="1059">
        <v>1536</v>
      </c>
      <c r="TF113" s="1059">
        <v>1629</v>
      </c>
      <c r="TG113" s="1059">
        <v>1737</v>
      </c>
      <c r="TH113" s="1126">
        <v>1804</v>
      </c>
      <c r="TI113" s="1059">
        <v>940</v>
      </c>
      <c r="TJ113" s="1059">
        <v>1045</v>
      </c>
      <c r="TK113" s="1059">
        <v>1985</v>
      </c>
      <c r="TL113" s="1060">
        <v>0.52644836272040307</v>
      </c>
      <c r="TM113" s="1060">
        <v>0.50445353262187209</v>
      </c>
      <c r="TN113" s="1060">
        <v>0.54834102248673933</v>
      </c>
      <c r="TO113" s="1126" t="s">
        <v>2154</v>
      </c>
      <c r="TP113" s="1059">
        <v>761</v>
      </c>
      <c r="TQ113" s="1059">
        <v>1116</v>
      </c>
      <c r="TR113" s="1059">
        <v>1877</v>
      </c>
      <c r="TS113" s="1060">
        <v>0.59456579648375063</v>
      </c>
      <c r="TT113" s="1060">
        <v>0.57218309841638759</v>
      </c>
      <c r="TU113" s="1060">
        <v>0.61656220934739847</v>
      </c>
      <c r="TV113" s="1126" t="s">
        <v>2154</v>
      </c>
      <c r="TW113" s="1059">
        <v>695</v>
      </c>
      <c r="TX113" s="1059">
        <v>1270</v>
      </c>
      <c r="TY113" s="1059">
        <v>1965</v>
      </c>
      <c r="TZ113" s="1060">
        <v>0.64631043256997456</v>
      </c>
      <c r="UA113" s="1060">
        <v>0.62490398079300635</v>
      </c>
      <c r="UB113" s="1060">
        <v>0.66714594401120642</v>
      </c>
      <c r="UC113" s="1126" t="s">
        <v>2154</v>
      </c>
      <c r="UD113" s="1059">
        <v>624</v>
      </c>
      <c r="UE113" s="1059">
        <v>1399</v>
      </c>
      <c r="UF113" s="1059">
        <v>2023</v>
      </c>
      <c r="UG113" s="1060">
        <v>0.69154720711814133</v>
      </c>
      <c r="UH113" s="1060">
        <v>0.67107406811945913</v>
      </c>
      <c r="UI113" s="1060">
        <v>0.71129426988115063</v>
      </c>
      <c r="UJ113" s="1126" t="s">
        <v>2154</v>
      </c>
      <c r="UK113" s="1059">
        <v>564</v>
      </c>
      <c r="UL113" s="1059">
        <v>1383</v>
      </c>
      <c r="UM113" s="1059">
        <v>1947</v>
      </c>
      <c r="UN113" s="1060">
        <v>0.71032357473035435</v>
      </c>
      <c r="UO113" s="1060">
        <v>0.68977617912267475</v>
      </c>
      <c r="UP113" s="1060">
        <v>0.73004266176616672</v>
      </c>
      <c r="UQ113" s="1126" t="s">
        <v>2154</v>
      </c>
      <c r="UR113" s="1059">
        <v>23350</v>
      </c>
      <c r="US113" s="1059">
        <v>22788</v>
      </c>
      <c r="UT113" s="1059">
        <v>562</v>
      </c>
      <c r="UU113" s="1059">
        <v>472</v>
      </c>
      <c r="UV113" s="1060">
        <v>0.83985765124555156</v>
      </c>
      <c r="UW113" s="1059">
        <v>90</v>
      </c>
      <c r="UX113" s="1072">
        <v>0.16014234875444841</v>
      </c>
      <c r="UY113" s="1059">
        <v>18540</v>
      </c>
      <c r="UZ113" s="1059">
        <v>11618</v>
      </c>
      <c r="VA113" s="1059">
        <v>2698</v>
      </c>
      <c r="VB113" s="1059">
        <v>4224</v>
      </c>
      <c r="VC113" s="1060">
        <v>0.62664509169363536</v>
      </c>
      <c r="VD113" s="1060">
        <v>0.14552319309600864</v>
      </c>
      <c r="VE113" s="1072">
        <v>0.227831715210356</v>
      </c>
      <c r="VF113" s="1059">
        <v>47340</v>
      </c>
      <c r="VG113" s="1059">
        <v>3214</v>
      </c>
      <c r="VH113" s="1059">
        <v>3069</v>
      </c>
      <c r="VI113" s="1059">
        <v>1409</v>
      </c>
      <c r="VJ113" s="1059">
        <v>33187</v>
      </c>
      <c r="VK113" s="1059">
        <v>2599</v>
      </c>
      <c r="VL113" s="1059">
        <v>19033</v>
      </c>
      <c r="VM113" s="1072">
        <v>0.13655230389323805</v>
      </c>
      <c r="VN113" s="1059">
        <v>10257</v>
      </c>
      <c r="VO113" s="1059">
        <v>17</v>
      </c>
      <c r="VP113" s="1059">
        <v>2933</v>
      </c>
      <c r="VQ113" s="1059">
        <v>4436</v>
      </c>
      <c r="VR113" s="1059">
        <v>1492</v>
      </c>
      <c r="VS113" s="1126">
        <v>19135</v>
      </c>
      <c r="VT113" s="1059">
        <v>7760</v>
      </c>
      <c r="VU113" s="1059">
        <v>6238</v>
      </c>
      <c r="VV113" s="1059">
        <v>1501</v>
      </c>
      <c r="VW113" s="1059">
        <v>20</v>
      </c>
      <c r="VX113" s="1059">
        <v>1521</v>
      </c>
      <c r="VY113" s="1060">
        <v>0.1934278350515464</v>
      </c>
      <c r="VZ113" s="1072">
        <v>0.19600515463917526</v>
      </c>
      <c r="WA113" s="1059">
        <v>1360</v>
      </c>
      <c r="WB113" s="1059">
        <v>1235</v>
      </c>
      <c r="WC113" s="1059">
        <v>1050</v>
      </c>
      <c r="WD113" s="1059">
        <v>985</v>
      </c>
      <c r="WE113" s="1059">
        <v>950</v>
      </c>
      <c r="WF113" s="1059">
        <v>840</v>
      </c>
      <c r="WG113" s="1126">
        <v>805</v>
      </c>
      <c r="WH113" s="1059">
        <v>4432</v>
      </c>
      <c r="WI113" s="1059">
        <v>1636</v>
      </c>
      <c r="WJ113" s="1060">
        <v>0.36913357400722024</v>
      </c>
      <c r="WK113" s="1126">
        <v>445</v>
      </c>
      <c r="WL113" s="1059">
        <v>110</v>
      </c>
      <c r="WM113" s="1060">
        <v>6.0606060606060608E-2</v>
      </c>
      <c r="WN113" s="1060">
        <v>5.0529273291872095E-2</v>
      </c>
      <c r="WO113" s="1072">
        <v>7.2538879644244242E-2</v>
      </c>
      <c r="WP113" s="1059" t="s">
        <v>770</v>
      </c>
      <c r="WQ113" s="1060" t="s">
        <v>770</v>
      </c>
      <c r="WR113" s="1060" t="s">
        <v>770</v>
      </c>
      <c r="WS113" s="1072" t="s">
        <v>770</v>
      </c>
      <c r="WT113" s="1059">
        <v>135</v>
      </c>
      <c r="WU113" s="1060">
        <v>7.1315372424722662E-2</v>
      </c>
      <c r="WV113" s="1060">
        <v>6.0569718735978627E-2</v>
      </c>
      <c r="WW113" s="1072">
        <v>8.3797359254264736E-2</v>
      </c>
      <c r="WX113" s="1059">
        <v>111</v>
      </c>
      <c r="WY113" s="1060">
        <v>6.2711864406779658E-2</v>
      </c>
      <c r="WZ113" s="1060">
        <v>5.2336772756358743E-2</v>
      </c>
      <c r="XA113" s="1072">
        <v>7.4980952115649091E-2</v>
      </c>
      <c r="XB113" s="1059">
        <v>3646</v>
      </c>
      <c r="XC113" s="1059">
        <v>74001</v>
      </c>
      <c r="XD113" s="1072">
        <v>4.926960446480453E-2</v>
      </c>
      <c r="XE113" s="1059">
        <v>1535</v>
      </c>
      <c r="XF113" s="1059">
        <v>8930</v>
      </c>
      <c r="XG113" s="1060">
        <v>0.17189249720044794</v>
      </c>
      <c r="XH113" s="1060">
        <v>0.1642088133626215</v>
      </c>
      <c r="XI113" s="1060">
        <v>0.17985834665909381</v>
      </c>
      <c r="XJ113" s="1059">
        <v>1765</v>
      </c>
      <c r="XK113" s="1059">
        <v>9165</v>
      </c>
      <c r="XL113" s="1060">
        <v>0.19258046917621385</v>
      </c>
      <c r="XM113" s="1060">
        <v>0.1846368828909967</v>
      </c>
      <c r="XN113" s="1060">
        <v>0.20078165386656008</v>
      </c>
      <c r="XO113" s="1059">
        <v>1745</v>
      </c>
      <c r="XP113" s="1059">
        <v>9375</v>
      </c>
      <c r="XQ113" s="1060">
        <v>0.18613333333333335</v>
      </c>
      <c r="XR113" s="1060">
        <v>0.17838381570952888</v>
      </c>
      <c r="XS113" s="1060">
        <v>0.1941399628574684</v>
      </c>
      <c r="XT113" s="1059">
        <v>1725</v>
      </c>
      <c r="XU113" s="1059">
        <v>9600</v>
      </c>
      <c r="XV113" s="1060">
        <v>0.1796875</v>
      </c>
      <c r="XW113" s="1060">
        <v>0.17213609229165999</v>
      </c>
      <c r="XX113" s="1060">
        <v>0.18749515252116405</v>
      </c>
      <c r="XY113" s="1059">
        <v>1570</v>
      </c>
      <c r="XZ113" s="1059">
        <v>9730</v>
      </c>
      <c r="YA113" s="1060">
        <v>0.16135662898252826</v>
      </c>
      <c r="YB113" s="1060">
        <v>0.15418122953828051</v>
      </c>
      <c r="YC113" s="1060">
        <v>0.16879931952046562</v>
      </c>
      <c r="YD113" s="1059">
        <v>1540</v>
      </c>
      <c r="YE113" s="1059">
        <v>9325</v>
      </c>
      <c r="YF113" s="1060">
        <v>0.16514745308310991</v>
      </c>
      <c r="YG113" s="1060">
        <v>0.15774922029719726</v>
      </c>
      <c r="YH113" s="1060">
        <v>0.17282145907744592</v>
      </c>
      <c r="YI113" s="1059">
        <v>1620</v>
      </c>
      <c r="YJ113" s="1059" t="s">
        <v>770</v>
      </c>
      <c r="YK113" s="1060">
        <v>0.17100000000000001</v>
      </c>
      <c r="YL113" s="1060">
        <v>0.16400000000000001</v>
      </c>
      <c r="YM113" s="1072">
        <v>0.17899999999999999</v>
      </c>
      <c r="YN113" s="1059">
        <v>1850</v>
      </c>
      <c r="YO113" s="1059">
        <v>1800</v>
      </c>
      <c r="YP113" s="1059">
        <v>1815</v>
      </c>
      <c r="YQ113" s="1059">
        <v>1650</v>
      </c>
      <c r="YR113" s="1059">
        <v>1475</v>
      </c>
      <c r="YS113" s="1059">
        <v>1410</v>
      </c>
      <c r="YT113" s="1126">
        <v>1235</v>
      </c>
      <c r="YU113" s="1059">
        <v>74</v>
      </c>
      <c r="YV113" s="1059">
        <v>621</v>
      </c>
      <c r="YW113" s="1060">
        <v>0.11916264090177134</v>
      </c>
      <c r="YX113" s="1060">
        <v>9.5993545739571959E-2</v>
      </c>
      <c r="YY113" s="1060">
        <v>0.14701443120753213</v>
      </c>
      <c r="YZ113" s="1059">
        <v>53</v>
      </c>
      <c r="ZA113" s="1059">
        <v>622</v>
      </c>
      <c r="ZB113" s="1060">
        <v>8.5209003215434079E-2</v>
      </c>
      <c r="ZC113" s="1060">
        <v>6.5733776793647364E-2</v>
      </c>
      <c r="ZD113" s="1060">
        <v>0.10977626216681741</v>
      </c>
      <c r="ZE113" s="1059">
        <v>63</v>
      </c>
      <c r="ZF113" s="1059">
        <v>619</v>
      </c>
      <c r="ZG113" s="1060">
        <v>0.10177705977382875</v>
      </c>
      <c r="ZH113" s="1060">
        <v>8.0361239496275827E-2</v>
      </c>
      <c r="ZI113" s="1060">
        <v>0.12810506759018508</v>
      </c>
      <c r="ZJ113" s="1059">
        <v>120</v>
      </c>
      <c r="ZK113" s="1059">
        <v>617</v>
      </c>
      <c r="ZL113" s="1060">
        <v>0.19448946515397084</v>
      </c>
      <c r="ZM113" s="1060">
        <v>0.16518801503531746</v>
      </c>
      <c r="ZN113" s="1072">
        <v>0.22757161039929488</v>
      </c>
      <c r="ZO113" s="1059">
        <v>1765</v>
      </c>
      <c r="ZP113" s="1059">
        <v>226</v>
      </c>
      <c r="ZQ113" s="1059">
        <v>1539</v>
      </c>
      <c r="ZR113" s="1060">
        <v>0.87195467422096318</v>
      </c>
      <c r="ZS113" s="1059">
        <v>618</v>
      </c>
      <c r="ZT113" s="1059">
        <v>216</v>
      </c>
      <c r="ZU113" s="1059">
        <v>834</v>
      </c>
      <c r="ZV113" s="1060">
        <v>0.40155945419103312</v>
      </c>
      <c r="ZW113" s="1060">
        <v>0.37734240452352602</v>
      </c>
      <c r="ZX113" s="1060">
        <v>0.42626671016049023</v>
      </c>
      <c r="ZY113" s="1060">
        <v>0.54191033138401556</v>
      </c>
      <c r="ZZ113" s="1060">
        <v>0.51694431439336075</v>
      </c>
      <c r="AAA113" s="1072">
        <v>0.56666764668176095</v>
      </c>
      <c r="AAB113" s="1059">
        <v>708</v>
      </c>
      <c r="AAC113" s="1059">
        <v>1196</v>
      </c>
      <c r="AAD113" s="1059">
        <v>1904</v>
      </c>
      <c r="AAE113" s="1060">
        <v>0.62815126050420167</v>
      </c>
      <c r="AAF113" s="1059">
        <v>507</v>
      </c>
      <c r="AAG113" s="1060">
        <v>0.42391304347826086</v>
      </c>
      <c r="AAH113" s="1060">
        <v>0.39619356352418628</v>
      </c>
      <c r="AAI113" s="1060">
        <v>0.45211972931794897</v>
      </c>
      <c r="AAJ113" s="1059">
        <v>161</v>
      </c>
      <c r="AAK113" s="1059">
        <v>668</v>
      </c>
      <c r="AAL113" s="1060">
        <v>0.55852842809364545</v>
      </c>
      <c r="AAM113" s="1060">
        <v>0.53024340210401855</v>
      </c>
      <c r="AAN113" s="1072">
        <v>0.58643868032510826</v>
      </c>
      <c r="AAO113" s="1059">
        <v>1539</v>
      </c>
      <c r="AAP113" s="1059">
        <v>607</v>
      </c>
      <c r="AAQ113" s="1060">
        <v>0.39441195581546457</v>
      </c>
      <c r="AAR113" s="1060">
        <v>0.37028684560881259</v>
      </c>
      <c r="AAS113" s="1060">
        <v>0.41906286486084182</v>
      </c>
      <c r="AAT113" s="1059">
        <v>235</v>
      </c>
      <c r="AAU113" s="1059">
        <v>842</v>
      </c>
      <c r="AAV113" s="1060">
        <v>0.54710851202079269</v>
      </c>
      <c r="AAW113" s="1060">
        <v>0.52215267652098496</v>
      </c>
      <c r="AAX113" s="1072">
        <v>0.57182976034639998</v>
      </c>
      <c r="AAY113" s="1059">
        <v>1892</v>
      </c>
      <c r="AAZ113" s="1059">
        <v>1794</v>
      </c>
      <c r="ABA113" s="1059">
        <v>98</v>
      </c>
      <c r="ABB113" s="1060">
        <v>0.94820295983086678</v>
      </c>
      <c r="ABC113" s="1059">
        <v>724</v>
      </c>
      <c r="ABD113" s="1060">
        <v>0.40356744704570791</v>
      </c>
      <c r="ABE113" s="1060">
        <v>0.38109422601313797</v>
      </c>
      <c r="ABF113" s="1060">
        <v>0.42645276412749378</v>
      </c>
      <c r="ABG113" s="1059">
        <v>225</v>
      </c>
      <c r="ABH113" s="1059">
        <v>949</v>
      </c>
      <c r="ABI113" s="1060">
        <v>0.52898550724637683</v>
      </c>
      <c r="ABJ113" s="1060">
        <v>0.5058501000536979</v>
      </c>
      <c r="ABK113" s="1072">
        <v>0.5519970474184821</v>
      </c>
      <c r="ABL113" s="1059">
        <v>47340</v>
      </c>
      <c r="ABM113" s="1059">
        <v>28307</v>
      </c>
      <c r="ABN113" s="1059">
        <v>19033</v>
      </c>
      <c r="ABO113" s="1059">
        <v>3214</v>
      </c>
      <c r="ABP113" s="1059">
        <v>2001</v>
      </c>
      <c r="ABQ113" s="1059">
        <v>3551</v>
      </c>
      <c r="ABR113" s="1059">
        <v>3069</v>
      </c>
      <c r="ABS113" s="1059">
        <v>3018</v>
      </c>
      <c r="ABT113" s="1059">
        <v>1581</v>
      </c>
      <c r="ABU113" s="1059">
        <v>1409</v>
      </c>
      <c r="ABV113" s="1059">
        <v>1005</v>
      </c>
      <c r="ABW113" s="1126">
        <v>185</v>
      </c>
      <c r="ABX113" s="1059">
        <v>1235</v>
      </c>
      <c r="ABY113" s="1059">
        <v>1325</v>
      </c>
      <c r="ABZ113" s="1059">
        <v>875</v>
      </c>
      <c r="ACA113" s="1059">
        <v>455</v>
      </c>
      <c r="ACB113" s="1059">
        <v>3440</v>
      </c>
      <c r="ACC113" s="1059">
        <v>3865</v>
      </c>
      <c r="ACD113" s="1059">
        <v>2090</v>
      </c>
      <c r="ACE113" s="1059">
        <v>1410</v>
      </c>
      <c r="ACF113" s="1059">
        <v>1315</v>
      </c>
      <c r="ACG113" s="1059">
        <v>865</v>
      </c>
      <c r="ACH113" s="1059">
        <v>475</v>
      </c>
      <c r="ACI113" s="1059">
        <v>3595</v>
      </c>
      <c r="ACJ113" s="1059">
        <v>4030</v>
      </c>
      <c r="ACK113" s="1059">
        <v>2210</v>
      </c>
      <c r="ACL113" s="1059">
        <v>1475</v>
      </c>
      <c r="ACM113" s="1059">
        <v>1390</v>
      </c>
      <c r="ACN113" s="1059">
        <v>925</v>
      </c>
      <c r="ACO113" s="1059">
        <v>480</v>
      </c>
      <c r="ACP113" s="1059">
        <v>3760</v>
      </c>
      <c r="ACQ113" s="1059">
        <v>4240</v>
      </c>
      <c r="ACR113" s="1059">
        <v>2370</v>
      </c>
      <c r="ACS113" s="1059">
        <v>1650</v>
      </c>
      <c r="ACT113" s="1059">
        <v>1505</v>
      </c>
      <c r="ACU113" s="1059">
        <v>1100</v>
      </c>
      <c r="ACV113" s="1059">
        <v>525</v>
      </c>
      <c r="ACW113" s="1059">
        <v>4270</v>
      </c>
      <c r="ACX113" s="1059">
        <v>4835</v>
      </c>
      <c r="ACY113" s="1059">
        <v>2710</v>
      </c>
      <c r="ACZ113" s="1059">
        <v>1815</v>
      </c>
      <c r="ADA113" s="1059">
        <v>1590</v>
      </c>
      <c r="ADB113" s="1059">
        <v>1135</v>
      </c>
      <c r="ADC113" s="1059">
        <v>560</v>
      </c>
      <c r="ADD113" s="1059">
        <v>4460</v>
      </c>
      <c r="ADE113" s="1059">
        <v>5060</v>
      </c>
      <c r="ADF113" s="1059">
        <v>2810</v>
      </c>
      <c r="ADG113" s="1059">
        <v>1800</v>
      </c>
      <c r="ADH113" s="1059">
        <v>1655</v>
      </c>
      <c r="ADI113" s="1059">
        <v>1235</v>
      </c>
      <c r="ADJ113" s="1059">
        <v>575</v>
      </c>
      <c r="ADK113" s="1059">
        <v>4640</v>
      </c>
      <c r="ADL113" s="1059">
        <v>5230</v>
      </c>
      <c r="ADM113" s="1126">
        <v>2945</v>
      </c>
      <c r="ADN113" s="1059">
        <v>1876</v>
      </c>
      <c r="ADO113" s="1059">
        <v>1747</v>
      </c>
      <c r="ADP113" s="1060">
        <v>0.93123667377398722</v>
      </c>
      <c r="ADQ113" s="1059">
        <v>1745</v>
      </c>
      <c r="ADR113" s="1060">
        <v>0.9301705756929638</v>
      </c>
      <c r="ADS113" s="1059">
        <v>1881</v>
      </c>
      <c r="ADT113" s="1059">
        <v>1640</v>
      </c>
      <c r="ADU113" s="1060">
        <v>0.87187666135034558</v>
      </c>
      <c r="ADV113" s="1059">
        <v>1683</v>
      </c>
      <c r="ADW113" s="1060">
        <v>0.89473684210526316</v>
      </c>
      <c r="ADX113" s="1059">
        <v>1670</v>
      </c>
      <c r="ADY113" s="1060">
        <v>0.88782562466772996</v>
      </c>
      <c r="ADZ113" s="1059">
        <v>1644</v>
      </c>
      <c r="AEA113" s="1060">
        <v>0.87400318979266345</v>
      </c>
      <c r="AEB113" s="1059">
        <v>2108</v>
      </c>
      <c r="AEC113" s="1059">
        <v>2024</v>
      </c>
      <c r="AED113" s="1060">
        <v>0.96015180265654654</v>
      </c>
      <c r="AEE113" s="1059">
        <v>1687</v>
      </c>
      <c r="AEF113" s="1060">
        <v>0.80028462998102468</v>
      </c>
      <c r="AEG113" s="1059">
        <v>2024</v>
      </c>
      <c r="AEH113" s="1060">
        <v>0.96015180265654654</v>
      </c>
      <c r="AEI113" s="1059">
        <v>2024</v>
      </c>
      <c r="AEJ113" s="1060">
        <v>0.96015180265654654</v>
      </c>
      <c r="AEK113" s="1059">
        <v>1967</v>
      </c>
      <c r="AEL113" s="1060">
        <v>0.93311195445920303</v>
      </c>
      <c r="AEM113" s="1059">
        <v>1956</v>
      </c>
      <c r="AEN113" s="1060">
        <v>0.92789373814041742</v>
      </c>
      <c r="AEO113" s="1059">
        <v>1661</v>
      </c>
      <c r="AEP113" s="1072">
        <v>0.7879506641366224</v>
      </c>
      <c r="AEQ113" s="1158">
        <v>1888</v>
      </c>
      <c r="AER113" s="1042">
        <v>1547</v>
      </c>
      <c r="AES113" s="1144">
        <v>0.81938559322033899</v>
      </c>
      <c r="AET113" s="64">
        <v>478</v>
      </c>
      <c r="AEU113" s="1144">
        <v>0.25317796610169491</v>
      </c>
      <c r="AEV113" s="1042">
        <v>1566</v>
      </c>
      <c r="AEW113" s="1144">
        <v>0.82944915254237284</v>
      </c>
      <c r="AEX113" s="1042">
        <v>1897</v>
      </c>
      <c r="AEY113" s="1042">
        <v>1719</v>
      </c>
      <c r="AEZ113" s="1144">
        <v>0.90616763310490245</v>
      </c>
      <c r="AFA113" s="65">
        <v>1584</v>
      </c>
      <c r="AFB113" s="1144">
        <v>0.83500263574064315</v>
      </c>
      <c r="AFC113" s="65">
        <v>1349</v>
      </c>
      <c r="AFD113" s="1144">
        <v>0.71112282551396944</v>
      </c>
      <c r="AFE113" s="1042">
        <v>1588</v>
      </c>
      <c r="AFF113" s="1144">
        <v>0.83711122825513973</v>
      </c>
      <c r="AFG113" s="1042">
        <v>1194</v>
      </c>
      <c r="AFH113" s="1144">
        <v>0.62941486557722726</v>
      </c>
      <c r="AFI113" s="1042">
        <v>2059</v>
      </c>
      <c r="AFJ113" s="1042">
        <v>1970</v>
      </c>
      <c r="AFK113" s="1144">
        <v>0.95677513355998056</v>
      </c>
      <c r="AFL113" s="65">
        <v>1780</v>
      </c>
      <c r="AFM113" s="1144">
        <v>0.86449732880038854</v>
      </c>
      <c r="AFN113" s="65">
        <v>1970</v>
      </c>
      <c r="AFO113" s="1144">
        <v>0.95677513355998056</v>
      </c>
      <c r="AFP113" s="65">
        <v>1967</v>
      </c>
      <c r="AFQ113" s="1144">
        <v>0.95531811559009228</v>
      </c>
      <c r="AFR113" s="65">
        <v>1474</v>
      </c>
      <c r="AFS113" s="1144">
        <v>0.7158814958717824</v>
      </c>
      <c r="AFT113" s="65">
        <v>1903</v>
      </c>
      <c r="AFU113" s="1144">
        <v>0.9242350655658087</v>
      </c>
      <c r="AFV113" s="1042">
        <v>1907</v>
      </c>
      <c r="AFW113" s="1144">
        <v>0.92617775619232634</v>
      </c>
      <c r="AFX113" s="1042">
        <v>1840</v>
      </c>
      <c r="AFY113" s="1144">
        <v>0.89363768819815448</v>
      </c>
      <c r="AFZ113" s="1042">
        <v>1476</v>
      </c>
      <c r="AGA113" s="1144">
        <v>0.71685284118504133</v>
      </c>
      <c r="AGB113" s="1042">
        <v>1389</v>
      </c>
      <c r="AGC113" s="802">
        <v>0.67459932005828072</v>
      </c>
      <c r="AGD113" s="1042">
        <v>1868</v>
      </c>
      <c r="AGE113" s="1039">
        <v>1699</v>
      </c>
      <c r="AGF113" s="1145">
        <v>0.90952890792291219</v>
      </c>
      <c r="AGG113" s="1039">
        <v>16</v>
      </c>
      <c r="AGH113" s="1145">
        <v>8.5653104925053538E-3</v>
      </c>
      <c r="AGI113" s="1039">
        <v>1695</v>
      </c>
      <c r="AGJ113" s="1145">
        <v>0.90738758029978583</v>
      </c>
      <c r="AGK113" s="1039">
        <v>1911</v>
      </c>
      <c r="AGL113" s="1039">
        <v>1847</v>
      </c>
      <c r="AGM113" s="1145">
        <v>0.96650968079539512</v>
      </c>
      <c r="AGN113" s="1039">
        <v>1768</v>
      </c>
      <c r="AGO113" s="1145">
        <v>0.92517006802721091</v>
      </c>
      <c r="AGP113" s="1039">
        <v>1830</v>
      </c>
      <c r="AGQ113" s="1145">
        <v>0.95761381475667195</v>
      </c>
      <c r="AGR113" s="1039">
        <v>1771</v>
      </c>
      <c r="AGS113" s="1145">
        <v>0.92673992673992678</v>
      </c>
      <c r="AGT113" s="1039">
        <v>1765</v>
      </c>
      <c r="AGU113" s="1145">
        <v>0.92360020931449505</v>
      </c>
      <c r="AGV113" s="1039">
        <v>2066</v>
      </c>
      <c r="AGW113" s="1039">
        <v>1994</v>
      </c>
      <c r="AGX113" s="1145">
        <v>0.96515004840271057</v>
      </c>
      <c r="AGY113" s="1039">
        <v>1922</v>
      </c>
      <c r="AGZ113" s="1145">
        <v>0.93030009680542114</v>
      </c>
      <c r="AHA113" s="1039">
        <v>1994</v>
      </c>
      <c r="AHB113" s="1145">
        <v>0.96515004840271057</v>
      </c>
      <c r="AHC113" s="1039">
        <v>1989</v>
      </c>
      <c r="AHD113" s="1145">
        <v>0.962729912875121</v>
      </c>
      <c r="AHE113" s="1039">
        <v>1988</v>
      </c>
      <c r="AHF113" s="1145">
        <v>0.96224588576960313</v>
      </c>
      <c r="AHG113" s="1039">
        <v>1855</v>
      </c>
      <c r="AHH113" s="1145">
        <v>0.89787028073572117</v>
      </c>
      <c r="AHI113" s="1039">
        <v>1963</v>
      </c>
      <c r="AHJ113" s="1145">
        <v>0.95014520813165537</v>
      </c>
      <c r="AHK113" s="1039">
        <v>1930</v>
      </c>
      <c r="AHL113" s="1145">
        <v>0.93417231364956432</v>
      </c>
      <c r="AHM113" s="1039">
        <v>1997</v>
      </c>
      <c r="AHN113" s="1145">
        <v>0.96660212971926429</v>
      </c>
      <c r="AHO113" s="1039">
        <v>1897</v>
      </c>
      <c r="AHP113" s="749">
        <v>0.91819941916747339</v>
      </c>
    </row>
    <row r="114" spans="1:900" x14ac:dyDescent="0.2">
      <c r="A114" s="1981"/>
      <c r="B114" s="16" t="s">
        <v>735</v>
      </c>
      <c r="C114" s="974" t="s">
        <v>777</v>
      </c>
      <c r="D114" s="3" t="s">
        <v>770</v>
      </c>
      <c r="E114" s="1" t="s">
        <v>770</v>
      </c>
      <c r="F114" s="1" t="s">
        <v>770</v>
      </c>
      <c r="G114" s="1" t="s">
        <v>770</v>
      </c>
      <c r="H114" s="1" t="s">
        <v>770</v>
      </c>
      <c r="I114" s="1" t="s">
        <v>770</v>
      </c>
      <c r="J114" s="1" t="s">
        <v>770</v>
      </c>
      <c r="K114" s="1" t="s">
        <v>735</v>
      </c>
      <c r="L114" s="1" t="s">
        <v>737</v>
      </c>
      <c r="M114" s="1" t="s">
        <v>770</v>
      </c>
      <c r="N114" s="1" t="s">
        <v>770</v>
      </c>
      <c r="O114" s="1" t="s">
        <v>770</v>
      </c>
      <c r="P114" s="1" t="s">
        <v>770</v>
      </c>
      <c r="Q114" s="1" t="s">
        <v>770</v>
      </c>
      <c r="R114" s="1" t="s">
        <v>770</v>
      </c>
      <c r="S114" s="1" t="s">
        <v>770</v>
      </c>
      <c r="T114" s="1" t="s">
        <v>770</v>
      </c>
      <c r="U114" s="913" t="s">
        <v>770</v>
      </c>
      <c r="V114" s="1125">
        <v>3735</v>
      </c>
      <c r="W114" s="1059">
        <v>4290</v>
      </c>
      <c r="X114" s="1059">
        <v>24280</v>
      </c>
      <c r="Y114" s="1059">
        <v>28705</v>
      </c>
      <c r="Z114" s="1098">
        <v>0.15383031301482702</v>
      </c>
      <c r="AA114" s="1098">
        <v>0.14934700857572533</v>
      </c>
      <c r="AB114" s="1098">
        <v>0.15842313856077508</v>
      </c>
      <c r="AC114" s="1098">
        <v>0.14945131510189863</v>
      </c>
      <c r="AD114" s="1098">
        <v>0.14537375443118564</v>
      </c>
      <c r="AE114" s="1072">
        <v>0.15362268787155098</v>
      </c>
      <c r="AF114" s="1059">
        <v>3555</v>
      </c>
      <c r="AG114" s="1059">
        <v>4000</v>
      </c>
      <c r="AH114" s="1059">
        <v>24335</v>
      </c>
      <c r="AI114" s="1059">
        <v>28780</v>
      </c>
      <c r="AJ114" s="1098">
        <v>0.14608588452845694</v>
      </c>
      <c r="AK114" s="1098">
        <v>0.14170418840002658</v>
      </c>
      <c r="AL114" s="1098">
        <v>0.15057929891619287</v>
      </c>
      <c r="AM114" s="1098">
        <v>0.13898540653231412</v>
      </c>
      <c r="AN114" s="1098">
        <v>0.13503694620358409</v>
      </c>
      <c r="AO114" s="1072">
        <v>0.14303022805706167</v>
      </c>
      <c r="AP114" s="1059">
        <v>3625</v>
      </c>
      <c r="AQ114" s="1059">
        <v>4065</v>
      </c>
      <c r="AR114" s="1059">
        <v>24175</v>
      </c>
      <c r="AS114" s="1059">
        <v>28485</v>
      </c>
      <c r="AT114" s="1098">
        <v>0.14994829369183041</v>
      </c>
      <c r="AU114" s="1098">
        <v>0.14550344839504764</v>
      </c>
      <c r="AV114" s="1098">
        <v>0.15450436923239361</v>
      </c>
      <c r="AW114" s="1098">
        <v>0.14270668773038442</v>
      </c>
      <c r="AX114" s="1098">
        <v>0.13869297573131206</v>
      </c>
      <c r="AY114" s="1072">
        <v>0.14681675517781551</v>
      </c>
      <c r="AZ114" s="1059">
        <v>3880</v>
      </c>
      <c r="BA114" s="1059">
        <v>4440</v>
      </c>
      <c r="BB114" s="1059">
        <v>23790</v>
      </c>
      <c r="BC114" s="1059">
        <v>28130</v>
      </c>
      <c r="BD114" s="1098">
        <v>0.16309373686422868</v>
      </c>
      <c r="BE114" s="1098">
        <v>0.15845349263688441</v>
      </c>
      <c r="BF114" s="1098">
        <v>0.16784276651308713</v>
      </c>
      <c r="BG114" s="1098">
        <v>0.1578386064699609</v>
      </c>
      <c r="BH114" s="1098">
        <v>0.15362479261882378</v>
      </c>
      <c r="BI114" s="1072">
        <v>0.16214585931379302</v>
      </c>
      <c r="BJ114" s="1059">
        <v>8018</v>
      </c>
      <c r="BK114" s="1059">
        <v>8197</v>
      </c>
      <c r="BL114" s="1059">
        <v>7442</v>
      </c>
      <c r="BM114" s="1059">
        <v>7450</v>
      </c>
      <c r="BN114" s="1059">
        <v>7276</v>
      </c>
      <c r="BO114" s="1059">
        <v>31107</v>
      </c>
      <c r="BP114" s="1059">
        <v>38383</v>
      </c>
      <c r="BQ114" s="1126">
        <v>156997</v>
      </c>
      <c r="BR114" s="1059">
        <v>7953</v>
      </c>
      <c r="BS114" s="1059">
        <v>7990</v>
      </c>
      <c r="BT114" s="1059">
        <v>7319</v>
      </c>
      <c r="BU114" s="1059">
        <v>7601</v>
      </c>
      <c r="BV114" s="1059">
        <v>7550</v>
      </c>
      <c r="BW114" s="1059">
        <v>30863</v>
      </c>
      <c r="BX114" s="1059">
        <v>38413</v>
      </c>
      <c r="BY114" s="1126">
        <v>155732</v>
      </c>
      <c r="BZ114" s="1059">
        <v>7936</v>
      </c>
      <c r="CA114" s="1059">
        <v>7734</v>
      </c>
      <c r="CB114" s="1059">
        <v>7236</v>
      </c>
      <c r="CC114" s="1059">
        <v>7797</v>
      </c>
      <c r="CD114" s="1059">
        <v>7559</v>
      </c>
      <c r="CE114" s="1059">
        <v>30703</v>
      </c>
      <c r="CF114" s="1059">
        <v>38262</v>
      </c>
      <c r="CG114" s="1126">
        <v>154414</v>
      </c>
      <c r="CH114" s="1059">
        <v>7986</v>
      </c>
      <c r="CI114" s="1059">
        <v>7431</v>
      </c>
      <c r="CJ114" s="1059">
        <v>7214</v>
      </c>
      <c r="CK114" s="1059">
        <v>7883</v>
      </c>
      <c r="CL114" s="1059">
        <v>7598</v>
      </c>
      <c r="CM114" s="1059">
        <v>30514</v>
      </c>
      <c r="CN114" s="1059">
        <v>38112</v>
      </c>
      <c r="CO114" s="1126">
        <v>152818</v>
      </c>
      <c r="CP114" s="1059">
        <v>7814</v>
      </c>
      <c r="CQ114" s="1059">
        <v>7198</v>
      </c>
      <c r="CR114" s="1059">
        <v>7299</v>
      </c>
      <c r="CS114" s="1059">
        <v>7898</v>
      </c>
      <c r="CT114" s="1059">
        <v>7563</v>
      </c>
      <c r="CU114" s="1059">
        <v>30209</v>
      </c>
      <c r="CV114" s="1059">
        <v>37772</v>
      </c>
      <c r="CW114" s="1126">
        <v>151384</v>
      </c>
      <c r="CX114" s="1059">
        <v>7499</v>
      </c>
      <c r="CY114" s="1059">
        <v>6965</v>
      </c>
      <c r="CZ114" s="1059">
        <v>7396</v>
      </c>
      <c r="DA114" s="1059">
        <v>7916</v>
      </c>
      <c r="DB114" s="1059">
        <v>7478</v>
      </c>
      <c r="DC114" s="1059">
        <v>29776</v>
      </c>
      <c r="DD114" s="1059">
        <v>37254</v>
      </c>
      <c r="DE114" s="1126">
        <v>149811</v>
      </c>
      <c r="DF114" s="1059">
        <v>7336</v>
      </c>
      <c r="DG114" s="1059">
        <v>6961</v>
      </c>
      <c r="DH114" s="1059">
        <v>7521</v>
      </c>
      <c r="DI114" s="1059">
        <v>8059</v>
      </c>
      <c r="DJ114" s="1059">
        <v>7367</v>
      </c>
      <c r="DK114" s="1059">
        <v>29877</v>
      </c>
      <c r="DL114" s="1059">
        <v>37244</v>
      </c>
      <c r="DM114" s="1126">
        <v>149467</v>
      </c>
      <c r="DN114" s="1059">
        <v>7224</v>
      </c>
      <c r="DO114" s="1059">
        <v>6922</v>
      </c>
      <c r="DP114" s="1059">
        <v>7698</v>
      </c>
      <c r="DQ114" s="1059">
        <v>8179</v>
      </c>
      <c r="DR114" s="1059">
        <v>7269</v>
      </c>
      <c r="DS114" s="1059">
        <v>30023</v>
      </c>
      <c r="DT114" s="1059">
        <v>37292</v>
      </c>
      <c r="DU114" s="1126">
        <v>148891</v>
      </c>
      <c r="DV114" s="1059">
        <v>6985</v>
      </c>
      <c r="DW114" s="1059">
        <v>7018</v>
      </c>
      <c r="DX114" s="1059">
        <v>7824</v>
      </c>
      <c r="DY114" s="1059">
        <v>8187</v>
      </c>
      <c r="DZ114" s="1059">
        <v>7172</v>
      </c>
      <c r="EA114" s="1059">
        <v>30014</v>
      </c>
      <c r="EB114" s="1059">
        <v>37186</v>
      </c>
      <c r="EC114" s="1126">
        <v>148458</v>
      </c>
      <c r="ED114" s="1059">
        <v>6872</v>
      </c>
      <c r="EE114" s="1059">
        <v>7198</v>
      </c>
      <c r="EF114" s="1059">
        <v>7886</v>
      </c>
      <c r="EG114" s="1059">
        <v>8284</v>
      </c>
      <c r="EH114" s="1059">
        <v>6987</v>
      </c>
      <c r="EI114" s="1059">
        <v>30240</v>
      </c>
      <c r="EJ114" s="1059">
        <v>37227</v>
      </c>
      <c r="EK114" s="1126">
        <v>147725</v>
      </c>
      <c r="EL114" s="1059">
        <v>6817</v>
      </c>
      <c r="EM114" s="1059">
        <v>7362</v>
      </c>
      <c r="EN114" s="1059">
        <v>7912</v>
      </c>
      <c r="EO114" s="1059">
        <v>8268</v>
      </c>
      <c r="EP114" s="1059">
        <v>6672</v>
      </c>
      <c r="EQ114" s="1059">
        <v>30359</v>
      </c>
      <c r="ER114" s="1059">
        <v>37031</v>
      </c>
      <c r="ES114" s="1126">
        <v>146750</v>
      </c>
      <c r="ET114" s="1059">
        <v>16</v>
      </c>
      <c r="EU114" s="1059">
        <v>896</v>
      </c>
      <c r="EV114" s="1059">
        <v>181</v>
      </c>
      <c r="EW114" s="1059">
        <v>269</v>
      </c>
      <c r="EX114" s="1059">
        <v>450</v>
      </c>
      <c r="EY114" s="1059">
        <v>1362</v>
      </c>
      <c r="EZ114" s="1098">
        <v>0.33039647577092512</v>
      </c>
      <c r="FA114" s="1098">
        <v>0.30592444543512559</v>
      </c>
      <c r="FB114" s="1098">
        <v>0.35582253331092617</v>
      </c>
      <c r="FC114" s="64" t="s">
        <v>2154</v>
      </c>
      <c r="FD114" s="1098">
        <v>0.19750367107195302</v>
      </c>
      <c r="FE114" s="1098">
        <v>0.17722396847789954</v>
      </c>
      <c r="FF114" s="1098">
        <v>0.21948492867956068</v>
      </c>
      <c r="FG114" s="1126" t="s">
        <v>2154</v>
      </c>
      <c r="FH114" s="1059">
        <v>13</v>
      </c>
      <c r="FI114" s="1059">
        <v>828</v>
      </c>
      <c r="FJ114" s="1059">
        <v>206</v>
      </c>
      <c r="FK114" s="1059">
        <v>246</v>
      </c>
      <c r="FL114" s="1059">
        <v>452</v>
      </c>
      <c r="FM114" s="1059">
        <v>1293</v>
      </c>
      <c r="FN114" s="1098">
        <v>0.34957463263727767</v>
      </c>
      <c r="FO114" s="1098">
        <v>0.32406424275589701</v>
      </c>
      <c r="FP114" s="1098">
        <v>0.37597619213755251</v>
      </c>
      <c r="FQ114" s="1059" t="s">
        <v>2154</v>
      </c>
      <c r="FR114" s="1098">
        <v>0.1902552204176334</v>
      </c>
      <c r="FS114" s="1098">
        <v>0.16979078977315251</v>
      </c>
      <c r="FT114" s="1098">
        <v>0.21255468156271642</v>
      </c>
      <c r="FU114" s="1126" t="s">
        <v>2154</v>
      </c>
      <c r="FV114" s="1059">
        <v>8</v>
      </c>
      <c r="FW114" s="1059">
        <v>872</v>
      </c>
      <c r="FX114" s="1059">
        <v>194</v>
      </c>
      <c r="FY114" s="1059">
        <v>224</v>
      </c>
      <c r="FZ114" s="1059">
        <v>418</v>
      </c>
      <c r="GA114" s="1059">
        <v>1298</v>
      </c>
      <c r="GB114" s="1098">
        <v>0.32203389830508472</v>
      </c>
      <c r="GC114" s="1098">
        <v>0.29717172441547141</v>
      </c>
      <c r="GD114" s="1098">
        <v>0.34794635285139164</v>
      </c>
      <c r="GE114" s="1059" t="s">
        <v>2154</v>
      </c>
      <c r="GF114" s="1098">
        <v>0.17257318952234207</v>
      </c>
      <c r="GG114" s="1098">
        <v>0.15298986679322565</v>
      </c>
      <c r="GH114" s="1098">
        <v>0.1940888467929941</v>
      </c>
      <c r="GI114" s="1126" t="s">
        <v>2154</v>
      </c>
      <c r="GJ114" s="1059">
        <v>15</v>
      </c>
      <c r="GK114" s="1059">
        <v>845</v>
      </c>
      <c r="GL114" s="1059">
        <v>174</v>
      </c>
      <c r="GM114" s="1059">
        <v>239</v>
      </c>
      <c r="GN114" s="1059">
        <v>413</v>
      </c>
      <c r="GO114" s="1059">
        <v>1273</v>
      </c>
      <c r="GP114" s="1098">
        <v>0.32443047918303219</v>
      </c>
      <c r="GQ114" s="1098">
        <v>0.29927441625805862</v>
      </c>
      <c r="GR114" s="1098">
        <v>0.35064296627050184</v>
      </c>
      <c r="GS114" s="1059" t="s">
        <v>2154</v>
      </c>
      <c r="GT114" s="1098">
        <v>0.18774548311076197</v>
      </c>
      <c r="GU114" s="1098">
        <v>0.16724477547532723</v>
      </c>
      <c r="GV114" s="1098">
        <v>0.21012506593452848</v>
      </c>
      <c r="GW114" s="1126" t="s">
        <v>2154</v>
      </c>
      <c r="GX114" s="1059">
        <v>8</v>
      </c>
      <c r="GY114" s="1059">
        <v>1152</v>
      </c>
      <c r="GZ114" s="1059">
        <v>192</v>
      </c>
      <c r="HA114" s="1059">
        <v>145</v>
      </c>
      <c r="HB114" s="1059">
        <v>337</v>
      </c>
      <c r="HC114" s="1059">
        <v>1497</v>
      </c>
      <c r="HD114" s="1098">
        <v>0.22511690046760188</v>
      </c>
      <c r="HE114" s="1098">
        <v>0.20467860161690168</v>
      </c>
      <c r="HF114" s="1098">
        <v>0.24696234609073761</v>
      </c>
      <c r="HG114" s="1059" t="s">
        <v>2154</v>
      </c>
      <c r="HH114" s="1098">
        <v>9.6860387441549761E-2</v>
      </c>
      <c r="HI114" s="1098">
        <v>8.2893270530184943E-2</v>
      </c>
      <c r="HJ114" s="1098">
        <v>0.1128912056339956</v>
      </c>
      <c r="HK114" s="1126" t="s">
        <v>2154</v>
      </c>
      <c r="HL114" s="1059" t="s">
        <v>3500</v>
      </c>
      <c r="HM114" s="1059" t="s">
        <v>3500</v>
      </c>
      <c r="HN114" s="1059">
        <v>208</v>
      </c>
      <c r="HO114" s="1059">
        <v>127</v>
      </c>
      <c r="HP114" s="1059">
        <v>335</v>
      </c>
      <c r="HQ114" s="1059">
        <v>1437</v>
      </c>
      <c r="HR114" s="1098">
        <v>0.23312456506610996</v>
      </c>
      <c r="HS114" s="1098">
        <v>0.21199235016716914</v>
      </c>
      <c r="HT114" s="1098">
        <v>0.25567982479385865</v>
      </c>
      <c r="HU114" s="1059" t="s">
        <v>2154</v>
      </c>
      <c r="HV114" s="1098">
        <v>8.8378566457898405E-2</v>
      </c>
      <c r="HW114" s="1098">
        <v>7.4778791620851867E-2</v>
      </c>
      <c r="HX114" s="1098">
        <v>0.10417320704785196</v>
      </c>
      <c r="HY114" s="1126" t="s">
        <v>2154</v>
      </c>
      <c r="HZ114" s="1059" t="s">
        <v>3500</v>
      </c>
      <c r="IA114" s="1059" t="s">
        <v>3500</v>
      </c>
      <c r="IB114" s="1059">
        <v>193</v>
      </c>
      <c r="IC114" s="1059">
        <v>135</v>
      </c>
      <c r="ID114" s="1059">
        <v>328</v>
      </c>
      <c r="IE114" s="1059">
        <v>1320</v>
      </c>
      <c r="IF114" s="1098">
        <v>0.24848484848484848</v>
      </c>
      <c r="IG114" s="1098">
        <v>0.22592506958472577</v>
      </c>
      <c r="IH114" s="1098">
        <v>0.27250429627642114</v>
      </c>
      <c r="II114" s="1059" t="s">
        <v>3499</v>
      </c>
      <c r="IJ114" s="1098">
        <v>0.10227272727272728</v>
      </c>
      <c r="IK114" s="1098">
        <v>8.7063749187249878E-2</v>
      </c>
      <c r="IL114" s="1098">
        <v>0.11978991670763597</v>
      </c>
      <c r="IM114" s="1126" t="s">
        <v>2154</v>
      </c>
      <c r="IN114" s="1059" t="s">
        <v>3500</v>
      </c>
      <c r="IO114" s="1059" t="s">
        <v>3500</v>
      </c>
      <c r="IP114" s="1059">
        <v>155</v>
      </c>
      <c r="IQ114" s="1059">
        <v>104</v>
      </c>
      <c r="IR114" s="1059">
        <v>259</v>
      </c>
      <c r="IS114" s="1059">
        <v>1047</v>
      </c>
      <c r="IT114" s="1098">
        <v>0.24737344794651384</v>
      </c>
      <c r="IU114" s="1098">
        <v>0.22219230853161329</v>
      </c>
      <c r="IV114" s="1098">
        <v>0.27440159194727559</v>
      </c>
      <c r="IW114" s="1059" t="s">
        <v>2154</v>
      </c>
      <c r="IX114" s="1098">
        <v>9.9331423113658071E-2</v>
      </c>
      <c r="IY114" s="1098">
        <v>8.2652440852588119E-2</v>
      </c>
      <c r="IZ114" s="1098">
        <v>0.11893977559691611</v>
      </c>
      <c r="JA114" s="1126" t="s">
        <v>2154</v>
      </c>
      <c r="JB114" s="1059">
        <v>145744</v>
      </c>
      <c r="JC114" s="1059">
        <v>7382</v>
      </c>
      <c r="JD114" s="1059">
        <v>6967</v>
      </c>
      <c r="JE114" s="1059">
        <v>7390</v>
      </c>
      <c r="JF114" s="1059">
        <v>7676</v>
      </c>
      <c r="JG114" s="1126">
        <v>7049</v>
      </c>
      <c r="JH114" s="1059">
        <v>29140</v>
      </c>
      <c r="JI114" s="1059">
        <v>150</v>
      </c>
      <c r="JJ114" s="1059">
        <v>263</v>
      </c>
      <c r="JK114" s="1059">
        <v>381</v>
      </c>
      <c r="JL114" s="1059">
        <v>430</v>
      </c>
      <c r="JM114" s="1126">
        <v>428</v>
      </c>
      <c r="JN114" s="1060">
        <v>0.19993962015588979</v>
      </c>
      <c r="JO114" s="1060">
        <v>2.0319696559198051E-2</v>
      </c>
      <c r="JP114" s="1060">
        <v>3.7749389981340607E-2</v>
      </c>
      <c r="JQ114" s="1060">
        <v>5.155615696887686E-2</v>
      </c>
      <c r="JR114" s="1060">
        <v>5.6018759770713911E-2</v>
      </c>
      <c r="JS114" s="1072">
        <v>6.0717832316640657E-2</v>
      </c>
      <c r="JT114" s="1059">
        <v>149518</v>
      </c>
      <c r="JU114" s="1059">
        <v>145118</v>
      </c>
      <c r="JV114" s="1059">
        <v>137024</v>
      </c>
      <c r="JW114" s="1059">
        <v>8094</v>
      </c>
      <c r="JX114" s="1059">
        <v>889</v>
      </c>
      <c r="JY114" s="1059">
        <v>162</v>
      </c>
      <c r="JZ114" s="1059">
        <v>7043</v>
      </c>
      <c r="KA114" s="1059">
        <v>1502</v>
      </c>
      <c r="KB114" s="1059">
        <v>2116</v>
      </c>
      <c r="KC114" s="1059">
        <v>538</v>
      </c>
      <c r="KD114" s="1059">
        <v>244</v>
      </c>
      <c r="KE114" s="1060">
        <v>0.91643815460345912</v>
      </c>
      <c r="KF114" s="1072">
        <v>8.3561845396540879E-2</v>
      </c>
      <c r="KG114" s="1059">
        <v>7386</v>
      </c>
      <c r="KH114" s="1059">
        <v>6965</v>
      </c>
      <c r="KI114" s="1059">
        <v>6463</v>
      </c>
      <c r="KJ114" s="1059">
        <v>502</v>
      </c>
      <c r="KK114" s="1059">
        <v>8</v>
      </c>
      <c r="KL114" s="1059">
        <v>9</v>
      </c>
      <c r="KM114" s="1059">
        <v>485</v>
      </c>
      <c r="KN114" s="1059">
        <v>239</v>
      </c>
      <c r="KO114" s="1059">
        <v>149</v>
      </c>
      <c r="KP114" s="1059">
        <v>19</v>
      </c>
      <c r="KQ114" s="1059">
        <v>14</v>
      </c>
      <c r="KR114" s="1060">
        <v>0.87503384782020033</v>
      </c>
      <c r="KS114" s="1072">
        <v>0.12496615217979967</v>
      </c>
      <c r="KT114" s="1059">
        <v>4180</v>
      </c>
      <c r="KU114" s="1059">
        <v>3991</v>
      </c>
      <c r="KV114" s="1059">
        <v>3802</v>
      </c>
      <c r="KW114" s="1059">
        <v>189</v>
      </c>
      <c r="KX114" s="1059">
        <v>6</v>
      </c>
      <c r="KY114" s="1059">
        <v>6</v>
      </c>
      <c r="KZ114" s="1059">
        <v>177</v>
      </c>
      <c r="LA114" s="1059">
        <v>109</v>
      </c>
      <c r="LB114" s="1059">
        <v>69</v>
      </c>
      <c r="LC114" s="1059">
        <v>8</v>
      </c>
      <c r="LD114" s="1059">
        <v>3</v>
      </c>
      <c r="LE114" s="1060">
        <v>0.90956937799043058</v>
      </c>
      <c r="LF114" s="1072">
        <v>9.0430622009569417E-2</v>
      </c>
      <c r="LG114" s="1059">
        <v>2788</v>
      </c>
      <c r="LH114" s="1059">
        <v>2657</v>
      </c>
      <c r="LI114" s="1059">
        <v>2562</v>
      </c>
      <c r="LJ114" s="1059">
        <v>95</v>
      </c>
      <c r="LK114" s="1059">
        <v>3</v>
      </c>
      <c r="LL114" s="1059">
        <v>4</v>
      </c>
      <c r="LM114" s="1059">
        <v>88</v>
      </c>
      <c r="LN114" s="1059">
        <v>62</v>
      </c>
      <c r="LO114" s="1059">
        <v>54</v>
      </c>
      <c r="LP114" s="1059">
        <v>10</v>
      </c>
      <c r="LQ114" s="1059">
        <v>5</v>
      </c>
      <c r="LR114" s="1060">
        <v>0.91893830703012913</v>
      </c>
      <c r="LS114" s="1072">
        <v>8.1061692969870869E-2</v>
      </c>
      <c r="LT114" s="1059">
        <v>7416</v>
      </c>
      <c r="LU114" s="1059">
        <v>7087</v>
      </c>
      <c r="LV114" s="1059">
        <v>6831</v>
      </c>
      <c r="LW114" s="1059">
        <v>256</v>
      </c>
      <c r="LX114" s="1059">
        <v>14</v>
      </c>
      <c r="LY114" s="1059">
        <v>14</v>
      </c>
      <c r="LZ114" s="1059">
        <v>228</v>
      </c>
      <c r="MA114" s="1059">
        <v>164</v>
      </c>
      <c r="MB114" s="1059">
        <v>131</v>
      </c>
      <c r="MC114" s="1059">
        <v>19</v>
      </c>
      <c r="MD114" s="1059">
        <v>15</v>
      </c>
      <c r="ME114" s="1060">
        <v>0.92111650485436891</v>
      </c>
      <c r="MF114" s="1072">
        <v>7.8883495145631088E-2</v>
      </c>
      <c r="MG114" s="1059">
        <v>1584</v>
      </c>
      <c r="MH114" s="1059">
        <v>1537</v>
      </c>
      <c r="MI114" s="1059">
        <v>1478</v>
      </c>
      <c r="MJ114" s="1059">
        <v>59</v>
      </c>
      <c r="MK114" s="1059">
        <v>6</v>
      </c>
      <c r="ML114" s="1059">
        <v>1</v>
      </c>
      <c r="MM114" s="1059">
        <v>52</v>
      </c>
      <c r="MN114" s="1059">
        <v>22</v>
      </c>
      <c r="MO114" s="1059">
        <v>18</v>
      </c>
      <c r="MP114" s="1059">
        <v>6</v>
      </c>
      <c r="MQ114" s="1059">
        <v>1</v>
      </c>
      <c r="MR114" s="1060">
        <v>0.93308080808080807</v>
      </c>
      <c r="MS114" s="1072">
        <v>6.6919191919191934E-2</v>
      </c>
      <c r="MT114" s="1059">
        <v>3139</v>
      </c>
      <c r="MU114" s="1059">
        <v>2992</v>
      </c>
      <c r="MV114" s="1059">
        <v>2877</v>
      </c>
      <c r="MW114" s="1059">
        <v>115</v>
      </c>
      <c r="MX114" s="1059">
        <v>10</v>
      </c>
      <c r="MY114" s="1059">
        <v>9</v>
      </c>
      <c r="MZ114" s="1059">
        <v>96</v>
      </c>
      <c r="NA114" s="1059">
        <v>80</v>
      </c>
      <c r="NB114" s="1059">
        <v>53</v>
      </c>
      <c r="NC114" s="1059">
        <v>8</v>
      </c>
      <c r="ND114" s="1059">
        <v>6</v>
      </c>
      <c r="NE114" s="1060">
        <v>0.91653392800254863</v>
      </c>
      <c r="NF114" s="1072">
        <v>8.3466071997451374E-2</v>
      </c>
      <c r="NG114" s="1059">
        <v>3208</v>
      </c>
      <c r="NH114" s="1059">
        <v>3066</v>
      </c>
      <c r="NI114" s="1059">
        <v>2948</v>
      </c>
      <c r="NJ114" s="1059">
        <v>118</v>
      </c>
      <c r="NK114" s="1059">
        <v>4</v>
      </c>
      <c r="NL114" s="1059">
        <v>6</v>
      </c>
      <c r="NM114" s="1059">
        <v>108</v>
      </c>
      <c r="NN114" s="1059">
        <v>52</v>
      </c>
      <c r="NO114" s="1059">
        <v>63</v>
      </c>
      <c r="NP114" s="1059">
        <v>21</v>
      </c>
      <c r="NQ114" s="1059">
        <v>6</v>
      </c>
      <c r="NR114" s="1060">
        <v>0.91895261845386533</v>
      </c>
      <c r="NS114" s="1072">
        <v>8.1047381546134667E-2</v>
      </c>
      <c r="NT114" s="1059">
        <v>7443</v>
      </c>
      <c r="NU114" s="1059">
        <v>7147</v>
      </c>
      <c r="NV114" s="1059">
        <v>6508</v>
      </c>
      <c r="NW114" s="1059">
        <v>639</v>
      </c>
      <c r="NX114" s="1059">
        <v>12</v>
      </c>
      <c r="NY114" s="1059">
        <v>21</v>
      </c>
      <c r="NZ114" s="1059">
        <v>606</v>
      </c>
      <c r="OA114" s="1059">
        <v>110</v>
      </c>
      <c r="OB114" s="1059">
        <v>138</v>
      </c>
      <c r="OC114" s="1059">
        <v>36</v>
      </c>
      <c r="OD114" s="1059">
        <v>12</v>
      </c>
      <c r="OE114" s="1060">
        <v>0.87437861077522505</v>
      </c>
      <c r="OF114" s="1072">
        <v>0.12562138922477495</v>
      </c>
      <c r="OG114" s="1059">
        <v>37144</v>
      </c>
      <c r="OH114" s="1059">
        <v>35442</v>
      </c>
      <c r="OI114" s="1059">
        <v>33469</v>
      </c>
      <c r="OJ114" s="1059">
        <v>1973</v>
      </c>
      <c r="OK114" s="1059">
        <v>63</v>
      </c>
      <c r="OL114" s="1059">
        <v>70</v>
      </c>
      <c r="OM114" s="1059">
        <v>1840</v>
      </c>
      <c r="ON114" s="1059">
        <v>838</v>
      </c>
      <c r="OO114" s="1059">
        <v>675</v>
      </c>
      <c r="OP114" s="1059">
        <v>127</v>
      </c>
      <c r="OQ114" s="1059">
        <v>62</v>
      </c>
      <c r="OR114" s="1060">
        <v>0.90106073659272024</v>
      </c>
      <c r="OS114" s="1072">
        <v>9.8939263407279765E-2</v>
      </c>
      <c r="OT114" s="1059">
        <v>150877</v>
      </c>
      <c r="OU114" s="1059">
        <v>17.670838146304607</v>
      </c>
      <c r="OV114" s="1060">
        <v>4.2553191489361701E-2</v>
      </c>
      <c r="OW114" s="1072">
        <v>0.1702127659574468</v>
      </c>
      <c r="OX114" s="1059" t="s">
        <v>770</v>
      </c>
      <c r="OY114" s="1060" t="s">
        <v>770</v>
      </c>
      <c r="OZ114" s="1059" t="s">
        <v>770</v>
      </c>
      <c r="PA114" s="1060" t="s">
        <v>770</v>
      </c>
      <c r="PB114" s="1072" t="s">
        <v>770</v>
      </c>
      <c r="PC114" s="1059">
        <v>6330</v>
      </c>
      <c r="PD114" s="1059">
        <v>730</v>
      </c>
      <c r="PE114" s="1126">
        <v>440</v>
      </c>
      <c r="PF114" s="1059">
        <v>6140</v>
      </c>
      <c r="PG114" s="1059">
        <v>740</v>
      </c>
      <c r="PH114" s="1126">
        <v>410</v>
      </c>
      <c r="PI114" s="1059">
        <v>5850</v>
      </c>
      <c r="PJ114" s="1059">
        <v>750</v>
      </c>
      <c r="PK114" s="1126">
        <v>370</v>
      </c>
      <c r="PL114" s="1059">
        <v>5570</v>
      </c>
      <c r="PM114" s="1059">
        <v>760</v>
      </c>
      <c r="PN114" s="1126">
        <v>330</v>
      </c>
      <c r="PO114" s="1059">
        <v>5310</v>
      </c>
      <c r="PP114" s="1059">
        <v>790</v>
      </c>
      <c r="PQ114" s="1126">
        <v>280</v>
      </c>
      <c r="PR114" s="1059">
        <v>5010</v>
      </c>
      <c r="PS114" s="1059">
        <v>770</v>
      </c>
      <c r="PT114" s="1126">
        <v>260</v>
      </c>
      <c r="PU114" s="1059">
        <v>42</v>
      </c>
      <c r="PV114" s="1059">
        <v>57</v>
      </c>
      <c r="PW114" s="1059">
        <v>64</v>
      </c>
      <c r="PX114" s="1059">
        <v>77</v>
      </c>
      <c r="PY114" s="1059">
        <v>76</v>
      </c>
      <c r="PZ114" s="1059">
        <v>101</v>
      </c>
      <c r="QA114" s="1059">
        <v>76</v>
      </c>
      <c r="QB114" s="1126">
        <v>109</v>
      </c>
      <c r="QC114" s="1059">
        <v>1552</v>
      </c>
      <c r="QD114" s="1059">
        <v>1517</v>
      </c>
      <c r="QE114" s="1059">
        <v>1463</v>
      </c>
      <c r="QF114" s="1059">
        <v>1493</v>
      </c>
      <c r="QG114" s="1059">
        <v>1619</v>
      </c>
      <c r="QH114" s="1059">
        <v>1567</v>
      </c>
      <c r="QI114" s="1059">
        <v>1496</v>
      </c>
      <c r="QJ114" s="1059">
        <v>1435</v>
      </c>
      <c r="QK114" s="1126">
        <v>1518</v>
      </c>
      <c r="QL114" s="1059">
        <v>1573</v>
      </c>
      <c r="QM114" s="1059">
        <v>1557</v>
      </c>
      <c r="QN114" s="1059">
        <v>1476</v>
      </c>
      <c r="QO114" s="1059">
        <v>1665</v>
      </c>
      <c r="QP114" s="1059">
        <v>1747</v>
      </c>
      <c r="QQ114" s="1059">
        <v>1650</v>
      </c>
      <c r="QR114" s="1059">
        <v>1650</v>
      </c>
      <c r="QS114" s="1059">
        <v>1695</v>
      </c>
      <c r="QT114" s="1059">
        <v>1623</v>
      </c>
      <c r="QU114" s="1059">
        <v>1579</v>
      </c>
      <c r="QV114" s="1059">
        <v>1556</v>
      </c>
      <c r="QW114" s="1059">
        <v>1471</v>
      </c>
      <c r="QX114" s="1059">
        <v>1477</v>
      </c>
      <c r="QY114" s="1059">
        <v>1475</v>
      </c>
      <c r="QZ114" s="1059">
        <v>1463</v>
      </c>
      <c r="RA114" s="1059">
        <v>1472</v>
      </c>
      <c r="RB114" s="1059">
        <v>1418</v>
      </c>
      <c r="RC114" s="1059">
        <v>1531</v>
      </c>
      <c r="RD114" s="1059">
        <v>1548</v>
      </c>
      <c r="RE114" s="1059">
        <v>1481</v>
      </c>
      <c r="RF114" s="1059">
        <v>1399</v>
      </c>
      <c r="RG114" s="1059">
        <v>1478</v>
      </c>
      <c r="RH114" s="1059">
        <v>1497</v>
      </c>
      <c r="RI114" s="1059">
        <v>1469</v>
      </c>
      <c r="RJ114" s="1126">
        <v>1433</v>
      </c>
      <c r="RK114" s="1059">
        <v>1540</v>
      </c>
      <c r="RL114" s="1059">
        <v>1454</v>
      </c>
      <c r="RM114" s="1059">
        <v>1624</v>
      </c>
      <c r="RN114" s="1059">
        <v>1711</v>
      </c>
      <c r="RO114" s="1059">
        <v>1624</v>
      </c>
      <c r="RP114" s="1059">
        <v>1629</v>
      </c>
      <c r="RQ114" s="1059">
        <v>1658</v>
      </c>
      <c r="RR114" s="1059">
        <v>1614</v>
      </c>
      <c r="RS114" s="1059">
        <v>1565</v>
      </c>
      <c r="RT114" s="1059">
        <v>1524</v>
      </c>
      <c r="RU114" s="1059">
        <v>1462</v>
      </c>
      <c r="RV114" s="1059">
        <v>1466</v>
      </c>
      <c r="RW114" s="1059">
        <v>1464</v>
      </c>
      <c r="RX114" s="1059">
        <v>1470</v>
      </c>
      <c r="RY114" s="1059">
        <v>1457</v>
      </c>
      <c r="RZ114" s="1059">
        <v>1419</v>
      </c>
      <c r="SA114" s="1059">
        <v>1515</v>
      </c>
      <c r="SB114" s="1059">
        <v>1565</v>
      </c>
      <c r="SC114" s="1059">
        <v>1592</v>
      </c>
      <c r="SD114" s="1059">
        <v>1510</v>
      </c>
      <c r="SE114" s="1059">
        <v>1511</v>
      </c>
      <c r="SF114" s="1059">
        <v>1485</v>
      </c>
      <c r="SG114" s="1059">
        <v>1488</v>
      </c>
      <c r="SH114" s="1059">
        <v>1447</v>
      </c>
      <c r="SI114" s="1126">
        <v>1619</v>
      </c>
      <c r="SJ114" s="1059">
        <v>1426</v>
      </c>
      <c r="SK114" s="1059">
        <v>1561</v>
      </c>
      <c r="SL114" s="1059">
        <v>1710</v>
      </c>
      <c r="SM114" s="1059">
        <v>1636</v>
      </c>
      <c r="SN114" s="1059">
        <v>1603</v>
      </c>
      <c r="SO114" s="1059">
        <v>1648</v>
      </c>
      <c r="SP114" s="1059">
        <v>1582</v>
      </c>
      <c r="SQ114" s="1059">
        <v>1543</v>
      </c>
      <c r="SR114" s="1059">
        <v>1509</v>
      </c>
      <c r="SS114" s="1059">
        <v>1452</v>
      </c>
      <c r="ST114" s="1059">
        <v>1458</v>
      </c>
      <c r="SU114" s="1059">
        <v>1463</v>
      </c>
      <c r="SV114" s="1059">
        <v>1444</v>
      </c>
      <c r="SW114" s="1059">
        <v>1470</v>
      </c>
      <c r="SX114" s="1059">
        <v>1401</v>
      </c>
      <c r="SY114" s="1059">
        <v>1502</v>
      </c>
      <c r="SZ114" s="1059">
        <v>1563</v>
      </c>
      <c r="TA114" s="1059">
        <v>1597</v>
      </c>
      <c r="TB114" s="1059">
        <v>1580</v>
      </c>
      <c r="TC114" s="1059">
        <v>1555</v>
      </c>
      <c r="TD114" s="1059">
        <v>1480</v>
      </c>
      <c r="TE114" s="1059">
        <v>1464</v>
      </c>
      <c r="TF114" s="1059">
        <v>1448</v>
      </c>
      <c r="TG114" s="1059">
        <v>1625</v>
      </c>
      <c r="TH114" s="1126">
        <v>1542</v>
      </c>
      <c r="TI114" s="1059">
        <v>827</v>
      </c>
      <c r="TJ114" s="1059">
        <v>715</v>
      </c>
      <c r="TK114" s="1059">
        <v>1542</v>
      </c>
      <c r="TL114" s="1060">
        <v>0.46368352788586253</v>
      </c>
      <c r="TM114" s="1060">
        <v>0.43891441899559369</v>
      </c>
      <c r="TN114" s="1060">
        <v>0.48863313165333017</v>
      </c>
      <c r="TO114" s="1126" t="s">
        <v>3498</v>
      </c>
      <c r="TP114" s="1059">
        <v>700</v>
      </c>
      <c r="TQ114" s="1059">
        <v>889</v>
      </c>
      <c r="TR114" s="1059">
        <v>1589</v>
      </c>
      <c r="TS114" s="1060">
        <v>0.55947136563876654</v>
      </c>
      <c r="TT114" s="1060">
        <v>0.53494728540455549</v>
      </c>
      <c r="TU114" s="1060">
        <v>0.58370859145837573</v>
      </c>
      <c r="TV114" s="1126" t="s">
        <v>3498</v>
      </c>
      <c r="TW114" s="1059">
        <v>647</v>
      </c>
      <c r="TX114" s="1059">
        <v>882</v>
      </c>
      <c r="TY114" s="1059">
        <v>1529</v>
      </c>
      <c r="TZ114" s="1060">
        <v>0.57684761281883579</v>
      </c>
      <c r="UA114" s="1060">
        <v>0.55192118261092704</v>
      </c>
      <c r="UB114" s="1060">
        <v>0.60138886693640148</v>
      </c>
      <c r="UC114" s="1126" t="s">
        <v>3498</v>
      </c>
      <c r="UD114" s="1059">
        <v>573</v>
      </c>
      <c r="UE114" s="1059">
        <v>1074</v>
      </c>
      <c r="UF114" s="1059">
        <v>1647</v>
      </c>
      <c r="UG114" s="1060">
        <v>0.65209471766848814</v>
      </c>
      <c r="UH114" s="1060">
        <v>0.62876171040078133</v>
      </c>
      <c r="UI114" s="1060">
        <v>0.67471988519586545</v>
      </c>
      <c r="UJ114" s="1126" t="s">
        <v>3498</v>
      </c>
      <c r="UK114" s="1059">
        <v>508</v>
      </c>
      <c r="UL114" s="1059">
        <v>1193</v>
      </c>
      <c r="UM114" s="1059">
        <v>1701</v>
      </c>
      <c r="UN114" s="1060">
        <v>0.70135214579659022</v>
      </c>
      <c r="UO114" s="1060">
        <v>0.67916900569777372</v>
      </c>
      <c r="UP114" s="1060">
        <v>0.72262788659146104</v>
      </c>
      <c r="UQ114" s="1126" t="s">
        <v>2154</v>
      </c>
      <c r="UR114" s="1059">
        <v>18877</v>
      </c>
      <c r="US114" s="1059">
        <v>18250</v>
      </c>
      <c r="UT114" s="1059">
        <v>627</v>
      </c>
      <c r="UU114" s="1059">
        <v>496</v>
      </c>
      <c r="UV114" s="1060">
        <v>0.7910685805422647</v>
      </c>
      <c r="UW114" s="1059">
        <v>131</v>
      </c>
      <c r="UX114" s="1072">
        <v>0.20893141945773525</v>
      </c>
      <c r="UY114" s="1059">
        <v>14349</v>
      </c>
      <c r="UZ114" s="1059">
        <v>8644</v>
      </c>
      <c r="VA114" s="1059">
        <v>1800</v>
      </c>
      <c r="VB114" s="1059">
        <v>3905</v>
      </c>
      <c r="VC114" s="1060">
        <v>0.60241131786187185</v>
      </c>
      <c r="VD114" s="1060">
        <v>0.12544428183148651</v>
      </c>
      <c r="VE114" s="1072">
        <v>0.27214440030664155</v>
      </c>
      <c r="VF114" s="1059">
        <v>43896</v>
      </c>
      <c r="VG114" s="1059">
        <v>2438</v>
      </c>
      <c r="VH114" s="1059">
        <v>2332</v>
      </c>
      <c r="VI114" s="1059">
        <v>1070</v>
      </c>
      <c r="VJ114" s="1059">
        <v>26818</v>
      </c>
      <c r="VK114" s="1059">
        <v>2117</v>
      </c>
      <c r="VL114" s="1059">
        <v>15402</v>
      </c>
      <c r="VM114" s="1072">
        <v>0.13744968185949877</v>
      </c>
      <c r="VN114" s="1059">
        <v>8393</v>
      </c>
      <c r="VO114" s="1059">
        <v>8</v>
      </c>
      <c r="VP114" s="1059">
        <v>2262</v>
      </c>
      <c r="VQ114" s="1059">
        <v>3530</v>
      </c>
      <c r="VR114" s="1059">
        <v>1296</v>
      </c>
      <c r="VS114" s="1126">
        <v>15489</v>
      </c>
      <c r="VT114" s="1059">
        <v>5902</v>
      </c>
      <c r="VU114" s="1059">
        <v>4770</v>
      </c>
      <c r="VV114" s="1059">
        <v>1113</v>
      </c>
      <c r="VW114" s="1059">
        <v>18</v>
      </c>
      <c r="VX114" s="1059">
        <v>1131</v>
      </c>
      <c r="VY114" s="1060">
        <v>0.18858014232463571</v>
      </c>
      <c r="VZ114" s="1072">
        <v>0.19162995594713655</v>
      </c>
      <c r="WA114" s="1059">
        <v>1075</v>
      </c>
      <c r="WB114" s="1059">
        <v>995</v>
      </c>
      <c r="WC114" s="1059">
        <v>875</v>
      </c>
      <c r="WD114" s="1059">
        <v>870</v>
      </c>
      <c r="WE114" s="1059">
        <v>775</v>
      </c>
      <c r="WF114" s="1059">
        <v>725</v>
      </c>
      <c r="WG114" s="1126">
        <v>650</v>
      </c>
      <c r="WH114" s="1059">
        <v>3519</v>
      </c>
      <c r="WI114" s="1059">
        <v>1200</v>
      </c>
      <c r="WJ114" s="1060">
        <v>0.34100596760443308</v>
      </c>
      <c r="WK114" s="1126">
        <v>332</v>
      </c>
      <c r="WL114" s="1059">
        <v>96</v>
      </c>
      <c r="WM114" s="1060">
        <v>6.5306122448979598E-2</v>
      </c>
      <c r="WN114" s="1060">
        <v>5.377487320424492E-2</v>
      </c>
      <c r="WO114" s="1072">
        <v>7.9103366614981116E-2</v>
      </c>
      <c r="WP114" s="1059" t="s">
        <v>770</v>
      </c>
      <c r="WQ114" s="1060" t="s">
        <v>770</v>
      </c>
      <c r="WR114" s="1060" t="s">
        <v>770</v>
      </c>
      <c r="WS114" s="1072" t="s">
        <v>770</v>
      </c>
      <c r="WT114" s="1059">
        <v>89</v>
      </c>
      <c r="WU114" s="1060">
        <v>6.1934585942936674E-2</v>
      </c>
      <c r="WV114" s="1060">
        <v>5.0602031071067734E-2</v>
      </c>
      <c r="WW114" s="1072">
        <v>7.5603012313461532E-2</v>
      </c>
      <c r="WX114" s="1059">
        <v>127</v>
      </c>
      <c r="WY114" s="1060">
        <v>8.1829896907216496E-2</v>
      </c>
      <c r="WZ114" s="1060">
        <v>6.9203119406490779E-2</v>
      </c>
      <c r="XA114" s="1072">
        <v>9.6521644745336324E-2</v>
      </c>
      <c r="XB114" s="1059">
        <v>2878</v>
      </c>
      <c r="XC114" s="1059">
        <v>66706</v>
      </c>
      <c r="XD114" s="1072">
        <v>4.3144544718616014E-2</v>
      </c>
      <c r="XE114" s="1059">
        <v>1255</v>
      </c>
      <c r="XF114" s="1059">
        <v>7005</v>
      </c>
      <c r="XG114" s="1060">
        <v>0.17915774446823698</v>
      </c>
      <c r="XH114" s="1060">
        <v>0.17035401644177106</v>
      </c>
      <c r="XI114" s="1060">
        <v>0.18831317179331175</v>
      </c>
      <c r="XJ114" s="1059">
        <v>1350</v>
      </c>
      <c r="XK114" s="1059">
        <v>7150</v>
      </c>
      <c r="XL114" s="1060">
        <v>0.1888111888111888</v>
      </c>
      <c r="XM114" s="1060">
        <v>0.1799078790866131</v>
      </c>
      <c r="XN114" s="1060">
        <v>0.19804870191740886</v>
      </c>
      <c r="XO114" s="1059">
        <v>1335</v>
      </c>
      <c r="XP114" s="1059">
        <v>7265</v>
      </c>
      <c r="XQ114" s="1060">
        <v>0.18375774260151412</v>
      </c>
      <c r="XR114" s="1060">
        <v>0.17502006739259235</v>
      </c>
      <c r="XS114" s="1060">
        <v>0.19282967509642618</v>
      </c>
      <c r="XT114" s="1059">
        <v>1450</v>
      </c>
      <c r="XU114" s="1059">
        <v>7420</v>
      </c>
      <c r="XV114" s="1060">
        <v>0.19541778975741239</v>
      </c>
      <c r="XW114" s="1060">
        <v>0.18655413350967132</v>
      </c>
      <c r="XX114" s="1060">
        <v>0.2045966574828374</v>
      </c>
      <c r="XY114" s="1059">
        <v>1435</v>
      </c>
      <c r="XZ114" s="1059">
        <v>7710</v>
      </c>
      <c r="YA114" s="1060">
        <v>0.18612191958495461</v>
      </c>
      <c r="YB114" s="1060">
        <v>0.17759139605505248</v>
      </c>
      <c r="YC114" s="1060">
        <v>0.19496506289763801</v>
      </c>
      <c r="YD114" s="1059">
        <v>1390</v>
      </c>
      <c r="YE114" s="1059">
        <v>7565</v>
      </c>
      <c r="YF114" s="1060">
        <v>0.18374091209517515</v>
      </c>
      <c r="YG114" s="1060">
        <v>0.17517525189936017</v>
      </c>
      <c r="YH114" s="1060">
        <v>0.19262759797754109</v>
      </c>
      <c r="YI114" s="1059">
        <v>1410</v>
      </c>
      <c r="YJ114" s="1059" t="s">
        <v>770</v>
      </c>
      <c r="YK114" s="1060">
        <v>0.185</v>
      </c>
      <c r="YL114" s="1060">
        <v>0.17699999999999999</v>
      </c>
      <c r="YM114" s="1072">
        <v>0.19400000000000001</v>
      </c>
      <c r="YN114" s="1059">
        <v>1345</v>
      </c>
      <c r="YO114" s="1059">
        <v>1395</v>
      </c>
      <c r="YP114" s="1059">
        <v>1465</v>
      </c>
      <c r="YQ114" s="1059">
        <v>1430</v>
      </c>
      <c r="YR114" s="1059">
        <v>1285</v>
      </c>
      <c r="YS114" s="1059">
        <v>1130</v>
      </c>
      <c r="YT114" s="1126">
        <v>1090</v>
      </c>
      <c r="YU114" s="1059">
        <v>107</v>
      </c>
      <c r="YV114" s="1059">
        <v>759</v>
      </c>
      <c r="YW114" s="1060">
        <v>0.14097496706192358</v>
      </c>
      <c r="YX114" s="1060">
        <v>0.11802206187263255</v>
      </c>
      <c r="YY114" s="1060">
        <v>0.16754377399248102</v>
      </c>
      <c r="YZ114" s="1059">
        <v>82</v>
      </c>
      <c r="ZA114" s="1059">
        <v>759</v>
      </c>
      <c r="ZB114" s="1060">
        <v>0.1080368906455863</v>
      </c>
      <c r="ZC114" s="1060">
        <v>8.7893677254453795E-2</v>
      </c>
      <c r="ZD114" s="1060">
        <v>0.13212773988268853</v>
      </c>
      <c r="ZE114" s="1059">
        <v>91</v>
      </c>
      <c r="ZF114" s="1059">
        <v>751</v>
      </c>
      <c r="ZG114" s="1060">
        <v>0.12117177097203728</v>
      </c>
      <c r="ZH114" s="1060">
        <v>9.9740508015234833E-2</v>
      </c>
      <c r="ZI114" s="1060">
        <v>0.1464588185440647</v>
      </c>
      <c r="ZJ114" s="1059">
        <v>169</v>
      </c>
      <c r="ZK114" s="1059">
        <v>754</v>
      </c>
      <c r="ZL114" s="1060">
        <v>0.22413793103448276</v>
      </c>
      <c r="ZM114" s="1060">
        <v>0.19581344264540859</v>
      </c>
      <c r="ZN114" s="1072">
        <v>0.25525908029711636</v>
      </c>
      <c r="ZO114" s="1059">
        <v>1513</v>
      </c>
      <c r="ZP114" s="1059">
        <v>97</v>
      </c>
      <c r="ZQ114" s="1059">
        <v>1416</v>
      </c>
      <c r="ZR114" s="1060">
        <v>0.93588896232650365</v>
      </c>
      <c r="ZS114" s="1059">
        <v>481</v>
      </c>
      <c r="ZT114" s="1059">
        <v>155</v>
      </c>
      <c r="ZU114" s="1059">
        <v>636</v>
      </c>
      <c r="ZV114" s="1060">
        <v>0.33968926553672318</v>
      </c>
      <c r="ZW114" s="1060">
        <v>0.31548470525843669</v>
      </c>
      <c r="ZX114" s="1060">
        <v>0.36476128475717556</v>
      </c>
      <c r="ZY114" s="1060">
        <v>0.44915254237288138</v>
      </c>
      <c r="ZZ114" s="1060">
        <v>0.42341710574655944</v>
      </c>
      <c r="AAA114" s="1072">
        <v>0.4751631201614761</v>
      </c>
      <c r="AAB114" s="1059">
        <v>178</v>
      </c>
      <c r="AAC114" s="1059">
        <v>1326</v>
      </c>
      <c r="AAD114" s="1059">
        <v>1504</v>
      </c>
      <c r="AAE114" s="1060">
        <v>0.88164893617021278</v>
      </c>
      <c r="AAF114" s="1059">
        <v>475</v>
      </c>
      <c r="AAG114" s="1060">
        <v>0.35822021116138764</v>
      </c>
      <c r="AAH114" s="1060">
        <v>0.33285640367807123</v>
      </c>
      <c r="AAI114" s="1060">
        <v>0.38440312563947809</v>
      </c>
      <c r="AAJ114" s="1059">
        <v>190</v>
      </c>
      <c r="AAK114" s="1059">
        <v>665</v>
      </c>
      <c r="AAL114" s="1060">
        <v>0.50150829562594268</v>
      </c>
      <c r="AAM114" s="1060">
        <v>0.4746309362743471</v>
      </c>
      <c r="AAN114" s="1072">
        <v>0.52837694107333855</v>
      </c>
      <c r="AAO114" s="1059">
        <v>1388</v>
      </c>
      <c r="AAP114" s="1059">
        <v>489</v>
      </c>
      <c r="AAQ114" s="1060">
        <v>0.35230547550432278</v>
      </c>
      <c r="AAR114" s="1060">
        <v>0.32761417446210722</v>
      </c>
      <c r="AAS114" s="1060">
        <v>0.37781204531195206</v>
      </c>
      <c r="AAT114" s="1059">
        <v>174</v>
      </c>
      <c r="AAU114" s="1059">
        <v>663</v>
      </c>
      <c r="AAV114" s="1060">
        <v>0.4776657060518732</v>
      </c>
      <c r="AAW114" s="1060">
        <v>0.45148572445823193</v>
      </c>
      <c r="AAX114" s="1072">
        <v>0.50396897219052816</v>
      </c>
      <c r="AAY114" s="1059">
        <v>1536</v>
      </c>
      <c r="AAZ114" s="1059">
        <v>1477</v>
      </c>
      <c r="ABA114" s="1059">
        <v>59</v>
      </c>
      <c r="ABB114" s="1060">
        <v>0.96158854166666663</v>
      </c>
      <c r="ABC114" s="1059">
        <v>572</v>
      </c>
      <c r="ABD114" s="1060">
        <v>0.38727149627623564</v>
      </c>
      <c r="ABE114" s="1060">
        <v>0.36275169683711123</v>
      </c>
      <c r="ABF114" s="1060">
        <v>0.41237615495521157</v>
      </c>
      <c r="ABG114" s="1059">
        <v>136</v>
      </c>
      <c r="ABH114" s="1059">
        <v>708</v>
      </c>
      <c r="ABI114" s="1060">
        <v>0.47935003385240355</v>
      </c>
      <c r="ABJ114" s="1060">
        <v>0.45395909305454329</v>
      </c>
      <c r="ABK114" s="1072">
        <v>0.50484811102753391</v>
      </c>
      <c r="ABL114" s="1059">
        <v>43896</v>
      </c>
      <c r="ABM114" s="1059">
        <v>28494</v>
      </c>
      <c r="ABN114" s="1059">
        <v>15402</v>
      </c>
      <c r="ABO114" s="1059">
        <v>2438</v>
      </c>
      <c r="ABP114" s="1059">
        <v>1602</v>
      </c>
      <c r="ABQ114" s="1059">
        <v>3058</v>
      </c>
      <c r="ABR114" s="1059">
        <v>2332</v>
      </c>
      <c r="ABS114" s="1059">
        <v>2457</v>
      </c>
      <c r="ABT114" s="1059">
        <v>1398</v>
      </c>
      <c r="ABU114" s="1059">
        <v>1070</v>
      </c>
      <c r="ABV114" s="1059">
        <v>893</v>
      </c>
      <c r="ABW114" s="1126">
        <v>154</v>
      </c>
      <c r="ABX114" s="1059">
        <v>1090</v>
      </c>
      <c r="ABY114" s="1059">
        <v>945</v>
      </c>
      <c r="ABZ114" s="1059">
        <v>705</v>
      </c>
      <c r="ACA114" s="1059">
        <v>365</v>
      </c>
      <c r="ACB114" s="1059">
        <v>2735</v>
      </c>
      <c r="ACC114" s="1059">
        <v>3115</v>
      </c>
      <c r="ACD114" s="1059">
        <v>1705</v>
      </c>
      <c r="ACE114" s="1059">
        <v>1130</v>
      </c>
      <c r="ACF114" s="1059">
        <v>1015</v>
      </c>
      <c r="ACG114" s="1059">
        <v>715</v>
      </c>
      <c r="ACH114" s="1059">
        <v>340</v>
      </c>
      <c r="ACI114" s="1059">
        <v>2860</v>
      </c>
      <c r="ACJ114" s="1059">
        <v>3250</v>
      </c>
      <c r="ACK114" s="1059">
        <v>1785</v>
      </c>
      <c r="ACL114" s="1059">
        <v>1285</v>
      </c>
      <c r="ACM114" s="1059">
        <v>1085</v>
      </c>
      <c r="ACN114" s="1059">
        <v>785</v>
      </c>
      <c r="ACO114" s="1059">
        <v>385</v>
      </c>
      <c r="ACP114" s="1059">
        <v>3110</v>
      </c>
      <c r="ACQ114" s="1059">
        <v>3545</v>
      </c>
      <c r="ACR114" s="1059">
        <v>1980</v>
      </c>
      <c r="ACS114" s="1059">
        <v>1430</v>
      </c>
      <c r="ACT114" s="1059">
        <v>1220</v>
      </c>
      <c r="ACU114" s="1059">
        <v>930</v>
      </c>
      <c r="ACV114" s="1059">
        <v>440</v>
      </c>
      <c r="ACW114" s="1059">
        <v>3560</v>
      </c>
      <c r="ACX114" s="1059">
        <v>3930</v>
      </c>
      <c r="ACY114" s="1059">
        <v>2180</v>
      </c>
      <c r="ACZ114" s="1059">
        <v>1465</v>
      </c>
      <c r="ADA114" s="1059">
        <v>1245</v>
      </c>
      <c r="ADB114" s="1059">
        <v>980</v>
      </c>
      <c r="ADC114" s="1059">
        <v>435</v>
      </c>
      <c r="ADD114" s="1059">
        <v>3695</v>
      </c>
      <c r="ADE114" s="1059">
        <v>4120</v>
      </c>
      <c r="ADF114" s="1059">
        <v>2305</v>
      </c>
      <c r="ADG114" s="1059">
        <v>1395</v>
      </c>
      <c r="ADH114" s="1059">
        <v>1345</v>
      </c>
      <c r="ADI114" s="1059">
        <v>1045</v>
      </c>
      <c r="ADJ114" s="1059">
        <v>535</v>
      </c>
      <c r="ADK114" s="1059">
        <v>3790</v>
      </c>
      <c r="ADL114" s="1059">
        <v>4275</v>
      </c>
      <c r="ADM114" s="1126">
        <v>2320</v>
      </c>
      <c r="ADN114" s="1059">
        <v>1571</v>
      </c>
      <c r="ADO114" s="1059">
        <v>1480</v>
      </c>
      <c r="ADP114" s="1060">
        <v>0.94207511139401656</v>
      </c>
      <c r="ADQ114" s="1059">
        <v>1488</v>
      </c>
      <c r="ADR114" s="1060">
        <v>0.94716740929344367</v>
      </c>
      <c r="ADS114" s="1059">
        <v>1550</v>
      </c>
      <c r="ADT114" s="1059">
        <v>1464</v>
      </c>
      <c r="ADU114" s="1060">
        <v>0.94451612903225801</v>
      </c>
      <c r="ADV114" s="1059">
        <v>1425</v>
      </c>
      <c r="ADW114" s="1060">
        <v>0.91935483870967738</v>
      </c>
      <c r="ADX114" s="1059">
        <v>1433</v>
      </c>
      <c r="ADY114" s="1060">
        <v>0.9245161290322581</v>
      </c>
      <c r="ADZ114" s="1059">
        <v>1433</v>
      </c>
      <c r="AEA114" s="1060">
        <v>0.9245161290322581</v>
      </c>
      <c r="AEB114" s="1059">
        <v>1676</v>
      </c>
      <c r="AEC114" s="1059">
        <v>1607</v>
      </c>
      <c r="AED114" s="1060">
        <v>0.95883054892601427</v>
      </c>
      <c r="AEE114" s="1059">
        <v>1493</v>
      </c>
      <c r="AEF114" s="1060">
        <v>0.89081145584725541</v>
      </c>
      <c r="AEG114" s="1059">
        <v>1607</v>
      </c>
      <c r="AEH114" s="1060">
        <v>0.95883054892601427</v>
      </c>
      <c r="AEI114" s="1059">
        <v>1603</v>
      </c>
      <c r="AEJ114" s="1060">
        <v>0.9564439140811456</v>
      </c>
      <c r="AEK114" s="1059">
        <v>1514</v>
      </c>
      <c r="AEL114" s="1060">
        <v>0.90334128878281628</v>
      </c>
      <c r="AEM114" s="1059">
        <v>1526</v>
      </c>
      <c r="AEN114" s="1060">
        <v>0.91050119331742241</v>
      </c>
      <c r="AEO114" s="1059">
        <v>1478</v>
      </c>
      <c r="AEP114" s="1072">
        <v>0.88186157517899766</v>
      </c>
      <c r="AEQ114" s="1158">
        <v>1507</v>
      </c>
      <c r="AER114" s="1042">
        <v>1383</v>
      </c>
      <c r="AES114" s="1144">
        <v>0.91771731917717314</v>
      </c>
      <c r="AET114" s="64">
        <v>329</v>
      </c>
      <c r="AEU114" s="1144">
        <v>0.21831453218314531</v>
      </c>
      <c r="AEV114" s="1042">
        <v>1396</v>
      </c>
      <c r="AEW114" s="1144">
        <v>0.92634372926343733</v>
      </c>
      <c r="AEX114" s="1042">
        <v>1461</v>
      </c>
      <c r="AEY114" s="1042">
        <v>1390</v>
      </c>
      <c r="AEZ114" s="1144">
        <v>0.95140314852840524</v>
      </c>
      <c r="AFA114" s="65">
        <v>1331</v>
      </c>
      <c r="AFB114" s="1144">
        <v>0.91101984941820668</v>
      </c>
      <c r="AFC114" s="65">
        <v>1088</v>
      </c>
      <c r="AFD114" s="1144">
        <v>0.74469541409993156</v>
      </c>
      <c r="AFE114" s="1042">
        <v>1334</v>
      </c>
      <c r="AFF114" s="1144">
        <v>0.91307323750855574</v>
      </c>
      <c r="AFG114" s="1042">
        <v>1044</v>
      </c>
      <c r="AFH114" s="1144">
        <v>0.71457905544147848</v>
      </c>
      <c r="AFI114" s="1042">
        <v>1611</v>
      </c>
      <c r="AFJ114" s="1042">
        <v>1561</v>
      </c>
      <c r="AFK114" s="1144">
        <v>0.96896337678460587</v>
      </c>
      <c r="AFL114" s="65">
        <v>1373</v>
      </c>
      <c r="AFM114" s="1144">
        <v>0.85226567349472382</v>
      </c>
      <c r="AFN114" s="65">
        <v>1561</v>
      </c>
      <c r="AFO114" s="1144">
        <v>0.96896337678460587</v>
      </c>
      <c r="AFP114" s="65">
        <v>1561</v>
      </c>
      <c r="AFQ114" s="1144">
        <v>0.96896337678460587</v>
      </c>
      <c r="AFR114" s="65">
        <v>1171</v>
      </c>
      <c r="AFS114" s="1144">
        <v>0.7268777157045313</v>
      </c>
      <c r="AFT114" s="65">
        <v>1465</v>
      </c>
      <c r="AFU114" s="1144">
        <v>0.90937306021104902</v>
      </c>
      <c r="AFV114" s="1042">
        <v>1499</v>
      </c>
      <c r="AFW114" s="1144">
        <v>0.93047796399751703</v>
      </c>
      <c r="AFX114" s="1042">
        <v>1464</v>
      </c>
      <c r="AFY114" s="1144">
        <v>0.9087523277467412</v>
      </c>
      <c r="AFZ114" s="1042">
        <v>1167</v>
      </c>
      <c r="AGA114" s="1144">
        <v>0.72439478584729977</v>
      </c>
      <c r="AGB114" s="1042">
        <v>1083</v>
      </c>
      <c r="AGC114" s="802">
        <v>0.67225325884543763</v>
      </c>
      <c r="AGD114" s="1042">
        <v>1461</v>
      </c>
      <c r="AGE114" s="1039">
        <v>1393</v>
      </c>
      <c r="AGF114" s="1145">
        <v>0.95345653661875429</v>
      </c>
      <c r="AGG114" s="1039">
        <v>7</v>
      </c>
      <c r="AGH114" s="1145">
        <v>4.7912388774811769E-3</v>
      </c>
      <c r="AGI114" s="1039">
        <v>1395</v>
      </c>
      <c r="AGJ114" s="1145">
        <v>0.95482546201232033</v>
      </c>
      <c r="AGK114" s="1039">
        <v>1597</v>
      </c>
      <c r="AGL114" s="1039">
        <v>1556</v>
      </c>
      <c r="AGM114" s="1145">
        <v>0.97432686286787729</v>
      </c>
      <c r="AGN114" s="1039">
        <v>1481</v>
      </c>
      <c r="AGO114" s="1145">
        <v>0.92736380713838451</v>
      </c>
      <c r="AGP114" s="1039">
        <v>1552</v>
      </c>
      <c r="AGQ114" s="1145">
        <v>0.97182216656230436</v>
      </c>
      <c r="AGR114" s="1039">
        <v>1486</v>
      </c>
      <c r="AGS114" s="1145">
        <v>0.93049467752035064</v>
      </c>
      <c r="AGT114" s="1039">
        <v>1481</v>
      </c>
      <c r="AGU114" s="1145">
        <v>0.92736380713838451</v>
      </c>
      <c r="AGV114" s="1039">
        <v>1587</v>
      </c>
      <c r="AGW114" s="1039">
        <v>1525</v>
      </c>
      <c r="AGX114" s="1145">
        <v>0.96093257718966607</v>
      </c>
      <c r="AGY114" s="1039">
        <v>1448</v>
      </c>
      <c r="AGZ114" s="1145">
        <v>0.91241335853812222</v>
      </c>
      <c r="AHA114" s="1039">
        <v>1525</v>
      </c>
      <c r="AHB114" s="1145">
        <v>0.96093257718966607</v>
      </c>
      <c r="AHC114" s="1039">
        <v>1522</v>
      </c>
      <c r="AHD114" s="1145">
        <v>0.95904221802142409</v>
      </c>
      <c r="AHE114" s="1039">
        <v>1514</v>
      </c>
      <c r="AHF114" s="1145">
        <v>0.95400126023944554</v>
      </c>
      <c r="AHG114" s="1039">
        <v>1376</v>
      </c>
      <c r="AHH114" s="1145">
        <v>0.86704473850031505</v>
      </c>
      <c r="AHI114" s="1039">
        <v>1488</v>
      </c>
      <c r="AHJ114" s="1145">
        <v>0.93761814744801508</v>
      </c>
      <c r="AHK114" s="1039">
        <v>1443</v>
      </c>
      <c r="AHL114" s="1145">
        <v>0.90926275992438566</v>
      </c>
      <c r="AHM114" s="1039">
        <v>1515</v>
      </c>
      <c r="AHN114" s="1145">
        <v>0.95463137996219283</v>
      </c>
      <c r="AHO114" s="1039">
        <v>1442</v>
      </c>
      <c r="AHP114" s="749">
        <v>0.90863264020163836</v>
      </c>
    </row>
    <row r="115" spans="1:900" x14ac:dyDescent="0.2">
      <c r="A115" s="1981"/>
      <c r="B115" s="16" t="s">
        <v>588</v>
      </c>
      <c r="C115" s="974" t="s">
        <v>778</v>
      </c>
      <c r="D115" s="3" t="s">
        <v>770</v>
      </c>
      <c r="E115" s="1" t="s">
        <v>770</v>
      </c>
      <c r="F115" s="1" t="s">
        <v>770</v>
      </c>
      <c r="G115" s="1" t="s">
        <v>770</v>
      </c>
      <c r="H115" s="1" t="s">
        <v>770</v>
      </c>
      <c r="I115" s="1" t="s">
        <v>770</v>
      </c>
      <c r="J115" s="1" t="s">
        <v>770</v>
      </c>
      <c r="K115" s="1" t="s">
        <v>588</v>
      </c>
      <c r="L115" s="1" t="s">
        <v>737</v>
      </c>
      <c r="M115" s="1" t="s">
        <v>770</v>
      </c>
      <c r="N115" s="1" t="s">
        <v>770</v>
      </c>
      <c r="O115" s="1" t="s">
        <v>770</v>
      </c>
      <c r="P115" s="1" t="s">
        <v>770</v>
      </c>
      <c r="Q115" s="1" t="s">
        <v>770</v>
      </c>
      <c r="R115" s="1" t="s">
        <v>770</v>
      </c>
      <c r="S115" s="1" t="s">
        <v>770</v>
      </c>
      <c r="T115" s="1" t="s">
        <v>770</v>
      </c>
      <c r="U115" s="913" t="s">
        <v>770</v>
      </c>
      <c r="V115" s="1125">
        <v>2215</v>
      </c>
      <c r="W115" s="1059">
        <v>2595</v>
      </c>
      <c r="X115" s="1059">
        <v>18080</v>
      </c>
      <c r="Y115" s="1059">
        <v>21515</v>
      </c>
      <c r="Z115" s="1098">
        <v>0.12251106194690266</v>
      </c>
      <c r="AA115" s="1098">
        <v>0.11781186124866173</v>
      </c>
      <c r="AB115" s="1098">
        <v>0.127370638770327</v>
      </c>
      <c r="AC115" s="1098">
        <v>0.1206135254473623</v>
      </c>
      <c r="AD115" s="1098">
        <v>0.11632934967042634</v>
      </c>
      <c r="AE115" s="1072">
        <v>0.12503315438258389</v>
      </c>
      <c r="AF115" s="1059">
        <v>2050</v>
      </c>
      <c r="AG115" s="1059">
        <v>2335</v>
      </c>
      <c r="AH115" s="1059">
        <v>18260</v>
      </c>
      <c r="AI115" s="1059">
        <v>21820</v>
      </c>
      <c r="AJ115" s="1098">
        <v>0.11226725082146768</v>
      </c>
      <c r="AK115" s="1098">
        <v>0.10776961411079673</v>
      </c>
      <c r="AL115" s="1098">
        <v>0.11692799225386569</v>
      </c>
      <c r="AM115" s="1098">
        <v>0.10701191567369386</v>
      </c>
      <c r="AN115" s="1098">
        <v>0.10297920795641906</v>
      </c>
      <c r="AO115" s="1072">
        <v>0.11118297186145326</v>
      </c>
      <c r="AP115" s="1059">
        <v>2100</v>
      </c>
      <c r="AQ115" s="1059">
        <v>2405</v>
      </c>
      <c r="AR115" s="1059">
        <v>18560</v>
      </c>
      <c r="AS115" s="1059">
        <v>22070</v>
      </c>
      <c r="AT115" s="1098">
        <v>0.11314655172413793</v>
      </c>
      <c r="AU115" s="1098">
        <v>0.10866909281517599</v>
      </c>
      <c r="AV115" s="1098">
        <v>0.11778411559784994</v>
      </c>
      <c r="AW115" s="1098">
        <v>0.10897145446307205</v>
      </c>
      <c r="AX115" s="1098">
        <v>0.10492828331661065</v>
      </c>
      <c r="AY115" s="1072">
        <v>0.11315072516956681</v>
      </c>
      <c r="AZ115" s="1059">
        <v>2230</v>
      </c>
      <c r="BA115" s="1059">
        <v>2570</v>
      </c>
      <c r="BB115" s="1059">
        <v>18525</v>
      </c>
      <c r="BC115" s="1059">
        <v>22045</v>
      </c>
      <c r="BD115" s="1098">
        <v>0.12037786774628879</v>
      </c>
      <c r="BE115" s="1098">
        <v>0.11577052545164296</v>
      </c>
      <c r="BF115" s="1098">
        <v>0.12514261899623472</v>
      </c>
      <c r="BG115" s="1098">
        <v>0.11657972329326378</v>
      </c>
      <c r="BH115" s="1098">
        <v>0.11241005217289211</v>
      </c>
      <c r="BI115" s="1072">
        <v>0.12088299718879612</v>
      </c>
      <c r="BJ115" s="1059">
        <v>5836</v>
      </c>
      <c r="BK115" s="1059">
        <v>6369</v>
      </c>
      <c r="BL115" s="1059">
        <v>6002</v>
      </c>
      <c r="BM115" s="1059">
        <v>6466</v>
      </c>
      <c r="BN115" s="1059">
        <v>6586</v>
      </c>
      <c r="BO115" s="1059">
        <v>24673</v>
      </c>
      <c r="BP115" s="1059">
        <v>31259</v>
      </c>
      <c r="BQ115" s="1126">
        <v>118175</v>
      </c>
      <c r="BR115" s="1059">
        <v>5876</v>
      </c>
      <c r="BS115" s="1059">
        <v>6253</v>
      </c>
      <c r="BT115" s="1059">
        <v>5859</v>
      </c>
      <c r="BU115" s="1059">
        <v>6540</v>
      </c>
      <c r="BV115" s="1059">
        <v>6528</v>
      </c>
      <c r="BW115" s="1059">
        <v>24528</v>
      </c>
      <c r="BX115" s="1059">
        <v>31056</v>
      </c>
      <c r="BY115" s="1126">
        <v>116976</v>
      </c>
      <c r="BZ115" s="1059">
        <v>5725</v>
      </c>
      <c r="CA115" s="1059">
        <v>6120</v>
      </c>
      <c r="CB115" s="1059">
        <v>5823</v>
      </c>
      <c r="CC115" s="1059">
        <v>6442</v>
      </c>
      <c r="CD115" s="1059">
        <v>6484</v>
      </c>
      <c r="CE115" s="1059">
        <v>24110</v>
      </c>
      <c r="CF115" s="1059">
        <v>30594</v>
      </c>
      <c r="CG115" s="1126">
        <v>115527</v>
      </c>
      <c r="CH115" s="1059">
        <v>5783</v>
      </c>
      <c r="CI115" s="1059">
        <v>5971</v>
      </c>
      <c r="CJ115" s="1059">
        <v>5812</v>
      </c>
      <c r="CK115" s="1059">
        <v>6582</v>
      </c>
      <c r="CL115" s="1059">
        <v>6509</v>
      </c>
      <c r="CM115" s="1059">
        <v>24148</v>
      </c>
      <c r="CN115" s="1059">
        <v>30657</v>
      </c>
      <c r="CO115" s="1126">
        <v>115301</v>
      </c>
      <c r="CP115" s="1059">
        <v>5833</v>
      </c>
      <c r="CQ115" s="1059">
        <v>5810</v>
      </c>
      <c r="CR115" s="1059">
        <v>5894</v>
      </c>
      <c r="CS115" s="1059">
        <v>6356</v>
      </c>
      <c r="CT115" s="1059">
        <v>6375</v>
      </c>
      <c r="CU115" s="1059">
        <v>23893</v>
      </c>
      <c r="CV115" s="1059">
        <v>30268</v>
      </c>
      <c r="CW115" s="1126">
        <v>114521</v>
      </c>
      <c r="CX115" s="1059">
        <v>5640</v>
      </c>
      <c r="CY115" s="1059">
        <v>5660</v>
      </c>
      <c r="CZ115" s="1059">
        <v>6087</v>
      </c>
      <c r="DA115" s="1059">
        <v>6450</v>
      </c>
      <c r="DB115" s="1059">
        <v>6315</v>
      </c>
      <c r="DC115" s="1059">
        <v>23837</v>
      </c>
      <c r="DD115" s="1059">
        <v>30152</v>
      </c>
      <c r="DE115" s="1126">
        <v>113995</v>
      </c>
      <c r="DF115" s="1059">
        <v>5640</v>
      </c>
      <c r="DG115" s="1059">
        <v>5595</v>
      </c>
      <c r="DH115" s="1059">
        <v>6241</v>
      </c>
      <c r="DI115" s="1059">
        <v>6639</v>
      </c>
      <c r="DJ115" s="1059">
        <v>5917</v>
      </c>
      <c r="DK115" s="1059">
        <v>24115</v>
      </c>
      <c r="DL115" s="1059">
        <v>30032</v>
      </c>
      <c r="DM115" s="1126">
        <v>113411</v>
      </c>
      <c r="DN115" s="1059">
        <v>5572</v>
      </c>
      <c r="DO115" s="1059">
        <v>5552</v>
      </c>
      <c r="DP115" s="1059">
        <v>6270</v>
      </c>
      <c r="DQ115" s="1059">
        <v>6730</v>
      </c>
      <c r="DR115" s="1059">
        <v>5752</v>
      </c>
      <c r="DS115" s="1059">
        <v>24124</v>
      </c>
      <c r="DT115" s="1059">
        <v>29876</v>
      </c>
      <c r="DU115" s="1126">
        <v>112474</v>
      </c>
      <c r="DV115" s="1059">
        <v>5462</v>
      </c>
      <c r="DW115" s="1059">
        <v>5620</v>
      </c>
      <c r="DX115" s="1059">
        <v>6315</v>
      </c>
      <c r="DY115" s="1059">
        <v>6732</v>
      </c>
      <c r="DZ115" s="1059">
        <v>5593</v>
      </c>
      <c r="EA115" s="1059">
        <v>24129</v>
      </c>
      <c r="EB115" s="1059">
        <v>29722</v>
      </c>
      <c r="EC115" s="1126">
        <v>111796</v>
      </c>
      <c r="ED115" s="1059">
        <v>5302</v>
      </c>
      <c r="EE115" s="1059">
        <v>5744</v>
      </c>
      <c r="EF115" s="1059">
        <v>6297</v>
      </c>
      <c r="EG115" s="1059">
        <v>6707</v>
      </c>
      <c r="EH115" s="1059">
        <v>5406</v>
      </c>
      <c r="EI115" s="1059">
        <v>24050</v>
      </c>
      <c r="EJ115" s="1059">
        <v>29456</v>
      </c>
      <c r="EK115" s="1126">
        <v>110603</v>
      </c>
      <c r="EL115" s="1059">
        <v>5142</v>
      </c>
      <c r="EM115" s="1059">
        <v>5861</v>
      </c>
      <c r="EN115" s="1059">
        <v>6326</v>
      </c>
      <c r="EO115" s="1059">
        <v>6440</v>
      </c>
      <c r="EP115" s="1059">
        <v>5352</v>
      </c>
      <c r="EQ115" s="1059">
        <v>23769</v>
      </c>
      <c r="ER115" s="1059">
        <v>29121</v>
      </c>
      <c r="ES115" s="1126">
        <v>109686</v>
      </c>
      <c r="ET115" s="1059">
        <v>9</v>
      </c>
      <c r="EU115" s="1059">
        <v>662</v>
      </c>
      <c r="EV115" s="1059">
        <v>107</v>
      </c>
      <c r="EW115" s="1059">
        <v>125</v>
      </c>
      <c r="EX115" s="1059">
        <v>232</v>
      </c>
      <c r="EY115" s="1059">
        <v>903</v>
      </c>
      <c r="EZ115" s="1098">
        <v>0.25692137320044295</v>
      </c>
      <c r="FA115" s="1098">
        <v>0.22949438304495409</v>
      </c>
      <c r="FB115" s="1098">
        <v>0.28640776751298419</v>
      </c>
      <c r="FC115" s="64" t="s">
        <v>3498</v>
      </c>
      <c r="FD115" s="1098">
        <v>0.13842746400885936</v>
      </c>
      <c r="FE115" s="1098">
        <v>0.11742993353428428</v>
      </c>
      <c r="FF115" s="1098">
        <v>0.16248829952797927</v>
      </c>
      <c r="FG115" s="1126" t="s">
        <v>3498</v>
      </c>
      <c r="FH115" s="1059">
        <v>7</v>
      </c>
      <c r="FI115" s="1059">
        <v>612</v>
      </c>
      <c r="FJ115" s="1059">
        <v>117</v>
      </c>
      <c r="FK115" s="1059">
        <v>137</v>
      </c>
      <c r="FL115" s="1059">
        <v>254</v>
      </c>
      <c r="FM115" s="1059">
        <v>873</v>
      </c>
      <c r="FN115" s="1098">
        <v>0.290950744558992</v>
      </c>
      <c r="FO115" s="1098">
        <v>0.26178942643587277</v>
      </c>
      <c r="FP115" s="1098">
        <v>0.32194376007323017</v>
      </c>
      <c r="FQ115" s="1059" t="s">
        <v>3498</v>
      </c>
      <c r="FR115" s="1098">
        <v>0.15693012600229095</v>
      </c>
      <c r="FS115" s="1098">
        <v>0.13431090809377105</v>
      </c>
      <c r="FT115" s="1098">
        <v>0.18255533497185264</v>
      </c>
      <c r="FU115" s="1126" t="s">
        <v>3498</v>
      </c>
      <c r="FV115" s="1059">
        <v>9</v>
      </c>
      <c r="FW115" s="1059">
        <v>641</v>
      </c>
      <c r="FX115" s="1059">
        <v>92</v>
      </c>
      <c r="FY115" s="1059">
        <v>126</v>
      </c>
      <c r="FZ115" s="1059">
        <v>218</v>
      </c>
      <c r="GA115" s="1059">
        <v>868</v>
      </c>
      <c r="GB115" s="1098">
        <v>0.25115207373271892</v>
      </c>
      <c r="GC115" s="1098">
        <v>0.22344078389690561</v>
      </c>
      <c r="GD115" s="1098">
        <v>0.2810562830533751</v>
      </c>
      <c r="GE115" s="1059" t="s">
        <v>3498</v>
      </c>
      <c r="GF115" s="1098">
        <v>0.14516129032258066</v>
      </c>
      <c r="GG115" s="1098">
        <v>0.1232897319013752</v>
      </c>
      <c r="GH115" s="1098">
        <v>0.17015978949069174</v>
      </c>
      <c r="GI115" s="1126" t="s">
        <v>3498</v>
      </c>
      <c r="GJ115" s="1059" t="s">
        <v>3500</v>
      </c>
      <c r="GK115" s="1059" t="s">
        <v>3500</v>
      </c>
      <c r="GL115" s="1059">
        <v>109</v>
      </c>
      <c r="GM115" s="1059">
        <v>135</v>
      </c>
      <c r="GN115" s="1059">
        <v>244</v>
      </c>
      <c r="GO115" s="1059">
        <v>863</v>
      </c>
      <c r="GP115" s="1098">
        <v>0.28273464658169178</v>
      </c>
      <c r="GQ115" s="1098">
        <v>0.2537036651362149</v>
      </c>
      <c r="GR115" s="1098">
        <v>0.31369127636765171</v>
      </c>
      <c r="GS115" s="1059" t="s">
        <v>3498</v>
      </c>
      <c r="GT115" s="1098">
        <v>0.15643105446118191</v>
      </c>
      <c r="GU115" s="1098">
        <v>0.1337232822872873</v>
      </c>
      <c r="GV115" s="1098">
        <v>0.18218391854416041</v>
      </c>
      <c r="GW115" s="1126" t="s">
        <v>3498</v>
      </c>
      <c r="GX115" s="1059" t="s">
        <v>3500</v>
      </c>
      <c r="GY115" s="1059" t="s">
        <v>3500</v>
      </c>
      <c r="GZ115" s="1059">
        <v>120</v>
      </c>
      <c r="HA115" s="1059">
        <v>55</v>
      </c>
      <c r="HB115" s="1059">
        <v>175</v>
      </c>
      <c r="HC115" s="1059">
        <v>964</v>
      </c>
      <c r="HD115" s="1098">
        <v>0.18153526970954356</v>
      </c>
      <c r="HE115" s="1098">
        <v>0.15848206418933058</v>
      </c>
      <c r="HF115" s="1098">
        <v>0.20711651148219176</v>
      </c>
      <c r="HG115" s="1059" t="s">
        <v>3498</v>
      </c>
      <c r="HH115" s="1098">
        <v>5.7053941908713691E-2</v>
      </c>
      <c r="HI115" s="1098">
        <v>4.4093898924740374E-2</v>
      </c>
      <c r="HJ115" s="1098">
        <v>7.3530178637930779E-2</v>
      </c>
      <c r="HK115" s="1126" t="s">
        <v>3498</v>
      </c>
      <c r="HL115" s="1059" t="s">
        <v>3500</v>
      </c>
      <c r="HM115" s="1059" t="s">
        <v>3500</v>
      </c>
      <c r="HN115" s="1059">
        <v>104</v>
      </c>
      <c r="HO115" s="1059">
        <v>67</v>
      </c>
      <c r="HP115" s="1059">
        <v>171</v>
      </c>
      <c r="HQ115" s="1059">
        <v>915</v>
      </c>
      <c r="HR115" s="1098">
        <v>0.18688524590163935</v>
      </c>
      <c r="HS115" s="1098">
        <v>0.16295507121146824</v>
      </c>
      <c r="HT115" s="1098">
        <v>0.21343353805369425</v>
      </c>
      <c r="HU115" s="1059" t="s">
        <v>3498</v>
      </c>
      <c r="HV115" s="1098">
        <v>7.3224043715846995E-2</v>
      </c>
      <c r="HW115" s="1098">
        <v>5.807017919096541E-2</v>
      </c>
      <c r="HX115" s="1098">
        <v>9.1946406910416625E-2</v>
      </c>
      <c r="HY115" s="1126" t="s">
        <v>3498</v>
      </c>
      <c r="HZ115" s="1059">
        <v>7</v>
      </c>
      <c r="IA115" s="1059">
        <v>700</v>
      </c>
      <c r="IB115" s="1059">
        <v>114</v>
      </c>
      <c r="IC115" s="1059">
        <v>50</v>
      </c>
      <c r="ID115" s="1059">
        <v>164</v>
      </c>
      <c r="IE115" s="1059">
        <v>871</v>
      </c>
      <c r="IF115" s="1098">
        <v>0.18828932261768083</v>
      </c>
      <c r="IG115" s="1098">
        <v>0.16371612873011138</v>
      </c>
      <c r="IH115" s="1098">
        <v>0.21559998103453543</v>
      </c>
      <c r="II115" s="1059" t="s">
        <v>3498</v>
      </c>
      <c r="IJ115" s="1098">
        <v>5.7405281285878303E-2</v>
      </c>
      <c r="IK115" s="1098">
        <v>4.3812466379009124E-2</v>
      </c>
      <c r="IL115" s="1098">
        <v>7.488499334206393E-2</v>
      </c>
      <c r="IM115" s="1126" t="s">
        <v>3498</v>
      </c>
      <c r="IN115" s="1059" t="s">
        <v>3500</v>
      </c>
      <c r="IO115" s="1059" t="s">
        <v>3500</v>
      </c>
      <c r="IP115" s="1059">
        <v>104</v>
      </c>
      <c r="IQ115" s="1059">
        <v>63</v>
      </c>
      <c r="IR115" s="1059">
        <v>167</v>
      </c>
      <c r="IS115" s="1059">
        <v>774</v>
      </c>
      <c r="IT115" s="1098">
        <v>0.2157622739018088</v>
      </c>
      <c r="IU115" s="1098">
        <v>0.18822421022130209</v>
      </c>
      <c r="IV115" s="1098">
        <v>0.24610781848401331</v>
      </c>
      <c r="IW115" s="1059" t="s">
        <v>2154</v>
      </c>
      <c r="IX115" s="1098">
        <v>8.1395348837209308E-2</v>
      </c>
      <c r="IY115" s="1098">
        <v>6.4135628829713437E-2</v>
      </c>
      <c r="IZ115" s="1098">
        <v>0.10278972253629651</v>
      </c>
      <c r="JA115" s="1126" t="s">
        <v>2154</v>
      </c>
      <c r="JB115" s="1059">
        <v>110837</v>
      </c>
      <c r="JC115" s="1059">
        <v>5645</v>
      </c>
      <c r="JD115" s="1059">
        <v>5586</v>
      </c>
      <c r="JE115" s="1059">
        <v>5878</v>
      </c>
      <c r="JF115" s="1059">
        <v>6001</v>
      </c>
      <c r="JG115" s="1126">
        <v>5853</v>
      </c>
      <c r="JH115" s="1059">
        <v>18506</v>
      </c>
      <c r="JI115" s="1059">
        <v>89</v>
      </c>
      <c r="JJ115" s="1059">
        <v>183</v>
      </c>
      <c r="JK115" s="1059">
        <v>244</v>
      </c>
      <c r="JL115" s="1059">
        <v>284</v>
      </c>
      <c r="JM115" s="1126">
        <v>290</v>
      </c>
      <c r="JN115" s="1060">
        <v>0.1669659048873571</v>
      </c>
      <c r="JO115" s="1060">
        <v>1.5766164747564215E-2</v>
      </c>
      <c r="JP115" s="1060">
        <v>3.2760472610096673E-2</v>
      </c>
      <c r="JQ115" s="1060">
        <v>4.1510717931269141E-2</v>
      </c>
      <c r="JR115" s="1060">
        <v>4.7325445759040158E-2</v>
      </c>
      <c r="JS115" s="1072">
        <v>4.9547240731248929E-2</v>
      </c>
      <c r="JT115" s="1059">
        <v>113794</v>
      </c>
      <c r="JU115" s="1059">
        <v>110322</v>
      </c>
      <c r="JV115" s="1059">
        <v>105841</v>
      </c>
      <c r="JW115" s="1059">
        <v>4481</v>
      </c>
      <c r="JX115" s="1059">
        <v>743</v>
      </c>
      <c r="JY115" s="1059">
        <v>238</v>
      </c>
      <c r="JZ115" s="1059">
        <v>3500</v>
      </c>
      <c r="KA115" s="1059">
        <v>1092</v>
      </c>
      <c r="KB115" s="1059">
        <v>1617</v>
      </c>
      <c r="KC115" s="1059">
        <v>518</v>
      </c>
      <c r="KD115" s="1059">
        <v>245</v>
      </c>
      <c r="KE115" s="1060">
        <v>0.93011055064414649</v>
      </c>
      <c r="KF115" s="1072">
        <v>6.9889449355853506E-2</v>
      </c>
      <c r="KG115" s="1059">
        <v>5652</v>
      </c>
      <c r="KH115" s="1059">
        <v>5305</v>
      </c>
      <c r="KI115" s="1059">
        <v>5123</v>
      </c>
      <c r="KJ115" s="1059">
        <v>182</v>
      </c>
      <c r="KK115" s="1059">
        <v>10</v>
      </c>
      <c r="KL115" s="1059">
        <v>16</v>
      </c>
      <c r="KM115" s="1059">
        <v>156</v>
      </c>
      <c r="KN115" s="1059">
        <v>157</v>
      </c>
      <c r="KO115" s="1059">
        <v>119</v>
      </c>
      <c r="KP115" s="1059">
        <v>50</v>
      </c>
      <c r="KQ115" s="1059">
        <v>21</v>
      </c>
      <c r="KR115" s="1060">
        <v>0.90640481245576787</v>
      </c>
      <c r="KS115" s="1072">
        <v>9.3595187544232128E-2</v>
      </c>
      <c r="KT115" s="1059">
        <v>3375</v>
      </c>
      <c r="KU115" s="1059">
        <v>3228</v>
      </c>
      <c r="KV115" s="1059">
        <v>3147</v>
      </c>
      <c r="KW115" s="1059">
        <v>81</v>
      </c>
      <c r="KX115" s="1059">
        <v>6</v>
      </c>
      <c r="KY115" s="1059">
        <v>12</v>
      </c>
      <c r="KZ115" s="1059">
        <v>63</v>
      </c>
      <c r="LA115" s="1059">
        <v>85</v>
      </c>
      <c r="LB115" s="1059">
        <v>38</v>
      </c>
      <c r="LC115" s="1059">
        <v>20</v>
      </c>
      <c r="LD115" s="1059">
        <v>4</v>
      </c>
      <c r="LE115" s="1060">
        <v>0.93244444444444441</v>
      </c>
      <c r="LF115" s="1072">
        <v>6.7555555555555591E-2</v>
      </c>
      <c r="LG115" s="1059">
        <v>2255</v>
      </c>
      <c r="LH115" s="1059">
        <v>2153</v>
      </c>
      <c r="LI115" s="1059">
        <v>2102</v>
      </c>
      <c r="LJ115" s="1059">
        <v>51</v>
      </c>
      <c r="LK115" s="1059">
        <v>8</v>
      </c>
      <c r="LL115" s="1059">
        <v>8</v>
      </c>
      <c r="LM115" s="1059">
        <v>35</v>
      </c>
      <c r="LN115" s="1059">
        <v>61</v>
      </c>
      <c r="LO115" s="1059">
        <v>31</v>
      </c>
      <c r="LP115" s="1059">
        <v>6</v>
      </c>
      <c r="LQ115" s="1059">
        <v>4</v>
      </c>
      <c r="LR115" s="1060">
        <v>0.93215077605321506</v>
      </c>
      <c r="LS115" s="1072">
        <v>6.7849223946784942E-2</v>
      </c>
      <c r="LT115" s="1059">
        <v>6092</v>
      </c>
      <c r="LU115" s="1059">
        <v>5875</v>
      </c>
      <c r="LV115" s="1059">
        <v>5722</v>
      </c>
      <c r="LW115" s="1059">
        <v>153</v>
      </c>
      <c r="LX115" s="1059">
        <v>16</v>
      </c>
      <c r="LY115" s="1059">
        <v>25</v>
      </c>
      <c r="LZ115" s="1059">
        <v>112</v>
      </c>
      <c r="MA115" s="1059">
        <v>125</v>
      </c>
      <c r="MB115" s="1059">
        <v>64</v>
      </c>
      <c r="MC115" s="1059">
        <v>22</v>
      </c>
      <c r="MD115" s="1059">
        <v>6</v>
      </c>
      <c r="ME115" s="1060">
        <v>0.93926460932370326</v>
      </c>
      <c r="MF115" s="1072">
        <v>6.0735390676296741E-2</v>
      </c>
      <c r="MG115" s="1059">
        <v>1259</v>
      </c>
      <c r="MH115" s="1059">
        <v>1206</v>
      </c>
      <c r="MI115" s="1059">
        <v>1178</v>
      </c>
      <c r="MJ115" s="1059">
        <v>28</v>
      </c>
      <c r="MK115" s="1059">
        <v>1</v>
      </c>
      <c r="ML115" s="1059">
        <v>6</v>
      </c>
      <c r="MM115" s="1059">
        <v>21</v>
      </c>
      <c r="MN115" s="1059">
        <v>32</v>
      </c>
      <c r="MO115" s="1059">
        <v>10</v>
      </c>
      <c r="MP115" s="1059">
        <v>9</v>
      </c>
      <c r="MQ115" s="1059">
        <v>2</v>
      </c>
      <c r="MR115" s="1060">
        <v>0.93566322478157271</v>
      </c>
      <c r="MS115" s="1072">
        <v>6.4336775218427289E-2</v>
      </c>
      <c r="MT115" s="1059">
        <v>2368</v>
      </c>
      <c r="MU115" s="1059">
        <v>2253</v>
      </c>
      <c r="MV115" s="1059">
        <v>2195</v>
      </c>
      <c r="MW115" s="1059">
        <v>58</v>
      </c>
      <c r="MX115" s="1059">
        <v>5</v>
      </c>
      <c r="MY115" s="1059">
        <v>10</v>
      </c>
      <c r="MZ115" s="1059">
        <v>43</v>
      </c>
      <c r="NA115" s="1059">
        <v>43</v>
      </c>
      <c r="NB115" s="1059">
        <v>60</v>
      </c>
      <c r="NC115" s="1059">
        <v>8</v>
      </c>
      <c r="ND115" s="1059">
        <v>4</v>
      </c>
      <c r="NE115" s="1060">
        <v>0.92694256756756754</v>
      </c>
      <c r="NF115" s="1072">
        <v>7.3057432432432456E-2</v>
      </c>
      <c r="NG115" s="1059">
        <v>2890</v>
      </c>
      <c r="NH115" s="1059">
        <v>2745</v>
      </c>
      <c r="NI115" s="1059">
        <v>2659</v>
      </c>
      <c r="NJ115" s="1059">
        <v>86</v>
      </c>
      <c r="NK115" s="1059">
        <v>4</v>
      </c>
      <c r="NL115" s="1059">
        <v>3</v>
      </c>
      <c r="NM115" s="1059">
        <v>79</v>
      </c>
      <c r="NN115" s="1059">
        <v>43</v>
      </c>
      <c r="NO115" s="1059">
        <v>80</v>
      </c>
      <c r="NP115" s="1059">
        <v>15</v>
      </c>
      <c r="NQ115" s="1059">
        <v>7</v>
      </c>
      <c r="NR115" s="1060">
        <v>0.92006920415224913</v>
      </c>
      <c r="NS115" s="1072">
        <v>7.9930795847750868E-2</v>
      </c>
      <c r="NT115" s="1059">
        <v>6200</v>
      </c>
      <c r="NU115" s="1059">
        <v>5899</v>
      </c>
      <c r="NV115" s="1059">
        <v>5591</v>
      </c>
      <c r="NW115" s="1059">
        <v>308</v>
      </c>
      <c r="NX115" s="1059">
        <v>30</v>
      </c>
      <c r="NY115" s="1059">
        <v>7</v>
      </c>
      <c r="NZ115" s="1059">
        <v>271</v>
      </c>
      <c r="OA115" s="1059">
        <v>125</v>
      </c>
      <c r="OB115" s="1059">
        <v>101</v>
      </c>
      <c r="OC115" s="1059">
        <v>49</v>
      </c>
      <c r="OD115" s="1059">
        <v>26</v>
      </c>
      <c r="OE115" s="1060">
        <v>0.90177419354838706</v>
      </c>
      <c r="OF115" s="1072">
        <v>9.822580645161294E-2</v>
      </c>
      <c r="OG115" s="1059">
        <v>30091</v>
      </c>
      <c r="OH115" s="1059">
        <v>28664</v>
      </c>
      <c r="OI115" s="1059">
        <v>27717</v>
      </c>
      <c r="OJ115" s="1059">
        <v>947</v>
      </c>
      <c r="OK115" s="1059">
        <v>80</v>
      </c>
      <c r="OL115" s="1059">
        <v>87</v>
      </c>
      <c r="OM115" s="1059">
        <v>780</v>
      </c>
      <c r="ON115" s="1059">
        <v>671</v>
      </c>
      <c r="OO115" s="1059">
        <v>503</v>
      </c>
      <c r="OP115" s="1059">
        <v>179</v>
      </c>
      <c r="OQ115" s="1059">
        <v>74</v>
      </c>
      <c r="OR115" s="1060">
        <v>0.92110597853178688</v>
      </c>
      <c r="OS115" s="1072">
        <v>7.8894021468213116E-2</v>
      </c>
      <c r="OT115" s="1059">
        <v>114521</v>
      </c>
      <c r="OU115" s="1059">
        <v>12.994036569712105</v>
      </c>
      <c r="OV115" s="1060">
        <v>0</v>
      </c>
      <c r="OW115" s="1072">
        <v>5.6338028169014086E-2</v>
      </c>
      <c r="OX115" s="1059" t="s">
        <v>770</v>
      </c>
      <c r="OY115" s="1060" t="s">
        <v>770</v>
      </c>
      <c r="OZ115" s="1059" t="s">
        <v>770</v>
      </c>
      <c r="PA115" s="1060" t="s">
        <v>770</v>
      </c>
      <c r="PB115" s="1072" t="s">
        <v>770</v>
      </c>
      <c r="PC115" s="1059">
        <v>3430</v>
      </c>
      <c r="PD115" s="1059">
        <v>490</v>
      </c>
      <c r="PE115" s="1126">
        <v>270</v>
      </c>
      <c r="PF115" s="1059">
        <v>3310</v>
      </c>
      <c r="PG115" s="1059">
        <v>490</v>
      </c>
      <c r="PH115" s="1126">
        <v>240</v>
      </c>
      <c r="PI115" s="1059">
        <v>3160</v>
      </c>
      <c r="PJ115" s="1059">
        <v>500</v>
      </c>
      <c r="PK115" s="1126">
        <v>210</v>
      </c>
      <c r="PL115" s="1059">
        <v>3030</v>
      </c>
      <c r="PM115" s="1059">
        <v>520</v>
      </c>
      <c r="PN115" s="1126">
        <v>180</v>
      </c>
      <c r="PO115" s="1059">
        <v>2900</v>
      </c>
      <c r="PP115" s="1059">
        <v>520</v>
      </c>
      <c r="PQ115" s="1126">
        <v>160</v>
      </c>
      <c r="PR115" s="1059">
        <v>2730</v>
      </c>
      <c r="PS115" s="1059">
        <v>540</v>
      </c>
      <c r="PT115" s="1126">
        <v>140</v>
      </c>
      <c r="PU115" s="1059">
        <v>20</v>
      </c>
      <c r="PV115" s="1059">
        <v>27</v>
      </c>
      <c r="PW115" s="1059">
        <v>27</v>
      </c>
      <c r="PX115" s="1059">
        <v>50</v>
      </c>
      <c r="PY115" s="1059">
        <v>51</v>
      </c>
      <c r="PZ115" s="1059">
        <v>48</v>
      </c>
      <c r="QA115" s="1059">
        <v>55</v>
      </c>
      <c r="QB115" s="1126">
        <v>59</v>
      </c>
      <c r="QC115" s="1059">
        <v>955</v>
      </c>
      <c r="QD115" s="1059">
        <v>1051</v>
      </c>
      <c r="QE115" s="1059">
        <v>1060</v>
      </c>
      <c r="QF115" s="1059">
        <v>1046</v>
      </c>
      <c r="QG115" s="1059">
        <v>1136</v>
      </c>
      <c r="QH115" s="1059">
        <v>1134</v>
      </c>
      <c r="QI115" s="1059">
        <v>1067</v>
      </c>
      <c r="QJ115" s="1059">
        <v>1131</v>
      </c>
      <c r="QK115" s="1126">
        <v>1091</v>
      </c>
      <c r="QL115" s="1059">
        <v>1025</v>
      </c>
      <c r="QM115" s="1059">
        <v>1158</v>
      </c>
      <c r="QN115" s="1059">
        <v>1156</v>
      </c>
      <c r="QO115" s="1059">
        <v>1184</v>
      </c>
      <c r="QP115" s="1059">
        <v>1313</v>
      </c>
      <c r="QQ115" s="1059">
        <v>1295</v>
      </c>
      <c r="QR115" s="1059">
        <v>1178</v>
      </c>
      <c r="QS115" s="1059">
        <v>1296</v>
      </c>
      <c r="QT115" s="1059">
        <v>1327</v>
      </c>
      <c r="QU115" s="1059">
        <v>1273</v>
      </c>
      <c r="QV115" s="1059">
        <v>1282</v>
      </c>
      <c r="QW115" s="1059">
        <v>1175</v>
      </c>
      <c r="QX115" s="1059">
        <v>1221</v>
      </c>
      <c r="QY115" s="1059">
        <v>1216</v>
      </c>
      <c r="QZ115" s="1059">
        <v>1108</v>
      </c>
      <c r="RA115" s="1059">
        <v>1148</v>
      </c>
      <c r="RB115" s="1059">
        <v>1159</v>
      </c>
      <c r="RC115" s="1059">
        <v>1200</v>
      </c>
      <c r="RD115" s="1059">
        <v>1402</v>
      </c>
      <c r="RE115" s="1059">
        <v>1557</v>
      </c>
      <c r="RF115" s="1059">
        <v>1532</v>
      </c>
      <c r="RG115" s="1059">
        <v>1319</v>
      </c>
      <c r="RH115" s="1059">
        <v>1343</v>
      </c>
      <c r="RI115" s="1059">
        <v>1208</v>
      </c>
      <c r="RJ115" s="1126">
        <v>1184</v>
      </c>
      <c r="RK115" s="1059">
        <v>1114</v>
      </c>
      <c r="RL115" s="1059">
        <v>1099</v>
      </c>
      <c r="RM115" s="1059">
        <v>1139</v>
      </c>
      <c r="RN115" s="1059">
        <v>1274</v>
      </c>
      <c r="RO115" s="1059">
        <v>1250</v>
      </c>
      <c r="RP115" s="1059">
        <v>1166</v>
      </c>
      <c r="RQ115" s="1059">
        <v>1279</v>
      </c>
      <c r="RR115" s="1059">
        <v>1306</v>
      </c>
      <c r="RS115" s="1059">
        <v>1254</v>
      </c>
      <c r="RT115" s="1059">
        <v>1248</v>
      </c>
      <c r="RU115" s="1059">
        <v>1162</v>
      </c>
      <c r="RV115" s="1059">
        <v>1204</v>
      </c>
      <c r="RW115" s="1059">
        <v>1204</v>
      </c>
      <c r="RX115" s="1059">
        <v>1148</v>
      </c>
      <c r="RY115" s="1059">
        <v>1141</v>
      </c>
      <c r="RZ115" s="1059">
        <v>1147</v>
      </c>
      <c r="SA115" s="1059">
        <v>1180</v>
      </c>
      <c r="SB115" s="1059">
        <v>1307</v>
      </c>
      <c r="SC115" s="1059">
        <v>1374</v>
      </c>
      <c r="SD115" s="1059">
        <v>1532</v>
      </c>
      <c r="SE115" s="1059">
        <v>1413</v>
      </c>
      <c r="SF115" s="1059">
        <v>1469</v>
      </c>
      <c r="SG115" s="1059">
        <v>1262</v>
      </c>
      <c r="SH115" s="1059">
        <v>1204</v>
      </c>
      <c r="SI115" s="1126">
        <v>1180</v>
      </c>
      <c r="SJ115" s="1059">
        <v>1052</v>
      </c>
      <c r="SK115" s="1059">
        <v>1124</v>
      </c>
      <c r="SL115" s="1059">
        <v>1211</v>
      </c>
      <c r="SM115" s="1059">
        <v>1198</v>
      </c>
      <c r="SN115" s="1059">
        <v>1140</v>
      </c>
      <c r="SO115" s="1059">
        <v>1244</v>
      </c>
      <c r="SP115" s="1059">
        <v>1272</v>
      </c>
      <c r="SQ115" s="1059">
        <v>1223</v>
      </c>
      <c r="SR115" s="1059">
        <v>1230</v>
      </c>
      <c r="SS115" s="1059">
        <v>1151</v>
      </c>
      <c r="ST115" s="1059">
        <v>1194</v>
      </c>
      <c r="SU115" s="1059">
        <v>1186</v>
      </c>
      <c r="SV115" s="1059">
        <v>1141</v>
      </c>
      <c r="SW115" s="1059">
        <v>1166</v>
      </c>
      <c r="SX115" s="1059">
        <v>1136</v>
      </c>
      <c r="SY115" s="1059">
        <v>1176</v>
      </c>
      <c r="SZ115" s="1059">
        <v>1276</v>
      </c>
      <c r="TA115" s="1059">
        <v>1251</v>
      </c>
      <c r="TB115" s="1059">
        <v>1326</v>
      </c>
      <c r="TC115" s="1059">
        <v>1413</v>
      </c>
      <c r="TD115" s="1059">
        <v>1536</v>
      </c>
      <c r="TE115" s="1059">
        <v>1350</v>
      </c>
      <c r="TF115" s="1059">
        <v>1254</v>
      </c>
      <c r="TG115" s="1059">
        <v>1197</v>
      </c>
      <c r="TH115" s="1126">
        <v>1147</v>
      </c>
      <c r="TI115" s="1059">
        <v>528</v>
      </c>
      <c r="TJ115" s="1059">
        <v>610</v>
      </c>
      <c r="TK115" s="1059">
        <v>1138</v>
      </c>
      <c r="TL115" s="1060">
        <v>0.53602811950790863</v>
      </c>
      <c r="TM115" s="1060">
        <v>0.50698089567473059</v>
      </c>
      <c r="TN115" s="1060">
        <v>0.56483292695935949</v>
      </c>
      <c r="TO115" s="1126" t="s">
        <v>2154</v>
      </c>
      <c r="TP115" s="1059">
        <v>502</v>
      </c>
      <c r="TQ115" s="1059">
        <v>663</v>
      </c>
      <c r="TR115" s="1059">
        <v>1165</v>
      </c>
      <c r="TS115" s="1060">
        <v>0.56909871244635191</v>
      </c>
      <c r="TT115" s="1060">
        <v>0.54048151869448879</v>
      </c>
      <c r="TU115" s="1060">
        <v>0.59726171310569176</v>
      </c>
      <c r="TV115" s="1126" t="s">
        <v>3498</v>
      </c>
      <c r="TW115" s="1059">
        <v>402</v>
      </c>
      <c r="TX115" s="1059">
        <v>703</v>
      </c>
      <c r="TY115" s="1059">
        <v>1105</v>
      </c>
      <c r="TZ115" s="1060">
        <v>0.63619909502262439</v>
      </c>
      <c r="UA115" s="1060">
        <v>0.60740667374977664</v>
      </c>
      <c r="UB115" s="1060">
        <v>0.66404782283815578</v>
      </c>
      <c r="UC115" s="1126" t="s">
        <v>2154</v>
      </c>
      <c r="UD115" s="1059">
        <v>376</v>
      </c>
      <c r="UE115" s="1059">
        <v>811</v>
      </c>
      <c r="UF115" s="1059">
        <v>1187</v>
      </c>
      <c r="UG115" s="1060">
        <v>0.68323504633529908</v>
      </c>
      <c r="UH115" s="1060">
        <v>0.65621479833899843</v>
      </c>
      <c r="UI115" s="1060">
        <v>0.70907312204528694</v>
      </c>
      <c r="UJ115" s="1126" t="s">
        <v>2154</v>
      </c>
      <c r="UK115" s="1059">
        <v>367</v>
      </c>
      <c r="UL115" s="1059">
        <v>789</v>
      </c>
      <c r="UM115" s="1059">
        <v>1156</v>
      </c>
      <c r="UN115" s="1060">
        <v>0.68252595155709339</v>
      </c>
      <c r="UO115" s="1060">
        <v>0.65512522684743368</v>
      </c>
      <c r="UP115" s="1060">
        <v>0.70871760424870778</v>
      </c>
      <c r="UQ115" s="1126" t="s">
        <v>2154</v>
      </c>
      <c r="UR115" s="1059">
        <v>15282</v>
      </c>
      <c r="US115" s="1059">
        <v>15073</v>
      </c>
      <c r="UT115" s="1059">
        <v>209</v>
      </c>
      <c r="UU115" s="1059">
        <v>179</v>
      </c>
      <c r="UV115" s="1060">
        <v>0.8564593301435407</v>
      </c>
      <c r="UW115" s="1059">
        <v>30</v>
      </c>
      <c r="UX115" s="1072">
        <v>0.14354066985645933</v>
      </c>
      <c r="UY115" s="1059">
        <v>11231</v>
      </c>
      <c r="UZ115" s="1059">
        <v>6430</v>
      </c>
      <c r="VA115" s="1059">
        <v>2299</v>
      </c>
      <c r="VB115" s="1059">
        <v>2502</v>
      </c>
      <c r="VC115" s="1060">
        <v>0.5725224824147449</v>
      </c>
      <c r="VD115" s="1060">
        <v>0.20470127326150833</v>
      </c>
      <c r="VE115" s="1072">
        <v>0.22277624432374676</v>
      </c>
      <c r="VF115" s="1059">
        <v>32930</v>
      </c>
      <c r="VG115" s="1059">
        <v>1623</v>
      </c>
      <c r="VH115" s="1059">
        <v>1811</v>
      </c>
      <c r="VI115" s="1059">
        <v>909</v>
      </c>
      <c r="VJ115" s="1059">
        <v>21007</v>
      </c>
      <c r="VK115" s="1059">
        <v>1816</v>
      </c>
      <c r="VL115" s="1059">
        <v>11757</v>
      </c>
      <c r="VM115" s="1072">
        <v>0.15446117206770435</v>
      </c>
      <c r="VN115" s="1059">
        <v>7237</v>
      </c>
      <c r="VO115" s="1059">
        <v>5</v>
      </c>
      <c r="VP115" s="1059">
        <v>1457</v>
      </c>
      <c r="VQ115" s="1059">
        <v>2293</v>
      </c>
      <c r="VR115" s="1059">
        <v>835</v>
      </c>
      <c r="VS115" s="1126">
        <v>11827</v>
      </c>
      <c r="VT115" s="1059">
        <v>4366</v>
      </c>
      <c r="VU115" s="1059">
        <v>3704</v>
      </c>
      <c r="VV115" s="1059">
        <v>655</v>
      </c>
      <c r="VW115" s="1059">
        <v>7</v>
      </c>
      <c r="VX115" s="1059">
        <v>662</v>
      </c>
      <c r="VY115" s="1060">
        <v>0.15002290426019241</v>
      </c>
      <c r="VZ115" s="1072">
        <v>0.1516262024736601</v>
      </c>
      <c r="WA115" s="1059">
        <v>635</v>
      </c>
      <c r="WB115" s="1059">
        <v>590</v>
      </c>
      <c r="WC115" s="1059">
        <v>495</v>
      </c>
      <c r="WD115" s="1059">
        <v>500</v>
      </c>
      <c r="WE115" s="1059">
        <v>490</v>
      </c>
      <c r="WF115" s="1059">
        <v>440</v>
      </c>
      <c r="WG115" s="1126">
        <v>410</v>
      </c>
      <c r="WH115" s="1059">
        <v>2288</v>
      </c>
      <c r="WI115" s="1059">
        <v>731</v>
      </c>
      <c r="WJ115" s="1060">
        <v>0.31949300699300698</v>
      </c>
      <c r="WK115" s="1126">
        <v>191</v>
      </c>
      <c r="WL115" s="1059">
        <v>64</v>
      </c>
      <c r="WM115" s="1060">
        <v>7.1829405162738502E-2</v>
      </c>
      <c r="WN115" s="1060">
        <v>5.6650283421895715E-2</v>
      </c>
      <c r="WO115" s="1072">
        <v>9.0684708180356538E-2</v>
      </c>
      <c r="WP115" s="1059" t="s">
        <v>770</v>
      </c>
      <c r="WQ115" s="1060" t="s">
        <v>770</v>
      </c>
      <c r="WR115" s="1060" t="s">
        <v>770</v>
      </c>
      <c r="WS115" s="1072" t="s">
        <v>770</v>
      </c>
      <c r="WT115" s="1059">
        <v>48</v>
      </c>
      <c r="WU115" s="1060">
        <v>5.0632911392405063E-2</v>
      </c>
      <c r="WV115" s="1060">
        <v>3.8400563572256789E-2</v>
      </c>
      <c r="WW115" s="1072">
        <v>6.64923867142279E-2</v>
      </c>
      <c r="WX115" s="1059">
        <v>56</v>
      </c>
      <c r="WY115" s="1060">
        <v>5.8638743455497383E-2</v>
      </c>
      <c r="WZ115" s="1060">
        <v>4.5431064328959748E-2</v>
      </c>
      <c r="XA115" s="1072">
        <v>7.5382921919789625E-2</v>
      </c>
      <c r="XB115" s="1059">
        <v>1500</v>
      </c>
      <c r="XC115" s="1059">
        <v>49848</v>
      </c>
      <c r="XD115" s="1072">
        <v>3.0091478093403949E-2</v>
      </c>
      <c r="XE115" s="1059">
        <v>725</v>
      </c>
      <c r="XF115" s="1059">
        <v>5280</v>
      </c>
      <c r="XG115" s="1060">
        <v>0.13731060606060605</v>
      </c>
      <c r="XH115" s="1060">
        <v>0.12829044708641996</v>
      </c>
      <c r="XI115" s="1060">
        <v>0.14685812997652209</v>
      </c>
      <c r="XJ115" s="1059">
        <v>810</v>
      </c>
      <c r="XK115" s="1059">
        <v>5460</v>
      </c>
      <c r="XL115" s="1060">
        <v>0.14835164835164835</v>
      </c>
      <c r="XM115" s="1060">
        <v>0.13917076888037969</v>
      </c>
      <c r="XN115" s="1060">
        <v>0.15802699409629004</v>
      </c>
      <c r="XO115" s="1059">
        <v>810</v>
      </c>
      <c r="XP115" s="1059">
        <v>5525</v>
      </c>
      <c r="XQ115" s="1060">
        <v>0.14660633484162897</v>
      </c>
      <c r="XR115" s="1060">
        <v>0.13752507435808467</v>
      </c>
      <c r="XS115" s="1060">
        <v>0.15617867369025612</v>
      </c>
      <c r="XT115" s="1059">
        <v>835</v>
      </c>
      <c r="XU115" s="1059">
        <v>5580</v>
      </c>
      <c r="XV115" s="1060">
        <v>0.1496415770609319</v>
      </c>
      <c r="XW115" s="1060">
        <v>0.14052310721598951</v>
      </c>
      <c r="XX115" s="1060">
        <v>0.15924211197313284</v>
      </c>
      <c r="XY115" s="1059">
        <v>770</v>
      </c>
      <c r="XZ115" s="1059">
        <v>5645</v>
      </c>
      <c r="YA115" s="1060">
        <v>0.13640389725420726</v>
      </c>
      <c r="YB115" s="1060">
        <v>0.1276974533495126</v>
      </c>
      <c r="YC115" s="1060">
        <v>0.14560486360788366</v>
      </c>
      <c r="YD115" s="1059">
        <v>780</v>
      </c>
      <c r="YE115" s="1059">
        <v>5020</v>
      </c>
      <c r="YF115" s="1060">
        <v>0.15537848605577689</v>
      </c>
      <c r="YG115" s="1060">
        <v>0.14562109661438943</v>
      </c>
      <c r="YH115" s="1060">
        <v>0.16566290222179061</v>
      </c>
      <c r="YI115" s="1059">
        <v>800</v>
      </c>
      <c r="YJ115" s="1059" t="s">
        <v>770</v>
      </c>
      <c r="YK115" s="1060">
        <v>0.153</v>
      </c>
      <c r="YL115" s="1060">
        <v>0.14399999999999999</v>
      </c>
      <c r="YM115" s="1072">
        <v>0.16300000000000001</v>
      </c>
      <c r="YN115" s="1059">
        <v>825</v>
      </c>
      <c r="YO115" s="1059">
        <v>820</v>
      </c>
      <c r="YP115" s="1059">
        <v>865</v>
      </c>
      <c r="YQ115" s="1059">
        <v>770</v>
      </c>
      <c r="YR115" s="1059">
        <v>740</v>
      </c>
      <c r="YS115" s="1059">
        <v>675</v>
      </c>
      <c r="YT115" s="1126">
        <v>630</v>
      </c>
      <c r="YU115" s="1059">
        <v>57</v>
      </c>
      <c r="YV115" s="1059">
        <v>458</v>
      </c>
      <c r="YW115" s="1060">
        <v>0.12445414847161572</v>
      </c>
      <c r="YX115" s="1060">
        <v>9.731071248680441E-2</v>
      </c>
      <c r="YY115" s="1060">
        <v>0.15784494010792083</v>
      </c>
      <c r="YZ115" s="1059">
        <v>41</v>
      </c>
      <c r="ZA115" s="1059">
        <v>457</v>
      </c>
      <c r="ZB115" s="1060">
        <v>8.9715536105032828E-2</v>
      </c>
      <c r="ZC115" s="1060">
        <v>6.6821131596200095E-2</v>
      </c>
      <c r="ZD115" s="1060">
        <v>0.11944999739545956</v>
      </c>
      <c r="ZE115" s="1059">
        <v>56</v>
      </c>
      <c r="ZF115" s="1059">
        <v>458</v>
      </c>
      <c r="ZG115" s="1060">
        <v>0.1222707423580786</v>
      </c>
      <c r="ZH115" s="1060">
        <v>9.5370414089532674E-2</v>
      </c>
      <c r="ZI115" s="1060">
        <v>0.15545474811330143</v>
      </c>
      <c r="ZJ115" s="1059">
        <v>93</v>
      </c>
      <c r="ZK115" s="1059">
        <v>445</v>
      </c>
      <c r="ZL115" s="1060">
        <v>0.20898876404494382</v>
      </c>
      <c r="ZM115" s="1060">
        <v>0.1737826231955644</v>
      </c>
      <c r="ZN115" s="1072">
        <v>0.24917620801288048</v>
      </c>
      <c r="ZO115" s="1059">
        <v>999</v>
      </c>
      <c r="ZP115" s="1059">
        <v>158</v>
      </c>
      <c r="ZQ115" s="1059">
        <v>841</v>
      </c>
      <c r="ZR115" s="1060">
        <v>0.84184184184184185</v>
      </c>
      <c r="ZS115" s="1059">
        <v>355</v>
      </c>
      <c r="ZT115" s="1059">
        <v>128</v>
      </c>
      <c r="ZU115" s="1059">
        <v>483</v>
      </c>
      <c r="ZV115" s="1060">
        <v>0.42211652794292509</v>
      </c>
      <c r="ZW115" s="1060">
        <v>0.38916474743980051</v>
      </c>
      <c r="ZX115" s="1060">
        <v>0.45577657423389956</v>
      </c>
      <c r="ZY115" s="1060">
        <v>0.57431629013079666</v>
      </c>
      <c r="ZZ115" s="1060">
        <v>0.54063559229451985</v>
      </c>
      <c r="AAA115" s="1072">
        <v>0.60732116183362894</v>
      </c>
      <c r="AAB115" s="1059">
        <v>260</v>
      </c>
      <c r="AAC115" s="1059">
        <v>718</v>
      </c>
      <c r="AAD115" s="1059">
        <v>978</v>
      </c>
      <c r="AAE115" s="1060">
        <v>0.7341513292433538</v>
      </c>
      <c r="AAF115" s="1059">
        <v>327</v>
      </c>
      <c r="AAG115" s="1060">
        <v>0.45543175487465182</v>
      </c>
      <c r="AAH115" s="1060">
        <v>0.41933819571507103</v>
      </c>
      <c r="AAI115" s="1060">
        <v>0.49199967603233485</v>
      </c>
      <c r="AAJ115" s="1059">
        <v>89</v>
      </c>
      <c r="AAK115" s="1059">
        <v>416</v>
      </c>
      <c r="AAL115" s="1060">
        <v>0.57938718662952648</v>
      </c>
      <c r="AAM115" s="1060">
        <v>0.54294976298029074</v>
      </c>
      <c r="AAN115" s="1072">
        <v>0.61497965296964252</v>
      </c>
      <c r="AAO115" s="1059">
        <v>845</v>
      </c>
      <c r="AAP115" s="1059">
        <v>334</v>
      </c>
      <c r="AAQ115" s="1060">
        <v>0.39526627218934912</v>
      </c>
      <c r="AAR115" s="1060">
        <v>0.3628469919208408</v>
      </c>
      <c r="AAS115" s="1060">
        <v>0.4286335040413754</v>
      </c>
      <c r="AAT115" s="1059">
        <v>117</v>
      </c>
      <c r="AAU115" s="1059">
        <v>451</v>
      </c>
      <c r="AAV115" s="1060">
        <v>0.53372781065088759</v>
      </c>
      <c r="AAW115" s="1060">
        <v>0.50001540526009736</v>
      </c>
      <c r="AAX115" s="1072">
        <v>0.567134943497833</v>
      </c>
      <c r="AAY115" s="1059">
        <v>952</v>
      </c>
      <c r="AAZ115" s="1059">
        <v>884</v>
      </c>
      <c r="ABA115" s="1059">
        <v>68</v>
      </c>
      <c r="ABB115" s="1060">
        <v>0.9285714285714286</v>
      </c>
      <c r="ABC115" s="1059">
        <v>387</v>
      </c>
      <c r="ABD115" s="1060">
        <v>0.43778280542986425</v>
      </c>
      <c r="ABE115" s="1060">
        <v>0.40541753269515196</v>
      </c>
      <c r="ABF115" s="1060">
        <v>0.47068647336679603</v>
      </c>
      <c r="ABG115" s="1059">
        <v>110</v>
      </c>
      <c r="ABH115" s="1059">
        <v>497</v>
      </c>
      <c r="ABI115" s="1060">
        <v>0.56221719457013575</v>
      </c>
      <c r="ABJ115" s="1060">
        <v>0.52931352663320397</v>
      </c>
      <c r="ABK115" s="1072">
        <v>0.59458246730484809</v>
      </c>
      <c r="ABL115" s="1059">
        <v>32930</v>
      </c>
      <c r="ABM115" s="1059">
        <v>21173</v>
      </c>
      <c r="ABN115" s="1059">
        <v>11757</v>
      </c>
      <c r="ABO115" s="1059">
        <v>1623</v>
      </c>
      <c r="ABP115" s="1059">
        <v>1138</v>
      </c>
      <c r="ABQ115" s="1059">
        <v>2255</v>
      </c>
      <c r="ABR115" s="1059">
        <v>1811</v>
      </c>
      <c r="ABS115" s="1059">
        <v>1977</v>
      </c>
      <c r="ABT115" s="1059">
        <v>1137</v>
      </c>
      <c r="ABU115" s="1059">
        <v>909</v>
      </c>
      <c r="ABV115" s="1059">
        <v>766</v>
      </c>
      <c r="ABW115" s="1126">
        <v>141</v>
      </c>
      <c r="ABX115" s="1059">
        <v>630</v>
      </c>
      <c r="ABY115" s="1059">
        <v>555</v>
      </c>
      <c r="ABZ115" s="1059">
        <v>370</v>
      </c>
      <c r="ACA115" s="1059">
        <v>215</v>
      </c>
      <c r="ACB115" s="1059">
        <v>1600</v>
      </c>
      <c r="ACC115" s="1059">
        <v>1805</v>
      </c>
      <c r="ACD115" s="1059">
        <v>980</v>
      </c>
      <c r="ACE115" s="1059">
        <v>675</v>
      </c>
      <c r="ACF115" s="1059">
        <v>605</v>
      </c>
      <c r="ACG115" s="1059">
        <v>390</v>
      </c>
      <c r="ACH115" s="1059">
        <v>205</v>
      </c>
      <c r="ACI115" s="1059">
        <v>1670</v>
      </c>
      <c r="ACJ115" s="1059">
        <v>1910</v>
      </c>
      <c r="ACK115" s="1059">
        <v>1060</v>
      </c>
      <c r="ACL115" s="1059">
        <v>740</v>
      </c>
      <c r="ACM115" s="1059">
        <v>620</v>
      </c>
      <c r="ACN115" s="1059">
        <v>435</v>
      </c>
      <c r="ACO115" s="1059">
        <v>205</v>
      </c>
      <c r="ACP115" s="1059">
        <v>1785</v>
      </c>
      <c r="ACQ115" s="1059">
        <v>2035</v>
      </c>
      <c r="ACR115" s="1059">
        <v>1165</v>
      </c>
      <c r="ACS115" s="1059">
        <v>770</v>
      </c>
      <c r="ACT115" s="1059">
        <v>655</v>
      </c>
      <c r="ACU115" s="1059">
        <v>480</v>
      </c>
      <c r="ACV115" s="1059">
        <v>255</v>
      </c>
      <c r="ACW115" s="1059">
        <v>1960</v>
      </c>
      <c r="ACX115" s="1059">
        <v>2205</v>
      </c>
      <c r="ACY115" s="1059">
        <v>1200</v>
      </c>
      <c r="ACZ115" s="1059">
        <v>865</v>
      </c>
      <c r="ADA115" s="1059">
        <v>740</v>
      </c>
      <c r="ADB115" s="1059">
        <v>550</v>
      </c>
      <c r="ADC115" s="1059">
        <v>255</v>
      </c>
      <c r="ADD115" s="1059">
        <v>2155</v>
      </c>
      <c r="ADE115" s="1059">
        <v>2450</v>
      </c>
      <c r="ADF115" s="1059">
        <v>1390</v>
      </c>
      <c r="ADG115" s="1059">
        <v>820</v>
      </c>
      <c r="ADH115" s="1059">
        <v>740</v>
      </c>
      <c r="ADI115" s="1059">
        <v>625</v>
      </c>
      <c r="ADJ115" s="1059">
        <v>265</v>
      </c>
      <c r="ADK115" s="1059">
        <v>2180</v>
      </c>
      <c r="ADL115" s="1059">
        <v>2480</v>
      </c>
      <c r="ADM115" s="1126">
        <v>1330</v>
      </c>
      <c r="ADN115" s="1059">
        <v>906</v>
      </c>
      <c r="ADO115" s="1059">
        <v>859</v>
      </c>
      <c r="ADP115" s="1060">
        <v>0.94812362030905073</v>
      </c>
      <c r="ADQ115" s="1059">
        <v>863</v>
      </c>
      <c r="ADR115" s="1060">
        <v>0.95253863134657835</v>
      </c>
      <c r="ADS115" s="1059">
        <v>1004</v>
      </c>
      <c r="ADT115" s="1059">
        <v>975</v>
      </c>
      <c r="ADU115" s="1060">
        <v>0.9711155378486056</v>
      </c>
      <c r="ADV115" s="1059">
        <v>949</v>
      </c>
      <c r="ADW115" s="1060">
        <v>0.94521912350597614</v>
      </c>
      <c r="ADX115" s="1059">
        <v>957</v>
      </c>
      <c r="ADY115" s="1060">
        <v>0.95318725099601598</v>
      </c>
      <c r="ADZ115" s="1059">
        <v>959</v>
      </c>
      <c r="AEA115" s="1060">
        <v>0.95517928286852594</v>
      </c>
      <c r="AEB115" s="1059">
        <v>1074</v>
      </c>
      <c r="AEC115" s="1059">
        <v>1038</v>
      </c>
      <c r="AED115" s="1060">
        <v>0.96648044692737434</v>
      </c>
      <c r="AEE115" s="1059">
        <v>980</v>
      </c>
      <c r="AEF115" s="1060">
        <v>0.91247672253258849</v>
      </c>
      <c r="AEG115" s="1059">
        <v>1038</v>
      </c>
      <c r="AEH115" s="1060">
        <v>0.96648044692737434</v>
      </c>
      <c r="AEI115" s="1059">
        <v>1036</v>
      </c>
      <c r="AEJ115" s="1060">
        <v>0.96461824953445063</v>
      </c>
      <c r="AEK115" s="1059">
        <v>1006</v>
      </c>
      <c r="AEL115" s="1060">
        <v>0.93668528864059586</v>
      </c>
      <c r="AEM115" s="1059">
        <v>1006</v>
      </c>
      <c r="AEN115" s="1060">
        <v>0.93668528864059586</v>
      </c>
      <c r="AEO115" s="1059">
        <v>974</v>
      </c>
      <c r="AEP115" s="1072">
        <v>0.90689013035381749</v>
      </c>
      <c r="AEQ115" s="1158">
        <v>963</v>
      </c>
      <c r="AER115" s="1042">
        <v>922</v>
      </c>
      <c r="AES115" s="1144">
        <v>0.95742471443406019</v>
      </c>
      <c r="AET115" s="64">
        <v>224</v>
      </c>
      <c r="AEU115" s="1144">
        <v>0.23260643821391486</v>
      </c>
      <c r="AEV115" s="1042">
        <v>925</v>
      </c>
      <c r="AEW115" s="1144">
        <v>0.96053997923156798</v>
      </c>
      <c r="AEX115" s="1042">
        <v>984</v>
      </c>
      <c r="AEY115" s="1042">
        <v>951</v>
      </c>
      <c r="AEZ115" s="1144">
        <v>0.96646341463414631</v>
      </c>
      <c r="AFA115" s="65">
        <v>918</v>
      </c>
      <c r="AFB115" s="1144">
        <v>0.93292682926829273</v>
      </c>
      <c r="AFC115" s="65">
        <v>687</v>
      </c>
      <c r="AFD115" s="1144">
        <v>0.69817073170731703</v>
      </c>
      <c r="AFE115" s="1042">
        <v>929</v>
      </c>
      <c r="AFF115" s="1144">
        <v>0.94410569105691056</v>
      </c>
      <c r="AFG115" s="1042">
        <v>699</v>
      </c>
      <c r="AFH115" s="1144">
        <v>0.71036585365853655</v>
      </c>
      <c r="AFI115" s="1042">
        <v>1080</v>
      </c>
      <c r="AFJ115" s="1042">
        <v>1042</v>
      </c>
      <c r="AFK115" s="1144">
        <v>0.96481481481481479</v>
      </c>
      <c r="AFL115" s="65">
        <v>982</v>
      </c>
      <c r="AFM115" s="1144">
        <v>0.90925925925925921</v>
      </c>
      <c r="AFN115" s="65">
        <v>1042</v>
      </c>
      <c r="AFO115" s="1144">
        <v>0.96481481481481479</v>
      </c>
      <c r="AFP115" s="65">
        <v>1041</v>
      </c>
      <c r="AFQ115" s="1144">
        <v>0.96388888888888891</v>
      </c>
      <c r="AFR115" s="65">
        <v>783</v>
      </c>
      <c r="AFS115" s="1144">
        <v>0.72499999999999998</v>
      </c>
      <c r="AFT115" s="65">
        <v>986</v>
      </c>
      <c r="AFU115" s="1144">
        <v>0.91296296296296298</v>
      </c>
      <c r="AFV115" s="1042">
        <v>1006</v>
      </c>
      <c r="AFW115" s="1144">
        <v>0.93148148148148147</v>
      </c>
      <c r="AFX115" s="1042">
        <v>986</v>
      </c>
      <c r="AFY115" s="1144">
        <v>0.91296296296296298</v>
      </c>
      <c r="AFZ115" s="1042">
        <v>787</v>
      </c>
      <c r="AGA115" s="1144">
        <v>0.72870370370370374</v>
      </c>
      <c r="AGB115" s="1042">
        <v>736</v>
      </c>
      <c r="AGC115" s="802">
        <v>0.68148148148148147</v>
      </c>
      <c r="AGD115" s="1042">
        <v>936</v>
      </c>
      <c r="AGE115" s="1039">
        <v>894</v>
      </c>
      <c r="AGF115" s="1145">
        <v>0.95512820512820518</v>
      </c>
      <c r="AGG115" s="1039">
        <v>7</v>
      </c>
      <c r="AGH115" s="1145">
        <v>7.478632478632479E-3</v>
      </c>
      <c r="AGI115" s="1039">
        <v>892</v>
      </c>
      <c r="AGJ115" s="1145">
        <v>0.95299145299145294</v>
      </c>
      <c r="AGK115" s="1039">
        <v>1009</v>
      </c>
      <c r="AGL115" s="1039">
        <v>971</v>
      </c>
      <c r="AGM115" s="1145">
        <v>0.96233894945490583</v>
      </c>
      <c r="AGN115" s="1039">
        <v>937</v>
      </c>
      <c r="AGO115" s="1145">
        <v>0.92864222001982155</v>
      </c>
      <c r="AGP115" s="1039">
        <v>966</v>
      </c>
      <c r="AGQ115" s="1145">
        <v>0.95738354806739345</v>
      </c>
      <c r="AGR115" s="1039">
        <v>942</v>
      </c>
      <c r="AGS115" s="1145">
        <v>0.93359762140733404</v>
      </c>
      <c r="AGT115" s="1039">
        <v>945</v>
      </c>
      <c r="AGU115" s="1145">
        <v>0.93657086223984143</v>
      </c>
      <c r="AGV115" s="1039">
        <v>1035</v>
      </c>
      <c r="AGW115" s="1039">
        <v>982</v>
      </c>
      <c r="AGX115" s="1145">
        <v>0.94879227053140092</v>
      </c>
      <c r="AGY115" s="1039">
        <v>948</v>
      </c>
      <c r="AGZ115" s="1145">
        <v>0.91594202898550725</v>
      </c>
      <c r="AHA115" s="1039">
        <v>982</v>
      </c>
      <c r="AHB115" s="1145">
        <v>0.94879227053140092</v>
      </c>
      <c r="AHC115" s="1039">
        <v>977</v>
      </c>
      <c r="AHD115" s="1145">
        <v>0.94396135265700487</v>
      </c>
      <c r="AHE115" s="1039">
        <v>981</v>
      </c>
      <c r="AHF115" s="1145">
        <v>0.94782608695652171</v>
      </c>
      <c r="AHG115" s="1039">
        <v>920</v>
      </c>
      <c r="AHH115" s="1145">
        <v>0.88888888888888884</v>
      </c>
      <c r="AHI115" s="1039">
        <v>968</v>
      </c>
      <c r="AHJ115" s="1145">
        <v>0.93526570048309177</v>
      </c>
      <c r="AHK115" s="1039">
        <v>940</v>
      </c>
      <c r="AHL115" s="1145">
        <v>0.90821256038647347</v>
      </c>
      <c r="AHM115" s="1039">
        <v>989</v>
      </c>
      <c r="AHN115" s="1145">
        <v>0.9555555555555556</v>
      </c>
      <c r="AHO115" s="1039">
        <v>934</v>
      </c>
      <c r="AHP115" s="749">
        <v>0.9024154589371981</v>
      </c>
    </row>
    <row r="116" spans="1:900" x14ac:dyDescent="0.2">
      <c r="A116" s="1981"/>
      <c r="B116" s="16" t="s">
        <v>667</v>
      </c>
      <c r="C116" s="974" t="s">
        <v>779</v>
      </c>
      <c r="D116" s="3" t="s">
        <v>770</v>
      </c>
      <c r="E116" s="1" t="s">
        <v>770</v>
      </c>
      <c r="F116" s="1" t="s">
        <v>770</v>
      </c>
      <c r="G116" s="1" t="s">
        <v>770</v>
      </c>
      <c r="H116" s="1" t="s">
        <v>770</v>
      </c>
      <c r="I116" s="1" t="s">
        <v>770</v>
      </c>
      <c r="J116" s="1" t="s">
        <v>770</v>
      </c>
      <c r="K116" s="1" t="s">
        <v>667</v>
      </c>
      <c r="L116" s="1" t="s">
        <v>739</v>
      </c>
      <c r="M116" s="1" t="s">
        <v>770</v>
      </c>
      <c r="N116" s="1" t="s">
        <v>770</v>
      </c>
      <c r="O116" s="1" t="s">
        <v>770</v>
      </c>
      <c r="P116" s="1" t="s">
        <v>770</v>
      </c>
      <c r="Q116" s="1" t="s">
        <v>770</v>
      </c>
      <c r="R116" s="1" t="s">
        <v>770</v>
      </c>
      <c r="S116" s="1" t="s">
        <v>770</v>
      </c>
      <c r="T116" s="1" t="s">
        <v>770</v>
      </c>
      <c r="U116" s="913" t="s">
        <v>770</v>
      </c>
      <c r="V116" s="1125">
        <v>4075</v>
      </c>
      <c r="W116" s="1059">
        <v>4665</v>
      </c>
      <c r="X116" s="1059">
        <v>22910</v>
      </c>
      <c r="Y116" s="1059">
        <v>26460</v>
      </c>
      <c r="Z116" s="1098">
        <v>0.17786992579659539</v>
      </c>
      <c r="AA116" s="1098">
        <v>0.17297231946424524</v>
      </c>
      <c r="AB116" s="1098">
        <v>0.18287554102978246</v>
      </c>
      <c r="AC116" s="1098">
        <v>0.17630385487528344</v>
      </c>
      <c r="AD116" s="1098">
        <v>0.1717592975769458</v>
      </c>
      <c r="AE116" s="1072">
        <v>0.18094238684572975</v>
      </c>
      <c r="AF116" s="1059">
        <v>3810</v>
      </c>
      <c r="AG116" s="1059">
        <v>4270</v>
      </c>
      <c r="AH116" s="1059">
        <v>22635</v>
      </c>
      <c r="AI116" s="1059">
        <v>26100</v>
      </c>
      <c r="AJ116" s="1098">
        <v>0.16832339297548046</v>
      </c>
      <c r="AK116" s="1098">
        <v>0.16350551730982998</v>
      </c>
      <c r="AL116" s="1098">
        <v>0.17325382935056385</v>
      </c>
      <c r="AM116" s="1098">
        <v>0.16360153256704982</v>
      </c>
      <c r="AN116" s="1098">
        <v>0.15916334973238733</v>
      </c>
      <c r="AO116" s="1072">
        <v>0.16813872464998919</v>
      </c>
      <c r="AP116" s="1059">
        <v>3900</v>
      </c>
      <c r="AQ116" s="1059">
        <v>4330</v>
      </c>
      <c r="AR116" s="1059">
        <v>22385</v>
      </c>
      <c r="AS116" s="1059">
        <v>25755</v>
      </c>
      <c r="AT116" s="1098">
        <v>0.17422381058744696</v>
      </c>
      <c r="AU116" s="1098">
        <v>0.16931098503122102</v>
      </c>
      <c r="AV116" s="1098">
        <v>0.17924842895963372</v>
      </c>
      <c r="AW116" s="1098">
        <v>0.16812269462240342</v>
      </c>
      <c r="AX116" s="1098">
        <v>0.16360495429053229</v>
      </c>
      <c r="AY116" s="1072">
        <v>0.17273942178209201</v>
      </c>
      <c r="AZ116" s="1059">
        <v>4165</v>
      </c>
      <c r="BA116" s="1059">
        <v>4675</v>
      </c>
      <c r="BB116" s="1059">
        <v>21965</v>
      </c>
      <c r="BC116" s="1059">
        <v>25375</v>
      </c>
      <c r="BD116" s="1098">
        <v>0.18961984976098339</v>
      </c>
      <c r="BE116" s="1098">
        <v>0.18449024654900997</v>
      </c>
      <c r="BF116" s="1098">
        <v>0.19485799875750706</v>
      </c>
      <c r="BG116" s="1098">
        <v>0.18423645320197043</v>
      </c>
      <c r="BH116" s="1098">
        <v>0.17951440734726823</v>
      </c>
      <c r="BI116" s="1072">
        <v>0.18905408991838077</v>
      </c>
      <c r="BJ116" s="1059">
        <v>8309</v>
      </c>
      <c r="BK116" s="1059">
        <v>8036</v>
      </c>
      <c r="BL116" s="1059">
        <v>6517</v>
      </c>
      <c r="BM116" s="1059">
        <v>6066</v>
      </c>
      <c r="BN116" s="1059">
        <v>5967</v>
      </c>
      <c r="BO116" s="1059">
        <v>28928</v>
      </c>
      <c r="BP116" s="1059">
        <v>34895</v>
      </c>
      <c r="BQ116" s="1126">
        <v>111375</v>
      </c>
      <c r="BR116" s="1059">
        <v>8346</v>
      </c>
      <c r="BS116" s="1059">
        <v>7812</v>
      </c>
      <c r="BT116" s="1059">
        <v>6390</v>
      </c>
      <c r="BU116" s="1059">
        <v>6070</v>
      </c>
      <c r="BV116" s="1059">
        <v>6144</v>
      </c>
      <c r="BW116" s="1059">
        <v>28618</v>
      </c>
      <c r="BX116" s="1059">
        <v>34762</v>
      </c>
      <c r="BY116" s="1126">
        <v>110864</v>
      </c>
      <c r="BZ116" s="1059">
        <v>8470</v>
      </c>
      <c r="CA116" s="1059">
        <v>7420</v>
      </c>
      <c r="CB116" s="1059">
        <v>6299</v>
      </c>
      <c r="CC116" s="1059">
        <v>6044</v>
      </c>
      <c r="CD116" s="1059">
        <v>6107</v>
      </c>
      <c r="CE116" s="1059">
        <v>28233</v>
      </c>
      <c r="CF116" s="1059">
        <v>34340</v>
      </c>
      <c r="CG116" s="1126">
        <v>109883</v>
      </c>
      <c r="CH116" s="1059">
        <v>8357</v>
      </c>
      <c r="CI116" s="1059">
        <v>7200</v>
      </c>
      <c r="CJ116" s="1059">
        <v>6168</v>
      </c>
      <c r="CK116" s="1059">
        <v>6141</v>
      </c>
      <c r="CL116" s="1059">
        <v>6281</v>
      </c>
      <c r="CM116" s="1059">
        <v>27866</v>
      </c>
      <c r="CN116" s="1059">
        <v>34147</v>
      </c>
      <c r="CO116" s="1126">
        <v>108971</v>
      </c>
      <c r="CP116" s="1059">
        <v>8318</v>
      </c>
      <c r="CQ116" s="1059">
        <v>6863</v>
      </c>
      <c r="CR116" s="1059">
        <v>6142</v>
      </c>
      <c r="CS116" s="1059">
        <v>6188</v>
      </c>
      <c r="CT116" s="1059">
        <v>6557</v>
      </c>
      <c r="CU116" s="1059">
        <v>27511</v>
      </c>
      <c r="CV116" s="1059">
        <v>34068</v>
      </c>
      <c r="CW116" s="1126">
        <v>108302</v>
      </c>
      <c r="CX116" s="1059">
        <v>8143</v>
      </c>
      <c r="CY116" s="1059">
        <v>6551</v>
      </c>
      <c r="CZ116" s="1059">
        <v>6247</v>
      </c>
      <c r="DA116" s="1059">
        <v>6253</v>
      </c>
      <c r="DB116" s="1059">
        <v>6751</v>
      </c>
      <c r="DC116" s="1059">
        <v>27194</v>
      </c>
      <c r="DD116" s="1059">
        <v>33945</v>
      </c>
      <c r="DE116" s="1126">
        <v>107053</v>
      </c>
      <c r="DF116" s="1059">
        <v>7739</v>
      </c>
      <c r="DG116" s="1059">
        <v>6359</v>
      </c>
      <c r="DH116" s="1059">
        <v>6205</v>
      </c>
      <c r="DI116" s="1059">
        <v>6355</v>
      </c>
      <c r="DJ116" s="1059">
        <v>6837</v>
      </c>
      <c r="DK116" s="1059">
        <v>26658</v>
      </c>
      <c r="DL116" s="1059">
        <v>33495</v>
      </c>
      <c r="DM116" s="1126">
        <v>105478</v>
      </c>
      <c r="DN116" s="1059">
        <v>7188</v>
      </c>
      <c r="DO116" s="1059">
        <v>6260</v>
      </c>
      <c r="DP116" s="1059">
        <v>6170</v>
      </c>
      <c r="DQ116" s="1059">
        <v>6448</v>
      </c>
      <c r="DR116" s="1059">
        <v>6809</v>
      </c>
      <c r="DS116" s="1059">
        <v>26066</v>
      </c>
      <c r="DT116" s="1059">
        <v>32875</v>
      </c>
      <c r="DU116" s="1126">
        <v>103843</v>
      </c>
      <c r="DV116" s="1059">
        <v>6935</v>
      </c>
      <c r="DW116" s="1059">
        <v>6161</v>
      </c>
      <c r="DX116" s="1059">
        <v>6308</v>
      </c>
      <c r="DY116" s="1059">
        <v>6411</v>
      </c>
      <c r="DZ116" s="1059">
        <v>6904</v>
      </c>
      <c r="EA116" s="1059">
        <v>25815</v>
      </c>
      <c r="EB116" s="1059">
        <v>32719</v>
      </c>
      <c r="EC116" s="1126">
        <v>102827</v>
      </c>
      <c r="ED116" s="1059">
        <v>6594</v>
      </c>
      <c r="EE116" s="1059">
        <v>6113</v>
      </c>
      <c r="EF116" s="1059">
        <v>6367</v>
      </c>
      <c r="EG116" s="1059">
        <v>6482</v>
      </c>
      <c r="EH116" s="1059">
        <v>6847</v>
      </c>
      <c r="EI116" s="1059">
        <v>25556</v>
      </c>
      <c r="EJ116" s="1059">
        <v>32403</v>
      </c>
      <c r="EK116" s="1126">
        <v>101610</v>
      </c>
      <c r="EL116" s="1059">
        <v>6370</v>
      </c>
      <c r="EM116" s="1059">
        <v>6268</v>
      </c>
      <c r="EN116" s="1059">
        <v>6497</v>
      </c>
      <c r="EO116" s="1059">
        <v>6366</v>
      </c>
      <c r="EP116" s="1059">
        <v>6751</v>
      </c>
      <c r="EQ116" s="1059">
        <v>25501</v>
      </c>
      <c r="ER116" s="1059">
        <v>32252</v>
      </c>
      <c r="ES116" s="1126">
        <v>100746</v>
      </c>
      <c r="ET116" s="1059">
        <v>19</v>
      </c>
      <c r="EU116" s="1059">
        <v>881</v>
      </c>
      <c r="EV116" s="1059">
        <v>184</v>
      </c>
      <c r="EW116" s="1059">
        <v>248</v>
      </c>
      <c r="EX116" s="1059">
        <v>432</v>
      </c>
      <c r="EY116" s="1059">
        <v>1332</v>
      </c>
      <c r="EZ116" s="1098">
        <v>0.32432432432432434</v>
      </c>
      <c r="FA116" s="1098">
        <v>0.29972120342059644</v>
      </c>
      <c r="FB116" s="1098">
        <v>0.34993782092712883</v>
      </c>
      <c r="FC116" s="64" t="s">
        <v>2154</v>
      </c>
      <c r="FD116" s="1098">
        <v>0.18618618618618618</v>
      </c>
      <c r="FE116" s="1098">
        <v>0.16619505976505805</v>
      </c>
      <c r="FF116" s="1098">
        <v>0.20798217176207509</v>
      </c>
      <c r="FG116" s="1126" t="s">
        <v>2154</v>
      </c>
      <c r="FH116" s="1059">
        <v>16</v>
      </c>
      <c r="FI116" s="1059">
        <v>755</v>
      </c>
      <c r="FJ116" s="1059">
        <v>163</v>
      </c>
      <c r="FK116" s="1059">
        <v>259</v>
      </c>
      <c r="FL116" s="1059">
        <v>422</v>
      </c>
      <c r="FM116" s="1059">
        <v>1193</v>
      </c>
      <c r="FN116" s="1098">
        <v>0.35373009220452639</v>
      </c>
      <c r="FO116" s="1098">
        <v>0.32710776274862535</v>
      </c>
      <c r="FP116" s="1098">
        <v>0.38129137614493663</v>
      </c>
      <c r="FQ116" s="1059" t="s">
        <v>2154</v>
      </c>
      <c r="FR116" s="1098">
        <v>0.21709974853310982</v>
      </c>
      <c r="FS116" s="1098">
        <v>0.1946333569255155</v>
      </c>
      <c r="FT116" s="1098">
        <v>0.24138216958782058</v>
      </c>
      <c r="FU116" s="1126" t="s">
        <v>2154</v>
      </c>
      <c r="FV116" s="1059">
        <v>23</v>
      </c>
      <c r="FW116" s="1059">
        <v>764</v>
      </c>
      <c r="FX116" s="1059">
        <v>181</v>
      </c>
      <c r="FY116" s="1059">
        <v>255</v>
      </c>
      <c r="FZ116" s="1059">
        <v>436</v>
      </c>
      <c r="GA116" s="1059">
        <v>1223</v>
      </c>
      <c r="GB116" s="1098">
        <v>0.35650040883074408</v>
      </c>
      <c r="GC116" s="1098">
        <v>0.33014453194139509</v>
      </c>
      <c r="GD116" s="1098">
        <v>0.38375493120733156</v>
      </c>
      <c r="GE116" s="1059" t="s">
        <v>2154</v>
      </c>
      <c r="GF116" s="1098">
        <v>0.20850367947669665</v>
      </c>
      <c r="GG116" s="1098">
        <v>0.18666621894033397</v>
      </c>
      <c r="GH116" s="1098">
        <v>0.23216659366662354</v>
      </c>
      <c r="GI116" s="1126" t="s">
        <v>2154</v>
      </c>
      <c r="GJ116" s="1059">
        <v>15</v>
      </c>
      <c r="GK116" s="1059">
        <v>746</v>
      </c>
      <c r="GL116" s="1059">
        <v>171</v>
      </c>
      <c r="GM116" s="1059">
        <v>233</v>
      </c>
      <c r="GN116" s="1059">
        <v>404</v>
      </c>
      <c r="GO116" s="1059">
        <v>1165</v>
      </c>
      <c r="GP116" s="1098">
        <v>0.34678111587982835</v>
      </c>
      <c r="GQ116" s="1098">
        <v>0.3199948169117165</v>
      </c>
      <c r="GR116" s="1098">
        <v>0.37457453866179641</v>
      </c>
      <c r="GS116" s="1059" t="s">
        <v>2154</v>
      </c>
      <c r="GT116" s="1098">
        <v>0.2</v>
      </c>
      <c r="GU116" s="1098">
        <v>0.17803339446213828</v>
      </c>
      <c r="GV116" s="1098">
        <v>0.22393853703894145</v>
      </c>
      <c r="GW116" s="1126" t="s">
        <v>2154</v>
      </c>
      <c r="GX116" s="1059">
        <v>20</v>
      </c>
      <c r="GY116" s="1059">
        <v>1189</v>
      </c>
      <c r="GZ116" s="1059">
        <v>183</v>
      </c>
      <c r="HA116" s="1059">
        <v>146</v>
      </c>
      <c r="HB116" s="1059">
        <v>329</v>
      </c>
      <c r="HC116" s="1059">
        <v>1538</v>
      </c>
      <c r="HD116" s="1098">
        <v>0.21391417425227569</v>
      </c>
      <c r="HE116" s="1098">
        <v>0.19414618540972634</v>
      </c>
      <c r="HF116" s="1098">
        <v>0.23510771422721546</v>
      </c>
      <c r="HG116" s="1059" t="s">
        <v>2154</v>
      </c>
      <c r="HH116" s="1098">
        <v>9.4928478543563066E-2</v>
      </c>
      <c r="HI116" s="1098">
        <v>8.1272141761549302E-2</v>
      </c>
      <c r="HJ116" s="1098">
        <v>0.11060326613348417</v>
      </c>
      <c r="HK116" s="1126" t="s">
        <v>2154</v>
      </c>
      <c r="HL116" s="1059">
        <v>19</v>
      </c>
      <c r="HM116" s="1059">
        <v>1158</v>
      </c>
      <c r="HN116" s="1059">
        <v>185</v>
      </c>
      <c r="HO116" s="1059">
        <v>144</v>
      </c>
      <c r="HP116" s="1059">
        <v>329</v>
      </c>
      <c r="HQ116" s="1059">
        <v>1506</v>
      </c>
      <c r="HR116" s="1098">
        <v>0.21845949535192563</v>
      </c>
      <c r="HS116" s="1098">
        <v>0.1983213040925354</v>
      </c>
      <c r="HT116" s="1098">
        <v>0.24003032213558845</v>
      </c>
      <c r="HU116" s="1059" t="s">
        <v>2154</v>
      </c>
      <c r="HV116" s="1098">
        <v>9.5617529880478086E-2</v>
      </c>
      <c r="HW116" s="1098">
        <v>8.1777811922033539E-2</v>
      </c>
      <c r="HX116" s="1098">
        <v>0.11151497197638018</v>
      </c>
      <c r="HY116" s="1126" t="s">
        <v>2154</v>
      </c>
      <c r="HZ116" s="1059">
        <v>21</v>
      </c>
      <c r="IA116" s="1059">
        <v>1216</v>
      </c>
      <c r="IB116" s="1059">
        <v>188</v>
      </c>
      <c r="IC116" s="1059">
        <v>110</v>
      </c>
      <c r="ID116" s="1059">
        <v>298</v>
      </c>
      <c r="IE116" s="1059">
        <v>1535</v>
      </c>
      <c r="IF116" s="1098">
        <v>0.19413680781758957</v>
      </c>
      <c r="IG116" s="1098">
        <v>0.17512337817860069</v>
      </c>
      <c r="IH116" s="1098">
        <v>0.21467730946363919</v>
      </c>
      <c r="II116" s="1059" t="s">
        <v>3498</v>
      </c>
      <c r="IJ116" s="1098">
        <v>7.1661237785016291E-2</v>
      </c>
      <c r="IK116" s="1098">
        <v>5.979938511080931E-2</v>
      </c>
      <c r="IL116" s="1098">
        <v>8.5661641779015446E-2</v>
      </c>
      <c r="IM116" s="1126" t="s">
        <v>3498</v>
      </c>
      <c r="IN116" s="1059">
        <v>10</v>
      </c>
      <c r="IO116" s="1059">
        <v>656</v>
      </c>
      <c r="IP116" s="1059">
        <v>120</v>
      </c>
      <c r="IQ116" s="1059">
        <v>88</v>
      </c>
      <c r="IR116" s="1059">
        <v>208</v>
      </c>
      <c r="IS116" s="1059">
        <v>874</v>
      </c>
      <c r="IT116" s="1098">
        <v>0.23798627002288331</v>
      </c>
      <c r="IU116" s="1098">
        <v>0.21093884125836229</v>
      </c>
      <c r="IV116" s="1098">
        <v>0.26732685763528036</v>
      </c>
      <c r="IW116" s="1059" t="s">
        <v>2154</v>
      </c>
      <c r="IX116" s="1098">
        <v>0.10068649885583524</v>
      </c>
      <c r="IY116" s="1098">
        <v>8.2451483612638418E-2</v>
      </c>
      <c r="IZ116" s="1098">
        <v>0.12241632823837161</v>
      </c>
      <c r="JA116" s="1126" t="s">
        <v>2154</v>
      </c>
      <c r="JB116" s="1059">
        <v>105859</v>
      </c>
      <c r="JC116" s="1059">
        <v>8060</v>
      </c>
      <c r="JD116" s="1059">
        <v>6486</v>
      </c>
      <c r="JE116" s="1059">
        <v>6243</v>
      </c>
      <c r="JF116" s="1059">
        <v>6163</v>
      </c>
      <c r="JG116" s="1126">
        <v>6754</v>
      </c>
      <c r="JH116" s="1059">
        <v>15236</v>
      </c>
      <c r="JI116" s="1059">
        <v>158</v>
      </c>
      <c r="JJ116" s="1059">
        <v>264</v>
      </c>
      <c r="JK116" s="1059">
        <v>270</v>
      </c>
      <c r="JL116" s="1059">
        <v>318</v>
      </c>
      <c r="JM116" s="1126">
        <v>369</v>
      </c>
      <c r="JN116" s="1060">
        <v>0.14392729952106104</v>
      </c>
      <c r="JO116" s="1060">
        <v>1.9602977667493797E-2</v>
      </c>
      <c r="JP116" s="1060">
        <v>4.0703052728954671E-2</v>
      </c>
      <c r="JQ116" s="1060">
        <v>4.3248438250840938E-2</v>
      </c>
      <c r="JR116" s="1060">
        <v>5.1598247606685056E-2</v>
      </c>
      <c r="JS116" s="1072">
        <v>5.4634290790642581E-2</v>
      </c>
      <c r="JT116" s="1059">
        <v>106597</v>
      </c>
      <c r="JU116" s="1059">
        <v>85180</v>
      </c>
      <c r="JV116" s="1059">
        <v>76888</v>
      </c>
      <c r="JW116" s="1059">
        <v>8292</v>
      </c>
      <c r="JX116" s="1059">
        <v>967</v>
      </c>
      <c r="JY116" s="1059">
        <v>77</v>
      </c>
      <c r="JZ116" s="1059">
        <v>7248</v>
      </c>
      <c r="KA116" s="1059">
        <v>3098</v>
      </c>
      <c r="KB116" s="1059">
        <v>13825</v>
      </c>
      <c r="KC116" s="1059">
        <v>3469</v>
      </c>
      <c r="KD116" s="1059">
        <v>1025</v>
      </c>
      <c r="KE116" s="1060">
        <v>0.72129609651303506</v>
      </c>
      <c r="KF116" s="1072">
        <v>0.27870390348696494</v>
      </c>
      <c r="KG116" s="1059">
        <v>8071</v>
      </c>
      <c r="KH116" s="1059">
        <v>5550</v>
      </c>
      <c r="KI116" s="1059">
        <v>5020</v>
      </c>
      <c r="KJ116" s="1059">
        <v>530</v>
      </c>
      <c r="KK116" s="1059">
        <v>15</v>
      </c>
      <c r="KL116" s="1059">
        <v>16</v>
      </c>
      <c r="KM116" s="1059">
        <v>499</v>
      </c>
      <c r="KN116" s="1059">
        <v>622</v>
      </c>
      <c r="KO116" s="1059">
        <v>1401</v>
      </c>
      <c r="KP116" s="1059">
        <v>393</v>
      </c>
      <c r="KQ116" s="1059">
        <v>105</v>
      </c>
      <c r="KR116" s="1060">
        <v>0.62197992813777725</v>
      </c>
      <c r="KS116" s="1072">
        <v>0.37802007186222275</v>
      </c>
      <c r="KT116" s="1059">
        <v>4074</v>
      </c>
      <c r="KU116" s="1059">
        <v>2872</v>
      </c>
      <c r="KV116" s="1059">
        <v>2659</v>
      </c>
      <c r="KW116" s="1059">
        <v>213</v>
      </c>
      <c r="KX116" s="1059">
        <v>8</v>
      </c>
      <c r="KY116" s="1059">
        <v>6</v>
      </c>
      <c r="KZ116" s="1059">
        <v>199</v>
      </c>
      <c r="LA116" s="1059">
        <v>302</v>
      </c>
      <c r="LB116" s="1059">
        <v>650</v>
      </c>
      <c r="LC116" s="1059">
        <v>203</v>
      </c>
      <c r="LD116" s="1059">
        <v>47</v>
      </c>
      <c r="LE116" s="1060">
        <v>0.65267550319096712</v>
      </c>
      <c r="LF116" s="1072">
        <v>0.34732449680903288</v>
      </c>
      <c r="LG116" s="1059">
        <v>2412</v>
      </c>
      <c r="LH116" s="1059">
        <v>1740</v>
      </c>
      <c r="LI116" s="1059">
        <v>1622</v>
      </c>
      <c r="LJ116" s="1059">
        <v>118</v>
      </c>
      <c r="LK116" s="1059">
        <v>8</v>
      </c>
      <c r="LL116" s="1059">
        <v>1</v>
      </c>
      <c r="LM116" s="1059">
        <v>109</v>
      </c>
      <c r="LN116" s="1059">
        <v>161</v>
      </c>
      <c r="LO116" s="1059">
        <v>381</v>
      </c>
      <c r="LP116" s="1059">
        <v>102</v>
      </c>
      <c r="LQ116" s="1059">
        <v>28</v>
      </c>
      <c r="LR116" s="1060">
        <v>0.67247097844112769</v>
      </c>
      <c r="LS116" s="1072">
        <v>0.32752902155887231</v>
      </c>
      <c r="LT116" s="1059">
        <v>6244</v>
      </c>
      <c r="LU116" s="1059">
        <v>4771</v>
      </c>
      <c r="LV116" s="1059">
        <v>4526</v>
      </c>
      <c r="LW116" s="1059">
        <v>245</v>
      </c>
      <c r="LX116" s="1059">
        <v>17</v>
      </c>
      <c r="LY116" s="1059">
        <v>1</v>
      </c>
      <c r="LZ116" s="1059">
        <v>227</v>
      </c>
      <c r="MA116" s="1059">
        <v>334</v>
      </c>
      <c r="MB116" s="1059">
        <v>858</v>
      </c>
      <c r="MC116" s="1059">
        <v>225</v>
      </c>
      <c r="MD116" s="1059">
        <v>56</v>
      </c>
      <c r="ME116" s="1060">
        <v>0.72485586162716209</v>
      </c>
      <c r="MF116" s="1072">
        <v>0.27514413837283791</v>
      </c>
      <c r="MG116" s="1059">
        <v>1247</v>
      </c>
      <c r="MH116" s="1059">
        <v>937</v>
      </c>
      <c r="MI116" s="1059">
        <v>903</v>
      </c>
      <c r="MJ116" s="1059">
        <v>34</v>
      </c>
      <c r="MK116" s="1059">
        <v>1</v>
      </c>
      <c r="ML116" s="1059">
        <v>0</v>
      </c>
      <c r="MM116" s="1059">
        <v>33</v>
      </c>
      <c r="MN116" s="1059">
        <v>80</v>
      </c>
      <c r="MO116" s="1059">
        <v>169</v>
      </c>
      <c r="MP116" s="1059">
        <v>49</v>
      </c>
      <c r="MQ116" s="1059">
        <v>12</v>
      </c>
      <c r="MR116" s="1060">
        <v>0.72413793103448276</v>
      </c>
      <c r="MS116" s="1072">
        <v>0.27586206896551724</v>
      </c>
      <c r="MT116" s="1059">
        <v>2652</v>
      </c>
      <c r="MU116" s="1059">
        <v>2068</v>
      </c>
      <c r="MV116" s="1059">
        <v>1963</v>
      </c>
      <c r="MW116" s="1059">
        <v>105</v>
      </c>
      <c r="MX116" s="1059">
        <v>10</v>
      </c>
      <c r="MY116" s="1059">
        <v>3</v>
      </c>
      <c r="MZ116" s="1059">
        <v>92</v>
      </c>
      <c r="NA116" s="1059">
        <v>130</v>
      </c>
      <c r="NB116" s="1059">
        <v>327</v>
      </c>
      <c r="NC116" s="1059">
        <v>93</v>
      </c>
      <c r="ND116" s="1059">
        <v>34</v>
      </c>
      <c r="NE116" s="1060">
        <v>0.74019607843137258</v>
      </c>
      <c r="NF116" s="1072">
        <v>0.25980392156862742</v>
      </c>
      <c r="NG116" s="1059">
        <v>2320</v>
      </c>
      <c r="NH116" s="1059">
        <v>1791</v>
      </c>
      <c r="NI116" s="1059">
        <v>1702</v>
      </c>
      <c r="NJ116" s="1059">
        <v>89</v>
      </c>
      <c r="NK116" s="1059">
        <v>4</v>
      </c>
      <c r="NL116" s="1059">
        <v>1</v>
      </c>
      <c r="NM116" s="1059">
        <v>84</v>
      </c>
      <c r="NN116" s="1059">
        <v>92</v>
      </c>
      <c r="NO116" s="1059">
        <v>322</v>
      </c>
      <c r="NP116" s="1059">
        <v>88</v>
      </c>
      <c r="NQ116" s="1059">
        <v>27</v>
      </c>
      <c r="NR116" s="1060">
        <v>0.73362068965517246</v>
      </c>
      <c r="NS116" s="1072">
        <v>0.26637931034482754</v>
      </c>
      <c r="NT116" s="1059">
        <v>6816</v>
      </c>
      <c r="NU116" s="1059">
        <v>5405</v>
      </c>
      <c r="NV116" s="1059">
        <v>4771</v>
      </c>
      <c r="NW116" s="1059">
        <v>634</v>
      </c>
      <c r="NX116" s="1059">
        <v>24</v>
      </c>
      <c r="NY116" s="1059">
        <v>12</v>
      </c>
      <c r="NZ116" s="1059">
        <v>598</v>
      </c>
      <c r="OA116" s="1059">
        <v>216</v>
      </c>
      <c r="OB116" s="1059">
        <v>968</v>
      </c>
      <c r="OC116" s="1059">
        <v>177</v>
      </c>
      <c r="OD116" s="1059">
        <v>50</v>
      </c>
      <c r="OE116" s="1060">
        <v>0.69997065727699526</v>
      </c>
      <c r="OF116" s="1072">
        <v>0.30002934272300474</v>
      </c>
      <c r="OG116" s="1059">
        <v>33836</v>
      </c>
      <c r="OH116" s="1059">
        <v>25134</v>
      </c>
      <c r="OI116" s="1059">
        <v>23166</v>
      </c>
      <c r="OJ116" s="1059">
        <v>1968</v>
      </c>
      <c r="OK116" s="1059">
        <v>87</v>
      </c>
      <c r="OL116" s="1059">
        <v>40</v>
      </c>
      <c r="OM116" s="1059">
        <v>1841</v>
      </c>
      <c r="ON116" s="1059">
        <v>1937</v>
      </c>
      <c r="OO116" s="1059">
        <v>5076</v>
      </c>
      <c r="OP116" s="1059">
        <v>1330</v>
      </c>
      <c r="OQ116" s="1059">
        <v>359</v>
      </c>
      <c r="OR116" s="1060">
        <v>0.68465539661898567</v>
      </c>
      <c r="OS116" s="1072">
        <v>0.31534460338101433</v>
      </c>
      <c r="OT116" s="1059">
        <v>108302</v>
      </c>
      <c r="OU116" s="1059">
        <v>17.83267839929087</v>
      </c>
      <c r="OV116" s="1060">
        <v>0</v>
      </c>
      <c r="OW116" s="1072">
        <v>0.13636363636363635</v>
      </c>
      <c r="OX116" s="1059" t="s">
        <v>770</v>
      </c>
      <c r="OY116" s="1060" t="s">
        <v>770</v>
      </c>
      <c r="OZ116" s="1059" t="s">
        <v>770</v>
      </c>
      <c r="PA116" s="1060" t="s">
        <v>770</v>
      </c>
      <c r="PB116" s="1072" t="s">
        <v>770</v>
      </c>
      <c r="PC116" s="1059">
        <v>4140</v>
      </c>
      <c r="PD116" s="1059">
        <v>810</v>
      </c>
      <c r="PE116" s="1126">
        <v>310</v>
      </c>
      <c r="PF116" s="1059">
        <v>4030</v>
      </c>
      <c r="PG116" s="1059">
        <v>810</v>
      </c>
      <c r="PH116" s="1126">
        <v>300</v>
      </c>
      <c r="PI116" s="1059">
        <v>3860</v>
      </c>
      <c r="PJ116" s="1059">
        <v>820</v>
      </c>
      <c r="PK116" s="1126">
        <v>260</v>
      </c>
      <c r="PL116" s="1059">
        <v>3720</v>
      </c>
      <c r="PM116" s="1059">
        <v>830</v>
      </c>
      <c r="PN116" s="1126">
        <v>230</v>
      </c>
      <c r="PO116" s="1059">
        <v>3570</v>
      </c>
      <c r="PP116" s="1059">
        <v>850</v>
      </c>
      <c r="PQ116" s="1126">
        <v>210</v>
      </c>
      <c r="PR116" s="1059">
        <v>3380</v>
      </c>
      <c r="PS116" s="1059">
        <v>860</v>
      </c>
      <c r="PT116" s="1126">
        <v>190</v>
      </c>
      <c r="PU116" s="1059">
        <v>47</v>
      </c>
      <c r="PV116" s="1059">
        <v>48</v>
      </c>
      <c r="PW116" s="1059">
        <v>48</v>
      </c>
      <c r="PX116" s="1059">
        <v>66</v>
      </c>
      <c r="PY116" s="1059">
        <v>71</v>
      </c>
      <c r="PZ116" s="1059">
        <v>79</v>
      </c>
      <c r="QA116" s="1059">
        <v>80</v>
      </c>
      <c r="QB116" s="1126">
        <v>73</v>
      </c>
      <c r="QC116" s="1059">
        <v>1584</v>
      </c>
      <c r="QD116" s="1059">
        <v>1642</v>
      </c>
      <c r="QE116" s="1059">
        <v>1618</v>
      </c>
      <c r="QF116" s="1059">
        <v>1646</v>
      </c>
      <c r="QG116" s="1059">
        <v>1648</v>
      </c>
      <c r="QH116" s="1059">
        <v>1718</v>
      </c>
      <c r="QI116" s="1059">
        <v>1716</v>
      </c>
      <c r="QJ116" s="1059">
        <v>1576</v>
      </c>
      <c r="QK116" s="1126">
        <v>1509</v>
      </c>
      <c r="QL116" s="1059">
        <v>1620</v>
      </c>
      <c r="QM116" s="1059">
        <v>1649</v>
      </c>
      <c r="QN116" s="1059">
        <v>1653</v>
      </c>
      <c r="QO116" s="1059">
        <v>1607</v>
      </c>
      <c r="QP116" s="1059">
        <v>1780</v>
      </c>
      <c r="QQ116" s="1059">
        <v>1642</v>
      </c>
      <c r="QR116" s="1059">
        <v>1728</v>
      </c>
      <c r="QS116" s="1059">
        <v>1575</v>
      </c>
      <c r="QT116" s="1059">
        <v>1610</v>
      </c>
      <c r="QU116" s="1059">
        <v>1481</v>
      </c>
      <c r="QV116" s="1059">
        <v>1421</v>
      </c>
      <c r="QW116" s="1059">
        <v>1305</v>
      </c>
      <c r="QX116" s="1059">
        <v>1327</v>
      </c>
      <c r="QY116" s="1059">
        <v>1266</v>
      </c>
      <c r="QZ116" s="1059">
        <v>1198</v>
      </c>
      <c r="RA116" s="1059">
        <v>1294</v>
      </c>
      <c r="RB116" s="1059">
        <v>1272</v>
      </c>
      <c r="RC116" s="1059">
        <v>1205</v>
      </c>
      <c r="RD116" s="1059">
        <v>1220</v>
      </c>
      <c r="RE116" s="1059">
        <v>1075</v>
      </c>
      <c r="RF116" s="1059">
        <v>992</v>
      </c>
      <c r="RG116" s="1059">
        <v>1059</v>
      </c>
      <c r="RH116" s="1059">
        <v>1234</v>
      </c>
      <c r="RI116" s="1059">
        <v>1221</v>
      </c>
      <c r="RJ116" s="1126">
        <v>1461</v>
      </c>
      <c r="RK116" s="1059">
        <v>1632</v>
      </c>
      <c r="RL116" s="1059">
        <v>1672</v>
      </c>
      <c r="RM116" s="1059">
        <v>1612</v>
      </c>
      <c r="RN116" s="1059">
        <v>1777</v>
      </c>
      <c r="RO116" s="1059">
        <v>1653</v>
      </c>
      <c r="RP116" s="1059">
        <v>1722</v>
      </c>
      <c r="RQ116" s="1059">
        <v>1571</v>
      </c>
      <c r="RR116" s="1059">
        <v>1605</v>
      </c>
      <c r="RS116" s="1059">
        <v>1491</v>
      </c>
      <c r="RT116" s="1059">
        <v>1423</v>
      </c>
      <c r="RU116" s="1059">
        <v>1314</v>
      </c>
      <c r="RV116" s="1059">
        <v>1346</v>
      </c>
      <c r="RW116" s="1059">
        <v>1263</v>
      </c>
      <c r="RX116" s="1059">
        <v>1182</v>
      </c>
      <c r="RY116" s="1059">
        <v>1285</v>
      </c>
      <c r="RZ116" s="1059">
        <v>1280</v>
      </c>
      <c r="SA116" s="1059">
        <v>1218</v>
      </c>
      <c r="SB116" s="1059">
        <v>1252</v>
      </c>
      <c r="SC116" s="1059">
        <v>1246</v>
      </c>
      <c r="SD116" s="1059">
        <v>1074</v>
      </c>
      <c r="SE116" s="1059">
        <v>1026</v>
      </c>
      <c r="SF116" s="1059">
        <v>1176</v>
      </c>
      <c r="SG116" s="1059">
        <v>1109</v>
      </c>
      <c r="SH116" s="1059">
        <v>1387</v>
      </c>
      <c r="SI116" s="1126">
        <v>1446</v>
      </c>
      <c r="SJ116" s="1059">
        <v>1673</v>
      </c>
      <c r="SK116" s="1059">
        <v>1639</v>
      </c>
      <c r="SL116" s="1059">
        <v>1757</v>
      </c>
      <c r="SM116" s="1059">
        <v>1667</v>
      </c>
      <c r="SN116" s="1059">
        <v>1734</v>
      </c>
      <c r="SO116" s="1059">
        <v>1576</v>
      </c>
      <c r="SP116" s="1059">
        <v>1596</v>
      </c>
      <c r="SQ116" s="1059">
        <v>1501</v>
      </c>
      <c r="SR116" s="1059">
        <v>1429</v>
      </c>
      <c r="SS116" s="1059">
        <v>1318</v>
      </c>
      <c r="ST116" s="1059">
        <v>1338</v>
      </c>
      <c r="SU116" s="1059">
        <v>1273</v>
      </c>
      <c r="SV116" s="1059">
        <v>1168</v>
      </c>
      <c r="SW116" s="1059">
        <v>1269</v>
      </c>
      <c r="SX116" s="1059">
        <v>1251</v>
      </c>
      <c r="SY116" s="1059">
        <v>1215</v>
      </c>
      <c r="SZ116" s="1059">
        <v>1258</v>
      </c>
      <c r="TA116" s="1059">
        <v>1290</v>
      </c>
      <c r="TB116" s="1059">
        <v>1220</v>
      </c>
      <c r="TC116" s="1059">
        <v>1061</v>
      </c>
      <c r="TD116" s="1059">
        <v>1082</v>
      </c>
      <c r="TE116" s="1059">
        <v>1033</v>
      </c>
      <c r="TF116" s="1059">
        <v>1252</v>
      </c>
      <c r="TG116" s="1059">
        <v>1342</v>
      </c>
      <c r="TH116" s="1126">
        <v>1398</v>
      </c>
      <c r="TI116" s="1059">
        <v>747</v>
      </c>
      <c r="TJ116" s="1059">
        <v>693</v>
      </c>
      <c r="TK116" s="1059">
        <v>1440</v>
      </c>
      <c r="TL116" s="1060">
        <v>0.48125000000000001</v>
      </c>
      <c r="TM116" s="1060">
        <v>0.45552756226071039</v>
      </c>
      <c r="TN116" s="1060">
        <v>0.50707220957012045</v>
      </c>
      <c r="TO116" s="1126" t="s">
        <v>3498</v>
      </c>
      <c r="TP116" s="1059">
        <v>672</v>
      </c>
      <c r="TQ116" s="1059">
        <v>839</v>
      </c>
      <c r="TR116" s="1059">
        <v>1511</v>
      </c>
      <c r="TS116" s="1060">
        <v>0.55526141628060888</v>
      </c>
      <c r="TT116" s="1060">
        <v>0.53009637345671656</v>
      </c>
      <c r="TU116" s="1060">
        <v>0.5801461862696391</v>
      </c>
      <c r="TV116" s="1126" t="s">
        <v>3498</v>
      </c>
      <c r="TW116" s="1059">
        <v>624</v>
      </c>
      <c r="TX116" s="1059">
        <v>1002</v>
      </c>
      <c r="TY116" s="1059">
        <v>1626</v>
      </c>
      <c r="TZ116" s="1060">
        <v>0.6162361623616236</v>
      </c>
      <c r="UA116" s="1060">
        <v>0.59235142315062539</v>
      </c>
      <c r="UB116" s="1060">
        <v>0.63957297535713487</v>
      </c>
      <c r="UC116" s="1126" t="s">
        <v>3498</v>
      </c>
      <c r="UD116" s="1059">
        <v>530</v>
      </c>
      <c r="UE116" s="1059">
        <v>1076</v>
      </c>
      <c r="UF116" s="1059">
        <v>1606</v>
      </c>
      <c r="UG116" s="1060">
        <v>0.66998754669987548</v>
      </c>
      <c r="UH116" s="1060">
        <v>0.64660864884797176</v>
      </c>
      <c r="UI116" s="1060">
        <v>0.69255518434090513</v>
      </c>
      <c r="UJ116" s="1126" t="s">
        <v>2154</v>
      </c>
      <c r="UK116" s="1059">
        <v>509</v>
      </c>
      <c r="UL116" s="1059">
        <v>1120</v>
      </c>
      <c r="UM116" s="1059">
        <v>1629</v>
      </c>
      <c r="UN116" s="1060">
        <v>0.68753836709637817</v>
      </c>
      <c r="UO116" s="1060">
        <v>0.66461145462918347</v>
      </c>
      <c r="UP116" s="1060">
        <v>0.70958286576815</v>
      </c>
      <c r="UQ116" s="1126" t="s">
        <v>2154</v>
      </c>
      <c r="UR116" s="1059">
        <v>17053</v>
      </c>
      <c r="US116" s="1059">
        <v>15550</v>
      </c>
      <c r="UT116" s="1059">
        <v>1503</v>
      </c>
      <c r="UU116" s="1059">
        <v>1270</v>
      </c>
      <c r="UV116" s="1060">
        <v>0.84497671324018631</v>
      </c>
      <c r="UW116" s="1059">
        <v>233</v>
      </c>
      <c r="UX116" s="1072">
        <v>0.15502328675981369</v>
      </c>
      <c r="UY116" s="1059">
        <v>14546</v>
      </c>
      <c r="UZ116" s="1059">
        <v>7142</v>
      </c>
      <c r="VA116" s="1059">
        <v>4586</v>
      </c>
      <c r="VB116" s="1059">
        <v>2818</v>
      </c>
      <c r="VC116" s="1060">
        <v>0.49099408772171044</v>
      </c>
      <c r="VD116" s="1060">
        <v>0.31527567716210642</v>
      </c>
      <c r="VE116" s="1072">
        <v>0.19373023511618315</v>
      </c>
      <c r="VF116" s="1059">
        <v>29829</v>
      </c>
      <c r="VG116" s="1059">
        <v>2712</v>
      </c>
      <c r="VH116" s="1059">
        <v>2241</v>
      </c>
      <c r="VI116" s="1059">
        <v>1333</v>
      </c>
      <c r="VJ116" s="1059">
        <v>24916</v>
      </c>
      <c r="VK116" s="1059">
        <v>2287</v>
      </c>
      <c r="VL116" s="1059">
        <v>14021</v>
      </c>
      <c r="VM116" s="1072">
        <v>0.16311247414592397</v>
      </c>
      <c r="VN116" s="1059">
        <v>7410</v>
      </c>
      <c r="VO116" s="1059">
        <v>6</v>
      </c>
      <c r="VP116" s="1059">
        <v>1842</v>
      </c>
      <c r="VQ116" s="1059">
        <v>3310</v>
      </c>
      <c r="VR116" s="1059">
        <v>1505</v>
      </c>
      <c r="VS116" s="1126">
        <v>14073</v>
      </c>
      <c r="VT116" s="1059">
        <v>6335</v>
      </c>
      <c r="VU116" s="1059">
        <v>4992</v>
      </c>
      <c r="VV116" s="1059">
        <v>1317</v>
      </c>
      <c r="VW116" s="1059">
        <v>26</v>
      </c>
      <c r="VX116" s="1059">
        <v>1343</v>
      </c>
      <c r="VY116" s="1060">
        <v>0.20789265982636149</v>
      </c>
      <c r="VZ116" s="1072">
        <v>0.21199684293606946</v>
      </c>
      <c r="WA116" s="1059">
        <v>1190</v>
      </c>
      <c r="WB116" s="1059">
        <v>1060</v>
      </c>
      <c r="WC116" s="1059">
        <v>940</v>
      </c>
      <c r="WD116" s="1059">
        <v>925</v>
      </c>
      <c r="WE116" s="1059">
        <v>885</v>
      </c>
      <c r="WF116" s="1059">
        <v>810</v>
      </c>
      <c r="WG116" s="1126">
        <v>745</v>
      </c>
      <c r="WH116" s="1059">
        <v>3293</v>
      </c>
      <c r="WI116" s="1059">
        <v>1363</v>
      </c>
      <c r="WJ116" s="1060">
        <v>0.4139082903127847</v>
      </c>
      <c r="WK116" s="1126">
        <v>248</v>
      </c>
      <c r="WL116" s="1059">
        <v>128</v>
      </c>
      <c r="WM116" s="1060">
        <v>7.8963602714373846E-2</v>
      </c>
      <c r="WN116" s="1060">
        <v>6.6808520694543738E-2</v>
      </c>
      <c r="WO116" s="1072">
        <v>9.3109517714746015E-2</v>
      </c>
      <c r="WP116" s="1059" t="s">
        <v>770</v>
      </c>
      <c r="WQ116" s="1060" t="s">
        <v>770</v>
      </c>
      <c r="WR116" s="1060" t="s">
        <v>770</v>
      </c>
      <c r="WS116" s="1072" t="s">
        <v>770</v>
      </c>
      <c r="WT116" s="1059">
        <v>111</v>
      </c>
      <c r="WU116" s="1060">
        <v>8.6515978176149644E-2</v>
      </c>
      <c r="WV116" s="1060">
        <v>7.2341035950241897E-2</v>
      </c>
      <c r="WW116" s="1072">
        <v>0.10315957235908553</v>
      </c>
      <c r="WX116" s="1059">
        <v>136</v>
      </c>
      <c r="WY116" s="1060">
        <v>8.5858585858585856E-2</v>
      </c>
      <c r="WZ116" s="1060">
        <v>7.3044334128032365E-2</v>
      </c>
      <c r="XA116" s="1072">
        <v>0.10067669909499759</v>
      </c>
      <c r="XB116" s="1059">
        <v>2084</v>
      </c>
      <c r="XC116" s="1059">
        <v>42727</v>
      </c>
      <c r="XD116" s="1072">
        <v>4.8774779413485618E-2</v>
      </c>
      <c r="XE116" s="1059">
        <v>1345</v>
      </c>
      <c r="XF116" s="1059">
        <v>6720</v>
      </c>
      <c r="XG116" s="1060">
        <v>0.20014880952380953</v>
      </c>
      <c r="XH116" s="1060">
        <v>0.19075500674711679</v>
      </c>
      <c r="XI116" s="1060">
        <v>0.20988523370453294</v>
      </c>
      <c r="XJ116" s="1059">
        <v>1480</v>
      </c>
      <c r="XK116" s="1059">
        <v>6980</v>
      </c>
      <c r="XL116" s="1060">
        <v>0.21203438395415472</v>
      </c>
      <c r="XM116" s="1060">
        <v>0.20260502362203447</v>
      </c>
      <c r="XN116" s="1060">
        <v>0.22178053499876138</v>
      </c>
      <c r="XO116" s="1059">
        <v>1575</v>
      </c>
      <c r="XP116" s="1059">
        <v>7415</v>
      </c>
      <c r="XQ116" s="1060">
        <v>0.21240728253540123</v>
      </c>
      <c r="XR116" s="1060">
        <v>0.20324788013175976</v>
      </c>
      <c r="XS116" s="1060">
        <v>0.22186451461700626</v>
      </c>
      <c r="XT116" s="1059">
        <v>1605</v>
      </c>
      <c r="XU116" s="1059">
        <v>7790</v>
      </c>
      <c r="XV116" s="1060">
        <v>0.20603337612323491</v>
      </c>
      <c r="XW116" s="1060">
        <v>0.19719780402123743</v>
      </c>
      <c r="XX116" s="1060">
        <v>0.21515873104574462</v>
      </c>
      <c r="XY116" s="1059">
        <v>1475</v>
      </c>
      <c r="XZ116" s="1059">
        <v>7940</v>
      </c>
      <c r="YA116" s="1060">
        <v>0.1857682619647355</v>
      </c>
      <c r="YB116" s="1060">
        <v>0.17736637729794572</v>
      </c>
      <c r="YC116" s="1060">
        <v>0.19447405709803575</v>
      </c>
      <c r="YD116" s="1059">
        <v>1495</v>
      </c>
      <c r="YE116" s="1059">
        <v>7740</v>
      </c>
      <c r="YF116" s="1060">
        <v>0.19315245478036175</v>
      </c>
      <c r="YG116" s="1060">
        <v>0.18451078630887058</v>
      </c>
      <c r="YH116" s="1060">
        <v>0.20209855670789939</v>
      </c>
      <c r="YI116" s="1059">
        <v>1520</v>
      </c>
      <c r="YJ116" s="1059" t="s">
        <v>770</v>
      </c>
      <c r="YK116" s="1060">
        <v>0.193</v>
      </c>
      <c r="YL116" s="1060">
        <v>0.184</v>
      </c>
      <c r="YM116" s="1072">
        <v>0.20100000000000001</v>
      </c>
      <c r="YN116" s="1059">
        <v>1650</v>
      </c>
      <c r="YO116" s="1059">
        <v>1650</v>
      </c>
      <c r="YP116" s="1059">
        <v>1580</v>
      </c>
      <c r="YQ116" s="1059">
        <v>1475</v>
      </c>
      <c r="YR116" s="1059">
        <v>1395</v>
      </c>
      <c r="YS116" s="1059">
        <v>1270</v>
      </c>
      <c r="YT116" s="1126">
        <v>1180</v>
      </c>
      <c r="YU116" s="1059">
        <v>94</v>
      </c>
      <c r="YV116" s="1059">
        <v>782</v>
      </c>
      <c r="YW116" s="1060">
        <v>0.12020460358056266</v>
      </c>
      <c r="YX116" s="1060">
        <v>9.9248559504410971E-2</v>
      </c>
      <c r="YY116" s="1060">
        <v>0.14487378434416764</v>
      </c>
      <c r="YZ116" s="1059">
        <v>71</v>
      </c>
      <c r="ZA116" s="1059">
        <v>781</v>
      </c>
      <c r="ZB116" s="1060">
        <v>9.0909090909090912E-2</v>
      </c>
      <c r="ZC116" s="1060">
        <v>7.2699562255173211E-2</v>
      </c>
      <c r="ZD116" s="1060">
        <v>0.11312326499434044</v>
      </c>
      <c r="ZE116" s="1059">
        <v>81</v>
      </c>
      <c r="ZF116" s="1059">
        <v>777</v>
      </c>
      <c r="ZG116" s="1060">
        <v>0.10424710424710425</v>
      </c>
      <c r="ZH116" s="1060">
        <v>8.467233528429223E-2</v>
      </c>
      <c r="ZI116" s="1060">
        <v>0.12771579670752681</v>
      </c>
      <c r="ZJ116" s="1059">
        <v>172</v>
      </c>
      <c r="ZK116" s="1059">
        <v>739</v>
      </c>
      <c r="ZL116" s="1060">
        <v>0.2327469553450609</v>
      </c>
      <c r="ZM116" s="1060">
        <v>0.20370894597934167</v>
      </c>
      <c r="ZN116" s="1072">
        <v>0.26454905805413481</v>
      </c>
      <c r="ZO116" s="1059">
        <v>1555</v>
      </c>
      <c r="ZP116" s="1059">
        <v>157</v>
      </c>
      <c r="ZQ116" s="1059">
        <v>1398</v>
      </c>
      <c r="ZR116" s="1060">
        <v>0.8990353697749196</v>
      </c>
      <c r="ZS116" s="1059">
        <v>526</v>
      </c>
      <c r="ZT116" s="1059">
        <v>287</v>
      </c>
      <c r="ZU116" s="1059">
        <v>813</v>
      </c>
      <c r="ZV116" s="1060">
        <v>0.37625178826895567</v>
      </c>
      <c r="ZW116" s="1060">
        <v>0.35122901688604141</v>
      </c>
      <c r="ZX116" s="1060">
        <v>0.40195277280715674</v>
      </c>
      <c r="ZY116" s="1060">
        <v>0.58154506437768239</v>
      </c>
      <c r="ZZ116" s="1060">
        <v>0.55549716555525119</v>
      </c>
      <c r="AAA116" s="1072">
        <v>0.60714604817293039</v>
      </c>
      <c r="AAB116" s="1059">
        <v>176</v>
      </c>
      <c r="AAC116" s="1059">
        <v>1388</v>
      </c>
      <c r="AAD116" s="1059">
        <v>1564</v>
      </c>
      <c r="AAE116" s="1060">
        <v>0.88746803069053704</v>
      </c>
      <c r="AAF116" s="1059">
        <v>474</v>
      </c>
      <c r="AAG116" s="1060">
        <v>0.34149855907780979</v>
      </c>
      <c r="AAH116" s="1060">
        <v>0.31701918092494397</v>
      </c>
      <c r="AAI116" s="1060">
        <v>0.36685285980819277</v>
      </c>
      <c r="AAJ116" s="1059">
        <v>300</v>
      </c>
      <c r="AAK116" s="1059">
        <v>774</v>
      </c>
      <c r="AAL116" s="1060">
        <v>0.55763688760806918</v>
      </c>
      <c r="AAM116" s="1060">
        <v>0.5313846627876323</v>
      </c>
      <c r="AAN116" s="1072">
        <v>0.58357095876395437</v>
      </c>
      <c r="AAO116" s="1059">
        <v>1464</v>
      </c>
      <c r="AAP116" s="1059">
        <v>528</v>
      </c>
      <c r="AAQ116" s="1060">
        <v>0.36065573770491804</v>
      </c>
      <c r="AAR116" s="1060">
        <v>0.33645239185060777</v>
      </c>
      <c r="AAS116" s="1060">
        <v>0.38558843377929441</v>
      </c>
      <c r="AAT116" s="1059">
        <v>286</v>
      </c>
      <c r="AAU116" s="1059">
        <v>814</v>
      </c>
      <c r="AAV116" s="1060">
        <v>0.55601092896174864</v>
      </c>
      <c r="AAW116" s="1060">
        <v>0.53044621706304407</v>
      </c>
      <c r="AAX116" s="1072">
        <v>0.581282470673956</v>
      </c>
      <c r="AAY116" s="1059">
        <v>1542</v>
      </c>
      <c r="AAZ116" s="1059">
        <v>1494</v>
      </c>
      <c r="ABA116" s="1059">
        <v>48</v>
      </c>
      <c r="ABB116" s="1060">
        <v>0.9688715953307393</v>
      </c>
      <c r="ABC116" s="1059">
        <v>540</v>
      </c>
      <c r="ABD116" s="1060">
        <v>0.36144578313253012</v>
      </c>
      <c r="ABE116" s="1060">
        <v>0.3374688957422961</v>
      </c>
      <c r="ABF116" s="1060">
        <v>0.38613336031626061</v>
      </c>
      <c r="ABG116" s="1059">
        <v>269</v>
      </c>
      <c r="ABH116" s="1059">
        <v>809</v>
      </c>
      <c r="ABI116" s="1060">
        <v>0.54149933065595712</v>
      </c>
      <c r="ABJ116" s="1060">
        <v>0.51615878957366523</v>
      </c>
      <c r="ABK116" s="1072">
        <v>0.56662700812860278</v>
      </c>
      <c r="ABL116" s="1059">
        <v>29829</v>
      </c>
      <c r="ABM116" s="1059">
        <v>15808</v>
      </c>
      <c r="ABN116" s="1059">
        <v>14021</v>
      </c>
      <c r="ABO116" s="1059">
        <v>2712</v>
      </c>
      <c r="ABP116" s="1059">
        <v>1410</v>
      </c>
      <c r="ABQ116" s="1059">
        <v>2356</v>
      </c>
      <c r="ABR116" s="1059">
        <v>2241</v>
      </c>
      <c r="ABS116" s="1059">
        <v>1992</v>
      </c>
      <c r="ABT116" s="1059">
        <v>1023</v>
      </c>
      <c r="ABU116" s="1059">
        <v>1333</v>
      </c>
      <c r="ABV116" s="1059">
        <v>819</v>
      </c>
      <c r="ABW116" s="1126">
        <v>135</v>
      </c>
      <c r="ABX116" s="1059">
        <v>1180</v>
      </c>
      <c r="ABY116" s="1059">
        <v>1145</v>
      </c>
      <c r="ABZ116" s="1059">
        <v>705</v>
      </c>
      <c r="ACA116" s="1059">
        <v>325</v>
      </c>
      <c r="ACB116" s="1059">
        <v>3050</v>
      </c>
      <c r="ACC116" s="1059">
        <v>3365</v>
      </c>
      <c r="ACD116" s="1059">
        <v>1745</v>
      </c>
      <c r="ACE116" s="1059">
        <v>1270</v>
      </c>
      <c r="ACF116" s="1059">
        <v>1150</v>
      </c>
      <c r="ACG116" s="1059">
        <v>790</v>
      </c>
      <c r="ACH116" s="1059">
        <v>340</v>
      </c>
      <c r="ACI116" s="1059">
        <v>3225</v>
      </c>
      <c r="ACJ116" s="1059">
        <v>3525</v>
      </c>
      <c r="ACK116" s="1059">
        <v>1885</v>
      </c>
      <c r="ACL116" s="1059">
        <v>1395</v>
      </c>
      <c r="ACM116" s="1059">
        <v>1205</v>
      </c>
      <c r="ACN116" s="1059">
        <v>815</v>
      </c>
      <c r="ACO116" s="1059">
        <v>345</v>
      </c>
      <c r="ACP116" s="1059">
        <v>3415</v>
      </c>
      <c r="ACQ116" s="1059">
        <v>3775</v>
      </c>
      <c r="ACR116" s="1059">
        <v>2015</v>
      </c>
      <c r="ACS116" s="1059">
        <v>1475</v>
      </c>
      <c r="ACT116" s="1059">
        <v>1365</v>
      </c>
      <c r="ACU116" s="1059">
        <v>855</v>
      </c>
      <c r="ACV116" s="1059">
        <v>415</v>
      </c>
      <c r="ACW116" s="1059">
        <v>3750</v>
      </c>
      <c r="ACX116" s="1059">
        <v>4150</v>
      </c>
      <c r="ACY116" s="1059">
        <v>2210</v>
      </c>
      <c r="ACZ116" s="1059">
        <v>1580</v>
      </c>
      <c r="ADA116" s="1059">
        <v>1460</v>
      </c>
      <c r="ADB116" s="1059">
        <v>1045</v>
      </c>
      <c r="ADC116" s="1059">
        <v>425</v>
      </c>
      <c r="ADD116" s="1059">
        <v>4070</v>
      </c>
      <c r="ADE116" s="1059">
        <v>4490</v>
      </c>
      <c r="ADF116" s="1059">
        <v>2360</v>
      </c>
      <c r="ADG116" s="1059">
        <v>1650</v>
      </c>
      <c r="ADH116" s="1059">
        <v>1550</v>
      </c>
      <c r="ADI116" s="1059">
        <v>1085</v>
      </c>
      <c r="ADJ116" s="1059">
        <v>450</v>
      </c>
      <c r="ADK116" s="1059">
        <v>4285</v>
      </c>
      <c r="ADL116" s="1059">
        <v>4710</v>
      </c>
      <c r="ADM116" s="1126">
        <v>2470</v>
      </c>
      <c r="ADN116" s="1059">
        <v>1657</v>
      </c>
      <c r="ADO116" s="1059">
        <v>1579</v>
      </c>
      <c r="ADP116" s="1060">
        <v>0.95292697646348823</v>
      </c>
      <c r="ADQ116" s="1059">
        <v>1573</v>
      </c>
      <c r="ADR116" s="1060">
        <v>0.94930597465298727</v>
      </c>
      <c r="ADS116" s="1059">
        <v>1643</v>
      </c>
      <c r="ADT116" s="1059">
        <v>1574</v>
      </c>
      <c r="ADU116" s="1060">
        <v>0.95800365185636027</v>
      </c>
      <c r="ADV116" s="1059">
        <v>1536</v>
      </c>
      <c r="ADW116" s="1060">
        <v>0.93487522824102254</v>
      </c>
      <c r="ADX116" s="1059">
        <v>1535</v>
      </c>
      <c r="ADY116" s="1060">
        <v>0.93426658551430308</v>
      </c>
      <c r="ADZ116" s="1059">
        <v>1528</v>
      </c>
      <c r="AEA116" s="1060">
        <v>0.93000608642726723</v>
      </c>
      <c r="AEB116" s="1059">
        <v>1700</v>
      </c>
      <c r="AEC116" s="1059">
        <v>1656</v>
      </c>
      <c r="AED116" s="1060">
        <v>0.97411764705882353</v>
      </c>
      <c r="AEE116" s="1059">
        <v>1561</v>
      </c>
      <c r="AEF116" s="1060">
        <v>0.91823529411764704</v>
      </c>
      <c r="AEG116" s="1059">
        <v>1655</v>
      </c>
      <c r="AEH116" s="1060">
        <v>0.97352941176470587</v>
      </c>
      <c r="AEI116" s="1059">
        <v>1650</v>
      </c>
      <c r="AEJ116" s="1060">
        <v>0.97058823529411764</v>
      </c>
      <c r="AEK116" s="1059">
        <v>1588</v>
      </c>
      <c r="AEL116" s="1060">
        <v>0.9341176470588235</v>
      </c>
      <c r="AEM116" s="1059">
        <v>1632</v>
      </c>
      <c r="AEN116" s="1060">
        <v>0.96</v>
      </c>
      <c r="AEO116" s="1059">
        <v>1548</v>
      </c>
      <c r="AEP116" s="1072">
        <v>0.9105882352941177</v>
      </c>
      <c r="AEQ116" s="1158">
        <v>1653</v>
      </c>
      <c r="AER116" s="1042">
        <v>1571</v>
      </c>
      <c r="AES116" s="1144">
        <v>0.95039322444041141</v>
      </c>
      <c r="AET116" s="64">
        <v>371</v>
      </c>
      <c r="AEU116" s="1144">
        <v>0.22444041137326073</v>
      </c>
      <c r="AEV116" s="1042">
        <v>1567</v>
      </c>
      <c r="AEW116" s="1144">
        <v>0.94797338173018753</v>
      </c>
      <c r="AEX116" s="1042">
        <v>1669</v>
      </c>
      <c r="AEY116" s="1042">
        <v>1609</v>
      </c>
      <c r="AEZ116" s="1144">
        <v>0.96405032953864589</v>
      </c>
      <c r="AFA116" s="65">
        <v>1572</v>
      </c>
      <c r="AFB116" s="1144">
        <v>0.94188136608747752</v>
      </c>
      <c r="AFC116" s="65">
        <v>1203</v>
      </c>
      <c r="AFD116" s="1144">
        <v>0.72079089275014974</v>
      </c>
      <c r="AFE116" s="1042">
        <v>1584</v>
      </c>
      <c r="AFF116" s="1144">
        <v>0.94907130017974839</v>
      </c>
      <c r="AFG116" s="1042">
        <v>1203</v>
      </c>
      <c r="AFH116" s="1144">
        <v>0.72079089275014974</v>
      </c>
      <c r="AFI116" s="1042">
        <v>1770</v>
      </c>
      <c r="AFJ116" s="1042">
        <v>1712</v>
      </c>
      <c r="AFK116" s="1144">
        <v>0.96723163841807913</v>
      </c>
      <c r="AFL116" s="65">
        <v>1587</v>
      </c>
      <c r="AFM116" s="1144">
        <v>0.89661016949152539</v>
      </c>
      <c r="AFN116" s="65">
        <v>1713</v>
      </c>
      <c r="AFO116" s="1144">
        <v>0.96779661016949148</v>
      </c>
      <c r="AFP116" s="65">
        <v>1709</v>
      </c>
      <c r="AFQ116" s="1144">
        <v>0.96553672316384176</v>
      </c>
      <c r="AFR116" s="65">
        <v>1245</v>
      </c>
      <c r="AFS116" s="1144">
        <v>0.70338983050847459</v>
      </c>
      <c r="AFT116" s="65">
        <v>1614</v>
      </c>
      <c r="AFU116" s="1144">
        <v>0.91186440677966096</v>
      </c>
      <c r="AFV116" s="1042">
        <v>1669</v>
      </c>
      <c r="AFW116" s="1144">
        <v>0.94293785310734468</v>
      </c>
      <c r="AFX116" s="1042">
        <v>1617</v>
      </c>
      <c r="AFY116" s="1144">
        <v>0.91355932203389834</v>
      </c>
      <c r="AFZ116" s="1042">
        <v>1242</v>
      </c>
      <c r="AGA116" s="1144">
        <v>0.70169491525423733</v>
      </c>
      <c r="AGB116" s="1042">
        <v>1161</v>
      </c>
      <c r="AGC116" s="802">
        <v>0.65593220338983049</v>
      </c>
      <c r="AGD116" s="1042">
        <v>1685</v>
      </c>
      <c r="AGE116" s="1039">
        <v>1630</v>
      </c>
      <c r="AGF116" s="1145">
        <v>0.96735905044510384</v>
      </c>
      <c r="AGG116" s="1039">
        <v>14</v>
      </c>
      <c r="AGH116" s="1145">
        <v>8.3086053412462901E-3</v>
      </c>
      <c r="AGI116" s="1039">
        <v>1628</v>
      </c>
      <c r="AGJ116" s="1145">
        <v>0.96617210682492582</v>
      </c>
      <c r="AGK116" s="1039">
        <v>1629</v>
      </c>
      <c r="AGL116" s="1039">
        <v>1590</v>
      </c>
      <c r="AGM116" s="1145">
        <v>0.97605893186003678</v>
      </c>
      <c r="AGN116" s="1039">
        <v>1559</v>
      </c>
      <c r="AGO116" s="1145">
        <v>0.95702885205647636</v>
      </c>
      <c r="AGP116" s="1039">
        <v>1560</v>
      </c>
      <c r="AGQ116" s="1145">
        <v>0.9576427255985267</v>
      </c>
      <c r="AGR116" s="1039">
        <v>1563</v>
      </c>
      <c r="AGS116" s="1145">
        <v>0.95948434622467771</v>
      </c>
      <c r="AGT116" s="1039">
        <v>1563</v>
      </c>
      <c r="AGU116" s="1145">
        <v>0.95948434622467771</v>
      </c>
      <c r="AGV116" s="1039">
        <v>1770</v>
      </c>
      <c r="AGW116" s="1039">
        <v>1716</v>
      </c>
      <c r="AGX116" s="1145">
        <v>0.96949152542372885</v>
      </c>
      <c r="AGY116" s="1039">
        <v>1655</v>
      </c>
      <c r="AGZ116" s="1145">
        <v>0.93502824858757061</v>
      </c>
      <c r="AHA116" s="1039">
        <v>1715</v>
      </c>
      <c r="AHB116" s="1145">
        <v>0.96892655367231639</v>
      </c>
      <c r="AHC116" s="1039">
        <v>1707</v>
      </c>
      <c r="AHD116" s="1145">
        <v>0.96440677966101696</v>
      </c>
      <c r="AHE116" s="1039">
        <v>1667</v>
      </c>
      <c r="AHF116" s="1145">
        <v>0.94180790960451977</v>
      </c>
      <c r="AHG116" s="1039">
        <v>1532</v>
      </c>
      <c r="AHH116" s="1145">
        <v>0.86553672316384178</v>
      </c>
      <c r="AHI116" s="1039">
        <v>1688</v>
      </c>
      <c r="AHJ116" s="1145">
        <v>0.95367231638418082</v>
      </c>
      <c r="AHK116" s="1039">
        <v>1645</v>
      </c>
      <c r="AHL116" s="1145">
        <v>0.92937853107344637</v>
      </c>
      <c r="AHM116" s="1039">
        <v>1676</v>
      </c>
      <c r="AHN116" s="1145">
        <v>0.94689265536723166</v>
      </c>
      <c r="AHO116" s="1039">
        <v>1645</v>
      </c>
      <c r="AHP116" s="749">
        <v>0.92937853107344637</v>
      </c>
    </row>
    <row r="117" spans="1:900" x14ac:dyDescent="0.2">
      <c r="A117" s="1981"/>
      <c r="B117" s="16" t="s">
        <v>736</v>
      </c>
      <c r="C117" s="974" t="s">
        <v>780</v>
      </c>
      <c r="D117" s="3" t="s">
        <v>770</v>
      </c>
      <c r="E117" s="1" t="s">
        <v>770</v>
      </c>
      <c r="F117" s="1" t="s">
        <v>770</v>
      </c>
      <c r="G117" s="1" t="s">
        <v>770</v>
      </c>
      <c r="H117" s="1" t="s">
        <v>770</v>
      </c>
      <c r="I117" s="1" t="s">
        <v>770</v>
      </c>
      <c r="J117" s="1" t="s">
        <v>770</v>
      </c>
      <c r="K117" s="1" t="s">
        <v>736</v>
      </c>
      <c r="L117" s="1" t="s">
        <v>1690</v>
      </c>
      <c r="M117" s="1" t="s">
        <v>770</v>
      </c>
      <c r="N117" s="1" t="s">
        <v>770</v>
      </c>
      <c r="O117" s="1" t="s">
        <v>770</v>
      </c>
      <c r="P117" s="1" t="s">
        <v>770</v>
      </c>
      <c r="Q117" s="1" t="s">
        <v>770</v>
      </c>
      <c r="R117" s="1" t="s">
        <v>770</v>
      </c>
      <c r="S117" s="1" t="s">
        <v>770</v>
      </c>
      <c r="T117" s="1" t="s">
        <v>770</v>
      </c>
      <c r="U117" s="913" t="s">
        <v>770</v>
      </c>
      <c r="V117" s="1125">
        <v>1975</v>
      </c>
      <c r="W117" s="1059">
        <v>2280</v>
      </c>
      <c r="X117" s="1059">
        <v>22475</v>
      </c>
      <c r="Y117" s="1059">
        <v>26595</v>
      </c>
      <c r="Z117" s="1098">
        <v>8.7875417130144601E-2</v>
      </c>
      <c r="AA117" s="1098">
        <v>8.4244151889872179E-2</v>
      </c>
      <c r="AB117" s="1098">
        <v>9.1647540129211266E-2</v>
      </c>
      <c r="AC117" s="1098">
        <v>8.5730400451212635E-2</v>
      </c>
      <c r="AD117" s="1098">
        <v>8.2425192271875114E-2</v>
      </c>
      <c r="AE117" s="1072">
        <v>8.9155267948028014E-2</v>
      </c>
      <c r="AF117" s="1059">
        <v>1865</v>
      </c>
      <c r="AG117" s="1059">
        <v>2075</v>
      </c>
      <c r="AH117" s="1059">
        <v>22725</v>
      </c>
      <c r="AI117" s="1059">
        <v>26895</v>
      </c>
      <c r="AJ117" s="1098">
        <v>8.2068206820682069E-2</v>
      </c>
      <c r="AK117" s="1098">
        <v>7.8569919372847602E-2</v>
      </c>
      <c r="AL117" s="1098">
        <v>8.5707765681427392E-2</v>
      </c>
      <c r="AM117" s="1098">
        <v>7.7151886967837882E-2</v>
      </c>
      <c r="AN117" s="1098">
        <v>7.4022958422642643E-2</v>
      </c>
      <c r="AO117" s="1072">
        <v>8.0401590500023407E-2</v>
      </c>
      <c r="AP117" s="1059">
        <v>1890</v>
      </c>
      <c r="AQ117" s="1059">
        <v>2120</v>
      </c>
      <c r="AR117" s="1059">
        <v>23010</v>
      </c>
      <c r="AS117" s="1059">
        <v>27275</v>
      </c>
      <c r="AT117" s="1098">
        <v>8.2138200782268578E-2</v>
      </c>
      <c r="AU117" s="1098">
        <v>7.8659826763174553E-2</v>
      </c>
      <c r="AV117" s="1098">
        <v>8.5756073363330909E-2</v>
      </c>
      <c r="AW117" s="1098">
        <v>7.7726856095325383E-2</v>
      </c>
      <c r="AX117" s="1098">
        <v>7.4608521757999841E-2</v>
      </c>
      <c r="AY117" s="1072">
        <v>8.0964121062153199E-2</v>
      </c>
      <c r="AZ117" s="1059">
        <v>2095</v>
      </c>
      <c r="BA117" s="1059">
        <v>2395</v>
      </c>
      <c r="BB117" s="1059">
        <v>23085</v>
      </c>
      <c r="BC117" s="1059">
        <v>27420</v>
      </c>
      <c r="BD117" s="1098">
        <v>9.0751570283734026E-2</v>
      </c>
      <c r="BE117" s="1098">
        <v>8.711380262360871E-2</v>
      </c>
      <c r="BF117" s="1098">
        <v>9.4525517231416292E-2</v>
      </c>
      <c r="BG117" s="1098">
        <v>8.7345003646973007E-2</v>
      </c>
      <c r="BH117" s="1098">
        <v>8.4060693229831465E-2</v>
      </c>
      <c r="BI117" s="1072">
        <v>9.074492129427042E-2</v>
      </c>
      <c r="BJ117" s="1059">
        <v>7166</v>
      </c>
      <c r="BK117" s="1059">
        <v>8149</v>
      </c>
      <c r="BL117" s="1059">
        <v>8207</v>
      </c>
      <c r="BM117" s="1059">
        <v>8067</v>
      </c>
      <c r="BN117" s="1059">
        <v>6042</v>
      </c>
      <c r="BO117" s="1059">
        <v>31589</v>
      </c>
      <c r="BP117" s="1059">
        <v>37631</v>
      </c>
      <c r="BQ117" s="1126">
        <v>138018</v>
      </c>
      <c r="BR117" s="1059">
        <v>7118</v>
      </c>
      <c r="BS117" s="1059">
        <v>7973</v>
      </c>
      <c r="BT117" s="1059">
        <v>8123</v>
      </c>
      <c r="BU117" s="1059">
        <v>8046</v>
      </c>
      <c r="BV117" s="1059">
        <v>5901</v>
      </c>
      <c r="BW117" s="1059">
        <v>31260</v>
      </c>
      <c r="BX117" s="1059">
        <v>37161</v>
      </c>
      <c r="BY117" s="1126">
        <v>135868</v>
      </c>
      <c r="BZ117" s="1059">
        <v>7172</v>
      </c>
      <c r="CA117" s="1059">
        <v>7771</v>
      </c>
      <c r="CB117" s="1059">
        <v>8132</v>
      </c>
      <c r="CC117" s="1059">
        <v>7952</v>
      </c>
      <c r="CD117" s="1059">
        <v>5726</v>
      </c>
      <c r="CE117" s="1059">
        <v>31027</v>
      </c>
      <c r="CF117" s="1059">
        <v>36753</v>
      </c>
      <c r="CG117" s="1126">
        <v>134158</v>
      </c>
      <c r="CH117" s="1059">
        <v>7177</v>
      </c>
      <c r="CI117" s="1059">
        <v>7605</v>
      </c>
      <c r="CJ117" s="1059">
        <v>8246</v>
      </c>
      <c r="CK117" s="1059">
        <v>7857</v>
      </c>
      <c r="CL117" s="1059">
        <v>5675</v>
      </c>
      <c r="CM117" s="1059">
        <v>30885</v>
      </c>
      <c r="CN117" s="1059">
        <v>36560</v>
      </c>
      <c r="CO117" s="1126">
        <v>132878</v>
      </c>
      <c r="CP117" s="1059">
        <v>7196</v>
      </c>
      <c r="CQ117" s="1059">
        <v>7489</v>
      </c>
      <c r="CR117" s="1059">
        <v>8358</v>
      </c>
      <c r="CS117" s="1059">
        <v>7960</v>
      </c>
      <c r="CT117" s="1059">
        <v>5609</v>
      </c>
      <c r="CU117" s="1059">
        <v>31003</v>
      </c>
      <c r="CV117" s="1059">
        <v>36612</v>
      </c>
      <c r="CW117" s="1126">
        <v>132160</v>
      </c>
      <c r="CX117" s="1059">
        <v>7143</v>
      </c>
      <c r="CY117" s="1059">
        <v>7293</v>
      </c>
      <c r="CZ117" s="1059">
        <v>8438</v>
      </c>
      <c r="DA117" s="1059">
        <v>8021</v>
      </c>
      <c r="DB117" s="1059">
        <v>5634</v>
      </c>
      <c r="DC117" s="1059">
        <v>30895</v>
      </c>
      <c r="DD117" s="1059">
        <v>36529</v>
      </c>
      <c r="DE117" s="1126">
        <v>131540</v>
      </c>
      <c r="DF117" s="1059">
        <v>7095</v>
      </c>
      <c r="DG117" s="1059">
        <v>7256</v>
      </c>
      <c r="DH117" s="1059">
        <v>8470</v>
      </c>
      <c r="DI117" s="1059">
        <v>8205</v>
      </c>
      <c r="DJ117" s="1059">
        <v>5501</v>
      </c>
      <c r="DK117" s="1059">
        <v>31026</v>
      </c>
      <c r="DL117" s="1059">
        <v>36527</v>
      </c>
      <c r="DM117" s="1126">
        <v>130916</v>
      </c>
      <c r="DN117" s="1059">
        <v>6990</v>
      </c>
      <c r="DO117" s="1059">
        <v>7339</v>
      </c>
      <c r="DP117" s="1059">
        <v>8472</v>
      </c>
      <c r="DQ117" s="1059">
        <v>8160</v>
      </c>
      <c r="DR117" s="1059">
        <v>5343</v>
      </c>
      <c r="DS117" s="1059">
        <v>30961</v>
      </c>
      <c r="DT117" s="1059">
        <v>36304</v>
      </c>
      <c r="DU117" s="1126">
        <v>129790</v>
      </c>
      <c r="DV117" s="1059">
        <v>6974</v>
      </c>
      <c r="DW117" s="1059">
        <v>7501</v>
      </c>
      <c r="DX117" s="1059">
        <v>8669</v>
      </c>
      <c r="DY117" s="1059">
        <v>8022</v>
      </c>
      <c r="DZ117" s="1059">
        <v>5285</v>
      </c>
      <c r="EA117" s="1059">
        <v>31166</v>
      </c>
      <c r="EB117" s="1059">
        <v>36451</v>
      </c>
      <c r="EC117" s="1126">
        <v>129073</v>
      </c>
      <c r="ED117" s="1059">
        <v>6986</v>
      </c>
      <c r="EE117" s="1059">
        <v>7630</v>
      </c>
      <c r="EF117" s="1059">
        <v>8657</v>
      </c>
      <c r="EG117" s="1059">
        <v>7893</v>
      </c>
      <c r="EH117" s="1059">
        <v>5171</v>
      </c>
      <c r="EI117" s="1059">
        <v>31166</v>
      </c>
      <c r="EJ117" s="1059">
        <v>36337</v>
      </c>
      <c r="EK117" s="1126">
        <v>128294</v>
      </c>
      <c r="EL117" s="1059">
        <v>6717</v>
      </c>
      <c r="EM117" s="1059">
        <v>7793</v>
      </c>
      <c r="EN117" s="1059">
        <v>8852</v>
      </c>
      <c r="EO117" s="1059">
        <v>7707</v>
      </c>
      <c r="EP117" s="1059">
        <v>5069</v>
      </c>
      <c r="EQ117" s="1059">
        <v>31069</v>
      </c>
      <c r="ER117" s="1059">
        <v>36138</v>
      </c>
      <c r="ES117" s="1126">
        <v>127190</v>
      </c>
      <c r="ET117" s="1059">
        <v>15</v>
      </c>
      <c r="EU117" s="1059">
        <v>909</v>
      </c>
      <c r="EV117" s="1059">
        <v>162</v>
      </c>
      <c r="EW117" s="1059">
        <v>127</v>
      </c>
      <c r="EX117" s="1059">
        <v>289</v>
      </c>
      <c r="EY117" s="1059">
        <v>1213</v>
      </c>
      <c r="EZ117" s="1098">
        <v>0.23825226710634789</v>
      </c>
      <c r="FA117" s="1098">
        <v>0.21512812292702477</v>
      </c>
      <c r="FB117" s="1098">
        <v>0.26302903929243787</v>
      </c>
      <c r="FC117" s="64" t="s">
        <v>3498</v>
      </c>
      <c r="FD117" s="1098">
        <v>0.10469909315746084</v>
      </c>
      <c r="FE117" s="1098">
        <v>8.8699495186353811E-2</v>
      </c>
      <c r="FF117" s="1098">
        <v>0.12319454980335426</v>
      </c>
      <c r="FG117" s="1126" t="s">
        <v>3498</v>
      </c>
      <c r="FH117" s="1059">
        <v>22</v>
      </c>
      <c r="FI117" s="1059">
        <v>992</v>
      </c>
      <c r="FJ117" s="1059">
        <v>174</v>
      </c>
      <c r="FK117" s="1059">
        <v>152</v>
      </c>
      <c r="FL117" s="1059">
        <v>326</v>
      </c>
      <c r="FM117" s="1059">
        <v>1340</v>
      </c>
      <c r="FN117" s="1098">
        <v>0.24328358208955222</v>
      </c>
      <c r="FO117" s="1098">
        <v>0.22106549604489592</v>
      </c>
      <c r="FP117" s="1098">
        <v>0.26696934952106582</v>
      </c>
      <c r="FQ117" s="1059" t="s">
        <v>3498</v>
      </c>
      <c r="FR117" s="1098">
        <v>0.11343283582089553</v>
      </c>
      <c r="FS117" s="1098">
        <v>9.7546833676477041E-2</v>
      </c>
      <c r="FT117" s="1098">
        <v>0.13152889307691878</v>
      </c>
      <c r="FU117" s="1126" t="s">
        <v>3498</v>
      </c>
      <c r="FV117" s="1059">
        <v>18</v>
      </c>
      <c r="FW117" s="1059">
        <v>925</v>
      </c>
      <c r="FX117" s="1059">
        <v>147</v>
      </c>
      <c r="FY117" s="1059">
        <v>159</v>
      </c>
      <c r="FZ117" s="1059">
        <v>306</v>
      </c>
      <c r="GA117" s="1059">
        <v>1249</v>
      </c>
      <c r="GB117" s="1098">
        <v>0.24499599679743794</v>
      </c>
      <c r="GC117" s="1098">
        <v>0.22194986170408737</v>
      </c>
      <c r="GD117" s="1098">
        <v>0.26960591694997216</v>
      </c>
      <c r="GE117" s="1059" t="s">
        <v>3498</v>
      </c>
      <c r="GF117" s="1098">
        <v>0.12730184147317855</v>
      </c>
      <c r="GG117" s="1098">
        <v>0.10995276067668373</v>
      </c>
      <c r="GH117" s="1098">
        <v>0.14693645427924942</v>
      </c>
      <c r="GI117" s="1126" t="s">
        <v>3498</v>
      </c>
      <c r="GJ117" s="1059">
        <v>23</v>
      </c>
      <c r="GK117" s="1059">
        <v>915</v>
      </c>
      <c r="GL117" s="1059">
        <v>170</v>
      </c>
      <c r="GM117" s="1059">
        <v>167</v>
      </c>
      <c r="GN117" s="1059">
        <v>337</v>
      </c>
      <c r="GO117" s="1059">
        <v>1275</v>
      </c>
      <c r="GP117" s="1098">
        <v>0.26431372549019611</v>
      </c>
      <c r="GQ117" s="1098">
        <v>0.24084303665533527</v>
      </c>
      <c r="GR117" s="1098">
        <v>0.28920035077579903</v>
      </c>
      <c r="GS117" s="1059" t="s">
        <v>3498</v>
      </c>
      <c r="GT117" s="1098">
        <v>0.13098039215686275</v>
      </c>
      <c r="GU117" s="1098">
        <v>0.11356479549666369</v>
      </c>
      <c r="GV117" s="1098">
        <v>0.1506129542083236</v>
      </c>
      <c r="GW117" s="1126" t="s">
        <v>3498</v>
      </c>
      <c r="GX117" s="1059">
        <v>6</v>
      </c>
      <c r="GY117" s="1059">
        <v>1117</v>
      </c>
      <c r="GZ117" s="1059">
        <v>176</v>
      </c>
      <c r="HA117" s="1059">
        <v>91</v>
      </c>
      <c r="HB117" s="1059">
        <v>267</v>
      </c>
      <c r="HC117" s="1059">
        <v>1390</v>
      </c>
      <c r="HD117" s="1098">
        <v>0.19208633093525179</v>
      </c>
      <c r="HE117" s="1098">
        <v>0.17223651701376497</v>
      </c>
      <c r="HF117" s="1098">
        <v>0.21363337903291513</v>
      </c>
      <c r="HG117" s="1059" t="s">
        <v>3498</v>
      </c>
      <c r="HH117" s="1098">
        <v>6.5467625899280582E-2</v>
      </c>
      <c r="HI117" s="1098">
        <v>5.3624803350994787E-2</v>
      </c>
      <c r="HJ117" s="1098">
        <v>7.9705610696189241E-2</v>
      </c>
      <c r="HK117" s="1126" t="s">
        <v>3498</v>
      </c>
      <c r="HL117" s="1059">
        <v>8</v>
      </c>
      <c r="HM117" s="1059">
        <v>1029</v>
      </c>
      <c r="HN117" s="1059">
        <v>115</v>
      </c>
      <c r="HO117" s="1059">
        <v>70</v>
      </c>
      <c r="HP117" s="1059">
        <v>185</v>
      </c>
      <c r="HQ117" s="1059">
        <v>1222</v>
      </c>
      <c r="HR117" s="1098">
        <v>0.1513911620294599</v>
      </c>
      <c r="HS117" s="1098">
        <v>0.13238908468682914</v>
      </c>
      <c r="HT117" s="1098">
        <v>0.17257813283601742</v>
      </c>
      <c r="HU117" s="1059" t="s">
        <v>3498</v>
      </c>
      <c r="HV117" s="1098">
        <v>5.7283142389525366E-2</v>
      </c>
      <c r="HW117" s="1098">
        <v>4.5587995447766448E-2</v>
      </c>
      <c r="HX117" s="1098">
        <v>7.17530014533133E-2</v>
      </c>
      <c r="HY117" s="1126" t="s">
        <v>3498</v>
      </c>
      <c r="HZ117" s="1059">
        <v>8</v>
      </c>
      <c r="IA117" s="1059">
        <v>1046</v>
      </c>
      <c r="IB117" s="1059">
        <v>142</v>
      </c>
      <c r="IC117" s="1059">
        <v>76</v>
      </c>
      <c r="ID117" s="1059">
        <v>218</v>
      </c>
      <c r="IE117" s="1059">
        <v>1272</v>
      </c>
      <c r="IF117" s="1098">
        <v>0.17138364779874213</v>
      </c>
      <c r="IG117" s="1098">
        <v>0.15167130142931431</v>
      </c>
      <c r="IH117" s="1098">
        <v>0.19307487042440125</v>
      </c>
      <c r="II117" s="1059" t="s">
        <v>3498</v>
      </c>
      <c r="IJ117" s="1098">
        <v>5.9748427672955975E-2</v>
      </c>
      <c r="IK117" s="1098">
        <v>4.8000875337458906E-2</v>
      </c>
      <c r="IL117" s="1098">
        <v>7.414710609335616E-2</v>
      </c>
      <c r="IM117" s="1126" t="s">
        <v>3498</v>
      </c>
      <c r="IN117" s="1059" t="s">
        <v>3500</v>
      </c>
      <c r="IO117" s="1059" t="s">
        <v>3500</v>
      </c>
      <c r="IP117" s="1059">
        <v>106</v>
      </c>
      <c r="IQ117" s="1059">
        <v>59</v>
      </c>
      <c r="IR117" s="1059">
        <v>165</v>
      </c>
      <c r="IS117" s="1059">
        <v>804</v>
      </c>
      <c r="IT117" s="1098">
        <v>0.20522388059701493</v>
      </c>
      <c r="IU117" s="1098">
        <v>0.17874059613303575</v>
      </c>
      <c r="IV117" s="1098">
        <v>0.2345106119790655</v>
      </c>
      <c r="IW117" s="1059" t="s">
        <v>2154</v>
      </c>
      <c r="IX117" s="1098">
        <v>7.3383084577114427E-2</v>
      </c>
      <c r="IY117" s="1098">
        <v>5.7315869498624002E-2</v>
      </c>
      <c r="IZ117" s="1098">
        <v>9.3507608908341075E-2</v>
      </c>
      <c r="JA117" s="1126" t="s">
        <v>3498</v>
      </c>
      <c r="JB117" s="1059">
        <v>128633</v>
      </c>
      <c r="JC117" s="1059">
        <v>7139</v>
      </c>
      <c r="JD117" s="1059">
        <v>7219</v>
      </c>
      <c r="JE117" s="1059">
        <v>7844</v>
      </c>
      <c r="JF117" s="1059">
        <v>7246</v>
      </c>
      <c r="JG117" s="1126">
        <v>5603</v>
      </c>
      <c r="JH117" s="1059">
        <v>18162</v>
      </c>
      <c r="JI117" s="1059">
        <v>120</v>
      </c>
      <c r="JJ117" s="1059">
        <v>219</v>
      </c>
      <c r="JK117" s="1059">
        <v>300</v>
      </c>
      <c r="JL117" s="1059">
        <v>342</v>
      </c>
      <c r="JM117" s="1126">
        <v>297</v>
      </c>
      <c r="JN117" s="1060">
        <v>0.14119238453585006</v>
      </c>
      <c r="JO117" s="1060">
        <v>1.6809076901526825E-2</v>
      </c>
      <c r="JP117" s="1060">
        <v>3.0336611719074664E-2</v>
      </c>
      <c r="JQ117" s="1060">
        <v>3.8245792962774097E-2</v>
      </c>
      <c r="JR117" s="1060">
        <v>4.7198454319624619E-2</v>
      </c>
      <c r="JS117" s="1072">
        <v>5.3007317508477599E-2</v>
      </c>
      <c r="JT117" s="1059">
        <v>131301</v>
      </c>
      <c r="JU117" s="1059">
        <v>126062</v>
      </c>
      <c r="JV117" s="1059">
        <v>121020</v>
      </c>
      <c r="JW117" s="1059">
        <v>5042</v>
      </c>
      <c r="JX117" s="1059">
        <v>904</v>
      </c>
      <c r="JY117" s="1059">
        <v>234</v>
      </c>
      <c r="JZ117" s="1059">
        <v>3904</v>
      </c>
      <c r="KA117" s="1059">
        <v>1774</v>
      </c>
      <c r="KB117" s="1059">
        <v>2585</v>
      </c>
      <c r="KC117" s="1059">
        <v>651</v>
      </c>
      <c r="KD117" s="1059">
        <v>229</v>
      </c>
      <c r="KE117" s="1060">
        <v>0.92169899696118085</v>
      </c>
      <c r="KF117" s="1072">
        <v>7.830100303881915E-2</v>
      </c>
      <c r="KG117" s="1059">
        <v>7151</v>
      </c>
      <c r="KH117" s="1059">
        <v>6636</v>
      </c>
      <c r="KI117" s="1059">
        <v>6404</v>
      </c>
      <c r="KJ117" s="1059">
        <v>232</v>
      </c>
      <c r="KK117" s="1059">
        <v>14</v>
      </c>
      <c r="KL117" s="1059">
        <v>36</v>
      </c>
      <c r="KM117" s="1059">
        <v>182</v>
      </c>
      <c r="KN117" s="1059">
        <v>294</v>
      </c>
      <c r="KO117" s="1059">
        <v>179</v>
      </c>
      <c r="KP117" s="1059">
        <v>28</v>
      </c>
      <c r="KQ117" s="1059">
        <v>14</v>
      </c>
      <c r="KR117" s="1060">
        <v>0.89553908544259542</v>
      </c>
      <c r="KS117" s="1072">
        <v>0.10446091455740458</v>
      </c>
      <c r="KT117" s="1059">
        <v>4379</v>
      </c>
      <c r="KU117" s="1059">
        <v>4109</v>
      </c>
      <c r="KV117" s="1059">
        <v>3993</v>
      </c>
      <c r="KW117" s="1059">
        <v>116</v>
      </c>
      <c r="KX117" s="1059">
        <v>10</v>
      </c>
      <c r="KY117" s="1059">
        <v>9</v>
      </c>
      <c r="KZ117" s="1059">
        <v>97</v>
      </c>
      <c r="LA117" s="1059">
        <v>163</v>
      </c>
      <c r="LB117" s="1059">
        <v>95</v>
      </c>
      <c r="LC117" s="1059">
        <v>7</v>
      </c>
      <c r="LD117" s="1059">
        <v>5</v>
      </c>
      <c r="LE117" s="1060">
        <v>0.91185202100936291</v>
      </c>
      <c r="LF117" s="1072">
        <v>8.8147978990637088E-2</v>
      </c>
      <c r="LG117" s="1059">
        <v>2872</v>
      </c>
      <c r="LH117" s="1059">
        <v>2679</v>
      </c>
      <c r="LI117" s="1059">
        <v>2588</v>
      </c>
      <c r="LJ117" s="1059">
        <v>91</v>
      </c>
      <c r="LK117" s="1059">
        <v>9</v>
      </c>
      <c r="LL117" s="1059">
        <v>7</v>
      </c>
      <c r="LM117" s="1059">
        <v>75</v>
      </c>
      <c r="LN117" s="1059">
        <v>124</v>
      </c>
      <c r="LO117" s="1059">
        <v>51</v>
      </c>
      <c r="LP117" s="1059">
        <v>14</v>
      </c>
      <c r="LQ117" s="1059">
        <v>4</v>
      </c>
      <c r="LR117" s="1060">
        <v>0.90111420612813375</v>
      </c>
      <c r="LS117" s="1072">
        <v>9.8885793871866245E-2</v>
      </c>
      <c r="LT117" s="1059">
        <v>8469</v>
      </c>
      <c r="LU117" s="1059">
        <v>7861</v>
      </c>
      <c r="LV117" s="1059">
        <v>7636</v>
      </c>
      <c r="LW117" s="1059">
        <v>225</v>
      </c>
      <c r="LX117" s="1059">
        <v>28</v>
      </c>
      <c r="LY117" s="1059">
        <v>21</v>
      </c>
      <c r="LZ117" s="1059">
        <v>176</v>
      </c>
      <c r="MA117" s="1059">
        <v>286</v>
      </c>
      <c r="MB117" s="1059">
        <v>199</v>
      </c>
      <c r="MC117" s="1059">
        <v>117</v>
      </c>
      <c r="MD117" s="1059">
        <v>6</v>
      </c>
      <c r="ME117" s="1060">
        <v>0.9016412799622151</v>
      </c>
      <c r="MF117" s="1072">
        <v>9.8358720037784897E-2</v>
      </c>
      <c r="MG117" s="1059">
        <v>1672</v>
      </c>
      <c r="MH117" s="1059">
        <v>1545</v>
      </c>
      <c r="MI117" s="1059">
        <v>1500</v>
      </c>
      <c r="MJ117" s="1059">
        <v>45</v>
      </c>
      <c r="MK117" s="1059">
        <v>8</v>
      </c>
      <c r="ML117" s="1059">
        <v>5</v>
      </c>
      <c r="MM117" s="1059">
        <v>32</v>
      </c>
      <c r="MN117" s="1059">
        <v>52</v>
      </c>
      <c r="MO117" s="1059">
        <v>52</v>
      </c>
      <c r="MP117" s="1059">
        <v>19</v>
      </c>
      <c r="MQ117" s="1059">
        <v>4</v>
      </c>
      <c r="MR117" s="1060">
        <v>0.89712918660287078</v>
      </c>
      <c r="MS117" s="1072">
        <v>0.10287081339712922</v>
      </c>
      <c r="MT117" s="1059">
        <v>3551</v>
      </c>
      <c r="MU117" s="1059">
        <v>3214</v>
      </c>
      <c r="MV117" s="1059">
        <v>3144</v>
      </c>
      <c r="MW117" s="1059">
        <v>70</v>
      </c>
      <c r="MX117" s="1059">
        <v>5</v>
      </c>
      <c r="MY117" s="1059">
        <v>11</v>
      </c>
      <c r="MZ117" s="1059">
        <v>54</v>
      </c>
      <c r="NA117" s="1059">
        <v>119</v>
      </c>
      <c r="NB117" s="1059">
        <v>147</v>
      </c>
      <c r="NC117" s="1059">
        <v>64</v>
      </c>
      <c r="ND117" s="1059">
        <v>7</v>
      </c>
      <c r="NE117" s="1060">
        <v>0.88538439876091246</v>
      </c>
      <c r="NF117" s="1072">
        <v>0.11461560123908754</v>
      </c>
      <c r="NG117" s="1059">
        <v>2653</v>
      </c>
      <c r="NH117" s="1059">
        <v>2482</v>
      </c>
      <c r="NI117" s="1059">
        <v>2416</v>
      </c>
      <c r="NJ117" s="1059">
        <v>66</v>
      </c>
      <c r="NK117" s="1059">
        <v>8</v>
      </c>
      <c r="NL117" s="1059">
        <v>11</v>
      </c>
      <c r="NM117" s="1059">
        <v>47</v>
      </c>
      <c r="NN117" s="1059">
        <v>54</v>
      </c>
      <c r="NO117" s="1059">
        <v>79</v>
      </c>
      <c r="NP117" s="1059">
        <v>34</v>
      </c>
      <c r="NQ117" s="1059">
        <v>4</v>
      </c>
      <c r="NR117" s="1060">
        <v>0.91066716924236712</v>
      </c>
      <c r="NS117" s="1072">
        <v>8.9332830757632875E-2</v>
      </c>
      <c r="NT117" s="1059">
        <v>5660</v>
      </c>
      <c r="NU117" s="1059">
        <v>5411</v>
      </c>
      <c r="NV117" s="1059">
        <v>5221</v>
      </c>
      <c r="NW117" s="1059">
        <v>190</v>
      </c>
      <c r="NX117" s="1059">
        <v>17</v>
      </c>
      <c r="NY117" s="1059">
        <v>23</v>
      </c>
      <c r="NZ117" s="1059">
        <v>150</v>
      </c>
      <c r="OA117" s="1059">
        <v>95</v>
      </c>
      <c r="OB117" s="1059">
        <v>116</v>
      </c>
      <c r="OC117" s="1059">
        <v>24</v>
      </c>
      <c r="OD117" s="1059">
        <v>14</v>
      </c>
      <c r="OE117" s="1060">
        <v>0.92243816254416966</v>
      </c>
      <c r="OF117" s="1072">
        <v>7.756183745583034E-2</v>
      </c>
      <c r="OG117" s="1059">
        <v>36407</v>
      </c>
      <c r="OH117" s="1059">
        <v>33937</v>
      </c>
      <c r="OI117" s="1059">
        <v>32902</v>
      </c>
      <c r="OJ117" s="1059">
        <v>1035</v>
      </c>
      <c r="OK117" s="1059">
        <v>99</v>
      </c>
      <c r="OL117" s="1059">
        <v>123</v>
      </c>
      <c r="OM117" s="1059">
        <v>813</v>
      </c>
      <c r="ON117" s="1059">
        <v>1187</v>
      </c>
      <c r="OO117" s="1059">
        <v>918</v>
      </c>
      <c r="OP117" s="1059">
        <v>307</v>
      </c>
      <c r="OQ117" s="1059">
        <v>58</v>
      </c>
      <c r="OR117" s="1060">
        <v>0.90372730518856259</v>
      </c>
      <c r="OS117" s="1072">
        <v>9.6272694811437409E-2</v>
      </c>
      <c r="OT117" s="1059">
        <v>132160</v>
      </c>
      <c r="OU117" s="1059">
        <v>9.7647557279055714</v>
      </c>
      <c r="OV117" s="1060">
        <v>0</v>
      </c>
      <c r="OW117" s="1072">
        <v>0</v>
      </c>
      <c r="OX117" s="1059" t="s">
        <v>770</v>
      </c>
      <c r="OY117" s="1060" t="s">
        <v>770</v>
      </c>
      <c r="OZ117" s="1059" t="s">
        <v>770</v>
      </c>
      <c r="PA117" s="1060" t="s">
        <v>770</v>
      </c>
      <c r="PB117" s="1072" t="s">
        <v>770</v>
      </c>
      <c r="PC117" s="1059">
        <v>3610</v>
      </c>
      <c r="PD117" s="1059">
        <v>540</v>
      </c>
      <c r="PE117" s="1126">
        <v>330</v>
      </c>
      <c r="PF117" s="1059">
        <v>3520</v>
      </c>
      <c r="PG117" s="1059">
        <v>570</v>
      </c>
      <c r="PH117" s="1126">
        <v>300</v>
      </c>
      <c r="PI117" s="1059">
        <v>3390</v>
      </c>
      <c r="PJ117" s="1059">
        <v>570</v>
      </c>
      <c r="PK117" s="1126">
        <v>280</v>
      </c>
      <c r="PL117" s="1059">
        <v>3260</v>
      </c>
      <c r="PM117" s="1059">
        <v>570</v>
      </c>
      <c r="PN117" s="1126">
        <v>260</v>
      </c>
      <c r="PO117" s="1059">
        <v>3140</v>
      </c>
      <c r="PP117" s="1059">
        <v>570</v>
      </c>
      <c r="PQ117" s="1126">
        <v>240</v>
      </c>
      <c r="PR117" s="1059">
        <v>2960</v>
      </c>
      <c r="PS117" s="1059">
        <v>570</v>
      </c>
      <c r="PT117" s="1126">
        <v>230</v>
      </c>
      <c r="PU117" s="1059">
        <v>30</v>
      </c>
      <c r="PV117" s="1059">
        <v>22</v>
      </c>
      <c r="PW117" s="1059">
        <v>21</v>
      </c>
      <c r="PX117" s="1059">
        <v>31</v>
      </c>
      <c r="PY117" s="1059">
        <v>34</v>
      </c>
      <c r="PZ117" s="1059">
        <v>21</v>
      </c>
      <c r="QA117" s="1059">
        <v>35</v>
      </c>
      <c r="QB117" s="1126">
        <v>49</v>
      </c>
      <c r="QC117" s="1059">
        <v>1324</v>
      </c>
      <c r="QD117" s="1059">
        <v>1264</v>
      </c>
      <c r="QE117" s="1059">
        <v>1229</v>
      </c>
      <c r="QF117" s="1059">
        <v>1261</v>
      </c>
      <c r="QG117" s="1059">
        <v>1290</v>
      </c>
      <c r="QH117" s="1059">
        <v>1308</v>
      </c>
      <c r="QI117" s="1059">
        <v>1313</v>
      </c>
      <c r="QJ117" s="1059">
        <v>1368</v>
      </c>
      <c r="QK117" s="1126">
        <v>1313</v>
      </c>
      <c r="QL117" s="1059">
        <v>1339</v>
      </c>
      <c r="QM117" s="1059">
        <v>1307</v>
      </c>
      <c r="QN117" s="1059">
        <v>1464</v>
      </c>
      <c r="QO117" s="1059">
        <v>1476</v>
      </c>
      <c r="QP117" s="1059">
        <v>1580</v>
      </c>
      <c r="QQ117" s="1059">
        <v>1611</v>
      </c>
      <c r="QR117" s="1059">
        <v>1664</v>
      </c>
      <c r="QS117" s="1059">
        <v>1614</v>
      </c>
      <c r="QT117" s="1059">
        <v>1605</v>
      </c>
      <c r="QU117" s="1059">
        <v>1655</v>
      </c>
      <c r="QV117" s="1059">
        <v>1652</v>
      </c>
      <c r="QW117" s="1059">
        <v>1663</v>
      </c>
      <c r="QX117" s="1059">
        <v>1686</v>
      </c>
      <c r="QY117" s="1059">
        <v>1670</v>
      </c>
      <c r="QZ117" s="1059">
        <v>1536</v>
      </c>
      <c r="RA117" s="1059">
        <v>1656</v>
      </c>
      <c r="RB117" s="1059">
        <v>1829</v>
      </c>
      <c r="RC117" s="1059">
        <v>1794</v>
      </c>
      <c r="RD117" s="1059">
        <v>1673</v>
      </c>
      <c r="RE117" s="1059">
        <v>1115</v>
      </c>
      <c r="RF117" s="1059">
        <v>1007</v>
      </c>
      <c r="RG117" s="1059">
        <v>1178</v>
      </c>
      <c r="RH117" s="1059">
        <v>1186</v>
      </c>
      <c r="RI117" s="1059">
        <v>1373</v>
      </c>
      <c r="RJ117" s="1126">
        <v>1298</v>
      </c>
      <c r="RK117" s="1059">
        <v>1249</v>
      </c>
      <c r="RL117" s="1059">
        <v>1374</v>
      </c>
      <c r="RM117" s="1059">
        <v>1400</v>
      </c>
      <c r="RN117" s="1059">
        <v>1511</v>
      </c>
      <c r="RO117" s="1059">
        <v>1584</v>
      </c>
      <c r="RP117" s="1059">
        <v>1621</v>
      </c>
      <c r="RQ117" s="1059">
        <v>1573</v>
      </c>
      <c r="RR117" s="1059">
        <v>1561</v>
      </c>
      <c r="RS117" s="1059">
        <v>1624</v>
      </c>
      <c r="RT117" s="1059">
        <v>1594</v>
      </c>
      <c r="RU117" s="1059">
        <v>1590</v>
      </c>
      <c r="RV117" s="1059">
        <v>1652</v>
      </c>
      <c r="RW117" s="1059">
        <v>1652</v>
      </c>
      <c r="RX117" s="1059">
        <v>1575</v>
      </c>
      <c r="RY117" s="1059">
        <v>1654</v>
      </c>
      <c r="RZ117" s="1059">
        <v>1814</v>
      </c>
      <c r="SA117" s="1059">
        <v>1778</v>
      </c>
      <c r="SB117" s="1059">
        <v>1753</v>
      </c>
      <c r="SC117" s="1059">
        <v>1584</v>
      </c>
      <c r="SD117" s="1059">
        <v>1117</v>
      </c>
      <c r="SE117" s="1059">
        <v>1079</v>
      </c>
      <c r="SF117" s="1059">
        <v>1035</v>
      </c>
      <c r="SG117" s="1059">
        <v>1321</v>
      </c>
      <c r="SH117" s="1059">
        <v>1252</v>
      </c>
      <c r="SI117" s="1126">
        <v>1214</v>
      </c>
      <c r="SJ117" s="1059">
        <v>1283</v>
      </c>
      <c r="SK117" s="1059">
        <v>1315</v>
      </c>
      <c r="SL117" s="1059">
        <v>1463</v>
      </c>
      <c r="SM117" s="1059">
        <v>1524</v>
      </c>
      <c r="SN117" s="1059">
        <v>1587</v>
      </c>
      <c r="SO117" s="1059">
        <v>1553</v>
      </c>
      <c r="SP117" s="1059">
        <v>1534</v>
      </c>
      <c r="SQ117" s="1059">
        <v>1588</v>
      </c>
      <c r="SR117" s="1059">
        <v>1567</v>
      </c>
      <c r="SS117" s="1059">
        <v>1529</v>
      </c>
      <c r="ST117" s="1059">
        <v>1539</v>
      </c>
      <c r="SU117" s="1059">
        <v>1554</v>
      </c>
      <c r="SV117" s="1059">
        <v>1564</v>
      </c>
      <c r="SW117" s="1059">
        <v>1700</v>
      </c>
      <c r="SX117" s="1059">
        <v>1775</v>
      </c>
      <c r="SY117" s="1059">
        <v>1743</v>
      </c>
      <c r="SZ117" s="1059">
        <v>1728</v>
      </c>
      <c r="TA117" s="1059">
        <v>1676</v>
      </c>
      <c r="TB117" s="1059">
        <v>1604</v>
      </c>
      <c r="TC117" s="1059">
        <v>1201</v>
      </c>
      <c r="TD117" s="1059">
        <v>970</v>
      </c>
      <c r="TE117" s="1059">
        <v>1189</v>
      </c>
      <c r="TF117" s="1059">
        <v>1171</v>
      </c>
      <c r="TG117" s="1059">
        <v>1183</v>
      </c>
      <c r="TH117" s="1126">
        <v>1213</v>
      </c>
      <c r="TI117" s="1059">
        <v>572</v>
      </c>
      <c r="TJ117" s="1059">
        <v>798</v>
      </c>
      <c r="TK117" s="1059">
        <v>1370</v>
      </c>
      <c r="TL117" s="1060">
        <v>0.58248175182481754</v>
      </c>
      <c r="TM117" s="1060">
        <v>0.55617303817911246</v>
      </c>
      <c r="TN117" s="1060">
        <v>0.60832920372731425</v>
      </c>
      <c r="TO117" s="1126" t="s">
        <v>3499</v>
      </c>
      <c r="TP117" s="1059">
        <v>560</v>
      </c>
      <c r="TQ117" s="1059">
        <v>938</v>
      </c>
      <c r="TR117" s="1059">
        <v>1498</v>
      </c>
      <c r="TS117" s="1060">
        <v>0.62616822429906538</v>
      </c>
      <c r="TT117" s="1060">
        <v>0.60137418500786555</v>
      </c>
      <c r="TU117" s="1060">
        <v>0.65031682923329193</v>
      </c>
      <c r="TV117" s="1126" t="s">
        <v>2154</v>
      </c>
      <c r="TW117" s="1059">
        <v>513</v>
      </c>
      <c r="TX117" s="1059">
        <v>1002</v>
      </c>
      <c r="TY117" s="1059">
        <v>1515</v>
      </c>
      <c r="TZ117" s="1060">
        <v>0.66138613861386142</v>
      </c>
      <c r="UA117" s="1060">
        <v>0.6371747439915274</v>
      </c>
      <c r="UB117" s="1060">
        <v>0.68478117652942316</v>
      </c>
      <c r="UC117" s="1126" t="s">
        <v>2154</v>
      </c>
      <c r="UD117" s="1059">
        <v>415</v>
      </c>
      <c r="UE117" s="1059">
        <v>1065</v>
      </c>
      <c r="UF117" s="1059">
        <v>1480</v>
      </c>
      <c r="UG117" s="1060">
        <v>0.71959459459459463</v>
      </c>
      <c r="UH117" s="1060">
        <v>0.69616348604731715</v>
      </c>
      <c r="UI117" s="1060">
        <v>0.74188870351517011</v>
      </c>
      <c r="UJ117" s="1126" t="s">
        <v>3499</v>
      </c>
      <c r="UK117" s="1059">
        <v>395</v>
      </c>
      <c r="UL117" s="1059">
        <v>1129</v>
      </c>
      <c r="UM117" s="1059">
        <v>1524</v>
      </c>
      <c r="UN117" s="1060">
        <v>0.74081364829396323</v>
      </c>
      <c r="UO117" s="1060">
        <v>0.71822783316759675</v>
      </c>
      <c r="UP117" s="1060">
        <v>0.76218850568902652</v>
      </c>
      <c r="UQ117" s="1126" t="s">
        <v>3499</v>
      </c>
      <c r="UR117" s="1059">
        <v>20322</v>
      </c>
      <c r="US117" s="1059">
        <v>19957</v>
      </c>
      <c r="UT117" s="1059">
        <v>365</v>
      </c>
      <c r="UU117" s="1059">
        <v>312</v>
      </c>
      <c r="UV117" s="1060">
        <v>0.85479452054794525</v>
      </c>
      <c r="UW117" s="1059">
        <v>53</v>
      </c>
      <c r="UX117" s="1072">
        <v>0.14520547945205478</v>
      </c>
      <c r="UY117" s="1059">
        <v>14358</v>
      </c>
      <c r="UZ117" s="1059">
        <v>10100</v>
      </c>
      <c r="VA117" s="1059">
        <v>2045</v>
      </c>
      <c r="VB117" s="1059">
        <v>2213</v>
      </c>
      <c r="VC117" s="1060">
        <v>0.70344059061150577</v>
      </c>
      <c r="VD117" s="1060">
        <v>0.1424293077030227</v>
      </c>
      <c r="VE117" s="1072">
        <v>0.1541301016854715</v>
      </c>
      <c r="VF117" s="1059">
        <v>38935</v>
      </c>
      <c r="VG117" s="1059">
        <v>2063</v>
      </c>
      <c r="VH117" s="1059">
        <v>2426</v>
      </c>
      <c r="VI117" s="1059">
        <v>1033</v>
      </c>
      <c r="VJ117" s="1059">
        <v>27411</v>
      </c>
      <c r="VK117" s="1059">
        <v>2198</v>
      </c>
      <c r="VL117" s="1059">
        <v>15459</v>
      </c>
      <c r="VM117" s="1072">
        <v>0.14218254738340125</v>
      </c>
      <c r="VN117" s="1059">
        <v>10348</v>
      </c>
      <c r="VO117" s="1059">
        <v>9</v>
      </c>
      <c r="VP117" s="1059">
        <v>1777</v>
      </c>
      <c r="VQ117" s="1059">
        <v>2474</v>
      </c>
      <c r="VR117" s="1059">
        <v>921</v>
      </c>
      <c r="VS117" s="1126">
        <v>15529</v>
      </c>
      <c r="VT117" s="1059">
        <v>5540</v>
      </c>
      <c r="VU117" s="1059">
        <v>4908</v>
      </c>
      <c r="VV117" s="1059">
        <v>623</v>
      </c>
      <c r="VW117" s="1059">
        <v>7</v>
      </c>
      <c r="VX117" s="1059">
        <v>630</v>
      </c>
      <c r="VY117" s="1060">
        <v>0.11245487364620939</v>
      </c>
      <c r="VZ117" s="1072">
        <v>0.11371841155234658</v>
      </c>
      <c r="WA117" s="1059">
        <v>570</v>
      </c>
      <c r="WB117" s="1059">
        <v>490</v>
      </c>
      <c r="WC117" s="1059">
        <v>445</v>
      </c>
      <c r="WD117" s="1059">
        <v>405</v>
      </c>
      <c r="WE117" s="1059">
        <v>380</v>
      </c>
      <c r="WF117" s="1059">
        <v>345</v>
      </c>
      <c r="WG117" s="1126">
        <v>320</v>
      </c>
      <c r="WH117" s="1059">
        <v>2460</v>
      </c>
      <c r="WI117" s="1059">
        <v>693</v>
      </c>
      <c r="WJ117" s="1060">
        <v>0.2817073170731707</v>
      </c>
      <c r="WK117" s="1126">
        <v>257</v>
      </c>
      <c r="WL117" s="1059">
        <v>88</v>
      </c>
      <c r="WM117" s="1060">
        <v>7.1661237785016291E-2</v>
      </c>
      <c r="WN117" s="1060">
        <v>5.8531757717505156E-2</v>
      </c>
      <c r="WO117" s="1072">
        <v>8.7462239751021131E-2</v>
      </c>
      <c r="WP117" s="1059" t="s">
        <v>770</v>
      </c>
      <c r="WQ117" s="1060" t="s">
        <v>770</v>
      </c>
      <c r="WR117" s="1060" t="s">
        <v>770</v>
      </c>
      <c r="WS117" s="1072" t="s">
        <v>770</v>
      </c>
      <c r="WT117" s="1059">
        <v>77</v>
      </c>
      <c r="WU117" s="1060">
        <v>6.7543859649122809E-2</v>
      </c>
      <c r="WV117" s="1060">
        <v>5.4380262595957997E-2</v>
      </c>
      <c r="WW117" s="1072">
        <v>8.3612164242136702E-2</v>
      </c>
      <c r="WX117" s="1059">
        <v>89</v>
      </c>
      <c r="WY117" s="1060">
        <v>6.7220543806646521E-2</v>
      </c>
      <c r="WZ117" s="1060">
        <v>5.4946125523778991E-2</v>
      </c>
      <c r="XA117" s="1072">
        <v>8.1999032810254641E-2</v>
      </c>
      <c r="XB117" s="1059">
        <v>1504</v>
      </c>
      <c r="XC117" s="1059">
        <v>54923</v>
      </c>
      <c r="XD117" s="1072">
        <v>2.7383791854050217E-2</v>
      </c>
      <c r="XE117" s="1059">
        <v>610</v>
      </c>
      <c r="XF117" s="1059">
        <v>6660</v>
      </c>
      <c r="XG117" s="1060">
        <v>9.1591591591591595E-2</v>
      </c>
      <c r="XH117" s="1060">
        <v>8.4897475476981066E-2</v>
      </c>
      <c r="XI117" s="1060">
        <v>9.8756572474705692E-2</v>
      </c>
      <c r="XJ117" s="1059">
        <v>760</v>
      </c>
      <c r="XK117" s="1059">
        <v>6765</v>
      </c>
      <c r="XL117" s="1060">
        <v>0.1123429416112343</v>
      </c>
      <c r="XM117" s="1060">
        <v>0.10503680922210816</v>
      </c>
      <c r="XN117" s="1060">
        <v>0.12008908094554045</v>
      </c>
      <c r="XO117" s="1059">
        <v>775</v>
      </c>
      <c r="XP117" s="1059">
        <v>6820</v>
      </c>
      <c r="XQ117" s="1060">
        <v>0.11363636363636363</v>
      </c>
      <c r="XR117" s="1060">
        <v>0.10632066832115258</v>
      </c>
      <c r="XS117" s="1060">
        <v>0.12138706319599071</v>
      </c>
      <c r="XT117" s="1059">
        <v>735</v>
      </c>
      <c r="XU117" s="1059">
        <v>6770</v>
      </c>
      <c r="XV117" s="1060">
        <v>0.1085672082717873</v>
      </c>
      <c r="XW117" s="1060">
        <v>0.10137746917468257</v>
      </c>
      <c r="XX117" s="1060">
        <v>0.11620091198177358</v>
      </c>
      <c r="XY117" s="1059">
        <v>735</v>
      </c>
      <c r="XZ117" s="1059">
        <v>6750</v>
      </c>
      <c r="YA117" s="1060">
        <v>0.10888888888888888</v>
      </c>
      <c r="YB117" s="1060">
        <v>0.10167901541892954</v>
      </c>
      <c r="YC117" s="1060">
        <v>0.11654367574238257</v>
      </c>
      <c r="YD117" s="1059">
        <v>695</v>
      </c>
      <c r="YE117" s="1059">
        <v>5935</v>
      </c>
      <c r="YF117" s="1060">
        <v>0.11710193765796124</v>
      </c>
      <c r="YG117" s="1060">
        <v>0.10916809688863628</v>
      </c>
      <c r="YH117" s="1060">
        <v>0.12553112323458893</v>
      </c>
      <c r="YI117" s="1059">
        <v>725</v>
      </c>
      <c r="YJ117" s="1059" t="s">
        <v>770</v>
      </c>
      <c r="YK117" s="1060">
        <v>0.11600000000000001</v>
      </c>
      <c r="YL117" s="1060">
        <v>0.108</v>
      </c>
      <c r="YM117" s="1072">
        <v>0.124</v>
      </c>
      <c r="YN117" s="1059">
        <v>795</v>
      </c>
      <c r="YO117" s="1059">
        <v>770</v>
      </c>
      <c r="YP117" s="1059">
        <v>760</v>
      </c>
      <c r="YQ117" s="1059">
        <v>765</v>
      </c>
      <c r="YR117" s="1059">
        <v>640</v>
      </c>
      <c r="YS117" s="1059">
        <v>545</v>
      </c>
      <c r="YT117" s="1126">
        <v>570</v>
      </c>
      <c r="YU117" s="1059">
        <v>47</v>
      </c>
      <c r="YV117" s="1059">
        <v>537</v>
      </c>
      <c r="YW117" s="1060">
        <v>8.752327746741155E-2</v>
      </c>
      <c r="YX117" s="1060">
        <v>6.6456548514416805E-2</v>
      </c>
      <c r="YY117" s="1060">
        <v>0.11444944015375523</v>
      </c>
      <c r="YZ117" s="1059">
        <v>40</v>
      </c>
      <c r="ZA117" s="1059">
        <v>537</v>
      </c>
      <c r="ZB117" s="1060">
        <v>7.4487895716946001E-2</v>
      </c>
      <c r="ZC117" s="1060">
        <v>5.5176511356156623E-2</v>
      </c>
      <c r="ZD117" s="1060">
        <v>9.9843887789113406E-2</v>
      </c>
      <c r="ZE117" s="1059">
        <v>45</v>
      </c>
      <c r="ZF117" s="1059">
        <v>534</v>
      </c>
      <c r="ZG117" s="1060">
        <v>8.4269662921348312E-2</v>
      </c>
      <c r="ZH117" s="1060">
        <v>6.3575050069681782E-2</v>
      </c>
      <c r="ZI117" s="1060">
        <v>0.11090286955082677</v>
      </c>
      <c r="ZJ117" s="1059">
        <v>79</v>
      </c>
      <c r="ZK117" s="1059">
        <v>528</v>
      </c>
      <c r="ZL117" s="1060">
        <v>0.14962121212121213</v>
      </c>
      <c r="ZM117" s="1060">
        <v>0.12173136916747594</v>
      </c>
      <c r="ZN117" s="1072">
        <v>0.18257258483333016</v>
      </c>
      <c r="ZO117" s="1059">
        <v>1333</v>
      </c>
      <c r="ZP117" s="1059">
        <v>317</v>
      </c>
      <c r="ZQ117" s="1059">
        <v>1016</v>
      </c>
      <c r="ZR117" s="1060">
        <v>0.76219054763690919</v>
      </c>
      <c r="ZS117" s="1059">
        <v>455</v>
      </c>
      <c r="ZT117" s="1059">
        <v>140</v>
      </c>
      <c r="ZU117" s="1059">
        <v>595</v>
      </c>
      <c r="ZV117" s="1060">
        <v>0.44783464566929132</v>
      </c>
      <c r="ZW117" s="1060">
        <v>0.41751116248038883</v>
      </c>
      <c r="ZX117" s="1060">
        <v>0.47855111358889907</v>
      </c>
      <c r="ZY117" s="1060">
        <v>0.58562992125984248</v>
      </c>
      <c r="ZZ117" s="1060">
        <v>0.55507221547752905</v>
      </c>
      <c r="AAA117" s="1072">
        <v>0.61554253889930022</v>
      </c>
      <c r="AAB117" s="1059">
        <v>206</v>
      </c>
      <c r="AAC117" s="1059">
        <v>1064</v>
      </c>
      <c r="AAD117" s="1059">
        <v>1270</v>
      </c>
      <c r="AAE117" s="1060">
        <v>0.83779527559055122</v>
      </c>
      <c r="AAF117" s="1059">
        <v>459</v>
      </c>
      <c r="AAG117" s="1060">
        <v>0.43139097744360905</v>
      </c>
      <c r="AAH117" s="1060">
        <v>0.40193125035990879</v>
      </c>
      <c r="AAI117" s="1060">
        <v>0.46134433348824055</v>
      </c>
      <c r="AAJ117" s="1059">
        <v>147</v>
      </c>
      <c r="AAK117" s="1059">
        <v>606</v>
      </c>
      <c r="AAL117" s="1060">
        <v>0.56954887218045114</v>
      </c>
      <c r="AAM117" s="1060">
        <v>0.53959997001661386</v>
      </c>
      <c r="AAN117" s="1072">
        <v>0.59899738334279651</v>
      </c>
      <c r="AAO117" s="1059">
        <v>1127</v>
      </c>
      <c r="AAP117" s="1059">
        <v>518</v>
      </c>
      <c r="AAQ117" s="1060">
        <v>0.45962732919254656</v>
      </c>
      <c r="AAR117" s="1060">
        <v>0.43071744831425007</v>
      </c>
      <c r="AAS117" s="1060">
        <v>0.48881150130977591</v>
      </c>
      <c r="AAT117" s="1059">
        <v>156</v>
      </c>
      <c r="AAU117" s="1059">
        <v>674</v>
      </c>
      <c r="AAV117" s="1060">
        <v>0.59804791481810116</v>
      </c>
      <c r="AAW117" s="1060">
        <v>0.56913684499005646</v>
      </c>
      <c r="AAX117" s="1072">
        <v>0.62629284878016611</v>
      </c>
      <c r="AAY117" s="1059">
        <v>1254</v>
      </c>
      <c r="AAZ117" s="1059">
        <v>1219</v>
      </c>
      <c r="ABA117" s="1059">
        <v>35</v>
      </c>
      <c r="ABB117" s="1060">
        <v>0.97208931419457734</v>
      </c>
      <c r="ABC117" s="1059">
        <v>572</v>
      </c>
      <c r="ABD117" s="1060">
        <v>0.46923707957342081</v>
      </c>
      <c r="ABE117" s="1060">
        <v>0.44136245723630219</v>
      </c>
      <c r="ABF117" s="1060">
        <v>0.49730498042783305</v>
      </c>
      <c r="ABG117" s="1059">
        <v>168</v>
      </c>
      <c r="ABH117" s="1059">
        <v>740</v>
      </c>
      <c r="ABI117" s="1060">
        <v>0.60705496308449547</v>
      </c>
      <c r="ABJ117" s="1060">
        <v>0.57934229888091016</v>
      </c>
      <c r="ABK117" s="1072">
        <v>0.63409501804789914</v>
      </c>
      <c r="ABL117" s="1059">
        <v>38935</v>
      </c>
      <c r="ABM117" s="1059">
        <v>23476</v>
      </c>
      <c r="ABN117" s="1059">
        <v>15459</v>
      </c>
      <c r="ABO117" s="1059">
        <v>2063</v>
      </c>
      <c r="ABP117" s="1059">
        <v>1468</v>
      </c>
      <c r="ABQ117" s="1059">
        <v>2914</v>
      </c>
      <c r="ABR117" s="1059">
        <v>2426</v>
      </c>
      <c r="ABS117" s="1059">
        <v>2855</v>
      </c>
      <c r="ABT117" s="1059">
        <v>1535</v>
      </c>
      <c r="ABU117" s="1059">
        <v>1033</v>
      </c>
      <c r="ABV117" s="1059">
        <v>987</v>
      </c>
      <c r="ABW117" s="1126">
        <v>178</v>
      </c>
      <c r="ABX117" s="1059">
        <v>570</v>
      </c>
      <c r="ABY117" s="1059">
        <v>475</v>
      </c>
      <c r="ABZ117" s="1059">
        <v>340</v>
      </c>
      <c r="ACA117" s="1059">
        <v>180</v>
      </c>
      <c r="ACB117" s="1059">
        <v>1325</v>
      </c>
      <c r="ACC117" s="1059">
        <v>1535</v>
      </c>
      <c r="ACD117" s="1059">
        <v>835</v>
      </c>
      <c r="ACE117" s="1059">
        <v>545</v>
      </c>
      <c r="ACF117" s="1059">
        <v>455</v>
      </c>
      <c r="ACG117" s="1059">
        <v>355</v>
      </c>
      <c r="ACH117" s="1059">
        <v>230</v>
      </c>
      <c r="ACI117" s="1059">
        <v>1340</v>
      </c>
      <c r="ACJ117" s="1059">
        <v>1545</v>
      </c>
      <c r="ACK117" s="1059">
        <v>860</v>
      </c>
      <c r="ACL117" s="1059">
        <v>640</v>
      </c>
      <c r="ACM117" s="1059">
        <v>525</v>
      </c>
      <c r="ACN117" s="1059">
        <v>420</v>
      </c>
      <c r="ACO117" s="1059">
        <v>180</v>
      </c>
      <c r="ACP117" s="1059">
        <v>1585</v>
      </c>
      <c r="ACQ117" s="1059">
        <v>1750</v>
      </c>
      <c r="ACR117" s="1059">
        <v>950</v>
      </c>
      <c r="ACS117" s="1059">
        <v>765</v>
      </c>
      <c r="ACT117" s="1059">
        <v>625</v>
      </c>
      <c r="ACU117" s="1059">
        <v>440</v>
      </c>
      <c r="ACV117" s="1059">
        <v>185</v>
      </c>
      <c r="ACW117" s="1059">
        <v>1840</v>
      </c>
      <c r="ACX117" s="1059">
        <v>2035</v>
      </c>
      <c r="ACY117" s="1059">
        <v>1095</v>
      </c>
      <c r="ACZ117" s="1059">
        <v>760</v>
      </c>
      <c r="ADA117" s="1059">
        <v>725</v>
      </c>
      <c r="ADB117" s="1059">
        <v>535</v>
      </c>
      <c r="ADC117" s="1059">
        <v>205</v>
      </c>
      <c r="ADD117" s="1059">
        <v>2005</v>
      </c>
      <c r="ADE117" s="1059">
        <v>2210</v>
      </c>
      <c r="ADF117" s="1059">
        <v>1285</v>
      </c>
      <c r="ADG117" s="1059">
        <v>770</v>
      </c>
      <c r="ADH117" s="1059">
        <v>785</v>
      </c>
      <c r="ADI117" s="1059">
        <v>565</v>
      </c>
      <c r="ADJ117" s="1059">
        <v>260</v>
      </c>
      <c r="ADK117" s="1059">
        <v>2115</v>
      </c>
      <c r="ADL117" s="1059">
        <v>2295</v>
      </c>
      <c r="ADM117" s="1126">
        <v>1335</v>
      </c>
      <c r="ADN117" s="1059">
        <v>1346</v>
      </c>
      <c r="ADO117" s="1059">
        <v>1306</v>
      </c>
      <c r="ADP117" s="1060">
        <v>0.97028231797919762</v>
      </c>
      <c r="ADQ117" s="1059">
        <v>1304</v>
      </c>
      <c r="ADR117" s="1060">
        <v>0.9687964338781575</v>
      </c>
      <c r="ADS117" s="1059">
        <v>1335</v>
      </c>
      <c r="ADT117" s="1059">
        <v>1295</v>
      </c>
      <c r="ADU117" s="1060">
        <v>0.97003745318352064</v>
      </c>
      <c r="ADV117" s="1059">
        <v>1265</v>
      </c>
      <c r="ADW117" s="1060">
        <v>0.94756554307116103</v>
      </c>
      <c r="ADX117" s="1059">
        <v>1273</v>
      </c>
      <c r="ADY117" s="1060">
        <v>0.9535580524344569</v>
      </c>
      <c r="ADZ117" s="1059">
        <v>1267</v>
      </c>
      <c r="AEA117" s="1060">
        <v>0.94906367041198503</v>
      </c>
      <c r="AEB117" s="1059">
        <v>1408</v>
      </c>
      <c r="AEC117" s="1059">
        <v>1368</v>
      </c>
      <c r="AED117" s="1060">
        <v>0.97159090909090906</v>
      </c>
      <c r="AEE117" s="1059">
        <v>1322</v>
      </c>
      <c r="AEF117" s="1060">
        <v>0.93892045454545459</v>
      </c>
      <c r="AEG117" s="1059">
        <v>1368</v>
      </c>
      <c r="AEH117" s="1060">
        <v>0.97159090909090906</v>
      </c>
      <c r="AEI117" s="1059">
        <v>1362</v>
      </c>
      <c r="AEJ117" s="1060">
        <v>0.96732954545454541</v>
      </c>
      <c r="AEK117" s="1059">
        <v>1335</v>
      </c>
      <c r="AEL117" s="1060">
        <v>0.94815340909090906</v>
      </c>
      <c r="AEM117" s="1059">
        <v>1348</v>
      </c>
      <c r="AEN117" s="1060">
        <v>0.95738636363636365</v>
      </c>
      <c r="AEO117" s="1059">
        <v>1316</v>
      </c>
      <c r="AEP117" s="1072">
        <v>0.93465909090909094</v>
      </c>
      <c r="AEQ117" s="1158">
        <v>1272</v>
      </c>
      <c r="AER117" s="1042">
        <v>1229</v>
      </c>
      <c r="AES117" s="1144">
        <v>0.9661949685534591</v>
      </c>
      <c r="AET117" s="64">
        <v>303</v>
      </c>
      <c r="AEU117" s="1144">
        <v>0.23820754716981132</v>
      </c>
      <c r="AEV117" s="1042">
        <v>1230</v>
      </c>
      <c r="AEW117" s="1144">
        <v>0.96698113207547165</v>
      </c>
      <c r="AEX117" s="1042">
        <v>1358</v>
      </c>
      <c r="AEY117" s="1042">
        <v>1328</v>
      </c>
      <c r="AEZ117" s="1144">
        <v>0.9779086892488954</v>
      </c>
      <c r="AFA117" s="65">
        <v>1291</v>
      </c>
      <c r="AFB117" s="1144">
        <v>0.95066273932253309</v>
      </c>
      <c r="AFC117" s="65">
        <v>979</v>
      </c>
      <c r="AFD117" s="1144">
        <v>0.72091310751104565</v>
      </c>
      <c r="AFE117" s="1042">
        <v>1302</v>
      </c>
      <c r="AFF117" s="1144">
        <v>0.95876288659793818</v>
      </c>
      <c r="AFG117" s="1042">
        <v>967</v>
      </c>
      <c r="AFH117" s="1144">
        <v>0.71207658321060385</v>
      </c>
      <c r="AFI117" s="1042">
        <v>1548</v>
      </c>
      <c r="AFJ117" s="1042">
        <v>1505</v>
      </c>
      <c r="AFK117" s="1144">
        <v>0.97222222222222221</v>
      </c>
      <c r="AFL117" s="65">
        <v>1424</v>
      </c>
      <c r="AFM117" s="1144">
        <v>0.91989664082687339</v>
      </c>
      <c r="AFN117" s="65">
        <v>1505</v>
      </c>
      <c r="AFO117" s="1144">
        <v>0.97222222222222221</v>
      </c>
      <c r="AFP117" s="65">
        <v>1503</v>
      </c>
      <c r="AFQ117" s="1144">
        <v>0.97093023255813948</v>
      </c>
      <c r="AFR117" s="65">
        <v>1130</v>
      </c>
      <c r="AFS117" s="1144">
        <v>0.72997416020671835</v>
      </c>
      <c r="AFT117" s="65">
        <v>1420</v>
      </c>
      <c r="AFU117" s="1144">
        <v>0.91731266149870805</v>
      </c>
      <c r="AFV117" s="1042">
        <v>1440</v>
      </c>
      <c r="AFW117" s="1144">
        <v>0.93023255813953487</v>
      </c>
      <c r="AFX117" s="1042">
        <v>1439</v>
      </c>
      <c r="AFY117" s="1144">
        <v>0.92958656330749356</v>
      </c>
      <c r="AFZ117" s="1042">
        <v>1135</v>
      </c>
      <c r="AGA117" s="1144">
        <v>0.73320413436692511</v>
      </c>
      <c r="AGB117" s="1042">
        <v>1059</v>
      </c>
      <c r="AGC117" s="802">
        <v>0.68410852713178294</v>
      </c>
      <c r="AGD117" s="1042">
        <v>1324</v>
      </c>
      <c r="AGE117" s="1039">
        <v>1283</v>
      </c>
      <c r="AGF117" s="1145">
        <v>0.9690332326283988</v>
      </c>
      <c r="AGG117" s="1039">
        <v>9</v>
      </c>
      <c r="AGH117" s="1145">
        <v>6.7975830815709968E-3</v>
      </c>
      <c r="AGI117" s="1039">
        <v>1281</v>
      </c>
      <c r="AGJ117" s="1145">
        <v>0.96752265861027187</v>
      </c>
      <c r="AGK117" s="1039">
        <v>1392</v>
      </c>
      <c r="AGL117" s="1039">
        <v>1361</v>
      </c>
      <c r="AGM117" s="1145">
        <v>0.97772988505747127</v>
      </c>
      <c r="AGN117" s="1039">
        <v>1317</v>
      </c>
      <c r="AGO117" s="1145">
        <v>0.94612068965517238</v>
      </c>
      <c r="AGP117" s="1039">
        <v>1328</v>
      </c>
      <c r="AGQ117" s="1145">
        <v>0.95402298850574707</v>
      </c>
      <c r="AGR117" s="1039">
        <v>1331</v>
      </c>
      <c r="AGS117" s="1145">
        <v>0.95617816091954022</v>
      </c>
      <c r="AGT117" s="1039">
        <v>1321</v>
      </c>
      <c r="AGU117" s="1145">
        <v>0.9489942528735632</v>
      </c>
      <c r="AGV117" s="1039">
        <v>1604</v>
      </c>
      <c r="AGW117" s="1039">
        <v>1553</v>
      </c>
      <c r="AGX117" s="1145">
        <v>0.96820448877805487</v>
      </c>
      <c r="AGY117" s="1039">
        <v>1480</v>
      </c>
      <c r="AGZ117" s="1145">
        <v>0.92269326683291775</v>
      </c>
      <c r="AHA117" s="1039">
        <v>1553</v>
      </c>
      <c r="AHB117" s="1145">
        <v>0.96820448877805487</v>
      </c>
      <c r="AHC117" s="1039">
        <v>1552</v>
      </c>
      <c r="AHD117" s="1145">
        <v>0.96758104738154616</v>
      </c>
      <c r="AHE117" s="1039">
        <v>1546</v>
      </c>
      <c r="AHF117" s="1145">
        <v>0.96384039900249374</v>
      </c>
      <c r="AHG117" s="1039">
        <v>1377</v>
      </c>
      <c r="AHH117" s="1145">
        <v>0.85847880299251866</v>
      </c>
      <c r="AHI117" s="1039">
        <v>1504</v>
      </c>
      <c r="AHJ117" s="1145">
        <v>0.93765586034912718</v>
      </c>
      <c r="AHK117" s="1039">
        <v>1469</v>
      </c>
      <c r="AHL117" s="1145">
        <v>0.91583541147132175</v>
      </c>
      <c r="AHM117" s="1039">
        <v>1551</v>
      </c>
      <c r="AHN117" s="1145">
        <v>0.96695760598503744</v>
      </c>
      <c r="AHO117" s="1039">
        <v>1489</v>
      </c>
      <c r="AHP117" s="749">
        <v>0.92830423940149631</v>
      </c>
    </row>
    <row r="118" spans="1:900" x14ac:dyDescent="0.2">
      <c r="A118" s="1981"/>
      <c r="B118" s="16" t="s">
        <v>698</v>
      </c>
      <c r="C118" s="974" t="s">
        <v>781</v>
      </c>
      <c r="D118" s="3" t="s">
        <v>770</v>
      </c>
      <c r="E118" s="1" t="s">
        <v>770</v>
      </c>
      <c r="F118" s="1" t="s">
        <v>770</v>
      </c>
      <c r="G118" s="1" t="s">
        <v>770</v>
      </c>
      <c r="H118" s="1" t="s">
        <v>770</v>
      </c>
      <c r="I118" s="1" t="s">
        <v>770</v>
      </c>
      <c r="J118" s="1" t="s">
        <v>770</v>
      </c>
      <c r="K118" s="1" t="s">
        <v>698</v>
      </c>
      <c r="L118" s="1" t="s">
        <v>741</v>
      </c>
      <c r="M118" s="1" t="s">
        <v>770</v>
      </c>
      <c r="N118" s="1" t="s">
        <v>770</v>
      </c>
      <c r="O118" s="1" t="s">
        <v>770</v>
      </c>
      <c r="P118" s="1" t="s">
        <v>770</v>
      </c>
      <c r="Q118" s="1" t="s">
        <v>770</v>
      </c>
      <c r="R118" s="1" t="s">
        <v>770</v>
      </c>
      <c r="S118" s="1" t="s">
        <v>770</v>
      </c>
      <c r="T118" s="1" t="s">
        <v>770</v>
      </c>
      <c r="U118" s="913" t="s">
        <v>770</v>
      </c>
      <c r="V118" s="1125">
        <v>2030</v>
      </c>
      <c r="W118" s="1059">
        <v>2375</v>
      </c>
      <c r="X118" s="1059">
        <v>25210</v>
      </c>
      <c r="Y118" s="1059">
        <v>29725</v>
      </c>
      <c r="Z118" s="1098">
        <v>8.0523601745339152E-2</v>
      </c>
      <c r="AA118" s="1098">
        <v>7.7228286226360743E-2</v>
      </c>
      <c r="AB118" s="1098">
        <v>8.3946736050897947E-2</v>
      </c>
      <c r="AC118" s="1098">
        <v>7.9899074852817498E-2</v>
      </c>
      <c r="AD118" s="1098">
        <v>7.6870773877418919E-2</v>
      </c>
      <c r="AE118" s="1072">
        <v>8.3035943826516564E-2</v>
      </c>
      <c r="AF118" s="1059">
        <v>1825</v>
      </c>
      <c r="AG118" s="1059">
        <v>2065</v>
      </c>
      <c r="AH118" s="1059">
        <v>25385</v>
      </c>
      <c r="AI118" s="1059">
        <v>30010</v>
      </c>
      <c r="AJ118" s="1098">
        <v>7.1892850108331685E-2</v>
      </c>
      <c r="AK118" s="1098">
        <v>6.8779589054759019E-2</v>
      </c>
      <c r="AL118" s="1098">
        <v>7.5135660672055973E-2</v>
      </c>
      <c r="AM118" s="1098">
        <v>6.8810396534488505E-2</v>
      </c>
      <c r="AN118" s="1098">
        <v>6.6001313890040922E-2</v>
      </c>
      <c r="AO118" s="1072">
        <v>7.172985472735742E-2</v>
      </c>
      <c r="AP118" s="1059">
        <v>1955</v>
      </c>
      <c r="AQ118" s="1059">
        <v>2215</v>
      </c>
      <c r="AR118" s="1059">
        <v>25450</v>
      </c>
      <c r="AS118" s="1059">
        <v>30035</v>
      </c>
      <c r="AT118" s="1098">
        <v>7.6817288801571709E-2</v>
      </c>
      <c r="AU118" s="1098">
        <v>7.3609048052602738E-2</v>
      </c>
      <c r="AV118" s="1098">
        <v>8.015326185855623E-2</v>
      </c>
      <c r="AW118" s="1098">
        <v>7.3747294822706838E-2</v>
      </c>
      <c r="AX118" s="1098">
        <v>7.0845711975670522E-2</v>
      </c>
      <c r="AY118" s="1072">
        <v>7.6757898666201557E-2</v>
      </c>
      <c r="AZ118" s="1059">
        <v>2130</v>
      </c>
      <c r="BA118" s="1059">
        <v>2425</v>
      </c>
      <c r="BB118" s="1059">
        <v>25385</v>
      </c>
      <c r="BC118" s="1059">
        <v>29835</v>
      </c>
      <c r="BD118" s="1098">
        <v>8.3907819578491236E-2</v>
      </c>
      <c r="BE118" s="1098">
        <v>8.0559857105738958E-2</v>
      </c>
      <c r="BF118" s="1098">
        <v>8.7381695711328769E-2</v>
      </c>
      <c r="BG118" s="1098">
        <v>8.128037539802245E-2</v>
      </c>
      <c r="BH118" s="1098">
        <v>7.8233243464380695E-2</v>
      </c>
      <c r="BI118" s="1072">
        <v>8.4435319439419468E-2</v>
      </c>
      <c r="BJ118" s="1059">
        <v>8608</v>
      </c>
      <c r="BK118" s="1059">
        <v>9595</v>
      </c>
      <c r="BL118" s="1059">
        <v>8704</v>
      </c>
      <c r="BM118" s="1059">
        <v>8333</v>
      </c>
      <c r="BN118" s="1059">
        <v>5926</v>
      </c>
      <c r="BO118" s="1059">
        <v>35240</v>
      </c>
      <c r="BP118" s="1059">
        <v>41166</v>
      </c>
      <c r="BQ118" s="1126">
        <v>147089</v>
      </c>
      <c r="BR118" s="1059">
        <v>8631</v>
      </c>
      <c r="BS118" s="1059">
        <v>9268</v>
      </c>
      <c r="BT118" s="1059">
        <v>8534</v>
      </c>
      <c r="BU118" s="1059">
        <v>8511</v>
      </c>
      <c r="BV118" s="1059">
        <v>6083</v>
      </c>
      <c r="BW118" s="1059">
        <v>34944</v>
      </c>
      <c r="BX118" s="1059">
        <v>41027</v>
      </c>
      <c r="BY118" s="1126">
        <v>145651</v>
      </c>
      <c r="BZ118" s="1059">
        <v>8695</v>
      </c>
      <c r="CA118" s="1059">
        <v>8970</v>
      </c>
      <c r="CB118" s="1059">
        <v>8561</v>
      </c>
      <c r="CC118" s="1059">
        <v>8554</v>
      </c>
      <c r="CD118" s="1059">
        <v>6172</v>
      </c>
      <c r="CE118" s="1059">
        <v>34780</v>
      </c>
      <c r="CF118" s="1059">
        <v>40952</v>
      </c>
      <c r="CG118" s="1126">
        <v>144377</v>
      </c>
      <c r="CH118" s="1059">
        <v>8558</v>
      </c>
      <c r="CI118" s="1059">
        <v>8771</v>
      </c>
      <c r="CJ118" s="1059">
        <v>8473</v>
      </c>
      <c r="CK118" s="1059">
        <v>8705</v>
      </c>
      <c r="CL118" s="1059">
        <v>6131</v>
      </c>
      <c r="CM118" s="1059">
        <v>34507</v>
      </c>
      <c r="CN118" s="1059">
        <v>40638</v>
      </c>
      <c r="CO118" s="1126">
        <v>142766</v>
      </c>
      <c r="CP118" s="1059">
        <v>8489</v>
      </c>
      <c r="CQ118" s="1059">
        <v>8532</v>
      </c>
      <c r="CR118" s="1059">
        <v>8507</v>
      </c>
      <c r="CS118" s="1059">
        <v>8512</v>
      </c>
      <c r="CT118" s="1059">
        <v>6246</v>
      </c>
      <c r="CU118" s="1059">
        <v>34040</v>
      </c>
      <c r="CV118" s="1059">
        <v>40286</v>
      </c>
      <c r="CW118" s="1126">
        <v>141162</v>
      </c>
      <c r="CX118" s="1059">
        <v>8327</v>
      </c>
      <c r="CY118" s="1059">
        <v>8209</v>
      </c>
      <c r="CZ118" s="1059">
        <v>8669</v>
      </c>
      <c r="DA118" s="1059">
        <v>8459</v>
      </c>
      <c r="DB118" s="1059">
        <v>6423</v>
      </c>
      <c r="DC118" s="1059">
        <v>33664</v>
      </c>
      <c r="DD118" s="1059">
        <v>40087</v>
      </c>
      <c r="DE118" s="1126">
        <v>140188</v>
      </c>
      <c r="DF118" s="1059">
        <v>8241</v>
      </c>
      <c r="DG118" s="1059">
        <v>8081</v>
      </c>
      <c r="DH118" s="1059">
        <v>8854</v>
      </c>
      <c r="DI118" s="1059">
        <v>8395</v>
      </c>
      <c r="DJ118" s="1059">
        <v>6345</v>
      </c>
      <c r="DK118" s="1059">
        <v>33571</v>
      </c>
      <c r="DL118" s="1059">
        <v>39916</v>
      </c>
      <c r="DM118" s="1126">
        <v>138897</v>
      </c>
      <c r="DN118" s="1059">
        <v>8138</v>
      </c>
      <c r="DO118" s="1059">
        <v>8050</v>
      </c>
      <c r="DP118" s="1059">
        <v>8741</v>
      </c>
      <c r="DQ118" s="1059">
        <v>8414</v>
      </c>
      <c r="DR118" s="1059">
        <v>6290</v>
      </c>
      <c r="DS118" s="1059">
        <v>33343</v>
      </c>
      <c r="DT118" s="1059">
        <v>39633</v>
      </c>
      <c r="DU118" s="1126">
        <v>137209</v>
      </c>
      <c r="DV118" s="1059">
        <v>8157</v>
      </c>
      <c r="DW118" s="1059">
        <v>7946</v>
      </c>
      <c r="DX118" s="1059">
        <v>8773</v>
      </c>
      <c r="DY118" s="1059">
        <v>8380</v>
      </c>
      <c r="DZ118" s="1059">
        <v>6122</v>
      </c>
      <c r="EA118" s="1059">
        <v>33256</v>
      </c>
      <c r="EB118" s="1059">
        <v>39378</v>
      </c>
      <c r="EC118" s="1126">
        <v>135734</v>
      </c>
      <c r="ED118" s="1059">
        <v>7984</v>
      </c>
      <c r="EE118" s="1059">
        <v>8004</v>
      </c>
      <c r="EF118" s="1059">
        <v>8604</v>
      </c>
      <c r="EG118" s="1059">
        <v>8390</v>
      </c>
      <c r="EH118" s="1059">
        <v>6053</v>
      </c>
      <c r="EI118" s="1059">
        <v>32982</v>
      </c>
      <c r="EJ118" s="1059">
        <v>39035</v>
      </c>
      <c r="EK118" s="1126">
        <v>133976</v>
      </c>
      <c r="EL118" s="1059">
        <v>7667</v>
      </c>
      <c r="EM118" s="1059">
        <v>8119</v>
      </c>
      <c r="EN118" s="1059">
        <v>8448</v>
      </c>
      <c r="EO118" s="1059">
        <v>8307</v>
      </c>
      <c r="EP118" s="1059">
        <v>5857</v>
      </c>
      <c r="EQ118" s="1059">
        <v>32541</v>
      </c>
      <c r="ER118" s="1059">
        <v>38398</v>
      </c>
      <c r="ES118" s="1126">
        <v>132061</v>
      </c>
      <c r="ET118" s="1059">
        <v>13</v>
      </c>
      <c r="EU118" s="1059">
        <v>1026</v>
      </c>
      <c r="EV118" s="1059">
        <v>171</v>
      </c>
      <c r="EW118" s="1059">
        <v>169</v>
      </c>
      <c r="EX118" s="1059">
        <v>340</v>
      </c>
      <c r="EY118" s="1059">
        <v>1379</v>
      </c>
      <c r="EZ118" s="1098">
        <v>0.24655547498187091</v>
      </c>
      <c r="FA118" s="1098">
        <v>0.22453194239239013</v>
      </c>
      <c r="FB118" s="1098">
        <v>0.26998711795157976</v>
      </c>
      <c r="FC118" s="64" t="s">
        <v>3498</v>
      </c>
      <c r="FD118" s="1098">
        <v>0.12255257432922408</v>
      </c>
      <c r="FE118" s="1098">
        <v>0.10628574847710796</v>
      </c>
      <c r="FF118" s="1098">
        <v>0.14091645727120766</v>
      </c>
      <c r="FG118" s="1126" t="s">
        <v>3498</v>
      </c>
      <c r="FH118" s="1059">
        <v>13</v>
      </c>
      <c r="FI118" s="1059">
        <v>987</v>
      </c>
      <c r="FJ118" s="1059">
        <v>181</v>
      </c>
      <c r="FK118" s="1059">
        <v>154</v>
      </c>
      <c r="FL118" s="1059">
        <v>335</v>
      </c>
      <c r="FM118" s="1059">
        <v>1335</v>
      </c>
      <c r="FN118" s="1098">
        <v>0.25093632958801498</v>
      </c>
      <c r="FO118" s="1098">
        <v>0.22841662224944978</v>
      </c>
      <c r="FP118" s="1098">
        <v>0.27488528432150527</v>
      </c>
      <c r="FQ118" s="1059" t="s">
        <v>3498</v>
      </c>
      <c r="FR118" s="1098">
        <v>0.11535580524344569</v>
      </c>
      <c r="FS118" s="1098">
        <v>9.9312409129690374E-2</v>
      </c>
      <c r="FT118" s="1098">
        <v>0.13360647515357402</v>
      </c>
      <c r="FU118" s="1126" t="s">
        <v>3498</v>
      </c>
      <c r="FV118" s="1059">
        <v>16</v>
      </c>
      <c r="FW118" s="1059">
        <v>930</v>
      </c>
      <c r="FX118" s="1059">
        <v>180</v>
      </c>
      <c r="FY118" s="1059">
        <v>154</v>
      </c>
      <c r="FZ118" s="1059">
        <v>334</v>
      </c>
      <c r="GA118" s="1059">
        <v>1280</v>
      </c>
      <c r="GB118" s="1098">
        <v>0.26093749999999999</v>
      </c>
      <c r="GC118" s="1098">
        <v>0.23762060433300322</v>
      </c>
      <c r="GD118" s="1098">
        <v>0.28568502207808932</v>
      </c>
      <c r="GE118" s="1059" t="s">
        <v>3498</v>
      </c>
      <c r="GF118" s="1098">
        <v>0.1203125</v>
      </c>
      <c r="GG118" s="1098">
        <v>0.1036167850752151</v>
      </c>
      <c r="GH118" s="1098">
        <v>0.13928038628357886</v>
      </c>
      <c r="GI118" s="1126" t="s">
        <v>3498</v>
      </c>
      <c r="GJ118" s="1059">
        <v>17</v>
      </c>
      <c r="GK118" s="1059">
        <v>918</v>
      </c>
      <c r="GL118" s="1059">
        <v>158</v>
      </c>
      <c r="GM118" s="1059">
        <v>140</v>
      </c>
      <c r="GN118" s="1059">
        <v>298</v>
      </c>
      <c r="GO118" s="1059">
        <v>1233</v>
      </c>
      <c r="GP118" s="1098">
        <v>0.24168694241686942</v>
      </c>
      <c r="GQ118" s="1098">
        <v>0.21861730774055052</v>
      </c>
      <c r="GR118" s="1098">
        <v>0.26636114648480519</v>
      </c>
      <c r="GS118" s="1059" t="s">
        <v>3498</v>
      </c>
      <c r="GT118" s="1098">
        <v>0.11354420113544202</v>
      </c>
      <c r="GU118" s="1098">
        <v>9.7022977798018009E-2</v>
      </c>
      <c r="GV118" s="1098">
        <v>0.13246598119219227</v>
      </c>
      <c r="GW118" s="1126" t="s">
        <v>3498</v>
      </c>
      <c r="GX118" s="1059">
        <v>10</v>
      </c>
      <c r="GY118" s="1059">
        <v>1288</v>
      </c>
      <c r="GZ118" s="1059">
        <v>161</v>
      </c>
      <c r="HA118" s="1059">
        <v>101</v>
      </c>
      <c r="HB118" s="1059">
        <v>262</v>
      </c>
      <c r="HC118" s="1059">
        <v>1560</v>
      </c>
      <c r="HD118" s="1098">
        <v>0.16794871794871793</v>
      </c>
      <c r="HE118" s="1098">
        <v>0.1502190036323082</v>
      </c>
      <c r="HF118" s="1098">
        <v>0.18730975022151522</v>
      </c>
      <c r="HG118" s="1059" t="s">
        <v>3498</v>
      </c>
      <c r="HH118" s="1098">
        <v>6.4743589743589749E-2</v>
      </c>
      <c r="HI118" s="1098">
        <v>5.3570043506805512E-2</v>
      </c>
      <c r="HJ118" s="1098">
        <v>7.8055485193476493E-2</v>
      </c>
      <c r="HK118" s="1126" t="s">
        <v>3498</v>
      </c>
      <c r="HL118" s="1059" t="s">
        <v>3500</v>
      </c>
      <c r="HM118" s="1059" t="s">
        <v>3500</v>
      </c>
      <c r="HN118" s="1059">
        <v>187</v>
      </c>
      <c r="HO118" s="1059">
        <v>93</v>
      </c>
      <c r="HP118" s="1059">
        <v>280</v>
      </c>
      <c r="HQ118" s="1059">
        <v>1573</v>
      </c>
      <c r="HR118" s="1098">
        <v>0.17800381436745072</v>
      </c>
      <c r="HS118" s="1098">
        <v>0.15989189237653953</v>
      </c>
      <c r="HT118" s="1098">
        <v>0.19768461328078019</v>
      </c>
      <c r="HU118" s="1059" t="s">
        <v>3498</v>
      </c>
      <c r="HV118" s="1098">
        <v>5.9122695486331853E-2</v>
      </c>
      <c r="HW118" s="1098">
        <v>4.8506107914673288E-2</v>
      </c>
      <c r="HX118" s="1098">
        <v>7.1887389959662734E-2</v>
      </c>
      <c r="HY118" s="1126" t="s">
        <v>3498</v>
      </c>
      <c r="HZ118" s="1059">
        <v>6</v>
      </c>
      <c r="IA118" s="1059">
        <v>1141</v>
      </c>
      <c r="IB118" s="1059">
        <v>155</v>
      </c>
      <c r="IC118" s="1059">
        <v>84</v>
      </c>
      <c r="ID118" s="1059">
        <v>239</v>
      </c>
      <c r="IE118" s="1059">
        <v>1386</v>
      </c>
      <c r="IF118" s="1098">
        <v>0.17243867243867245</v>
      </c>
      <c r="IG118" s="1098">
        <v>0.15346324473139297</v>
      </c>
      <c r="IH118" s="1098">
        <v>0.19322482948215472</v>
      </c>
      <c r="II118" s="1059" t="s">
        <v>3498</v>
      </c>
      <c r="IJ118" s="1098">
        <v>6.0606060606060608E-2</v>
      </c>
      <c r="IK118" s="1098">
        <v>4.9217547182457778E-2</v>
      </c>
      <c r="IL118" s="1098">
        <v>7.4423503910164515E-2</v>
      </c>
      <c r="IM118" s="1126" t="s">
        <v>3498</v>
      </c>
      <c r="IN118" s="1059" t="s">
        <v>3500</v>
      </c>
      <c r="IO118" s="1059" t="s">
        <v>3500</v>
      </c>
      <c r="IP118" s="1059">
        <v>120</v>
      </c>
      <c r="IQ118" s="1059">
        <v>56</v>
      </c>
      <c r="IR118" s="1059">
        <v>176</v>
      </c>
      <c r="IS118" s="1059">
        <v>959</v>
      </c>
      <c r="IT118" s="1098">
        <v>0.1835245046923879</v>
      </c>
      <c r="IU118" s="1098">
        <v>0.16030398209736091</v>
      </c>
      <c r="IV118" s="1098">
        <v>0.20927031859440123</v>
      </c>
      <c r="IW118" s="1059" t="s">
        <v>3498</v>
      </c>
      <c r="IX118" s="1098">
        <v>5.8394160583941604E-2</v>
      </c>
      <c r="IY118" s="1098">
        <v>4.5240424220212454E-2</v>
      </c>
      <c r="IZ118" s="1098">
        <v>7.5071655987238181E-2</v>
      </c>
      <c r="JA118" s="1126" t="s">
        <v>3498</v>
      </c>
      <c r="JB118" s="1059">
        <v>137291</v>
      </c>
      <c r="JC118" s="1059">
        <v>8336</v>
      </c>
      <c r="JD118" s="1059">
        <v>8162</v>
      </c>
      <c r="JE118" s="1059">
        <v>8474</v>
      </c>
      <c r="JF118" s="1059">
        <v>7648</v>
      </c>
      <c r="JG118" s="1126">
        <v>6392</v>
      </c>
      <c r="JH118" s="1059">
        <v>18423</v>
      </c>
      <c r="JI118" s="1059">
        <v>140</v>
      </c>
      <c r="JJ118" s="1059">
        <v>267</v>
      </c>
      <c r="JK118" s="1059">
        <v>336</v>
      </c>
      <c r="JL118" s="1059">
        <v>363</v>
      </c>
      <c r="JM118" s="1126">
        <v>293</v>
      </c>
      <c r="JN118" s="1060">
        <v>0.13418942246760532</v>
      </c>
      <c r="JO118" s="1060">
        <v>1.6794625719769675E-2</v>
      </c>
      <c r="JP118" s="1060">
        <v>3.2712570448419506E-2</v>
      </c>
      <c r="JQ118" s="1060">
        <v>3.9650696247344817E-2</v>
      </c>
      <c r="JR118" s="1060">
        <v>4.7463389121338913E-2</v>
      </c>
      <c r="JS118" s="1072">
        <v>4.5838548185231538E-2</v>
      </c>
      <c r="JT118" s="1059">
        <v>139860</v>
      </c>
      <c r="JU118" s="1059">
        <v>133018</v>
      </c>
      <c r="JV118" s="1059">
        <v>126341</v>
      </c>
      <c r="JW118" s="1059">
        <v>6677</v>
      </c>
      <c r="JX118" s="1059">
        <v>1235</v>
      </c>
      <c r="JY118" s="1059">
        <v>142</v>
      </c>
      <c r="JZ118" s="1059">
        <v>5300</v>
      </c>
      <c r="KA118" s="1059">
        <v>1967</v>
      </c>
      <c r="KB118" s="1059">
        <v>3761</v>
      </c>
      <c r="KC118" s="1059">
        <v>788</v>
      </c>
      <c r="KD118" s="1059">
        <v>326</v>
      </c>
      <c r="KE118" s="1060">
        <v>0.90333905333905329</v>
      </c>
      <c r="KF118" s="1072">
        <v>9.6660946660946712E-2</v>
      </c>
      <c r="KG118" s="1059">
        <v>8343</v>
      </c>
      <c r="KH118" s="1059">
        <v>7623</v>
      </c>
      <c r="KI118" s="1059">
        <v>7298</v>
      </c>
      <c r="KJ118" s="1059">
        <v>325</v>
      </c>
      <c r="KK118" s="1059">
        <v>30</v>
      </c>
      <c r="KL118" s="1059">
        <v>17</v>
      </c>
      <c r="KM118" s="1059">
        <v>278</v>
      </c>
      <c r="KN118" s="1059">
        <v>336</v>
      </c>
      <c r="KO118" s="1059">
        <v>331</v>
      </c>
      <c r="KP118" s="1059">
        <v>46</v>
      </c>
      <c r="KQ118" s="1059">
        <v>7</v>
      </c>
      <c r="KR118" s="1060">
        <v>0.87474529545726953</v>
      </c>
      <c r="KS118" s="1072">
        <v>0.12525470454273047</v>
      </c>
      <c r="KT118" s="1059">
        <v>5028</v>
      </c>
      <c r="KU118" s="1059">
        <v>4683</v>
      </c>
      <c r="KV118" s="1059">
        <v>4497</v>
      </c>
      <c r="KW118" s="1059">
        <v>186</v>
      </c>
      <c r="KX118" s="1059">
        <v>23</v>
      </c>
      <c r="KY118" s="1059">
        <v>15</v>
      </c>
      <c r="KZ118" s="1059">
        <v>148</v>
      </c>
      <c r="LA118" s="1059">
        <v>163</v>
      </c>
      <c r="LB118" s="1059">
        <v>148</v>
      </c>
      <c r="LC118" s="1059">
        <v>24</v>
      </c>
      <c r="LD118" s="1059">
        <v>10</v>
      </c>
      <c r="LE118" s="1060">
        <v>0.89439140811455842</v>
      </c>
      <c r="LF118" s="1072">
        <v>0.10560859188544158</v>
      </c>
      <c r="LG118" s="1059">
        <v>3147</v>
      </c>
      <c r="LH118" s="1059">
        <v>2933</v>
      </c>
      <c r="LI118" s="1059">
        <v>2845</v>
      </c>
      <c r="LJ118" s="1059">
        <v>88</v>
      </c>
      <c r="LK118" s="1059">
        <v>13</v>
      </c>
      <c r="LL118" s="1059">
        <v>5</v>
      </c>
      <c r="LM118" s="1059">
        <v>70</v>
      </c>
      <c r="LN118" s="1059">
        <v>107</v>
      </c>
      <c r="LO118" s="1059">
        <v>83</v>
      </c>
      <c r="LP118" s="1059">
        <v>18</v>
      </c>
      <c r="LQ118" s="1059">
        <v>6</v>
      </c>
      <c r="LR118" s="1060">
        <v>0.90403558945027007</v>
      </c>
      <c r="LS118" s="1072">
        <v>9.5964410549729928E-2</v>
      </c>
      <c r="LT118" s="1059">
        <v>8755</v>
      </c>
      <c r="LU118" s="1059">
        <v>8199</v>
      </c>
      <c r="LV118" s="1059">
        <v>7898</v>
      </c>
      <c r="LW118" s="1059">
        <v>301</v>
      </c>
      <c r="LX118" s="1059">
        <v>40</v>
      </c>
      <c r="LY118" s="1059">
        <v>18</v>
      </c>
      <c r="LZ118" s="1059">
        <v>243</v>
      </c>
      <c r="MA118" s="1059">
        <v>270</v>
      </c>
      <c r="MB118" s="1059">
        <v>210</v>
      </c>
      <c r="MC118" s="1059">
        <v>59</v>
      </c>
      <c r="MD118" s="1059">
        <v>17</v>
      </c>
      <c r="ME118" s="1060">
        <v>0.90211307824100517</v>
      </c>
      <c r="MF118" s="1072">
        <v>9.7886921758994827E-2</v>
      </c>
      <c r="MG118" s="1059">
        <v>1832</v>
      </c>
      <c r="MH118" s="1059">
        <v>1702</v>
      </c>
      <c r="MI118" s="1059">
        <v>1642</v>
      </c>
      <c r="MJ118" s="1059">
        <v>60</v>
      </c>
      <c r="MK118" s="1059">
        <v>7</v>
      </c>
      <c r="ML118" s="1059">
        <v>7</v>
      </c>
      <c r="MM118" s="1059">
        <v>46</v>
      </c>
      <c r="MN118" s="1059">
        <v>54</v>
      </c>
      <c r="MO118" s="1059">
        <v>58</v>
      </c>
      <c r="MP118" s="1059">
        <v>16</v>
      </c>
      <c r="MQ118" s="1059">
        <v>2</v>
      </c>
      <c r="MR118" s="1060">
        <v>0.89628820960698685</v>
      </c>
      <c r="MS118" s="1072">
        <v>0.10371179039301315</v>
      </c>
      <c r="MT118" s="1059">
        <v>3700</v>
      </c>
      <c r="MU118" s="1059">
        <v>3444</v>
      </c>
      <c r="MV118" s="1059">
        <v>3308</v>
      </c>
      <c r="MW118" s="1059">
        <v>136</v>
      </c>
      <c r="MX118" s="1059">
        <v>13</v>
      </c>
      <c r="MY118" s="1059">
        <v>3</v>
      </c>
      <c r="MZ118" s="1059">
        <v>120</v>
      </c>
      <c r="NA118" s="1059">
        <v>99</v>
      </c>
      <c r="NB118" s="1059">
        <v>123</v>
      </c>
      <c r="NC118" s="1059">
        <v>22</v>
      </c>
      <c r="ND118" s="1059">
        <v>12</v>
      </c>
      <c r="NE118" s="1060">
        <v>0.89405405405405403</v>
      </c>
      <c r="NF118" s="1072">
        <v>0.10594594594594597</v>
      </c>
      <c r="NG118" s="1059">
        <v>2693</v>
      </c>
      <c r="NH118" s="1059">
        <v>2520</v>
      </c>
      <c r="NI118" s="1059">
        <v>2427</v>
      </c>
      <c r="NJ118" s="1059">
        <v>93</v>
      </c>
      <c r="NK118" s="1059">
        <v>5</v>
      </c>
      <c r="NL118" s="1059">
        <v>5</v>
      </c>
      <c r="NM118" s="1059">
        <v>83</v>
      </c>
      <c r="NN118" s="1059">
        <v>65</v>
      </c>
      <c r="NO118" s="1059">
        <v>93</v>
      </c>
      <c r="NP118" s="1059">
        <v>13</v>
      </c>
      <c r="NQ118" s="1059">
        <v>2</v>
      </c>
      <c r="NR118" s="1060">
        <v>0.90122539918306721</v>
      </c>
      <c r="NS118" s="1072">
        <v>9.8774600816932789E-2</v>
      </c>
      <c r="NT118" s="1059">
        <v>6490</v>
      </c>
      <c r="NU118" s="1059">
        <v>6143</v>
      </c>
      <c r="NV118" s="1059">
        <v>5904</v>
      </c>
      <c r="NW118" s="1059">
        <v>239</v>
      </c>
      <c r="NX118" s="1059">
        <v>14</v>
      </c>
      <c r="NY118" s="1059">
        <v>8</v>
      </c>
      <c r="NZ118" s="1059">
        <v>217</v>
      </c>
      <c r="OA118" s="1059">
        <v>124</v>
      </c>
      <c r="OB118" s="1059">
        <v>174</v>
      </c>
      <c r="OC118" s="1059">
        <v>36</v>
      </c>
      <c r="OD118" s="1059">
        <v>13</v>
      </c>
      <c r="OE118" s="1060">
        <v>0.90970724191063179</v>
      </c>
      <c r="OF118" s="1072">
        <v>9.0292758089368208E-2</v>
      </c>
      <c r="OG118" s="1059">
        <v>39988</v>
      </c>
      <c r="OH118" s="1059">
        <v>37247</v>
      </c>
      <c r="OI118" s="1059">
        <v>35819</v>
      </c>
      <c r="OJ118" s="1059">
        <v>1428</v>
      </c>
      <c r="OK118" s="1059">
        <v>145</v>
      </c>
      <c r="OL118" s="1059">
        <v>78</v>
      </c>
      <c r="OM118" s="1059">
        <v>1205</v>
      </c>
      <c r="ON118" s="1059">
        <v>1218</v>
      </c>
      <c r="OO118" s="1059">
        <v>1220</v>
      </c>
      <c r="OP118" s="1059">
        <v>234</v>
      </c>
      <c r="OQ118" s="1059">
        <v>69</v>
      </c>
      <c r="OR118" s="1060">
        <v>0.89574372311693506</v>
      </c>
      <c r="OS118" s="1072">
        <v>0.10425627688306494</v>
      </c>
      <c r="OT118" s="1059">
        <v>141162</v>
      </c>
      <c r="OU118" s="1059">
        <v>7.6145362420481435</v>
      </c>
      <c r="OV118" s="1060">
        <v>0</v>
      </c>
      <c r="OW118" s="1072">
        <v>1.1627906976744186E-2</v>
      </c>
      <c r="OX118" s="1059" t="s">
        <v>770</v>
      </c>
      <c r="OY118" s="1060" t="s">
        <v>770</v>
      </c>
      <c r="OZ118" s="1059" t="s">
        <v>770</v>
      </c>
      <c r="PA118" s="1060" t="s">
        <v>770</v>
      </c>
      <c r="PB118" s="1072" t="s">
        <v>770</v>
      </c>
      <c r="PC118" s="1059">
        <v>3730</v>
      </c>
      <c r="PD118" s="1059">
        <v>710</v>
      </c>
      <c r="PE118" s="1126">
        <v>350</v>
      </c>
      <c r="PF118" s="1059">
        <v>3630</v>
      </c>
      <c r="PG118" s="1059">
        <v>700</v>
      </c>
      <c r="PH118" s="1126">
        <v>340</v>
      </c>
      <c r="PI118" s="1059">
        <v>3490</v>
      </c>
      <c r="PJ118" s="1059">
        <v>700</v>
      </c>
      <c r="PK118" s="1126">
        <v>280</v>
      </c>
      <c r="PL118" s="1059">
        <v>3340</v>
      </c>
      <c r="PM118" s="1059">
        <v>720</v>
      </c>
      <c r="PN118" s="1126">
        <v>250</v>
      </c>
      <c r="PO118" s="1059">
        <v>3210</v>
      </c>
      <c r="PP118" s="1059">
        <v>720</v>
      </c>
      <c r="PQ118" s="1126">
        <v>230</v>
      </c>
      <c r="PR118" s="1059">
        <v>3050</v>
      </c>
      <c r="PS118" s="1059">
        <v>740</v>
      </c>
      <c r="PT118" s="1126">
        <v>220</v>
      </c>
      <c r="PU118" s="1059">
        <v>27</v>
      </c>
      <c r="PV118" s="1059">
        <v>25</v>
      </c>
      <c r="PW118" s="1059">
        <v>26</v>
      </c>
      <c r="PX118" s="1059">
        <v>39</v>
      </c>
      <c r="PY118" s="1059">
        <v>28</v>
      </c>
      <c r="PZ118" s="1059">
        <v>42</v>
      </c>
      <c r="QA118" s="1059">
        <v>43</v>
      </c>
      <c r="QB118" s="1126">
        <v>46</v>
      </c>
      <c r="QC118" s="1059">
        <v>1610</v>
      </c>
      <c r="QD118" s="1059">
        <v>1593</v>
      </c>
      <c r="QE118" s="1059">
        <v>1521</v>
      </c>
      <c r="QF118" s="1059">
        <v>1512</v>
      </c>
      <c r="QG118" s="1059">
        <v>1545</v>
      </c>
      <c r="QH118" s="1059">
        <v>1524</v>
      </c>
      <c r="QI118" s="1059">
        <v>1527</v>
      </c>
      <c r="QJ118" s="1059">
        <v>1479</v>
      </c>
      <c r="QK118" s="1126">
        <v>1587</v>
      </c>
      <c r="QL118" s="1059">
        <v>1665</v>
      </c>
      <c r="QM118" s="1059">
        <v>1614</v>
      </c>
      <c r="QN118" s="1059">
        <v>1745</v>
      </c>
      <c r="QO118" s="1059">
        <v>1739</v>
      </c>
      <c r="QP118" s="1059">
        <v>1845</v>
      </c>
      <c r="QQ118" s="1059">
        <v>1991</v>
      </c>
      <c r="QR118" s="1059">
        <v>1969</v>
      </c>
      <c r="QS118" s="1059">
        <v>1867</v>
      </c>
      <c r="QT118" s="1059">
        <v>1905</v>
      </c>
      <c r="QU118" s="1059">
        <v>1863</v>
      </c>
      <c r="QV118" s="1059">
        <v>1785</v>
      </c>
      <c r="QW118" s="1059">
        <v>1812</v>
      </c>
      <c r="QX118" s="1059">
        <v>1738</v>
      </c>
      <c r="QY118" s="1059">
        <v>1740</v>
      </c>
      <c r="QZ118" s="1059">
        <v>1629</v>
      </c>
      <c r="RA118" s="1059">
        <v>1666</v>
      </c>
      <c r="RB118" s="1059">
        <v>1829</v>
      </c>
      <c r="RC118" s="1059">
        <v>1804</v>
      </c>
      <c r="RD118" s="1059">
        <v>1770</v>
      </c>
      <c r="RE118" s="1059">
        <v>1264</v>
      </c>
      <c r="RF118" s="1059">
        <v>1055</v>
      </c>
      <c r="RG118" s="1059">
        <v>1038</v>
      </c>
      <c r="RH118" s="1059">
        <v>1319</v>
      </c>
      <c r="RI118" s="1059">
        <v>1267</v>
      </c>
      <c r="RJ118" s="1126">
        <v>1247</v>
      </c>
      <c r="RK118" s="1059">
        <v>1543</v>
      </c>
      <c r="RL118" s="1059">
        <v>1677</v>
      </c>
      <c r="RM118" s="1059">
        <v>1679</v>
      </c>
      <c r="RN118" s="1059">
        <v>1782</v>
      </c>
      <c r="RO118" s="1059">
        <v>1950</v>
      </c>
      <c r="RP118" s="1059">
        <v>1961</v>
      </c>
      <c r="RQ118" s="1059">
        <v>1844</v>
      </c>
      <c r="RR118" s="1059">
        <v>1894</v>
      </c>
      <c r="RS118" s="1059">
        <v>1817</v>
      </c>
      <c r="RT118" s="1059">
        <v>1752</v>
      </c>
      <c r="RU118" s="1059">
        <v>1784</v>
      </c>
      <c r="RV118" s="1059">
        <v>1714</v>
      </c>
      <c r="RW118" s="1059">
        <v>1724</v>
      </c>
      <c r="RX118" s="1059">
        <v>1629</v>
      </c>
      <c r="RY118" s="1059">
        <v>1683</v>
      </c>
      <c r="RZ118" s="1059">
        <v>1801</v>
      </c>
      <c r="SA118" s="1059">
        <v>1793</v>
      </c>
      <c r="SB118" s="1059">
        <v>1878</v>
      </c>
      <c r="SC118" s="1059">
        <v>1736</v>
      </c>
      <c r="SD118" s="1059">
        <v>1303</v>
      </c>
      <c r="SE118" s="1059">
        <v>1039</v>
      </c>
      <c r="SF118" s="1059">
        <v>1267</v>
      </c>
      <c r="SG118" s="1059">
        <v>1157</v>
      </c>
      <c r="SH118" s="1059">
        <v>1242</v>
      </c>
      <c r="SI118" s="1126">
        <v>1378</v>
      </c>
      <c r="SJ118" s="1059">
        <v>1589</v>
      </c>
      <c r="SK118" s="1059">
        <v>1591</v>
      </c>
      <c r="SL118" s="1059">
        <v>1721</v>
      </c>
      <c r="SM118" s="1059">
        <v>1870</v>
      </c>
      <c r="SN118" s="1059">
        <v>1924</v>
      </c>
      <c r="SO118" s="1059">
        <v>1783</v>
      </c>
      <c r="SP118" s="1059">
        <v>1874</v>
      </c>
      <c r="SQ118" s="1059">
        <v>1807</v>
      </c>
      <c r="SR118" s="1059">
        <v>1745</v>
      </c>
      <c r="SS118" s="1059">
        <v>1761</v>
      </c>
      <c r="ST118" s="1059">
        <v>1718</v>
      </c>
      <c r="SU118" s="1059">
        <v>1734</v>
      </c>
      <c r="SV118" s="1059">
        <v>1635</v>
      </c>
      <c r="SW118" s="1059">
        <v>1672</v>
      </c>
      <c r="SX118" s="1059">
        <v>1802</v>
      </c>
      <c r="SY118" s="1059">
        <v>1785</v>
      </c>
      <c r="SZ118" s="1059">
        <v>1856</v>
      </c>
      <c r="TA118" s="1059">
        <v>1853</v>
      </c>
      <c r="TB118" s="1059">
        <v>1822</v>
      </c>
      <c r="TC118" s="1059">
        <v>1238</v>
      </c>
      <c r="TD118" s="1059">
        <v>1219</v>
      </c>
      <c r="TE118" s="1059">
        <v>1049</v>
      </c>
      <c r="TF118" s="1059">
        <v>1165</v>
      </c>
      <c r="TG118" s="1059">
        <v>1329</v>
      </c>
      <c r="TH118" s="1126">
        <v>1410</v>
      </c>
      <c r="TI118" s="1059">
        <v>690</v>
      </c>
      <c r="TJ118" s="1059">
        <v>947</v>
      </c>
      <c r="TK118" s="1059">
        <v>1637</v>
      </c>
      <c r="TL118" s="1060">
        <v>0.57849725106902872</v>
      </c>
      <c r="TM118" s="1060">
        <v>0.55442004800520184</v>
      </c>
      <c r="TN118" s="1060">
        <v>0.60220690618250572</v>
      </c>
      <c r="TO118" s="1126" t="s">
        <v>3499</v>
      </c>
      <c r="TP118" s="1059">
        <v>589</v>
      </c>
      <c r="TQ118" s="1059">
        <v>1025</v>
      </c>
      <c r="TR118" s="1059">
        <v>1614</v>
      </c>
      <c r="TS118" s="1060">
        <v>0.63506815365551428</v>
      </c>
      <c r="TT118" s="1060">
        <v>0.61128697123654441</v>
      </c>
      <c r="TU118" s="1060">
        <v>0.65820791506573717</v>
      </c>
      <c r="TV118" s="1126" t="s">
        <v>3499</v>
      </c>
      <c r="TW118" s="1059">
        <v>541</v>
      </c>
      <c r="TX118" s="1059">
        <v>1176</v>
      </c>
      <c r="TY118" s="1059">
        <v>1717</v>
      </c>
      <c r="TZ118" s="1060">
        <v>0.68491555037856722</v>
      </c>
      <c r="UA118" s="1060">
        <v>0.66255013616468716</v>
      </c>
      <c r="UB118" s="1060">
        <v>0.70645538537543806</v>
      </c>
      <c r="UC118" s="1126" t="s">
        <v>2154</v>
      </c>
      <c r="UD118" s="1059">
        <v>538</v>
      </c>
      <c r="UE118" s="1059">
        <v>1212</v>
      </c>
      <c r="UF118" s="1059">
        <v>1750</v>
      </c>
      <c r="UG118" s="1060">
        <v>0.69257142857142862</v>
      </c>
      <c r="UH118" s="1060">
        <v>0.67055031377852992</v>
      </c>
      <c r="UI118" s="1060">
        <v>0.71374896060012838</v>
      </c>
      <c r="UJ118" s="1126" t="s">
        <v>2154</v>
      </c>
      <c r="UK118" s="1059">
        <v>487</v>
      </c>
      <c r="UL118" s="1059">
        <v>1228</v>
      </c>
      <c r="UM118" s="1059">
        <v>1715</v>
      </c>
      <c r="UN118" s="1060">
        <v>0.71603498542274058</v>
      </c>
      <c r="UO118" s="1060">
        <v>0.69422952082493783</v>
      </c>
      <c r="UP118" s="1060">
        <v>0.7368748118040902</v>
      </c>
      <c r="UQ118" s="1126" t="s">
        <v>2154</v>
      </c>
      <c r="UR118" s="1059">
        <v>22188</v>
      </c>
      <c r="US118" s="1059">
        <v>21777</v>
      </c>
      <c r="UT118" s="1059">
        <v>411</v>
      </c>
      <c r="UU118" s="1059">
        <v>362</v>
      </c>
      <c r="UV118" s="1060">
        <v>0.88077858880778592</v>
      </c>
      <c r="UW118" s="1059">
        <v>49</v>
      </c>
      <c r="UX118" s="1072">
        <v>0.11922141119221411</v>
      </c>
      <c r="UY118" s="1059">
        <v>16498</v>
      </c>
      <c r="UZ118" s="1059">
        <v>11721</v>
      </c>
      <c r="VA118" s="1059">
        <v>2055</v>
      </c>
      <c r="VB118" s="1059">
        <v>2722</v>
      </c>
      <c r="VC118" s="1060">
        <v>0.71044975148502854</v>
      </c>
      <c r="VD118" s="1060">
        <v>0.12456055279427809</v>
      </c>
      <c r="VE118" s="1072">
        <v>0.16498969572069341</v>
      </c>
      <c r="VF118" s="1059">
        <v>40824</v>
      </c>
      <c r="VG118" s="1059">
        <v>2421</v>
      </c>
      <c r="VH118" s="1059">
        <v>2796</v>
      </c>
      <c r="VI118" s="1059">
        <v>1278</v>
      </c>
      <c r="VJ118" s="1059">
        <v>30486</v>
      </c>
      <c r="VK118" s="1059">
        <v>2521</v>
      </c>
      <c r="VL118" s="1059">
        <v>16991</v>
      </c>
      <c r="VM118" s="1072">
        <v>0.14837266788299688</v>
      </c>
      <c r="VN118" s="1059">
        <v>11413</v>
      </c>
      <c r="VO118" s="1059">
        <v>8</v>
      </c>
      <c r="VP118" s="1059">
        <v>1979</v>
      </c>
      <c r="VQ118" s="1059">
        <v>2652</v>
      </c>
      <c r="VR118" s="1059">
        <v>993</v>
      </c>
      <c r="VS118" s="1126">
        <v>17045</v>
      </c>
      <c r="VT118" s="1059">
        <v>6511</v>
      </c>
      <c r="VU118" s="1059">
        <v>5856</v>
      </c>
      <c r="VV118" s="1059">
        <v>647</v>
      </c>
      <c r="VW118" s="1059">
        <v>8</v>
      </c>
      <c r="VX118" s="1059">
        <v>655</v>
      </c>
      <c r="VY118" s="1060">
        <v>9.9370296421440643E-2</v>
      </c>
      <c r="VZ118" s="1072">
        <v>0.10059898633082476</v>
      </c>
      <c r="WA118" s="1059">
        <v>565</v>
      </c>
      <c r="WB118" s="1059">
        <v>525</v>
      </c>
      <c r="WC118" s="1059">
        <v>450</v>
      </c>
      <c r="WD118" s="1059">
        <v>450</v>
      </c>
      <c r="WE118" s="1059">
        <v>420</v>
      </c>
      <c r="WF118" s="1059">
        <v>395</v>
      </c>
      <c r="WG118" s="1126">
        <v>360</v>
      </c>
      <c r="WH118" s="1059">
        <v>2645</v>
      </c>
      <c r="WI118" s="1059">
        <v>656</v>
      </c>
      <c r="WJ118" s="1060">
        <v>0.24801512287334593</v>
      </c>
      <c r="WK118" s="1126">
        <v>222</v>
      </c>
      <c r="WL118" s="1059">
        <v>74</v>
      </c>
      <c r="WM118" s="1060">
        <v>4.9798115746971738E-2</v>
      </c>
      <c r="WN118" s="1060">
        <v>3.9852422821900151E-2</v>
      </c>
      <c r="WO118" s="1072">
        <v>6.2065440935822419E-2</v>
      </c>
      <c r="WP118" s="1059" t="s">
        <v>770</v>
      </c>
      <c r="WQ118" s="1060" t="s">
        <v>770</v>
      </c>
      <c r="WR118" s="1060" t="s">
        <v>770</v>
      </c>
      <c r="WS118" s="1072" t="s">
        <v>770</v>
      </c>
      <c r="WT118" s="1059">
        <v>85</v>
      </c>
      <c r="WU118" s="1060">
        <v>5.8339052848318459E-2</v>
      </c>
      <c r="WV118" s="1060">
        <v>4.7425327970069951E-2</v>
      </c>
      <c r="WW118" s="1072">
        <v>7.1575579192732372E-2</v>
      </c>
      <c r="WX118" s="1059">
        <v>103</v>
      </c>
      <c r="WY118" s="1060">
        <v>6.3975155279503107E-2</v>
      </c>
      <c r="WZ118" s="1060">
        <v>5.3029031997909322E-2</v>
      </c>
      <c r="XA118" s="1072">
        <v>7.6997035726261459E-2</v>
      </c>
      <c r="XB118" s="1059">
        <v>1360</v>
      </c>
      <c r="XC118" s="1059">
        <v>57409</v>
      </c>
      <c r="XD118" s="1072">
        <v>2.3689665383476458E-2</v>
      </c>
      <c r="XE118" s="1059">
        <v>640</v>
      </c>
      <c r="XF118" s="1059">
        <v>7535</v>
      </c>
      <c r="XG118" s="1060">
        <v>8.4936960849369608E-2</v>
      </c>
      <c r="XH118" s="1060">
        <v>7.8851732870742153E-2</v>
      </c>
      <c r="XI118" s="1060">
        <v>9.1445184213056835E-2</v>
      </c>
      <c r="XJ118" s="1059">
        <v>745</v>
      </c>
      <c r="XK118" s="1059">
        <v>7615</v>
      </c>
      <c r="XL118" s="1060">
        <v>9.7833223900196983E-2</v>
      </c>
      <c r="XM118" s="1060">
        <v>9.136192840973352E-2</v>
      </c>
      <c r="XN118" s="1060">
        <v>0.10471006848045021</v>
      </c>
      <c r="XO118" s="1059">
        <v>705</v>
      </c>
      <c r="XP118" s="1059">
        <v>7765</v>
      </c>
      <c r="XQ118" s="1060">
        <v>9.0792015453960082E-2</v>
      </c>
      <c r="XR118" s="1060">
        <v>8.4602263171927344E-2</v>
      </c>
      <c r="XS118" s="1060">
        <v>9.7386449857533086E-2</v>
      </c>
      <c r="XT118" s="1059">
        <v>700</v>
      </c>
      <c r="XU118" s="1059">
        <v>7800</v>
      </c>
      <c r="XV118" s="1060">
        <v>8.9743589743589744E-2</v>
      </c>
      <c r="XW118" s="1060">
        <v>8.3601036696213937E-2</v>
      </c>
      <c r="XX118" s="1060">
        <v>9.6290042104974397E-2</v>
      </c>
      <c r="XY118" s="1059">
        <v>710</v>
      </c>
      <c r="XZ118" s="1059">
        <v>7875</v>
      </c>
      <c r="YA118" s="1060">
        <v>9.015873015873016E-2</v>
      </c>
      <c r="YB118" s="1060">
        <v>8.4031227648310711E-2</v>
      </c>
      <c r="YC118" s="1060">
        <v>9.6685882381444183E-2</v>
      </c>
      <c r="YD118" s="1059">
        <v>630</v>
      </c>
      <c r="YE118" s="1059">
        <v>6745</v>
      </c>
      <c r="YF118" s="1060">
        <v>9.3402520385470714E-2</v>
      </c>
      <c r="YG118" s="1060">
        <v>8.6687534079971679E-2</v>
      </c>
      <c r="YH118" s="1060">
        <v>0.10058037946226468</v>
      </c>
      <c r="YI118" s="1059">
        <v>695</v>
      </c>
      <c r="YJ118" s="1059" t="s">
        <v>770</v>
      </c>
      <c r="YK118" s="1060">
        <v>9.2999999999999999E-2</v>
      </c>
      <c r="YL118" s="1060">
        <v>8.6999999999999994E-2</v>
      </c>
      <c r="YM118" s="1072">
        <v>0.1</v>
      </c>
      <c r="YN118" s="1059">
        <v>740</v>
      </c>
      <c r="YO118" s="1059">
        <v>770</v>
      </c>
      <c r="YP118" s="1059">
        <v>785</v>
      </c>
      <c r="YQ118" s="1059">
        <v>690</v>
      </c>
      <c r="YR118" s="1059">
        <v>665</v>
      </c>
      <c r="YS118" s="1059">
        <v>605</v>
      </c>
      <c r="YT118" s="1126">
        <v>535</v>
      </c>
      <c r="YU118" s="1059">
        <v>55</v>
      </c>
      <c r="YV118" s="1059">
        <v>823</v>
      </c>
      <c r="YW118" s="1060">
        <v>6.6828675577156743E-2</v>
      </c>
      <c r="YX118" s="1060">
        <v>5.1701058472176847E-2</v>
      </c>
      <c r="YY118" s="1060">
        <v>8.5981271805581252E-2</v>
      </c>
      <c r="YZ118" s="1059">
        <v>43</v>
      </c>
      <c r="ZA118" s="1059">
        <v>823</v>
      </c>
      <c r="ZB118" s="1060">
        <v>5.2247873633049821E-2</v>
      </c>
      <c r="ZC118" s="1060">
        <v>3.9018455733918607E-2</v>
      </c>
      <c r="ZD118" s="1060">
        <v>6.9637753823876228E-2</v>
      </c>
      <c r="ZE118" s="1059">
        <v>50</v>
      </c>
      <c r="ZF118" s="1059">
        <v>818</v>
      </c>
      <c r="ZG118" s="1060">
        <v>6.1124694376528114E-2</v>
      </c>
      <c r="ZH118" s="1060">
        <v>4.6669911343793676E-2</v>
      </c>
      <c r="ZI118" s="1060">
        <v>7.9682267298668577E-2</v>
      </c>
      <c r="ZJ118" s="1059">
        <v>112</v>
      </c>
      <c r="ZK118" s="1059">
        <v>814</v>
      </c>
      <c r="ZL118" s="1060">
        <v>0.13759213759213759</v>
      </c>
      <c r="ZM118" s="1060">
        <v>0.11562469537313362</v>
      </c>
      <c r="ZN118" s="1072">
        <v>0.16296409022014691</v>
      </c>
      <c r="ZO118" s="1059">
        <v>1601</v>
      </c>
      <c r="ZP118" s="1059">
        <v>134</v>
      </c>
      <c r="ZQ118" s="1059">
        <v>1467</v>
      </c>
      <c r="ZR118" s="1060">
        <v>0.91630231105559024</v>
      </c>
      <c r="ZS118" s="1059">
        <v>701</v>
      </c>
      <c r="ZT118" s="1059">
        <v>232</v>
      </c>
      <c r="ZU118" s="1059">
        <v>933</v>
      </c>
      <c r="ZV118" s="1060">
        <v>0.47784594410361281</v>
      </c>
      <c r="ZW118" s="1060">
        <v>0.45237623012333283</v>
      </c>
      <c r="ZX118" s="1060">
        <v>0.50343137945267391</v>
      </c>
      <c r="ZY118" s="1060">
        <v>0.63599182004089982</v>
      </c>
      <c r="ZZ118" s="1060">
        <v>0.61104476074127467</v>
      </c>
      <c r="AAA118" s="1072">
        <v>0.66022852816908428</v>
      </c>
      <c r="AAB118" s="1059">
        <v>192</v>
      </c>
      <c r="AAC118" s="1059">
        <v>1351</v>
      </c>
      <c r="AAD118" s="1059">
        <v>1543</v>
      </c>
      <c r="AAE118" s="1060">
        <v>0.87556707712248871</v>
      </c>
      <c r="AAF118" s="1059">
        <v>656</v>
      </c>
      <c r="AAG118" s="1060">
        <v>0.48556624722427832</v>
      </c>
      <c r="AAH118" s="1060">
        <v>0.45899420241850991</v>
      </c>
      <c r="AAI118" s="1060">
        <v>0.51222014170560104</v>
      </c>
      <c r="AAJ118" s="1059">
        <v>215</v>
      </c>
      <c r="AAK118" s="1059">
        <v>871</v>
      </c>
      <c r="AAL118" s="1060">
        <v>0.64470762398223536</v>
      </c>
      <c r="AAM118" s="1060">
        <v>0.61880940142987839</v>
      </c>
      <c r="AAN118" s="1072">
        <v>0.66978525106941944</v>
      </c>
      <c r="AAO118" s="1059">
        <v>1438</v>
      </c>
      <c r="AAP118" s="1059">
        <v>680</v>
      </c>
      <c r="AAQ118" s="1060">
        <v>0.47287899860917942</v>
      </c>
      <c r="AAR118" s="1060">
        <v>0.44718085295846682</v>
      </c>
      <c r="AAS118" s="1060">
        <v>0.49872165974650318</v>
      </c>
      <c r="AAT118" s="1059">
        <v>270</v>
      </c>
      <c r="AAU118" s="1059">
        <v>950</v>
      </c>
      <c r="AAV118" s="1060">
        <v>0.6606397774687065</v>
      </c>
      <c r="AAW118" s="1060">
        <v>0.63576798800794965</v>
      </c>
      <c r="AAX118" s="1072">
        <v>0.68465559058568948</v>
      </c>
      <c r="AAY118" s="1059">
        <v>1479</v>
      </c>
      <c r="AAZ118" s="1059">
        <v>1442</v>
      </c>
      <c r="ABA118" s="1059">
        <v>37</v>
      </c>
      <c r="ABB118" s="1060">
        <v>0.9749830966869506</v>
      </c>
      <c r="ABC118" s="1059">
        <v>703</v>
      </c>
      <c r="ABD118" s="1060">
        <v>0.48751733703190014</v>
      </c>
      <c r="ABE118" s="1060">
        <v>0.46178594193552791</v>
      </c>
      <c r="ABF118" s="1060">
        <v>0.51331506254848824</v>
      </c>
      <c r="ABG118" s="1059">
        <v>199</v>
      </c>
      <c r="ABH118" s="1059">
        <v>902</v>
      </c>
      <c r="ABI118" s="1060">
        <v>0.62552011095700422</v>
      </c>
      <c r="ABJ118" s="1060">
        <v>0.60023713947888135</v>
      </c>
      <c r="ABK118" s="1072">
        <v>0.65013609320962285</v>
      </c>
      <c r="ABL118" s="1059">
        <v>40824</v>
      </c>
      <c r="ABM118" s="1059">
        <v>23833</v>
      </c>
      <c r="ABN118" s="1059">
        <v>16991</v>
      </c>
      <c r="ABO118" s="1059">
        <v>2421</v>
      </c>
      <c r="ABP118" s="1059">
        <v>1448</v>
      </c>
      <c r="ABQ118" s="1059">
        <v>3023</v>
      </c>
      <c r="ABR118" s="1059">
        <v>2796</v>
      </c>
      <c r="ABS118" s="1059">
        <v>3030</v>
      </c>
      <c r="ABT118" s="1059">
        <v>1752</v>
      </c>
      <c r="ABU118" s="1059">
        <v>1278</v>
      </c>
      <c r="ABV118" s="1059">
        <v>1051</v>
      </c>
      <c r="ABW118" s="1126">
        <v>192</v>
      </c>
      <c r="ABX118" s="1059">
        <v>535</v>
      </c>
      <c r="ABY118" s="1059">
        <v>540</v>
      </c>
      <c r="ABZ118" s="1059">
        <v>415</v>
      </c>
      <c r="ACA118" s="1059">
        <v>155</v>
      </c>
      <c r="ACB118" s="1059">
        <v>1485</v>
      </c>
      <c r="ACC118" s="1059">
        <v>1695</v>
      </c>
      <c r="ACD118" s="1059">
        <v>915</v>
      </c>
      <c r="ACE118" s="1059">
        <v>605</v>
      </c>
      <c r="ACF118" s="1059">
        <v>520</v>
      </c>
      <c r="ACG118" s="1059">
        <v>390</v>
      </c>
      <c r="ACH118" s="1059">
        <v>175</v>
      </c>
      <c r="ACI118" s="1059">
        <v>1490</v>
      </c>
      <c r="ACJ118" s="1059">
        <v>1660</v>
      </c>
      <c r="ACK118" s="1059">
        <v>910</v>
      </c>
      <c r="ACL118" s="1059">
        <v>665</v>
      </c>
      <c r="ACM118" s="1059">
        <v>575</v>
      </c>
      <c r="ACN118" s="1059">
        <v>375</v>
      </c>
      <c r="ACO118" s="1059">
        <v>215</v>
      </c>
      <c r="ACP118" s="1059">
        <v>1585</v>
      </c>
      <c r="ACQ118" s="1059">
        <v>1780</v>
      </c>
      <c r="ACR118" s="1059">
        <v>990</v>
      </c>
      <c r="ACS118" s="1059">
        <v>690</v>
      </c>
      <c r="ACT118" s="1059">
        <v>645</v>
      </c>
      <c r="ACU118" s="1059">
        <v>430</v>
      </c>
      <c r="ACV118" s="1059">
        <v>245</v>
      </c>
      <c r="ACW118" s="1059">
        <v>1770</v>
      </c>
      <c r="ACX118" s="1059">
        <v>2005</v>
      </c>
      <c r="ACY118" s="1059">
        <v>1135</v>
      </c>
      <c r="ACZ118" s="1059">
        <v>785</v>
      </c>
      <c r="ADA118" s="1059">
        <v>680</v>
      </c>
      <c r="ADB118" s="1059">
        <v>510</v>
      </c>
      <c r="ADC118" s="1059">
        <v>225</v>
      </c>
      <c r="ADD118" s="1059">
        <v>2000</v>
      </c>
      <c r="ADE118" s="1059">
        <v>2220</v>
      </c>
      <c r="ADF118" s="1059">
        <v>1260</v>
      </c>
      <c r="ADG118" s="1059">
        <v>770</v>
      </c>
      <c r="ADH118" s="1059">
        <v>735</v>
      </c>
      <c r="ADI118" s="1059">
        <v>590</v>
      </c>
      <c r="ADJ118" s="1059">
        <v>255</v>
      </c>
      <c r="ADK118" s="1059">
        <v>2155</v>
      </c>
      <c r="ADL118" s="1059">
        <v>2395</v>
      </c>
      <c r="ADM118" s="1126">
        <v>1300</v>
      </c>
      <c r="ADN118" s="1059">
        <v>1633</v>
      </c>
      <c r="ADO118" s="1059">
        <v>1557</v>
      </c>
      <c r="ADP118" s="1060">
        <v>0.95345988977342311</v>
      </c>
      <c r="ADQ118" s="1059">
        <v>1546</v>
      </c>
      <c r="ADR118" s="1060">
        <v>0.94672382118799758</v>
      </c>
      <c r="ADS118" s="1059">
        <v>1695</v>
      </c>
      <c r="ADT118" s="1059">
        <v>1605</v>
      </c>
      <c r="ADU118" s="1060">
        <v>0.94690265486725667</v>
      </c>
      <c r="ADV118" s="1059">
        <v>1570</v>
      </c>
      <c r="ADW118" s="1060">
        <v>0.92625368731563418</v>
      </c>
      <c r="ADX118" s="1059">
        <v>1565</v>
      </c>
      <c r="ADY118" s="1060">
        <v>0.92330383480825962</v>
      </c>
      <c r="ADZ118" s="1059">
        <v>1556</v>
      </c>
      <c r="AEA118" s="1060">
        <v>0.91799410029498529</v>
      </c>
      <c r="AEB118" s="1059">
        <v>1518</v>
      </c>
      <c r="AEC118" s="1059">
        <v>1453</v>
      </c>
      <c r="AED118" s="1060">
        <v>0.95718050065876148</v>
      </c>
      <c r="AEE118" s="1059">
        <v>1308</v>
      </c>
      <c r="AEF118" s="1060">
        <v>0.86166007905138342</v>
      </c>
      <c r="AEG118" s="1059">
        <v>1453</v>
      </c>
      <c r="AEH118" s="1060">
        <v>0.95718050065876148</v>
      </c>
      <c r="AEI118" s="1059">
        <v>1453</v>
      </c>
      <c r="AEJ118" s="1060">
        <v>0.95718050065876148</v>
      </c>
      <c r="AEK118" s="1059">
        <v>1416</v>
      </c>
      <c r="AEL118" s="1060">
        <v>0.93280632411067199</v>
      </c>
      <c r="AEM118" s="1059">
        <v>1424</v>
      </c>
      <c r="AEN118" s="1060">
        <v>0.93807641633728589</v>
      </c>
      <c r="AEO118" s="1059">
        <v>1304</v>
      </c>
      <c r="AEP118" s="1072">
        <v>0.85902503293807642</v>
      </c>
      <c r="AEQ118" s="1158">
        <v>1607</v>
      </c>
      <c r="AER118" s="1042">
        <v>1517</v>
      </c>
      <c r="AES118" s="1144">
        <v>0.94399502177971373</v>
      </c>
      <c r="AET118" s="64">
        <v>394</v>
      </c>
      <c r="AEU118" s="1144">
        <v>0.24517734909769756</v>
      </c>
      <c r="AEV118" s="1042">
        <v>1514</v>
      </c>
      <c r="AEW118" s="1144">
        <v>0.94212818917237084</v>
      </c>
      <c r="AEX118" s="1042">
        <v>1731</v>
      </c>
      <c r="AEY118" s="1042">
        <v>1655</v>
      </c>
      <c r="AEZ118" s="1144">
        <v>0.95609474292316576</v>
      </c>
      <c r="AFA118" s="65">
        <v>1497</v>
      </c>
      <c r="AFB118" s="1144">
        <v>0.86481802426343157</v>
      </c>
      <c r="AFC118" s="65">
        <v>1261</v>
      </c>
      <c r="AFD118" s="1144">
        <v>0.72848064702484117</v>
      </c>
      <c r="AFE118" s="1042">
        <v>1493</v>
      </c>
      <c r="AFF118" s="1144">
        <v>0.86250722125938761</v>
      </c>
      <c r="AFG118" s="1042">
        <v>1147</v>
      </c>
      <c r="AFH118" s="1144">
        <v>0.66262276140958987</v>
      </c>
      <c r="AFI118" s="1042">
        <v>1936</v>
      </c>
      <c r="AFJ118" s="1042">
        <v>1837</v>
      </c>
      <c r="AFK118" s="1144">
        <v>0.94886363636363635</v>
      </c>
      <c r="AFL118" s="65">
        <v>1670</v>
      </c>
      <c r="AFM118" s="1144">
        <v>0.86260330578512401</v>
      </c>
      <c r="AFN118" s="65">
        <v>1835</v>
      </c>
      <c r="AFO118" s="1144">
        <v>0.94783057851239672</v>
      </c>
      <c r="AFP118" s="65">
        <v>1835</v>
      </c>
      <c r="AFQ118" s="1144">
        <v>0.94783057851239672</v>
      </c>
      <c r="AFR118" s="65">
        <v>1352</v>
      </c>
      <c r="AFS118" s="1144">
        <v>0.69834710743801653</v>
      </c>
      <c r="AFT118" s="65">
        <v>1749</v>
      </c>
      <c r="AFU118" s="1144">
        <v>0.90340909090909094</v>
      </c>
      <c r="AFV118" s="1042">
        <v>1797</v>
      </c>
      <c r="AFW118" s="1144">
        <v>0.92820247933884292</v>
      </c>
      <c r="AFX118" s="1042">
        <v>1719</v>
      </c>
      <c r="AFY118" s="1144">
        <v>0.88791322314049592</v>
      </c>
      <c r="AFZ118" s="1042">
        <v>1369</v>
      </c>
      <c r="AGA118" s="1144">
        <v>0.70712809917355368</v>
      </c>
      <c r="AGB118" s="1042">
        <v>1291</v>
      </c>
      <c r="AGC118" s="802">
        <v>0.66683884297520657</v>
      </c>
      <c r="AGD118" s="1042">
        <v>1641</v>
      </c>
      <c r="AGE118" s="1039">
        <v>1579</v>
      </c>
      <c r="AGF118" s="1145">
        <v>0.96221815965874469</v>
      </c>
      <c r="AGG118" s="1039">
        <v>22</v>
      </c>
      <c r="AGH118" s="1145">
        <v>1.3406459475929311E-2</v>
      </c>
      <c r="AGI118" s="1039">
        <v>1579</v>
      </c>
      <c r="AGJ118" s="1145">
        <v>0.96221815965874469</v>
      </c>
      <c r="AGK118" s="1039">
        <v>1648</v>
      </c>
      <c r="AGL118" s="1039">
        <v>1575</v>
      </c>
      <c r="AGM118" s="1145">
        <v>0.95570388349514568</v>
      </c>
      <c r="AGN118" s="1039">
        <v>1512</v>
      </c>
      <c r="AGO118" s="1145">
        <v>0.91747572815533984</v>
      </c>
      <c r="AGP118" s="1039">
        <v>1551</v>
      </c>
      <c r="AGQ118" s="1145">
        <v>0.94114077669902918</v>
      </c>
      <c r="AGR118" s="1039">
        <v>1519</v>
      </c>
      <c r="AGS118" s="1145">
        <v>0.92172330097087374</v>
      </c>
      <c r="AGT118" s="1039">
        <v>1517</v>
      </c>
      <c r="AGU118" s="1145">
        <v>0.92050970873786409</v>
      </c>
      <c r="AGV118" s="1039">
        <v>1832</v>
      </c>
      <c r="AGW118" s="1039">
        <v>1746</v>
      </c>
      <c r="AGX118" s="1145">
        <v>0.95305676855895194</v>
      </c>
      <c r="AGY118" s="1039">
        <v>1640</v>
      </c>
      <c r="AGZ118" s="1145">
        <v>0.89519650655021832</v>
      </c>
      <c r="AHA118" s="1039">
        <v>1746</v>
      </c>
      <c r="AHB118" s="1145">
        <v>0.95305676855895194</v>
      </c>
      <c r="AHC118" s="1039">
        <v>1744</v>
      </c>
      <c r="AHD118" s="1145">
        <v>0.95196506550218341</v>
      </c>
      <c r="AHE118" s="1039">
        <v>1732</v>
      </c>
      <c r="AHF118" s="1145">
        <v>0.94541484716157209</v>
      </c>
      <c r="AHG118" s="1039">
        <v>1596</v>
      </c>
      <c r="AHH118" s="1145">
        <v>0.87117903930131002</v>
      </c>
      <c r="AHI118" s="1039">
        <v>1712</v>
      </c>
      <c r="AHJ118" s="1145">
        <v>0.93449781659388642</v>
      </c>
      <c r="AHK118" s="1039">
        <v>1666</v>
      </c>
      <c r="AHL118" s="1145">
        <v>0.90938864628820959</v>
      </c>
      <c r="AHM118" s="1039">
        <v>1737</v>
      </c>
      <c r="AHN118" s="1145">
        <v>0.94814410480349343</v>
      </c>
      <c r="AHO118" s="1039">
        <v>1661</v>
      </c>
      <c r="AHP118" s="749">
        <v>0.90665938864628826</v>
      </c>
    </row>
    <row r="119" spans="1:900" x14ac:dyDescent="0.2">
      <c r="A119" s="1"/>
      <c r="B119" s="1"/>
      <c r="C119" s="394"/>
      <c r="D119" s="3"/>
      <c r="E119" s="1"/>
      <c r="F119" s="1"/>
      <c r="G119" s="1"/>
      <c r="H119" s="1"/>
      <c r="I119" s="1"/>
      <c r="J119" s="1"/>
      <c r="K119" s="1"/>
      <c r="L119" s="1"/>
      <c r="M119" s="1"/>
      <c r="N119" s="1"/>
      <c r="O119" s="1"/>
      <c r="P119" s="1"/>
      <c r="Q119" s="1"/>
      <c r="R119" s="1"/>
      <c r="S119" s="1"/>
      <c r="T119" s="1"/>
      <c r="U119" s="913"/>
      <c r="V119" s="1125"/>
      <c r="W119" s="1059"/>
      <c r="X119" s="1059"/>
      <c r="Y119" s="1059"/>
      <c r="Z119" s="1098"/>
      <c r="AA119" s="1098"/>
      <c r="AB119" s="1098"/>
      <c r="AC119" s="1098"/>
      <c r="AD119" s="1098"/>
      <c r="AE119" s="1072"/>
      <c r="AF119" s="1059"/>
      <c r="AG119" s="1059"/>
      <c r="AH119" s="1059"/>
      <c r="AI119" s="1059"/>
      <c r="AJ119" s="1098"/>
      <c r="AK119" s="1098"/>
      <c r="AL119" s="1098"/>
      <c r="AM119" s="1098"/>
      <c r="AN119" s="1098"/>
      <c r="AO119" s="1072"/>
      <c r="AP119" s="1059"/>
      <c r="AQ119" s="1059"/>
      <c r="AR119" s="1059"/>
      <c r="AS119" s="1059"/>
      <c r="AT119" s="1098"/>
      <c r="AU119" s="1098"/>
      <c r="AV119" s="1098"/>
      <c r="AW119" s="1098"/>
      <c r="AX119" s="1098"/>
      <c r="AY119" s="1072"/>
      <c r="AZ119" s="1059"/>
      <c r="BA119" s="1059"/>
      <c r="BB119" s="1059"/>
      <c r="BC119" s="1059"/>
      <c r="BD119" s="1098"/>
      <c r="BE119" s="1098"/>
      <c r="BF119" s="1098"/>
      <c r="BG119" s="1098"/>
      <c r="BH119" s="1098"/>
      <c r="BI119" s="1072"/>
      <c r="BJ119" s="1059"/>
      <c r="BK119" s="1059"/>
      <c r="BL119" s="1059"/>
      <c r="BM119" s="1059"/>
      <c r="BN119" s="1059"/>
      <c r="BO119" s="1059"/>
      <c r="BP119" s="1059"/>
      <c r="BQ119" s="1126"/>
      <c r="BR119" s="1059"/>
      <c r="BS119" s="1059"/>
      <c r="BT119" s="1059"/>
      <c r="BU119" s="1059"/>
      <c r="BV119" s="1059"/>
      <c r="BW119" s="1059"/>
      <c r="BX119" s="1059"/>
      <c r="BY119" s="1126"/>
      <c r="BZ119" s="1059"/>
      <c r="CA119" s="1059"/>
      <c r="CB119" s="1059"/>
      <c r="CC119" s="1059"/>
      <c r="CD119" s="1059"/>
      <c r="CE119" s="1059"/>
      <c r="CF119" s="1059"/>
      <c r="CG119" s="1126"/>
      <c r="CH119" s="1059"/>
      <c r="CI119" s="1059"/>
      <c r="CJ119" s="1059"/>
      <c r="CK119" s="1059"/>
      <c r="CL119" s="1059"/>
      <c r="CM119" s="1059"/>
      <c r="CN119" s="1059"/>
      <c r="CO119" s="1126"/>
      <c r="CP119" s="1059"/>
      <c r="CQ119" s="1059"/>
      <c r="CR119" s="1059"/>
      <c r="CS119" s="1059"/>
      <c r="CT119" s="1059"/>
      <c r="CU119" s="1059"/>
      <c r="CV119" s="1059"/>
      <c r="CW119" s="1126"/>
      <c r="CX119" s="1059"/>
      <c r="CY119" s="1059"/>
      <c r="CZ119" s="1059"/>
      <c r="DA119" s="1059"/>
      <c r="DB119" s="1059"/>
      <c r="DC119" s="1059"/>
      <c r="DD119" s="1059"/>
      <c r="DE119" s="1126"/>
      <c r="DF119" s="1059"/>
      <c r="DG119" s="1059"/>
      <c r="DH119" s="1059"/>
      <c r="DI119" s="1059"/>
      <c r="DJ119" s="1059"/>
      <c r="DK119" s="1059"/>
      <c r="DL119" s="1059"/>
      <c r="DM119" s="1126"/>
      <c r="DN119" s="1059"/>
      <c r="DO119" s="1059"/>
      <c r="DP119" s="1059"/>
      <c r="DQ119" s="1059"/>
      <c r="DR119" s="1059"/>
      <c r="DS119" s="1059"/>
      <c r="DT119" s="1059"/>
      <c r="DU119" s="1126"/>
      <c r="DV119" s="1059"/>
      <c r="DW119" s="1059"/>
      <c r="DX119" s="1059"/>
      <c r="DY119" s="1059"/>
      <c r="DZ119" s="1059"/>
      <c r="EA119" s="1059"/>
      <c r="EB119" s="1059"/>
      <c r="EC119" s="1126"/>
      <c r="ED119" s="1059"/>
      <c r="EE119" s="1059"/>
      <c r="EF119" s="1059"/>
      <c r="EG119" s="1059"/>
      <c r="EH119" s="1059"/>
      <c r="EI119" s="1059"/>
      <c r="EJ119" s="1059"/>
      <c r="EK119" s="1126"/>
      <c r="EL119" s="1059"/>
      <c r="EM119" s="1059"/>
      <c r="EN119" s="1059"/>
      <c r="EO119" s="1059"/>
      <c r="EP119" s="1059"/>
      <c r="EQ119" s="1059"/>
      <c r="ER119" s="1059"/>
      <c r="ES119" s="1126"/>
      <c r="ET119" s="1059"/>
      <c r="EU119" s="1059"/>
      <c r="EV119" s="1059"/>
      <c r="EW119" s="1059"/>
      <c r="EX119" s="1059"/>
      <c r="EY119" s="1059"/>
      <c r="EZ119" s="1098"/>
      <c r="FA119" s="1098"/>
      <c r="FB119" s="1098"/>
      <c r="FC119" s="64"/>
      <c r="FD119" s="1098"/>
      <c r="FE119" s="1098"/>
      <c r="FF119" s="1098"/>
      <c r="FG119" s="1126"/>
      <c r="FH119" s="1059"/>
      <c r="FI119" s="1059"/>
      <c r="FJ119" s="1059"/>
      <c r="FK119" s="1059"/>
      <c r="FL119" s="1059"/>
      <c r="FM119" s="1059"/>
      <c r="FN119" s="1098"/>
      <c r="FO119" s="1098"/>
      <c r="FP119" s="1098"/>
      <c r="FQ119" s="1059"/>
      <c r="FR119" s="1098"/>
      <c r="FS119" s="1098"/>
      <c r="FT119" s="1098"/>
      <c r="FU119" s="1126"/>
      <c r="FV119" s="1059"/>
      <c r="FW119" s="1059"/>
      <c r="FX119" s="1059"/>
      <c r="FY119" s="1059"/>
      <c r="FZ119" s="1059"/>
      <c r="GA119" s="1059"/>
      <c r="GB119" s="1098"/>
      <c r="GC119" s="1098"/>
      <c r="GD119" s="1098"/>
      <c r="GE119" s="1059"/>
      <c r="GF119" s="1098"/>
      <c r="GG119" s="1098"/>
      <c r="GH119" s="1098"/>
      <c r="GI119" s="1126"/>
      <c r="GJ119" s="1059"/>
      <c r="GK119" s="1059"/>
      <c r="GL119" s="1059"/>
      <c r="GM119" s="1059"/>
      <c r="GN119" s="1059"/>
      <c r="GO119" s="1059"/>
      <c r="GP119" s="1098"/>
      <c r="GQ119" s="1098"/>
      <c r="GR119" s="1098"/>
      <c r="GS119" s="1059"/>
      <c r="GT119" s="1098"/>
      <c r="GU119" s="1098"/>
      <c r="GV119" s="1098"/>
      <c r="GW119" s="1126"/>
      <c r="GX119" s="1059"/>
      <c r="GY119" s="1059"/>
      <c r="GZ119" s="1059"/>
      <c r="HA119" s="1059"/>
      <c r="HB119" s="1059"/>
      <c r="HC119" s="1059"/>
      <c r="HD119" s="1098"/>
      <c r="HE119" s="1098"/>
      <c r="HF119" s="1098"/>
      <c r="HG119" s="1059"/>
      <c r="HH119" s="1098"/>
      <c r="HI119" s="1098"/>
      <c r="HJ119" s="1098"/>
      <c r="HK119" s="1126"/>
      <c r="HL119" s="1059"/>
      <c r="HM119" s="1059"/>
      <c r="HN119" s="1059"/>
      <c r="HO119" s="1059"/>
      <c r="HP119" s="1059"/>
      <c r="HQ119" s="1059"/>
      <c r="HR119" s="1098"/>
      <c r="HS119" s="1098"/>
      <c r="HT119" s="1098"/>
      <c r="HU119" s="1059"/>
      <c r="HV119" s="1098"/>
      <c r="HW119" s="1098"/>
      <c r="HX119" s="1098"/>
      <c r="HY119" s="1126"/>
      <c r="HZ119" s="1059"/>
      <c r="IA119" s="1059"/>
      <c r="IB119" s="1059"/>
      <c r="IC119" s="1059"/>
      <c r="ID119" s="1059"/>
      <c r="IE119" s="1059"/>
      <c r="IF119" s="1098"/>
      <c r="IG119" s="1098"/>
      <c r="IH119" s="1098"/>
      <c r="II119" s="1059"/>
      <c r="IJ119" s="1098"/>
      <c r="IK119" s="1098"/>
      <c r="IL119" s="1098"/>
      <c r="IM119" s="1126"/>
      <c r="IN119" s="1059"/>
      <c r="IO119" s="1059"/>
      <c r="IP119" s="1059"/>
      <c r="IQ119" s="1059"/>
      <c r="IR119" s="1059"/>
      <c r="IS119" s="1059"/>
      <c r="IT119" s="1098"/>
      <c r="IU119" s="1098"/>
      <c r="IV119" s="1098"/>
      <c r="IW119" s="1059"/>
      <c r="IX119" s="1098"/>
      <c r="IY119" s="1098"/>
      <c r="IZ119" s="1098"/>
      <c r="JA119" s="1126"/>
      <c r="JB119" s="1059"/>
      <c r="JC119" s="1059"/>
      <c r="JD119" s="1059"/>
      <c r="JE119" s="1059"/>
      <c r="JF119" s="1059"/>
      <c r="JG119" s="1126"/>
      <c r="JH119" s="1059"/>
      <c r="JI119" s="1059"/>
      <c r="JJ119" s="1059"/>
      <c r="JK119" s="1059"/>
      <c r="JL119" s="1059"/>
      <c r="JM119" s="1126"/>
      <c r="JN119" s="1060"/>
      <c r="JO119" s="1060"/>
      <c r="JP119" s="1060"/>
      <c r="JQ119" s="1060"/>
      <c r="JR119" s="1060"/>
      <c r="JS119" s="1072"/>
      <c r="JT119" s="1059"/>
      <c r="JU119" s="1059"/>
      <c r="JV119" s="1059"/>
      <c r="JW119" s="1059"/>
      <c r="JX119" s="1059"/>
      <c r="JY119" s="1059"/>
      <c r="JZ119" s="1059"/>
      <c r="KA119" s="1059"/>
      <c r="KB119" s="1059"/>
      <c r="KC119" s="1059"/>
      <c r="KD119" s="1059"/>
      <c r="KE119" s="1060"/>
      <c r="KF119" s="1072"/>
      <c r="KG119" s="1059"/>
      <c r="KH119" s="1059"/>
      <c r="KI119" s="1059"/>
      <c r="KJ119" s="1059"/>
      <c r="KK119" s="1059"/>
      <c r="KL119" s="1059"/>
      <c r="KM119" s="1059"/>
      <c r="KN119" s="1059"/>
      <c r="KO119" s="1059"/>
      <c r="KP119" s="1059"/>
      <c r="KQ119" s="1059"/>
      <c r="KR119" s="1060"/>
      <c r="KS119" s="1072"/>
      <c r="KT119" s="1059"/>
      <c r="KU119" s="1059"/>
      <c r="KV119" s="1059"/>
      <c r="KW119" s="1059"/>
      <c r="KX119" s="1059"/>
      <c r="KY119" s="1059"/>
      <c r="KZ119" s="1059"/>
      <c r="LA119" s="1059"/>
      <c r="LB119" s="1059"/>
      <c r="LC119" s="1059"/>
      <c r="LD119" s="1059"/>
      <c r="LE119" s="1060"/>
      <c r="LF119" s="1072"/>
      <c r="LG119" s="1059"/>
      <c r="LH119" s="1059"/>
      <c r="LI119" s="1059"/>
      <c r="LJ119" s="1059"/>
      <c r="LK119" s="1059"/>
      <c r="LL119" s="1059"/>
      <c r="LM119" s="1059"/>
      <c r="LN119" s="1059"/>
      <c r="LO119" s="1059"/>
      <c r="LP119" s="1059"/>
      <c r="LQ119" s="1059"/>
      <c r="LR119" s="1060"/>
      <c r="LS119" s="1072"/>
      <c r="LT119" s="1059"/>
      <c r="LU119" s="1059"/>
      <c r="LV119" s="1059"/>
      <c r="LW119" s="1059"/>
      <c r="LX119" s="1059"/>
      <c r="LY119" s="1059"/>
      <c r="LZ119" s="1059"/>
      <c r="MA119" s="1059"/>
      <c r="MB119" s="1059"/>
      <c r="MC119" s="1059"/>
      <c r="MD119" s="1059"/>
      <c r="ME119" s="1060"/>
      <c r="MF119" s="1072"/>
      <c r="MG119" s="1059"/>
      <c r="MH119" s="1059"/>
      <c r="MI119" s="1059"/>
      <c r="MJ119" s="1059"/>
      <c r="MK119" s="1059"/>
      <c r="ML119" s="1059"/>
      <c r="MM119" s="1059"/>
      <c r="MN119" s="1059"/>
      <c r="MO119" s="1059"/>
      <c r="MP119" s="1059"/>
      <c r="MQ119" s="1059"/>
      <c r="MR119" s="1060"/>
      <c r="MS119" s="1072"/>
      <c r="MT119" s="1059"/>
      <c r="MU119" s="1059"/>
      <c r="MV119" s="1059"/>
      <c r="MW119" s="1059"/>
      <c r="MX119" s="1059"/>
      <c r="MY119" s="1059"/>
      <c r="MZ119" s="1059"/>
      <c r="NA119" s="1059"/>
      <c r="NB119" s="1059"/>
      <c r="NC119" s="1059"/>
      <c r="ND119" s="1059"/>
      <c r="NE119" s="1060"/>
      <c r="NF119" s="1072"/>
      <c r="NG119" s="1059"/>
      <c r="NH119" s="1059"/>
      <c r="NI119" s="1059"/>
      <c r="NJ119" s="1059"/>
      <c r="NK119" s="1059"/>
      <c r="NL119" s="1059"/>
      <c r="NM119" s="1059"/>
      <c r="NN119" s="1059"/>
      <c r="NO119" s="1059"/>
      <c r="NP119" s="1059"/>
      <c r="NQ119" s="1059"/>
      <c r="NR119" s="1060"/>
      <c r="NS119" s="1072"/>
      <c r="NT119" s="1059"/>
      <c r="NU119" s="1059"/>
      <c r="NV119" s="1059"/>
      <c r="NW119" s="1059"/>
      <c r="NX119" s="1059"/>
      <c r="NY119" s="1059"/>
      <c r="NZ119" s="1059"/>
      <c r="OA119" s="1059"/>
      <c r="OB119" s="1059"/>
      <c r="OC119" s="1059"/>
      <c r="OD119" s="1059"/>
      <c r="OE119" s="1060"/>
      <c r="OF119" s="1072"/>
      <c r="OG119" s="1059"/>
      <c r="OH119" s="1059"/>
      <c r="OI119" s="1059"/>
      <c r="OJ119" s="1059"/>
      <c r="OK119" s="1059"/>
      <c r="OL119" s="1059"/>
      <c r="OM119" s="1059"/>
      <c r="ON119" s="1059"/>
      <c r="OO119" s="1059"/>
      <c r="OP119" s="1059"/>
      <c r="OQ119" s="1059"/>
      <c r="OR119" s="1060"/>
      <c r="OS119" s="1072"/>
      <c r="OT119" s="1059"/>
      <c r="OU119" s="1059"/>
      <c r="OV119" s="1060"/>
      <c r="OW119" s="1072"/>
      <c r="OX119" s="1059"/>
      <c r="OY119" s="1060"/>
      <c r="OZ119" s="1059"/>
      <c r="PA119" s="1060"/>
      <c r="PB119" s="1072"/>
      <c r="PC119" s="1059"/>
      <c r="PD119" s="1059"/>
      <c r="PE119" s="1126"/>
      <c r="PF119" s="1059"/>
      <c r="PG119" s="1059"/>
      <c r="PH119" s="1126"/>
      <c r="PI119" s="1059"/>
      <c r="PJ119" s="1059"/>
      <c r="PK119" s="1126"/>
      <c r="PL119" s="1059"/>
      <c r="PM119" s="1059"/>
      <c r="PN119" s="1126"/>
      <c r="PO119" s="1059"/>
      <c r="PP119" s="1059"/>
      <c r="PQ119" s="1126"/>
      <c r="PR119" s="1059"/>
      <c r="PS119" s="1059"/>
      <c r="PT119" s="1126"/>
      <c r="PU119" s="1059"/>
      <c r="PV119" s="1059"/>
      <c r="PW119" s="1059"/>
      <c r="PX119" s="1059"/>
      <c r="PY119" s="1059"/>
      <c r="PZ119" s="1059"/>
      <c r="QA119" s="1059"/>
      <c r="QB119" s="1126"/>
      <c r="QC119" s="1059"/>
      <c r="QD119" s="1059"/>
      <c r="QE119" s="1059"/>
      <c r="QF119" s="1059"/>
      <c r="QG119" s="1059"/>
      <c r="QH119" s="1059"/>
      <c r="QI119" s="1059"/>
      <c r="QJ119" s="1059"/>
      <c r="QK119" s="1126"/>
      <c r="QL119" s="1059"/>
      <c r="QM119" s="1059"/>
      <c r="QN119" s="1059"/>
      <c r="QO119" s="1059"/>
      <c r="QP119" s="1059"/>
      <c r="QQ119" s="1059"/>
      <c r="QR119" s="1059"/>
      <c r="QS119" s="1059"/>
      <c r="QT119" s="1059"/>
      <c r="QU119" s="1059"/>
      <c r="QV119" s="1059"/>
      <c r="QW119" s="1059"/>
      <c r="QX119" s="1059"/>
      <c r="QY119" s="1059"/>
      <c r="QZ119" s="1059"/>
      <c r="RA119" s="1059"/>
      <c r="RB119" s="1059"/>
      <c r="RC119" s="1059"/>
      <c r="RD119" s="1059"/>
      <c r="RE119" s="1059"/>
      <c r="RF119" s="1059"/>
      <c r="RG119" s="1059"/>
      <c r="RH119" s="1059"/>
      <c r="RI119" s="1059"/>
      <c r="RJ119" s="1126"/>
      <c r="RK119" s="1059"/>
      <c r="RL119" s="1059"/>
      <c r="RM119" s="1059"/>
      <c r="RN119" s="1059"/>
      <c r="RO119" s="1059"/>
      <c r="RP119" s="1059"/>
      <c r="RQ119" s="1059"/>
      <c r="RR119" s="1059"/>
      <c r="RS119" s="1059"/>
      <c r="RT119" s="1059"/>
      <c r="RU119" s="1059"/>
      <c r="RV119" s="1059"/>
      <c r="RW119" s="1059"/>
      <c r="RX119" s="1059"/>
      <c r="RY119" s="1059"/>
      <c r="RZ119" s="1059"/>
      <c r="SA119" s="1059"/>
      <c r="SB119" s="1059"/>
      <c r="SC119" s="1059"/>
      <c r="SD119" s="1059"/>
      <c r="SE119" s="1059"/>
      <c r="SF119" s="1059"/>
      <c r="SG119" s="1059"/>
      <c r="SH119" s="1059"/>
      <c r="SI119" s="1126"/>
      <c r="SJ119" s="1059"/>
      <c r="SK119" s="1059"/>
      <c r="SL119" s="1059"/>
      <c r="SM119" s="1059"/>
      <c r="SN119" s="1059"/>
      <c r="SO119" s="1059"/>
      <c r="SP119" s="1059"/>
      <c r="SQ119" s="1059"/>
      <c r="SR119" s="1059"/>
      <c r="SS119" s="1059"/>
      <c r="ST119" s="1059"/>
      <c r="SU119" s="1059"/>
      <c r="SV119" s="1059"/>
      <c r="SW119" s="1059"/>
      <c r="SX119" s="1059"/>
      <c r="SY119" s="1059"/>
      <c r="SZ119" s="1059"/>
      <c r="TA119" s="1059"/>
      <c r="TB119" s="1059"/>
      <c r="TC119" s="1059"/>
      <c r="TD119" s="1059"/>
      <c r="TE119" s="1059"/>
      <c r="TF119" s="1059"/>
      <c r="TG119" s="1059"/>
      <c r="TH119" s="1126"/>
      <c r="TI119" s="1059"/>
      <c r="TJ119" s="1059"/>
      <c r="TK119" s="1059"/>
      <c r="TL119" s="1060"/>
      <c r="TM119" s="1060"/>
      <c r="TN119" s="1060"/>
      <c r="TO119" s="1126"/>
      <c r="TP119" s="1059"/>
      <c r="TQ119" s="1059"/>
      <c r="TR119" s="1059"/>
      <c r="TS119" s="1060"/>
      <c r="TT119" s="1060"/>
      <c r="TU119" s="1060"/>
      <c r="TV119" s="1126"/>
      <c r="TW119" s="1059"/>
      <c r="TX119" s="1059"/>
      <c r="TY119" s="1059"/>
      <c r="TZ119" s="1060"/>
      <c r="UA119" s="1060"/>
      <c r="UB119" s="1060"/>
      <c r="UC119" s="1126"/>
      <c r="UD119" s="1059"/>
      <c r="UE119" s="1059"/>
      <c r="UF119" s="1059"/>
      <c r="UG119" s="1060"/>
      <c r="UH119" s="1060"/>
      <c r="UI119" s="1060"/>
      <c r="UJ119" s="1126"/>
      <c r="UK119" s="1059"/>
      <c r="UL119" s="1059"/>
      <c r="UM119" s="1059"/>
      <c r="UN119" s="1060"/>
      <c r="UO119" s="1060"/>
      <c r="UP119" s="1060"/>
      <c r="UQ119" s="1126"/>
      <c r="UR119" s="1059"/>
      <c r="US119" s="1059"/>
      <c r="UT119" s="1059"/>
      <c r="UU119" s="1059"/>
      <c r="UV119" s="1060"/>
      <c r="UW119" s="1059"/>
      <c r="UX119" s="1072"/>
      <c r="UY119" s="1059"/>
      <c r="UZ119" s="1059"/>
      <c r="VA119" s="1059"/>
      <c r="VB119" s="1059"/>
      <c r="VC119" s="1060"/>
      <c r="VD119" s="1060"/>
      <c r="VE119" s="1072"/>
      <c r="VF119" s="1059"/>
      <c r="VG119" s="1059"/>
      <c r="VH119" s="1059"/>
      <c r="VI119" s="1059"/>
      <c r="VJ119" s="1059"/>
      <c r="VK119" s="1059"/>
      <c r="VL119" s="1059"/>
      <c r="VM119" s="1072"/>
      <c r="VN119" s="1059"/>
      <c r="VO119" s="1059"/>
      <c r="VP119" s="1059"/>
      <c r="VQ119" s="1059"/>
      <c r="VR119" s="1059"/>
      <c r="VS119" s="1126"/>
      <c r="VT119" s="1059"/>
      <c r="VU119" s="1059"/>
      <c r="VV119" s="1059"/>
      <c r="VW119" s="1059"/>
      <c r="VX119" s="1059"/>
      <c r="VY119" s="1060"/>
      <c r="VZ119" s="1072"/>
      <c r="WA119" s="1059"/>
      <c r="WB119" s="1059"/>
      <c r="WC119" s="1059"/>
      <c r="WD119" s="1059"/>
      <c r="WE119" s="1059"/>
      <c r="WF119" s="1059"/>
      <c r="WG119" s="1126"/>
      <c r="WH119" s="1059"/>
      <c r="WI119" s="1059"/>
      <c r="WJ119" s="1060"/>
      <c r="WK119" s="1126"/>
      <c r="WL119" s="1059"/>
      <c r="WM119" s="1060"/>
      <c r="WN119" s="1060"/>
      <c r="WO119" s="1072"/>
      <c r="WP119" s="1059"/>
      <c r="WQ119" s="1060"/>
      <c r="WR119" s="1060"/>
      <c r="WS119" s="1072"/>
      <c r="WT119" s="1059"/>
      <c r="WU119" s="1060"/>
      <c r="WV119" s="1060"/>
      <c r="WW119" s="1072"/>
      <c r="WX119" s="1059"/>
      <c r="WY119" s="1060"/>
      <c r="WZ119" s="1060"/>
      <c r="XA119" s="1072"/>
      <c r="XB119" s="1059"/>
      <c r="XC119" s="1059"/>
      <c r="XD119" s="1072"/>
      <c r="XE119" s="1059"/>
      <c r="XF119" s="1059"/>
      <c r="XG119" s="1060"/>
      <c r="XH119" s="1060"/>
      <c r="XI119" s="1060"/>
      <c r="XJ119" s="1059"/>
      <c r="XK119" s="1059"/>
      <c r="XL119" s="1060"/>
      <c r="XM119" s="1060"/>
      <c r="XN119" s="1060"/>
      <c r="XO119" s="1059"/>
      <c r="XP119" s="1059"/>
      <c r="XQ119" s="1060"/>
      <c r="XR119" s="1060"/>
      <c r="XS119" s="1060"/>
      <c r="XT119" s="1059"/>
      <c r="XU119" s="1059"/>
      <c r="XV119" s="1060"/>
      <c r="XW119" s="1060"/>
      <c r="XX119" s="1060"/>
      <c r="XY119" s="1059"/>
      <c r="XZ119" s="1059"/>
      <c r="YA119" s="1060"/>
      <c r="YB119" s="1060"/>
      <c r="YC119" s="1060"/>
      <c r="YD119" s="1059"/>
      <c r="YE119" s="1059"/>
      <c r="YF119" s="1060"/>
      <c r="YG119" s="1060"/>
      <c r="YH119" s="1060"/>
      <c r="YI119" s="1059"/>
      <c r="YJ119" s="1059"/>
      <c r="YK119" s="1060"/>
      <c r="YL119" s="1060"/>
      <c r="YM119" s="1072"/>
      <c r="YN119" s="1059"/>
      <c r="YO119" s="1059"/>
      <c r="YP119" s="1059"/>
      <c r="YQ119" s="1059"/>
      <c r="YR119" s="1059"/>
      <c r="YS119" s="1059"/>
      <c r="YT119" s="1126"/>
      <c r="YU119" s="1059"/>
      <c r="YV119" s="1059"/>
      <c r="YW119" s="1060"/>
      <c r="YX119" s="1060"/>
      <c r="YY119" s="1060"/>
      <c r="YZ119" s="1059"/>
      <c r="ZA119" s="1059"/>
      <c r="ZB119" s="1060"/>
      <c r="ZC119" s="1060"/>
      <c r="ZD119" s="1060"/>
      <c r="ZE119" s="1059"/>
      <c r="ZF119" s="1059"/>
      <c r="ZG119" s="1060"/>
      <c r="ZH119" s="1060"/>
      <c r="ZI119" s="1060"/>
      <c r="ZJ119" s="1059"/>
      <c r="ZK119" s="1059"/>
      <c r="ZL119" s="1060"/>
      <c r="ZM119" s="1060"/>
      <c r="ZN119" s="1072"/>
      <c r="ZO119" s="1059"/>
      <c r="ZP119" s="1059"/>
      <c r="ZQ119" s="1059"/>
      <c r="ZR119" s="1060"/>
      <c r="ZS119" s="1059"/>
      <c r="ZT119" s="1059"/>
      <c r="ZU119" s="1059"/>
      <c r="ZV119" s="1060"/>
      <c r="ZW119" s="1060"/>
      <c r="ZX119" s="1060"/>
      <c r="ZY119" s="1060"/>
      <c r="ZZ119" s="1060"/>
      <c r="AAA119" s="1072"/>
      <c r="AAB119" s="1059"/>
      <c r="AAC119" s="1059"/>
      <c r="AAD119" s="1059"/>
      <c r="AAE119" s="1060"/>
      <c r="AAF119" s="1059"/>
      <c r="AAG119" s="1060"/>
      <c r="AAH119" s="1060"/>
      <c r="AAI119" s="1060"/>
      <c r="AAJ119" s="1059"/>
      <c r="AAK119" s="1059"/>
      <c r="AAL119" s="1060"/>
      <c r="AAM119" s="1060"/>
      <c r="AAN119" s="1072"/>
      <c r="AAO119" s="1059"/>
      <c r="AAP119" s="1059"/>
      <c r="AAQ119" s="1060"/>
      <c r="AAR119" s="1060"/>
      <c r="AAS119" s="1060"/>
      <c r="AAT119" s="1059"/>
      <c r="AAU119" s="1059"/>
      <c r="AAV119" s="1060"/>
      <c r="AAW119" s="1060"/>
      <c r="AAX119" s="1072"/>
      <c r="AAY119" s="1059"/>
      <c r="AAZ119" s="1059"/>
      <c r="ABA119" s="1059"/>
      <c r="ABB119" s="1060"/>
      <c r="ABC119" s="1059"/>
      <c r="ABD119" s="1060"/>
      <c r="ABE119" s="1060"/>
      <c r="ABF119" s="1060"/>
      <c r="ABG119" s="1059"/>
      <c r="ABH119" s="1059"/>
      <c r="ABI119" s="1060"/>
      <c r="ABJ119" s="1060"/>
      <c r="ABK119" s="1072"/>
      <c r="ABL119" s="1059"/>
      <c r="ABM119" s="1059"/>
      <c r="ABN119" s="1059"/>
      <c r="ABO119" s="1059"/>
      <c r="ABP119" s="1059"/>
      <c r="ABQ119" s="1059"/>
      <c r="ABR119" s="1059"/>
      <c r="ABS119" s="1059"/>
      <c r="ABT119" s="1059"/>
      <c r="ABU119" s="1059"/>
      <c r="ABV119" s="1059"/>
      <c r="ABW119" s="1126"/>
      <c r="ABX119" s="1059"/>
      <c r="ABY119" s="1059"/>
      <c r="ABZ119" s="1059"/>
      <c r="ACA119" s="1059"/>
      <c r="ACB119" s="1059"/>
      <c r="ACC119" s="1059"/>
      <c r="ACD119" s="1059"/>
      <c r="ACE119" s="1059"/>
      <c r="ACF119" s="1059"/>
      <c r="ACG119" s="1059"/>
      <c r="ACH119" s="1059"/>
      <c r="ACI119" s="1059"/>
      <c r="ACJ119" s="1059"/>
      <c r="ACK119" s="1059"/>
      <c r="ACL119" s="1059"/>
      <c r="ACM119" s="1059"/>
      <c r="ACN119" s="1059"/>
      <c r="ACO119" s="1059"/>
      <c r="ACP119" s="1059"/>
      <c r="ACQ119" s="1059"/>
      <c r="ACR119" s="1059"/>
      <c r="ACS119" s="1059"/>
      <c r="ACT119" s="1059"/>
      <c r="ACU119" s="1059"/>
      <c r="ACV119" s="1059"/>
      <c r="ACW119" s="1059"/>
      <c r="ACX119" s="1059"/>
      <c r="ACY119" s="1059"/>
      <c r="ACZ119" s="1059"/>
      <c r="ADA119" s="1059"/>
      <c r="ADB119" s="1059"/>
      <c r="ADC119" s="1059"/>
      <c r="ADD119" s="1059"/>
      <c r="ADE119" s="1059"/>
      <c r="ADF119" s="1059"/>
      <c r="ADG119" s="1059"/>
      <c r="ADH119" s="1059"/>
      <c r="ADI119" s="1059"/>
      <c r="ADJ119" s="1059"/>
      <c r="ADK119" s="1059"/>
      <c r="ADL119" s="1059"/>
      <c r="ADM119" s="1126"/>
      <c r="ADN119" s="1059"/>
      <c r="ADO119" s="1059"/>
      <c r="ADP119" s="1060"/>
      <c r="ADQ119" s="1059"/>
      <c r="ADR119" s="1060"/>
      <c r="ADS119" s="1059"/>
      <c r="ADT119" s="1059"/>
      <c r="ADU119" s="1060"/>
      <c r="ADV119" s="1059"/>
      <c r="ADW119" s="1060"/>
      <c r="ADX119" s="1059"/>
      <c r="ADY119" s="1060"/>
      <c r="ADZ119" s="1059"/>
      <c r="AEA119" s="1060"/>
      <c r="AEB119" s="1059"/>
      <c r="AEC119" s="1059"/>
      <c r="AED119" s="1060"/>
      <c r="AEE119" s="1059"/>
      <c r="AEF119" s="1060"/>
      <c r="AEG119" s="1059"/>
      <c r="AEH119" s="1060"/>
      <c r="AEI119" s="1059"/>
      <c r="AEJ119" s="1060"/>
      <c r="AEK119" s="1059"/>
      <c r="AEL119" s="1060"/>
      <c r="AEM119" s="1059"/>
      <c r="AEN119" s="1060"/>
      <c r="AEO119" s="1059"/>
      <c r="AEP119" s="1072"/>
      <c r="AEQ119" s="1158"/>
      <c r="AER119" s="1042"/>
      <c r="AES119" s="1144"/>
      <c r="AET119" s="64"/>
      <c r="AEU119" s="1144"/>
      <c r="AEV119" s="1042"/>
      <c r="AEW119" s="1144"/>
      <c r="AEX119" s="1042"/>
      <c r="AEY119" s="1042"/>
      <c r="AEZ119" s="1144"/>
      <c r="AFA119" s="65"/>
      <c r="AFB119" s="1144"/>
      <c r="AFC119" s="65"/>
      <c r="AFD119" s="1144"/>
      <c r="AFE119" s="1042"/>
      <c r="AFF119" s="1144"/>
      <c r="AFG119" s="1042"/>
      <c r="AFH119" s="1144"/>
      <c r="AFI119" s="1042"/>
      <c r="AFJ119" s="1042"/>
      <c r="AFK119" s="1144"/>
      <c r="AFL119" s="65"/>
      <c r="AFM119" s="1144"/>
      <c r="AFN119" s="65"/>
      <c r="AFO119" s="1144"/>
      <c r="AFP119" s="65"/>
      <c r="AFQ119" s="1144"/>
      <c r="AFR119" s="65"/>
      <c r="AFS119" s="1144"/>
      <c r="AFT119" s="65"/>
      <c r="AFU119" s="1144"/>
      <c r="AFV119" s="1042"/>
      <c r="AFW119" s="1144"/>
      <c r="AFX119" s="1042"/>
      <c r="AFY119" s="1144"/>
      <c r="AFZ119" s="1042"/>
      <c r="AGA119" s="1144"/>
      <c r="AGB119" s="1042"/>
      <c r="AGC119" s="802"/>
      <c r="AGD119" s="1042"/>
    </row>
    <row r="120" spans="1:900" ht="12.75" customHeight="1" x14ac:dyDescent="0.2">
      <c r="A120" s="1978" t="s">
        <v>3197</v>
      </c>
      <c r="B120" s="17" t="s">
        <v>734</v>
      </c>
      <c r="C120" s="1016" t="s">
        <v>782</v>
      </c>
      <c r="D120" s="12" t="s">
        <v>770</v>
      </c>
      <c r="E120" s="1" t="s">
        <v>770</v>
      </c>
      <c r="F120" s="1" t="s">
        <v>770</v>
      </c>
      <c r="G120" s="1" t="s">
        <v>770</v>
      </c>
      <c r="H120" s="1" t="s">
        <v>770</v>
      </c>
      <c r="I120" s="1" t="s">
        <v>770</v>
      </c>
      <c r="J120" s="1" t="s">
        <v>770</v>
      </c>
      <c r="K120" s="1" t="s">
        <v>734</v>
      </c>
      <c r="L120" s="1" t="s">
        <v>737</v>
      </c>
      <c r="M120" s="1" t="s">
        <v>770</v>
      </c>
      <c r="N120" s="1" t="s">
        <v>770</v>
      </c>
      <c r="O120" s="1" t="s">
        <v>770</v>
      </c>
      <c r="P120" s="1" t="s">
        <v>770</v>
      </c>
      <c r="Q120" s="1" t="s">
        <v>770</v>
      </c>
      <c r="R120" s="1" t="s">
        <v>770</v>
      </c>
      <c r="S120" s="1" t="s">
        <v>770</v>
      </c>
      <c r="T120" s="1" t="s">
        <v>770</v>
      </c>
      <c r="U120" s="913" t="s">
        <v>770</v>
      </c>
      <c r="V120" s="1125">
        <v>1790</v>
      </c>
      <c r="W120" s="1059">
        <v>2060</v>
      </c>
      <c r="X120" s="1059">
        <v>10905</v>
      </c>
      <c r="Y120" s="1059">
        <v>12670</v>
      </c>
      <c r="Z120" s="1098">
        <v>0.16414488766620816</v>
      </c>
      <c r="AA120" s="1098">
        <v>0.15731129952078274</v>
      </c>
      <c r="AB120" s="1098">
        <v>0.17121501304404643</v>
      </c>
      <c r="AC120" s="1098">
        <v>0.16258879242304658</v>
      </c>
      <c r="AD120" s="1098">
        <v>0.15626620220046455</v>
      </c>
      <c r="AE120" s="1072">
        <v>0.16911592225009797</v>
      </c>
      <c r="AF120" s="1059">
        <v>1650</v>
      </c>
      <c r="AG120" s="1059">
        <v>1875</v>
      </c>
      <c r="AH120" s="1059">
        <v>10825</v>
      </c>
      <c r="AI120" s="1059">
        <v>12660</v>
      </c>
      <c r="AJ120" s="1098">
        <v>0.15242494226327943</v>
      </c>
      <c r="AK120" s="1098">
        <v>0.14577734501632103</v>
      </c>
      <c r="AL120" s="1098">
        <v>0.1593191393476209</v>
      </c>
      <c r="AM120" s="1098">
        <v>0.1481042654028436</v>
      </c>
      <c r="AN120" s="1098">
        <v>0.14202362666841856</v>
      </c>
      <c r="AO120" s="1072">
        <v>0.15439839275018735</v>
      </c>
      <c r="AP120" s="1059">
        <v>1720</v>
      </c>
      <c r="AQ120" s="1059">
        <v>1940</v>
      </c>
      <c r="AR120" s="1059">
        <v>10675</v>
      </c>
      <c r="AS120" s="1059">
        <v>12545</v>
      </c>
      <c r="AT120" s="1098">
        <v>0.16112412177985949</v>
      </c>
      <c r="AU120" s="1098">
        <v>0.15427203121225946</v>
      </c>
      <c r="AV120" s="1098">
        <v>0.16822001739626169</v>
      </c>
      <c r="AW120" s="1098">
        <v>0.15464328417696294</v>
      </c>
      <c r="AX120" s="1098">
        <v>0.14842208343246666</v>
      </c>
      <c r="AY120" s="1072">
        <v>0.16107592652850125</v>
      </c>
      <c r="AZ120" s="1059">
        <v>1785</v>
      </c>
      <c r="BA120" s="1059">
        <v>2045</v>
      </c>
      <c r="BB120" s="1059">
        <v>10495</v>
      </c>
      <c r="BC120" s="1059">
        <v>12375</v>
      </c>
      <c r="BD120" s="1098">
        <v>0.1700809909480705</v>
      </c>
      <c r="BE120" s="1098">
        <v>0.16301409782203422</v>
      </c>
      <c r="BF120" s="1098">
        <v>0.17738931457715959</v>
      </c>
      <c r="BG120" s="1098">
        <v>0.16525252525252526</v>
      </c>
      <c r="BH120" s="1098">
        <v>0.15881284044401947</v>
      </c>
      <c r="BI120" s="1072">
        <v>0.17189997080243025</v>
      </c>
      <c r="BJ120" s="1059">
        <v>3814</v>
      </c>
      <c r="BK120" s="1059">
        <v>3801</v>
      </c>
      <c r="BL120" s="1059">
        <v>3240</v>
      </c>
      <c r="BM120" s="1059">
        <v>3236</v>
      </c>
      <c r="BN120" s="1059">
        <v>2852</v>
      </c>
      <c r="BO120" s="1059">
        <v>14091</v>
      </c>
      <c r="BP120" s="1059">
        <v>16943</v>
      </c>
      <c r="BQ120" s="1126">
        <v>63506</v>
      </c>
      <c r="BR120" s="1059">
        <v>3892</v>
      </c>
      <c r="BS120" s="1059">
        <v>3667</v>
      </c>
      <c r="BT120" s="1059">
        <v>3107</v>
      </c>
      <c r="BU120" s="1059">
        <v>3452</v>
      </c>
      <c r="BV120" s="1059">
        <v>2902</v>
      </c>
      <c r="BW120" s="1059">
        <v>14118</v>
      </c>
      <c r="BX120" s="1059">
        <v>17020</v>
      </c>
      <c r="BY120" s="1126">
        <v>63429</v>
      </c>
      <c r="BZ120" s="1059">
        <v>3915</v>
      </c>
      <c r="CA120" s="1059">
        <v>3512</v>
      </c>
      <c r="CB120" s="1059">
        <v>3119</v>
      </c>
      <c r="CC120" s="1059">
        <v>3479</v>
      </c>
      <c r="CD120" s="1059">
        <v>2935</v>
      </c>
      <c r="CE120" s="1059">
        <v>14025</v>
      </c>
      <c r="CF120" s="1059">
        <v>16960</v>
      </c>
      <c r="CG120" s="1126">
        <v>63176</v>
      </c>
      <c r="CH120" s="1059">
        <v>3786</v>
      </c>
      <c r="CI120" s="1059">
        <v>3373</v>
      </c>
      <c r="CJ120" s="1059">
        <v>3154</v>
      </c>
      <c r="CK120" s="1059">
        <v>3547</v>
      </c>
      <c r="CL120" s="1059">
        <v>2851</v>
      </c>
      <c r="CM120" s="1059">
        <v>13860</v>
      </c>
      <c r="CN120" s="1059">
        <v>16711</v>
      </c>
      <c r="CO120" s="1126">
        <v>62505</v>
      </c>
      <c r="CP120" s="1059">
        <v>3701</v>
      </c>
      <c r="CQ120" s="1059">
        <v>3268</v>
      </c>
      <c r="CR120" s="1059">
        <v>3140</v>
      </c>
      <c r="CS120" s="1059">
        <v>3511</v>
      </c>
      <c r="CT120" s="1059">
        <v>2980</v>
      </c>
      <c r="CU120" s="1059">
        <v>13620</v>
      </c>
      <c r="CV120" s="1059">
        <v>16600</v>
      </c>
      <c r="CW120" s="1126">
        <v>61929</v>
      </c>
      <c r="CX120" s="1059">
        <v>3574</v>
      </c>
      <c r="CY120" s="1059">
        <v>3126</v>
      </c>
      <c r="CZ120" s="1059">
        <v>3144</v>
      </c>
      <c r="DA120" s="1059">
        <v>3586</v>
      </c>
      <c r="DB120" s="1059">
        <v>2952</v>
      </c>
      <c r="DC120" s="1059">
        <v>13430</v>
      </c>
      <c r="DD120" s="1059">
        <v>16382</v>
      </c>
      <c r="DE120" s="1126">
        <v>61334</v>
      </c>
      <c r="DF120" s="1059">
        <v>3470</v>
      </c>
      <c r="DG120" s="1059">
        <v>3030</v>
      </c>
      <c r="DH120" s="1059">
        <v>3343</v>
      </c>
      <c r="DI120" s="1059">
        <v>3616</v>
      </c>
      <c r="DJ120" s="1059">
        <v>2971</v>
      </c>
      <c r="DK120" s="1059">
        <v>13459</v>
      </c>
      <c r="DL120" s="1059">
        <v>16430</v>
      </c>
      <c r="DM120" s="1126">
        <v>61216</v>
      </c>
      <c r="DN120" s="1059">
        <v>3340</v>
      </c>
      <c r="DO120" s="1059">
        <v>3044</v>
      </c>
      <c r="DP120" s="1059">
        <v>3414</v>
      </c>
      <c r="DQ120" s="1059">
        <v>3651</v>
      </c>
      <c r="DR120" s="1059">
        <v>2941</v>
      </c>
      <c r="DS120" s="1059">
        <v>13449</v>
      </c>
      <c r="DT120" s="1059">
        <v>16390</v>
      </c>
      <c r="DU120" s="1126">
        <v>61023</v>
      </c>
      <c r="DV120" s="1059">
        <v>3202</v>
      </c>
      <c r="DW120" s="1059">
        <v>3084</v>
      </c>
      <c r="DX120" s="1059">
        <v>3495</v>
      </c>
      <c r="DY120" s="1059">
        <v>3660</v>
      </c>
      <c r="DZ120" s="1059">
        <v>2975</v>
      </c>
      <c r="EA120" s="1059">
        <v>13441</v>
      </c>
      <c r="EB120" s="1059">
        <v>16416</v>
      </c>
      <c r="EC120" s="1126">
        <v>60721</v>
      </c>
      <c r="ED120" s="1059">
        <v>3156</v>
      </c>
      <c r="EE120" s="1059">
        <v>3147</v>
      </c>
      <c r="EF120" s="1059">
        <v>3504</v>
      </c>
      <c r="EG120" s="1059">
        <v>3798</v>
      </c>
      <c r="EH120" s="1059">
        <v>2891</v>
      </c>
      <c r="EI120" s="1059">
        <v>13605</v>
      </c>
      <c r="EJ120" s="1059">
        <v>16496</v>
      </c>
      <c r="EK120" s="1126">
        <v>60564</v>
      </c>
      <c r="EL120" s="1059">
        <v>3099</v>
      </c>
      <c r="EM120" s="1059">
        <v>3222</v>
      </c>
      <c r="EN120" s="1059">
        <v>3591</v>
      </c>
      <c r="EO120" s="1059">
        <v>3734</v>
      </c>
      <c r="EP120" s="1059">
        <v>2818</v>
      </c>
      <c r="EQ120" s="1059">
        <v>13646</v>
      </c>
      <c r="ER120" s="1059">
        <v>16464</v>
      </c>
      <c r="ES120" s="1126">
        <v>60337</v>
      </c>
      <c r="ET120" s="1059" t="s">
        <v>3500</v>
      </c>
      <c r="EU120" s="1059" t="s">
        <v>3500</v>
      </c>
      <c r="EV120" s="1059">
        <v>85</v>
      </c>
      <c r="EW120" s="1059">
        <v>104</v>
      </c>
      <c r="EX120" s="1059">
        <v>189</v>
      </c>
      <c r="EY120" s="1059">
        <v>616</v>
      </c>
      <c r="EZ120" s="1098">
        <v>0.30681818181818182</v>
      </c>
      <c r="FA120" s="1098">
        <v>0.27169023115145674</v>
      </c>
      <c r="FB120" s="1098">
        <v>0.34434061574797931</v>
      </c>
      <c r="FC120" s="64" t="s">
        <v>2154</v>
      </c>
      <c r="FD120" s="1098">
        <v>0.16883116883116883</v>
      </c>
      <c r="FE120" s="1098">
        <v>0.14132198115169692</v>
      </c>
      <c r="FF120" s="1098">
        <v>0.20044518496162206</v>
      </c>
      <c r="FG120" s="1126" t="s">
        <v>2154</v>
      </c>
      <c r="FH120" s="1059">
        <v>6</v>
      </c>
      <c r="FI120" s="1059">
        <v>347</v>
      </c>
      <c r="FJ120" s="1059">
        <v>81</v>
      </c>
      <c r="FK120" s="1059">
        <v>106</v>
      </c>
      <c r="FL120" s="1059">
        <v>187</v>
      </c>
      <c r="FM120" s="1059">
        <v>540</v>
      </c>
      <c r="FN120" s="1098">
        <v>0.34629629629629627</v>
      </c>
      <c r="FO120" s="1098">
        <v>0.30737956486442225</v>
      </c>
      <c r="FP120" s="1098">
        <v>0.38738441955124431</v>
      </c>
      <c r="FQ120" s="1059" t="s">
        <v>2154</v>
      </c>
      <c r="FR120" s="1098">
        <v>0.1962962962962963</v>
      </c>
      <c r="FS120" s="1098">
        <v>0.16499039056651149</v>
      </c>
      <c r="FT120" s="1098">
        <v>0.23189266297769723</v>
      </c>
      <c r="FU120" s="1126" t="s">
        <v>2154</v>
      </c>
      <c r="FV120" s="1059">
        <v>7</v>
      </c>
      <c r="FW120" s="1059">
        <v>363</v>
      </c>
      <c r="FX120" s="1059">
        <v>75</v>
      </c>
      <c r="FY120" s="1059">
        <v>89</v>
      </c>
      <c r="FZ120" s="1059">
        <v>164</v>
      </c>
      <c r="GA120" s="1059">
        <v>534</v>
      </c>
      <c r="GB120" s="1098">
        <v>0.30711610486891383</v>
      </c>
      <c r="GC120" s="1098">
        <v>0.26948397419397896</v>
      </c>
      <c r="GD120" s="1098">
        <v>0.34750352905337412</v>
      </c>
      <c r="GE120" s="1059" t="s">
        <v>2154</v>
      </c>
      <c r="GF120" s="1098">
        <v>0.16666666666666666</v>
      </c>
      <c r="GG120" s="1098">
        <v>0.13746165078857478</v>
      </c>
      <c r="GH120" s="1098">
        <v>0.20063325773597712</v>
      </c>
      <c r="GI120" s="1126" t="s">
        <v>2154</v>
      </c>
      <c r="GJ120" s="1059" t="s">
        <v>3500</v>
      </c>
      <c r="GK120" s="1059" t="s">
        <v>3500</v>
      </c>
      <c r="GL120" s="1059">
        <v>72</v>
      </c>
      <c r="GM120" s="1059">
        <v>81</v>
      </c>
      <c r="GN120" s="1059">
        <v>153</v>
      </c>
      <c r="GO120" s="1059">
        <v>545</v>
      </c>
      <c r="GP120" s="1098">
        <v>0.28073394495412846</v>
      </c>
      <c r="GQ120" s="1098">
        <v>0.24464346600415685</v>
      </c>
      <c r="GR120" s="1098">
        <v>0.31989380398717404</v>
      </c>
      <c r="GS120" s="1059" t="s">
        <v>3498</v>
      </c>
      <c r="GT120" s="1098">
        <v>0.14862385321100918</v>
      </c>
      <c r="GU120" s="1098">
        <v>0.12122198764907247</v>
      </c>
      <c r="GV120" s="1098">
        <v>0.18094443246255823</v>
      </c>
      <c r="GW120" s="1126" t="s">
        <v>3498</v>
      </c>
      <c r="GX120" s="1059" t="s">
        <v>3500</v>
      </c>
      <c r="GY120" s="1059" t="s">
        <v>3500</v>
      </c>
      <c r="GZ120" s="1059">
        <v>93</v>
      </c>
      <c r="HA120" s="1059">
        <v>51</v>
      </c>
      <c r="HB120" s="1059">
        <v>144</v>
      </c>
      <c r="HC120" s="1059">
        <v>693</v>
      </c>
      <c r="HD120" s="1098">
        <v>0.20779220779220781</v>
      </c>
      <c r="HE120" s="1098">
        <v>0.17923583215973662</v>
      </c>
      <c r="HF120" s="1098">
        <v>0.23957027520734603</v>
      </c>
      <c r="HG120" s="1059" t="s">
        <v>2154</v>
      </c>
      <c r="HH120" s="1098">
        <v>7.3593073593073599E-2</v>
      </c>
      <c r="HI120" s="1098">
        <v>5.6415179054147967E-2</v>
      </c>
      <c r="HJ120" s="1098">
        <v>9.5472251696335608E-2</v>
      </c>
      <c r="HK120" s="1126" t="s">
        <v>2154</v>
      </c>
      <c r="HL120" s="1059" t="s">
        <v>3500</v>
      </c>
      <c r="HM120" s="1059" t="s">
        <v>3500</v>
      </c>
      <c r="HN120" s="1059">
        <v>96</v>
      </c>
      <c r="HO120" s="1059">
        <v>52</v>
      </c>
      <c r="HP120" s="1059">
        <v>148</v>
      </c>
      <c r="HQ120" s="1059">
        <v>691</v>
      </c>
      <c r="HR120" s="1098">
        <v>0.2141823444283647</v>
      </c>
      <c r="HS120" s="1098">
        <v>0.18521751746040513</v>
      </c>
      <c r="HT120" s="1098">
        <v>0.24630748009744655</v>
      </c>
      <c r="HU120" s="1059" t="s">
        <v>2154</v>
      </c>
      <c r="HV120" s="1098">
        <v>7.5253256150506515E-2</v>
      </c>
      <c r="HW120" s="1098">
        <v>5.7846830188367067E-2</v>
      </c>
      <c r="HX120" s="1098">
        <v>9.7356140865959354E-2</v>
      </c>
      <c r="HY120" s="1126" t="s">
        <v>2154</v>
      </c>
      <c r="HZ120" s="1059" t="s">
        <v>3500</v>
      </c>
      <c r="IA120" s="1059" t="s">
        <v>3500</v>
      </c>
      <c r="IB120" s="1059">
        <v>86</v>
      </c>
      <c r="IC120" s="1059">
        <v>52</v>
      </c>
      <c r="ID120" s="1059">
        <v>138</v>
      </c>
      <c r="IE120" s="1059">
        <v>703</v>
      </c>
      <c r="IF120" s="1098">
        <v>0.19630156472261737</v>
      </c>
      <c r="IG120" s="1098">
        <v>0.16862394085999005</v>
      </c>
      <c r="IH120" s="1098">
        <v>0.22728019765444599</v>
      </c>
      <c r="II120" s="1059" t="s">
        <v>2154</v>
      </c>
      <c r="IJ120" s="1098">
        <v>7.3968705547652919E-2</v>
      </c>
      <c r="IK120" s="1098">
        <v>5.6851549521626944E-2</v>
      </c>
      <c r="IL120" s="1098">
        <v>9.571655111103626E-2</v>
      </c>
      <c r="IM120" s="1126" t="s">
        <v>2154</v>
      </c>
      <c r="IN120" s="1059" t="s">
        <v>3500</v>
      </c>
      <c r="IO120" s="1059" t="s">
        <v>3500</v>
      </c>
      <c r="IP120" s="1059">
        <v>51</v>
      </c>
      <c r="IQ120" s="1059">
        <v>47</v>
      </c>
      <c r="IR120" s="1059">
        <v>98</v>
      </c>
      <c r="IS120" s="1059">
        <v>430</v>
      </c>
      <c r="IT120" s="1098">
        <v>0.22790697674418606</v>
      </c>
      <c r="IU120" s="1098">
        <v>0.19077013174351776</v>
      </c>
      <c r="IV120" s="1098">
        <v>0.26986232916494562</v>
      </c>
      <c r="IW120" s="1059" t="s">
        <v>2154</v>
      </c>
      <c r="IX120" s="1098">
        <v>0.10930232558139535</v>
      </c>
      <c r="IY120" s="1098">
        <v>8.319823119426055E-2</v>
      </c>
      <c r="IZ120" s="1098">
        <v>0.14232530241789204</v>
      </c>
      <c r="JA120" s="1126" t="s">
        <v>2154</v>
      </c>
      <c r="JB120" s="1059">
        <v>60424</v>
      </c>
      <c r="JC120" s="1059">
        <v>3535</v>
      </c>
      <c r="JD120" s="1059">
        <v>3110</v>
      </c>
      <c r="JE120" s="1059">
        <v>3122</v>
      </c>
      <c r="JF120" s="1059">
        <v>3314</v>
      </c>
      <c r="JG120" s="1126">
        <v>2979</v>
      </c>
      <c r="JH120" s="1059">
        <v>11842</v>
      </c>
      <c r="JI120" s="1059">
        <v>82</v>
      </c>
      <c r="JJ120" s="1059">
        <v>137</v>
      </c>
      <c r="JK120" s="1059">
        <v>200</v>
      </c>
      <c r="JL120" s="1059">
        <v>220</v>
      </c>
      <c r="JM120" s="1126">
        <v>189</v>
      </c>
      <c r="JN120" s="1060">
        <v>0.19598172911425923</v>
      </c>
      <c r="JO120" s="1060">
        <v>2.3196605374823195E-2</v>
      </c>
      <c r="JP120" s="1060">
        <v>4.4051446945337622E-2</v>
      </c>
      <c r="JQ120" s="1060">
        <v>6.4061499039077513E-2</v>
      </c>
      <c r="JR120" s="1060">
        <v>6.6385033192516596E-2</v>
      </c>
      <c r="JS120" s="1072">
        <v>6.3444108761329304E-2</v>
      </c>
      <c r="JT120" s="1059">
        <v>61182</v>
      </c>
      <c r="JU120" s="1059">
        <v>58663</v>
      </c>
      <c r="JV120" s="1059">
        <v>56843</v>
      </c>
      <c r="JW120" s="1059">
        <v>1820</v>
      </c>
      <c r="JX120" s="1059">
        <v>426</v>
      </c>
      <c r="JY120" s="1059">
        <v>121</v>
      </c>
      <c r="JZ120" s="1059">
        <v>1273</v>
      </c>
      <c r="KA120" s="1059">
        <v>886</v>
      </c>
      <c r="KB120" s="1059">
        <v>1058</v>
      </c>
      <c r="KC120" s="1059">
        <v>313</v>
      </c>
      <c r="KD120" s="1059">
        <v>262</v>
      </c>
      <c r="KE120" s="1060">
        <v>0.92908044849792426</v>
      </c>
      <c r="KF120" s="1072">
        <v>7.0919551502075739E-2</v>
      </c>
      <c r="KG120" s="1059">
        <v>3537</v>
      </c>
      <c r="KH120" s="1059">
        <v>3263</v>
      </c>
      <c r="KI120" s="1059">
        <v>3168</v>
      </c>
      <c r="KJ120" s="1059">
        <v>95</v>
      </c>
      <c r="KK120" s="1059">
        <v>3</v>
      </c>
      <c r="KL120" s="1059">
        <v>13</v>
      </c>
      <c r="KM120" s="1059">
        <v>79</v>
      </c>
      <c r="KN120" s="1059">
        <v>148</v>
      </c>
      <c r="KO120" s="1059">
        <v>81</v>
      </c>
      <c r="KP120" s="1059">
        <v>13</v>
      </c>
      <c r="KQ120" s="1059">
        <v>32</v>
      </c>
      <c r="KR120" s="1060">
        <v>0.89567430025445294</v>
      </c>
      <c r="KS120" s="1072">
        <v>0.10432569974554706</v>
      </c>
      <c r="KT120" s="1059">
        <v>1899</v>
      </c>
      <c r="KU120" s="1059">
        <v>1751</v>
      </c>
      <c r="KV120" s="1059">
        <v>1716</v>
      </c>
      <c r="KW120" s="1059">
        <v>35</v>
      </c>
      <c r="KX120" s="1059">
        <v>6</v>
      </c>
      <c r="KY120" s="1059">
        <v>8</v>
      </c>
      <c r="KZ120" s="1059">
        <v>21</v>
      </c>
      <c r="LA120" s="1059">
        <v>78</v>
      </c>
      <c r="LB120" s="1059">
        <v>42</v>
      </c>
      <c r="LC120" s="1059">
        <v>14</v>
      </c>
      <c r="LD120" s="1059">
        <v>14</v>
      </c>
      <c r="LE120" s="1060">
        <v>0.9036334913112164</v>
      </c>
      <c r="LF120" s="1072">
        <v>9.6366508688783603E-2</v>
      </c>
      <c r="LG120" s="1059">
        <v>1211</v>
      </c>
      <c r="LH120" s="1059">
        <v>1128</v>
      </c>
      <c r="LI120" s="1059">
        <v>1103</v>
      </c>
      <c r="LJ120" s="1059">
        <v>25</v>
      </c>
      <c r="LK120" s="1059">
        <v>5</v>
      </c>
      <c r="LL120" s="1059">
        <v>2</v>
      </c>
      <c r="LM120" s="1059">
        <v>18</v>
      </c>
      <c r="LN120" s="1059">
        <v>45</v>
      </c>
      <c r="LO120" s="1059">
        <v>25</v>
      </c>
      <c r="LP120" s="1059">
        <v>6</v>
      </c>
      <c r="LQ120" s="1059">
        <v>7</v>
      </c>
      <c r="LR120" s="1060">
        <v>0.91081750619322877</v>
      </c>
      <c r="LS120" s="1072">
        <v>8.9182493806771235E-2</v>
      </c>
      <c r="LT120" s="1059">
        <v>3173</v>
      </c>
      <c r="LU120" s="1059">
        <v>2992</v>
      </c>
      <c r="LV120" s="1059">
        <v>2926</v>
      </c>
      <c r="LW120" s="1059">
        <v>66</v>
      </c>
      <c r="LX120" s="1059">
        <v>9</v>
      </c>
      <c r="LY120" s="1059">
        <v>12</v>
      </c>
      <c r="LZ120" s="1059">
        <v>45</v>
      </c>
      <c r="MA120" s="1059">
        <v>91</v>
      </c>
      <c r="MB120" s="1059">
        <v>61</v>
      </c>
      <c r="MC120" s="1059">
        <v>20</v>
      </c>
      <c r="MD120" s="1059">
        <v>9</v>
      </c>
      <c r="ME120" s="1060">
        <v>0.92215568862275454</v>
      </c>
      <c r="MF120" s="1072">
        <v>7.7844311377245456E-2</v>
      </c>
      <c r="MG120" s="1059">
        <v>783</v>
      </c>
      <c r="MH120" s="1059">
        <v>725</v>
      </c>
      <c r="MI120" s="1059">
        <v>705</v>
      </c>
      <c r="MJ120" s="1059">
        <v>20</v>
      </c>
      <c r="MK120" s="1059">
        <v>0</v>
      </c>
      <c r="ML120" s="1059">
        <v>6</v>
      </c>
      <c r="MM120" s="1059">
        <v>14</v>
      </c>
      <c r="MN120" s="1059">
        <v>23</v>
      </c>
      <c r="MO120" s="1059">
        <v>27</v>
      </c>
      <c r="MP120" s="1059">
        <v>6</v>
      </c>
      <c r="MQ120" s="1059">
        <v>2</v>
      </c>
      <c r="MR120" s="1060">
        <v>0.90038314176245215</v>
      </c>
      <c r="MS120" s="1072">
        <v>9.9616858237547845E-2</v>
      </c>
      <c r="MT120" s="1059">
        <v>1501</v>
      </c>
      <c r="MU120" s="1059">
        <v>1396</v>
      </c>
      <c r="MV120" s="1059">
        <v>1351</v>
      </c>
      <c r="MW120" s="1059">
        <v>45</v>
      </c>
      <c r="MX120" s="1059">
        <v>2</v>
      </c>
      <c r="MY120" s="1059">
        <v>5</v>
      </c>
      <c r="MZ120" s="1059">
        <v>38</v>
      </c>
      <c r="NA120" s="1059">
        <v>41</v>
      </c>
      <c r="NB120" s="1059">
        <v>45</v>
      </c>
      <c r="NC120" s="1059">
        <v>12</v>
      </c>
      <c r="ND120" s="1059">
        <v>7</v>
      </c>
      <c r="NE120" s="1060">
        <v>0.90006662225183209</v>
      </c>
      <c r="NF120" s="1072">
        <v>9.9933377748167906E-2</v>
      </c>
      <c r="NG120" s="1059">
        <v>1256</v>
      </c>
      <c r="NH120" s="1059">
        <v>1168</v>
      </c>
      <c r="NI120" s="1059">
        <v>1136</v>
      </c>
      <c r="NJ120" s="1059">
        <v>32</v>
      </c>
      <c r="NK120" s="1059">
        <v>2</v>
      </c>
      <c r="NL120" s="1059">
        <v>5</v>
      </c>
      <c r="NM120" s="1059">
        <v>25</v>
      </c>
      <c r="NN120" s="1059">
        <v>29</v>
      </c>
      <c r="NO120" s="1059">
        <v>43</v>
      </c>
      <c r="NP120" s="1059">
        <v>10</v>
      </c>
      <c r="NQ120" s="1059">
        <v>6</v>
      </c>
      <c r="NR120" s="1060">
        <v>0.90445859872611467</v>
      </c>
      <c r="NS120" s="1072">
        <v>9.5541401273885329E-2</v>
      </c>
      <c r="NT120" s="1059">
        <v>2982</v>
      </c>
      <c r="NU120" s="1059">
        <v>2825</v>
      </c>
      <c r="NV120" s="1059">
        <v>2745</v>
      </c>
      <c r="NW120" s="1059">
        <v>80</v>
      </c>
      <c r="NX120" s="1059">
        <v>8</v>
      </c>
      <c r="NY120" s="1059">
        <v>13</v>
      </c>
      <c r="NZ120" s="1059">
        <v>59</v>
      </c>
      <c r="OA120" s="1059">
        <v>62</v>
      </c>
      <c r="OB120" s="1059">
        <v>65</v>
      </c>
      <c r="OC120" s="1059">
        <v>12</v>
      </c>
      <c r="OD120" s="1059">
        <v>18</v>
      </c>
      <c r="OE120" s="1060">
        <v>0.92052313883299797</v>
      </c>
      <c r="OF120" s="1072">
        <v>7.9476861167002033E-2</v>
      </c>
      <c r="OG120" s="1059">
        <v>16342</v>
      </c>
      <c r="OH120" s="1059">
        <v>15248</v>
      </c>
      <c r="OI120" s="1059">
        <v>14850</v>
      </c>
      <c r="OJ120" s="1059">
        <v>398</v>
      </c>
      <c r="OK120" s="1059">
        <v>35</v>
      </c>
      <c r="OL120" s="1059">
        <v>64</v>
      </c>
      <c r="OM120" s="1059">
        <v>299</v>
      </c>
      <c r="ON120" s="1059">
        <v>517</v>
      </c>
      <c r="OO120" s="1059">
        <v>389</v>
      </c>
      <c r="OP120" s="1059">
        <v>93</v>
      </c>
      <c r="OQ120" s="1059">
        <v>95</v>
      </c>
      <c r="OR120" s="1060">
        <v>0.90870150532370575</v>
      </c>
      <c r="OS120" s="1072">
        <v>9.1298494676294251E-2</v>
      </c>
      <c r="OT120" s="1059">
        <v>61929</v>
      </c>
      <c r="OU120" s="1059">
        <v>18.275233703111628</v>
      </c>
      <c r="OV120" s="1060">
        <v>0</v>
      </c>
      <c r="OW120" s="1072">
        <v>0.23809523809523808</v>
      </c>
      <c r="OX120" s="1059" t="s">
        <v>770</v>
      </c>
      <c r="OY120" s="1060" t="s">
        <v>770</v>
      </c>
      <c r="OZ120" s="1059" t="s">
        <v>770</v>
      </c>
      <c r="PA120" s="1060" t="s">
        <v>770</v>
      </c>
      <c r="PB120" s="1072" t="s">
        <v>770</v>
      </c>
      <c r="PC120" s="1059">
        <v>2930</v>
      </c>
      <c r="PD120" s="1059">
        <v>430</v>
      </c>
      <c r="PE120" s="1126">
        <v>240</v>
      </c>
      <c r="PF120" s="1059">
        <v>2830</v>
      </c>
      <c r="PG120" s="1059">
        <v>430</v>
      </c>
      <c r="PH120" s="1126">
        <v>230</v>
      </c>
      <c r="PI120" s="1059">
        <v>2680</v>
      </c>
      <c r="PJ120" s="1059">
        <v>450</v>
      </c>
      <c r="PK120" s="1126">
        <v>190</v>
      </c>
      <c r="PL120" s="1059">
        <v>2580</v>
      </c>
      <c r="PM120" s="1059">
        <v>450</v>
      </c>
      <c r="PN120" s="1126">
        <v>160</v>
      </c>
      <c r="PO120" s="1059">
        <v>2450</v>
      </c>
      <c r="PP120" s="1059">
        <v>440</v>
      </c>
      <c r="PQ120" s="1126">
        <v>160</v>
      </c>
      <c r="PR120" s="1059">
        <v>2300</v>
      </c>
      <c r="PS120" s="1059">
        <v>460</v>
      </c>
      <c r="PT120" s="1126">
        <v>140</v>
      </c>
      <c r="PU120" s="1059">
        <v>14</v>
      </c>
      <c r="PV120" s="1059">
        <v>24</v>
      </c>
      <c r="PW120" s="1059">
        <v>25</v>
      </c>
      <c r="PX120" s="1059">
        <v>26</v>
      </c>
      <c r="PY120" s="1059">
        <v>37</v>
      </c>
      <c r="PZ120" s="1059">
        <v>29</v>
      </c>
      <c r="QA120" s="1059">
        <v>42</v>
      </c>
      <c r="QB120" s="1126">
        <v>43</v>
      </c>
      <c r="QC120" s="1059">
        <v>671</v>
      </c>
      <c r="QD120" s="1059">
        <v>724</v>
      </c>
      <c r="QE120" s="1059">
        <v>692</v>
      </c>
      <c r="QF120" s="1059">
        <v>758</v>
      </c>
      <c r="QG120" s="1059">
        <v>775</v>
      </c>
      <c r="QH120" s="1059">
        <v>679</v>
      </c>
      <c r="QI120" s="1059">
        <v>718</v>
      </c>
      <c r="QJ120" s="1059">
        <v>682</v>
      </c>
      <c r="QK120" s="1126">
        <v>646</v>
      </c>
      <c r="QL120" s="1059">
        <v>687</v>
      </c>
      <c r="QM120" s="1059">
        <v>742</v>
      </c>
      <c r="QN120" s="1059">
        <v>763</v>
      </c>
      <c r="QO120" s="1059">
        <v>787</v>
      </c>
      <c r="QP120" s="1059">
        <v>835</v>
      </c>
      <c r="QQ120" s="1059">
        <v>800</v>
      </c>
      <c r="QR120" s="1059">
        <v>808</v>
      </c>
      <c r="QS120" s="1059">
        <v>741</v>
      </c>
      <c r="QT120" s="1059">
        <v>774</v>
      </c>
      <c r="QU120" s="1059">
        <v>678</v>
      </c>
      <c r="QV120" s="1059">
        <v>684</v>
      </c>
      <c r="QW120" s="1059">
        <v>658</v>
      </c>
      <c r="QX120" s="1059">
        <v>623</v>
      </c>
      <c r="QY120" s="1059">
        <v>632</v>
      </c>
      <c r="QZ120" s="1059">
        <v>643</v>
      </c>
      <c r="RA120" s="1059">
        <v>561</v>
      </c>
      <c r="RB120" s="1059">
        <v>698</v>
      </c>
      <c r="RC120" s="1059">
        <v>711</v>
      </c>
      <c r="RD120" s="1059">
        <v>677</v>
      </c>
      <c r="RE120" s="1059">
        <v>589</v>
      </c>
      <c r="RF120" s="1059">
        <v>569</v>
      </c>
      <c r="RG120" s="1059">
        <v>549</v>
      </c>
      <c r="RH120" s="1059">
        <v>589</v>
      </c>
      <c r="RI120" s="1059">
        <v>554</v>
      </c>
      <c r="RJ120" s="1126">
        <v>591</v>
      </c>
      <c r="RK120" s="1059">
        <v>727</v>
      </c>
      <c r="RL120" s="1059">
        <v>750</v>
      </c>
      <c r="RM120" s="1059">
        <v>795</v>
      </c>
      <c r="RN120" s="1059">
        <v>832</v>
      </c>
      <c r="RO120" s="1059">
        <v>788</v>
      </c>
      <c r="RP120" s="1059">
        <v>800</v>
      </c>
      <c r="RQ120" s="1059">
        <v>749</v>
      </c>
      <c r="RR120" s="1059">
        <v>761</v>
      </c>
      <c r="RS120" s="1059">
        <v>668</v>
      </c>
      <c r="RT120" s="1059">
        <v>689</v>
      </c>
      <c r="RU120" s="1059">
        <v>656</v>
      </c>
      <c r="RV120" s="1059">
        <v>622</v>
      </c>
      <c r="RW120" s="1059">
        <v>639</v>
      </c>
      <c r="RX120" s="1059">
        <v>619</v>
      </c>
      <c r="RY120" s="1059">
        <v>571</v>
      </c>
      <c r="RZ120" s="1059">
        <v>705</v>
      </c>
      <c r="SA120" s="1059">
        <v>724</v>
      </c>
      <c r="SB120" s="1059">
        <v>713</v>
      </c>
      <c r="SC120" s="1059">
        <v>671</v>
      </c>
      <c r="SD120" s="1059">
        <v>639</v>
      </c>
      <c r="SE120" s="1059">
        <v>533</v>
      </c>
      <c r="SF120" s="1059">
        <v>578</v>
      </c>
      <c r="SG120" s="1059">
        <v>541</v>
      </c>
      <c r="SH120" s="1059">
        <v>598</v>
      </c>
      <c r="SI120" s="1126">
        <v>652</v>
      </c>
      <c r="SJ120" s="1059">
        <v>747</v>
      </c>
      <c r="SK120" s="1059">
        <v>793</v>
      </c>
      <c r="SL120" s="1059">
        <v>802</v>
      </c>
      <c r="SM120" s="1059">
        <v>791</v>
      </c>
      <c r="SN120" s="1059">
        <v>782</v>
      </c>
      <c r="SO120" s="1059">
        <v>732</v>
      </c>
      <c r="SP120" s="1059">
        <v>746</v>
      </c>
      <c r="SQ120" s="1059">
        <v>681</v>
      </c>
      <c r="SR120" s="1059">
        <v>695</v>
      </c>
      <c r="SS120" s="1059">
        <v>658</v>
      </c>
      <c r="ST120" s="1059">
        <v>622</v>
      </c>
      <c r="SU120" s="1059">
        <v>642</v>
      </c>
      <c r="SV120" s="1059">
        <v>608</v>
      </c>
      <c r="SW120" s="1059">
        <v>547</v>
      </c>
      <c r="SX120" s="1059">
        <v>700</v>
      </c>
      <c r="SY120" s="1059">
        <v>713</v>
      </c>
      <c r="SZ120" s="1059">
        <v>713</v>
      </c>
      <c r="TA120" s="1059">
        <v>709</v>
      </c>
      <c r="TB120" s="1059">
        <v>756</v>
      </c>
      <c r="TC120" s="1059">
        <v>588</v>
      </c>
      <c r="TD120" s="1059">
        <v>587</v>
      </c>
      <c r="TE120" s="1059">
        <v>511</v>
      </c>
      <c r="TF120" s="1059">
        <v>598</v>
      </c>
      <c r="TG120" s="1059">
        <v>627</v>
      </c>
      <c r="TH120" s="1126">
        <v>612</v>
      </c>
      <c r="TI120" s="1059">
        <v>348</v>
      </c>
      <c r="TJ120" s="1059">
        <v>340</v>
      </c>
      <c r="TK120" s="1059">
        <v>688</v>
      </c>
      <c r="TL120" s="1060">
        <v>0.4941860465116279</v>
      </c>
      <c r="TM120" s="1060">
        <v>0.45696323963020558</v>
      </c>
      <c r="TN120" s="1060">
        <v>0.53147341749983013</v>
      </c>
      <c r="TO120" s="1126" t="s">
        <v>2154</v>
      </c>
      <c r="TP120" s="1059">
        <v>284</v>
      </c>
      <c r="TQ120" s="1059">
        <v>370</v>
      </c>
      <c r="TR120" s="1059">
        <v>654</v>
      </c>
      <c r="TS120" s="1060">
        <v>0.56574923547400613</v>
      </c>
      <c r="TT120" s="1060">
        <v>0.52748685508392101</v>
      </c>
      <c r="TU120" s="1060">
        <v>0.60324373181793112</v>
      </c>
      <c r="TV120" s="1126" t="s">
        <v>2154</v>
      </c>
      <c r="TW120" s="1059">
        <v>234</v>
      </c>
      <c r="TX120" s="1059">
        <v>491</v>
      </c>
      <c r="TY120" s="1059">
        <v>725</v>
      </c>
      <c r="TZ120" s="1060">
        <v>0.67724137931034478</v>
      </c>
      <c r="UA120" s="1060">
        <v>0.64235197658785181</v>
      </c>
      <c r="UB120" s="1060">
        <v>0.71026243205986728</v>
      </c>
      <c r="UC120" s="1126" t="s">
        <v>2154</v>
      </c>
      <c r="UD120" s="1059">
        <v>246</v>
      </c>
      <c r="UE120" s="1059">
        <v>501</v>
      </c>
      <c r="UF120" s="1059">
        <v>747</v>
      </c>
      <c r="UG120" s="1060">
        <v>0.67068273092369479</v>
      </c>
      <c r="UH120" s="1060">
        <v>0.63618262649618718</v>
      </c>
      <c r="UI120" s="1060">
        <v>0.70343633967080443</v>
      </c>
      <c r="UJ120" s="1126" t="s">
        <v>2154</v>
      </c>
      <c r="UK120" s="1059">
        <v>225</v>
      </c>
      <c r="UL120" s="1059">
        <v>517</v>
      </c>
      <c r="UM120" s="1059">
        <v>742</v>
      </c>
      <c r="UN120" s="1060">
        <v>0.69676549865229109</v>
      </c>
      <c r="UO120" s="1060">
        <v>0.66274838215236276</v>
      </c>
      <c r="UP120" s="1060">
        <v>0.72875573249112058</v>
      </c>
      <c r="UQ120" s="1126" t="s">
        <v>2154</v>
      </c>
      <c r="UR120" s="1059">
        <v>8470</v>
      </c>
      <c r="US120" s="1059">
        <v>8307</v>
      </c>
      <c r="UT120" s="1059">
        <v>163</v>
      </c>
      <c r="UU120" s="1059">
        <v>144</v>
      </c>
      <c r="UV120" s="1060">
        <v>0.8834355828220859</v>
      </c>
      <c r="UW120" s="1059">
        <v>19</v>
      </c>
      <c r="UX120" s="1072">
        <v>0.1165644171779141</v>
      </c>
      <c r="UY120" s="1059">
        <v>6645</v>
      </c>
      <c r="UZ120" s="1059">
        <v>4090</v>
      </c>
      <c r="VA120" s="1059">
        <v>1180</v>
      </c>
      <c r="VB120" s="1059">
        <v>1375</v>
      </c>
      <c r="VC120" s="1060">
        <v>0.6155003762227238</v>
      </c>
      <c r="VD120" s="1060">
        <v>0.17757712565838976</v>
      </c>
      <c r="VE120" s="1072">
        <v>0.20692249811888638</v>
      </c>
      <c r="VF120" s="1059">
        <v>18076</v>
      </c>
      <c r="VG120" s="1059">
        <v>1172</v>
      </c>
      <c r="VH120" s="1059">
        <v>1136</v>
      </c>
      <c r="VI120" s="1059">
        <v>475</v>
      </c>
      <c r="VJ120" s="1059">
        <v>11987</v>
      </c>
      <c r="VK120" s="1059">
        <v>869</v>
      </c>
      <c r="VL120" s="1059">
        <v>6939</v>
      </c>
      <c r="VM120" s="1072">
        <v>0.12523418359994234</v>
      </c>
      <c r="VN120" s="1059">
        <v>3646</v>
      </c>
      <c r="VO120" s="1059">
        <v>6</v>
      </c>
      <c r="VP120" s="1059">
        <v>1174</v>
      </c>
      <c r="VQ120" s="1059">
        <v>1615</v>
      </c>
      <c r="VR120" s="1059">
        <v>542</v>
      </c>
      <c r="VS120" s="1126">
        <v>6983</v>
      </c>
      <c r="VT120" s="1059">
        <v>2803</v>
      </c>
      <c r="VU120" s="1059">
        <v>2248</v>
      </c>
      <c r="VV120" s="1059">
        <v>545</v>
      </c>
      <c r="VW120" s="1059">
        <v>10</v>
      </c>
      <c r="VX120" s="1059">
        <v>555</v>
      </c>
      <c r="VY120" s="1060">
        <v>0.19443453442739922</v>
      </c>
      <c r="VZ120" s="1072">
        <v>0.19800214056368176</v>
      </c>
      <c r="WA120" s="1059">
        <v>545</v>
      </c>
      <c r="WB120" s="1059">
        <v>500</v>
      </c>
      <c r="WC120" s="1059">
        <v>475</v>
      </c>
      <c r="WD120" s="1059">
        <v>400</v>
      </c>
      <c r="WE120" s="1059">
        <v>415</v>
      </c>
      <c r="WF120" s="1059">
        <v>340</v>
      </c>
      <c r="WG120" s="1126">
        <v>310</v>
      </c>
      <c r="WH120" s="1059">
        <v>1614</v>
      </c>
      <c r="WI120" s="1059">
        <v>637</v>
      </c>
      <c r="WJ120" s="1060">
        <v>0.39467162329615862</v>
      </c>
      <c r="WK120" s="1126">
        <v>158</v>
      </c>
      <c r="WL120" s="1059">
        <v>43</v>
      </c>
      <c r="WM120" s="1060">
        <v>6.0734463276836161E-2</v>
      </c>
      <c r="WN120" s="1060">
        <v>4.5399953650742772E-2</v>
      </c>
      <c r="WO120" s="1072">
        <v>8.0809973724847634E-2</v>
      </c>
      <c r="WP120" s="1059" t="s">
        <v>770</v>
      </c>
      <c r="WQ120" s="1060">
        <v>6.0999999999999999E-2</v>
      </c>
      <c r="WR120" s="1060" t="s">
        <v>770</v>
      </c>
      <c r="WS120" s="1072" t="s">
        <v>770</v>
      </c>
      <c r="WT120" s="1059">
        <v>46</v>
      </c>
      <c r="WU120" s="1060">
        <v>6.3888888888888884E-2</v>
      </c>
      <c r="WV120" s="1060">
        <v>4.8237948106527283E-2</v>
      </c>
      <c r="WW120" s="1072">
        <v>8.4168751803757116E-2</v>
      </c>
      <c r="WX120" s="1059">
        <v>40</v>
      </c>
      <c r="WY120" s="1060">
        <v>5.9612518628912071E-2</v>
      </c>
      <c r="WZ120" s="1060">
        <v>4.4080719082767762E-2</v>
      </c>
      <c r="XA120" s="1072">
        <v>8.0158030218749093E-2</v>
      </c>
      <c r="XB120" s="1059">
        <v>1300</v>
      </c>
      <c r="XC120" s="1059">
        <v>26957</v>
      </c>
      <c r="XD120" s="1072">
        <v>4.8224950847646254E-2</v>
      </c>
      <c r="XE120" s="1059">
        <v>640</v>
      </c>
      <c r="XF120" s="1059">
        <v>3210</v>
      </c>
      <c r="XG120" s="1060">
        <v>0.19937694704049844</v>
      </c>
      <c r="XH120" s="1060">
        <v>0.18591862447450719</v>
      </c>
      <c r="XI120" s="1060">
        <v>0.21355393049458402</v>
      </c>
      <c r="XJ120" s="1059">
        <v>695</v>
      </c>
      <c r="XK120" s="1059">
        <v>3325</v>
      </c>
      <c r="XL120" s="1060">
        <v>0.20902255639097744</v>
      </c>
      <c r="XM120" s="1060">
        <v>0.19554151105863427</v>
      </c>
      <c r="XN120" s="1060">
        <v>0.22317517342849327</v>
      </c>
      <c r="XO120" s="1059">
        <v>690</v>
      </c>
      <c r="XP120" s="1059">
        <v>3430</v>
      </c>
      <c r="XQ120" s="1060">
        <v>0.20116618075801748</v>
      </c>
      <c r="XR120" s="1060">
        <v>0.18808833084637455</v>
      </c>
      <c r="XS120" s="1060">
        <v>0.21491264500413992</v>
      </c>
      <c r="XT120" s="1059">
        <v>685</v>
      </c>
      <c r="XU120" s="1059">
        <v>3500</v>
      </c>
      <c r="XV120" s="1060">
        <v>0.1957142857142857</v>
      </c>
      <c r="XW120" s="1060">
        <v>0.18290677379639977</v>
      </c>
      <c r="XX120" s="1060">
        <v>0.20918900878021682</v>
      </c>
      <c r="XY120" s="1059">
        <v>655</v>
      </c>
      <c r="XZ120" s="1059">
        <v>3650</v>
      </c>
      <c r="YA120" s="1060">
        <v>0.17945205479452056</v>
      </c>
      <c r="YB120" s="1060">
        <v>0.16734223421229996</v>
      </c>
      <c r="YC120" s="1060">
        <v>0.19223589024325496</v>
      </c>
      <c r="YD120" s="1059">
        <v>615</v>
      </c>
      <c r="YE120" s="1059">
        <v>3600</v>
      </c>
      <c r="YF120" s="1060">
        <v>0.17083333333333334</v>
      </c>
      <c r="YG120" s="1060">
        <v>0.15889144187166687</v>
      </c>
      <c r="YH120" s="1060">
        <v>0.18347696498506846</v>
      </c>
      <c r="YI120" s="1059">
        <v>625</v>
      </c>
      <c r="YJ120" s="1059" t="s">
        <v>770</v>
      </c>
      <c r="YK120" s="1060">
        <v>0.16900000000000001</v>
      </c>
      <c r="YL120" s="1060">
        <v>0.157</v>
      </c>
      <c r="YM120" s="1072">
        <v>0.182</v>
      </c>
      <c r="YN120" s="1059">
        <v>770</v>
      </c>
      <c r="YO120" s="1059">
        <v>725</v>
      </c>
      <c r="YP120" s="1059">
        <v>735</v>
      </c>
      <c r="YQ120" s="1059">
        <v>680</v>
      </c>
      <c r="YR120" s="1059">
        <v>595</v>
      </c>
      <c r="YS120" s="1059">
        <v>560</v>
      </c>
      <c r="YT120" s="1126">
        <v>505</v>
      </c>
      <c r="YU120" s="1059">
        <v>25</v>
      </c>
      <c r="YV120" s="1059">
        <v>161</v>
      </c>
      <c r="YW120" s="1060">
        <v>0.15527950310559005</v>
      </c>
      <c r="YX120" s="1060">
        <v>0.10744458691768186</v>
      </c>
      <c r="YY120" s="1060">
        <v>0.21918112487767438</v>
      </c>
      <c r="YZ120" s="1059">
        <v>16</v>
      </c>
      <c r="ZA120" s="1059">
        <v>162</v>
      </c>
      <c r="ZB120" s="1060">
        <v>9.8765432098765427E-2</v>
      </c>
      <c r="ZC120" s="1060">
        <v>6.1710998226063796E-2</v>
      </c>
      <c r="ZD120" s="1060">
        <v>0.15440781232688422</v>
      </c>
      <c r="ZE120" s="1059">
        <v>20</v>
      </c>
      <c r="ZF120" s="1059">
        <v>161</v>
      </c>
      <c r="ZG120" s="1060">
        <v>0.12422360248447205</v>
      </c>
      <c r="ZH120" s="1060">
        <v>8.1873213753564711E-2</v>
      </c>
      <c r="ZI120" s="1060">
        <v>0.18408814775308488</v>
      </c>
      <c r="ZJ120" s="1059">
        <v>29</v>
      </c>
      <c r="ZK120" s="1059">
        <v>160</v>
      </c>
      <c r="ZL120" s="1060">
        <v>0.18124999999999999</v>
      </c>
      <c r="ZM120" s="1060">
        <v>0.12926566148989363</v>
      </c>
      <c r="ZN120" s="1072">
        <v>0.24818128793194091</v>
      </c>
      <c r="ZO120" s="1059">
        <v>649</v>
      </c>
      <c r="ZP120" s="1059">
        <v>143</v>
      </c>
      <c r="ZQ120" s="1059">
        <v>506</v>
      </c>
      <c r="ZR120" s="1060">
        <v>0.77966101694915257</v>
      </c>
      <c r="ZS120" s="1059">
        <v>196</v>
      </c>
      <c r="ZT120" s="1059">
        <v>72</v>
      </c>
      <c r="ZU120" s="1059">
        <v>268</v>
      </c>
      <c r="ZV120" s="1060">
        <v>0.38735177865612647</v>
      </c>
      <c r="ZW120" s="1060">
        <v>0.34590677408547188</v>
      </c>
      <c r="ZX120" s="1060">
        <v>0.43049430505844177</v>
      </c>
      <c r="ZY120" s="1060">
        <v>0.52964426877470361</v>
      </c>
      <c r="ZZ120" s="1060">
        <v>0.48609560381147288</v>
      </c>
      <c r="AAA120" s="1072">
        <v>0.57274621746644461</v>
      </c>
      <c r="AAB120" s="1059">
        <v>429</v>
      </c>
      <c r="AAC120" s="1059">
        <v>299</v>
      </c>
      <c r="AAD120" s="1059">
        <v>728</v>
      </c>
      <c r="AAE120" s="1060">
        <v>0.4107142857142857</v>
      </c>
      <c r="AAF120" s="1059">
        <v>120</v>
      </c>
      <c r="AAG120" s="1060">
        <v>0.40133779264214048</v>
      </c>
      <c r="AAH120" s="1060">
        <v>0.34736909914894387</v>
      </c>
      <c r="AAI120" s="1060">
        <v>0.45780949089696982</v>
      </c>
      <c r="AAJ120" s="1059">
        <v>45</v>
      </c>
      <c r="AAK120" s="1059">
        <v>165</v>
      </c>
      <c r="AAL120" s="1060">
        <v>0.55183946488294311</v>
      </c>
      <c r="AAM120" s="1060">
        <v>0.49516828917537081</v>
      </c>
      <c r="AAN120" s="1072">
        <v>0.60719550249542031</v>
      </c>
      <c r="AAO120" s="1059">
        <v>534</v>
      </c>
      <c r="AAP120" s="1059">
        <v>193</v>
      </c>
      <c r="AAQ120" s="1060">
        <v>0.36142322097378277</v>
      </c>
      <c r="AAR120" s="1060">
        <v>0.3218000354700315</v>
      </c>
      <c r="AAS120" s="1060">
        <v>0.40302593773680473</v>
      </c>
      <c r="AAT120" s="1059">
        <v>83</v>
      </c>
      <c r="AAU120" s="1059">
        <v>276</v>
      </c>
      <c r="AAV120" s="1060">
        <v>0.5168539325842697</v>
      </c>
      <c r="AAW120" s="1060">
        <v>0.47450114676399985</v>
      </c>
      <c r="AAX120" s="1072">
        <v>0.55896596460273629</v>
      </c>
      <c r="AAY120" s="1059">
        <v>722</v>
      </c>
      <c r="AAZ120" s="1059">
        <v>676</v>
      </c>
      <c r="ABA120" s="1059">
        <v>46</v>
      </c>
      <c r="ABB120" s="1060">
        <v>0.93628808864265933</v>
      </c>
      <c r="ABC120" s="1059">
        <v>263</v>
      </c>
      <c r="ABD120" s="1060">
        <v>0.38905325443786981</v>
      </c>
      <c r="ABE120" s="1060">
        <v>0.35302678348835104</v>
      </c>
      <c r="ABF120" s="1060">
        <v>0.42633353934309021</v>
      </c>
      <c r="ABG120" s="1059">
        <v>81</v>
      </c>
      <c r="ABH120" s="1059">
        <v>344</v>
      </c>
      <c r="ABI120" s="1060">
        <v>0.50887573964497046</v>
      </c>
      <c r="ABJ120" s="1060">
        <v>0.47124650029208787</v>
      </c>
      <c r="ABK120" s="1072">
        <v>0.5464046738813968</v>
      </c>
      <c r="ABL120" s="1059">
        <v>18076</v>
      </c>
      <c r="ABM120" s="1059">
        <v>11137</v>
      </c>
      <c r="ABN120" s="1059">
        <v>6939</v>
      </c>
      <c r="ABO120" s="1059">
        <v>1172</v>
      </c>
      <c r="ABP120" s="1059">
        <v>700</v>
      </c>
      <c r="ABQ120" s="1059">
        <v>1356</v>
      </c>
      <c r="ABR120" s="1059">
        <v>1136</v>
      </c>
      <c r="ABS120" s="1059">
        <v>1123</v>
      </c>
      <c r="ABT120" s="1059">
        <v>583</v>
      </c>
      <c r="ABU120" s="1059">
        <v>475</v>
      </c>
      <c r="ABV120" s="1059">
        <v>337</v>
      </c>
      <c r="ABW120" s="1126">
        <v>57</v>
      </c>
      <c r="ABX120" s="1059">
        <v>505</v>
      </c>
      <c r="ABY120" s="1059">
        <v>575</v>
      </c>
      <c r="ABZ120" s="1059">
        <v>355</v>
      </c>
      <c r="ACA120" s="1059">
        <v>205</v>
      </c>
      <c r="ACB120" s="1059">
        <v>1425</v>
      </c>
      <c r="ACC120" s="1059">
        <v>1635</v>
      </c>
      <c r="ACD120" s="1059">
        <v>875</v>
      </c>
      <c r="ACE120" s="1059">
        <v>560</v>
      </c>
      <c r="ACF120" s="1059">
        <v>555</v>
      </c>
      <c r="ACG120" s="1059">
        <v>345</v>
      </c>
      <c r="ACH120" s="1059">
        <v>215</v>
      </c>
      <c r="ACI120" s="1059">
        <v>1450</v>
      </c>
      <c r="ACJ120" s="1059">
        <v>1630</v>
      </c>
      <c r="ACK120" s="1059">
        <v>905</v>
      </c>
      <c r="ACL120" s="1059">
        <v>595</v>
      </c>
      <c r="ACM120" s="1059">
        <v>535</v>
      </c>
      <c r="ACN120" s="1059">
        <v>395</v>
      </c>
      <c r="ACO120" s="1059">
        <v>190</v>
      </c>
      <c r="ACP120" s="1059">
        <v>1510</v>
      </c>
      <c r="ACQ120" s="1059">
        <v>1690</v>
      </c>
      <c r="ACR120" s="1059">
        <v>975</v>
      </c>
      <c r="ACS120" s="1059">
        <v>680</v>
      </c>
      <c r="ACT120" s="1059">
        <v>620</v>
      </c>
      <c r="ACU120" s="1059">
        <v>460</v>
      </c>
      <c r="ACV120" s="1059">
        <v>210</v>
      </c>
      <c r="ACW120" s="1059">
        <v>1765</v>
      </c>
      <c r="ACX120" s="1059">
        <v>1995</v>
      </c>
      <c r="ACY120" s="1059">
        <v>1095</v>
      </c>
      <c r="ACZ120" s="1059">
        <v>735</v>
      </c>
      <c r="ADA120" s="1059">
        <v>670</v>
      </c>
      <c r="ADB120" s="1059">
        <v>480</v>
      </c>
      <c r="ADC120" s="1059">
        <v>250</v>
      </c>
      <c r="ADD120" s="1059">
        <v>1810</v>
      </c>
      <c r="ADE120" s="1059">
        <v>2075</v>
      </c>
      <c r="ADF120" s="1059">
        <v>1125</v>
      </c>
      <c r="ADG120" s="1059">
        <v>725</v>
      </c>
      <c r="ADH120" s="1059">
        <v>615</v>
      </c>
      <c r="ADI120" s="1059">
        <v>525</v>
      </c>
      <c r="ADJ120" s="1059">
        <v>250</v>
      </c>
      <c r="ADK120" s="1059">
        <v>1810</v>
      </c>
      <c r="ADL120" s="1059">
        <v>2040</v>
      </c>
      <c r="ADM120" s="1126">
        <v>1150</v>
      </c>
      <c r="ADN120" s="1059">
        <v>695</v>
      </c>
      <c r="ADO120" s="1059">
        <v>662</v>
      </c>
      <c r="ADP120" s="1060">
        <v>0.9525179856115108</v>
      </c>
      <c r="ADQ120" s="1059">
        <v>661</v>
      </c>
      <c r="ADR120" s="1060">
        <v>0.95107913669064748</v>
      </c>
      <c r="ADS120" s="1059">
        <v>708</v>
      </c>
      <c r="ADT120" s="1059">
        <v>666</v>
      </c>
      <c r="ADU120" s="1060">
        <v>0.94067796610169496</v>
      </c>
      <c r="ADV120" s="1059">
        <v>635</v>
      </c>
      <c r="ADW120" s="1060">
        <v>0.89689265536723162</v>
      </c>
      <c r="ADX120" s="1059">
        <v>620</v>
      </c>
      <c r="ADY120" s="1060">
        <v>0.87570621468926557</v>
      </c>
      <c r="ADZ120" s="1059">
        <v>618</v>
      </c>
      <c r="AEA120" s="1060">
        <v>0.8728813559322034</v>
      </c>
      <c r="AEB120" s="1059">
        <v>757</v>
      </c>
      <c r="AEC120" s="1059">
        <v>735</v>
      </c>
      <c r="AED120" s="1060">
        <v>0.97093791281373842</v>
      </c>
      <c r="AEE120" s="1059">
        <v>645</v>
      </c>
      <c r="AEF120" s="1060">
        <v>0.85204755614266847</v>
      </c>
      <c r="AEG120" s="1059">
        <v>735</v>
      </c>
      <c r="AEH120" s="1060">
        <v>0.97093791281373842</v>
      </c>
      <c r="AEI120" s="1059">
        <v>735</v>
      </c>
      <c r="AEJ120" s="1060">
        <v>0.97093791281373842</v>
      </c>
      <c r="AEK120" s="1059">
        <v>707</v>
      </c>
      <c r="AEL120" s="1060">
        <v>0.93394980184940557</v>
      </c>
      <c r="AEM120" s="1059">
        <v>706</v>
      </c>
      <c r="AEN120" s="1060">
        <v>0.93262879788639363</v>
      </c>
      <c r="AEO120" s="1059">
        <v>634</v>
      </c>
      <c r="AEP120" s="1072">
        <v>0.83751651254953763</v>
      </c>
      <c r="AEQ120" s="1158">
        <v>707</v>
      </c>
      <c r="AER120" s="1042">
        <v>648</v>
      </c>
      <c r="AES120" s="1144">
        <v>0.91654879773691655</v>
      </c>
      <c r="AET120" s="64">
        <v>184</v>
      </c>
      <c r="AEU120" s="1144">
        <v>0.26025459688826025</v>
      </c>
      <c r="AEV120" s="1042">
        <v>652</v>
      </c>
      <c r="AEW120" s="1144">
        <v>0.92220650636492218</v>
      </c>
      <c r="AEX120" s="1042">
        <v>733</v>
      </c>
      <c r="AEY120" s="1042">
        <v>698</v>
      </c>
      <c r="AEZ120" s="1144">
        <v>0.95225102319236021</v>
      </c>
      <c r="AFA120" s="65">
        <v>659</v>
      </c>
      <c r="AFB120" s="1144">
        <v>0.89904502046384716</v>
      </c>
      <c r="AFC120" s="65">
        <v>536</v>
      </c>
      <c r="AFD120" s="1144">
        <v>0.73124147339699863</v>
      </c>
      <c r="AFE120" s="1042">
        <v>661</v>
      </c>
      <c r="AFF120" s="1144">
        <v>0.90177353342428379</v>
      </c>
      <c r="AFG120" s="1042">
        <v>509</v>
      </c>
      <c r="AFH120" s="1144">
        <v>0.69440654843110505</v>
      </c>
      <c r="AFI120" s="1042">
        <v>739</v>
      </c>
      <c r="AFJ120" s="1042">
        <v>713</v>
      </c>
      <c r="AFK120" s="1144">
        <v>0.96481732070365356</v>
      </c>
      <c r="AFL120" s="65">
        <v>656</v>
      </c>
      <c r="AFM120" s="1144">
        <v>0.88768606224627877</v>
      </c>
      <c r="AFN120" s="65">
        <v>713</v>
      </c>
      <c r="AFO120" s="1144">
        <v>0.96481732070365356</v>
      </c>
      <c r="AFP120" s="65">
        <v>712</v>
      </c>
      <c r="AFQ120" s="1144">
        <v>0.96346414073071718</v>
      </c>
      <c r="AFR120" s="65">
        <v>545</v>
      </c>
      <c r="AFS120" s="1144">
        <v>0.73748308525033834</v>
      </c>
      <c r="AFT120" s="65">
        <v>685</v>
      </c>
      <c r="AFU120" s="1144">
        <v>0.92692828146143436</v>
      </c>
      <c r="AFV120" s="1042">
        <v>687</v>
      </c>
      <c r="AFW120" s="1144">
        <v>0.92963464140730723</v>
      </c>
      <c r="AFX120" s="1042">
        <v>686</v>
      </c>
      <c r="AFY120" s="1144">
        <v>0.92828146143437074</v>
      </c>
      <c r="AFZ120" s="1042">
        <v>544</v>
      </c>
      <c r="AGA120" s="1144">
        <v>0.73612990527740185</v>
      </c>
      <c r="AGB120" s="1042">
        <v>500</v>
      </c>
      <c r="AGC120" s="802">
        <v>0.67658998646820023</v>
      </c>
      <c r="AGD120" s="1042">
        <v>721</v>
      </c>
      <c r="AGE120" s="1039">
        <v>690</v>
      </c>
      <c r="AGF120" s="1145">
        <v>0.95700416088765605</v>
      </c>
      <c r="AGG120" s="1039">
        <v>3</v>
      </c>
      <c r="AGH120" s="1145">
        <v>4.160887656033287E-3</v>
      </c>
      <c r="AGI120" s="1039">
        <v>685</v>
      </c>
      <c r="AGJ120" s="1145">
        <v>0.95006934812760058</v>
      </c>
      <c r="AGK120" s="1039">
        <v>745</v>
      </c>
      <c r="AGL120" s="1039">
        <v>722</v>
      </c>
      <c r="AGM120" s="1145">
        <v>0.96912751677852349</v>
      </c>
      <c r="AGN120" s="1039">
        <v>695</v>
      </c>
      <c r="AGO120" s="1145">
        <v>0.93288590604026844</v>
      </c>
      <c r="AGP120" s="1039">
        <v>716</v>
      </c>
      <c r="AGQ120" s="1145">
        <v>0.96107382550335574</v>
      </c>
      <c r="AGR120" s="1039">
        <v>699</v>
      </c>
      <c r="AGS120" s="1145">
        <v>0.93825503355704698</v>
      </c>
      <c r="AGT120" s="1039">
        <v>697</v>
      </c>
      <c r="AGU120" s="1145">
        <v>0.93557046979865777</v>
      </c>
      <c r="AGV120" s="1039">
        <v>744</v>
      </c>
      <c r="AGW120" s="1039">
        <v>721</v>
      </c>
      <c r="AGX120" s="1145">
        <v>0.96908602150537637</v>
      </c>
      <c r="AGY120" s="1039">
        <v>695</v>
      </c>
      <c r="AGZ120" s="1145">
        <v>0.93413978494623651</v>
      </c>
      <c r="AHA120" s="1039">
        <v>721</v>
      </c>
      <c r="AHB120" s="1145">
        <v>0.96908602150537637</v>
      </c>
      <c r="AHC120" s="1039">
        <v>721</v>
      </c>
      <c r="AHD120" s="1145">
        <v>0.96908602150537637</v>
      </c>
      <c r="AHE120" s="1039">
        <v>722</v>
      </c>
      <c r="AHF120" s="1145">
        <v>0.97043010752688175</v>
      </c>
      <c r="AHG120" s="1039">
        <v>671</v>
      </c>
      <c r="AHH120" s="1145">
        <v>0.9018817204301075</v>
      </c>
      <c r="AHI120" s="1039">
        <v>709</v>
      </c>
      <c r="AHJ120" s="1145">
        <v>0.95295698924731187</v>
      </c>
      <c r="AHK120" s="1039">
        <v>704</v>
      </c>
      <c r="AHL120" s="1145">
        <v>0.94623655913978499</v>
      </c>
      <c r="AHM120" s="1039">
        <v>724</v>
      </c>
      <c r="AHN120" s="1145">
        <v>0.9731182795698925</v>
      </c>
      <c r="AHO120" s="1039">
        <v>687</v>
      </c>
      <c r="AHP120" s="749">
        <v>0.92338709677419351</v>
      </c>
    </row>
    <row r="121" spans="1:900" x14ac:dyDescent="0.2">
      <c r="A121" s="1978"/>
      <c r="B121" s="17" t="s">
        <v>735</v>
      </c>
      <c r="C121" s="1016" t="s">
        <v>783</v>
      </c>
      <c r="D121" s="12" t="s">
        <v>770</v>
      </c>
      <c r="E121" s="1" t="s">
        <v>770</v>
      </c>
      <c r="F121" s="1" t="s">
        <v>770</v>
      </c>
      <c r="G121" s="1" t="s">
        <v>770</v>
      </c>
      <c r="H121" s="1" t="s">
        <v>770</v>
      </c>
      <c r="I121" s="1" t="s">
        <v>770</v>
      </c>
      <c r="J121" s="1" t="s">
        <v>770</v>
      </c>
      <c r="K121" s="1" t="s">
        <v>735</v>
      </c>
      <c r="L121" s="1" t="s">
        <v>737</v>
      </c>
      <c r="M121" s="1" t="s">
        <v>770</v>
      </c>
      <c r="N121" s="1" t="s">
        <v>770</v>
      </c>
      <c r="O121" s="1" t="s">
        <v>770</v>
      </c>
      <c r="P121" s="1" t="s">
        <v>770</v>
      </c>
      <c r="Q121" s="1" t="s">
        <v>770</v>
      </c>
      <c r="R121" s="1" t="s">
        <v>770</v>
      </c>
      <c r="S121" s="1" t="s">
        <v>770</v>
      </c>
      <c r="T121" s="1" t="s">
        <v>770</v>
      </c>
      <c r="U121" s="913" t="s">
        <v>770</v>
      </c>
      <c r="V121" s="1125">
        <v>3735</v>
      </c>
      <c r="W121" s="1059">
        <v>4290</v>
      </c>
      <c r="X121" s="1059">
        <v>24280</v>
      </c>
      <c r="Y121" s="1059">
        <v>28705</v>
      </c>
      <c r="Z121" s="1098">
        <v>0.15383031301482702</v>
      </c>
      <c r="AA121" s="1098">
        <v>0.14934700857572533</v>
      </c>
      <c r="AB121" s="1098">
        <v>0.15842313856077508</v>
      </c>
      <c r="AC121" s="1098">
        <v>0.14945131510189863</v>
      </c>
      <c r="AD121" s="1098">
        <v>0.14537375443118564</v>
      </c>
      <c r="AE121" s="1072">
        <v>0.15362268787155098</v>
      </c>
      <c r="AF121" s="1059">
        <v>3555</v>
      </c>
      <c r="AG121" s="1059">
        <v>4000</v>
      </c>
      <c r="AH121" s="1059">
        <v>24335</v>
      </c>
      <c r="AI121" s="1059">
        <v>28780</v>
      </c>
      <c r="AJ121" s="1098">
        <v>0.14608588452845694</v>
      </c>
      <c r="AK121" s="1098">
        <v>0.14170418840002658</v>
      </c>
      <c r="AL121" s="1098">
        <v>0.15057929891619287</v>
      </c>
      <c r="AM121" s="1098">
        <v>0.13898540653231412</v>
      </c>
      <c r="AN121" s="1098">
        <v>0.13503694620358409</v>
      </c>
      <c r="AO121" s="1072">
        <v>0.14303022805706167</v>
      </c>
      <c r="AP121" s="1059">
        <v>3625</v>
      </c>
      <c r="AQ121" s="1059">
        <v>4065</v>
      </c>
      <c r="AR121" s="1059">
        <v>24175</v>
      </c>
      <c r="AS121" s="1059">
        <v>28485</v>
      </c>
      <c r="AT121" s="1098">
        <v>0.14994829369183041</v>
      </c>
      <c r="AU121" s="1098">
        <v>0.14550344839504764</v>
      </c>
      <c r="AV121" s="1098">
        <v>0.15450436923239361</v>
      </c>
      <c r="AW121" s="1098">
        <v>0.14270668773038442</v>
      </c>
      <c r="AX121" s="1098">
        <v>0.13869297573131206</v>
      </c>
      <c r="AY121" s="1072">
        <v>0.14681675517781551</v>
      </c>
      <c r="AZ121" s="1059">
        <v>3880</v>
      </c>
      <c r="BA121" s="1059">
        <v>4440</v>
      </c>
      <c r="BB121" s="1059">
        <v>23790</v>
      </c>
      <c r="BC121" s="1059">
        <v>28130</v>
      </c>
      <c r="BD121" s="1098">
        <v>0.16309373686422868</v>
      </c>
      <c r="BE121" s="1098">
        <v>0.15845349263688441</v>
      </c>
      <c r="BF121" s="1098">
        <v>0.16784276651308713</v>
      </c>
      <c r="BG121" s="1098">
        <v>0.1578386064699609</v>
      </c>
      <c r="BH121" s="1098">
        <v>0.15362479261882378</v>
      </c>
      <c r="BI121" s="1072">
        <v>0.16214585931379302</v>
      </c>
      <c r="BJ121" s="1059">
        <v>8018</v>
      </c>
      <c r="BK121" s="1059">
        <v>8197</v>
      </c>
      <c r="BL121" s="1059">
        <v>7442</v>
      </c>
      <c r="BM121" s="1059">
        <v>7450</v>
      </c>
      <c r="BN121" s="1059">
        <v>7276</v>
      </c>
      <c r="BO121" s="1059">
        <v>31107</v>
      </c>
      <c r="BP121" s="1059">
        <v>38383</v>
      </c>
      <c r="BQ121" s="1126">
        <v>156997</v>
      </c>
      <c r="BR121" s="1059">
        <v>7953</v>
      </c>
      <c r="BS121" s="1059">
        <v>7990</v>
      </c>
      <c r="BT121" s="1059">
        <v>7319</v>
      </c>
      <c r="BU121" s="1059">
        <v>7601</v>
      </c>
      <c r="BV121" s="1059">
        <v>7550</v>
      </c>
      <c r="BW121" s="1059">
        <v>30863</v>
      </c>
      <c r="BX121" s="1059">
        <v>38413</v>
      </c>
      <c r="BY121" s="1126">
        <v>155732</v>
      </c>
      <c r="BZ121" s="1059">
        <v>7936</v>
      </c>
      <c r="CA121" s="1059">
        <v>7734</v>
      </c>
      <c r="CB121" s="1059">
        <v>7236</v>
      </c>
      <c r="CC121" s="1059">
        <v>7797</v>
      </c>
      <c r="CD121" s="1059">
        <v>7559</v>
      </c>
      <c r="CE121" s="1059">
        <v>30703</v>
      </c>
      <c r="CF121" s="1059">
        <v>38262</v>
      </c>
      <c r="CG121" s="1126">
        <v>154414</v>
      </c>
      <c r="CH121" s="1059">
        <v>7986</v>
      </c>
      <c r="CI121" s="1059">
        <v>7431</v>
      </c>
      <c r="CJ121" s="1059">
        <v>7214</v>
      </c>
      <c r="CK121" s="1059">
        <v>7883</v>
      </c>
      <c r="CL121" s="1059">
        <v>7598</v>
      </c>
      <c r="CM121" s="1059">
        <v>30514</v>
      </c>
      <c r="CN121" s="1059">
        <v>38112</v>
      </c>
      <c r="CO121" s="1126">
        <v>152818</v>
      </c>
      <c r="CP121" s="1059">
        <v>7814</v>
      </c>
      <c r="CQ121" s="1059">
        <v>7198</v>
      </c>
      <c r="CR121" s="1059">
        <v>7299</v>
      </c>
      <c r="CS121" s="1059">
        <v>7898</v>
      </c>
      <c r="CT121" s="1059">
        <v>7563</v>
      </c>
      <c r="CU121" s="1059">
        <v>30209</v>
      </c>
      <c r="CV121" s="1059">
        <v>37772</v>
      </c>
      <c r="CW121" s="1126">
        <v>151384</v>
      </c>
      <c r="CX121" s="1059">
        <v>7499</v>
      </c>
      <c r="CY121" s="1059">
        <v>6965</v>
      </c>
      <c r="CZ121" s="1059">
        <v>7396</v>
      </c>
      <c r="DA121" s="1059">
        <v>7916</v>
      </c>
      <c r="DB121" s="1059">
        <v>7478</v>
      </c>
      <c r="DC121" s="1059">
        <v>29776</v>
      </c>
      <c r="DD121" s="1059">
        <v>37254</v>
      </c>
      <c r="DE121" s="1126">
        <v>149811</v>
      </c>
      <c r="DF121" s="1059">
        <v>7336</v>
      </c>
      <c r="DG121" s="1059">
        <v>6961</v>
      </c>
      <c r="DH121" s="1059">
        <v>7521</v>
      </c>
      <c r="DI121" s="1059">
        <v>8059</v>
      </c>
      <c r="DJ121" s="1059">
        <v>7367</v>
      </c>
      <c r="DK121" s="1059">
        <v>29877</v>
      </c>
      <c r="DL121" s="1059">
        <v>37244</v>
      </c>
      <c r="DM121" s="1126">
        <v>149467</v>
      </c>
      <c r="DN121" s="1059">
        <v>7224</v>
      </c>
      <c r="DO121" s="1059">
        <v>6922</v>
      </c>
      <c r="DP121" s="1059">
        <v>7698</v>
      </c>
      <c r="DQ121" s="1059">
        <v>8179</v>
      </c>
      <c r="DR121" s="1059">
        <v>7269</v>
      </c>
      <c r="DS121" s="1059">
        <v>30023</v>
      </c>
      <c r="DT121" s="1059">
        <v>37292</v>
      </c>
      <c r="DU121" s="1126">
        <v>148891</v>
      </c>
      <c r="DV121" s="1059">
        <v>6985</v>
      </c>
      <c r="DW121" s="1059">
        <v>7018</v>
      </c>
      <c r="DX121" s="1059">
        <v>7824</v>
      </c>
      <c r="DY121" s="1059">
        <v>8187</v>
      </c>
      <c r="DZ121" s="1059">
        <v>7172</v>
      </c>
      <c r="EA121" s="1059">
        <v>30014</v>
      </c>
      <c r="EB121" s="1059">
        <v>37186</v>
      </c>
      <c r="EC121" s="1126">
        <v>148458</v>
      </c>
      <c r="ED121" s="1059">
        <v>6872</v>
      </c>
      <c r="EE121" s="1059">
        <v>7198</v>
      </c>
      <c r="EF121" s="1059">
        <v>7886</v>
      </c>
      <c r="EG121" s="1059">
        <v>8284</v>
      </c>
      <c r="EH121" s="1059">
        <v>6987</v>
      </c>
      <c r="EI121" s="1059">
        <v>30240</v>
      </c>
      <c r="EJ121" s="1059">
        <v>37227</v>
      </c>
      <c r="EK121" s="1126">
        <v>147725</v>
      </c>
      <c r="EL121" s="1059">
        <v>6817</v>
      </c>
      <c r="EM121" s="1059">
        <v>7362</v>
      </c>
      <c r="EN121" s="1059">
        <v>7912</v>
      </c>
      <c r="EO121" s="1059">
        <v>8268</v>
      </c>
      <c r="EP121" s="1059">
        <v>6672</v>
      </c>
      <c r="EQ121" s="1059">
        <v>30359</v>
      </c>
      <c r="ER121" s="1059">
        <v>37031</v>
      </c>
      <c r="ES121" s="1126">
        <v>146750</v>
      </c>
      <c r="ET121" s="1059">
        <v>16</v>
      </c>
      <c r="EU121" s="1059">
        <v>896</v>
      </c>
      <c r="EV121" s="1059">
        <v>181</v>
      </c>
      <c r="EW121" s="1059">
        <v>269</v>
      </c>
      <c r="EX121" s="1059">
        <v>450</v>
      </c>
      <c r="EY121" s="1059">
        <v>1362</v>
      </c>
      <c r="EZ121" s="1098">
        <v>0.33039647577092512</v>
      </c>
      <c r="FA121" s="1098">
        <v>0.30592444543512559</v>
      </c>
      <c r="FB121" s="1098">
        <v>0.35582253331092617</v>
      </c>
      <c r="FC121" s="64" t="s">
        <v>2154</v>
      </c>
      <c r="FD121" s="1098">
        <v>0.19750367107195302</v>
      </c>
      <c r="FE121" s="1098">
        <v>0.17722396847789954</v>
      </c>
      <c r="FF121" s="1098">
        <v>0.21948492867956068</v>
      </c>
      <c r="FG121" s="1126" t="s">
        <v>2154</v>
      </c>
      <c r="FH121" s="1059">
        <v>13</v>
      </c>
      <c r="FI121" s="1059">
        <v>828</v>
      </c>
      <c r="FJ121" s="1059">
        <v>206</v>
      </c>
      <c r="FK121" s="1059">
        <v>246</v>
      </c>
      <c r="FL121" s="1059">
        <v>452</v>
      </c>
      <c r="FM121" s="1059">
        <v>1293</v>
      </c>
      <c r="FN121" s="1098">
        <v>0.34957463263727767</v>
      </c>
      <c r="FO121" s="1098">
        <v>0.32406424275589701</v>
      </c>
      <c r="FP121" s="1098">
        <v>0.37597619213755251</v>
      </c>
      <c r="FQ121" s="1059" t="s">
        <v>2154</v>
      </c>
      <c r="FR121" s="1098">
        <v>0.1902552204176334</v>
      </c>
      <c r="FS121" s="1098">
        <v>0.16979078977315251</v>
      </c>
      <c r="FT121" s="1098">
        <v>0.21255468156271642</v>
      </c>
      <c r="FU121" s="1126" t="s">
        <v>2154</v>
      </c>
      <c r="FV121" s="1059">
        <v>8</v>
      </c>
      <c r="FW121" s="1059">
        <v>872</v>
      </c>
      <c r="FX121" s="1059">
        <v>194</v>
      </c>
      <c r="FY121" s="1059">
        <v>224</v>
      </c>
      <c r="FZ121" s="1059">
        <v>418</v>
      </c>
      <c r="GA121" s="1059">
        <v>1298</v>
      </c>
      <c r="GB121" s="1098">
        <v>0.32203389830508472</v>
      </c>
      <c r="GC121" s="1098">
        <v>0.29717172441547141</v>
      </c>
      <c r="GD121" s="1098">
        <v>0.34794635285139164</v>
      </c>
      <c r="GE121" s="1059" t="s">
        <v>2154</v>
      </c>
      <c r="GF121" s="1098">
        <v>0.17257318952234207</v>
      </c>
      <c r="GG121" s="1098">
        <v>0.15298986679322565</v>
      </c>
      <c r="GH121" s="1098">
        <v>0.1940888467929941</v>
      </c>
      <c r="GI121" s="1126" t="s">
        <v>2154</v>
      </c>
      <c r="GJ121" s="1059">
        <v>15</v>
      </c>
      <c r="GK121" s="1059">
        <v>845</v>
      </c>
      <c r="GL121" s="1059">
        <v>174</v>
      </c>
      <c r="GM121" s="1059">
        <v>239</v>
      </c>
      <c r="GN121" s="1059">
        <v>413</v>
      </c>
      <c r="GO121" s="1059">
        <v>1273</v>
      </c>
      <c r="GP121" s="1098">
        <v>0.32443047918303219</v>
      </c>
      <c r="GQ121" s="1098">
        <v>0.29927441625805862</v>
      </c>
      <c r="GR121" s="1098">
        <v>0.35064296627050184</v>
      </c>
      <c r="GS121" s="1059" t="s">
        <v>2154</v>
      </c>
      <c r="GT121" s="1098">
        <v>0.18774548311076197</v>
      </c>
      <c r="GU121" s="1098">
        <v>0.16724477547532723</v>
      </c>
      <c r="GV121" s="1098">
        <v>0.21012506593452848</v>
      </c>
      <c r="GW121" s="1126" t="s">
        <v>2154</v>
      </c>
      <c r="GX121" s="1059">
        <v>8</v>
      </c>
      <c r="GY121" s="1059">
        <v>1152</v>
      </c>
      <c r="GZ121" s="1059">
        <v>192</v>
      </c>
      <c r="HA121" s="1059">
        <v>145</v>
      </c>
      <c r="HB121" s="1059">
        <v>337</v>
      </c>
      <c r="HC121" s="1059">
        <v>1497</v>
      </c>
      <c r="HD121" s="1098">
        <v>0.22511690046760188</v>
      </c>
      <c r="HE121" s="1098">
        <v>0.20467860161690168</v>
      </c>
      <c r="HF121" s="1098">
        <v>0.24696234609073761</v>
      </c>
      <c r="HG121" s="1059" t="s">
        <v>2154</v>
      </c>
      <c r="HH121" s="1098">
        <v>9.6860387441549761E-2</v>
      </c>
      <c r="HI121" s="1098">
        <v>8.2893270530184943E-2</v>
      </c>
      <c r="HJ121" s="1098">
        <v>0.1128912056339956</v>
      </c>
      <c r="HK121" s="1126" t="s">
        <v>2154</v>
      </c>
      <c r="HL121" s="1059" t="s">
        <v>3500</v>
      </c>
      <c r="HM121" s="1059" t="s">
        <v>3500</v>
      </c>
      <c r="HN121" s="1059">
        <v>208</v>
      </c>
      <c r="HO121" s="1059">
        <v>127</v>
      </c>
      <c r="HP121" s="1059">
        <v>335</v>
      </c>
      <c r="HQ121" s="1059">
        <v>1437</v>
      </c>
      <c r="HR121" s="1098">
        <v>0.23312456506610996</v>
      </c>
      <c r="HS121" s="1098">
        <v>0.21199235016716914</v>
      </c>
      <c r="HT121" s="1098">
        <v>0.25567982479385865</v>
      </c>
      <c r="HU121" s="1059" t="s">
        <v>2154</v>
      </c>
      <c r="HV121" s="1098">
        <v>8.8378566457898405E-2</v>
      </c>
      <c r="HW121" s="1098">
        <v>7.4778791620851867E-2</v>
      </c>
      <c r="HX121" s="1098">
        <v>0.10417320704785196</v>
      </c>
      <c r="HY121" s="1126" t="s">
        <v>2154</v>
      </c>
      <c r="HZ121" s="1059" t="s">
        <v>3500</v>
      </c>
      <c r="IA121" s="1059" t="s">
        <v>3500</v>
      </c>
      <c r="IB121" s="1059">
        <v>193</v>
      </c>
      <c r="IC121" s="1059">
        <v>135</v>
      </c>
      <c r="ID121" s="1059">
        <v>328</v>
      </c>
      <c r="IE121" s="1059">
        <v>1320</v>
      </c>
      <c r="IF121" s="1098">
        <v>0.24848484848484848</v>
      </c>
      <c r="IG121" s="1098">
        <v>0.22592506958472577</v>
      </c>
      <c r="IH121" s="1098">
        <v>0.27250429627642114</v>
      </c>
      <c r="II121" s="1059" t="s">
        <v>3499</v>
      </c>
      <c r="IJ121" s="1098">
        <v>0.10227272727272728</v>
      </c>
      <c r="IK121" s="1098">
        <v>8.7063749187249878E-2</v>
      </c>
      <c r="IL121" s="1098">
        <v>0.11978991670763597</v>
      </c>
      <c r="IM121" s="1126" t="s">
        <v>2154</v>
      </c>
      <c r="IN121" s="1059" t="s">
        <v>3500</v>
      </c>
      <c r="IO121" s="1059" t="s">
        <v>3500</v>
      </c>
      <c r="IP121" s="1059">
        <v>155</v>
      </c>
      <c r="IQ121" s="1059">
        <v>104</v>
      </c>
      <c r="IR121" s="1059">
        <v>259</v>
      </c>
      <c r="IS121" s="1059">
        <v>1047</v>
      </c>
      <c r="IT121" s="1098">
        <v>0.24737344794651384</v>
      </c>
      <c r="IU121" s="1098">
        <v>0.22219230853161329</v>
      </c>
      <c r="IV121" s="1098">
        <v>0.27440159194727559</v>
      </c>
      <c r="IW121" s="1059" t="s">
        <v>2154</v>
      </c>
      <c r="IX121" s="1098">
        <v>9.9331423113658071E-2</v>
      </c>
      <c r="IY121" s="1098">
        <v>8.2652440852588119E-2</v>
      </c>
      <c r="IZ121" s="1098">
        <v>0.11893977559691611</v>
      </c>
      <c r="JA121" s="1126" t="s">
        <v>2154</v>
      </c>
      <c r="JB121" s="1059">
        <v>145744</v>
      </c>
      <c r="JC121" s="1059">
        <v>7382</v>
      </c>
      <c r="JD121" s="1059">
        <v>6967</v>
      </c>
      <c r="JE121" s="1059">
        <v>7390</v>
      </c>
      <c r="JF121" s="1059">
        <v>7676</v>
      </c>
      <c r="JG121" s="1126">
        <v>7049</v>
      </c>
      <c r="JH121" s="1059">
        <v>29140</v>
      </c>
      <c r="JI121" s="1059">
        <v>150</v>
      </c>
      <c r="JJ121" s="1059">
        <v>263</v>
      </c>
      <c r="JK121" s="1059">
        <v>381</v>
      </c>
      <c r="JL121" s="1059">
        <v>430</v>
      </c>
      <c r="JM121" s="1126">
        <v>428</v>
      </c>
      <c r="JN121" s="1060">
        <v>0.19993962015588979</v>
      </c>
      <c r="JO121" s="1060">
        <v>2.0319696559198051E-2</v>
      </c>
      <c r="JP121" s="1060">
        <v>3.7749389981340607E-2</v>
      </c>
      <c r="JQ121" s="1060">
        <v>5.155615696887686E-2</v>
      </c>
      <c r="JR121" s="1060">
        <v>5.6018759770713911E-2</v>
      </c>
      <c r="JS121" s="1072">
        <v>6.0717832316640657E-2</v>
      </c>
      <c r="JT121" s="1059">
        <v>149518</v>
      </c>
      <c r="JU121" s="1059">
        <v>145118</v>
      </c>
      <c r="JV121" s="1059">
        <v>137024</v>
      </c>
      <c r="JW121" s="1059">
        <v>8094</v>
      </c>
      <c r="JX121" s="1059">
        <v>889</v>
      </c>
      <c r="JY121" s="1059">
        <v>162</v>
      </c>
      <c r="JZ121" s="1059">
        <v>7043</v>
      </c>
      <c r="KA121" s="1059">
        <v>1502</v>
      </c>
      <c r="KB121" s="1059">
        <v>2116</v>
      </c>
      <c r="KC121" s="1059">
        <v>538</v>
      </c>
      <c r="KD121" s="1059">
        <v>244</v>
      </c>
      <c r="KE121" s="1060">
        <v>0.91643815460345912</v>
      </c>
      <c r="KF121" s="1072">
        <v>8.3561845396540879E-2</v>
      </c>
      <c r="KG121" s="1059">
        <v>7386</v>
      </c>
      <c r="KH121" s="1059">
        <v>6965</v>
      </c>
      <c r="KI121" s="1059">
        <v>6463</v>
      </c>
      <c r="KJ121" s="1059">
        <v>502</v>
      </c>
      <c r="KK121" s="1059">
        <v>8</v>
      </c>
      <c r="KL121" s="1059">
        <v>9</v>
      </c>
      <c r="KM121" s="1059">
        <v>485</v>
      </c>
      <c r="KN121" s="1059">
        <v>239</v>
      </c>
      <c r="KO121" s="1059">
        <v>149</v>
      </c>
      <c r="KP121" s="1059">
        <v>19</v>
      </c>
      <c r="KQ121" s="1059">
        <v>14</v>
      </c>
      <c r="KR121" s="1060">
        <v>0.87503384782020033</v>
      </c>
      <c r="KS121" s="1072">
        <v>0.12496615217979967</v>
      </c>
      <c r="KT121" s="1059">
        <v>4180</v>
      </c>
      <c r="KU121" s="1059">
        <v>3991</v>
      </c>
      <c r="KV121" s="1059">
        <v>3802</v>
      </c>
      <c r="KW121" s="1059">
        <v>189</v>
      </c>
      <c r="KX121" s="1059">
        <v>6</v>
      </c>
      <c r="KY121" s="1059">
        <v>6</v>
      </c>
      <c r="KZ121" s="1059">
        <v>177</v>
      </c>
      <c r="LA121" s="1059">
        <v>109</v>
      </c>
      <c r="LB121" s="1059">
        <v>69</v>
      </c>
      <c r="LC121" s="1059">
        <v>8</v>
      </c>
      <c r="LD121" s="1059">
        <v>3</v>
      </c>
      <c r="LE121" s="1060">
        <v>0.90956937799043058</v>
      </c>
      <c r="LF121" s="1072">
        <v>9.0430622009569417E-2</v>
      </c>
      <c r="LG121" s="1059">
        <v>2788</v>
      </c>
      <c r="LH121" s="1059">
        <v>2657</v>
      </c>
      <c r="LI121" s="1059">
        <v>2562</v>
      </c>
      <c r="LJ121" s="1059">
        <v>95</v>
      </c>
      <c r="LK121" s="1059">
        <v>3</v>
      </c>
      <c r="LL121" s="1059">
        <v>4</v>
      </c>
      <c r="LM121" s="1059">
        <v>88</v>
      </c>
      <c r="LN121" s="1059">
        <v>62</v>
      </c>
      <c r="LO121" s="1059">
        <v>54</v>
      </c>
      <c r="LP121" s="1059">
        <v>10</v>
      </c>
      <c r="LQ121" s="1059">
        <v>5</v>
      </c>
      <c r="LR121" s="1060">
        <v>0.91893830703012913</v>
      </c>
      <c r="LS121" s="1072">
        <v>8.1061692969870869E-2</v>
      </c>
      <c r="LT121" s="1059">
        <v>7416</v>
      </c>
      <c r="LU121" s="1059">
        <v>7087</v>
      </c>
      <c r="LV121" s="1059">
        <v>6831</v>
      </c>
      <c r="LW121" s="1059">
        <v>256</v>
      </c>
      <c r="LX121" s="1059">
        <v>14</v>
      </c>
      <c r="LY121" s="1059">
        <v>14</v>
      </c>
      <c r="LZ121" s="1059">
        <v>228</v>
      </c>
      <c r="MA121" s="1059">
        <v>164</v>
      </c>
      <c r="MB121" s="1059">
        <v>131</v>
      </c>
      <c r="MC121" s="1059">
        <v>19</v>
      </c>
      <c r="MD121" s="1059">
        <v>15</v>
      </c>
      <c r="ME121" s="1060">
        <v>0.92111650485436891</v>
      </c>
      <c r="MF121" s="1072">
        <v>7.8883495145631088E-2</v>
      </c>
      <c r="MG121" s="1059">
        <v>1584</v>
      </c>
      <c r="MH121" s="1059">
        <v>1537</v>
      </c>
      <c r="MI121" s="1059">
        <v>1478</v>
      </c>
      <c r="MJ121" s="1059">
        <v>59</v>
      </c>
      <c r="MK121" s="1059">
        <v>6</v>
      </c>
      <c r="ML121" s="1059">
        <v>1</v>
      </c>
      <c r="MM121" s="1059">
        <v>52</v>
      </c>
      <c r="MN121" s="1059">
        <v>22</v>
      </c>
      <c r="MO121" s="1059">
        <v>18</v>
      </c>
      <c r="MP121" s="1059">
        <v>6</v>
      </c>
      <c r="MQ121" s="1059">
        <v>1</v>
      </c>
      <c r="MR121" s="1060">
        <v>0.93308080808080807</v>
      </c>
      <c r="MS121" s="1072">
        <v>6.6919191919191934E-2</v>
      </c>
      <c r="MT121" s="1059">
        <v>3139</v>
      </c>
      <c r="MU121" s="1059">
        <v>2992</v>
      </c>
      <c r="MV121" s="1059">
        <v>2877</v>
      </c>
      <c r="MW121" s="1059">
        <v>115</v>
      </c>
      <c r="MX121" s="1059">
        <v>10</v>
      </c>
      <c r="MY121" s="1059">
        <v>9</v>
      </c>
      <c r="MZ121" s="1059">
        <v>96</v>
      </c>
      <c r="NA121" s="1059">
        <v>80</v>
      </c>
      <c r="NB121" s="1059">
        <v>53</v>
      </c>
      <c r="NC121" s="1059">
        <v>8</v>
      </c>
      <c r="ND121" s="1059">
        <v>6</v>
      </c>
      <c r="NE121" s="1060">
        <v>0.91653392800254863</v>
      </c>
      <c r="NF121" s="1072">
        <v>8.3466071997451374E-2</v>
      </c>
      <c r="NG121" s="1059">
        <v>3208</v>
      </c>
      <c r="NH121" s="1059">
        <v>3066</v>
      </c>
      <c r="NI121" s="1059">
        <v>2948</v>
      </c>
      <c r="NJ121" s="1059">
        <v>118</v>
      </c>
      <c r="NK121" s="1059">
        <v>4</v>
      </c>
      <c r="NL121" s="1059">
        <v>6</v>
      </c>
      <c r="NM121" s="1059">
        <v>108</v>
      </c>
      <c r="NN121" s="1059">
        <v>52</v>
      </c>
      <c r="NO121" s="1059">
        <v>63</v>
      </c>
      <c r="NP121" s="1059">
        <v>21</v>
      </c>
      <c r="NQ121" s="1059">
        <v>6</v>
      </c>
      <c r="NR121" s="1060">
        <v>0.91895261845386533</v>
      </c>
      <c r="NS121" s="1072">
        <v>8.1047381546134667E-2</v>
      </c>
      <c r="NT121" s="1059">
        <v>7443</v>
      </c>
      <c r="NU121" s="1059">
        <v>7147</v>
      </c>
      <c r="NV121" s="1059">
        <v>6508</v>
      </c>
      <c r="NW121" s="1059">
        <v>639</v>
      </c>
      <c r="NX121" s="1059">
        <v>12</v>
      </c>
      <c r="NY121" s="1059">
        <v>21</v>
      </c>
      <c r="NZ121" s="1059">
        <v>606</v>
      </c>
      <c r="OA121" s="1059">
        <v>110</v>
      </c>
      <c r="OB121" s="1059">
        <v>138</v>
      </c>
      <c r="OC121" s="1059">
        <v>36</v>
      </c>
      <c r="OD121" s="1059">
        <v>12</v>
      </c>
      <c r="OE121" s="1060">
        <v>0.87437861077522505</v>
      </c>
      <c r="OF121" s="1072">
        <v>0.12562138922477495</v>
      </c>
      <c r="OG121" s="1059">
        <v>37144</v>
      </c>
      <c r="OH121" s="1059">
        <v>35442</v>
      </c>
      <c r="OI121" s="1059">
        <v>33469</v>
      </c>
      <c r="OJ121" s="1059">
        <v>1973</v>
      </c>
      <c r="OK121" s="1059">
        <v>63</v>
      </c>
      <c r="OL121" s="1059">
        <v>70</v>
      </c>
      <c r="OM121" s="1059">
        <v>1840</v>
      </c>
      <c r="ON121" s="1059">
        <v>838</v>
      </c>
      <c r="OO121" s="1059">
        <v>675</v>
      </c>
      <c r="OP121" s="1059">
        <v>127</v>
      </c>
      <c r="OQ121" s="1059">
        <v>62</v>
      </c>
      <c r="OR121" s="1060">
        <v>0.90106073659272024</v>
      </c>
      <c r="OS121" s="1072">
        <v>9.8939263407279765E-2</v>
      </c>
      <c r="OT121" s="1059">
        <v>150877</v>
      </c>
      <c r="OU121" s="1059">
        <v>17.670838146304607</v>
      </c>
      <c r="OV121" s="1060">
        <v>4.2553191489361701E-2</v>
      </c>
      <c r="OW121" s="1072">
        <v>0.1702127659574468</v>
      </c>
      <c r="OX121" s="1059" t="s">
        <v>770</v>
      </c>
      <c r="OY121" s="1060" t="s">
        <v>770</v>
      </c>
      <c r="OZ121" s="1059" t="s">
        <v>770</v>
      </c>
      <c r="PA121" s="1060" t="s">
        <v>770</v>
      </c>
      <c r="PB121" s="1072" t="s">
        <v>770</v>
      </c>
      <c r="PC121" s="1059">
        <v>6330</v>
      </c>
      <c r="PD121" s="1059">
        <v>730</v>
      </c>
      <c r="PE121" s="1126">
        <v>440</v>
      </c>
      <c r="PF121" s="1059">
        <v>6140</v>
      </c>
      <c r="PG121" s="1059">
        <v>740</v>
      </c>
      <c r="PH121" s="1126">
        <v>410</v>
      </c>
      <c r="PI121" s="1059">
        <v>5850</v>
      </c>
      <c r="PJ121" s="1059">
        <v>750</v>
      </c>
      <c r="PK121" s="1126">
        <v>370</v>
      </c>
      <c r="PL121" s="1059">
        <v>5570</v>
      </c>
      <c r="PM121" s="1059">
        <v>760</v>
      </c>
      <c r="PN121" s="1126">
        <v>330</v>
      </c>
      <c r="PO121" s="1059">
        <v>5310</v>
      </c>
      <c r="PP121" s="1059">
        <v>790</v>
      </c>
      <c r="PQ121" s="1126">
        <v>280</v>
      </c>
      <c r="PR121" s="1059">
        <v>5010</v>
      </c>
      <c r="PS121" s="1059">
        <v>770</v>
      </c>
      <c r="PT121" s="1126">
        <v>260</v>
      </c>
      <c r="PU121" s="1059">
        <v>42</v>
      </c>
      <c r="PV121" s="1059">
        <v>57</v>
      </c>
      <c r="PW121" s="1059">
        <v>64</v>
      </c>
      <c r="PX121" s="1059">
        <v>77</v>
      </c>
      <c r="PY121" s="1059">
        <v>76</v>
      </c>
      <c r="PZ121" s="1059">
        <v>101</v>
      </c>
      <c r="QA121" s="1059">
        <v>76</v>
      </c>
      <c r="QB121" s="1126">
        <v>109</v>
      </c>
      <c r="QC121" s="1059">
        <v>1552</v>
      </c>
      <c r="QD121" s="1059">
        <v>1517</v>
      </c>
      <c r="QE121" s="1059">
        <v>1463</v>
      </c>
      <c r="QF121" s="1059">
        <v>1493</v>
      </c>
      <c r="QG121" s="1059">
        <v>1619</v>
      </c>
      <c r="QH121" s="1059">
        <v>1567</v>
      </c>
      <c r="QI121" s="1059">
        <v>1496</v>
      </c>
      <c r="QJ121" s="1059">
        <v>1435</v>
      </c>
      <c r="QK121" s="1126">
        <v>1518</v>
      </c>
      <c r="QL121" s="1059">
        <v>1573</v>
      </c>
      <c r="QM121" s="1059">
        <v>1557</v>
      </c>
      <c r="QN121" s="1059">
        <v>1476</v>
      </c>
      <c r="QO121" s="1059">
        <v>1665</v>
      </c>
      <c r="QP121" s="1059">
        <v>1747</v>
      </c>
      <c r="QQ121" s="1059">
        <v>1650</v>
      </c>
      <c r="QR121" s="1059">
        <v>1650</v>
      </c>
      <c r="QS121" s="1059">
        <v>1695</v>
      </c>
      <c r="QT121" s="1059">
        <v>1623</v>
      </c>
      <c r="QU121" s="1059">
        <v>1579</v>
      </c>
      <c r="QV121" s="1059">
        <v>1556</v>
      </c>
      <c r="QW121" s="1059">
        <v>1471</v>
      </c>
      <c r="QX121" s="1059">
        <v>1477</v>
      </c>
      <c r="QY121" s="1059">
        <v>1475</v>
      </c>
      <c r="QZ121" s="1059">
        <v>1463</v>
      </c>
      <c r="RA121" s="1059">
        <v>1472</v>
      </c>
      <c r="RB121" s="1059">
        <v>1418</v>
      </c>
      <c r="RC121" s="1059">
        <v>1531</v>
      </c>
      <c r="RD121" s="1059">
        <v>1548</v>
      </c>
      <c r="RE121" s="1059">
        <v>1481</v>
      </c>
      <c r="RF121" s="1059">
        <v>1399</v>
      </c>
      <c r="RG121" s="1059">
        <v>1478</v>
      </c>
      <c r="RH121" s="1059">
        <v>1497</v>
      </c>
      <c r="RI121" s="1059">
        <v>1469</v>
      </c>
      <c r="RJ121" s="1126">
        <v>1433</v>
      </c>
      <c r="RK121" s="1059">
        <v>1540</v>
      </c>
      <c r="RL121" s="1059">
        <v>1454</v>
      </c>
      <c r="RM121" s="1059">
        <v>1624</v>
      </c>
      <c r="RN121" s="1059">
        <v>1711</v>
      </c>
      <c r="RO121" s="1059">
        <v>1624</v>
      </c>
      <c r="RP121" s="1059">
        <v>1629</v>
      </c>
      <c r="RQ121" s="1059">
        <v>1658</v>
      </c>
      <c r="RR121" s="1059">
        <v>1614</v>
      </c>
      <c r="RS121" s="1059">
        <v>1565</v>
      </c>
      <c r="RT121" s="1059">
        <v>1524</v>
      </c>
      <c r="RU121" s="1059">
        <v>1462</v>
      </c>
      <c r="RV121" s="1059">
        <v>1466</v>
      </c>
      <c r="RW121" s="1059">
        <v>1464</v>
      </c>
      <c r="RX121" s="1059">
        <v>1470</v>
      </c>
      <c r="RY121" s="1059">
        <v>1457</v>
      </c>
      <c r="RZ121" s="1059">
        <v>1419</v>
      </c>
      <c r="SA121" s="1059">
        <v>1515</v>
      </c>
      <c r="SB121" s="1059">
        <v>1565</v>
      </c>
      <c r="SC121" s="1059">
        <v>1592</v>
      </c>
      <c r="SD121" s="1059">
        <v>1510</v>
      </c>
      <c r="SE121" s="1059">
        <v>1511</v>
      </c>
      <c r="SF121" s="1059">
        <v>1485</v>
      </c>
      <c r="SG121" s="1059">
        <v>1488</v>
      </c>
      <c r="SH121" s="1059">
        <v>1447</v>
      </c>
      <c r="SI121" s="1126">
        <v>1619</v>
      </c>
      <c r="SJ121" s="1059">
        <v>1426</v>
      </c>
      <c r="SK121" s="1059">
        <v>1561</v>
      </c>
      <c r="SL121" s="1059">
        <v>1710</v>
      </c>
      <c r="SM121" s="1059">
        <v>1636</v>
      </c>
      <c r="SN121" s="1059">
        <v>1603</v>
      </c>
      <c r="SO121" s="1059">
        <v>1648</v>
      </c>
      <c r="SP121" s="1059">
        <v>1582</v>
      </c>
      <c r="SQ121" s="1059">
        <v>1543</v>
      </c>
      <c r="SR121" s="1059">
        <v>1509</v>
      </c>
      <c r="SS121" s="1059">
        <v>1452</v>
      </c>
      <c r="ST121" s="1059">
        <v>1458</v>
      </c>
      <c r="SU121" s="1059">
        <v>1463</v>
      </c>
      <c r="SV121" s="1059">
        <v>1444</v>
      </c>
      <c r="SW121" s="1059">
        <v>1470</v>
      </c>
      <c r="SX121" s="1059">
        <v>1401</v>
      </c>
      <c r="SY121" s="1059">
        <v>1502</v>
      </c>
      <c r="SZ121" s="1059">
        <v>1563</v>
      </c>
      <c r="TA121" s="1059">
        <v>1597</v>
      </c>
      <c r="TB121" s="1059">
        <v>1580</v>
      </c>
      <c r="TC121" s="1059">
        <v>1555</v>
      </c>
      <c r="TD121" s="1059">
        <v>1480</v>
      </c>
      <c r="TE121" s="1059">
        <v>1464</v>
      </c>
      <c r="TF121" s="1059">
        <v>1448</v>
      </c>
      <c r="TG121" s="1059">
        <v>1625</v>
      </c>
      <c r="TH121" s="1126">
        <v>1542</v>
      </c>
      <c r="TI121" s="1059">
        <v>827</v>
      </c>
      <c r="TJ121" s="1059">
        <v>715</v>
      </c>
      <c r="TK121" s="1059">
        <v>1542</v>
      </c>
      <c r="TL121" s="1060">
        <v>0.46368352788586253</v>
      </c>
      <c r="TM121" s="1060">
        <v>0.43891441899559369</v>
      </c>
      <c r="TN121" s="1060">
        <v>0.48863313165333017</v>
      </c>
      <c r="TO121" s="1126" t="s">
        <v>3498</v>
      </c>
      <c r="TP121" s="1059">
        <v>700</v>
      </c>
      <c r="TQ121" s="1059">
        <v>889</v>
      </c>
      <c r="TR121" s="1059">
        <v>1589</v>
      </c>
      <c r="TS121" s="1060">
        <v>0.55947136563876654</v>
      </c>
      <c r="TT121" s="1060">
        <v>0.53494728540455549</v>
      </c>
      <c r="TU121" s="1060">
        <v>0.58370859145837573</v>
      </c>
      <c r="TV121" s="1126" t="s">
        <v>3498</v>
      </c>
      <c r="TW121" s="1059">
        <v>647</v>
      </c>
      <c r="TX121" s="1059">
        <v>882</v>
      </c>
      <c r="TY121" s="1059">
        <v>1529</v>
      </c>
      <c r="TZ121" s="1060">
        <v>0.57684761281883579</v>
      </c>
      <c r="UA121" s="1060">
        <v>0.55192118261092704</v>
      </c>
      <c r="UB121" s="1060">
        <v>0.60138886693640148</v>
      </c>
      <c r="UC121" s="1126" t="s">
        <v>3498</v>
      </c>
      <c r="UD121" s="1059">
        <v>573</v>
      </c>
      <c r="UE121" s="1059">
        <v>1074</v>
      </c>
      <c r="UF121" s="1059">
        <v>1647</v>
      </c>
      <c r="UG121" s="1060">
        <v>0.65209471766848814</v>
      </c>
      <c r="UH121" s="1060">
        <v>0.62876171040078133</v>
      </c>
      <c r="UI121" s="1060">
        <v>0.67471988519586545</v>
      </c>
      <c r="UJ121" s="1126" t="s">
        <v>3498</v>
      </c>
      <c r="UK121" s="1059">
        <v>508</v>
      </c>
      <c r="UL121" s="1059">
        <v>1193</v>
      </c>
      <c r="UM121" s="1059">
        <v>1701</v>
      </c>
      <c r="UN121" s="1060">
        <v>0.70135214579659022</v>
      </c>
      <c r="UO121" s="1060">
        <v>0.67916900569777372</v>
      </c>
      <c r="UP121" s="1060">
        <v>0.72262788659146104</v>
      </c>
      <c r="UQ121" s="1126" t="s">
        <v>2154</v>
      </c>
      <c r="UR121" s="1059">
        <v>18877</v>
      </c>
      <c r="US121" s="1059">
        <v>18250</v>
      </c>
      <c r="UT121" s="1059">
        <v>627</v>
      </c>
      <c r="UU121" s="1059">
        <v>496</v>
      </c>
      <c r="UV121" s="1060">
        <v>0.7910685805422647</v>
      </c>
      <c r="UW121" s="1059">
        <v>131</v>
      </c>
      <c r="UX121" s="1072">
        <v>0.20893141945773525</v>
      </c>
      <c r="UY121" s="1059">
        <v>14349</v>
      </c>
      <c r="UZ121" s="1059">
        <v>8644</v>
      </c>
      <c r="VA121" s="1059">
        <v>1800</v>
      </c>
      <c r="VB121" s="1059">
        <v>3905</v>
      </c>
      <c r="VC121" s="1060">
        <v>0.60241131786187185</v>
      </c>
      <c r="VD121" s="1060">
        <v>0.12544428183148651</v>
      </c>
      <c r="VE121" s="1072">
        <v>0.27214440030664155</v>
      </c>
      <c r="VF121" s="1059">
        <v>43896</v>
      </c>
      <c r="VG121" s="1059">
        <v>2438</v>
      </c>
      <c r="VH121" s="1059">
        <v>2332</v>
      </c>
      <c r="VI121" s="1059">
        <v>1070</v>
      </c>
      <c r="VJ121" s="1059">
        <v>26818</v>
      </c>
      <c r="VK121" s="1059">
        <v>2117</v>
      </c>
      <c r="VL121" s="1059">
        <v>15402</v>
      </c>
      <c r="VM121" s="1072">
        <v>0.13744968185949877</v>
      </c>
      <c r="VN121" s="1059">
        <v>8393</v>
      </c>
      <c r="VO121" s="1059">
        <v>8</v>
      </c>
      <c r="VP121" s="1059">
        <v>2262</v>
      </c>
      <c r="VQ121" s="1059">
        <v>3530</v>
      </c>
      <c r="VR121" s="1059">
        <v>1296</v>
      </c>
      <c r="VS121" s="1126">
        <v>15489</v>
      </c>
      <c r="VT121" s="1059">
        <v>5902</v>
      </c>
      <c r="VU121" s="1059">
        <v>4770</v>
      </c>
      <c r="VV121" s="1059">
        <v>1113</v>
      </c>
      <c r="VW121" s="1059">
        <v>18</v>
      </c>
      <c r="VX121" s="1059">
        <v>1131</v>
      </c>
      <c r="VY121" s="1060">
        <v>0.18858014232463571</v>
      </c>
      <c r="VZ121" s="1072">
        <v>0.19162995594713655</v>
      </c>
      <c r="WA121" s="1059">
        <v>1075</v>
      </c>
      <c r="WB121" s="1059">
        <v>995</v>
      </c>
      <c r="WC121" s="1059">
        <v>875</v>
      </c>
      <c r="WD121" s="1059">
        <v>870</v>
      </c>
      <c r="WE121" s="1059">
        <v>775</v>
      </c>
      <c r="WF121" s="1059">
        <v>725</v>
      </c>
      <c r="WG121" s="1126">
        <v>650</v>
      </c>
      <c r="WH121" s="1059">
        <v>3519</v>
      </c>
      <c r="WI121" s="1059">
        <v>1200</v>
      </c>
      <c r="WJ121" s="1060">
        <v>0.34100596760443308</v>
      </c>
      <c r="WK121" s="1126">
        <v>332</v>
      </c>
      <c r="WL121" s="1059">
        <v>96</v>
      </c>
      <c r="WM121" s="1060">
        <v>6.5306122448979598E-2</v>
      </c>
      <c r="WN121" s="1060">
        <v>5.377487320424492E-2</v>
      </c>
      <c r="WO121" s="1072">
        <v>7.9103366614981116E-2</v>
      </c>
      <c r="WP121" s="1059" t="s">
        <v>770</v>
      </c>
      <c r="WQ121" s="1060">
        <v>7.2999999999999995E-2</v>
      </c>
      <c r="WR121" s="1060" t="s">
        <v>770</v>
      </c>
      <c r="WS121" s="1072" t="s">
        <v>770</v>
      </c>
      <c r="WT121" s="1059">
        <v>89</v>
      </c>
      <c r="WU121" s="1060">
        <v>6.1934585942936674E-2</v>
      </c>
      <c r="WV121" s="1060">
        <v>5.0602031071067734E-2</v>
      </c>
      <c r="WW121" s="1072">
        <v>7.5603012313461532E-2</v>
      </c>
      <c r="WX121" s="1059">
        <v>127</v>
      </c>
      <c r="WY121" s="1060">
        <v>8.1829896907216496E-2</v>
      </c>
      <c r="WZ121" s="1060">
        <v>6.9203119406490779E-2</v>
      </c>
      <c r="XA121" s="1072">
        <v>9.6521644745336324E-2</v>
      </c>
      <c r="XB121" s="1059">
        <v>2878</v>
      </c>
      <c r="XC121" s="1059">
        <v>66706</v>
      </c>
      <c r="XD121" s="1072">
        <v>4.3144544718616014E-2</v>
      </c>
      <c r="XE121" s="1059">
        <v>1255</v>
      </c>
      <c r="XF121" s="1059">
        <v>7005</v>
      </c>
      <c r="XG121" s="1060">
        <v>0.17915774446823698</v>
      </c>
      <c r="XH121" s="1060">
        <v>0.17035401644177106</v>
      </c>
      <c r="XI121" s="1060">
        <v>0.18831317179331175</v>
      </c>
      <c r="XJ121" s="1059">
        <v>1350</v>
      </c>
      <c r="XK121" s="1059">
        <v>7150</v>
      </c>
      <c r="XL121" s="1060">
        <v>0.1888111888111888</v>
      </c>
      <c r="XM121" s="1060">
        <v>0.1799078790866131</v>
      </c>
      <c r="XN121" s="1060">
        <v>0.19804870191740886</v>
      </c>
      <c r="XO121" s="1059">
        <v>1335</v>
      </c>
      <c r="XP121" s="1059">
        <v>7265</v>
      </c>
      <c r="XQ121" s="1060">
        <v>0.18375774260151412</v>
      </c>
      <c r="XR121" s="1060">
        <v>0.17502006739259235</v>
      </c>
      <c r="XS121" s="1060">
        <v>0.19282967509642618</v>
      </c>
      <c r="XT121" s="1059">
        <v>1450</v>
      </c>
      <c r="XU121" s="1059">
        <v>7420</v>
      </c>
      <c r="XV121" s="1060">
        <v>0.19541778975741239</v>
      </c>
      <c r="XW121" s="1060">
        <v>0.18655413350967132</v>
      </c>
      <c r="XX121" s="1060">
        <v>0.2045966574828374</v>
      </c>
      <c r="XY121" s="1059">
        <v>1435</v>
      </c>
      <c r="XZ121" s="1059">
        <v>7710</v>
      </c>
      <c r="YA121" s="1060">
        <v>0.18612191958495461</v>
      </c>
      <c r="YB121" s="1060">
        <v>0.17759139605505248</v>
      </c>
      <c r="YC121" s="1060">
        <v>0.19496506289763801</v>
      </c>
      <c r="YD121" s="1059">
        <v>1390</v>
      </c>
      <c r="YE121" s="1059">
        <v>7565</v>
      </c>
      <c r="YF121" s="1060">
        <v>0.18374091209517515</v>
      </c>
      <c r="YG121" s="1060">
        <v>0.17517525189936017</v>
      </c>
      <c r="YH121" s="1060">
        <v>0.19262759797754109</v>
      </c>
      <c r="YI121" s="1059">
        <v>1410</v>
      </c>
      <c r="YJ121" s="1059" t="s">
        <v>770</v>
      </c>
      <c r="YK121" s="1060">
        <v>0.185</v>
      </c>
      <c r="YL121" s="1060">
        <v>0.17699999999999999</v>
      </c>
      <c r="YM121" s="1072">
        <v>0.19400000000000001</v>
      </c>
      <c r="YN121" s="1059">
        <v>1345</v>
      </c>
      <c r="YO121" s="1059">
        <v>1395</v>
      </c>
      <c r="YP121" s="1059">
        <v>1465</v>
      </c>
      <c r="YQ121" s="1059">
        <v>1430</v>
      </c>
      <c r="YR121" s="1059">
        <v>1285</v>
      </c>
      <c r="YS121" s="1059">
        <v>1130</v>
      </c>
      <c r="YT121" s="1126">
        <v>1090</v>
      </c>
      <c r="YU121" s="1059">
        <v>107</v>
      </c>
      <c r="YV121" s="1059">
        <v>759</v>
      </c>
      <c r="YW121" s="1060">
        <v>0.14097496706192358</v>
      </c>
      <c r="YX121" s="1060">
        <v>0.11802206187263255</v>
      </c>
      <c r="YY121" s="1060">
        <v>0.16754377399248102</v>
      </c>
      <c r="YZ121" s="1059">
        <v>82</v>
      </c>
      <c r="ZA121" s="1059">
        <v>759</v>
      </c>
      <c r="ZB121" s="1060">
        <v>0.1080368906455863</v>
      </c>
      <c r="ZC121" s="1060">
        <v>8.7893677254453795E-2</v>
      </c>
      <c r="ZD121" s="1060">
        <v>0.13212773988268853</v>
      </c>
      <c r="ZE121" s="1059">
        <v>91</v>
      </c>
      <c r="ZF121" s="1059">
        <v>751</v>
      </c>
      <c r="ZG121" s="1060">
        <v>0.12117177097203728</v>
      </c>
      <c r="ZH121" s="1060">
        <v>9.9740508015234833E-2</v>
      </c>
      <c r="ZI121" s="1060">
        <v>0.1464588185440647</v>
      </c>
      <c r="ZJ121" s="1059">
        <v>169</v>
      </c>
      <c r="ZK121" s="1059">
        <v>754</v>
      </c>
      <c r="ZL121" s="1060">
        <v>0.22413793103448276</v>
      </c>
      <c r="ZM121" s="1060">
        <v>0.19581344264540859</v>
      </c>
      <c r="ZN121" s="1072">
        <v>0.25525908029711636</v>
      </c>
      <c r="ZO121" s="1059">
        <v>1513</v>
      </c>
      <c r="ZP121" s="1059">
        <v>97</v>
      </c>
      <c r="ZQ121" s="1059">
        <v>1416</v>
      </c>
      <c r="ZR121" s="1060">
        <v>0.93588896232650365</v>
      </c>
      <c r="ZS121" s="1059">
        <v>481</v>
      </c>
      <c r="ZT121" s="1059">
        <v>155</v>
      </c>
      <c r="ZU121" s="1059">
        <v>636</v>
      </c>
      <c r="ZV121" s="1060">
        <v>0.33968926553672318</v>
      </c>
      <c r="ZW121" s="1060">
        <v>0.31548470525843669</v>
      </c>
      <c r="ZX121" s="1060">
        <v>0.36476128475717556</v>
      </c>
      <c r="ZY121" s="1060">
        <v>0.44915254237288138</v>
      </c>
      <c r="ZZ121" s="1060">
        <v>0.42341710574655944</v>
      </c>
      <c r="AAA121" s="1072">
        <v>0.4751631201614761</v>
      </c>
      <c r="AAB121" s="1059">
        <v>178</v>
      </c>
      <c r="AAC121" s="1059">
        <v>1326</v>
      </c>
      <c r="AAD121" s="1059">
        <v>1504</v>
      </c>
      <c r="AAE121" s="1060">
        <v>0.88164893617021278</v>
      </c>
      <c r="AAF121" s="1059">
        <v>475</v>
      </c>
      <c r="AAG121" s="1060">
        <v>0.35822021116138764</v>
      </c>
      <c r="AAH121" s="1060">
        <v>0.33285640367807123</v>
      </c>
      <c r="AAI121" s="1060">
        <v>0.38440312563947809</v>
      </c>
      <c r="AAJ121" s="1059">
        <v>190</v>
      </c>
      <c r="AAK121" s="1059">
        <v>665</v>
      </c>
      <c r="AAL121" s="1060">
        <v>0.50150829562594268</v>
      </c>
      <c r="AAM121" s="1060">
        <v>0.4746309362743471</v>
      </c>
      <c r="AAN121" s="1072">
        <v>0.52837694107333855</v>
      </c>
      <c r="AAO121" s="1059">
        <v>1388</v>
      </c>
      <c r="AAP121" s="1059">
        <v>489</v>
      </c>
      <c r="AAQ121" s="1060">
        <v>0.35230547550432278</v>
      </c>
      <c r="AAR121" s="1060">
        <v>0.32761417446210722</v>
      </c>
      <c r="AAS121" s="1060">
        <v>0.37781204531195206</v>
      </c>
      <c r="AAT121" s="1059">
        <v>174</v>
      </c>
      <c r="AAU121" s="1059">
        <v>663</v>
      </c>
      <c r="AAV121" s="1060">
        <v>0.4776657060518732</v>
      </c>
      <c r="AAW121" s="1060">
        <v>0.45148572445823193</v>
      </c>
      <c r="AAX121" s="1072">
        <v>0.50396897219052816</v>
      </c>
      <c r="AAY121" s="1059">
        <v>1536</v>
      </c>
      <c r="AAZ121" s="1059">
        <v>1477</v>
      </c>
      <c r="ABA121" s="1059">
        <v>59</v>
      </c>
      <c r="ABB121" s="1060">
        <v>0.96158854166666663</v>
      </c>
      <c r="ABC121" s="1059">
        <v>572</v>
      </c>
      <c r="ABD121" s="1060">
        <v>0.38727149627623564</v>
      </c>
      <c r="ABE121" s="1060">
        <v>0.36275169683711123</v>
      </c>
      <c r="ABF121" s="1060">
        <v>0.41237615495521157</v>
      </c>
      <c r="ABG121" s="1059">
        <v>136</v>
      </c>
      <c r="ABH121" s="1059">
        <v>708</v>
      </c>
      <c r="ABI121" s="1060">
        <v>0.47935003385240355</v>
      </c>
      <c r="ABJ121" s="1060">
        <v>0.45395909305454329</v>
      </c>
      <c r="ABK121" s="1072">
        <v>0.50484811102753391</v>
      </c>
      <c r="ABL121" s="1059">
        <v>43896</v>
      </c>
      <c r="ABM121" s="1059">
        <v>28494</v>
      </c>
      <c r="ABN121" s="1059">
        <v>15402</v>
      </c>
      <c r="ABO121" s="1059">
        <v>2438</v>
      </c>
      <c r="ABP121" s="1059">
        <v>1602</v>
      </c>
      <c r="ABQ121" s="1059">
        <v>3058</v>
      </c>
      <c r="ABR121" s="1059">
        <v>2332</v>
      </c>
      <c r="ABS121" s="1059">
        <v>2457</v>
      </c>
      <c r="ABT121" s="1059">
        <v>1398</v>
      </c>
      <c r="ABU121" s="1059">
        <v>1070</v>
      </c>
      <c r="ABV121" s="1059">
        <v>893</v>
      </c>
      <c r="ABW121" s="1126">
        <v>154</v>
      </c>
      <c r="ABX121" s="1059">
        <v>1090</v>
      </c>
      <c r="ABY121" s="1059">
        <v>945</v>
      </c>
      <c r="ABZ121" s="1059">
        <v>705</v>
      </c>
      <c r="ACA121" s="1059">
        <v>365</v>
      </c>
      <c r="ACB121" s="1059">
        <v>2735</v>
      </c>
      <c r="ACC121" s="1059">
        <v>3115</v>
      </c>
      <c r="ACD121" s="1059">
        <v>1705</v>
      </c>
      <c r="ACE121" s="1059">
        <v>1130</v>
      </c>
      <c r="ACF121" s="1059">
        <v>1015</v>
      </c>
      <c r="ACG121" s="1059">
        <v>715</v>
      </c>
      <c r="ACH121" s="1059">
        <v>340</v>
      </c>
      <c r="ACI121" s="1059">
        <v>2860</v>
      </c>
      <c r="ACJ121" s="1059">
        <v>3250</v>
      </c>
      <c r="ACK121" s="1059">
        <v>1785</v>
      </c>
      <c r="ACL121" s="1059">
        <v>1285</v>
      </c>
      <c r="ACM121" s="1059">
        <v>1085</v>
      </c>
      <c r="ACN121" s="1059">
        <v>785</v>
      </c>
      <c r="ACO121" s="1059">
        <v>385</v>
      </c>
      <c r="ACP121" s="1059">
        <v>3110</v>
      </c>
      <c r="ACQ121" s="1059">
        <v>3545</v>
      </c>
      <c r="ACR121" s="1059">
        <v>1980</v>
      </c>
      <c r="ACS121" s="1059">
        <v>1430</v>
      </c>
      <c r="ACT121" s="1059">
        <v>1220</v>
      </c>
      <c r="ACU121" s="1059">
        <v>930</v>
      </c>
      <c r="ACV121" s="1059">
        <v>440</v>
      </c>
      <c r="ACW121" s="1059">
        <v>3560</v>
      </c>
      <c r="ACX121" s="1059">
        <v>3930</v>
      </c>
      <c r="ACY121" s="1059">
        <v>2180</v>
      </c>
      <c r="ACZ121" s="1059">
        <v>1465</v>
      </c>
      <c r="ADA121" s="1059">
        <v>1245</v>
      </c>
      <c r="ADB121" s="1059">
        <v>980</v>
      </c>
      <c r="ADC121" s="1059">
        <v>435</v>
      </c>
      <c r="ADD121" s="1059">
        <v>3695</v>
      </c>
      <c r="ADE121" s="1059">
        <v>4120</v>
      </c>
      <c r="ADF121" s="1059">
        <v>2305</v>
      </c>
      <c r="ADG121" s="1059">
        <v>1395</v>
      </c>
      <c r="ADH121" s="1059">
        <v>1345</v>
      </c>
      <c r="ADI121" s="1059">
        <v>1045</v>
      </c>
      <c r="ADJ121" s="1059">
        <v>535</v>
      </c>
      <c r="ADK121" s="1059">
        <v>3790</v>
      </c>
      <c r="ADL121" s="1059">
        <v>4275</v>
      </c>
      <c r="ADM121" s="1126">
        <v>2320</v>
      </c>
      <c r="ADN121" s="1059">
        <v>1571</v>
      </c>
      <c r="ADO121" s="1059">
        <v>1480</v>
      </c>
      <c r="ADP121" s="1060">
        <v>0.94207511139401656</v>
      </c>
      <c r="ADQ121" s="1059">
        <v>1488</v>
      </c>
      <c r="ADR121" s="1060">
        <v>0.94716740929344367</v>
      </c>
      <c r="ADS121" s="1059">
        <v>1550</v>
      </c>
      <c r="ADT121" s="1059">
        <v>1464</v>
      </c>
      <c r="ADU121" s="1060">
        <v>0.94451612903225801</v>
      </c>
      <c r="ADV121" s="1059">
        <v>1425</v>
      </c>
      <c r="ADW121" s="1060">
        <v>0.91935483870967738</v>
      </c>
      <c r="ADX121" s="1059">
        <v>1433</v>
      </c>
      <c r="ADY121" s="1060">
        <v>0.9245161290322581</v>
      </c>
      <c r="ADZ121" s="1059">
        <v>1433</v>
      </c>
      <c r="AEA121" s="1060">
        <v>0.9245161290322581</v>
      </c>
      <c r="AEB121" s="1059">
        <v>1676</v>
      </c>
      <c r="AEC121" s="1059">
        <v>1607</v>
      </c>
      <c r="AED121" s="1060">
        <v>0.95883054892601427</v>
      </c>
      <c r="AEE121" s="1059">
        <v>1493</v>
      </c>
      <c r="AEF121" s="1060">
        <v>0.89081145584725541</v>
      </c>
      <c r="AEG121" s="1059">
        <v>1607</v>
      </c>
      <c r="AEH121" s="1060">
        <v>0.95883054892601427</v>
      </c>
      <c r="AEI121" s="1059">
        <v>1603</v>
      </c>
      <c r="AEJ121" s="1060">
        <v>0.9564439140811456</v>
      </c>
      <c r="AEK121" s="1059">
        <v>1514</v>
      </c>
      <c r="AEL121" s="1060">
        <v>0.90334128878281628</v>
      </c>
      <c r="AEM121" s="1059">
        <v>1526</v>
      </c>
      <c r="AEN121" s="1060">
        <v>0.91050119331742241</v>
      </c>
      <c r="AEO121" s="1059">
        <v>1478</v>
      </c>
      <c r="AEP121" s="1072">
        <v>0.88186157517899766</v>
      </c>
      <c r="AEQ121" s="1158">
        <v>1507</v>
      </c>
      <c r="AER121" s="1042">
        <v>1383</v>
      </c>
      <c r="AES121" s="1144">
        <v>0.91771731917717314</v>
      </c>
      <c r="AET121" s="64">
        <v>329</v>
      </c>
      <c r="AEU121" s="1144">
        <v>0.21831453218314531</v>
      </c>
      <c r="AEV121" s="1042">
        <v>1396</v>
      </c>
      <c r="AEW121" s="1144">
        <v>0.92634372926343733</v>
      </c>
      <c r="AEX121" s="1042">
        <v>1461</v>
      </c>
      <c r="AEY121" s="1042">
        <v>1390</v>
      </c>
      <c r="AEZ121" s="1144">
        <v>0.95140314852840524</v>
      </c>
      <c r="AFA121" s="65">
        <v>1331</v>
      </c>
      <c r="AFB121" s="1144">
        <v>0.91101984941820668</v>
      </c>
      <c r="AFC121" s="65">
        <v>1088</v>
      </c>
      <c r="AFD121" s="1144">
        <v>0.74469541409993156</v>
      </c>
      <c r="AFE121" s="1042">
        <v>1334</v>
      </c>
      <c r="AFF121" s="1144">
        <v>0.91307323750855574</v>
      </c>
      <c r="AFG121" s="1042">
        <v>1044</v>
      </c>
      <c r="AFH121" s="1144">
        <v>0.71457905544147848</v>
      </c>
      <c r="AFI121" s="1042">
        <v>1611</v>
      </c>
      <c r="AFJ121" s="1042">
        <v>1561</v>
      </c>
      <c r="AFK121" s="1144">
        <v>0.96896337678460587</v>
      </c>
      <c r="AFL121" s="65">
        <v>1373</v>
      </c>
      <c r="AFM121" s="1144">
        <v>0.85226567349472382</v>
      </c>
      <c r="AFN121" s="65">
        <v>1561</v>
      </c>
      <c r="AFO121" s="1144">
        <v>0.96896337678460587</v>
      </c>
      <c r="AFP121" s="65">
        <v>1561</v>
      </c>
      <c r="AFQ121" s="1144">
        <v>0.96896337678460587</v>
      </c>
      <c r="AFR121" s="65">
        <v>1171</v>
      </c>
      <c r="AFS121" s="1144">
        <v>0.7268777157045313</v>
      </c>
      <c r="AFT121" s="65">
        <v>1465</v>
      </c>
      <c r="AFU121" s="1144">
        <v>0.90937306021104902</v>
      </c>
      <c r="AFV121" s="1042">
        <v>1499</v>
      </c>
      <c r="AFW121" s="1144">
        <v>0.93047796399751703</v>
      </c>
      <c r="AFX121" s="1042">
        <v>1464</v>
      </c>
      <c r="AFY121" s="1144">
        <v>0.9087523277467412</v>
      </c>
      <c r="AFZ121" s="1042">
        <v>1167</v>
      </c>
      <c r="AGA121" s="1144">
        <v>0.72439478584729977</v>
      </c>
      <c r="AGB121" s="1042">
        <v>1083</v>
      </c>
      <c r="AGC121" s="802">
        <v>0.67225325884543763</v>
      </c>
      <c r="AGD121" s="1042">
        <v>1461</v>
      </c>
      <c r="AGE121" s="1039">
        <v>1393</v>
      </c>
      <c r="AGF121" s="1145">
        <v>0.95345653661875429</v>
      </c>
      <c r="AGG121" s="1039">
        <v>7</v>
      </c>
      <c r="AGH121" s="1145">
        <v>4.7912388774811769E-3</v>
      </c>
      <c r="AGI121" s="1039">
        <v>1395</v>
      </c>
      <c r="AGJ121" s="1145">
        <v>0.95482546201232033</v>
      </c>
      <c r="AGK121" s="1039">
        <v>1597</v>
      </c>
      <c r="AGL121" s="1039">
        <v>1556</v>
      </c>
      <c r="AGM121" s="1145">
        <v>0.97432686286787729</v>
      </c>
      <c r="AGN121" s="1039">
        <v>1481</v>
      </c>
      <c r="AGO121" s="1145">
        <v>0.92736380713838451</v>
      </c>
      <c r="AGP121" s="1039">
        <v>1552</v>
      </c>
      <c r="AGQ121" s="1145">
        <v>0.97182216656230436</v>
      </c>
      <c r="AGR121" s="1039">
        <v>1486</v>
      </c>
      <c r="AGS121" s="1145">
        <v>0.93049467752035064</v>
      </c>
      <c r="AGT121" s="1039">
        <v>1481</v>
      </c>
      <c r="AGU121" s="1145">
        <v>0.92736380713838451</v>
      </c>
      <c r="AGV121" s="1039">
        <v>1587</v>
      </c>
      <c r="AGW121" s="1039">
        <v>1525</v>
      </c>
      <c r="AGX121" s="1145">
        <v>0.96093257718966607</v>
      </c>
      <c r="AGY121" s="1039">
        <v>1448</v>
      </c>
      <c r="AGZ121" s="1145">
        <v>0.91241335853812222</v>
      </c>
      <c r="AHA121" s="1039">
        <v>1525</v>
      </c>
      <c r="AHB121" s="1145">
        <v>0.96093257718966607</v>
      </c>
      <c r="AHC121" s="1039">
        <v>1522</v>
      </c>
      <c r="AHD121" s="1145">
        <v>0.95904221802142409</v>
      </c>
      <c r="AHE121" s="1039">
        <v>1514</v>
      </c>
      <c r="AHF121" s="1145">
        <v>0.95400126023944554</v>
      </c>
      <c r="AHG121" s="1039">
        <v>1376</v>
      </c>
      <c r="AHH121" s="1145">
        <v>0.86704473850031505</v>
      </c>
      <c r="AHI121" s="1039">
        <v>1488</v>
      </c>
      <c r="AHJ121" s="1145">
        <v>0.93761814744801508</v>
      </c>
      <c r="AHK121" s="1039">
        <v>1443</v>
      </c>
      <c r="AHL121" s="1145">
        <v>0.90926275992438566</v>
      </c>
      <c r="AHM121" s="1039">
        <v>1515</v>
      </c>
      <c r="AHN121" s="1145">
        <v>0.95463137996219283</v>
      </c>
      <c r="AHO121" s="1039">
        <v>1442</v>
      </c>
      <c r="AHP121" s="749">
        <v>0.90863264020163836</v>
      </c>
    </row>
    <row r="122" spans="1:900" x14ac:dyDescent="0.2">
      <c r="A122" s="1978"/>
      <c r="B122" s="17" t="s">
        <v>588</v>
      </c>
      <c r="C122" s="1016" t="s">
        <v>784</v>
      </c>
      <c r="D122" s="12" t="s">
        <v>770</v>
      </c>
      <c r="E122" s="1" t="s">
        <v>770</v>
      </c>
      <c r="F122" s="1" t="s">
        <v>770</v>
      </c>
      <c r="G122" s="1" t="s">
        <v>770</v>
      </c>
      <c r="H122" s="1" t="s">
        <v>770</v>
      </c>
      <c r="I122" s="1" t="s">
        <v>770</v>
      </c>
      <c r="J122" s="1" t="s">
        <v>770</v>
      </c>
      <c r="K122" s="1" t="s">
        <v>588</v>
      </c>
      <c r="L122" s="1" t="s">
        <v>737</v>
      </c>
      <c r="M122" s="1" t="s">
        <v>770</v>
      </c>
      <c r="N122" s="1" t="s">
        <v>770</v>
      </c>
      <c r="O122" s="1" t="s">
        <v>770</v>
      </c>
      <c r="P122" s="1" t="s">
        <v>770</v>
      </c>
      <c r="Q122" s="1" t="s">
        <v>770</v>
      </c>
      <c r="R122" s="1" t="s">
        <v>770</v>
      </c>
      <c r="S122" s="1" t="s">
        <v>770</v>
      </c>
      <c r="T122" s="1" t="s">
        <v>770</v>
      </c>
      <c r="U122" s="913" t="s">
        <v>770</v>
      </c>
      <c r="V122" s="1125">
        <v>2215</v>
      </c>
      <c r="W122" s="1059">
        <v>2595</v>
      </c>
      <c r="X122" s="1059">
        <v>18080</v>
      </c>
      <c r="Y122" s="1059">
        <v>21515</v>
      </c>
      <c r="Z122" s="1098">
        <v>0.12251106194690266</v>
      </c>
      <c r="AA122" s="1098">
        <v>0.11781186124866173</v>
      </c>
      <c r="AB122" s="1098">
        <v>0.127370638770327</v>
      </c>
      <c r="AC122" s="1098">
        <v>0.1206135254473623</v>
      </c>
      <c r="AD122" s="1098">
        <v>0.11632934967042634</v>
      </c>
      <c r="AE122" s="1072">
        <v>0.12503315438258389</v>
      </c>
      <c r="AF122" s="1059">
        <v>2050</v>
      </c>
      <c r="AG122" s="1059">
        <v>2335</v>
      </c>
      <c r="AH122" s="1059">
        <v>18260</v>
      </c>
      <c r="AI122" s="1059">
        <v>21820</v>
      </c>
      <c r="AJ122" s="1098">
        <v>0.11226725082146768</v>
      </c>
      <c r="AK122" s="1098">
        <v>0.10776961411079673</v>
      </c>
      <c r="AL122" s="1098">
        <v>0.11692799225386569</v>
      </c>
      <c r="AM122" s="1098">
        <v>0.10701191567369386</v>
      </c>
      <c r="AN122" s="1098">
        <v>0.10297920795641906</v>
      </c>
      <c r="AO122" s="1072">
        <v>0.11118297186145326</v>
      </c>
      <c r="AP122" s="1059">
        <v>2100</v>
      </c>
      <c r="AQ122" s="1059">
        <v>2405</v>
      </c>
      <c r="AR122" s="1059">
        <v>18560</v>
      </c>
      <c r="AS122" s="1059">
        <v>22070</v>
      </c>
      <c r="AT122" s="1098">
        <v>0.11314655172413793</v>
      </c>
      <c r="AU122" s="1098">
        <v>0.10866909281517599</v>
      </c>
      <c r="AV122" s="1098">
        <v>0.11778411559784994</v>
      </c>
      <c r="AW122" s="1098">
        <v>0.10897145446307205</v>
      </c>
      <c r="AX122" s="1098">
        <v>0.10492828331661065</v>
      </c>
      <c r="AY122" s="1072">
        <v>0.11315072516956681</v>
      </c>
      <c r="AZ122" s="1059">
        <v>2230</v>
      </c>
      <c r="BA122" s="1059">
        <v>2570</v>
      </c>
      <c r="BB122" s="1059">
        <v>18525</v>
      </c>
      <c r="BC122" s="1059">
        <v>22045</v>
      </c>
      <c r="BD122" s="1098">
        <v>0.12037786774628879</v>
      </c>
      <c r="BE122" s="1098">
        <v>0.11577052545164296</v>
      </c>
      <c r="BF122" s="1098">
        <v>0.12514261899623472</v>
      </c>
      <c r="BG122" s="1098">
        <v>0.11657972329326378</v>
      </c>
      <c r="BH122" s="1098">
        <v>0.11241005217289211</v>
      </c>
      <c r="BI122" s="1072">
        <v>0.12088299718879612</v>
      </c>
      <c r="BJ122" s="1059">
        <v>5836</v>
      </c>
      <c r="BK122" s="1059">
        <v>6369</v>
      </c>
      <c r="BL122" s="1059">
        <v>6002</v>
      </c>
      <c r="BM122" s="1059">
        <v>6466</v>
      </c>
      <c r="BN122" s="1059">
        <v>6586</v>
      </c>
      <c r="BO122" s="1059">
        <v>24673</v>
      </c>
      <c r="BP122" s="1059">
        <v>31259</v>
      </c>
      <c r="BQ122" s="1126">
        <v>118175</v>
      </c>
      <c r="BR122" s="1059">
        <v>5876</v>
      </c>
      <c r="BS122" s="1059">
        <v>6253</v>
      </c>
      <c r="BT122" s="1059">
        <v>5859</v>
      </c>
      <c r="BU122" s="1059">
        <v>6540</v>
      </c>
      <c r="BV122" s="1059">
        <v>6528</v>
      </c>
      <c r="BW122" s="1059">
        <v>24528</v>
      </c>
      <c r="BX122" s="1059">
        <v>31056</v>
      </c>
      <c r="BY122" s="1126">
        <v>116976</v>
      </c>
      <c r="BZ122" s="1059">
        <v>5725</v>
      </c>
      <c r="CA122" s="1059">
        <v>6120</v>
      </c>
      <c r="CB122" s="1059">
        <v>5823</v>
      </c>
      <c r="CC122" s="1059">
        <v>6442</v>
      </c>
      <c r="CD122" s="1059">
        <v>6484</v>
      </c>
      <c r="CE122" s="1059">
        <v>24110</v>
      </c>
      <c r="CF122" s="1059">
        <v>30594</v>
      </c>
      <c r="CG122" s="1126">
        <v>115527</v>
      </c>
      <c r="CH122" s="1059">
        <v>5783</v>
      </c>
      <c r="CI122" s="1059">
        <v>5971</v>
      </c>
      <c r="CJ122" s="1059">
        <v>5812</v>
      </c>
      <c r="CK122" s="1059">
        <v>6582</v>
      </c>
      <c r="CL122" s="1059">
        <v>6509</v>
      </c>
      <c r="CM122" s="1059">
        <v>24148</v>
      </c>
      <c r="CN122" s="1059">
        <v>30657</v>
      </c>
      <c r="CO122" s="1126">
        <v>115301</v>
      </c>
      <c r="CP122" s="1059">
        <v>5833</v>
      </c>
      <c r="CQ122" s="1059">
        <v>5810</v>
      </c>
      <c r="CR122" s="1059">
        <v>5894</v>
      </c>
      <c r="CS122" s="1059">
        <v>6356</v>
      </c>
      <c r="CT122" s="1059">
        <v>6375</v>
      </c>
      <c r="CU122" s="1059">
        <v>23893</v>
      </c>
      <c r="CV122" s="1059">
        <v>30268</v>
      </c>
      <c r="CW122" s="1126">
        <v>114521</v>
      </c>
      <c r="CX122" s="1059">
        <v>5640</v>
      </c>
      <c r="CY122" s="1059">
        <v>5660</v>
      </c>
      <c r="CZ122" s="1059">
        <v>6087</v>
      </c>
      <c r="DA122" s="1059">
        <v>6450</v>
      </c>
      <c r="DB122" s="1059">
        <v>6315</v>
      </c>
      <c r="DC122" s="1059">
        <v>23837</v>
      </c>
      <c r="DD122" s="1059">
        <v>30152</v>
      </c>
      <c r="DE122" s="1126">
        <v>113995</v>
      </c>
      <c r="DF122" s="1059">
        <v>5640</v>
      </c>
      <c r="DG122" s="1059">
        <v>5595</v>
      </c>
      <c r="DH122" s="1059">
        <v>6241</v>
      </c>
      <c r="DI122" s="1059">
        <v>6639</v>
      </c>
      <c r="DJ122" s="1059">
        <v>5917</v>
      </c>
      <c r="DK122" s="1059">
        <v>24115</v>
      </c>
      <c r="DL122" s="1059">
        <v>30032</v>
      </c>
      <c r="DM122" s="1126">
        <v>113411</v>
      </c>
      <c r="DN122" s="1059">
        <v>5572</v>
      </c>
      <c r="DO122" s="1059">
        <v>5552</v>
      </c>
      <c r="DP122" s="1059">
        <v>6270</v>
      </c>
      <c r="DQ122" s="1059">
        <v>6730</v>
      </c>
      <c r="DR122" s="1059">
        <v>5752</v>
      </c>
      <c r="DS122" s="1059">
        <v>24124</v>
      </c>
      <c r="DT122" s="1059">
        <v>29876</v>
      </c>
      <c r="DU122" s="1126">
        <v>112474</v>
      </c>
      <c r="DV122" s="1059">
        <v>5462</v>
      </c>
      <c r="DW122" s="1059">
        <v>5620</v>
      </c>
      <c r="DX122" s="1059">
        <v>6315</v>
      </c>
      <c r="DY122" s="1059">
        <v>6732</v>
      </c>
      <c r="DZ122" s="1059">
        <v>5593</v>
      </c>
      <c r="EA122" s="1059">
        <v>24129</v>
      </c>
      <c r="EB122" s="1059">
        <v>29722</v>
      </c>
      <c r="EC122" s="1126">
        <v>111796</v>
      </c>
      <c r="ED122" s="1059">
        <v>5302</v>
      </c>
      <c r="EE122" s="1059">
        <v>5744</v>
      </c>
      <c r="EF122" s="1059">
        <v>6297</v>
      </c>
      <c r="EG122" s="1059">
        <v>6707</v>
      </c>
      <c r="EH122" s="1059">
        <v>5406</v>
      </c>
      <c r="EI122" s="1059">
        <v>24050</v>
      </c>
      <c r="EJ122" s="1059">
        <v>29456</v>
      </c>
      <c r="EK122" s="1126">
        <v>110603</v>
      </c>
      <c r="EL122" s="1059">
        <v>5142</v>
      </c>
      <c r="EM122" s="1059">
        <v>5861</v>
      </c>
      <c r="EN122" s="1059">
        <v>6326</v>
      </c>
      <c r="EO122" s="1059">
        <v>6440</v>
      </c>
      <c r="EP122" s="1059">
        <v>5352</v>
      </c>
      <c r="EQ122" s="1059">
        <v>23769</v>
      </c>
      <c r="ER122" s="1059">
        <v>29121</v>
      </c>
      <c r="ES122" s="1126">
        <v>109686</v>
      </c>
      <c r="ET122" s="1059">
        <v>9</v>
      </c>
      <c r="EU122" s="1059">
        <v>662</v>
      </c>
      <c r="EV122" s="1059">
        <v>107</v>
      </c>
      <c r="EW122" s="1059">
        <v>125</v>
      </c>
      <c r="EX122" s="1059">
        <v>232</v>
      </c>
      <c r="EY122" s="1059">
        <v>903</v>
      </c>
      <c r="EZ122" s="1098">
        <v>0.25692137320044295</v>
      </c>
      <c r="FA122" s="1098">
        <v>0.22949438304495409</v>
      </c>
      <c r="FB122" s="1098">
        <v>0.28640776751298419</v>
      </c>
      <c r="FC122" s="64" t="s">
        <v>3498</v>
      </c>
      <c r="FD122" s="1098">
        <v>0.13842746400885936</v>
      </c>
      <c r="FE122" s="1098">
        <v>0.11742993353428428</v>
      </c>
      <c r="FF122" s="1098">
        <v>0.16248829952797927</v>
      </c>
      <c r="FG122" s="1126" t="s">
        <v>3498</v>
      </c>
      <c r="FH122" s="1059">
        <v>7</v>
      </c>
      <c r="FI122" s="1059">
        <v>612</v>
      </c>
      <c r="FJ122" s="1059">
        <v>117</v>
      </c>
      <c r="FK122" s="1059">
        <v>137</v>
      </c>
      <c r="FL122" s="1059">
        <v>254</v>
      </c>
      <c r="FM122" s="1059">
        <v>873</v>
      </c>
      <c r="FN122" s="1098">
        <v>0.290950744558992</v>
      </c>
      <c r="FO122" s="1098">
        <v>0.26178942643587277</v>
      </c>
      <c r="FP122" s="1098">
        <v>0.32194376007323017</v>
      </c>
      <c r="FQ122" s="1059" t="s">
        <v>3498</v>
      </c>
      <c r="FR122" s="1098">
        <v>0.15693012600229095</v>
      </c>
      <c r="FS122" s="1098">
        <v>0.13431090809377105</v>
      </c>
      <c r="FT122" s="1098">
        <v>0.18255533497185264</v>
      </c>
      <c r="FU122" s="1126" t="s">
        <v>3498</v>
      </c>
      <c r="FV122" s="1059">
        <v>9</v>
      </c>
      <c r="FW122" s="1059">
        <v>641</v>
      </c>
      <c r="FX122" s="1059">
        <v>92</v>
      </c>
      <c r="FY122" s="1059">
        <v>126</v>
      </c>
      <c r="FZ122" s="1059">
        <v>218</v>
      </c>
      <c r="GA122" s="1059">
        <v>868</v>
      </c>
      <c r="GB122" s="1098">
        <v>0.25115207373271892</v>
      </c>
      <c r="GC122" s="1098">
        <v>0.22344078389690561</v>
      </c>
      <c r="GD122" s="1098">
        <v>0.2810562830533751</v>
      </c>
      <c r="GE122" s="1059" t="s">
        <v>3498</v>
      </c>
      <c r="GF122" s="1098">
        <v>0.14516129032258066</v>
      </c>
      <c r="GG122" s="1098">
        <v>0.1232897319013752</v>
      </c>
      <c r="GH122" s="1098">
        <v>0.17015978949069174</v>
      </c>
      <c r="GI122" s="1126" t="s">
        <v>3498</v>
      </c>
      <c r="GJ122" s="1059" t="s">
        <v>3500</v>
      </c>
      <c r="GK122" s="1059" t="s">
        <v>3500</v>
      </c>
      <c r="GL122" s="1059">
        <v>109</v>
      </c>
      <c r="GM122" s="1059">
        <v>135</v>
      </c>
      <c r="GN122" s="1059">
        <v>244</v>
      </c>
      <c r="GO122" s="1059">
        <v>863</v>
      </c>
      <c r="GP122" s="1098">
        <v>0.28273464658169178</v>
      </c>
      <c r="GQ122" s="1098">
        <v>0.2537036651362149</v>
      </c>
      <c r="GR122" s="1098">
        <v>0.31369127636765171</v>
      </c>
      <c r="GS122" s="1059" t="s">
        <v>3498</v>
      </c>
      <c r="GT122" s="1098">
        <v>0.15643105446118191</v>
      </c>
      <c r="GU122" s="1098">
        <v>0.1337232822872873</v>
      </c>
      <c r="GV122" s="1098">
        <v>0.18218391854416041</v>
      </c>
      <c r="GW122" s="1126" t="s">
        <v>3498</v>
      </c>
      <c r="GX122" s="1059" t="s">
        <v>3500</v>
      </c>
      <c r="GY122" s="1059" t="s">
        <v>3500</v>
      </c>
      <c r="GZ122" s="1059">
        <v>120</v>
      </c>
      <c r="HA122" s="1059">
        <v>55</v>
      </c>
      <c r="HB122" s="1059">
        <v>175</v>
      </c>
      <c r="HC122" s="1059">
        <v>964</v>
      </c>
      <c r="HD122" s="1098">
        <v>0.18153526970954356</v>
      </c>
      <c r="HE122" s="1098">
        <v>0.15848206418933058</v>
      </c>
      <c r="HF122" s="1098">
        <v>0.20711651148219176</v>
      </c>
      <c r="HG122" s="1059" t="s">
        <v>3498</v>
      </c>
      <c r="HH122" s="1098">
        <v>5.7053941908713691E-2</v>
      </c>
      <c r="HI122" s="1098">
        <v>4.4093898924740374E-2</v>
      </c>
      <c r="HJ122" s="1098">
        <v>7.3530178637930779E-2</v>
      </c>
      <c r="HK122" s="1126" t="s">
        <v>3498</v>
      </c>
      <c r="HL122" s="1059" t="s">
        <v>3500</v>
      </c>
      <c r="HM122" s="1059" t="s">
        <v>3500</v>
      </c>
      <c r="HN122" s="1059">
        <v>104</v>
      </c>
      <c r="HO122" s="1059">
        <v>67</v>
      </c>
      <c r="HP122" s="1059">
        <v>171</v>
      </c>
      <c r="HQ122" s="1059">
        <v>915</v>
      </c>
      <c r="HR122" s="1098">
        <v>0.18688524590163935</v>
      </c>
      <c r="HS122" s="1098">
        <v>0.16295507121146824</v>
      </c>
      <c r="HT122" s="1098">
        <v>0.21343353805369425</v>
      </c>
      <c r="HU122" s="1059" t="s">
        <v>3498</v>
      </c>
      <c r="HV122" s="1098">
        <v>7.3224043715846995E-2</v>
      </c>
      <c r="HW122" s="1098">
        <v>5.807017919096541E-2</v>
      </c>
      <c r="HX122" s="1098">
        <v>9.1946406910416625E-2</v>
      </c>
      <c r="HY122" s="1126" t="s">
        <v>3498</v>
      </c>
      <c r="HZ122" s="1059">
        <v>7</v>
      </c>
      <c r="IA122" s="1059">
        <v>700</v>
      </c>
      <c r="IB122" s="1059">
        <v>114</v>
      </c>
      <c r="IC122" s="1059">
        <v>50</v>
      </c>
      <c r="ID122" s="1059">
        <v>164</v>
      </c>
      <c r="IE122" s="1059">
        <v>871</v>
      </c>
      <c r="IF122" s="1098">
        <v>0.18828932261768083</v>
      </c>
      <c r="IG122" s="1098">
        <v>0.16371612873011138</v>
      </c>
      <c r="IH122" s="1098">
        <v>0.21559998103453543</v>
      </c>
      <c r="II122" s="1059" t="s">
        <v>3498</v>
      </c>
      <c r="IJ122" s="1098">
        <v>5.7405281285878303E-2</v>
      </c>
      <c r="IK122" s="1098">
        <v>4.3812466379009124E-2</v>
      </c>
      <c r="IL122" s="1098">
        <v>7.488499334206393E-2</v>
      </c>
      <c r="IM122" s="1126" t="s">
        <v>3498</v>
      </c>
      <c r="IN122" s="1059" t="s">
        <v>3500</v>
      </c>
      <c r="IO122" s="1059" t="s">
        <v>3500</v>
      </c>
      <c r="IP122" s="1059">
        <v>104</v>
      </c>
      <c r="IQ122" s="1059">
        <v>63</v>
      </c>
      <c r="IR122" s="1059">
        <v>167</v>
      </c>
      <c r="IS122" s="1059">
        <v>774</v>
      </c>
      <c r="IT122" s="1098">
        <v>0.2157622739018088</v>
      </c>
      <c r="IU122" s="1098">
        <v>0.18822421022130209</v>
      </c>
      <c r="IV122" s="1098">
        <v>0.24610781848401331</v>
      </c>
      <c r="IW122" s="1059" t="s">
        <v>2154</v>
      </c>
      <c r="IX122" s="1098">
        <v>8.1395348837209308E-2</v>
      </c>
      <c r="IY122" s="1098">
        <v>6.4135628829713437E-2</v>
      </c>
      <c r="IZ122" s="1098">
        <v>0.10278972253629651</v>
      </c>
      <c r="JA122" s="1126" t="s">
        <v>2154</v>
      </c>
      <c r="JB122" s="1059">
        <v>110837</v>
      </c>
      <c r="JC122" s="1059">
        <v>5645</v>
      </c>
      <c r="JD122" s="1059">
        <v>5586</v>
      </c>
      <c r="JE122" s="1059">
        <v>5878</v>
      </c>
      <c r="JF122" s="1059">
        <v>6001</v>
      </c>
      <c r="JG122" s="1126">
        <v>5853</v>
      </c>
      <c r="JH122" s="1059">
        <v>18506</v>
      </c>
      <c r="JI122" s="1059">
        <v>89</v>
      </c>
      <c r="JJ122" s="1059">
        <v>183</v>
      </c>
      <c r="JK122" s="1059">
        <v>244</v>
      </c>
      <c r="JL122" s="1059">
        <v>284</v>
      </c>
      <c r="JM122" s="1126">
        <v>290</v>
      </c>
      <c r="JN122" s="1060">
        <v>0.1669659048873571</v>
      </c>
      <c r="JO122" s="1060">
        <v>1.5766164747564215E-2</v>
      </c>
      <c r="JP122" s="1060">
        <v>3.2760472610096673E-2</v>
      </c>
      <c r="JQ122" s="1060">
        <v>4.1510717931269141E-2</v>
      </c>
      <c r="JR122" s="1060">
        <v>4.7325445759040158E-2</v>
      </c>
      <c r="JS122" s="1072">
        <v>4.9547240731248929E-2</v>
      </c>
      <c r="JT122" s="1059">
        <v>113794</v>
      </c>
      <c r="JU122" s="1059">
        <v>110322</v>
      </c>
      <c r="JV122" s="1059">
        <v>105841</v>
      </c>
      <c r="JW122" s="1059">
        <v>4481</v>
      </c>
      <c r="JX122" s="1059">
        <v>743</v>
      </c>
      <c r="JY122" s="1059">
        <v>238</v>
      </c>
      <c r="JZ122" s="1059">
        <v>3500</v>
      </c>
      <c r="KA122" s="1059">
        <v>1092</v>
      </c>
      <c r="KB122" s="1059">
        <v>1617</v>
      </c>
      <c r="KC122" s="1059">
        <v>518</v>
      </c>
      <c r="KD122" s="1059">
        <v>245</v>
      </c>
      <c r="KE122" s="1060">
        <v>0.93011055064414649</v>
      </c>
      <c r="KF122" s="1072">
        <v>6.9889449355853506E-2</v>
      </c>
      <c r="KG122" s="1059">
        <v>5652</v>
      </c>
      <c r="KH122" s="1059">
        <v>5305</v>
      </c>
      <c r="KI122" s="1059">
        <v>5123</v>
      </c>
      <c r="KJ122" s="1059">
        <v>182</v>
      </c>
      <c r="KK122" s="1059">
        <v>10</v>
      </c>
      <c r="KL122" s="1059">
        <v>16</v>
      </c>
      <c r="KM122" s="1059">
        <v>156</v>
      </c>
      <c r="KN122" s="1059">
        <v>157</v>
      </c>
      <c r="KO122" s="1059">
        <v>119</v>
      </c>
      <c r="KP122" s="1059">
        <v>50</v>
      </c>
      <c r="KQ122" s="1059">
        <v>21</v>
      </c>
      <c r="KR122" s="1060">
        <v>0.90640481245576787</v>
      </c>
      <c r="KS122" s="1072">
        <v>9.3595187544232128E-2</v>
      </c>
      <c r="KT122" s="1059">
        <v>3375</v>
      </c>
      <c r="KU122" s="1059">
        <v>3228</v>
      </c>
      <c r="KV122" s="1059">
        <v>3147</v>
      </c>
      <c r="KW122" s="1059">
        <v>81</v>
      </c>
      <c r="KX122" s="1059">
        <v>6</v>
      </c>
      <c r="KY122" s="1059">
        <v>12</v>
      </c>
      <c r="KZ122" s="1059">
        <v>63</v>
      </c>
      <c r="LA122" s="1059">
        <v>85</v>
      </c>
      <c r="LB122" s="1059">
        <v>38</v>
      </c>
      <c r="LC122" s="1059">
        <v>20</v>
      </c>
      <c r="LD122" s="1059">
        <v>4</v>
      </c>
      <c r="LE122" s="1060">
        <v>0.93244444444444441</v>
      </c>
      <c r="LF122" s="1072">
        <v>6.7555555555555591E-2</v>
      </c>
      <c r="LG122" s="1059">
        <v>2255</v>
      </c>
      <c r="LH122" s="1059">
        <v>2153</v>
      </c>
      <c r="LI122" s="1059">
        <v>2102</v>
      </c>
      <c r="LJ122" s="1059">
        <v>51</v>
      </c>
      <c r="LK122" s="1059">
        <v>8</v>
      </c>
      <c r="LL122" s="1059">
        <v>8</v>
      </c>
      <c r="LM122" s="1059">
        <v>35</v>
      </c>
      <c r="LN122" s="1059">
        <v>61</v>
      </c>
      <c r="LO122" s="1059">
        <v>31</v>
      </c>
      <c r="LP122" s="1059">
        <v>6</v>
      </c>
      <c r="LQ122" s="1059">
        <v>4</v>
      </c>
      <c r="LR122" s="1060">
        <v>0.93215077605321506</v>
      </c>
      <c r="LS122" s="1072">
        <v>6.7849223946784942E-2</v>
      </c>
      <c r="LT122" s="1059">
        <v>6092</v>
      </c>
      <c r="LU122" s="1059">
        <v>5875</v>
      </c>
      <c r="LV122" s="1059">
        <v>5722</v>
      </c>
      <c r="LW122" s="1059">
        <v>153</v>
      </c>
      <c r="LX122" s="1059">
        <v>16</v>
      </c>
      <c r="LY122" s="1059">
        <v>25</v>
      </c>
      <c r="LZ122" s="1059">
        <v>112</v>
      </c>
      <c r="MA122" s="1059">
        <v>125</v>
      </c>
      <c r="MB122" s="1059">
        <v>64</v>
      </c>
      <c r="MC122" s="1059">
        <v>22</v>
      </c>
      <c r="MD122" s="1059">
        <v>6</v>
      </c>
      <c r="ME122" s="1060">
        <v>0.93926460932370326</v>
      </c>
      <c r="MF122" s="1072">
        <v>6.0735390676296741E-2</v>
      </c>
      <c r="MG122" s="1059">
        <v>1259</v>
      </c>
      <c r="MH122" s="1059">
        <v>1206</v>
      </c>
      <c r="MI122" s="1059">
        <v>1178</v>
      </c>
      <c r="MJ122" s="1059">
        <v>28</v>
      </c>
      <c r="MK122" s="1059">
        <v>1</v>
      </c>
      <c r="ML122" s="1059">
        <v>6</v>
      </c>
      <c r="MM122" s="1059">
        <v>21</v>
      </c>
      <c r="MN122" s="1059">
        <v>32</v>
      </c>
      <c r="MO122" s="1059">
        <v>10</v>
      </c>
      <c r="MP122" s="1059">
        <v>9</v>
      </c>
      <c r="MQ122" s="1059">
        <v>2</v>
      </c>
      <c r="MR122" s="1060">
        <v>0.93566322478157271</v>
      </c>
      <c r="MS122" s="1072">
        <v>6.4336775218427289E-2</v>
      </c>
      <c r="MT122" s="1059">
        <v>2368</v>
      </c>
      <c r="MU122" s="1059">
        <v>2253</v>
      </c>
      <c r="MV122" s="1059">
        <v>2195</v>
      </c>
      <c r="MW122" s="1059">
        <v>58</v>
      </c>
      <c r="MX122" s="1059">
        <v>5</v>
      </c>
      <c r="MY122" s="1059">
        <v>10</v>
      </c>
      <c r="MZ122" s="1059">
        <v>43</v>
      </c>
      <c r="NA122" s="1059">
        <v>43</v>
      </c>
      <c r="NB122" s="1059">
        <v>60</v>
      </c>
      <c r="NC122" s="1059">
        <v>8</v>
      </c>
      <c r="ND122" s="1059">
        <v>4</v>
      </c>
      <c r="NE122" s="1060">
        <v>0.92694256756756754</v>
      </c>
      <c r="NF122" s="1072">
        <v>7.3057432432432456E-2</v>
      </c>
      <c r="NG122" s="1059">
        <v>2890</v>
      </c>
      <c r="NH122" s="1059">
        <v>2745</v>
      </c>
      <c r="NI122" s="1059">
        <v>2659</v>
      </c>
      <c r="NJ122" s="1059">
        <v>86</v>
      </c>
      <c r="NK122" s="1059">
        <v>4</v>
      </c>
      <c r="NL122" s="1059">
        <v>3</v>
      </c>
      <c r="NM122" s="1059">
        <v>79</v>
      </c>
      <c r="NN122" s="1059">
        <v>43</v>
      </c>
      <c r="NO122" s="1059">
        <v>80</v>
      </c>
      <c r="NP122" s="1059">
        <v>15</v>
      </c>
      <c r="NQ122" s="1059">
        <v>7</v>
      </c>
      <c r="NR122" s="1060">
        <v>0.92006920415224913</v>
      </c>
      <c r="NS122" s="1072">
        <v>7.9930795847750868E-2</v>
      </c>
      <c r="NT122" s="1059">
        <v>6200</v>
      </c>
      <c r="NU122" s="1059">
        <v>5899</v>
      </c>
      <c r="NV122" s="1059">
        <v>5591</v>
      </c>
      <c r="NW122" s="1059">
        <v>308</v>
      </c>
      <c r="NX122" s="1059">
        <v>30</v>
      </c>
      <c r="NY122" s="1059">
        <v>7</v>
      </c>
      <c r="NZ122" s="1059">
        <v>271</v>
      </c>
      <c r="OA122" s="1059">
        <v>125</v>
      </c>
      <c r="OB122" s="1059">
        <v>101</v>
      </c>
      <c r="OC122" s="1059">
        <v>49</v>
      </c>
      <c r="OD122" s="1059">
        <v>26</v>
      </c>
      <c r="OE122" s="1060">
        <v>0.90177419354838706</v>
      </c>
      <c r="OF122" s="1072">
        <v>9.822580645161294E-2</v>
      </c>
      <c r="OG122" s="1059">
        <v>30091</v>
      </c>
      <c r="OH122" s="1059">
        <v>28664</v>
      </c>
      <c r="OI122" s="1059">
        <v>27717</v>
      </c>
      <c r="OJ122" s="1059">
        <v>947</v>
      </c>
      <c r="OK122" s="1059">
        <v>80</v>
      </c>
      <c r="OL122" s="1059">
        <v>87</v>
      </c>
      <c r="OM122" s="1059">
        <v>780</v>
      </c>
      <c r="ON122" s="1059">
        <v>671</v>
      </c>
      <c r="OO122" s="1059">
        <v>503</v>
      </c>
      <c r="OP122" s="1059">
        <v>179</v>
      </c>
      <c r="OQ122" s="1059">
        <v>74</v>
      </c>
      <c r="OR122" s="1060">
        <v>0.92110597853178688</v>
      </c>
      <c r="OS122" s="1072">
        <v>7.8894021468213116E-2</v>
      </c>
      <c r="OT122" s="1059">
        <v>114521</v>
      </c>
      <c r="OU122" s="1059">
        <v>12.994036569712105</v>
      </c>
      <c r="OV122" s="1060">
        <v>0</v>
      </c>
      <c r="OW122" s="1072">
        <v>5.6338028169014086E-2</v>
      </c>
      <c r="OX122" s="1059" t="s">
        <v>770</v>
      </c>
      <c r="OY122" s="1060" t="s">
        <v>770</v>
      </c>
      <c r="OZ122" s="1059" t="s">
        <v>770</v>
      </c>
      <c r="PA122" s="1060" t="s">
        <v>770</v>
      </c>
      <c r="PB122" s="1072" t="s">
        <v>770</v>
      </c>
      <c r="PC122" s="1059">
        <v>3430</v>
      </c>
      <c r="PD122" s="1059">
        <v>490</v>
      </c>
      <c r="PE122" s="1126">
        <v>270</v>
      </c>
      <c r="PF122" s="1059">
        <v>3310</v>
      </c>
      <c r="PG122" s="1059">
        <v>490</v>
      </c>
      <c r="PH122" s="1126">
        <v>240</v>
      </c>
      <c r="PI122" s="1059">
        <v>3160</v>
      </c>
      <c r="PJ122" s="1059">
        <v>500</v>
      </c>
      <c r="PK122" s="1126">
        <v>210</v>
      </c>
      <c r="PL122" s="1059">
        <v>3030</v>
      </c>
      <c r="PM122" s="1059">
        <v>520</v>
      </c>
      <c r="PN122" s="1126">
        <v>180</v>
      </c>
      <c r="PO122" s="1059">
        <v>2900</v>
      </c>
      <c r="PP122" s="1059">
        <v>520</v>
      </c>
      <c r="PQ122" s="1126">
        <v>160</v>
      </c>
      <c r="PR122" s="1059">
        <v>2730</v>
      </c>
      <c r="PS122" s="1059">
        <v>540</v>
      </c>
      <c r="PT122" s="1126">
        <v>140</v>
      </c>
      <c r="PU122" s="1059">
        <v>20</v>
      </c>
      <c r="PV122" s="1059">
        <v>27</v>
      </c>
      <c r="PW122" s="1059">
        <v>27</v>
      </c>
      <c r="PX122" s="1059">
        <v>50</v>
      </c>
      <c r="PY122" s="1059">
        <v>51</v>
      </c>
      <c r="PZ122" s="1059">
        <v>48</v>
      </c>
      <c r="QA122" s="1059">
        <v>55</v>
      </c>
      <c r="QB122" s="1126">
        <v>59</v>
      </c>
      <c r="QC122" s="1059">
        <v>955</v>
      </c>
      <c r="QD122" s="1059">
        <v>1051</v>
      </c>
      <c r="QE122" s="1059">
        <v>1060</v>
      </c>
      <c r="QF122" s="1059">
        <v>1046</v>
      </c>
      <c r="QG122" s="1059">
        <v>1136</v>
      </c>
      <c r="QH122" s="1059">
        <v>1134</v>
      </c>
      <c r="QI122" s="1059">
        <v>1067</v>
      </c>
      <c r="QJ122" s="1059">
        <v>1131</v>
      </c>
      <c r="QK122" s="1126">
        <v>1091</v>
      </c>
      <c r="QL122" s="1059">
        <v>1025</v>
      </c>
      <c r="QM122" s="1059">
        <v>1158</v>
      </c>
      <c r="QN122" s="1059">
        <v>1156</v>
      </c>
      <c r="QO122" s="1059">
        <v>1184</v>
      </c>
      <c r="QP122" s="1059">
        <v>1313</v>
      </c>
      <c r="QQ122" s="1059">
        <v>1295</v>
      </c>
      <c r="QR122" s="1059">
        <v>1178</v>
      </c>
      <c r="QS122" s="1059">
        <v>1296</v>
      </c>
      <c r="QT122" s="1059">
        <v>1327</v>
      </c>
      <c r="QU122" s="1059">
        <v>1273</v>
      </c>
      <c r="QV122" s="1059">
        <v>1282</v>
      </c>
      <c r="QW122" s="1059">
        <v>1175</v>
      </c>
      <c r="QX122" s="1059">
        <v>1221</v>
      </c>
      <c r="QY122" s="1059">
        <v>1216</v>
      </c>
      <c r="QZ122" s="1059">
        <v>1108</v>
      </c>
      <c r="RA122" s="1059">
        <v>1148</v>
      </c>
      <c r="RB122" s="1059">
        <v>1159</v>
      </c>
      <c r="RC122" s="1059">
        <v>1200</v>
      </c>
      <c r="RD122" s="1059">
        <v>1402</v>
      </c>
      <c r="RE122" s="1059">
        <v>1557</v>
      </c>
      <c r="RF122" s="1059">
        <v>1532</v>
      </c>
      <c r="RG122" s="1059">
        <v>1319</v>
      </c>
      <c r="RH122" s="1059">
        <v>1343</v>
      </c>
      <c r="RI122" s="1059">
        <v>1208</v>
      </c>
      <c r="RJ122" s="1126">
        <v>1184</v>
      </c>
      <c r="RK122" s="1059">
        <v>1114</v>
      </c>
      <c r="RL122" s="1059">
        <v>1099</v>
      </c>
      <c r="RM122" s="1059">
        <v>1139</v>
      </c>
      <c r="RN122" s="1059">
        <v>1274</v>
      </c>
      <c r="RO122" s="1059">
        <v>1250</v>
      </c>
      <c r="RP122" s="1059">
        <v>1166</v>
      </c>
      <c r="RQ122" s="1059">
        <v>1279</v>
      </c>
      <c r="RR122" s="1059">
        <v>1306</v>
      </c>
      <c r="RS122" s="1059">
        <v>1254</v>
      </c>
      <c r="RT122" s="1059">
        <v>1248</v>
      </c>
      <c r="RU122" s="1059">
        <v>1162</v>
      </c>
      <c r="RV122" s="1059">
        <v>1204</v>
      </c>
      <c r="RW122" s="1059">
        <v>1204</v>
      </c>
      <c r="RX122" s="1059">
        <v>1148</v>
      </c>
      <c r="RY122" s="1059">
        <v>1141</v>
      </c>
      <c r="RZ122" s="1059">
        <v>1147</v>
      </c>
      <c r="SA122" s="1059">
        <v>1180</v>
      </c>
      <c r="SB122" s="1059">
        <v>1307</v>
      </c>
      <c r="SC122" s="1059">
        <v>1374</v>
      </c>
      <c r="SD122" s="1059">
        <v>1532</v>
      </c>
      <c r="SE122" s="1059">
        <v>1413</v>
      </c>
      <c r="SF122" s="1059">
        <v>1469</v>
      </c>
      <c r="SG122" s="1059">
        <v>1262</v>
      </c>
      <c r="SH122" s="1059">
        <v>1204</v>
      </c>
      <c r="SI122" s="1126">
        <v>1180</v>
      </c>
      <c r="SJ122" s="1059">
        <v>1052</v>
      </c>
      <c r="SK122" s="1059">
        <v>1124</v>
      </c>
      <c r="SL122" s="1059">
        <v>1211</v>
      </c>
      <c r="SM122" s="1059">
        <v>1198</v>
      </c>
      <c r="SN122" s="1059">
        <v>1140</v>
      </c>
      <c r="SO122" s="1059">
        <v>1244</v>
      </c>
      <c r="SP122" s="1059">
        <v>1272</v>
      </c>
      <c r="SQ122" s="1059">
        <v>1223</v>
      </c>
      <c r="SR122" s="1059">
        <v>1230</v>
      </c>
      <c r="SS122" s="1059">
        <v>1151</v>
      </c>
      <c r="ST122" s="1059">
        <v>1194</v>
      </c>
      <c r="SU122" s="1059">
        <v>1186</v>
      </c>
      <c r="SV122" s="1059">
        <v>1141</v>
      </c>
      <c r="SW122" s="1059">
        <v>1166</v>
      </c>
      <c r="SX122" s="1059">
        <v>1136</v>
      </c>
      <c r="SY122" s="1059">
        <v>1176</v>
      </c>
      <c r="SZ122" s="1059">
        <v>1276</v>
      </c>
      <c r="TA122" s="1059">
        <v>1251</v>
      </c>
      <c r="TB122" s="1059">
        <v>1326</v>
      </c>
      <c r="TC122" s="1059">
        <v>1413</v>
      </c>
      <c r="TD122" s="1059">
        <v>1536</v>
      </c>
      <c r="TE122" s="1059">
        <v>1350</v>
      </c>
      <c r="TF122" s="1059">
        <v>1254</v>
      </c>
      <c r="TG122" s="1059">
        <v>1197</v>
      </c>
      <c r="TH122" s="1126">
        <v>1147</v>
      </c>
      <c r="TI122" s="1059">
        <v>528</v>
      </c>
      <c r="TJ122" s="1059">
        <v>610</v>
      </c>
      <c r="TK122" s="1059">
        <v>1138</v>
      </c>
      <c r="TL122" s="1060">
        <v>0.53602811950790863</v>
      </c>
      <c r="TM122" s="1060">
        <v>0.50698089567473059</v>
      </c>
      <c r="TN122" s="1060">
        <v>0.56483292695935949</v>
      </c>
      <c r="TO122" s="1126" t="s">
        <v>2154</v>
      </c>
      <c r="TP122" s="1059">
        <v>502</v>
      </c>
      <c r="TQ122" s="1059">
        <v>663</v>
      </c>
      <c r="TR122" s="1059">
        <v>1165</v>
      </c>
      <c r="TS122" s="1060">
        <v>0.56909871244635191</v>
      </c>
      <c r="TT122" s="1060">
        <v>0.54048151869448879</v>
      </c>
      <c r="TU122" s="1060">
        <v>0.59726171310569176</v>
      </c>
      <c r="TV122" s="1126" t="s">
        <v>3498</v>
      </c>
      <c r="TW122" s="1059">
        <v>402</v>
      </c>
      <c r="TX122" s="1059">
        <v>703</v>
      </c>
      <c r="TY122" s="1059">
        <v>1105</v>
      </c>
      <c r="TZ122" s="1060">
        <v>0.63619909502262439</v>
      </c>
      <c r="UA122" s="1060">
        <v>0.60740667374977664</v>
      </c>
      <c r="UB122" s="1060">
        <v>0.66404782283815578</v>
      </c>
      <c r="UC122" s="1126" t="s">
        <v>2154</v>
      </c>
      <c r="UD122" s="1059">
        <v>376</v>
      </c>
      <c r="UE122" s="1059">
        <v>811</v>
      </c>
      <c r="UF122" s="1059">
        <v>1187</v>
      </c>
      <c r="UG122" s="1060">
        <v>0.68323504633529908</v>
      </c>
      <c r="UH122" s="1060">
        <v>0.65621479833899843</v>
      </c>
      <c r="UI122" s="1060">
        <v>0.70907312204528694</v>
      </c>
      <c r="UJ122" s="1126" t="s">
        <v>2154</v>
      </c>
      <c r="UK122" s="1059">
        <v>367</v>
      </c>
      <c r="UL122" s="1059">
        <v>789</v>
      </c>
      <c r="UM122" s="1059">
        <v>1156</v>
      </c>
      <c r="UN122" s="1060">
        <v>0.68252595155709339</v>
      </c>
      <c r="UO122" s="1060">
        <v>0.65512522684743368</v>
      </c>
      <c r="UP122" s="1060">
        <v>0.70871760424870778</v>
      </c>
      <c r="UQ122" s="1126" t="s">
        <v>2154</v>
      </c>
      <c r="UR122" s="1059">
        <v>15282</v>
      </c>
      <c r="US122" s="1059">
        <v>15073</v>
      </c>
      <c r="UT122" s="1059">
        <v>209</v>
      </c>
      <c r="UU122" s="1059">
        <v>179</v>
      </c>
      <c r="UV122" s="1060">
        <v>0.8564593301435407</v>
      </c>
      <c r="UW122" s="1059">
        <v>30</v>
      </c>
      <c r="UX122" s="1072">
        <v>0.14354066985645933</v>
      </c>
      <c r="UY122" s="1059">
        <v>11231</v>
      </c>
      <c r="UZ122" s="1059">
        <v>6430</v>
      </c>
      <c r="VA122" s="1059">
        <v>2299</v>
      </c>
      <c r="VB122" s="1059">
        <v>2502</v>
      </c>
      <c r="VC122" s="1060">
        <v>0.5725224824147449</v>
      </c>
      <c r="VD122" s="1060">
        <v>0.20470127326150833</v>
      </c>
      <c r="VE122" s="1072">
        <v>0.22277624432374676</v>
      </c>
      <c r="VF122" s="1059">
        <v>32930</v>
      </c>
      <c r="VG122" s="1059">
        <v>1623</v>
      </c>
      <c r="VH122" s="1059">
        <v>1811</v>
      </c>
      <c r="VI122" s="1059">
        <v>909</v>
      </c>
      <c r="VJ122" s="1059">
        <v>21007</v>
      </c>
      <c r="VK122" s="1059">
        <v>1816</v>
      </c>
      <c r="VL122" s="1059">
        <v>11757</v>
      </c>
      <c r="VM122" s="1072">
        <v>0.15446117206770435</v>
      </c>
      <c r="VN122" s="1059">
        <v>7237</v>
      </c>
      <c r="VO122" s="1059">
        <v>5</v>
      </c>
      <c r="VP122" s="1059">
        <v>1457</v>
      </c>
      <c r="VQ122" s="1059">
        <v>2293</v>
      </c>
      <c r="VR122" s="1059">
        <v>835</v>
      </c>
      <c r="VS122" s="1126">
        <v>11827</v>
      </c>
      <c r="VT122" s="1059">
        <v>4366</v>
      </c>
      <c r="VU122" s="1059">
        <v>3704</v>
      </c>
      <c r="VV122" s="1059">
        <v>655</v>
      </c>
      <c r="VW122" s="1059">
        <v>7</v>
      </c>
      <c r="VX122" s="1059">
        <v>662</v>
      </c>
      <c r="VY122" s="1060">
        <v>0.15002290426019241</v>
      </c>
      <c r="VZ122" s="1072">
        <v>0.1516262024736601</v>
      </c>
      <c r="WA122" s="1059">
        <v>635</v>
      </c>
      <c r="WB122" s="1059">
        <v>590</v>
      </c>
      <c r="WC122" s="1059">
        <v>495</v>
      </c>
      <c r="WD122" s="1059">
        <v>500</v>
      </c>
      <c r="WE122" s="1059">
        <v>490</v>
      </c>
      <c r="WF122" s="1059">
        <v>440</v>
      </c>
      <c r="WG122" s="1126">
        <v>410</v>
      </c>
      <c r="WH122" s="1059">
        <v>2288</v>
      </c>
      <c r="WI122" s="1059">
        <v>731</v>
      </c>
      <c r="WJ122" s="1060">
        <v>0.31949300699300698</v>
      </c>
      <c r="WK122" s="1126">
        <v>191</v>
      </c>
      <c r="WL122" s="1059">
        <v>64</v>
      </c>
      <c r="WM122" s="1060">
        <v>7.1829405162738502E-2</v>
      </c>
      <c r="WN122" s="1060">
        <v>5.6650283421895715E-2</v>
      </c>
      <c r="WO122" s="1072">
        <v>9.0684708180356538E-2</v>
      </c>
      <c r="WP122" s="1059" t="s">
        <v>770</v>
      </c>
      <c r="WQ122" s="1060">
        <v>6.0999999999999999E-2</v>
      </c>
      <c r="WR122" s="1060" t="s">
        <v>770</v>
      </c>
      <c r="WS122" s="1072" t="s">
        <v>770</v>
      </c>
      <c r="WT122" s="1059">
        <v>48</v>
      </c>
      <c r="WU122" s="1060">
        <v>5.0632911392405063E-2</v>
      </c>
      <c r="WV122" s="1060">
        <v>3.8400563572256789E-2</v>
      </c>
      <c r="WW122" s="1072">
        <v>6.64923867142279E-2</v>
      </c>
      <c r="WX122" s="1059">
        <v>56</v>
      </c>
      <c r="WY122" s="1060">
        <v>5.8638743455497383E-2</v>
      </c>
      <c r="WZ122" s="1060">
        <v>4.5431064328959748E-2</v>
      </c>
      <c r="XA122" s="1072">
        <v>7.5382921919789625E-2</v>
      </c>
      <c r="XB122" s="1059">
        <v>1500</v>
      </c>
      <c r="XC122" s="1059">
        <v>49848</v>
      </c>
      <c r="XD122" s="1072">
        <v>3.0091478093403949E-2</v>
      </c>
      <c r="XE122" s="1059">
        <v>725</v>
      </c>
      <c r="XF122" s="1059">
        <v>5280</v>
      </c>
      <c r="XG122" s="1060">
        <v>0.13731060606060605</v>
      </c>
      <c r="XH122" s="1060">
        <v>0.12829044708641996</v>
      </c>
      <c r="XI122" s="1060">
        <v>0.14685812997652209</v>
      </c>
      <c r="XJ122" s="1059">
        <v>810</v>
      </c>
      <c r="XK122" s="1059">
        <v>5460</v>
      </c>
      <c r="XL122" s="1060">
        <v>0.14835164835164835</v>
      </c>
      <c r="XM122" s="1060">
        <v>0.13917076888037969</v>
      </c>
      <c r="XN122" s="1060">
        <v>0.15802699409629004</v>
      </c>
      <c r="XO122" s="1059">
        <v>810</v>
      </c>
      <c r="XP122" s="1059">
        <v>5525</v>
      </c>
      <c r="XQ122" s="1060">
        <v>0.14660633484162897</v>
      </c>
      <c r="XR122" s="1060">
        <v>0.13752507435808467</v>
      </c>
      <c r="XS122" s="1060">
        <v>0.15617867369025612</v>
      </c>
      <c r="XT122" s="1059">
        <v>835</v>
      </c>
      <c r="XU122" s="1059">
        <v>5580</v>
      </c>
      <c r="XV122" s="1060">
        <v>0.1496415770609319</v>
      </c>
      <c r="XW122" s="1060">
        <v>0.14052310721598951</v>
      </c>
      <c r="XX122" s="1060">
        <v>0.15924211197313284</v>
      </c>
      <c r="XY122" s="1059">
        <v>770</v>
      </c>
      <c r="XZ122" s="1059">
        <v>5645</v>
      </c>
      <c r="YA122" s="1060">
        <v>0.13640389725420726</v>
      </c>
      <c r="YB122" s="1060">
        <v>0.1276974533495126</v>
      </c>
      <c r="YC122" s="1060">
        <v>0.14560486360788366</v>
      </c>
      <c r="YD122" s="1059">
        <v>780</v>
      </c>
      <c r="YE122" s="1059">
        <v>5020</v>
      </c>
      <c r="YF122" s="1060">
        <v>0.15537848605577689</v>
      </c>
      <c r="YG122" s="1060">
        <v>0.14562109661438943</v>
      </c>
      <c r="YH122" s="1060">
        <v>0.16566290222179061</v>
      </c>
      <c r="YI122" s="1059">
        <v>800</v>
      </c>
      <c r="YJ122" s="1059" t="s">
        <v>770</v>
      </c>
      <c r="YK122" s="1060">
        <v>0.153</v>
      </c>
      <c r="YL122" s="1060">
        <v>0.14399999999999999</v>
      </c>
      <c r="YM122" s="1072">
        <v>0.16300000000000001</v>
      </c>
      <c r="YN122" s="1059">
        <v>825</v>
      </c>
      <c r="YO122" s="1059">
        <v>820</v>
      </c>
      <c r="YP122" s="1059">
        <v>865</v>
      </c>
      <c r="YQ122" s="1059">
        <v>770</v>
      </c>
      <c r="YR122" s="1059">
        <v>740</v>
      </c>
      <c r="YS122" s="1059">
        <v>675</v>
      </c>
      <c r="YT122" s="1126">
        <v>630</v>
      </c>
      <c r="YU122" s="1059">
        <v>57</v>
      </c>
      <c r="YV122" s="1059">
        <v>458</v>
      </c>
      <c r="YW122" s="1060">
        <v>0.12445414847161572</v>
      </c>
      <c r="YX122" s="1060">
        <v>9.731071248680441E-2</v>
      </c>
      <c r="YY122" s="1060">
        <v>0.15784494010792083</v>
      </c>
      <c r="YZ122" s="1059">
        <v>41</v>
      </c>
      <c r="ZA122" s="1059">
        <v>457</v>
      </c>
      <c r="ZB122" s="1060">
        <v>8.9715536105032828E-2</v>
      </c>
      <c r="ZC122" s="1060">
        <v>6.6821131596200095E-2</v>
      </c>
      <c r="ZD122" s="1060">
        <v>0.11944999739545956</v>
      </c>
      <c r="ZE122" s="1059">
        <v>56</v>
      </c>
      <c r="ZF122" s="1059">
        <v>458</v>
      </c>
      <c r="ZG122" s="1060">
        <v>0.1222707423580786</v>
      </c>
      <c r="ZH122" s="1060">
        <v>9.5370414089532674E-2</v>
      </c>
      <c r="ZI122" s="1060">
        <v>0.15545474811330143</v>
      </c>
      <c r="ZJ122" s="1059">
        <v>93</v>
      </c>
      <c r="ZK122" s="1059">
        <v>445</v>
      </c>
      <c r="ZL122" s="1060">
        <v>0.20898876404494382</v>
      </c>
      <c r="ZM122" s="1060">
        <v>0.1737826231955644</v>
      </c>
      <c r="ZN122" s="1072">
        <v>0.24917620801288048</v>
      </c>
      <c r="ZO122" s="1059">
        <v>999</v>
      </c>
      <c r="ZP122" s="1059">
        <v>158</v>
      </c>
      <c r="ZQ122" s="1059">
        <v>841</v>
      </c>
      <c r="ZR122" s="1060">
        <v>0.84184184184184185</v>
      </c>
      <c r="ZS122" s="1059">
        <v>355</v>
      </c>
      <c r="ZT122" s="1059">
        <v>128</v>
      </c>
      <c r="ZU122" s="1059">
        <v>483</v>
      </c>
      <c r="ZV122" s="1060">
        <v>0.42211652794292509</v>
      </c>
      <c r="ZW122" s="1060">
        <v>0.38916474743980051</v>
      </c>
      <c r="ZX122" s="1060">
        <v>0.45577657423389956</v>
      </c>
      <c r="ZY122" s="1060">
        <v>0.57431629013079666</v>
      </c>
      <c r="ZZ122" s="1060">
        <v>0.54063559229451985</v>
      </c>
      <c r="AAA122" s="1072">
        <v>0.60732116183362894</v>
      </c>
      <c r="AAB122" s="1059">
        <v>260</v>
      </c>
      <c r="AAC122" s="1059">
        <v>718</v>
      </c>
      <c r="AAD122" s="1059">
        <v>978</v>
      </c>
      <c r="AAE122" s="1060">
        <v>0.7341513292433538</v>
      </c>
      <c r="AAF122" s="1059">
        <v>327</v>
      </c>
      <c r="AAG122" s="1060">
        <v>0.45543175487465182</v>
      </c>
      <c r="AAH122" s="1060">
        <v>0.41933819571507103</v>
      </c>
      <c r="AAI122" s="1060">
        <v>0.49199967603233485</v>
      </c>
      <c r="AAJ122" s="1059">
        <v>89</v>
      </c>
      <c r="AAK122" s="1059">
        <v>416</v>
      </c>
      <c r="AAL122" s="1060">
        <v>0.57938718662952648</v>
      </c>
      <c r="AAM122" s="1060">
        <v>0.54294976298029074</v>
      </c>
      <c r="AAN122" s="1072">
        <v>0.61497965296964252</v>
      </c>
      <c r="AAO122" s="1059">
        <v>845</v>
      </c>
      <c r="AAP122" s="1059">
        <v>334</v>
      </c>
      <c r="AAQ122" s="1060">
        <v>0.39526627218934912</v>
      </c>
      <c r="AAR122" s="1060">
        <v>0.3628469919208408</v>
      </c>
      <c r="AAS122" s="1060">
        <v>0.4286335040413754</v>
      </c>
      <c r="AAT122" s="1059">
        <v>117</v>
      </c>
      <c r="AAU122" s="1059">
        <v>451</v>
      </c>
      <c r="AAV122" s="1060">
        <v>0.53372781065088759</v>
      </c>
      <c r="AAW122" s="1060">
        <v>0.50001540526009736</v>
      </c>
      <c r="AAX122" s="1072">
        <v>0.567134943497833</v>
      </c>
      <c r="AAY122" s="1059">
        <v>952</v>
      </c>
      <c r="AAZ122" s="1059">
        <v>884</v>
      </c>
      <c r="ABA122" s="1059">
        <v>68</v>
      </c>
      <c r="ABB122" s="1060">
        <v>0.9285714285714286</v>
      </c>
      <c r="ABC122" s="1059">
        <v>387</v>
      </c>
      <c r="ABD122" s="1060">
        <v>0.43778280542986425</v>
      </c>
      <c r="ABE122" s="1060">
        <v>0.40541753269515196</v>
      </c>
      <c r="ABF122" s="1060">
        <v>0.47068647336679603</v>
      </c>
      <c r="ABG122" s="1059">
        <v>110</v>
      </c>
      <c r="ABH122" s="1059">
        <v>497</v>
      </c>
      <c r="ABI122" s="1060">
        <v>0.56221719457013575</v>
      </c>
      <c r="ABJ122" s="1060">
        <v>0.52931352663320397</v>
      </c>
      <c r="ABK122" s="1072">
        <v>0.59458246730484809</v>
      </c>
      <c r="ABL122" s="1059">
        <v>32930</v>
      </c>
      <c r="ABM122" s="1059">
        <v>21173</v>
      </c>
      <c r="ABN122" s="1059">
        <v>11757</v>
      </c>
      <c r="ABO122" s="1059">
        <v>1623</v>
      </c>
      <c r="ABP122" s="1059">
        <v>1138</v>
      </c>
      <c r="ABQ122" s="1059">
        <v>2255</v>
      </c>
      <c r="ABR122" s="1059">
        <v>1811</v>
      </c>
      <c r="ABS122" s="1059">
        <v>1977</v>
      </c>
      <c r="ABT122" s="1059">
        <v>1137</v>
      </c>
      <c r="ABU122" s="1059">
        <v>909</v>
      </c>
      <c r="ABV122" s="1059">
        <v>766</v>
      </c>
      <c r="ABW122" s="1126">
        <v>141</v>
      </c>
      <c r="ABX122" s="1059">
        <v>630</v>
      </c>
      <c r="ABY122" s="1059">
        <v>555</v>
      </c>
      <c r="ABZ122" s="1059">
        <v>370</v>
      </c>
      <c r="ACA122" s="1059">
        <v>215</v>
      </c>
      <c r="ACB122" s="1059">
        <v>1600</v>
      </c>
      <c r="ACC122" s="1059">
        <v>1805</v>
      </c>
      <c r="ACD122" s="1059">
        <v>980</v>
      </c>
      <c r="ACE122" s="1059">
        <v>675</v>
      </c>
      <c r="ACF122" s="1059">
        <v>605</v>
      </c>
      <c r="ACG122" s="1059">
        <v>390</v>
      </c>
      <c r="ACH122" s="1059">
        <v>205</v>
      </c>
      <c r="ACI122" s="1059">
        <v>1670</v>
      </c>
      <c r="ACJ122" s="1059">
        <v>1910</v>
      </c>
      <c r="ACK122" s="1059">
        <v>1060</v>
      </c>
      <c r="ACL122" s="1059">
        <v>740</v>
      </c>
      <c r="ACM122" s="1059">
        <v>620</v>
      </c>
      <c r="ACN122" s="1059">
        <v>435</v>
      </c>
      <c r="ACO122" s="1059">
        <v>205</v>
      </c>
      <c r="ACP122" s="1059">
        <v>1785</v>
      </c>
      <c r="ACQ122" s="1059">
        <v>2035</v>
      </c>
      <c r="ACR122" s="1059">
        <v>1165</v>
      </c>
      <c r="ACS122" s="1059">
        <v>770</v>
      </c>
      <c r="ACT122" s="1059">
        <v>655</v>
      </c>
      <c r="ACU122" s="1059">
        <v>480</v>
      </c>
      <c r="ACV122" s="1059">
        <v>255</v>
      </c>
      <c r="ACW122" s="1059">
        <v>1960</v>
      </c>
      <c r="ACX122" s="1059">
        <v>2205</v>
      </c>
      <c r="ACY122" s="1059">
        <v>1200</v>
      </c>
      <c r="ACZ122" s="1059">
        <v>865</v>
      </c>
      <c r="ADA122" s="1059">
        <v>740</v>
      </c>
      <c r="ADB122" s="1059">
        <v>550</v>
      </c>
      <c r="ADC122" s="1059">
        <v>255</v>
      </c>
      <c r="ADD122" s="1059">
        <v>2155</v>
      </c>
      <c r="ADE122" s="1059">
        <v>2450</v>
      </c>
      <c r="ADF122" s="1059">
        <v>1390</v>
      </c>
      <c r="ADG122" s="1059">
        <v>820</v>
      </c>
      <c r="ADH122" s="1059">
        <v>740</v>
      </c>
      <c r="ADI122" s="1059">
        <v>625</v>
      </c>
      <c r="ADJ122" s="1059">
        <v>265</v>
      </c>
      <c r="ADK122" s="1059">
        <v>2180</v>
      </c>
      <c r="ADL122" s="1059">
        <v>2480</v>
      </c>
      <c r="ADM122" s="1126">
        <v>1330</v>
      </c>
      <c r="ADN122" s="1059">
        <v>906</v>
      </c>
      <c r="ADO122" s="1059">
        <v>859</v>
      </c>
      <c r="ADP122" s="1060">
        <v>0.94812362030905073</v>
      </c>
      <c r="ADQ122" s="1059">
        <v>863</v>
      </c>
      <c r="ADR122" s="1060">
        <v>0.95253863134657835</v>
      </c>
      <c r="ADS122" s="1059">
        <v>1004</v>
      </c>
      <c r="ADT122" s="1059">
        <v>975</v>
      </c>
      <c r="ADU122" s="1060">
        <v>0.9711155378486056</v>
      </c>
      <c r="ADV122" s="1059">
        <v>949</v>
      </c>
      <c r="ADW122" s="1060">
        <v>0.94521912350597614</v>
      </c>
      <c r="ADX122" s="1059">
        <v>957</v>
      </c>
      <c r="ADY122" s="1060">
        <v>0.95318725099601598</v>
      </c>
      <c r="ADZ122" s="1059">
        <v>959</v>
      </c>
      <c r="AEA122" s="1060">
        <v>0.95517928286852594</v>
      </c>
      <c r="AEB122" s="1059">
        <v>1074</v>
      </c>
      <c r="AEC122" s="1059">
        <v>1038</v>
      </c>
      <c r="AED122" s="1060">
        <v>0.96648044692737434</v>
      </c>
      <c r="AEE122" s="1059">
        <v>980</v>
      </c>
      <c r="AEF122" s="1060">
        <v>0.91247672253258849</v>
      </c>
      <c r="AEG122" s="1059">
        <v>1038</v>
      </c>
      <c r="AEH122" s="1060">
        <v>0.96648044692737434</v>
      </c>
      <c r="AEI122" s="1059">
        <v>1036</v>
      </c>
      <c r="AEJ122" s="1060">
        <v>0.96461824953445063</v>
      </c>
      <c r="AEK122" s="1059">
        <v>1006</v>
      </c>
      <c r="AEL122" s="1060">
        <v>0.93668528864059586</v>
      </c>
      <c r="AEM122" s="1059">
        <v>1006</v>
      </c>
      <c r="AEN122" s="1060">
        <v>0.93668528864059586</v>
      </c>
      <c r="AEO122" s="1059">
        <v>974</v>
      </c>
      <c r="AEP122" s="1072">
        <v>0.90689013035381749</v>
      </c>
      <c r="AEQ122" s="1158">
        <v>963</v>
      </c>
      <c r="AER122" s="1042">
        <v>922</v>
      </c>
      <c r="AES122" s="1144">
        <v>0.95742471443406019</v>
      </c>
      <c r="AET122" s="64">
        <v>224</v>
      </c>
      <c r="AEU122" s="1144">
        <v>0.23260643821391486</v>
      </c>
      <c r="AEV122" s="1042">
        <v>925</v>
      </c>
      <c r="AEW122" s="1144">
        <v>0.96053997923156798</v>
      </c>
      <c r="AEX122" s="1042">
        <v>984</v>
      </c>
      <c r="AEY122" s="1042">
        <v>951</v>
      </c>
      <c r="AEZ122" s="1144">
        <v>0.96646341463414631</v>
      </c>
      <c r="AFA122" s="65">
        <v>918</v>
      </c>
      <c r="AFB122" s="1144">
        <v>0.93292682926829273</v>
      </c>
      <c r="AFC122" s="65">
        <v>687</v>
      </c>
      <c r="AFD122" s="1144">
        <v>0.69817073170731703</v>
      </c>
      <c r="AFE122" s="1042">
        <v>929</v>
      </c>
      <c r="AFF122" s="1144">
        <v>0.94410569105691056</v>
      </c>
      <c r="AFG122" s="1042">
        <v>699</v>
      </c>
      <c r="AFH122" s="1144">
        <v>0.71036585365853655</v>
      </c>
      <c r="AFI122" s="1042">
        <v>1080</v>
      </c>
      <c r="AFJ122" s="1042">
        <v>1042</v>
      </c>
      <c r="AFK122" s="1144">
        <v>0.96481481481481479</v>
      </c>
      <c r="AFL122" s="65">
        <v>982</v>
      </c>
      <c r="AFM122" s="1144">
        <v>0.90925925925925921</v>
      </c>
      <c r="AFN122" s="65">
        <v>1042</v>
      </c>
      <c r="AFO122" s="1144">
        <v>0.96481481481481479</v>
      </c>
      <c r="AFP122" s="65">
        <v>1041</v>
      </c>
      <c r="AFQ122" s="1144">
        <v>0.96388888888888891</v>
      </c>
      <c r="AFR122" s="65">
        <v>783</v>
      </c>
      <c r="AFS122" s="1144">
        <v>0.72499999999999998</v>
      </c>
      <c r="AFT122" s="65">
        <v>986</v>
      </c>
      <c r="AFU122" s="1144">
        <v>0.91296296296296298</v>
      </c>
      <c r="AFV122" s="1042">
        <v>1006</v>
      </c>
      <c r="AFW122" s="1144">
        <v>0.93148148148148147</v>
      </c>
      <c r="AFX122" s="1042">
        <v>986</v>
      </c>
      <c r="AFY122" s="1144">
        <v>0.91296296296296298</v>
      </c>
      <c r="AFZ122" s="1042">
        <v>787</v>
      </c>
      <c r="AGA122" s="1144">
        <v>0.72870370370370374</v>
      </c>
      <c r="AGB122" s="1042">
        <v>736</v>
      </c>
      <c r="AGC122" s="802">
        <v>0.68148148148148147</v>
      </c>
      <c r="AGD122" s="1042">
        <v>936</v>
      </c>
      <c r="AGE122" s="1039">
        <v>894</v>
      </c>
      <c r="AGF122" s="1145">
        <v>0.95512820512820518</v>
      </c>
      <c r="AGG122" s="1039">
        <v>7</v>
      </c>
      <c r="AGH122" s="1145">
        <v>7.478632478632479E-3</v>
      </c>
      <c r="AGI122" s="1039">
        <v>892</v>
      </c>
      <c r="AGJ122" s="1145">
        <v>0.95299145299145294</v>
      </c>
      <c r="AGK122" s="1039">
        <v>1009</v>
      </c>
      <c r="AGL122" s="1039">
        <v>971</v>
      </c>
      <c r="AGM122" s="1145">
        <v>0.96233894945490583</v>
      </c>
      <c r="AGN122" s="1039">
        <v>937</v>
      </c>
      <c r="AGO122" s="1145">
        <v>0.92864222001982155</v>
      </c>
      <c r="AGP122" s="1039">
        <v>966</v>
      </c>
      <c r="AGQ122" s="1145">
        <v>0.95738354806739345</v>
      </c>
      <c r="AGR122" s="1039">
        <v>942</v>
      </c>
      <c r="AGS122" s="1145">
        <v>0.93359762140733404</v>
      </c>
      <c r="AGT122" s="1039">
        <v>945</v>
      </c>
      <c r="AGU122" s="1145">
        <v>0.93657086223984143</v>
      </c>
      <c r="AGV122" s="1039">
        <v>1035</v>
      </c>
      <c r="AGW122" s="1039">
        <v>982</v>
      </c>
      <c r="AGX122" s="1145">
        <v>0.94879227053140092</v>
      </c>
      <c r="AGY122" s="1039">
        <v>948</v>
      </c>
      <c r="AGZ122" s="1145">
        <v>0.91594202898550725</v>
      </c>
      <c r="AHA122" s="1039">
        <v>982</v>
      </c>
      <c r="AHB122" s="1145">
        <v>0.94879227053140092</v>
      </c>
      <c r="AHC122" s="1039">
        <v>977</v>
      </c>
      <c r="AHD122" s="1145">
        <v>0.94396135265700487</v>
      </c>
      <c r="AHE122" s="1039">
        <v>981</v>
      </c>
      <c r="AHF122" s="1145">
        <v>0.94782608695652171</v>
      </c>
      <c r="AHG122" s="1039">
        <v>920</v>
      </c>
      <c r="AHH122" s="1145">
        <v>0.88888888888888884</v>
      </c>
      <c r="AHI122" s="1039">
        <v>968</v>
      </c>
      <c r="AHJ122" s="1145">
        <v>0.93526570048309177</v>
      </c>
      <c r="AHK122" s="1039">
        <v>940</v>
      </c>
      <c r="AHL122" s="1145">
        <v>0.90821256038647347</v>
      </c>
      <c r="AHM122" s="1039">
        <v>989</v>
      </c>
      <c r="AHN122" s="1145">
        <v>0.9555555555555556</v>
      </c>
      <c r="AHO122" s="1039">
        <v>934</v>
      </c>
      <c r="AHP122" s="749">
        <v>0.9024154589371981</v>
      </c>
    </row>
    <row r="123" spans="1:900" x14ac:dyDescent="0.2">
      <c r="A123" s="1978"/>
      <c r="B123" s="17" t="s">
        <v>667</v>
      </c>
      <c r="C123" s="1016" t="s">
        <v>785</v>
      </c>
      <c r="D123" s="12" t="s">
        <v>770</v>
      </c>
      <c r="E123" s="1" t="s">
        <v>770</v>
      </c>
      <c r="F123" s="1" t="s">
        <v>770</v>
      </c>
      <c r="G123" s="1" t="s">
        <v>770</v>
      </c>
      <c r="H123" s="1" t="s">
        <v>770</v>
      </c>
      <c r="I123" s="1" t="s">
        <v>770</v>
      </c>
      <c r="J123" s="1" t="s">
        <v>770</v>
      </c>
      <c r="K123" s="1" t="s">
        <v>667</v>
      </c>
      <c r="L123" s="1" t="s">
        <v>739</v>
      </c>
      <c r="M123" s="1" t="s">
        <v>770</v>
      </c>
      <c r="N123" s="1" t="s">
        <v>770</v>
      </c>
      <c r="O123" s="1" t="s">
        <v>770</v>
      </c>
      <c r="P123" s="1" t="s">
        <v>770</v>
      </c>
      <c r="Q123" s="1" t="s">
        <v>770</v>
      </c>
      <c r="R123" s="1" t="s">
        <v>770</v>
      </c>
      <c r="S123" s="1" t="s">
        <v>770</v>
      </c>
      <c r="T123" s="1" t="s">
        <v>770</v>
      </c>
      <c r="U123" s="913" t="s">
        <v>770</v>
      </c>
      <c r="V123" s="1125">
        <v>4075</v>
      </c>
      <c r="W123" s="1059">
        <v>4665</v>
      </c>
      <c r="X123" s="1059">
        <v>22910</v>
      </c>
      <c r="Y123" s="1059">
        <v>26460</v>
      </c>
      <c r="Z123" s="1098">
        <v>0.17786992579659539</v>
      </c>
      <c r="AA123" s="1098">
        <v>0.17297231946424524</v>
      </c>
      <c r="AB123" s="1098">
        <v>0.18287554102978246</v>
      </c>
      <c r="AC123" s="1098">
        <v>0.17630385487528344</v>
      </c>
      <c r="AD123" s="1098">
        <v>0.1717592975769458</v>
      </c>
      <c r="AE123" s="1072">
        <v>0.18094238684572975</v>
      </c>
      <c r="AF123" s="1059">
        <v>3810</v>
      </c>
      <c r="AG123" s="1059">
        <v>4270</v>
      </c>
      <c r="AH123" s="1059">
        <v>22635</v>
      </c>
      <c r="AI123" s="1059">
        <v>26100</v>
      </c>
      <c r="AJ123" s="1098">
        <v>0.16832339297548046</v>
      </c>
      <c r="AK123" s="1098">
        <v>0.16350551730982998</v>
      </c>
      <c r="AL123" s="1098">
        <v>0.17325382935056385</v>
      </c>
      <c r="AM123" s="1098">
        <v>0.16360153256704982</v>
      </c>
      <c r="AN123" s="1098">
        <v>0.15916334973238733</v>
      </c>
      <c r="AO123" s="1072">
        <v>0.16813872464998919</v>
      </c>
      <c r="AP123" s="1059">
        <v>3900</v>
      </c>
      <c r="AQ123" s="1059">
        <v>4330</v>
      </c>
      <c r="AR123" s="1059">
        <v>22385</v>
      </c>
      <c r="AS123" s="1059">
        <v>25755</v>
      </c>
      <c r="AT123" s="1098">
        <v>0.17422381058744696</v>
      </c>
      <c r="AU123" s="1098">
        <v>0.16931098503122102</v>
      </c>
      <c r="AV123" s="1098">
        <v>0.17924842895963372</v>
      </c>
      <c r="AW123" s="1098">
        <v>0.16812269462240342</v>
      </c>
      <c r="AX123" s="1098">
        <v>0.16360495429053229</v>
      </c>
      <c r="AY123" s="1072">
        <v>0.17273942178209201</v>
      </c>
      <c r="AZ123" s="1059">
        <v>4165</v>
      </c>
      <c r="BA123" s="1059">
        <v>4675</v>
      </c>
      <c r="BB123" s="1059">
        <v>21965</v>
      </c>
      <c r="BC123" s="1059">
        <v>25375</v>
      </c>
      <c r="BD123" s="1098">
        <v>0.18961984976098339</v>
      </c>
      <c r="BE123" s="1098">
        <v>0.18449024654900997</v>
      </c>
      <c r="BF123" s="1098">
        <v>0.19485799875750706</v>
      </c>
      <c r="BG123" s="1098">
        <v>0.18423645320197043</v>
      </c>
      <c r="BH123" s="1098">
        <v>0.17951440734726823</v>
      </c>
      <c r="BI123" s="1072">
        <v>0.18905408991838077</v>
      </c>
      <c r="BJ123" s="1059">
        <v>8309</v>
      </c>
      <c r="BK123" s="1059">
        <v>8036</v>
      </c>
      <c r="BL123" s="1059">
        <v>6517</v>
      </c>
      <c r="BM123" s="1059">
        <v>6066</v>
      </c>
      <c r="BN123" s="1059">
        <v>5967</v>
      </c>
      <c r="BO123" s="1059">
        <v>28928</v>
      </c>
      <c r="BP123" s="1059">
        <v>34895</v>
      </c>
      <c r="BQ123" s="1126">
        <v>111375</v>
      </c>
      <c r="BR123" s="1059">
        <v>8346</v>
      </c>
      <c r="BS123" s="1059">
        <v>7812</v>
      </c>
      <c r="BT123" s="1059">
        <v>6390</v>
      </c>
      <c r="BU123" s="1059">
        <v>6070</v>
      </c>
      <c r="BV123" s="1059">
        <v>6144</v>
      </c>
      <c r="BW123" s="1059">
        <v>28618</v>
      </c>
      <c r="BX123" s="1059">
        <v>34762</v>
      </c>
      <c r="BY123" s="1126">
        <v>110864</v>
      </c>
      <c r="BZ123" s="1059">
        <v>8470</v>
      </c>
      <c r="CA123" s="1059">
        <v>7420</v>
      </c>
      <c r="CB123" s="1059">
        <v>6299</v>
      </c>
      <c r="CC123" s="1059">
        <v>6044</v>
      </c>
      <c r="CD123" s="1059">
        <v>6107</v>
      </c>
      <c r="CE123" s="1059">
        <v>28233</v>
      </c>
      <c r="CF123" s="1059">
        <v>34340</v>
      </c>
      <c r="CG123" s="1126">
        <v>109883</v>
      </c>
      <c r="CH123" s="1059">
        <v>8357</v>
      </c>
      <c r="CI123" s="1059">
        <v>7200</v>
      </c>
      <c r="CJ123" s="1059">
        <v>6168</v>
      </c>
      <c r="CK123" s="1059">
        <v>6141</v>
      </c>
      <c r="CL123" s="1059">
        <v>6281</v>
      </c>
      <c r="CM123" s="1059">
        <v>27866</v>
      </c>
      <c r="CN123" s="1059">
        <v>34147</v>
      </c>
      <c r="CO123" s="1126">
        <v>108971</v>
      </c>
      <c r="CP123" s="1059">
        <v>8318</v>
      </c>
      <c r="CQ123" s="1059">
        <v>6863</v>
      </c>
      <c r="CR123" s="1059">
        <v>6142</v>
      </c>
      <c r="CS123" s="1059">
        <v>6188</v>
      </c>
      <c r="CT123" s="1059">
        <v>6557</v>
      </c>
      <c r="CU123" s="1059">
        <v>27511</v>
      </c>
      <c r="CV123" s="1059">
        <v>34068</v>
      </c>
      <c r="CW123" s="1126">
        <v>108302</v>
      </c>
      <c r="CX123" s="1059">
        <v>8143</v>
      </c>
      <c r="CY123" s="1059">
        <v>6551</v>
      </c>
      <c r="CZ123" s="1059">
        <v>6247</v>
      </c>
      <c r="DA123" s="1059">
        <v>6253</v>
      </c>
      <c r="DB123" s="1059">
        <v>6751</v>
      </c>
      <c r="DC123" s="1059">
        <v>27194</v>
      </c>
      <c r="DD123" s="1059">
        <v>33945</v>
      </c>
      <c r="DE123" s="1126">
        <v>107053</v>
      </c>
      <c r="DF123" s="1059">
        <v>7739</v>
      </c>
      <c r="DG123" s="1059">
        <v>6359</v>
      </c>
      <c r="DH123" s="1059">
        <v>6205</v>
      </c>
      <c r="DI123" s="1059">
        <v>6355</v>
      </c>
      <c r="DJ123" s="1059">
        <v>6837</v>
      </c>
      <c r="DK123" s="1059">
        <v>26658</v>
      </c>
      <c r="DL123" s="1059">
        <v>33495</v>
      </c>
      <c r="DM123" s="1126">
        <v>105478</v>
      </c>
      <c r="DN123" s="1059">
        <v>7188</v>
      </c>
      <c r="DO123" s="1059">
        <v>6260</v>
      </c>
      <c r="DP123" s="1059">
        <v>6170</v>
      </c>
      <c r="DQ123" s="1059">
        <v>6448</v>
      </c>
      <c r="DR123" s="1059">
        <v>6809</v>
      </c>
      <c r="DS123" s="1059">
        <v>26066</v>
      </c>
      <c r="DT123" s="1059">
        <v>32875</v>
      </c>
      <c r="DU123" s="1126">
        <v>103843</v>
      </c>
      <c r="DV123" s="1059">
        <v>6935</v>
      </c>
      <c r="DW123" s="1059">
        <v>6161</v>
      </c>
      <c r="DX123" s="1059">
        <v>6308</v>
      </c>
      <c r="DY123" s="1059">
        <v>6411</v>
      </c>
      <c r="DZ123" s="1059">
        <v>6904</v>
      </c>
      <c r="EA123" s="1059">
        <v>25815</v>
      </c>
      <c r="EB123" s="1059">
        <v>32719</v>
      </c>
      <c r="EC123" s="1126">
        <v>102827</v>
      </c>
      <c r="ED123" s="1059">
        <v>6594</v>
      </c>
      <c r="EE123" s="1059">
        <v>6113</v>
      </c>
      <c r="EF123" s="1059">
        <v>6367</v>
      </c>
      <c r="EG123" s="1059">
        <v>6482</v>
      </c>
      <c r="EH123" s="1059">
        <v>6847</v>
      </c>
      <c r="EI123" s="1059">
        <v>25556</v>
      </c>
      <c r="EJ123" s="1059">
        <v>32403</v>
      </c>
      <c r="EK123" s="1126">
        <v>101610</v>
      </c>
      <c r="EL123" s="1059">
        <v>6370</v>
      </c>
      <c r="EM123" s="1059">
        <v>6268</v>
      </c>
      <c r="EN123" s="1059">
        <v>6497</v>
      </c>
      <c r="EO123" s="1059">
        <v>6366</v>
      </c>
      <c r="EP123" s="1059">
        <v>6751</v>
      </c>
      <c r="EQ123" s="1059">
        <v>25501</v>
      </c>
      <c r="ER123" s="1059">
        <v>32252</v>
      </c>
      <c r="ES123" s="1126">
        <v>100746</v>
      </c>
      <c r="ET123" s="1059">
        <v>19</v>
      </c>
      <c r="EU123" s="1059">
        <v>881</v>
      </c>
      <c r="EV123" s="1059">
        <v>184</v>
      </c>
      <c r="EW123" s="1059">
        <v>248</v>
      </c>
      <c r="EX123" s="1059">
        <v>432</v>
      </c>
      <c r="EY123" s="1059">
        <v>1332</v>
      </c>
      <c r="EZ123" s="1098">
        <v>0.32432432432432434</v>
      </c>
      <c r="FA123" s="1098">
        <v>0.29972120342059644</v>
      </c>
      <c r="FB123" s="1098">
        <v>0.34993782092712883</v>
      </c>
      <c r="FC123" s="64" t="s">
        <v>2154</v>
      </c>
      <c r="FD123" s="1098">
        <v>0.18618618618618618</v>
      </c>
      <c r="FE123" s="1098">
        <v>0.16619505976505805</v>
      </c>
      <c r="FF123" s="1098">
        <v>0.20798217176207509</v>
      </c>
      <c r="FG123" s="1126" t="s">
        <v>2154</v>
      </c>
      <c r="FH123" s="1059">
        <v>16</v>
      </c>
      <c r="FI123" s="1059">
        <v>755</v>
      </c>
      <c r="FJ123" s="1059">
        <v>163</v>
      </c>
      <c r="FK123" s="1059">
        <v>259</v>
      </c>
      <c r="FL123" s="1059">
        <v>422</v>
      </c>
      <c r="FM123" s="1059">
        <v>1193</v>
      </c>
      <c r="FN123" s="1098">
        <v>0.35373009220452639</v>
      </c>
      <c r="FO123" s="1098">
        <v>0.32710776274862535</v>
      </c>
      <c r="FP123" s="1098">
        <v>0.38129137614493663</v>
      </c>
      <c r="FQ123" s="1059" t="s">
        <v>2154</v>
      </c>
      <c r="FR123" s="1098">
        <v>0.21709974853310982</v>
      </c>
      <c r="FS123" s="1098">
        <v>0.1946333569255155</v>
      </c>
      <c r="FT123" s="1098">
        <v>0.24138216958782058</v>
      </c>
      <c r="FU123" s="1126" t="s">
        <v>2154</v>
      </c>
      <c r="FV123" s="1059">
        <v>23</v>
      </c>
      <c r="FW123" s="1059">
        <v>764</v>
      </c>
      <c r="FX123" s="1059">
        <v>181</v>
      </c>
      <c r="FY123" s="1059">
        <v>255</v>
      </c>
      <c r="FZ123" s="1059">
        <v>436</v>
      </c>
      <c r="GA123" s="1059">
        <v>1223</v>
      </c>
      <c r="GB123" s="1098">
        <v>0.35650040883074408</v>
      </c>
      <c r="GC123" s="1098">
        <v>0.33014453194139509</v>
      </c>
      <c r="GD123" s="1098">
        <v>0.38375493120733156</v>
      </c>
      <c r="GE123" s="1059" t="s">
        <v>2154</v>
      </c>
      <c r="GF123" s="1098">
        <v>0.20850367947669665</v>
      </c>
      <c r="GG123" s="1098">
        <v>0.18666621894033397</v>
      </c>
      <c r="GH123" s="1098">
        <v>0.23216659366662354</v>
      </c>
      <c r="GI123" s="1126" t="s">
        <v>2154</v>
      </c>
      <c r="GJ123" s="1059">
        <v>15</v>
      </c>
      <c r="GK123" s="1059">
        <v>746</v>
      </c>
      <c r="GL123" s="1059">
        <v>171</v>
      </c>
      <c r="GM123" s="1059">
        <v>233</v>
      </c>
      <c r="GN123" s="1059">
        <v>404</v>
      </c>
      <c r="GO123" s="1059">
        <v>1165</v>
      </c>
      <c r="GP123" s="1098">
        <v>0.34678111587982835</v>
      </c>
      <c r="GQ123" s="1098">
        <v>0.3199948169117165</v>
      </c>
      <c r="GR123" s="1098">
        <v>0.37457453866179641</v>
      </c>
      <c r="GS123" s="1059" t="s">
        <v>2154</v>
      </c>
      <c r="GT123" s="1098">
        <v>0.2</v>
      </c>
      <c r="GU123" s="1098">
        <v>0.17803339446213828</v>
      </c>
      <c r="GV123" s="1098">
        <v>0.22393853703894145</v>
      </c>
      <c r="GW123" s="1126" t="s">
        <v>2154</v>
      </c>
      <c r="GX123" s="1059">
        <v>20</v>
      </c>
      <c r="GY123" s="1059">
        <v>1189</v>
      </c>
      <c r="GZ123" s="1059">
        <v>183</v>
      </c>
      <c r="HA123" s="1059">
        <v>146</v>
      </c>
      <c r="HB123" s="1059">
        <v>329</v>
      </c>
      <c r="HC123" s="1059">
        <v>1538</v>
      </c>
      <c r="HD123" s="1098">
        <v>0.21391417425227569</v>
      </c>
      <c r="HE123" s="1098">
        <v>0.19414618540972634</v>
      </c>
      <c r="HF123" s="1098">
        <v>0.23510771422721546</v>
      </c>
      <c r="HG123" s="1059" t="s">
        <v>2154</v>
      </c>
      <c r="HH123" s="1098">
        <v>9.4928478543563066E-2</v>
      </c>
      <c r="HI123" s="1098">
        <v>8.1272141761549302E-2</v>
      </c>
      <c r="HJ123" s="1098">
        <v>0.11060326613348417</v>
      </c>
      <c r="HK123" s="1126" t="s">
        <v>2154</v>
      </c>
      <c r="HL123" s="1059">
        <v>19</v>
      </c>
      <c r="HM123" s="1059">
        <v>1158</v>
      </c>
      <c r="HN123" s="1059">
        <v>185</v>
      </c>
      <c r="HO123" s="1059">
        <v>144</v>
      </c>
      <c r="HP123" s="1059">
        <v>329</v>
      </c>
      <c r="HQ123" s="1059">
        <v>1506</v>
      </c>
      <c r="HR123" s="1098">
        <v>0.21845949535192563</v>
      </c>
      <c r="HS123" s="1098">
        <v>0.1983213040925354</v>
      </c>
      <c r="HT123" s="1098">
        <v>0.24003032213558845</v>
      </c>
      <c r="HU123" s="1059" t="s">
        <v>2154</v>
      </c>
      <c r="HV123" s="1098">
        <v>9.5617529880478086E-2</v>
      </c>
      <c r="HW123" s="1098">
        <v>8.1777811922033539E-2</v>
      </c>
      <c r="HX123" s="1098">
        <v>0.11151497197638018</v>
      </c>
      <c r="HY123" s="1126" t="s">
        <v>2154</v>
      </c>
      <c r="HZ123" s="1059">
        <v>21</v>
      </c>
      <c r="IA123" s="1059">
        <v>1216</v>
      </c>
      <c r="IB123" s="1059">
        <v>188</v>
      </c>
      <c r="IC123" s="1059">
        <v>110</v>
      </c>
      <c r="ID123" s="1059">
        <v>298</v>
      </c>
      <c r="IE123" s="1059">
        <v>1535</v>
      </c>
      <c r="IF123" s="1098">
        <v>0.19413680781758957</v>
      </c>
      <c r="IG123" s="1098">
        <v>0.17512337817860069</v>
      </c>
      <c r="IH123" s="1098">
        <v>0.21467730946363919</v>
      </c>
      <c r="II123" s="1059" t="s">
        <v>3498</v>
      </c>
      <c r="IJ123" s="1098">
        <v>7.1661237785016291E-2</v>
      </c>
      <c r="IK123" s="1098">
        <v>5.979938511080931E-2</v>
      </c>
      <c r="IL123" s="1098">
        <v>8.5661641779015446E-2</v>
      </c>
      <c r="IM123" s="1126" t="s">
        <v>3498</v>
      </c>
      <c r="IN123" s="1059">
        <v>10</v>
      </c>
      <c r="IO123" s="1059">
        <v>656</v>
      </c>
      <c r="IP123" s="1059">
        <v>120</v>
      </c>
      <c r="IQ123" s="1059">
        <v>88</v>
      </c>
      <c r="IR123" s="1059">
        <v>208</v>
      </c>
      <c r="IS123" s="1059">
        <v>874</v>
      </c>
      <c r="IT123" s="1098">
        <v>0.23798627002288331</v>
      </c>
      <c r="IU123" s="1098">
        <v>0.21093884125836229</v>
      </c>
      <c r="IV123" s="1098">
        <v>0.26732685763528036</v>
      </c>
      <c r="IW123" s="1059" t="s">
        <v>2154</v>
      </c>
      <c r="IX123" s="1098">
        <v>0.10068649885583524</v>
      </c>
      <c r="IY123" s="1098">
        <v>8.2451483612638418E-2</v>
      </c>
      <c r="IZ123" s="1098">
        <v>0.12241632823837161</v>
      </c>
      <c r="JA123" s="1126" t="s">
        <v>2154</v>
      </c>
      <c r="JB123" s="1059">
        <v>105859</v>
      </c>
      <c r="JC123" s="1059">
        <v>8060</v>
      </c>
      <c r="JD123" s="1059">
        <v>6486</v>
      </c>
      <c r="JE123" s="1059">
        <v>6243</v>
      </c>
      <c r="JF123" s="1059">
        <v>6163</v>
      </c>
      <c r="JG123" s="1126">
        <v>6754</v>
      </c>
      <c r="JH123" s="1059">
        <v>15236</v>
      </c>
      <c r="JI123" s="1059">
        <v>158</v>
      </c>
      <c r="JJ123" s="1059">
        <v>264</v>
      </c>
      <c r="JK123" s="1059">
        <v>270</v>
      </c>
      <c r="JL123" s="1059">
        <v>318</v>
      </c>
      <c r="JM123" s="1126">
        <v>369</v>
      </c>
      <c r="JN123" s="1060">
        <v>0.14392729952106104</v>
      </c>
      <c r="JO123" s="1060">
        <v>1.9602977667493797E-2</v>
      </c>
      <c r="JP123" s="1060">
        <v>4.0703052728954671E-2</v>
      </c>
      <c r="JQ123" s="1060">
        <v>4.3248438250840938E-2</v>
      </c>
      <c r="JR123" s="1060">
        <v>5.1598247606685056E-2</v>
      </c>
      <c r="JS123" s="1072">
        <v>5.4634290790642581E-2</v>
      </c>
      <c r="JT123" s="1059">
        <v>106597</v>
      </c>
      <c r="JU123" s="1059">
        <v>85180</v>
      </c>
      <c r="JV123" s="1059">
        <v>76888</v>
      </c>
      <c r="JW123" s="1059">
        <v>8292</v>
      </c>
      <c r="JX123" s="1059">
        <v>967</v>
      </c>
      <c r="JY123" s="1059">
        <v>77</v>
      </c>
      <c r="JZ123" s="1059">
        <v>7248</v>
      </c>
      <c r="KA123" s="1059">
        <v>3098</v>
      </c>
      <c r="KB123" s="1059">
        <v>13825</v>
      </c>
      <c r="KC123" s="1059">
        <v>3469</v>
      </c>
      <c r="KD123" s="1059">
        <v>1025</v>
      </c>
      <c r="KE123" s="1060">
        <v>0.72129609651303506</v>
      </c>
      <c r="KF123" s="1072">
        <v>0.27870390348696494</v>
      </c>
      <c r="KG123" s="1059">
        <v>8071</v>
      </c>
      <c r="KH123" s="1059">
        <v>5550</v>
      </c>
      <c r="KI123" s="1059">
        <v>5020</v>
      </c>
      <c r="KJ123" s="1059">
        <v>530</v>
      </c>
      <c r="KK123" s="1059">
        <v>15</v>
      </c>
      <c r="KL123" s="1059">
        <v>16</v>
      </c>
      <c r="KM123" s="1059">
        <v>499</v>
      </c>
      <c r="KN123" s="1059">
        <v>622</v>
      </c>
      <c r="KO123" s="1059">
        <v>1401</v>
      </c>
      <c r="KP123" s="1059">
        <v>393</v>
      </c>
      <c r="KQ123" s="1059">
        <v>105</v>
      </c>
      <c r="KR123" s="1060">
        <v>0.62197992813777725</v>
      </c>
      <c r="KS123" s="1072">
        <v>0.37802007186222275</v>
      </c>
      <c r="KT123" s="1059">
        <v>4074</v>
      </c>
      <c r="KU123" s="1059">
        <v>2872</v>
      </c>
      <c r="KV123" s="1059">
        <v>2659</v>
      </c>
      <c r="KW123" s="1059">
        <v>213</v>
      </c>
      <c r="KX123" s="1059">
        <v>8</v>
      </c>
      <c r="KY123" s="1059">
        <v>6</v>
      </c>
      <c r="KZ123" s="1059">
        <v>199</v>
      </c>
      <c r="LA123" s="1059">
        <v>302</v>
      </c>
      <c r="LB123" s="1059">
        <v>650</v>
      </c>
      <c r="LC123" s="1059">
        <v>203</v>
      </c>
      <c r="LD123" s="1059">
        <v>47</v>
      </c>
      <c r="LE123" s="1060">
        <v>0.65267550319096712</v>
      </c>
      <c r="LF123" s="1072">
        <v>0.34732449680903288</v>
      </c>
      <c r="LG123" s="1059">
        <v>2412</v>
      </c>
      <c r="LH123" s="1059">
        <v>1740</v>
      </c>
      <c r="LI123" s="1059">
        <v>1622</v>
      </c>
      <c r="LJ123" s="1059">
        <v>118</v>
      </c>
      <c r="LK123" s="1059">
        <v>8</v>
      </c>
      <c r="LL123" s="1059">
        <v>1</v>
      </c>
      <c r="LM123" s="1059">
        <v>109</v>
      </c>
      <c r="LN123" s="1059">
        <v>161</v>
      </c>
      <c r="LO123" s="1059">
        <v>381</v>
      </c>
      <c r="LP123" s="1059">
        <v>102</v>
      </c>
      <c r="LQ123" s="1059">
        <v>28</v>
      </c>
      <c r="LR123" s="1060">
        <v>0.67247097844112769</v>
      </c>
      <c r="LS123" s="1072">
        <v>0.32752902155887231</v>
      </c>
      <c r="LT123" s="1059">
        <v>6244</v>
      </c>
      <c r="LU123" s="1059">
        <v>4771</v>
      </c>
      <c r="LV123" s="1059">
        <v>4526</v>
      </c>
      <c r="LW123" s="1059">
        <v>245</v>
      </c>
      <c r="LX123" s="1059">
        <v>17</v>
      </c>
      <c r="LY123" s="1059">
        <v>1</v>
      </c>
      <c r="LZ123" s="1059">
        <v>227</v>
      </c>
      <c r="MA123" s="1059">
        <v>334</v>
      </c>
      <c r="MB123" s="1059">
        <v>858</v>
      </c>
      <c r="MC123" s="1059">
        <v>225</v>
      </c>
      <c r="MD123" s="1059">
        <v>56</v>
      </c>
      <c r="ME123" s="1060">
        <v>0.72485586162716209</v>
      </c>
      <c r="MF123" s="1072">
        <v>0.27514413837283791</v>
      </c>
      <c r="MG123" s="1059">
        <v>1247</v>
      </c>
      <c r="MH123" s="1059">
        <v>937</v>
      </c>
      <c r="MI123" s="1059">
        <v>903</v>
      </c>
      <c r="MJ123" s="1059">
        <v>34</v>
      </c>
      <c r="MK123" s="1059">
        <v>1</v>
      </c>
      <c r="ML123" s="1059">
        <v>0</v>
      </c>
      <c r="MM123" s="1059">
        <v>33</v>
      </c>
      <c r="MN123" s="1059">
        <v>80</v>
      </c>
      <c r="MO123" s="1059">
        <v>169</v>
      </c>
      <c r="MP123" s="1059">
        <v>49</v>
      </c>
      <c r="MQ123" s="1059">
        <v>12</v>
      </c>
      <c r="MR123" s="1060">
        <v>0.72413793103448276</v>
      </c>
      <c r="MS123" s="1072">
        <v>0.27586206896551724</v>
      </c>
      <c r="MT123" s="1059">
        <v>2652</v>
      </c>
      <c r="MU123" s="1059">
        <v>2068</v>
      </c>
      <c r="MV123" s="1059">
        <v>1963</v>
      </c>
      <c r="MW123" s="1059">
        <v>105</v>
      </c>
      <c r="MX123" s="1059">
        <v>10</v>
      </c>
      <c r="MY123" s="1059">
        <v>3</v>
      </c>
      <c r="MZ123" s="1059">
        <v>92</v>
      </c>
      <c r="NA123" s="1059">
        <v>130</v>
      </c>
      <c r="NB123" s="1059">
        <v>327</v>
      </c>
      <c r="NC123" s="1059">
        <v>93</v>
      </c>
      <c r="ND123" s="1059">
        <v>34</v>
      </c>
      <c r="NE123" s="1060">
        <v>0.74019607843137258</v>
      </c>
      <c r="NF123" s="1072">
        <v>0.25980392156862742</v>
      </c>
      <c r="NG123" s="1059">
        <v>2320</v>
      </c>
      <c r="NH123" s="1059">
        <v>1791</v>
      </c>
      <c r="NI123" s="1059">
        <v>1702</v>
      </c>
      <c r="NJ123" s="1059">
        <v>89</v>
      </c>
      <c r="NK123" s="1059">
        <v>4</v>
      </c>
      <c r="NL123" s="1059">
        <v>1</v>
      </c>
      <c r="NM123" s="1059">
        <v>84</v>
      </c>
      <c r="NN123" s="1059">
        <v>92</v>
      </c>
      <c r="NO123" s="1059">
        <v>322</v>
      </c>
      <c r="NP123" s="1059">
        <v>88</v>
      </c>
      <c r="NQ123" s="1059">
        <v>27</v>
      </c>
      <c r="NR123" s="1060">
        <v>0.73362068965517246</v>
      </c>
      <c r="NS123" s="1072">
        <v>0.26637931034482754</v>
      </c>
      <c r="NT123" s="1059">
        <v>6816</v>
      </c>
      <c r="NU123" s="1059">
        <v>5405</v>
      </c>
      <c r="NV123" s="1059">
        <v>4771</v>
      </c>
      <c r="NW123" s="1059">
        <v>634</v>
      </c>
      <c r="NX123" s="1059">
        <v>24</v>
      </c>
      <c r="NY123" s="1059">
        <v>12</v>
      </c>
      <c r="NZ123" s="1059">
        <v>598</v>
      </c>
      <c r="OA123" s="1059">
        <v>216</v>
      </c>
      <c r="OB123" s="1059">
        <v>968</v>
      </c>
      <c r="OC123" s="1059">
        <v>177</v>
      </c>
      <c r="OD123" s="1059">
        <v>50</v>
      </c>
      <c r="OE123" s="1060">
        <v>0.69997065727699526</v>
      </c>
      <c r="OF123" s="1072">
        <v>0.30002934272300474</v>
      </c>
      <c r="OG123" s="1059">
        <v>33836</v>
      </c>
      <c r="OH123" s="1059">
        <v>25134</v>
      </c>
      <c r="OI123" s="1059">
        <v>23166</v>
      </c>
      <c r="OJ123" s="1059">
        <v>1968</v>
      </c>
      <c r="OK123" s="1059">
        <v>87</v>
      </c>
      <c r="OL123" s="1059">
        <v>40</v>
      </c>
      <c r="OM123" s="1059">
        <v>1841</v>
      </c>
      <c r="ON123" s="1059">
        <v>1937</v>
      </c>
      <c r="OO123" s="1059">
        <v>5076</v>
      </c>
      <c r="OP123" s="1059">
        <v>1330</v>
      </c>
      <c r="OQ123" s="1059">
        <v>359</v>
      </c>
      <c r="OR123" s="1060">
        <v>0.68465539661898567</v>
      </c>
      <c r="OS123" s="1072">
        <v>0.31534460338101433</v>
      </c>
      <c r="OT123" s="1059">
        <v>108302</v>
      </c>
      <c r="OU123" s="1059">
        <v>17.83267839929087</v>
      </c>
      <c r="OV123" s="1060">
        <v>0</v>
      </c>
      <c r="OW123" s="1072">
        <v>0.13636363636363635</v>
      </c>
      <c r="OX123" s="1059" t="s">
        <v>770</v>
      </c>
      <c r="OY123" s="1060" t="s">
        <v>770</v>
      </c>
      <c r="OZ123" s="1059" t="s">
        <v>770</v>
      </c>
      <c r="PA123" s="1060" t="s">
        <v>770</v>
      </c>
      <c r="PB123" s="1072" t="s">
        <v>770</v>
      </c>
      <c r="PC123" s="1059">
        <v>4140</v>
      </c>
      <c r="PD123" s="1059">
        <v>810</v>
      </c>
      <c r="PE123" s="1126">
        <v>310</v>
      </c>
      <c r="PF123" s="1059">
        <v>4030</v>
      </c>
      <c r="PG123" s="1059">
        <v>810</v>
      </c>
      <c r="PH123" s="1126">
        <v>300</v>
      </c>
      <c r="PI123" s="1059">
        <v>3860</v>
      </c>
      <c r="PJ123" s="1059">
        <v>820</v>
      </c>
      <c r="PK123" s="1126">
        <v>260</v>
      </c>
      <c r="PL123" s="1059">
        <v>3720</v>
      </c>
      <c r="PM123" s="1059">
        <v>830</v>
      </c>
      <c r="PN123" s="1126">
        <v>230</v>
      </c>
      <c r="PO123" s="1059">
        <v>3570</v>
      </c>
      <c r="PP123" s="1059">
        <v>850</v>
      </c>
      <c r="PQ123" s="1126">
        <v>210</v>
      </c>
      <c r="PR123" s="1059">
        <v>3380</v>
      </c>
      <c r="PS123" s="1059">
        <v>860</v>
      </c>
      <c r="PT123" s="1126">
        <v>190</v>
      </c>
      <c r="PU123" s="1059">
        <v>47</v>
      </c>
      <c r="PV123" s="1059">
        <v>48</v>
      </c>
      <c r="PW123" s="1059">
        <v>48</v>
      </c>
      <c r="PX123" s="1059">
        <v>66</v>
      </c>
      <c r="PY123" s="1059">
        <v>71</v>
      </c>
      <c r="PZ123" s="1059">
        <v>79</v>
      </c>
      <c r="QA123" s="1059">
        <v>80</v>
      </c>
      <c r="QB123" s="1126">
        <v>73</v>
      </c>
      <c r="QC123" s="1059">
        <v>1584</v>
      </c>
      <c r="QD123" s="1059">
        <v>1642</v>
      </c>
      <c r="QE123" s="1059">
        <v>1618</v>
      </c>
      <c r="QF123" s="1059">
        <v>1646</v>
      </c>
      <c r="QG123" s="1059">
        <v>1648</v>
      </c>
      <c r="QH123" s="1059">
        <v>1718</v>
      </c>
      <c r="QI123" s="1059">
        <v>1716</v>
      </c>
      <c r="QJ123" s="1059">
        <v>1576</v>
      </c>
      <c r="QK123" s="1126">
        <v>1509</v>
      </c>
      <c r="QL123" s="1059">
        <v>1620</v>
      </c>
      <c r="QM123" s="1059">
        <v>1649</v>
      </c>
      <c r="QN123" s="1059">
        <v>1653</v>
      </c>
      <c r="QO123" s="1059">
        <v>1607</v>
      </c>
      <c r="QP123" s="1059">
        <v>1780</v>
      </c>
      <c r="QQ123" s="1059">
        <v>1642</v>
      </c>
      <c r="QR123" s="1059">
        <v>1728</v>
      </c>
      <c r="QS123" s="1059">
        <v>1575</v>
      </c>
      <c r="QT123" s="1059">
        <v>1610</v>
      </c>
      <c r="QU123" s="1059">
        <v>1481</v>
      </c>
      <c r="QV123" s="1059">
        <v>1421</v>
      </c>
      <c r="QW123" s="1059">
        <v>1305</v>
      </c>
      <c r="QX123" s="1059">
        <v>1327</v>
      </c>
      <c r="QY123" s="1059">
        <v>1266</v>
      </c>
      <c r="QZ123" s="1059">
        <v>1198</v>
      </c>
      <c r="RA123" s="1059">
        <v>1294</v>
      </c>
      <c r="RB123" s="1059">
        <v>1272</v>
      </c>
      <c r="RC123" s="1059">
        <v>1205</v>
      </c>
      <c r="RD123" s="1059">
        <v>1220</v>
      </c>
      <c r="RE123" s="1059">
        <v>1075</v>
      </c>
      <c r="RF123" s="1059">
        <v>992</v>
      </c>
      <c r="RG123" s="1059">
        <v>1059</v>
      </c>
      <c r="RH123" s="1059">
        <v>1234</v>
      </c>
      <c r="RI123" s="1059">
        <v>1221</v>
      </c>
      <c r="RJ123" s="1126">
        <v>1461</v>
      </c>
      <c r="RK123" s="1059">
        <v>1632</v>
      </c>
      <c r="RL123" s="1059">
        <v>1672</v>
      </c>
      <c r="RM123" s="1059">
        <v>1612</v>
      </c>
      <c r="RN123" s="1059">
        <v>1777</v>
      </c>
      <c r="RO123" s="1059">
        <v>1653</v>
      </c>
      <c r="RP123" s="1059">
        <v>1722</v>
      </c>
      <c r="RQ123" s="1059">
        <v>1571</v>
      </c>
      <c r="RR123" s="1059">
        <v>1605</v>
      </c>
      <c r="RS123" s="1059">
        <v>1491</v>
      </c>
      <c r="RT123" s="1059">
        <v>1423</v>
      </c>
      <c r="RU123" s="1059">
        <v>1314</v>
      </c>
      <c r="RV123" s="1059">
        <v>1346</v>
      </c>
      <c r="RW123" s="1059">
        <v>1263</v>
      </c>
      <c r="RX123" s="1059">
        <v>1182</v>
      </c>
      <c r="RY123" s="1059">
        <v>1285</v>
      </c>
      <c r="RZ123" s="1059">
        <v>1280</v>
      </c>
      <c r="SA123" s="1059">
        <v>1218</v>
      </c>
      <c r="SB123" s="1059">
        <v>1252</v>
      </c>
      <c r="SC123" s="1059">
        <v>1246</v>
      </c>
      <c r="SD123" s="1059">
        <v>1074</v>
      </c>
      <c r="SE123" s="1059">
        <v>1026</v>
      </c>
      <c r="SF123" s="1059">
        <v>1176</v>
      </c>
      <c r="SG123" s="1059">
        <v>1109</v>
      </c>
      <c r="SH123" s="1059">
        <v>1387</v>
      </c>
      <c r="SI123" s="1126">
        <v>1446</v>
      </c>
      <c r="SJ123" s="1059">
        <v>1673</v>
      </c>
      <c r="SK123" s="1059">
        <v>1639</v>
      </c>
      <c r="SL123" s="1059">
        <v>1757</v>
      </c>
      <c r="SM123" s="1059">
        <v>1667</v>
      </c>
      <c r="SN123" s="1059">
        <v>1734</v>
      </c>
      <c r="SO123" s="1059">
        <v>1576</v>
      </c>
      <c r="SP123" s="1059">
        <v>1596</v>
      </c>
      <c r="SQ123" s="1059">
        <v>1501</v>
      </c>
      <c r="SR123" s="1059">
        <v>1429</v>
      </c>
      <c r="SS123" s="1059">
        <v>1318</v>
      </c>
      <c r="ST123" s="1059">
        <v>1338</v>
      </c>
      <c r="SU123" s="1059">
        <v>1273</v>
      </c>
      <c r="SV123" s="1059">
        <v>1168</v>
      </c>
      <c r="SW123" s="1059">
        <v>1269</v>
      </c>
      <c r="SX123" s="1059">
        <v>1251</v>
      </c>
      <c r="SY123" s="1059">
        <v>1215</v>
      </c>
      <c r="SZ123" s="1059">
        <v>1258</v>
      </c>
      <c r="TA123" s="1059">
        <v>1290</v>
      </c>
      <c r="TB123" s="1059">
        <v>1220</v>
      </c>
      <c r="TC123" s="1059">
        <v>1061</v>
      </c>
      <c r="TD123" s="1059">
        <v>1082</v>
      </c>
      <c r="TE123" s="1059">
        <v>1033</v>
      </c>
      <c r="TF123" s="1059">
        <v>1252</v>
      </c>
      <c r="TG123" s="1059">
        <v>1342</v>
      </c>
      <c r="TH123" s="1126">
        <v>1398</v>
      </c>
      <c r="TI123" s="1059">
        <v>747</v>
      </c>
      <c r="TJ123" s="1059">
        <v>693</v>
      </c>
      <c r="TK123" s="1059">
        <v>1440</v>
      </c>
      <c r="TL123" s="1060">
        <v>0.48125000000000001</v>
      </c>
      <c r="TM123" s="1060">
        <v>0.45552756226071039</v>
      </c>
      <c r="TN123" s="1060">
        <v>0.50707220957012045</v>
      </c>
      <c r="TO123" s="1126" t="s">
        <v>3498</v>
      </c>
      <c r="TP123" s="1059">
        <v>672</v>
      </c>
      <c r="TQ123" s="1059">
        <v>839</v>
      </c>
      <c r="TR123" s="1059">
        <v>1511</v>
      </c>
      <c r="TS123" s="1060">
        <v>0.55526141628060888</v>
      </c>
      <c r="TT123" s="1060">
        <v>0.53009637345671656</v>
      </c>
      <c r="TU123" s="1060">
        <v>0.5801461862696391</v>
      </c>
      <c r="TV123" s="1126" t="s">
        <v>3498</v>
      </c>
      <c r="TW123" s="1059">
        <v>624</v>
      </c>
      <c r="TX123" s="1059">
        <v>1002</v>
      </c>
      <c r="TY123" s="1059">
        <v>1626</v>
      </c>
      <c r="TZ123" s="1060">
        <v>0.6162361623616236</v>
      </c>
      <c r="UA123" s="1060">
        <v>0.59235142315062539</v>
      </c>
      <c r="UB123" s="1060">
        <v>0.63957297535713487</v>
      </c>
      <c r="UC123" s="1126" t="s">
        <v>3498</v>
      </c>
      <c r="UD123" s="1059">
        <v>530</v>
      </c>
      <c r="UE123" s="1059">
        <v>1076</v>
      </c>
      <c r="UF123" s="1059">
        <v>1606</v>
      </c>
      <c r="UG123" s="1060">
        <v>0.66998754669987548</v>
      </c>
      <c r="UH123" s="1060">
        <v>0.64660864884797176</v>
      </c>
      <c r="UI123" s="1060">
        <v>0.69255518434090513</v>
      </c>
      <c r="UJ123" s="1126" t="s">
        <v>2154</v>
      </c>
      <c r="UK123" s="1059">
        <v>509</v>
      </c>
      <c r="UL123" s="1059">
        <v>1120</v>
      </c>
      <c r="UM123" s="1059">
        <v>1629</v>
      </c>
      <c r="UN123" s="1060">
        <v>0.68753836709637817</v>
      </c>
      <c r="UO123" s="1060">
        <v>0.66461145462918347</v>
      </c>
      <c r="UP123" s="1060">
        <v>0.70958286576815</v>
      </c>
      <c r="UQ123" s="1126" t="s">
        <v>2154</v>
      </c>
      <c r="UR123" s="1059">
        <v>17053</v>
      </c>
      <c r="US123" s="1059">
        <v>15550</v>
      </c>
      <c r="UT123" s="1059">
        <v>1503</v>
      </c>
      <c r="UU123" s="1059">
        <v>1270</v>
      </c>
      <c r="UV123" s="1060">
        <v>0.84497671324018631</v>
      </c>
      <c r="UW123" s="1059">
        <v>233</v>
      </c>
      <c r="UX123" s="1072">
        <v>0.15502328675981369</v>
      </c>
      <c r="UY123" s="1059">
        <v>14546</v>
      </c>
      <c r="UZ123" s="1059">
        <v>7142</v>
      </c>
      <c r="VA123" s="1059">
        <v>4586</v>
      </c>
      <c r="VB123" s="1059">
        <v>2818</v>
      </c>
      <c r="VC123" s="1060">
        <v>0.49099408772171044</v>
      </c>
      <c r="VD123" s="1060">
        <v>0.31527567716210642</v>
      </c>
      <c r="VE123" s="1072">
        <v>0.19373023511618315</v>
      </c>
      <c r="VF123" s="1059">
        <v>29829</v>
      </c>
      <c r="VG123" s="1059">
        <v>2712</v>
      </c>
      <c r="VH123" s="1059">
        <v>2241</v>
      </c>
      <c r="VI123" s="1059">
        <v>1333</v>
      </c>
      <c r="VJ123" s="1059">
        <v>24916</v>
      </c>
      <c r="VK123" s="1059">
        <v>2287</v>
      </c>
      <c r="VL123" s="1059">
        <v>14021</v>
      </c>
      <c r="VM123" s="1072">
        <v>0.16311247414592397</v>
      </c>
      <c r="VN123" s="1059">
        <v>7410</v>
      </c>
      <c r="VO123" s="1059">
        <v>6</v>
      </c>
      <c r="VP123" s="1059">
        <v>1842</v>
      </c>
      <c r="VQ123" s="1059">
        <v>3310</v>
      </c>
      <c r="VR123" s="1059">
        <v>1505</v>
      </c>
      <c r="VS123" s="1126">
        <v>14073</v>
      </c>
      <c r="VT123" s="1059">
        <v>6335</v>
      </c>
      <c r="VU123" s="1059">
        <v>4992</v>
      </c>
      <c r="VV123" s="1059">
        <v>1317</v>
      </c>
      <c r="VW123" s="1059">
        <v>26</v>
      </c>
      <c r="VX123" s="1059">
        <v>1343</v>
      </c>
      <c r="VY123" s="1060">
        <v>0.20789265982636149</v>
      </c>
      <c r="VZ123" s="1072">
        <v>0.21199684293606946</v>
      </c>
      <c r="WA123" s="1059">
        <v>1190</v>
      </c>
      <c r="WB123" s="1059">
        <v>1060</v>
      </c>
      <c r="WC123" s="1059">
        <v>940</v>
      </c>
      <c r="WD123" s="1059">
        <v>925</v>
      </c>
      <c r="WE123" s="1059">
        <v>885</v>
      </c>
      <c r="WF123" s="1059">
        <v>810</v>
      </c>
      <c r="WG123" s="1126">
        <v>745</v>
      </c>
      <c r="WH123" s="1059">
        <v>3293</v>
      </c>
      <c r="WI123" s="1059">
        <v>1363</v>
      </c>
      <c r="WJ123" s="1060">
        <v>0.4139082903127847</v>
      </c>
      <c r="WK123" s="1126">
        <v>248</v>
      </c>
      <c r="WL123" s="1059">
        <v>128</v>
      </c>
      <c r="WM123" s="1060">
        <v>7.8963602714373846E-2</v>
      </c>
      <c r="WN123" s="1060">
        <v>6.6808520694543738E-2</v>
      </c>
      <c r="WO123" s="1072">
        <v>9.3109517714746015E-2</v>
      </c>
      <c r="WP123" s="1059" t="s">
        <v>770</v>
      </c>
      <c r="WQ123" s="1060">
        <v>7.0999999999999994E-2</v>
      </c>
      <c r="WR123" s="1060" t="s">
        <v>770</v>
      </c>
      <c r="WS123" s="1072" t="s">
        <v>770</v>
      </c>
      <c r="WT123" s="1059">
        <v>111</v>
      </c>
      <c r="WU123" s="1060">
        <v>8.6515978176149644E-2</v>
      </c>
      <c r="WV123" s="1060">
        <v>7.2341035950241897E-2</v>
      </c>
      <c r="WW123" s="1072">
        <v>0.10315957235908553</v>
      </c>
      <c r="WX123" s="1059">
        <v>136</v>
      </c>
      <c r="WY123" s="1060">
        <v>8.5858585858585856E-2</v>
      </c>
      <c r="WZ123" s="1060">
        <v>7.3044334128032365E-2</v>
      </c>
      <c r="XA123" s="1072">
        <v>0.10067669909499759</v>
      </c>
      <c r="XB123" s="1059">
        <v>2084</v>
      </c>
      <c r="XC123" s="1059">
        <v>42727</v>
      </c>
      <c r="XD123" s="1072">
        <v>4.8774779413485618E-2</v>
      </c>
      <c r="XE123" s="1059">
        <v>1345</v>
      </c>
      <c r="XF123" s="1059">
        <v>6720</v>
      </c>
      <c r="XG123" s="1060">
        <v>0.20014880952380953</v>
      </c>
      <c r="XH123" s="1060">
        <v>0.19075500674711679</v>
      </c>
      <c r="XI123" s="1060">
        <v>0.20988523370453294</v>
      </c>
      <c r="XJ123" s="1059">
        <v>1480</v>
      </c>
      <c r="XK123" s="1059">
        <v>6980</v>
      </c>
      <c r="XL123" s="1060">
        <v>0.21203438395415472</v>
      </c>
      <c r="XM123" s="1060">
        <v>0.20260502362203447</v>
      </c>
      <c r="XN123" s="1060">
        <v>0.22178053499876138</v>
      </c>
      <c r="XO123" s="1059">
        <v>1575</v>
      </c>
      <c r="XP123" s="1059">
        <v>7415</v>
      </c>
      <c r="XQ123" s="1060">
        <v>0.21240728253540123</v>
      </c>
      <c r="XR123" s="1060">
        <v>0.20324788013175976</v>
      </c>
      <c r="XS123" s="1060">
        <v>0.22186451461700626</v>
      </c>
      <c r="XT123" s="1059">
        <v>1605</v>
      </c>
      <c r="XU123" s="1059">
        <v>7790</v>
      </c>
      <c r="XV123" s="1060">
        <v>0.20603337612323491</v>
      </c>
      <c r="XW123" s="1060">
        <v>0.19719780402123743</v>
      </c>
      <c r="XX123" s="1060">
        <v>0.21515873104574462</v>
      </c>
      <c r="XY123" s="1059">
        <v>1475</v>
      </c>
      <c r="XZ123" s="1059">
        <v>7940</v>
      </c>
      <c r="YA123" s="1060">
        <v>0.1857682619647355</v>
      </c>
      <c r="YB123" s="1060">
        <v>0.17736637729794572</v>
      </c>
      <c r="YC123" s="1060">
        <v>0.19447405709803575</v>
      </c>
      <c r="YD123" s="1059">
        <v>1495</v>
      </c>
      <c r="YE123" s="1059">
        <v>7740</v>
      </c>
      <c r="YF123" s="1060">
        <v>0.19315245478036175</v>
      </c>
      <c r="YG123" s="1060">
        <v>0.18451078630887058</v>
      </c>
      <c r="YH123" s="1060">
        <v>0.20209855670789939</v>
      </c>
      <c r="YI123" s="1059">
        <v>1520</v>
      </c>
      <c r="YJ123" s="1059" t="s">
        <v>770</v>
      </c>
      <c r="YK123" s="1060">
        <v>0.193</v>
      </c>
      <c r="YL123" s="1060">
        <v>0.184</v>
      </c>
      <c r="YM123" s="1072">
        <v>0.20100000000000001</v>
      </c>
      <c r="YN123" s="1059">
        <v>1650</v>
      </c>
      <c r="YO123" s="1059">
        <v>1650</v>
      </c>
      <c r="YP123" s="1059">
        <v>1580</v>
      </c>
      <c r="YQ123" s="1059">
        <v>1475</v>
      </c>
      <c r="YR123" s="1059">
        <v>1395</v>
      </c>
      <c r="YS123" s="1059">
        <v>1270</v>
      </c>
      <c r="YT123" s="1126">
        <v>1180</v>
      </c>
      <c r="YU123" s="1059">
        <v>94</v>
      </c>
      <c r="YV123" s="1059">
        <v>782</v>
      </c>
      <c r="YW123" s="1060">
        <v>0.12020460358056266</v>
      </c>
      <c r="YX123" s="1060">
        <v>9.9248559504410971E-2</v>
      </c>
      <c r="YY123" s="1060">
        <v>0.14487378434416764</v>
      </c>
      <c r="YZ123" s="1059">
        <v>71</v>
      </c>
      <c r="ZA123" s="1059">
        <v>781</v>
      </c>
      <c r="ZB123" s="1060">
        <v>9.0909090909090912E-2</v>
      </c>
      <c r="ZC123" s="1060">
        <v>7.2699562255173211E-2</v>
      </c>
      <c r="ZD123" s="1060">
        <v>0.11312326499434044</v>
      </c>
      <c r="ZE123" s="1059">
        <v>81</v>
      </c>
      <c r="ZF123" s="1059">
        <v>777</v>
      </c>
      <c r="ZG123" s="1060">
        <v>0.10424710424710425</v>
      </c>
      <c r="ZH123" s="1060">
        <v>8.467233528429223E-2</v>
      </c>
      <c r="ZI123" s="1060">
        <v>0.12771579670752681</v>
      </c>
      <c r="ZJ123" s="1059">
        <v>172</v>
      </c>
      <c r="ZK123" s="1059">
        <v>739</v>
      </c>
      <c r="ZL123" s="1060">
        <v>0.2327469553450609</v>
      </c>
      <c r="ZM123" s="1060">
        <v>0.20370894597934167</v>
      </c>
      <c r="ZN123" s="1072">
        <v>0.26454905805413481</v>
      </c>
      <c r="ZO123" s="1059">
        <v>1555</v>
      </c>
      <c r="ZP123" s="1059">
        <v>157</v>
      </c>
      <c r="ZQ123" s="1059">
        <v>1398</v>
      </c>
      <c r="ZR123" s="1060">
        <v>0.8990353697749196</v>
      </c>
      <c r="ZS123" s="1059">
        <v>526</v>
      </c>
      <c r="ZT123" s="1059">
        <v>287</v>
      </c>
      <c r="ZU123" s="1059">
        <v>813</v>
      </c>
      <c r="ZV123" s="1060">
        <v>0.37625178826895567</v>
      </c>
      <c r="ZW123" s="1060">
        <v>0.35122901688604141</v>
      </c>
      <c r="ZX123" s="1060">
        <v>0.40195277280715674</v>
      </c>
      <c r="ZY123" s="1060">
        <v>0.58154506437768239</v>
      </c>
      <c r="ZZ123" s="1060">
        <v>0.55549716555525119</v>
      </c>
      <c r="AAA123" s="1072">
        <v>0.60714604817293039</v>
      </c>
      <c r="AAB123" s="1059">
        <v>176</v>
      </c>
      <c r="AAC123" s="1059">
        <v>1388</v>
      </c>
      <c r="AAD123" s="1059">
        <v>1564</v>
      </c>
      <c r="AAE123" s="1060">
        <v>0.88746803069053704</v>
      </c>
      <c r="AAF123" s="1059">
        <v>474</v>
      </c>
      <c r="AAG123" s="1060">
        <v>0.34149855907780979</v>
      </c>
      <c r="AAH123" s="1060">
        <v>0.31701918092494397</v>
      </c>
      <c r="AAI123" s="1060">
        <v>0.36685285980819277</v>
      </c>
      <c r="AAJ123" s="1059">
        <v>300</v>
      </c>
      <c r="AAK123" s="1059">
        <v>774</v>
      </c>
      <c r="AAL123" s="1060">
        <v>0.55763688760806918</v>
      </c>
      <c r="AAM123" s="1060">
        <v>0.5313846627876323</v>
      </c>
      <c r="AAN123" s="1072">
        <v>0.58357095876395437</v>
      </c>
      <c r="AAO123" s="1059">
        <v>1464</v>
      </c>
      <c r="AAP123" s="1059">
        <v>528</v>
      </c>
      <c r="AAQ123" s="1060">
        <v>0.36065573770491804</v>
      </c>
      <c r="AAR123" s="1060">
        <v>0.33645239185060777</v>
      </c>
      <c r="AAS123" s="1060">
        <v>0.38558843377929441</v>
      </c>
      <c r="AAT123" s="1059">
        <v>286</v>
      </c>
      <c r="AAU123" s="1059">
        <v>814</v>
      </c>
      <c r="AAV123" s="1060">
        <v>0.55601092896174864</v>
      </c>
      <c r="AAW123" s="1060">
        <v>0.53044621706304407</v>
      </c>
      <c r="AAX123" s="1072">
        <v>0.581282470673956</v>
      </c>
      <c r="AAY123" s="1059">
        <v>1542</v>
      </c>
      <c r="AAZ123" s="1059">
        <v>1494</v>
      </c>
      <c r="ABA123" s="1059">
        <v>48</v>
      </c>
      <c r="ABB123" s="1060">
        <v>0.9688715953307393</v>
      </c>
      <c r="ABC123" s="1059">
        <v>540</v>
      </c>
      <c r="ABD123" s="1060">
        <v>0.36144578313253012</v>
      </c>
      <c r="ABE123" s="1060">
        <v>0.3374688957422961</v>
      </c>
      <c r="ABF123" s="1060">
        <v>0.38613336031626061</v>
      </c>
      <c r="ABG123" s="1059">
        <v>269</v>
      </c>
      <c r="ABH123" s="1059">
        <v>809</v>
      </c>
      <c r="ABI123" s="1060">
        <v>0.54149933065595712</v>
      </c>
      <c r="ABJ123" s="1060">
        <v>0.51615878957366523</v>
      </c>
      <c r="ABK123" s="1072">
        <v>0.56662700812860278</v>
      </c>
      <c r="ABL123" s="1059">
        <v>29829</v>
      </c>
      <c r="ABM123" s="1059">
        <v>15808</v>
      </c>
      <c r="ABN123" s="1059">
        <v>14021</v>
      </c>
      <c r="ABO123" s="1059">
        <v>2712</v>
      </c>
      <c r="ABP123" s="1059">
        <v>1410</v>
      </c>
      <c r="ABQ123" s="1059">
        <v>2356</v>
      </c>
      <c r="ABR123" s="1059">
        <v>2241</v>
      </c>
      <c r="ABS123" s="1059">
        <v>1992</v>
      </c>
      <c r="ABT123" s="1059">
        <v>1023</v>
      </c>
      <c r="ABU123" s="1059">
        <v>1333</v>
      </c>
      <c r="ABV123" s="1059">
        <v>819</v>
      </c>
      <c r="ABW123" s="1126">
        <v>135</v>
      </c>
      <c r="ABX123" s="1059">
        <v>1180</v>
      </c>
      <c r="ABY123" s="1059">
        <v>1145</v>
      </c>
      <c r="ABZ123" s="1059">
        <v>705</v>
      </c>
      <c r="ACA123" s="1059">
        <v>325</v>
      </c>
      <c r="ACB123" s="1059">
        <v>3050</v>
      </c>
      <c r="ACC123" s="1059">
        <v>3365</v>
      </c>
      <c r="ACD123" s="1059">
        <v>1745</v>
      </c>
      <c r="ACE123" s="1059">
        <v>1270</v>
      </c>
      <c r="ACF123" s="1059">
        <v>1150</v>
      </c>
      <c r="ACG123" s="1059">
        <v>790</v>
      </c>
      <c r="ACH123" s="1059">
        <v>340</v>
      </c>
      <c r="ACI123" s="1059">
        <v>3225</v>
      </c>
      <c r="ACJ123" s="1059">
        <v>3525</v>
      </c>
      <c r="ACK123" s="1059">
        <v>1885</v>
      </c>
      <c r="ACL123" s="1059">
        <v>1395</v>
      </c>
      <c r="ACM123" s="1059">
        <v>1205</v>
      </c>
      <c r="ACN123" s="1059">
        <v>815</v>
      </c>
      <c r="ACO123" s="1059">
        <v>345</v>
      </c>
      <c r="ACP123" s="1059">
        <v>3415</v>
      </c>
      <c r="ACQ123" s="1059">
        <v>3775</v>
      </c>
      <c r="ACR123" s="1059">
        <v>2015</v>
      </c>
      <c r="ACS123" s="1059">
        <v>1475</v>
      </c>
      <c r="ACT123" s="1059">
        <v>1365</v>
      </c>
      <c r="ACU123" s="1059">
        <v>855</v>
      </c>
      <c r="ACV123" s="1059">
        <v>415</v>
      </c>
      <c r="ACW123" s="1059">
        <v>3750</v>
      </c>
      <c r="ACX123" s="1059">
        <v>4150</v>
      </c>
      <c r="ACY123" s="1059">
        <v>2210</v>
      </c>
      <c r="ACZ123" s="1059">
        <v>1580</v>
      </c>
      <c r="ADA123" s="1059">
        <v>1460</v>
      </c>
      <c r="ADB123" s="1059">
        <v>1045</v>
      </c>
      <c r="ADC123" s="1059">
        <v>425</v>
      </c>
      <c r="ADD123" s="1059">
        <v>4070</v>
      </c>
      <c r="ADE123" s="1059">
        <v>4490</v>
      </c>
      <c r="ADF123" s="1059">
        <v>2360</v>
      </c>
      <c r="ADG123" s="1059">
        <v>1650</v>
      </c>
      <c r="ADH123" s="1059">
        <v>1550</v>
      </c>
      <c r="ADI123" s="1059">
        <v>1085</v>
      </c>
      <c r="ADJ123" s="1059">
        <v>450</v>
      </c>
      <c r="ADK123" s="1059">
        <v>4285</v>
      </c>
      <c r="ADL123" s="1059">
        <v>4710</v>
      </c>
      <c r="ADM123" s="1126">
        <v>2470</v>
      </c>
      <c r="ADN123" s="1059">
        <v>1657</v>
      </c>
      <c r="ADO123" s="1059">
        <v>1579</v>
      </c>
      <c r="ADP123" s="1060">
        <v>0.95292697646348823</v>
      </c>
      <c r="ADQ123" s="1059">
        <v>1573</v>
      </c>
      <c r="ADR123" s="1060">
        <v>0.94930597465298727</v>
      </c>
      <c r="ADS123" s="1059">
        <v>1643</v>
      </c>
      <c r="ADT123" s="1059">
        <v>1574</v>
      </c>
      <c r="ADU123" s="1060">
        <v>0.95800365185636027</v>
      </c>
      <c r="ADV123" s="1059">
        <v>1536</v>
      </c>
      <c r="ADW123" s="1060">
        <v>0.93487522824102254</v>
      </c>
      <c r="ADX123" s="1059">
        <v>1535</v>
      </c>
      <c r="ADY123" s="1060">
        <v>0.93426658551430308</v>
      </c>
      <c r="ADZ123" s="1059">
        <v>1528</v>
      </c>
      <c r="AEA123" s="1060">
        <v>0.93000608642726723</v>
      </c>
      <c r="AEB123" s="1059">
        <v>1700</v>
      </c>
      <c r="AEC123" s="1059">
        <v>1656</v>
      </c>
      <c r="AED123" s="1060">
        <v>0.97411764705882353</v>
      </c>
      <c r="AEE123" s="1059">
        <v>1561</v>
      </c>
      <c r="AEF123" s="1060">
        <v>0.91823529411764704</v>
      </c>
      <c r="AEG123" s="1059">
        <v>1655</v>
      </c>
      <c r="AEH123" s="1060">
        <v>0.97352941176470587</v>
      </c>
      <c r="AEI123" s="1059">
        <v>1650</v>
      </c>
      <c r="AEJ123" s="1060">
        <v>0.97058823529411764</v>
      </c>
      <c r="AEK123" s="1059">
        <v>1588</v>
      </c>
      <c r="AEL123" s="1060">
        <v>0.9341176470588235</v>
      </c>
      <c r="AEM123" s="1059">
        <v>1632</v>
      </c>
      <c r="AEN123" s="1060">
        <v>0.96</v>
      </c>
      <c r="AEO123" s="1059">
        <v>1548</v>
      </c>
      <c r="AEP123" s="1072">
        <v>0.9105882352941177</v>
      </c>
      <c r="AEQ123" s="1158">
        <v>1653</v>
      </c>
      <c r="AER123" s="1042">
        <v>1571</v>
      </c>
      <c r="AES123" s="1144">
        <v>0.95039322444041141</v>
      </c>
      <c r="AET123" s="64">
        <v>371</v>
      </c>
      <c r="AEU123" s="1144">
        <v>0.22444041137326073</v>
      </c>
      <c r="AEV123" s="1042">
        <v>1567</v>
      </c>
      <c r="AEW123" s="1144">
        <v>0.94797338173018753</v>
      </c>
      <c r="AEX123" s="1042">
        <v>1669</v>
      </c>
      <c r="AEY123" s="1042">
        <v>1609</v>
      </c>
      <c r="AEZ123" s="1144">
        <v>0.96405032953864589</v>
      </c>
      <c r="AFA123" s="65">
        <v>1572</v>
      </c>
      <c r="AFB123" s="1144">
        <v>0.94188136608747752</v>
      </c>
      <c r="AFC123" s="65">
        <v>1203</v>
      </c>
      <c r="AFD123" s="1144">
        <v>0.72079089275014974</v>
      </c>
      <c r="AFE123" s="1042">
        <v>1584</v>
      </c>
      <c r="AFF123" s="1144">
        <v>0.94907130017974839</v>
      </c>
      <c r="AFG123" s="1042">
        <v>1203</v>
      </c>
      <c r="AFH123" s="1144">
        <v>0.72079089275014974</v>
      </c>
      <c r="AFI123" s="1042">
        <v>1770</v>
      </c>
      <c r="AFJ123" s="1042">
        <v>1712</v>
      </c>
      <c r="AFK123" s="1144">
        <v>0.96723163841807913</v>
      </c>
      <c r="AFL123" s="65">
        <v>1587</v>
      </c>
      <c r="AFM123" s="1144">
        <v>0.89661016949152539</v>
      </c>
      <c r="AFN123" s="65">
        <v>1713</v>
      </c>
      <c r="AFO123" s="1144">
        <v>0.96779661016949148</v>
      </c>
      <c r="AFP123" s="65">
        <v>1709</v>
      </c>
      <c r="AFQ123" s="1144">
        <v>0.96553672316384176</v>
      </c>
      <c r="AFR123" s="65">
        <v>1245</v>
      </c>
      <c r="AFS123" s="1144">
        <v>0.70338983050847459</v>
      </c>
      <c r="AFT123" s="65">
        <v>1614</v>
      </c>
      <c r="AFU123" s="1144">
        <v>0.91186440677966096</v>
      </c>
      <c r="AFV123" s="1042">
        <v>1669</v>
      </c>
      <c r="AFW123" s="1144">
        <v>0.94293785310734468</v>
      </c>
      <c r="AFX123" s="1042">
        <v>1617</v>
      </c>
      <c r="AFY123" s="1144">
        <v>0.91355932203389834</v>
      </c>
      <c r="AFZ123" s="1042">
        <v>1242</v>
      </c>
      <c r="AGA123" s="1144">
        <v>0.70169491525423733</v>
      </c>
      <c r="AGB123" s="1042">
        <v>1161</v>
      </c>
      <c r="AGC123" s="802">
        <v>0.65593220338983049</v>
      </c>
      <c r="AGD123" s="1042">
        <v>1685</v>
      </c>
      <c r="AGE123" s="1039">
        <v>1630</v>
      </c>
      <c r="AGF123" s="1145">
        <v>0.96735905044510384</v>
      </c>
      <c r="AGG123" s="1039">
        <v>14</v>
      </c>
      <c r="AGH123" s="1145">
        <v>8.3086053412462901E-3</v>
      </c>
      <c r="AGI123" s="1039">
        <v>1628</v>
      </c>
      <c r="AGJ123" s="1145">
        <v>0.96617210682492582</v>
      </c>
      <c r="AGK123" s="1039">
        <v>1629</v>
      </c>
      <c r="AGL123" s="1039">
        <v>1590</v>
      </c>
      <c r="AGM123" s="1145">
        <v>0.97605893186003678</v>
      </c>
      <c r="AGN123" s="1039">
        <v>1559</v>
      </c>
      <c r="AGO123" s="1145">
        <v>0.95702885205647636</v>
      </c>
      <c r="AGP123" s="1039">
        <v>1560</v>
      </c>
      <c r="AGQ123" s="1145">
        <v>0.9576427255985267</v>
      </c>
      <c r="AGR123" s="1039">
        <v>1563</v>
      </c>
      <c r="AGS123" s="1145">
        <v>0.95948434622467771</v>
      </c>
      <c r="AGT123" s="1039">
        <v>1563</v>
      </c>
      <c r="AGU123" s="1145">
        <v>0.95948434622467771</v>
      </c>
      <c r="AGV123" s="1039">
        <v>1770</v>
      </c>
      <c r="AGW123" s="1039">
        <v>1716</v>
      </c>
      <c r="AGX123" s="1145">
        <v>0.96949152542372885</v>
      </c>
      <c r="AGY123" s="1039">
        <v>1655</v>
      </c>
      <c r="AGZ123" s="1145">
        <v>0.93502824858757061</v>
      </c>
      <c r="AHA123" s="1039">
        <v>1715</v>
      </c>
      <c r="AHB123" s="1145">
        <v>0.96892655367231639</v>
      </c>
      <c r="AHC123" s="1039">
        <v>1707</v>
      </c>
      <c r="AHD123" s="1145">
        <v>0.96440677966101696</v>
      </c>
      <c r="AHE123" s="1039">
        <v>1667</v>
      </c>
      <c r="AHF123" s="1145">
        <v>0.94180790960451977</v>
      </c>
      <c r="AHG123" s="1039">
        <v>1532</v>
      </c>
      <c r="AHH123" s="1145">
        <v>0.86553672316384178</v>
      </c>
      <c r="AHI123" s="1039">
        <v>1688</v>
      </c>
      <c r="AHJ123" s="1145">
        <v>0.95367231638418082</v>
      </c>
      <c r="AHK123" s="1039">
        <v>1645</v>
      </c>
      <c r="AHL123" s="1145">
        <v>0.92937853107344637</v>
      </c>
      <c r="AHM123" s="1039">
        <v>1676</v>
      </c>
      <c r="AHN123" s="1145">
        <v>0.94689265536723166</v>
      </c>
      <c r="AHO123" s="1039">
        <v>1645</v>
      </c>
      <c r="AHP123" s="749">
        <v>0.92937853107344637</v>
      </c>
    </row>
    <row r="124" spans="1:900" x14ac:dyDescent="0.2">
      <c r="A124" s="1978"/>
      <c r="B124" s="17" t="s">
        <v>736</v>
      </c>
      <c r="C124" s="1016" t="s">
        <v>786</v>
      </c>
      <c r="D124" s="12" t="s">
        <v>770</v>
      </c>
      <c r="E124" s="1" t="s">
        <v>770</v>
      </c>
      <c r="F124" s="1" t="s">
        <v>770</v>
      </c>
      <c r="G124" s="1" t="s">
        <v>770</v>
      </c>
      <c r="H124" s="1" t="s">
        <v>770</v>
      </c>
      <c r="I124" s="1" t="s">
        <v>770</v>
      </c>
      <c r="J124" s="1" t="s">
        <v>770</v>
      </c>
      <c r="K124" s="1" t="s">
        <v>736</v>
      </c>
      <c r="L124" s="1" t="s">
        <v>1690</v>
      </c>
      <c r="M124" s="1" t="s">
        <v>770</v>
      </c>
      <c r="N124" s="1" t="s">
        <v>770</v>
      </c>
      <c r="O124" s="1" t="s">
        <v>770</v>
      </c>
      <c r="P124" s="1" t="s">
        <v>770</v>
      </c>
      <c r="Q124" s="1" t="s">
        <v>770</v>
      </c>
      <c r="R124" s="1" t="s">
        <v>770</v>
      </c>
      <c r="S124" s="1" t="s">
        <v>770</v>
      </c>
      <c r="T124" s="1" t="s">
        <v>770</v>
      </c>
      <c r="U124" s="913" t="s">
        <v>770</v>
      </c>
      <c r="V124" s="1125">
        <v>1975</v>
      </c>
      <c r="W124" s="1059">
        <v>2280</v>
      </c>
      <c r="X124" s="1059">
        <v>22475</v>
      </c>
      <c r="Y124" s="1059">
        <v>26595</v>
      </c>
      <c r="Z124" s="1098">
        <v>8.7875417130144601E-2</v>
      </c>
      <c r="AA124" s="1098">
        <v>8.4244151889872179E-2</v>
      </c>
      <c r="AB124" s="1098">
        <v>9.1647540129211266E-2</v>
      </c>
      <c r="AC124" s="1098">
        <v>8.5730400451212635E-2</v>
      </c>
      <c r="AD124" s="1098">
        <v>8.2425192271875114E-2</v>
      </c>
      <c r="AE124" s="1072">
        <v>8.9155267948028014E-2</v>
      </c>
      <c r="AF124" s="1059">
        <v>1865</v>
      </c>
      <c r="AG124" s="1059">
        <v>2075</v>
      </c>
      <c r="AH124" s="1059">
        <v>22725</v>
      </c>
      <c r="AI124" s="1059">
        <v>26895</v>
      </c>
      <c r="AJ124" s="1098">
        <v>8.2068206820682069E-2</v>
      </c>
      <c r="AK124" s="1098">
        <v>7.8569919372847602E-2</v>
      </c>
      <c r="AL124" s="1098">
        <v>8.5707765681427392E-2</v>
      </c>
      <c r="AM124" s="1098">
        <v>7.7151886967837882E-2</v>
      </c>
      <c r="AN124" s="1098">
        <v>7.4022958422642643E-2</v>
      </c>
      <c r="AO124" s="1072">
        <v>8.0401590500023407E-2</v>
      </c>
      <c r="AP124" s="1059">
        <v>1890</v>
      </c>
      <c r="AQ124" s="1059">
        <v>2120</v>
      </c>
      <c r="AR124" s="1059">
        <v>23010</v>
      </c>
      <c r="AS124" s="1059">
        <v>27275</v>
      </c>
      <c r="AT124" s="1098">
        <v>8.2138200782268578E-2</v>
      </c>
      <c r="AU124" s="1098">
        <v>7.8659826763174553E-2</v>
      </c>
      <c r="AV124" s="1098">
        <v>8.5756073363330909E-2</v>
      </c>
      <c r="AW124" s="1098">
        <v>7.7726856095325383E-2</v>
      </c>
      <c r="AX124" s="1098">
        <v>7.4608521757999841E-2</v>
      </c>
      <c r="AY124" s="1072">
        <v>8.0964121062153199E-2</v>
      </c>
      <c r="AZ124" s="1059">
        <v>2095</v>
      </c>
      <c r="BA124" s="1059">
        <v>2395</v>
      </c>
      <c r="BB124" s="1059">
        <v>23085</v>
      </c>
      <c r="BC124" s="1059">
        <v>27420</v>
      </c>
      <c r="BD124" s="1098">
        <v>9.0751570283734026E-2</v>
      </c>
      <c r="BE124" s="1098">
        <v>8.711380262360871E-2</v>
      </c>
      <c r="BF124" s="1098">
        <v>9.4525517231416292E-2</v>
      </c>
      <c r="BG124" s="1098">
        <v>8.7345003646973007E-2</v>
      </c>
      <c r="BH124" s="1098">
        <v>8.4060693229831465E-2</v>
      </c>
      <c r="BI124" s="1072">
        <v>9.074492129427042E-2</v>
      </c>
      <c r="BJ124" s="1059">
        <v>7166</v>
      </c>
      <c r="BK124" s="1059">
        <v>8149</v>
      </c>
      <c r="BL124" s="1059">
        <v>8207</v>
      </c>
      <c r="BM124" s="1059">
        <v>8067</v>
      </c>
      <c r="BN124" s="1059">
        <v>6042</v>
      </c>
      <c r="BO124" s="1059">
        <v>31589</v>
      </c>
      <c r="BP124" s="1059">
        <v>37631</v>
      </c>
      <c r="BQ124" s="1126">
        <v>138018</v>
      </c>
      <c r="BR124" s="1059">
        <v>7118</v>
      </c>
      <c r="BS124" s="1059">
        <v>7973</v>
      </c>
      <c r="BT124" s="1059">
        <v>8123</v>
      </c>
      <c r="BU124" s="1059">
        <v>8046</v>
      </c>
      <c r="BV124" s="1059">
        <v>5901</v>
      </c>
      <c r="BW124" s="1059">
        <v>31260</v>
      </c>
      <c r="BX124" s="1059">
        <v>37161</v>
      </c>
      <c r="BY124" s="1126">
        <v>135868</v>
      </c>
      <c r="BZ124" s="1059">
        <v>7172</v>
      </c>
      <c r="CA124" s="1059">
        <v>7771</v>
      </c>
      <c r="CB124" s="1059">
        <v>8132</v>
      </c>
      <c r="CC124" s="1059">
        <v>7952</v>
      </c>
      <c r="CD124" s="1059">
        <v>5726</v>
      </c>
      <c r="CE124" s="1059">
        <v>31027</v>
      </c>
      <c r="CF124" s="1059">
        <v>36753</v>
      </c>
      <c r="CG124" s="1126">
        <v>134158</v>
      </c>
      <c r="CH124" s="1059">
        <v>7177</v>
      </c>
      <c r="CI124" s="1059">
        <v>7605</v>
      </c>
      <c r="CJ124" s="1059">
        <v>8246</v>
      </c>
      <c r="CK124" s="1059">
        <v>7857</v>
      </c>
      <c r="CL124" s="1059">
        <v>5675</v>
      </c>
      <c r="CM124" s="1059">
        <v>30885</v>
      </c>
      <c r="CN124" s="1059">
        <v>36560</v>
      </c>
      <c r="CO124" s="1126">
        <v>132878</v>
      </c>
      <c r="CP124" s="1059">
        <v>7196</v>
      </c>
      <c r="CQ124" s="1059">
        <v>7489</v>
      </c>
      <c r="CR124" s="1059">
        <v>8358</v>
      </c>
      <c r="CS124" s="1059">
        <v>7960</v>
      </c>
      <c r="CT124" s="1059">
        <v>5609</v>
      </c>
      <c r="CU124" s="1059">
        <v>31003</v>
      </c>
      <c r="CV124" s="1059">
        <v>36612</v>
      </c>
      <c r="CW124" s="1126">
        <v>132160</v>
      </c>
      <c r="CX124" s="1059">
        <v>7143</v>
      </c>
      <c r="CY124" s="1059">
        <v>7293</v>
      </c>
      <c r="CZ124" s="1059">
        <v>8438</v>
      </c>
      <c r="DA124" s="1059">
        <v>8021</v>
      </c>
      <c r="DB124" s="1059">
        <v>5634</v>
      </c>
      <c r="DC124" s="1059">
        <v>30895</v>
      </c>
      <c r="DD124" s="1059">
        <v>36529</v>
      </c>
      <c r="DE124" s="1126">
        <v>131540</v>
      </c>
      <c r="DF124" s="1059">
        <v>7095</v>
      </c>
      <c r="DG124" s="1059">
        <v>7256</v>
      </c>
      <c r="DH124" s="1059">
        <v>8470</v>
      </c>
      <c r="DI124" s="1059">
        <v>8205</v>
      </c>
      <c r="DJ124" s="1059">
        <v>5501</v>
      </c>
      <c r="DK124" s="1059">
        <v>31026</v>
      </c>
      <c r="DL124" s="1059">
        <v>36527</v>
      </c>
      <c r="DM124" s="1126">
        <v>130916</v>
      </c>
      <c r="DN124" s="1059">
        <v>6990</v>
      </c>
      <c r="DO124" s="1059">
        <v>7339</v>
      </c>
      <c r="DP124" s="1059">
        <v>8472</v>
      </c>
      <c r="DQ124" s="1059">
        <v>8160</v>
      </c>
      <c r="DR124" s="1059">
        <v>5343</v>
      </c>
      <c r="DS124" s="1059">
        <v>30961</v>
      </c>
      <c r="DT124" s="1059">
        <v>36304</v>
      </c>
      <c r="DU124" s="1126">
        <v>129790</v>
      </c>
      <c r="DV124" s="1059">
        <v>6974</v>
      </c>
      <c r="DW124" s="1059">
        <v>7501</v>
      </c>
      <c r="DX124" s="1059">
        <v>8669</v>
      </c>
      <c r="DY124" s="1059">
        <v>8022</v>
      </c>
      <c r="DZ124" s="1059">
        <v>5285</v>
      </c>
      <c r="EA124" s="1059">
        <v>31166</v>
      </c>
      <c r="EB124" s="1059">
        <v>36451</v>
      </c>
      <c r="EC124" s="1126">
        <v>129073</v>
      </c>
      <c r="ED124" s="1059">
        <v>6986</v>
      </c>
      <c r="EE124" s="1059">
        <v>7630</v>
      </c>
      <c r="EF124" s="1059">
        <v>8657</v>
      </c>
      <c r="EG124" s="1059">
        <v>7893</v>
      </c>
      <c r="EH124" s="1059">
        <v>5171</v>
      </c>
      <c r="EI124" s="1059">
        <v>31166</v>
      </c>
      <c r="EJ124" s="1059">
        <v>36337</v>
      </c>
      <c r="EK124" s="1126">
        <v>128294</v>
      </c>
      <c r="EL124" s="1059">
        <v>6717</v>
      </c>
      <c r="EM124" s="1059">
        <v>7793</v>
      </c>
      <c r="EN124" s="1059">
        <v>8852</v>
      </c>
      <c r="EO124" s="1059">
        <v>7707</v>
      </c>
      <c r="EP124" s="1059">
        <v>5069</v>
      </c>
      <c r="EQ124" s="1059">
        <v>31069</v>
      </c>
      <c r="ER124" s="1059">
        <v>36138</v>
      </c>
      <c r="ES124" s="1126">
        <v>127190</v>
      </c>
      <c r="ET124" s="1059">
        <v>15</v>
      </c>
      <c r="EU124" s="1059">
        <v>909</v>
      </c>
      <c r="EV124" s="1059">
        <v>162</v>
      </c>
      <c r="EW124" s="1059">
        <v>127</v>
      </c>
      <c r="EX124" s="1059">
        <v>289</v>
      </c>
      <c r="EY124" s="1059">
        <v>1213</v>
      </c>
      <c r="EZ124" s="1098">
        <v>0.23825226710634789</v>
      </c>
      <c r="FA124" s="1098">
        <v>0.21512812292702477</v>
      </c>
      <c r="FB124" s="1098">
        <v>0.26302903929243787</v>
      </c>
      <c r="FC124" s="64" t="s">
        <v>3498</v>
      </c>
      <c r="FD124" s="1098">
        <v>0.10469909315746084</v>
      </c>
      <c r="FE124" s="1098">
        <v>8.8699495186353811E-2</v>
      </c>
      <c r="FF124" s="1098">
        <v>0.12319454980335426</v>
      </c>
      <c r="FG124" s="1126" t="s">
        <v>3498</v>
      </c>
      <c r="FH124" s="1059">
        <v>22</v>
      </c>
      <c r="FI124" s="1059">
        <v>992</v>
      </c>
      <c r="FJ124" s="1059">
        <v>174</v>
      </c>
      <c r="FK124" s="1059">
        <v>152</v>
      </c>
      <c r="FL124" s="1059">
        <v>326</v>
      </c>
      <c r="FM124" s="1059">
        <v>1340</v>
      </c>
      <c r="FN124" s="1098">
        <v>0.24328358208955222</v>
      </c>
      <c r="FO124" s="1098">
        <v>0.22106549604489592</v>
      </c>
      <c r="FP124" s="1098">
        <v>0.26696934952106582</v>
      </c>
      <c r="FQ124" s="1059" t="s">
        <v>3498</v>
      </c>
      <c r="FR124" s="1098">
        <v>0.11343283582089553</v>
      </c>
      <c r="FS124" s="1098">
        <v>9.7546833676477041E-2</v>
      </c>
      <c r="FT124" s="1098">
        <v>0.13152889307691878</v>
      </c>
      <c r="FU124" s="1126" t="s">
        <v>3498</v>
      </c>
      <c r="FV124" s="1059">
        <v>18</v>
      </c>
      <c r="FW124" s="1059">
        <v>925</v>
      </c>
      <c r="FX124" s="1059">
        <v>147</v>
      </c>
      <c r="FY124" s="1059">
        <v>159</v>
      </c>
      <c r="FZ124" s="1059">
        <v>306</v>
      </c>
      <c r="GA124" s="1059">
        <v>1249</v>
      </c>
      <c r="GB124" s="1098">
        <v>0.24499599679743794</v>
      </c>
      <c r="GC124" s="1098">
        <v>0.22194986170408737</v>
      </c>
      <c r="GD124" s="1098">
        <v>0.26960591694997216</v>
      </c>
      <c r="GE124" s="1059" t="s">
        <v>3498</v>
      </c>
      <c r="GF124" s="1098">
        <v>0.12730184147317855</v>
      </c>
      <c r="GG124" s="1098">
        <v>0.10995276067668373</v>
      </c>
      <c r="GH124" s="1098">
        <v>0.14693645427924942</v>
      </c>
      <c r="GI124" s="1126" t="s">
        <v>3498</v>
      </c>
      <c r="GJ124" s="1059">
        <v>23</v>
      </c>
      <c r="GK124" s="1059">
        <v>915</v>
      </c>
      <c r="GL124" s="1059">
        <v>170</v>
      </c>
      <c r="GM124" s="1059">
        <v>167</v>
      </c>
      <c r="GN124" s="1059">
        <v>337</v>
      </c>
      <c r="GO124" s="1059">
        <v>1275</v>
      </c>
      <c r="GP124" s="1098">
        <v>0.26431372549019611</v>
      </c>
      <c r="GQ124" s="1098">
        <v>0.24084303665533527</v>
      </c>
      <c r="GR124" s="1098">
        <v>0.28920035077579903</v>
      </c>
      <c r="GS124" s="1059" t="s">
        <v>3498</v>
      </c>
      <c r="GT124" s="1098">
        <v>0.13098039215686275</v>
      </c>
      <c r="GU124" s="1098">
        <v>0.11356479549666369</v>
      </c>
      <c r="GV124" s="1098">
        <v>0.1506129542083236</v>
      </c>
      <c r="GW124" s="1126" t="s">
        <v>3498</v>
      </c>
      <c r="GX124" s="1059">
        <v>6</v>
      </c>
      <c r="GY124" s="1059">
        <v>1117</v>
      </c>
      <c r="GZ124" s="1059">
        <v>176</v>
      </c>
      <c r="HA124" s="1059">
        <v>91</v>
      </c>
      <c r="HB124" s="1059">
        <v>267</v>
      </c>
      <c r="HC124" s="1059">
        <v>1390</v>
      </c>
      <c r="HD124" s="1098">
        <v>0.19208633093525179</v>
      </c>
      <c r="HE124" s="1098">
        <v>0.17223651701376497</v>
      </c>
      <c r="HF124" s="1098">
        <v>0.21363337903291513</v>
      </c>
      <c r="HG124" s="1059" t="s">
        <v>3498</v>
      </c>
      <c r="HH124" s="1098">
        <v>6.5467625899280582E-2</v>
      </c>
      <c r="HI124" s="1098">
        <v>5.3624803350994787E-2</v>
      </c>
      <c r="HJ124" s="1098">
        <v>7.9705610696189241E-2</v>
      </c>
      <c r="HK124" s="1126" t="s">
        <v>3498</v>
      </c>
      <c r="HL124" s="1059">
        <v>8</v>
      </c>
      <c r="HM124" s="1059">
        <v>1029</v>
      </c>
      <c r="HN124" s="1059">
        <v>115</v>
      </c>
      <c r="HO124" s="1059">
        <v>70</v>
      </c>
      <c r="HP124" s="1059">
        <v>185</v>
      </c>
      <c r="HQ124" s="1059">
        <v>1222</v>
      </c>
      <c r="HR124" s="1098">
        <v>0.1513911620294599</v>
      </c>
      <c r="HS124" s="1098">
        <v>0.13238908468682914</v>
      </c>
      <c r="HT124" s="1098">
        <v>0.17257813283601742</v>
      </c>
      <c r="HU124" s="1059" t="s">
        <v>3498</v>
      </c>
      <c r="HV124" s="1098">
        <v>5.7283142389525366E-2</v>
      </c>
      <c r="HW124" s="1098">
        <v>4.5587995447766448E-2</v>
      </c>
      <c r="HX124" s="1098">
        <v>7.17530014533133E-2</v>
      </c>
      <c r="HY124" s="1126" t="s">
        <v>3498</v>
      </c>
      <c r="HZ124" s="1059">
        <v>8</v>
      </c>
      <c r="IA124" s="1059">
        <v>1046</v>
      </c>
      <c r="IB124" s="1059">
        <v>142</v>
      </c>
      <c r="IC124" s="1059">
        <v>76</v>
      </c>
      <c r="ID124" s="1059">
        <v>218</v>
      </c>
      <c r="IE124" s="1059">
        <v>1272</v>
      </c>
      <c r="IF124" s="1098">
        <v>0.17138364779874213</v>
      </c>
      <c r="IG124" s="1098">
        <v>0.15167130142931431</v>
      </c>
      <c r="IH124" s="1098">
        <v>0.19307487042440125</v>
      </c>
      <c r="II124" s="1059" t="s">
        <v>3498</v>
      </c>
      <c r="IJ124" s="1098">
        <v>5.9748427672955975E-2</v>
      </c>
      <c r="IK124" s="1098">
        <v>4.8000875337458906E-2</v>
      </c>
      <c r="IL124" s="1098">
        <v>7.414710609335616E-2</v>
      </c>
      <c r="IM124" s="1126" t="s">
        <v>3498</v>
      </c>
      <c r="IN124" s="1059" t="s">
        <v>3500</v>
      </c>
      <c r="IO124" s="1059" t="s">
        <v>3500</v>
      </c>
      <c r="IP124" s="1059">
        <v>106</v>
      </c>
      <c r="IQ124" s="1059">
        <v>59</v>
      </c>
      <c r="IR124" s="1059">
        <v>165</v>
      </c>
      <c r="IS124" s="1059">
        <v>804</v>
      </c>
      <c r="IT124" s="1098">
        <v>0.20522388059701493</v>
      </c>
      <c r="IU124" s="1098">
        <v>0.17874059613303575</v>
      </c>
      <c r="IV124" s="1098">
        <v>0.2345106119790655</v>
      </c>
      <c r="IW124" s="1059" t="s">
        <v>2154</v>
      </c>
      <c r="IX124" s="1098">
        <v>7.3383084577114427E-2</v>
      </c>
      <c r="IY124" s="1098">
        <v>5.7315869498624002E-2</v>
      </c>
      <c r="IZ124" s="1098">
        <v>9.3507608908341075E-2</v>
      </c>
      <c r="JA124" s="1126" t="s">
        <v>3498</v>
      </c>
      <c r="JB124" s="1059">
        <v>128633</v>
      </c>
      <c r="JC124" s="1059">
        <v>7139</v>
      </c>
      <c r="JD124" s="1059">
        <v>7219</v>
      </c>
      <c r="JE124" s="1059">
        <v>7844</v>
      </c>
      <c r="JF124" s="1059">
        <v>7246</v>
      </c>
      <c r="JG124" s="1126">
        <v>5603</v>
      </c>
      <c r="JH124" s="1059">
        <v>18162</v>
      </c>
      <c r="JI124" s="1059">
        <v>120</v>
      </c>
      <c r="JJ124" s="1059">
        <v>219</v>
      </c>
      <c r="JK124" s="1059">
        <v>300</v>
      </c>
      <c r="JL124" s="1059">
        <v>342</v>
      </c>
      <c r="JM124" s="1126">
        <v>297</v>
      </c>
      <c r="JN124" s="1060">
        <v>0.14119238453585006</v>
      </c>
      <c r="JO124" s="1060">
        <v>1.6809076901526825E-2</v>
      </c>
      <c r="JP124" s="1060">
        <v>3.0336611719074664E-2</v>
      </c>
      <c r="JQ124" s="1060">
        <v>3.8245792962774097E-2</v>
      </c>
      <c r="JR124" s="1060">
        <v>4.7198454319624619E-2</v>
      </c>
      <c r="JS124" s="1072">
        <v>5.3007317508477599E-2</v>
      </c>
      <c r="JT124" s="1059">
        <v>131301</v>
      </c>
      <c r="JU124" s="1059">
        <v>126062</v>
      </c>
      <c r="JV124" s="1059">
        <v>121020</v>
      </c>
      <c r="JW124" s="1059">
        <v>5042</v>
      </c>
      <c r="JX124" s="1059">
        <v>904</v>
      </c>
      <c r="JY124" s="1059">
        <v>234</v>
      </c>
      <c r="JZ124" s="1059">
        <v>3904</v>
      </c>
      <c r="KA124" s="1059">
        <v>1774</v>
      </c>
      <c r="KB124" s="1059">
        <v>2585</v>
      </c>
      <c r="KC124" s="1059">
        <v>651</v>
      </c>
      <c r="KD124" s="1059">
        <v>229</v>
      </c>
      <c r="KE124" s="1060">
        <v>0.92169899696118085</v>
      </c>
      <c r="KF124" s="1072">
        <v>7.830100303881915E-2</v>
      </c>
      <c r="KG124" s="1059">
        <v>7151</v>
      </c>
      <c r="KH124" s="1059">
        <v>6636</v>
      </c>
      <c r="KI124" s="1059">
        <v>6404</v>
      </c>
      <c r="KJ124" s="1059">
        <v>232</v>
      </c>
      <c r="KK124" s="1059">
        <v>14</v>
      </c>
      <c r="KL124" s="1059">
        <v>36</v>
      </c>
      <c r="KM124" s="1059">
        <v>182</v>
      </c>
      <c r="KN124" s="1059">
        <v>294</v>
      </c>
      <c r="KO124" s="1059">
        <v>179</v>
      </c>
      <c r="KP124" s="1059">
        <v>28</v>
      </c>
      <c r="KQ124" s="1059">
        <v>14</v>
      </c>
      <c r="KR124" s="1060">
        <v>0.89553908544259542</v>
      </c>
      <c r="KS124" s="1072">
        <v>0.10446091455740458</v>
      </c>
      <c r="KT124" s="1059">
        <v>4379</v>
      </c>
      <c r="KU124" s="1059">
        <v>4109</v>
      </c>
      <c r="KV124" s="1059">
        <v>3993</v>
      </c>
      <c r="KW124" s="1059">
        <v>116</v>
      </c>
      <c r="KX124" s="1059">
        <v>10</v>
      </c>
      <c r="KY124" s="1059">
        <v>9</v>
      </c>
      <c r="KZ124" s="1059">
        <v>97</v>
      </c>
      <c r="LA124" s="1059">
        <v>163</v>
      </c>
      <c r="LB124" s="1059">
        <v>95</v>
      </c>
      <c r="LC124" s="1059">
        <v>7</v>
      </c>
      <c r="LD124" s="1059">
        <v>5</v>
      </c>
      <c r="LE124" s="1060">
        <v>0.91185202100936291</v>
      </c>
      <c r="LF124" s="1072">
        <v>8.8147978990637088E-2</v>
      </c>
      <c r="LG124" s="1059">
        <v>2872</v>
      </c>
      <c r="LH124" s="1059">
        <v>2679</v>
      </c>
      <c r="LI124" s="1059">
        <v>2588</v>
      </c>
      <c r="LJ124" s="1059">
        <v>91</v>
      </c>
      <c r="LK124" s="1059">
        <v>9</v>
      </c>
      <c r="LL124" s="1059">
        <v>7</v>
      </c>
      <c r="LM124" s="1059">
        <v>75</v>
      </c>
      <c r="LN124" s="1059">
        <v>124</v>
      </c>
      <c r="LO124" s="1059">
        <v>51</v>
      </c>
      <c r="LP124" s="1059">
        <v>14</v>
      </c>
      <c r="LQ124" s="1059">
        <v>4</v>
      </c>
      <c r="LR124" s="1060">
        <v>0.90111420612813375</v>
      </c>
      <c r="LS124" s="1072">
        <v>9.8885793871866245E-2</v>
      </c>
      <c r="LT124" s="1059">
        <v>8469</v>
      </c>
      <c r="LU124" s="1059">
        <v>7861</v>
      </c>
      <c r="LV124" s="1059">
        <v>7636</v>
      </c>
      <c r="LW124" s="1059">
        <v>225</v>
      </c>
      <c r="LX124" s="1059">
        <v>28</v>
      </c>
      <c r="LY124" s="1059">
        <v>21</v>
      </c>
      <c r="LZ124" s="1059">
        <v>176</v>
      </c>
      <c r="MA124" s="1059">
        <v>286</v>
      </c>
      <c r="MB124" s="1059">
        <v>199</v>
      </c>
      <c r="MC124" s="1059">
        <v>117</v>
      </c>
      <c r="MD124" s="1059">
        <v>6</v>
      </c>
      <c r="ME124" s="1060">
        <v>0.9016412799622151</v>
      </c>
      <c r="MF124" s="1072">
        <v>9.8358720037784897E-2</v>
      </c>
      <c r="MG124" s="1059">
        <v>1672</v>
      </c>
      <c r="MH124" s="1059">
        <v>1545</v>
      </c>
      <c r="MI124" s="1059">
        <v>1500</v>
      </c>
      <c r="MJ124" s="1059">
        <v>45</v>
      </c>
      <c r="MK124" s="1059">
        <v>8</v>
      </c>
      <c r="ML124" s="1059">
        <v>5</v>
      </c>
      <c r="MM124" s="1059">
        <v>32</v>
      </c>
      <c r="MN124" s="1059">
        <v>52</v>
      </c>
      <c r="MO124" s="1059">
        <v>52</v>
      </c>
      <c r="MP124" s="1059">
        <v>19</v>
      </c>
      <c r="MQ124" s="1059">
        <v>4</v>
      </c>
      <c r="MR124" s="1060">
        <v>0.89712918660287078</v>
      </c>
      <c r="MS124" s="1072">
        <v>0.10287081339712922</v>
      </c>
      <c r="MT124" s="1059">
        <v>3551</v>
      </c>
      <c r="MU124" s="1059">
        <v>3214</v>
      </c>
      <c r="MV124" s="1059">
        <v>3144</v>
      </c>
      <c r="MW124" s="1059">
        <v>70</v>
      </c>
      <c r="MX124" s="1059">
        <v>5</v>
      </c>
      <c r="MY124" s="1059">
        <v>11</v>
      </c>
      <c r="MZ124" s="1059">
        <v>54</v>
      </c>
      <c r="NA124" s="1059">
        <v>119</v>
      </c>
      <c r="NB124" s="1059">
        <v>147</v>
      </c>
      <c r="NC124" s="1059">
        <v>64</v>
      </c>
      <c r="ND124" s="1059">
        <v>7</v>
      </c>
      <c r="NE124" s="1060">
        <v>0.88538439876091246</v>
      </c>
      <c r="NF124" s="1072">
        <v>0.11461560123908754</v>
      </c>
      <c r="NG124" s="1059">
        <v>2653</v>
      </c>
      <c r="NH124" s="1059">
        <v>2482</v>
      </c>
      <c r="NI124" s="1059">
        <v>2416</v>
      </c>
      <c r="NJ124" s="1059">
        <v>66</v>
      </c>
      <c r="NK124" s="1059">
        <v>8</v>
      </c>
      <c r="NL124" s="1059">
        <v>11</v>
      </c>
      <c r="NM124" s="1059">
        <v>47</v>
      </c>
      <c r="NN124" s="1059">
        <v>54</v>
      </c>
      <c r="NO124" s="1059">
        <v>79</v>
      </c>
      <c r="NP124" s="1059">
        <v>34</v>
      </c>
      <c r="NQ124" s="1059">
        <v>4</v>
      </c>
      <c r="NR124" s="1060">
        <v>0.91066716924236712</v>
      </c>
      <c r="NS124" s="1072">
        <v>8.9332830757632875E-2</v>
      </c>
      <c r="NT124" s="1059">
        <v>5660</v>
      </c>
      <c r="NU124" s="1059">
        <v>5411</v>
      </c>
      <c r="NV124" s="1059">
        <v>5221</v>
      </c>
      <c r="NW124" s="1059">
        <v>190</v>
      </c>
      <c r="NX124" s="1059">
        <v>17</v>
      </c>
      <c r="NY124" s="1059">
        <v>23</v>
      </c>
      <c r="NZ124" s="1059">
        <v>150</v>
      </c>
      <c r="OA124" s="1059">
        <v>95</v>
      </c>
      <c r="OB124" s="1059">
        <v>116</v>
      </c>
      <c r="OC124" s="1059">
        <v>24</v>
      </c>
      <c r="OD124" s="1059">
        <v>14</v>
      </c>
      <c r="OE124" s="1060">
        <v>0.92243816254416966</v>
      </c>
      <c r="OF124" s="1072">
        <v>7.756183745583034E-2</v>
      </c>
      <c r="OG124" s="1059">
        <v>36407</v>
      </c>
      <c r="OH124" s="1059">
        <v>33937</v>
      </c>
      <c r="OI124" s="1059">
        <v>32902</v>
      </c>
      <c r="OJ124" s="1059">
        <v>1035</v>
      </c>
      <c r="OK124" s="1059">
        <v>99</v>
      </c>
      <c r="OL124" s="1059">
        <v>123</v>
      </c>
      <c r="OM124" s="1059">
        <v>813</v>
      </c>
      <c r="ON124" s="1059">
        <v>1187</v>
      </c>
      <c r="OO124" s="1059">
        <v>918</v>
      </c>
      <c r="OP124" s="1059">
        <v>307</v>
      </c>
      <c r="OQ124" s="1059">
        <v>58</v>
      </c>
      <c r="OR124" s="1060">
        <v>0.90372730518856259</v>
      </c>
      <c r="OS124" s="1072">
        <v>9.6272694811437409E-2</v>
      </c>
      <c r="OT124" s="1059">
        <v>132160</v>
      </c>
      <c r="OU124" s="1059">
        <v>9.7647557279055714</v>
      </c>
      <c r="OV124" s="1060">
        <v>0</v>
      </c>
      <c r="OW124" s="1072">
        <v>0</v>
      </c>
      <c r="OX124" s="1059" t="s">
        <v>770</v>
      </c>
      <c r="OY124" s="1060" t="s">
        <v>770</v>
      </c>
      <c r="OZ124" s="1059" t="s">
        <v>770</v>
      </c>
      <c r="PA124" s="1060" t="s">
        <v>770</v>
      </c>
      <c r="PB124" s="1072" t="s">
        <v>770</v>
      </c>
      <c r="PC124" s="1059">
        <v>3610</v>
      </c>
      <c r="PD124" s="1059">
        <v>540</v>
      </c>
      <c r="PE124" s="1126">
        <v>330</v>
      </c>
      <c r="PF124" s="1059">
        <v>3520</v>
      </c>
      <c r="PG124" s="1059">
        <v>570</v>
      </c>
      <c r="PH124" s="1126">
        <v>300</v>
      </c>
      <c r="PI124" s="1059">
        <v>3390</v>
      </c>
      <c r="PJ124" s="1059">
        <v>570</v>
      </c>
      <c r="PK124" s="1126">
        <v>280</v>
      </c>
      <c r="PL124" s="1059">
        <v>3260</v>
      </c>
      <c r="PM124" s="1059">
        <v>570</v>
      </c>
      <c r="PN124" s="1126">
        <v>260</v>
      </c>
      <c r="PO124" s="1059">
        <v>3140</v>
      </c>
      <c r="PP124" s="1059">
        <v>570</v>
      </c>
      <c r="PQ124" s="1126">
        <v>240</v>
      </c>
      <c r="PR124" s="1059">
        <v>2960</v>
      </c>
      <c r="PS124" s="1059">
        <v>570</v>
      </c>
      <c r="PT124" s="1126">
        <v>230</v>
      </c>
      <c r="PU124" s="1059">
        <v>30</v>
      </c>
      <c r="PV124" s="1059">
        <v>22</v>
      </c>
      <c r="PW124" s="1059">
        <v>21</v>
      </c>
      <c r="PX124" s="1059">
        <v>31</v>
      </c>
      <c r="PY124" s="1059">
        <v>34</v>
      </c>
      <c r="PZ124" s="1059">
        <v>21</v>
      </c>
      <c r="QA124" s="1059">
        <v>35</v>
      </c>
      <c r="QB124" s="1126">
        <v>49</v>
      </c>
      <c r="QC124" s="1059">
        <v>1324</v>
      </c>
      <c r="QD124" s="1059">
        <v>1264</v>
      </c>
      <c r="QE124" s="1059">
        <v>1229</v>
      </c>
      <c r="QF124" s="1059">
        <v>1261</v>
      </c>
      <c r="QG124" s="1059">
        <v>1290</v>
      </c>
      <c r="QH124" s="1059">
        <v>1308</v>
      </c>
      <c r="QI124" s="1059">
        <v>1313</v>
      </c>
      <c r="QJ124" s="1059">
        <v>1368</v>
      </c>
      <c r="QK124" s="1126">
        <v>1313</v>
      </c>
      <c r="QL124" s="1059">
        <v>1339</v>
      </c>
      <c r="QM124" s="1059">
        <v>1307</v>
      </c>
      <c r="QN124" s="1059">
        <v>1464</v>
      </c>
      <c r="QO124" s="1059">
        <v>1476</v>
      </c>
      <c r="QP124" s="1059">
        <v>1580</v>
      </c>
      <c r="QQ124" s="1059">
        <v>1611</v>
      </c>
      <c r="QR124" s="1059">
        <v>1664</v>
      </c>
      <c r="QS124" s="1059">
        <v>1614</v>
      </c>
      <c r="QT124" s="1059">
        <v>1605</v>
      </c>
      <c r="QU124" s="1059">
        <v>1655</v>
      </c>
      <c r="QV124" s="1059">
        <v>1652</v>
      </c>
      <c r="QW124" s="1059">
        <v>1663</v>
      </c>
      <c r="QX124" s="1059">
        <v>1686</v>
      </c>
      <c r="QY124" s="1059">
        <v>1670</v>
      </c>
      <c r="QZ124" s="1059">
        <v>1536</v>
      </c>
      <c r="RA124" s="1059">
        <v>1656</v>
      </c>
      <c r="RB124" s="1059">
        <v>1829</v>
      </c>
      <c r="RC124" s="1059">
        <v>1794</v>
      </c>
      <c r="RD124" s="1059">
        <v>1673</v>
      </c>
      <c r="RE124" s="1059">
        <v>1115</v>
      </c>
      <c r="RF124" s="1059">
        <v>1007</v>
      </c>
      <c r="RG124" s="1059">
        <v>1178</v>
      </c>
      <c r="RH124" s="1059">
        <v>1186</v>
      </c>
      <c r="RI124" s="1059">
        <v>1373</v>
      </c>
      <c r="RJ124" s="1126">
        <v>1298</v>
      </c>
      <c r="RK124" s="1059">
        <v>1249</v>
      </c>
      <c r="RL124" s="1059">
        <v>1374</v>
      </c>
      <c r="RM124" s="1059">
        <v>1400</v>
      </c>
      <c r="RN124" s="1059">
        <v>1511</v>
      </c>
      <c r="RO124" s="1059">
        <v>1584</v>
      </c>
      <c r="RP124" s="1059">
        <v>1621</v>
      </c>
      <c r="RQ124" s="1059">
        <v>1573</v>
      </c>
      <c r="RR124" s="1059">
        <v>1561</v>
      </c>
      <c r="RS124" s="1059">
        <v>1624</v>
      </c>
      <c r="RT124" s="1059">
        <v>1594</v>
      </c>
      <c r="RU124" s="1059">
        <v>1590</v>
      </c>
      <c r="RV124" s="1059">
        <v>1652</v>
      </c>
      <c r="RW124" s="1059">
        <v>1652</v>
      </c>
      <c r="RX124" s="1059">
        <v>1575</v>
      </c>
      <c r="RY124" s="1059">
        <v>1654</v>
      </c>
      <c r="RZ124" s="1059">
        <v>1814</v>
      </c>
      <c r="SA124" s="1059">
        <v>1778</v>
      </c>
      <c r="SB124" s="1059">
        <v>1753</v>
      </c>
      <c r="SC124" s="1059">
        <v>1584</v>
      </c>
      <c r="SD124" s="1059">
        <v>1117</v>
      </c>
      <c r="SE124" s="1059">
        <v>1079</v>
      </c>
      <c r="SF124" s="1059">
        <v>1035</v>
      </c>
      <c r="SG124" s="1059">
        <v>1321</v>
      </c>
      <c r="SH124" s="1059">
        <v>1252</v>
      </c>
      <c r="SI124" s="1126">
        <v>1214</v>
      </c>
      <c r="SJ124" s="1059">
        <v>1283</v>
      </c>
      <c r="SK124" s="1059">
        <v>1315</v>
      </c>
      <c r="SL124" s="1059">
        <v>1463</v>
      </c>
      <c r="SM124" s="1059">
        <v>1524</v>
      </c>
      <c r="SN124" s="1059">
        <v>1587</v>
      </c>
      <c r="SO124" s="1059">
        <v>1553</v>
      </c>
      <c r="SP124" s="1059">
        <v>1534</v>
      </c>
      <c r="SQ124" s="1059">
        <v>1588</v>
      </c>
      <c r="SR124" s="1059">
        <v>1567</v>
      </c>
      <c r="SS124" s="1059">
        <v>1529</v>
      </c>
      <c r="ST124" s="1059">
        <v>1539</v>
      </c>
      <c r="SU124" s="1059">
        <v>1554</v>
      </c>
      <c r="SV124" s="1059">
        <v>1564</v>
      </c>
      <c r="SW124" s="1059">
        <v>1700</v>
      </c>
      <c r="SX124" s="1059">
        <v>1775</v>
      </c>
      <c r="SY124" s="1059">
        <v>1743</v>
      </c>
      <c r="SZ124" s="1059">
        <v>1728</v>
      </c>
      <c r="TA124" s="1059">
        <v>1676</v>
      </c>
      <c r="TB124" s="1059">
        <v>1604</v>
      </c>
      <c r="TC124" s="1059">
        <v>1201</v>
      </c>
      <c r="TD124" s="1059">
        <v>970</v>
      </c>
      <c r="TE124" s="1059">
        <v>1189</v>
      </c>
      <c r="TF124" s="1059">
        <v>1171</v>
      </c>
      <c r="TG124" s="1059">
        <v>1183</v>
      </c>
      <c r="TH124" s="1126">
        <v>1213</v>
      </c>
      <c r="TI124" s="1059">
        <v>572</v>
      </c>
      <c r="TJ124" s="1059">
        <v>798</v>
      </c>
      <c r="TK124" s="1059">
        <v>1370</v>
      </c>
      <c r="TL124" s="1060">
        <v>0.58248175182481754</v>
      </c>
      <c r="TM124" s="1060">
        <v>0.55617303817911246</v>
      </c>
      <c r="TN124" s="1060">
        <v>0.60832920372731425</v>
      </c>
      <c r="TO124" s="1126" t="s">
        <v>3499</v>
      </c>
      <c r="TP124" s="1059">
        <v>560</v>
      </c>
      <c r="TQ124" s="1059">
        <v>938</v>
      </c>
      <c r="TR124" s="1059">
        <v>1498</v>
      </c>
      <c r="TS124" s="1060">
        <v>0.62616822429906538</v>
      </c>
      <c r="TT124" s="1060">
        <v>0.60137418500786555</v>
      </c>
      <c r="TU124" s="1060">
        <v>0.65031682923329193</v>
      </c>
      <c r="TV124" s="1126" t="s">
        <v>2154</v>
      </c>
      <c r="TW124" s="1059">
        <v>513</v>
      </c>
      <c r="TX124" s="1059">
        <v>1002</v>
      </c>
      <c r="TY124" s="1059">
        <v>1515</v>
      </c>
      <c r="TZ124" s="1060">
        <v>0.66138613861386142</v>
      </c>
      <c r="UA124" s="1060">
        <v>0.6371747439915274</v>
      </c>
      <c r="UB124" s="1060">
        <v>0.68478117652942316</v>
      </c>
      <c r="UC124" s="1126" t="s">
        <v>2154</v>
      </c>
      <c r="UD124" s="1059">
        <v>415</v>
      </c>
      <c r="UE124" s="1059">
        <v>1065</v>
      </c>
      <c r="UF124" s="1059">
        <v>1480</v>
      </c>
      <c r="UG124" s="1060">
        <v>0.71959459459459463</v>
      </c>
      <c r="UH124" s="1060">
        <v>0.69616348604731715</v>
      </c>
      <c r="UI124" s="1060">
        <v>0.74188870351517011</v>
      </c>
      <c r="UJ124" s="1126" t="s">
        <v>3499</v>
      </c>
      <c r="UK124" s="1059">
        <v>395</v>
      </c>
      <c r="UL124" s="1059">
        <v>1129</v>
      </c>
      <c r="UM124" s="1059">
        <v>1524</v>
      </c>
      <c r="UN124" s="1060">
        <v>0.74081364829396323</v>
      </c>
      <c r="UO124" s="1060">
        <v>0.71822783316759675</v>
      </c>
      <c r="UP124" s="1060">
        <v>0.76218850568902652</v>
      </c>
      <c r="UQ124" s="1126" t="s">
        <v>3499</v>
      </c>
      <c r="UR124" s="1059">
        <v>20322</v>
      </c>
      <c r="US124" s="1059">
        <v>19957</v>
      </c>
      <c r="UT124" s="1059">
        <v>365</v>
      </c>
      <c r="UU124" s="1059">
        <v>312</v>
      </c>
      <c r="UV124" s="1060">
        <v>0.85479452054794525</v>
      </c>
      <c r="UW124" s="1059">
        <v>53</v>
      </c>
      <c r="UX124" s="1072">
        <v>0.14520547945205478</v>
      </c>
      <c r="UY124" s="1059">
        <v>14358</v>
      </c>
      <c r="UZ124" s="1059">
        <v>10100</v>
      </c>
      <c r="VA124" s="1059">
        <v>2045</v>
      </c>
      <c r="VB124" s="1059">
        <v>2213</v>
      </c>
      <c r="VC124" s="1060">
        <v>0.70344059061150577</v>
      </c>
      <c r="VD124" s="1060">
        <v>0.1424293077030227</v>
      </c>
      <c r="VE124" s="1072">
        <v>0.1541301016854715</v>
      </c>
      <c r="VF124" s="1059">
        <v>38935</v>
      </c>
      <c r="VG124" s="1059">
        <v>2063</v>
      </c>
      <c r="VH124" s="1059">
        <v>2426</v>
      </c>
      <c r="VI124" s="1059">
        <v>1033</v>
      </c>
      <c r="VJ124" s="1059">
        <v>27411</v>
      </c>
      <c r="VK124" s="1059">
        <v>2198</v>
      </c>
      <c r="VL124" s="1059">
        <v>15459</v>
      </c>
      <c r="VM124" s="1072">
        <v>0.14218254738340125</v>
      </c>
      <c r="VN124" s="1059">
        <v>10348</v>
      </c>
      <c r="VO124" s="1059">
        <v>9</v>
      </c>
      <c r="VP124" s="1059">
        <v>1777</v>
      </c>
      <c r="VQ124" s="1059">
        <v>2474</v>
      </c>
      <c r="VR124" s="1059">
        <v>921</v>
      </c>
      <c r="VS124" s="1126">
        <v>15529</v>
      </c>
      <c r="VT124" s="1059">
        <v>5540</v>
      </c>
      <c r="VU124" s="1059">
        <v>4908</v>
      </c>
      <c r="VV124" s="1059">
        <v>623</v>
      </c>
      <c r="VW124" s="1059">
        <v>7</v>
      </c>
      <c r="VX124" s="1059">
        <v>630</v>
      </c>
      <c r="VY124" s="1060">
        <v>0.11245487364620939</v>
      </c>
      <c r="VZ124" s="1072">
        <v>0.11371841155234658</v>
      </c>
      <c r="WA124" s="1059">
        <v>570</v>
      </c>
      <c r="WB124" s="1059">
        <v>490</v>
      </c>
      <c r="WC124" s="1059">
        <v>445</v>
      </c>
      <c r="WD124" s="1059">
        <v>405</v>
      </c>
      <c r="WE124" s="1059">
        <v>380</v>
      </c>
      <c r="WF124" s="1059">
        <v>345</v>
      </c>
      <c r="WG124" s="1126">
        <v>320</v>
      </c>
      <c r="WH124" s="1059">
        <v>2460</v>
      </c>
      <c r="WI124" s="1059">
        <v>693</v>
      </c>
      <c r="WJ124" s="1060">
        <v>0.2817073170731707</v>
      </c>
      <c r="WK124" s="1126">
        <v>257</v>
      </c>
      <c r="WL124" s="1059">
        <v>88</v>
      </c>
      <c r="WM124" s="1060">
        <v>7.1661237785016291E-2</v>
      </c>
      <c r="WN124" s="1060">
        <v>5.8531757717505156E-2</v>
      </c>
      <c r="WO124" s="1072">
        <v>8.7462239751021131E-2</v>
      </c>
      <c r="WP124" s="1059" t="s">
        <v>770</v>
      </c>
      <c r="WQ124" s="1060">
        <v>5.5E-2</v>
      </c>
      <c r="WR124" s="1060" t="s">
        <v>770</v>
      </c>
      <c r="WS124" s="1072" t="s">
        <v>770</v>
      </c>
      <c r="WT124" s="1059">
        <v>77</v>
      </c>
      <c r="WU124" s="1060">
        <v>6.7543859649122809E-2</v>
      </c>
      <c r="WV124" s="1060">
        <v>5.4380262595957997E-2</v>
      </c>
      <c r="WW124" s="1072">
        <v>8.3612164242136702E-2</v>
      </c>
      <c r="WX124" s="1059">
        <v>89</v>
      </c>
      <c r="WY124" s="1060">
        <v>6.7220543806646521E-2</v>
      </c>
      <c r="WZ124" s="1060">
        <v>5.4946125523778991E-2</v>
      </c>
      <c r="XA124" s="1072">
        <v>8.1999032810254641E-2</v>
      </c>
      <c r="XB124" s="1059">
        <v>1504</v>
      </c>
      <c r="XC124" s="1059">
        <v>54923</v>
      </c>
      <c r="XD124" s="1072">
        <v>2.7383791854050217E-2</v>
      </c>
      <c r="XE124" s="1059">
        <v>610</v>
      </c>
      <c r="XF124" s="1059">
        <v>6660</v>
      </c>
      <c r="XG124" s="1060">
        <v>9.1591591591591595E-2</v>
      </c>
      <c r="XH124" s="1060">
        <v>8.4897475476981066E-2</v>
      </c>
      <c r="XI124" s="1060">
        <v>9.8756572474705692E-2</v>
      </c>
      <c r="XJ124" s="1059">
        <v>760</v>
      </c>
      <c r="XK124" s="1059">
        <v>6765</v>
      </c>
      <c r="XL124" s="1060">
        <v>0.1123429416112343</v>
      </c>
      <c r="XM124" s="1060">
        <v>0.10503680922210816</v>
      </c>
      <c r="XN124" s="1060">
        <v>0.12008908094554045</v>
      </c>
      <c r="XO124" s="1059">
        <v>775</v>
      </c>
      <c r="XP124" s="1059">
        <v>6820</v>
      </c>
      <c r="XQ124" s="1060">
        <v>0.11363636363636363</v>
      </c>
      <c r="XR124" s="1060">
        <v>0.10632066832115258</v>
      </c>
      <c r="XS124" s="1060">
        <v>0.12138706319599071</v>
      </c>
      <c r="XT124" s="1059">
        <v>735</v>
      </c>
      <c r="XU124" s="1059">
        <v>6770</v>
      </c>
      <c r="XV124" s="1060">
        <v>0.1085672082717873</v>
      </c>
      <c r="XW124" s="1060">
        <v>0.10137746917468257</v>
      </c>
      <c r="XX124" s="1060">
        <v>0.11620091198177358</v>
      </c>
      <c r="XY124" s="1059">
        <v>735</v>
      </c>
      <c r="XZ124" s="1059">
        <v>6750</v>
      </c>
      <c r="YA124" s="1060">
        <v>0.10888888888888888</v>
      </c>
      <c r="YB124" s="1060">
        <v>0.10167901541892954</v>
      </c>
      <c r="YC124" s="1060">
        <v>0.11654367574238257</v>
      </c>
      <c r="YD124" s="1059">
        <v>695</v>
      </c>
      <c r="YE124" s="1059">
        <v>5935</v>
      </c>
      <c r="YF124" s="1060">
        <v>0.11710193765796124</v>
      </c>
      <c r="YG124" s="1060">
        <v>0.10916809688863628</v>
      </c>
      <c r="YH124" s="1060">
        <v>0.12553112323458893</v>
      </c>
      <c r="YI124" s="1059">
        <v>725</v>
      </c>
      <c r="YJ124" s="1059" t="s">
        <v>770</v>
      </c>
      <c r="YK124" s="1060">
        <v>0.11600000000000001</v>
      </c>
      <c r="YL124" s="1060">
        <v>0.108</v>
      </c>
      <c r="YM124" s="1072">
        <v>0.124</v>
      </c>
      <c r="YN124" s="1059">
        <v>795</v>
      </c>
      <c r="YO124" s="1059">
        <v>770</v>
      </c>
      <c r="YP124" s="1059">
        <v>760</v>
      </c>
      <c r="YQ124" s="1059">
        <v>765</v>
      </c>
      <c r="YR124" s="1059">
        <v>640</v>
      </c>
      <c r="YS124" s="1059">
        <v>545</v>
      </c>
      <c r="YT124" s="1126">
        <v>570</v>
      </c>
      <c r="YU124" s="1059">
        <v>47</v>
      </c>
      <c r="YV124" s="1059">
        <v>537</v>
      </c>
      <c r="YW124" s="1060">
        <v>8.752327746741155E-2</v>
      </c>
      <c r="YX124" s="1060">
        <v>6.6456548514416805E-2</v>
      </c>
      <c r="YY124" s="1060">
        <v>0.11444944015375523</v>
      </c>
      <c r="YZ124" s="1059">
        <v>40</v>
      </c>
      <c r="ZA124" s="1059">
        <v>537</v>
      </c>
      <c r="ZB124" s="1060">
        <v>7.4487895716946001E-2</v>
      </c>
      <c r="ZC124" s="1060">
        <v>5.5176511356156623E-2</v>
      </c>
      <c r="ZD124" s="1060">
        <v>9.9843887789113406E-2</v>
      </c>
      <c r="ZE124" s="1059">
        <v>45</v>
      </c>
      <c r="ZF124" s="1059">
        <v>534</v>
      </c>
      <c r="ZG124" s="1060">
        <v>8.4269662921348312E-2</v>
      </c>
      <c r="ZH124" s="1060">
        <v>6.3575050069681782E-2</v>
      </c>
      <c r="ZI124" s="1060">
        <v>0.11090286955082677</v>
      </c>
      <c r="ZJ124" s="1059">
        <v>79</v>
      </c>
      <c r="ZK124" s="1059">
        <v>528</v>
      </c>
      <c r="ZL124" s="1060">
        <v>0.14962121212121213</v>
      </c>
      <c r="ZM124" s="1060">
        <v>0.12173136916747594</v>
      </c>
      <c r="ZN124" s="1072">
        <v>0.18257258483333016</v>
      </c>
      <c r="ZO124" s="1059">
        <v>1333</v>
      </c>
      <c r="ZP124" s="1059">
        <v>317</v>
      </c>
      <c r="ZQ124" s="1059">
        <v>1016</v>
      </c>
      <c r="ZR124" s="1060">
        <v>0.76219054763690919</v>
      </c>
      <c r="ZS124" s="1059">
        <v>455</v>
      </c>
      <c r="ZT124" s="1059">
        <v>140</v>
      </c>
      <c r="ZU124" s="1059">
        <v>595</v>
      </c>
      <c r="ZV124" s="1060">
        <v>0.44783464566929132</v>
      </c>
      <c r="ZW124" s="1060">
        <v>0.41751116248038883</v>
      </c>
      <c r="ZX124" s="1060">
        <v>0.47855111358889907</v>
      </c>
      <c r="ZY124" s="1060">
        <v>0.58562992125984248</v>
      </c>
      <c r="ZZ124" s="1060">
        <v>0.55507221547752905</v>
      </c>
      <c r="AAA124" s="1072">
        <v>0.61554253889930022</v>
      </c>
      <c r="AAB124" s="1059">
        <v>206</v>
      </c>
      <c r="AAC124" s="1059">
        <v>1064</v>
      </c>
      <c r="AAD124" s="1059">
        <v>1270</v>
      </c>
      <c r="AAE124" s="1060">
        <v>0.83779527559055122</v>
      </c>
      <c r="AAF124" s="1059">
        <v>459</v>
      </c>
      <c r="AAG124" s="1060">
        <v>0.43139097744360905</v>
      </c>
      <c r="AAH124" s="1060">
        <v>0.40193125035990879</v>
      </c>
      <c r="AAI124" s="1060">
        <v>0.46134433348824055</v>
      </c>
      <c r="AAJ124" s="1059">
        <v>147</v>
      </c>
      <c r="AAK124" s="1059">
        <v>606</v>
      </c>
      <c r="AAL124" s="1060">
        <v>0.56954887218045114</v>
      </c>
      <c r="AAM124" s="1060">
        <v>0.53959997001661386</v>
      </c>
      <c r="AAN124" s="1072">
        <v>0.59899738334279651</v>
      </c>
      <c r="AAO124" s="1059">
        <v>1127</v>
      </c>
      <c r="AAP124" s="1059">
        <v>518</v>
      </c>
      <c r="AAQ124" s="1060">
        <v>0.45962732919254656</v>
      </c>
      <c r="AAR124" s="1060">
        <v>0.43071744831425007</v>
      </c>
      <c r="AAS124" s="1060">
        <v>0.48881150130977591</v>
      </c>
      <c r="AAT124" s="1059">
        <v>156</v>
      </c>
      <c r="AAU124" s="1059">
        <v>674</v>
      </c>
      <c r="AAV124" s="1060">
        <v>0.59804791481810116</v>
      </c>
      <c r="AAW124" s="1060">
        <v>0.56913684499005646</v>
      </c>
      <c r="AAX124" s="1072">
        <v>0.62629284878016611</v>
      </c>
      <c r="AAY124" s="1059">
        <v>1254</v>
      </c>
      <c r="AAZ124" s="1059">
        <v>1219</v>
      </c>
      <c r="ABA124" s="1059">
        <v>35</v>
      </c>
      <c r="ABB124" s="1060">
        <v>0.97208931419457734</v>
      </c>
      <c r="ABC124" s="1059">
        <v>572</v>
      </c>
      <c r="ABD124" s="1060">
        <v>0.46923707957342081</v>
      </c>
      <c r="ABE124" s="1060">
        <v>0.44136245723630219</v>
      </c>
      <c r="ABF124" s="1060">
        <v>0.49730498042783305</v>
      </c>
      <c r="ABG124" s="1059">
        <v>168</v>
      </c>
      <c r="ABH124" s="1059">
        <v>740</v>
      </c>
      <c r="ABI124" s="1060">
        <v>0.60705496308449547</v>
      </c>
      <c r="ABJ124" s="1060">
        <v>0.57934229888091016</v>
      </c>
      <c r="ABK124" s="1072">
        <v>0.63409501804789914</v>
      </c>
      <c r="ABL124" s="1059">
        <v>38935</v>
      </c>
      <c r="ABM124" s="1059">
        <v>23476</v>
      </c>
      <c r="ABN124" s="1059">
        <v>15459</v>
      </c>
      <c r="ABO124" s="1059">
        <v>2063</v>
      </c>
      <c r="ABP124" s="1059">
        <v>1468</v>
      </c>
      <c r="ABQ124" s="1059">
        <v>2914</v>
      </c>
      <c r="ABR124" s="1059">
        <v>2426</v>
      </c>
      <c r="ABS124" s="1059">
        <v>2855</v>
      </c>
      <c r="ABT124" s="1059">
        <v>1535</v>
      </c>
      <c r="ABU124" s="1059">
        <v>1033</v>
      </c>
      <c r="ABV124" s="1059">
        <v>987</v>
      </c>
      <c r="ABW124" s="1126">
        <v>178</v>
      </c>
      <c r="ABX124" s="1059">
        <v>570</v>
      </c>
      <c r="ABY124" s="1059">
        <v>475</v>
      </c>
      <c r="ABZ124" s="1059">
        <v>340</v>
      </c>
      <c r="ACA124" s="1059">
        <v>180</v>
      </c>
      <c r="ACB124" s="1059">
        <v>1325</v>
      </c>
      <c r="ACC124" s="1059">
        <v>1535</v>
      </c>
      <c r="ACD124" s="1059">
        <v>835</v>
      </c>
      <c r="ACE124" s="1059">
        <v>545</v>
      </c>
      <c r="ACF124" s="1059">
        <v>455</v>
      </c>
      <c r="ACG124" s="1059">
        <v>355</v>
      </c>
      <c r="ACH124" s="1059">
        <v>230</v>
      </c>
      <c r="ACI124" s="1059">
        <v>1340</v>
      </c>
      <c r="ACJ124" s="1059">
        <v>1545</v>
      </c>
      <c r="ACK124" s="1059">
        <v>860</v>
      </c>
      <c r="ACL124" s="1059">
        <v>640</v>
      </c>
      <c r="ACM124" s="1059">
        <v>525</v>
      </c>
      <c r="ACN124" s="1059">
        <v>420</v>
      </c>
      <c r="ACO124" s="1059">
        <v>180</v>
      </c>
      <c r="ACP124" s="1059">
        <v>1585</v>
      </c>
      <c r="ACQ124" s="1059">
        <v>1750</v>
      </c>
      <c r="ACR124" s="1059">
        <v>950</v>
      </c>
      <c r="ACS124" s="1059">
        <v>765</v>
      </c>
      <c r="ACT124" s="1059">
        <v>625</v>
      </c>
      <c r="ACU124" s="1059">
        <v>440</v>
      </c>
      <c r="ACV124" s="1059">
        <v>185</v>
      </c>
      <c r="ACW124" s="1059">
        <v>1840</v>
      </c>
      <c r="ACX124" s="1059">
        <v>2035</v>
      </c>
      <c r="ACY124" s="1059">
        <v>1095</v>
      </c>
      <c r="ACZ124" s="1059">
        <v>760</v>
      </c>
      <c r="ADA124" s="1059">
        <v>725</v>
      </c>
      <c r="ADB124" s="1059">
        <v>535</v>
      </c>
      <c r="ADC124" s="1059">
        <v>205</v>
      </c>
      <c r="ADD124" s="1059">
        <v>2005</v>
      </c>
      <c r="ADE124" s="1059">
        <v>2210</v>
      </c>
      <c r="ADF124" s="1059">
        <v>1285</v>
      </c>
      <c r="ADG124" s="1059">
        <v>770</v>
      </c>
      <c r="ADH124" s="1059">
        <v>785</v>
      </c>
      <c r="ADI124" s="1059">
        <v>565</v>
      </c>
      <c r="ADJ124" s="1059">
        <v>260</v>
      </c>
      <c r="ADK124" s="1059">
        <v>2115</v>
      </c>
      <c r="ADL124" s="1059">
        <v>2295</v>
      </c>
      <c r="ADM124" s="1126">
        <v>1335</v>
      </c>
      <c r="ADN124" s="1059">
        <v>1346</v>
      </c>
      <c r="ADO124" s="1059">
        <v>1306</v>
      </c>
      <c r="ADP124" s="1060">
        <v>0.97028231797919762</v>
      </c>
      <c r="ADQ124" s="1059">
        <v>1304</v>
      </c>
      <c r="ADR124" s="1060">
        <v>0.9687964338781575</v>
      </c>
      <c r="ADS124" s="1059">
        <v>1335</v>
      </c>
      <c r="ADT124" s="1059">
        <v>1295</v>
      </c>
      <c r="ADU124" s="1060">
        <v>0.97003745318352064</v>
      </c>
      <c r="ADV124" s="1059">
        <v>1265</v>
      </c>
      <c r="ADW124" s="1060">
        <v>0.94756554307116103</v>
      </c>
      <c r="ADX124" s="1059">
        <v>1273</v>
      </c>
      <c r="ADY124" s="1060">
        <v>0.9535580524344569</v>
      </c>
      <c r="ADZ124" s="1059">
        <v>1267</v>
      </c>
      <c r="AEA124" s="1060">
        <v>0.94906367041198503</v>
      </c>
      <c r="AEB124" s="1059">
        <v>1408</v>
      </c>
      <c r="AEC124" s="1059">
        <v>1368</v>
      </c>
      <c r="AED124" s="1060">
        <v>0.97159090909090906</v>
      </c>
      <c r="AEE124" s="1059">
        <v>1322</v>
      </c>
      <c r="AEF124" s="1060">
        <v>0.93892045454545459</v>
      </c>
      <c r="AEG124" s="1059">
        <v>1368</v>
      </c>
      <c r="AEH124" s="1060">
        <v>0.97159090909090906</v>
      </c>
      <c r="AEI124" s="1059">
        <v>1362</v>
      </c>
      <c r="AEJ124" s="1060">
        <v>0.96732954545454541</v>
      </c>
      <c r="AEK124" s="1059">
        <v>1335</v>
      </c>
      <c r="AEL124" s="1060">
        <v>0.94815340909090906</v>
      </c>
      <c r="AEM124" s="1059">
        <v>1348</v>
      </c>
      <c r="AEN124" s="1060">
        <v>0.95738636363636365</v>
      </c>
      <c r="AEO124" s="1059">
        <v>1316</v>
      </c>
      <c r="AEP124" s="1072">
        <v>0.93465909090909094</v>
      </c>
      <c r="AEQ124" s="1158">
        <v>1272</v>
      </c>
      <c r="AER124" s="1042">
        <v>1229</v>
      </c>
      <c r="AES124" s="1144">
        <v>0.9661949685534591</v>
      </c>
      <c r="AET124" s="64">
        <v>303</v>
      </c>
      <c r="AEU124" s="1144">
        <v>0.23820754716981132</v>
      </c>
      <c r="AEV124" s="1042">
        <v>1230</v>
      </c>
      <c r="AEW124" s="1144">
        <v>0.96698113207547165</v>
      </c>
      <c r="AEX124" s="1042">
        <v>1358</v>
      </c>
      <c r="AEY124" s="1042">
        <v>1328</v>
      </c>
      <c r="AEZ124" s="1144">
        <v>0.9779086892488954</v>
      </c>
      <c r="AFA124" s="65">
        <v>1291</v>
      </c>
      <c r="AFB124" s="1144">
        <v>0.95066273932253309</v>
      </c>
      <c r="AFC124" s="65">
        <v>979</v>
      </c>
      <c r="AFD124" s="1144">
        <v>0.72091310751104565</v>
      </c>
      <c r="AFE124" s="1042">
        <v>1302</v>
      </c>
      <c r="AFF124" s="1144">
        <v>0.95876288659793818</v>
      </c>
      <c r="AFG124" s="1042">
        <v>967</v>
      </c>
      <c r="AFH124" s="1144">
        <v>0.71207658321060385</v>
      </c>
      <c r="AFI124" s="1042">
        <v>1548</v>
      </c>
      <c r="AFJ124" s="1042">
        <v>1505</v>
      </c>
      <c r="AFK124" s="1144">
        <v>0.97222222222222221</v>
      </c>
      <c r="AFL124" s="65">
        <v>1424</v>
      </c>
      <c r="AFM124" s="1144">
        <v>0.91989664082687339</v>
      </c>
      <c r="AFN124" s="65">
        <v>1505</v>
      </c>
      <c r="AFO124" s="1144">
        <v>0.97222222222222221</v>
      </c>
      <c r="AFP124" s="65">
        <v>1503</v>
      </c>
      <c r="AFQ124" s="1144">
        <v>0.97093023255813948</v>
      </c>
      <c r="AFR124" s="65">
        <v>1130</v>
      </c>
      <c r="AFS124" s="1144">
        <v>0.72997416020671835</v>
      </c>
      <c r="AFT124" s="65">
        <v>1420</v>
      </c>
      <c r="AFU124" s="1144">
        <v>0.91731266149870805</v>
      </c>
      <c r="AFV124" s="1042">
        <v>1440</v>
      </c>
      <c r="AFW124" s="1144">
        <v>0.93023255813953487</v>
      </c>
      <c r="AFX124" s="1042">
        <v>1439</v>
      </c>
      <c r="AFY124" s="1144">
        <v>0.92958656330749356</v>
      </c>
      <c r="AFZ124" s="1042">
        <v>1135</v>
      </c>
      <c r="AGA124" s="1144">
        <v>0.73320413436692511</v>
      </c>
      <c r="AGB124" s="1042">
        <v>1059</v>
      </c>
      <c r="AGC124" s="802">
        <v>0.68410852713178294</v>
      </c>
      <c r="AGD124" s="1042">
        <v>1324</v>
      </c>
      <c r="AGE124" s="1039">
        <v>1283</v>
      </c>
      <c r="AGF124" s="1145">
        <v>0.9690332326283988</v>
      </c>
      <c r="AGG124" s="1039">
        <v>9</v>
      </c>
      <c r="AGH124" s="1145">
        <v>6.7975830815709968E-3</v>
      </c>
      <c r="AGI124" s="1039">
        <v>1281</v>
      </c>
      <c r="AGJ124" s="1145">
        <v>0.96752265861027187</v>
      </c>
      <c r="AGK124" s="1039">
        <v>1392</v>
      </c>
      <c r="AGL124" s="1039">
        <v>1361</v>
      </c>
      <c r="AGM124" s="1145">
        <v>0.97772988505747127</v>
      </c>
      <c r="AGN124" s="1039">
        <v>1317</v>
      </c>
      <c r="AGO124" s="1145">
        <v>0.94612068965517238</v>
      </c>
      <c r="AGP124" s="1039">
        <v>1328</v>
      </c>
      <c r="AGQ124" s="1145">
        <v>0.95402298850574707</v>
      </c>
      <c r="AGR124" s="1039">
        <v>1331</v>
      </c>
      <c r="AGS124" s="1145">
        <v>0.95617816091954022</v>
      </c>
      <c r="AGT124" s="1039">
        <v>1321</v>
      </c>
      <c r="AGU124" s="1145">
        <v>0.9489942528735632</v>
      </c>
      <c r="AGV124" s="1039">
        <v>1604</v>
      </c>
      <c r="AGW124" s="1039">
        <v>1553</v>
      </c>
      <c r="AGX124" s="1145">
        <v>0.96820448877805487</v>
      </c>
      <c r="AGY124" s="1039">
        <v>1480</v>
      </c>
      <c r="AGZ124" s="1145">
        <v>0.92269326683291775</v>
      </c>
      <c r="AHA124" s="1039">
        <v>1553</v>
      </c>
      <c r="AHB124" s="1145">
        <v>0.96820448877805487</v>
      </c>
      <c r="AHC124" s="1039">
        <v>1552</v>
      </c>
      <c r="AHD124" s="1145">
        <v>0.96758104738154616</v>
      </c>
      <c r="AHE124" s="1039">
        <v>1546</v>
      </c>
      <c r="AHF124" s="1145">
        <v>0.96384039900249374</v>
      </c>
      <c r="AHG124" s="1039">
        <v>1377</v>
      </c>
      <c r="AHH124" s="1145">
        <v>0.85847880299251866</v>
      </c>
      <c r="AHI124" s="1039">
        <v>1504</v>
      </c>
      <c r="AHJ124" s="1145">
        <v>0.93765586034912718</v>
      </c>
      <c r="AHK124" s="1039">
        <v>1469</v>
      </c>
      <c r="AHL124" s="1145">
        <v>0.91583541147132175</v>
      </c>
      <c r="AHM124" s="1039">
        <v>1551</v>
      </c>
      <c r="AHN124" s="1145">
        <v>0.96695760598503744</v>
      </c>
      <c r="AHO124" s="1039">
        <v>1489</v>
      </c>
      <c r="AHP124" s="749">
        <v>0.92830423940149631</v>
      </c>
    </row>
    <row r="125" spans="1:900" x14ac:dyDescent="0.2">
      <c r="A125" s="1978"/>
      <c r="B125" s="17" t="s">
        <v>698</v>
      </c>
      <c r="C125" s="1016" t="s">
        <v>787</v>
      </c>
      <c r="D125" s="12" t="s">
        <v>770</v>
      </c>
      <c r="E125" s="1" t="s">
        <v>770</v>
      </c>
      <c r="F125" s="1" t="s">
        <v>770</v>
      </c>
      <c r="G125" s="1" t="s">
        <v>770</v>
      </c>
      <c r="H125" s="1" t="s">
        <v>770</v>
      </c>
      <c r="I125" s="1" t="s">
        <v>770</v>
      </c>
      <c r="J125" s="1" t="s">
        <v>770</v>
      </c>
      <c r="K125" s="1" t="s">
        <v>698</v>
      </c>
      <c r="L125" s="1" t="s">
        <v>741</v>
      </c>
      <c r="M125" s="1" t="s">
        <v>770</v>
      </c>
      <c r="N125" s="1" t="s">
        <v>770</v>
      </c>
      <c r="O125" s="1" t="s">
        <v>770</v>
      </c>
      <c r="P125" s="1" t="s">
        <v>770</v>
      </c>
      <c r="Q125" s="1" t="s">
        <v>770</v>
      </c>
      <c r="R125" s="1" t="s">
        <v>770</v>
      </c>
      <c r="S125" s="1" t="s">
        <v>770</v>
      </c>
      <c r="T125" s="1" t="s">
        <v>770</v>
      </c>
      <c r="U125" s="913" t="s">
        <v>770</v>
      </c>
      <c r="V125" s="1125">
        <v>2030</v>
      </c>
      <c r="W125" s="1059">
        <v>2375</v>
      </c>
      <c r="X125" s="1059">
        <v>25210</v>
      </c>
      <c r="Y125" s="1059">
        <v>29725</v>
      </c>
      <c r="Z125" s="1098">
        <v>8.0523601745339152E-2</v>
      </c>
      <c r="AA125" s="1098">
        <v>7.7228286226360743E-2</v>
      </c>
      <c r="AB125" s="1098">
        <v>8.3946736050897947E-2</v>
      </c>
      <c r="AC125" s="1098">
        <v>7.9899074852817498E-2</v>
      </c>
      <c r="AD125" s="1098">
        <v>7.6870773877418919E-2</v>
      </c>
      <c r="AE125" s="1072">
        <v>8.3035943826516564E-2</v>
      </c>
      <c r="AF125" s="1059">
        <v>1825</v>
      </c>
      <c r="AG125" s="1059">
        <v>2065</v>
      </c>
      <c r="AH125" s="1059">
        <v>25385</v>
      </c>
      <c r="AI125" s="1059">
        <v>30010</v>
      </c>
      <c r="AJ125" s="1098">
        <v>7.1892850108331685E-2</v>
      </c>
      <c r="AK125" s="1098">
        <v>6.8779589054759019E-2</v>
      </c>
      <c r="AL125" s="1098">
        <v>7.5135660672055973E-2</v>
      </c>
      <c r="AM125" s="1098">
        <v>6.8810396534488505E-2</v>
      </c>
      <c r="AN125" s="1098">
        <v>6.6001313890040922E-2</v>
      </c>
      <c r="AO125" s="1072">
        <v>7.172985472735742E-2</v>
      </c>
      <c r="AP125" s="1059">
        <v>1955</v>
      </c>
      <c r="AQ125" s="1059">
        <v>2215</v>
      </c>
      <c r="AR125" s="1059">
        <v>25450</v>
      </c>
      <c r="AS125" s="1059">
        <v>30035</v>
      </c>
      <c r="AT125" s="1098">
        <v>7.6817288801571709E-2</v>
      </c>
      <c r="AU125" s="1098">
        <v>7.3609048052602738E-2</v>
      </c>
      <c r="AV125" s="1098">
        <v>8.015326185855623E-2</v>
      </c>
      <c r="AW125" s="1098">
        <v>7.3747294822706838E-2</v>
      </c>
      <c r="AX125" s="1098">
        <v>7.0845711975670522E-2</v>
      </c>
      <c r="AY125" s="1072">
        <v>7.6757898666201557E-2</v>
      </c>
      <c r="AZ125" s="1059">
        <v>2130</v>
      </c>
      <c r="BA125" s="1059">
        <v>2425</v>
      </c>
      <c r="BB125" s="1059">
        <v>25385</v>
      </c>
      <c r="BC125" s="1059">
        <v>29835</v>
      </c>
      <c r="BD125" s="1098">
        <v>8.3907819578491236E-2</v>
      </c>
      <c r="BE125" s="1098">
        <v>8.0559857105738958E-2</v>
      </c>
      <c r="BF125" s="1098">
        <v>8.7381695711328769E-2</v>
      </c>
      <c r="BG125" s="1098">
        <v>8.128037539802245E-2</v>
      </c>
      <c r="BH125" s="1098">
        <v>7.8233243464380695E-2</v>
      </c>
      <c r="BI125" s="1072">
        <v>8.4435319439419468E-2</v>
      </c>
      <c r="BJ125" s="1059">
        <v>8608</v>
      </c>
      <c r="BK125" s="1059">
        <v>9595</v>
      </c>
      <c r="BL125" s="1059">
        <v>8704</v>
      </c>
      <c r="BM125" s="1059">
        <v>8333</v>
      </c>
      <c r="BN125" s="1059">
        <v>5926</v>
      </c>
      <c r="BO125" s="1059">
        <v>35240</v>
      </c>
      <c r="BP125" s="1059">
        <v>41166</v>
      </c>
      <c r="BQ125" s="1126">
        <v>147089</v>
      </c>
      <c r="BR125" s="1059">
        <v>8631</v>
      </c>
      <c r="BS125" s="1059">
        <v>9268</v>
      </c>
      <c r="BT125" s="1059">
        <v>8534</v>
      </c>
      <c r="BU125" s="1059">
        <v>8511</v>
      </c>
      <c r="BV125" s="1059">
        <v>6083</v>
      </c>
      <c r="BW125" s="1059">
        <v>34944</v>
      </c>
      <c r="BX125" s="1059">
        <v>41027</v>
      </c>
      <c r="BY125" s="1126">
        <v>145651</v>
      </c>
      <c r="BZ125" s="1059">
        <v>8695</v>
      </c>
      <c r="CA125" s="1059">
        <v>8970</v>
      </c>
      <c r="CB125" s="1059">
        <v>8561</v>
      </c>
      <c r="CC125" s="1059">
        <v>8554</v>
      </c>
      <c r="CD125" s="1059">
        <v>6172</v>
      </c>
      <c r="CE125" s="1059">
        <v>34780</v>
      </c>
      <c r="CF125" s="1059">
        <v>40952</v>
      </c>
      <c r="CG125" s="1126">
        <v>144377</v>
      </c>
      <c r="CH125" s="1059">
        <v>8558</v>
      </c>
      <c r="CI125" s="1059">
        <v>8771</v>
      </c>
      <c r="CJ125" s="1059">
        <v>8473</v>
      </c>
      <c r="CK125" s="1059">
        <v>8705</v>
      </c>
      <c r="CL125" s="1059">
        <v>6131</v>
      </c>
      <c r="CM125" s="1059">
        <v>34507</v>
      </c>
      <c r="CN125" s="1059">
        <v>40638</v>
      </c>
      <c r="CO125" s="1126">
        <v>142766</v>
      </c>
      <c r="CP125" s="1059">
        <v>8489</v>
      </c>
      <c r="CQ125" s="1059">
        <v>8532</v>
      </c>
      <c r="CR125" s="1059">
        <v>8507</v>
      </c>
      <c r="CS125" s="1059">
        <v>8512</v>
      </c>
      <c r="CT125" s="1059">
        <v>6246</v>
      </c>
      <c r="CU125" s="1059">
        <v>34040</v>
      </c>
      <c r="CV125" s="1059">
        <v>40286</v>
      </c>
      <c r="CW125" s="1126">
        <v>141162</v>
      </c>
      <c r="CX125" s="1059">
        <v>8327</v>
      </c>
      <c r="CY125" s="1059">
        <v>8209</v>
      </c>
      <c r="CZ125" s="1059">
        <v>8669</v>
      </c>
      <c r="DA125" s="1059">
        <v>8459</v>
      </c>
      <c r="DB125" s="1059">
        <v>6423</v>
      </c>
      <c r="DC125" s="1059">
        <v>33664</v>
      </c>
      <c r="DD125" s="1059">
        <v>40087</v>
      </c>
      <c r="DE125" s="1126">
        <v>140188</v>
      </c>
      <c r="DF125" s="1059">
        <v>8241</v>
      </c>
      <c r="DG125" s="1059">
        <v>8081</v>
      </c>
      <c r="DH125" s="1059">
        <v>8854</v>
      </c>
      <c r="DI125" s="1059">
        <v>8395</v>
      </c>
      <c r="DJ125" s="1059">
        <v>6345</v>
      </c>
      <c r="DK125" s="1059">
        <v>33571</v>
      </c>
      <c r="DL125" s="1059">
        <v>39916</v>
      </c>
      <c r="DM125" s="1126">
        <v>138897</v>
      </c>
      <c r="DN125" s="1059">
        <v>8138</v>
      </c>
      <c r="DO125" s="1059">
        <v>8050</v>
      </c>
      <c r="DP125" s="1059">
        <v>8741</v>
      </c>
      <c r="DQ125" s="1059">
        <v>8414</v>
      </c>
      <c r="DR125" s="1059">
        <v>6290</v>
      </c>
      <c r="DS125" s="1059">
        <v>33343</v>
      </c>
      <c r="DT125" s="1059">
        <v>39633</v>
      </c>
      <c r="DU125" s="1126">
        <v>137209</v>
      </c>
      <c r="DV125" s="1059">
        <v>8157</v>
      </c>
      <c r="DW125" s="1059">
        <v>7946</v>
      </c>
      <c r="DX125" s="1059">
        <v>8773</v>
      </c>
      <c r="DY125" s="1059">
        <v>8380</v>
      </c>
      <c r="DZ125" s="1059">
        <v>6122</v>
      </c>
      <c r="EA125" s="1059">
        <v>33256</v>
      </c>
      <c r="EB125" s="1059">
        <v>39378</v>
      </c>
      <c r="EC125" s="1126">
        <v>135734</v>
      </c>
      <c r="ED125" s="1059">
        <v>7984</v>
      </c>
      <c r="EE125" s="1059">
        <v>8004</v>
      </c>
      <c r="EF125" s="1059">
        <v>8604</v>
      </c>
      <c r="EG125" s="1059">
        <v>8390</v>
      </c>
      <c r="EH125" s="1059">
        <v>6053</v>
      </c>
      <c r="EI125" s="1059">
        <v>32982</v>
      </c>
      <c r="EJ125" s="1059">
        <v>39035</v>
      </c>
      <c r="EK125" s="1126">
        <v>133976</v>
      </c>
      <c r="EL125" s="1059">
        <v>7667</v>
      </c>
      <c r="EM125" s="1059">
        <v>8119</v>
      </c>
      <c r="EN125" s="1059">
        <v>8448</v>
      </c>
      <c r="EO125" s="1059">
        <v>8307</v>
      </c>
      <c r="EP125" s="1059">
        <v>5857</v>
      </c>
      <c r="EQ125" s="1059">
        <v>32541</v>
      </c>
      <c r="ER125" s="1059">
        <v>38398</v>
      </c>
      <c r="ES125" s="1126">
        <v>132061</v>
      </c>
      <c r="ET125" s="1059">
        <v>13</v>
      </c>
      <c r="EU125" s="1059">
        <v>1026</v>
      </c>
      <c r="EV125" s="1059">
        <v>171</v>
      </c>
      <c r="EW125" s="1059">
        <v>169</v>
      </c>
      <c r="EX125" s="1059">
        <v>340</v>
      </c>
      <c r="EY125" s="1059">
        <v>1379</v>
      </c>
      <c r="EZ125" s="1098">
        <v>0.24655547498187091</v>
      </c>
      <c r="FA125" s="1098">
        <v>0.22453194239239013</v>
      </c>
      <c r="FB125" s="1098">
        <v>0.26998711795157976</v>
      </c>
      <c r="FC125" s="64" t="s">
        <v>3498</v>
      </c>
      <c r="FD125" s="1098">
        <v>0.12255257432922408</v>
      </c>
      <c r="FE125" s="1098">
        <v>0.10628574847710796</v>
      </c>
      <c r="FF125" s="1098">
        <v>0.14091645727120766</v>
      </c>
      <c r="FG125" s="1126" t="s">
        <v>3498</v>
      </c>
      <c r="FH125" s="1059">
        <v>13</v>
      </c>
      <c r="FI125" s="1059">
        <v>987</v>
      </c>
      <c r="FJ125" s="1059">
        <v>181</v>
      </c>
      <c r="FK125" s="1059">
        <v>154</v>
      </c>
      <c r="FL125" s="1059">
        <v>335</v>
      </c>
      <c r="FM125" s="1059">
        <v>1335</v>
      </c>
      <c r="FN125" s="1098">
        <v>0.25093632958801498</v>
      </c>
      <c r="FO125" s="1098">
        <v>0.22841662224944978</v>
      </c>
      <c r="FP125" s="1098">
        <v>0.27488528432150527</v>
      </c>
      <c r="FQ125" s="1059" t="s">
        <v>3498</v>
      </c>
      <c r="FR125" s="1098">
        <v>0.11535580524344569</v>
      </c>
      <c r="FS125" s="1098">
        <v>9.9312409129690374E-2</v>
      </c>
      <c r="FT125" s="1098">
        <v>0.13360647515357402</v>
      </c>
      <c r="FU125" s="1126" t="s">
        <v>3498</v>
      </c>
      <c r="FV125" s="1059">
        <v>16</v>
      </c>
      <c r="FW125" s="1059">
        <v>930</v>
      </c>
      <c r="FX125" s="1059">
        <v>180</v>
      </c>
      <c r="FY125" s="1059">
        <v>154</v>
      </c>
      <c r="FZ125" s="1059">
        <v>334</v>
      </c>
      <c r="GA125" s="1059">
        <v>1280</v>
      </c>
      <c r="GB125" s="1098">
        <v>0.26093749999999999</v>
      </c>
      <c r="GC125" s="1098">
        <v>0.23762060433300322</v>
      </c>
      <c r="GD125" s="1098">
        <v>0.28568502207808932</v>
      </c>
      <c r="GE125" s="1059" t="s">
        <v>3498</v>
      </c>
      <c r="GF125" s="1098">
        <v>0.1203125</v>
      </c>
      <c r="GG125" s="1098">
        <v>0.1036167850752151</v>
      </c>
      <c r="GH125" s="1098">
        <v>0.13928038628357886</v>
      </c>
      <c r="GI125" s="1126" t="s">
        <v>3498</v>
      </c>
      <c r="GJ125" s="1059">
        <v>17</v>
      </c>
      <c r="GK125" s="1059">
        <v>918</v>
      </c>
      <c r="GL125" s="1059">
        <v>158</v>
      </c>
      <c r="GM125" s="1059">
        <v>140</v>
      </c>
      <c r="GN125" s="1059">
        <v>298</v>
      </c>
      <c r="GO125" s="1059">
        <v>1233</v>
      </c>
      <c r="GP125" s="1098">
        <v>0.24168694241686942</v>
      </c>
      <c r="GQ125" s="1098">
        <v>0.21861730774055052</v>
      </c>
      <c r="GR125" s="1098">
        <v>0.26636114648480519</v>
      </c>
      <c r="GS125" s="1059" t="s">
        <v>3498</v>
      </c>
      <c r="GT125" s="1098">
        <v>0.11354420113544202</v>
      </c>
      <c r="GU125" s="1098">
        <v>9.7022977798018009E-2</v>
      </c>
      <c r="GV125" s="1098">
        <v>0.13246598119219227</v>
      </c>
      <c r="GW125" s="1126" t="s">
        <v>3498</v>
      </c>
      <c r="GX125" s="1059">
        <v>10</v>
      </c>
      <c r="GY125" s="1059">
        <v>1288</v>
      </c>
      <c r="GZ125" s="1059">
        <v>161</v>
      </c>
      <c r="HA125" s="1059">
        <v>101</v>
      </c>
      <c r="HB125" s="1059">
        <v>262</v>
      </c>
      <c r="HC125" s="1059">
        <v>1560</v>
      </c>
      <c r="HD125" s="1098">
        <v>0.16794871794871793</v>
      </c>
      <c r="HE125" s="1098">
        <v>0.1502190036323082</v>
      </c>
      <c r="HF125" s="1098">
        <v>0.18730975022151522</v>
      </c>
      <c r="HG125" s="1059" t="s">
        <v>3498</v>
      </c>
      <c r="HH125" s="1098">
        <v>6.4743589743589749E-2</v>
      </c>
      <c r="HI125" s="1098">
        <v>5.3570043506805512E-2</v>
      </c>
      <c r="HJ125" s="1098">
        <v>7.8055485193476493E-2</v>
      </c>
      <c r="HK125" s="1126" t="s">
        <v>3498</v>
      </c>
      <c r="HL125" s="1059" t="s">
        <v>3500</v>
      </c>
      <c r="HM125" s="1059" t="s">
        <v>3500</v>
      </c>
      <c r="HN125" s="1059">
        <v>187</v>
      </c>
      <c r="HO125" s="1059">
        <v>93</v>
      </c>
      <c r="HP125" s="1059">
        <v>280</v>
      </c>
      <c r="HQ125" s="1059">
        <v>1573</v>
      </c>
      <c r="HR125" s="1098">
        <v>0.17800381436745072</v>
      </c>
      <c r="HS125" s="1098">
        <v>0.15989189237653953</v>
      </c>
      <c r="HT125" s="1098">
        <v>0.19768461328078019</v>
      </c>
      <c r="HU125" s="1059" t="s">
        <v>3498</v>
      </c>
      <c r="HV125" s="1098">
        <v>5.9122695486331853E-2</v>
      </c>
      <c r="HW125" s="1098">
        <v>4.8506107914673288E-2</v>
      </c>
      <c r="HX125" s="1098">
        <v>7.1887389959662734E-2</v>
      </c>
      <c r="HY125" s="1126" t="s">
        <v>3498</v>
      </c>
      <c r="HZ125" s="1059">
        <v>6</v>
      </c>
      <c r="IA125" s="1059">
        <v>1141</v>
      </c>
      <c r="IB125" s="1059">
        <v>155</v>
      </c>
      <c r="IC125" s="1059">
        <v>84</v>
      </c>
      <c r="ID125" s="1059">
        <v>239</v>
      </c>
      <c r="IE125" s="1059">
        <v>1386</v>
      </c>
      <c r="IF125" s="1098">
        <v>0.17243867243867245</v>
      </c>
      <c r="IG125" s="1098">
        <v>0.15346324473139297</v>
      </c>
      <c r="IH125" s="1098">
        <v>0.19322482948215472</v>
      </c>
      <c r="II125" s="1059" t="s">
        <v>3498</v>
      </c>
      <c r="IJ125" s="1098">
        <v>6.0606060606060608E-2</v>
      </c>
      <c r="IK125" s="1098">
        <v>4.9217547182457778E-2</v>
      </c>
      <c r="IL125" s="1098">
        <v>7.4423503910164515E-2</v>
      </c>
      <c r="IM125" s="1126" t="s">
        <v>3498</v>
      </c>
      <c r="IN125" s="1059" t="s">
        <v>3500</v>
      </c>
      <c r="IO125" s="1059" t="s">
        <v>3500</v>
      </c>
      <c r="IP125" s="1059">
        <v>120</v>
      </c>
      <c r="IQ125" s="1059">
        <v>56</v>
      </c>
      <c r="IR125" s="1059">
        <v>176</v>
      </c>
      <c r="IS125" s="1059">
        <v>959</v>
      </c>
      <c r="IT125" s="1098">
        <v>0.1835245046923879</v>
      </c>
      <c r="IU125" s="1098">
        <v>0.16030398209736091</v>
      </c>
      <c r="IV125" s="1098">
        <v>0.20927031859440123</v>
      </c>
      <c r="IW125" s="1059" t="s">
        <v>3498</v>
      </c>
      <c r="IX125" s="1098">
        <v>5.8394160583941604E-2</v>
      </c>
      <c r="IY125" s="1098">
        <v>4.5240424220212454E-2</v>
      </c>
      <c r="IZ125" s="1098">
        <v>7.5071655987238181E-2</v>
      </c>
      <c r="JA125" s="1126" t="s">
        <v>3498</v>
      </c>
      <c r="JB125" s="1059">
        <v>137291</v>
      </c>
      <c r="JC125" s="1059">
        <v>8336</v>
      </c>
      <c r="JD125" s="1059">
        <v>8162</v>
      </c>
      <c r="JE125" s="1059">
        <v>8474</v>
      </c>
      <c r="JF125" s="1059">
        <v>7648</v>
      </c>
      <c r="JG125" s="1126">
        <v>6392</v>
      </c>
      <c r="JH125" s="1059">
        <v>18423</v>
      </c>
      <c r="JI125" s="1059">
        <v>140</v>
      </c>
      <c r="JJ125" s="1059">
        <v>267</v>
      </c>
      <c r="JK125" s="1059">
        <v>336</v>
      </c>
      <c r="JL125" s="1059">
        <v>363</v>
      </c>
      <c r="JM125" s="1126">
        <v>293</v>
      </c>
      <c r="JN125" s="1060">
        <v>0.13418942246760532</v>
      </c>
      <c r="JO125" s="1060">
        <v>1.6794625719769675E-2</v>
      </c>
      <c r="JP125" s="1060">
        <v>3.2712570448419506E-2</v>
      </c>
      <c r="JQ125" s="1060">
        <v>3.9650696247344817E-2</v>
      </c>
      <c r="JR125" s="1060">
        <v>4.7463389121338913E-2</v>
      </c>
      <c r="JS125" s="1072">
        <v>4.5838548185231538E-2</v>
      </c>
      <c r="JT125" s="1059">
        <v>139860</v>
      </c>
      <c r="JU125" s="1059">
        <v>133018</v>
      </c>
      <c r="JV125" s="1059">
        <v>126341</v>
      </c>
      <c r="JW125" s="1059">
        <v>6677</v>
      </c>
      <c r="JX125" s="1059">
        <v>1235</v>
      </c>
      <c r="JY125" s="1059">
        <v>142</v>
      </c>
      <c r="JZ125" s="1059">
        <v>5300</v>
      </c>
      <c r="KA125" s="1059">
        <v>1967</v>
      </c>
      <c r="KB125" s="1059">
        <v>3761</v>
      </c>
      <c r="KC125" s="1059">
        <v>788</v>
      </c>
      <c r="KD125" s="1059">
        <v>326</v>
      </c>
      <c r="KE125" s="1060">
        <v>0.90333905333905329</v>
      </c>
      <c r="KF125" s="1072">
        <v>9.6660946660946712E-2</v>
      </c>
      <c r="KG125" s="1059">
        <v>8343</v>
      </c>
      <c r="KH125" s="1059">
        <v>7623</v>
      </c>
      <c r="KI125" s="1059">
        <v>7298</v>
      </c>
      <c r="KJ125" s="1059">
        <v>325</v>
      </c>
      <c r="KK125" s="1059">
        <v>30</v>
      </c>
      <c r="KL125" s="1059">
        <v>17</v>
      </c>
      <c r="KM125" s="1059">
        <v>278</v>
      </c>
      <c r="KN125" s="1059">
        <v>336</v>
      </c>
      <c r="KO125" s="1059">
        <v>331</v>
      </c>
      <c r="KP125" s="1059">
        <v>46</v>
      </c>
      <c r="KQ125" s="1059">
        <v>7</v>
      </c>
      <c r="KR125" s="1060">
        <v>0.87474529545726953</v>
      </c>
      <c r="KS125" s="1072">
        <v>0.12525470454273047</v>
      </c>
      <c r="KT125" s="1059">
        <v>5028</v>
      </c>
      <c r="KU125" s="1059">
        <v>4683</v>
      </c>
      <c r="KV125" s="1059">
        <v>4497</v>
      </c>
      <c r="KW125" s="1059">
        <v>186</v>
      </c>
      <c r="KX125" s="1059">
        <v>23</v>
      </c>
      <c r="KY125" s="1059">
        <v>15</v>
      </c>
      <c r="KZ125" s="1059">
        <v>148</v>
      </c>
      <c r="LA125" s="1059">
        <v>163</v>
      </c>
      <c r="LB125" s="1059">
        <v>148</v>
      </c>
      <c r="LC125" s="1059">
        <v>24</v>
      </c>
      <c r="LD125" s="1059">
        <v>10</v>
      </c>
      <c r="LE125" s="1060">
        <v>0.89439140811455842</v>
      </c>
      <c r="LF125" s="1072">
        <v>0.10560859188544158</v>
      </c>
      <c r="LG125" s="1059">
        <v>3147</v>
      </c>
      <c r="LH125" s="1059">
        <v>2933</v>
      </c>
      <c r="LI125" s="1059">
        <v>2845</v>
      </c>
      <c r="LJ125" s="1059">
        <v>88</v>
      </c>
      <c r="LK125" s="1059">
        <v>13</v>
      </c>
      <c r="LL125" s="1059">
        <v>5</v>
      </c>
      <c r="LM125" s="1059">
        <v>70</v>
      </c>
      <c r="LN125" s="1059">
        <v>107</v>
      </c>
      <c r="LO125" s="1059">
        <v>83</v>
      </c>
      <c r="LP125" s="1059">
        <v>18</v>
      </c>
      <c r="LQ125" s="1059">
        <v>6</v>
      </c>
      <c r="LR125" s="1060">
        <v>0.90403558945027007</v>
      </c>
      <c r="LS125" s="1072">
        <v>9.5964410549729928E-2</v>
      </c>
      <c r="LT125" s="1059">
        <v>8755</v>
      </c>
      <c r="LU125" s="1059">
        <v>8199</v>
      </c>
      <c r="LV125" s="1059">
        <v>7898</v>
      </c>
      <c r="LW125" s="1059">
        <v>301</v>
      </c>
      <c r="LX125" s="1059">
        <v>40</v>
      </c>
      <c r="LY125" s="1059">
        <v>18</v>
      </c>
      <c r="LZ125" s="1059">
        <v>243</v>
      </c>
      <c r="MA125" s="1059">
        <v>270</v>
      </c>
      <c r="MB125" s="1059">
        <v>210</v>
      </c>
      <c r="MC125" s="1059">
        <v>59</v>
      </c>
      <c r="MD125" s="1059">
        <v>17</v>
      </c>
      <c r="ME125" s="1060">
        <v>0.90211307824100517</v>
      </c>
      <c r="MF125" s="1072">
        <v>9.7886921758994827E-2</v>
      </c>
      <c r="MG125" s="1059">
        <v>1832</v>
      </c>
      <c r="MH125" s="1059">
        <v>1702</v>
      </c>
      <c r="MI125" s="1059">
        <v>1642</v>
      </c>
      <c r="MJ125" s="1059">
        <v>60</v>
      </c>
      <c r="MK125" s="1059">
        <v>7</v>
      </c>
      <c r="ML125" s="1059">
        <v>7</v>
      </c>
      <c r="MM125" s="1059">
        <v>46</v>
      </c>
      <c r="MN125" s="1059">
        <v>54</v>
      </c>
      <c r="MO125" s="1059">
        <v>58</v>
      </c>
      <c r="MP125" s="1059">
        <v>16</v>
      </c>
      <c r="MQ125" s="1059">
        <v>2</v>
      </c>
      <c r="MR125" s="1060">
        <v>0.89628820960698685</v>
      </c>
      <c r="MS125" s="1072">
        <v>0.10371179039301315</v>
      </c>
      <c r="MT125" s="1059">
        <v>3700</v>
      </c>
      <c r="MU125" s="1059">
        <v>3444</v>
      </c>
      <c r="MV125" s="1059">
        <v>3308</v>
      </c>
      <c r="MW125" s="1059">
        <v>136</v>
      </c>
      <c r="MX125" s="1059">
        <v>13</v>
      </c>
      <c r="MY125" s="1059">
        <v>3</v>
      </c>
      <c r="MZ125" s="1059">
        <v>120</v>
      </c>
      <c r="NA125" s="1059">
        <v>99</v>
      </c>
      <c r="NB125" s="1059">
        <v>123</v>
      </c>
      <c r="NC125" s="1059">
        <v>22</v>
      </c>
      <c r="ND125" s="1059">
        <v>12</v>
      </c>
      <c r="NE125" s="1060">
        <v>0.89405405405405403</v>
      </c>
      <c r="NF125" s="1072">
        <v>0.10594594594594597</v>
      </c>
      <c r="NG125" s="1059">
        <v>2693</v>
      </c>
      <c r="NH125" s="1059">
        <v>2520</v>
      </c>
      <c r="NI125" s="1059">
        <v>2427</v>
      </c>
      <c r="NJ125" s="1059">
        <v>93</v>
      </c>
      <c r="NK125" s="1059">
        <v>5</v>
      </c>
      <c r="NL125" s="1059">
        <v>5</v>
      </c>
      <c r="NM125" s="1059">
        <v>83</v>
      </c>
      <c r="NN125" s="1059">
        <v>65</v>
      </c>
      <c r="NO125" s="1059">
        <v>93</v>
      </c>
      <c r="NP125" s="1059">
        <v>13</v>
      </c>
      <c r="NQ125" s="1059">
        <v>2</v>
      </c>
      <c r="NR125" s="1060">
        <v>0.90122539918306721</v>
      </c>
      <c r="NS125" s="1072">
        <v>9.8774600816932789E-2</v>
      </c>
      <c r="NT125" s="1059">
        <v>6490</v>
      </c>
      <c r="NU125" s="1059">
        <v>6143</v>
      </c>
      <c r="NV125" s="1059">
        <v>5904</v>
      </c>
      <c r="NW125" s="1059">
        <v>239</v>
      </c>
      <c r="NX125" s="1059">
        <v>14</v>
      </c>
      <c r="NY125" s="1059">
        <v>8</v>
      </c>
      <c r="NZ125" s="1059">
        <v>217</v>
      </c>
      <c r="OA125" s="1059">
        <v>124</v>
      </c>
      <c r="OB125" s="1059">
        <v>174</v>
      </c>
      <c r="OC125" s="1059">
        <v>36</v>
      </c>
      <c r="OD125" s="1059">
        <v>13</v>
      </c>
      <c r="OE125" s="1060">
        <v>0.90970724191063179</v>
      </c>
      <c r="OF125" s="1072">
        <v>9.0292758089368208E-2</v>
      </c>
      <c r="OG125" s="1059">
        <v>39988</v>
      </c>
      <c r="OH125" s="1059">
        <v>37247</v>
      </c>
      <c r="OI125" s="1059">
        <v>35819</v>
      </c>
      <c r="OJ125" s="1059">
        <v>1428</v>
      </c>
      <c r="OK125" s="1059">
        <v>145</v>
      </c>
      <c r="OL125" s="1059">
        <v>78</v>
      </c>
      <c r="OM125" s="1059">
        <v>1205</v>
      </c>
      <c r="ON125" s="1059">
        <v>1218</v>
      </c>
      <c r="OO125" s="1059">
        <v>1220</v>
      </c>
      <c r="OP125" s="1059">
        <v>234</v>
      </c>
      <c r="OQ125" s="1059">
        <v>69</v>
      </c>
      <c r="OR125" s="1060">
        <v>0.89574372311693506</v>
      </c>
      <c r="OS125" s="1072">
        <v>0.10425627688306494</v>
      </c>
      <c r="OT125" s="1059">
        <v>141162</v>
      </c>
      <c r="OU125" s="1059">
        <v>7.6145362420481435</v>
      </c>
      <c r="OV125" s="1060">
        <v>0</v>
      </c>
      <c r="OW125" s="1072">
        <v>1.1627906976744186E-2</v>
      </c>
      <c r="OX125" s="1059" t="s">
        <v>770</v>
      </c>
      <c r="OY125" s="1060" t="s">
        <v>770</v>
      </c>
      <c r="OZ125" s="1059" t="s">
        <v>770</v>
      </c>
      <c r="PA125" s="1060" t="s">
        <v>770</v>
      </c>
      <c r="PB125" s="1072" t="s">
        <v>770</v>
      </c>
      <c r="PC125" s="1059">
        <v>3730</v>
      </c>
      <c r="PD125" s="1059">
        <v>710</v>
      </c>
      <c r="PE125" s="1126">
        <v>350</v>
      </c>
      <c r="PF125" s="1059">
        <v>3630</v>
      </c>
      <c r="PG125" s="1059">
        <v>700</v>
      </c>
      <c r="PH125" s="1126">
        <v>340</v>
      </c>
      <c r="PI125" s="1059">
        <v>3490</v>
      </c>
      <c r="PJ125" s="1059">
        <v>700</v>
      </c>
      <c r="PK125" s="1126">
        <v>280</v>
      </c>
      <c r="PL125" s="1059">
        <v>3340</v>
      </c>
      <c r="PM125" s="1059">
        <v>720</v>
      </c>
      <c r="PN125" s="1126">
        <v>250</v>
      </c>
      <c r="PO125" s="1059">
        <v>3210</v>
      </c>
      <c r="PP125" s="1059">
        <v>720</v>
      </c>
      <c r="PQ125" s="1126">
        <v>230</v>
      </c>
      <c r="PR125" s="1059">
        <v>3050</v>
      </c>
      <c r="PS125" s="1059">
        <v>740</v>
      </c>
      <c r="PT125" s="1126">
        <v>220</v>
      </c>
      <c r="PU125" s="1059">
        <v>27</v>
      </c>
      <c r="PV125" s="1059">
        <v>25</v>
      </c>
      <c r="PW125" s="1059">
        <v>26</v>
      </c>
      <c r="PX125" s="1059">
        <v>39</v>
      </c>
      <c r="PY125" s="1059">
        <v>28</v>
      </c>
      <c r="PZ125" s="1059">
        <v>42</v>
      </c>
      <c r="QA125" s="1059">
        <v>43</v>
      </c>
      <c r="QB125" s="1126">
        <v>46</v>
      </c>
      <c r="QC125" s="1059">
        <v>1610</v>
      </c>
      <c r="QD125" s="1059">
        <v>1593</v>
      </c>
      <c r="QE125" s="1059">
        <v>1521</v>
      </c>
      <c r="QF125" s="1059">
        <v>1512</v>
      </c>
      <c r="QG125" s="1059">
        <v>1545</v>
      </c>
      <c r="QH125" s="1059">
        <v>1524</v>
      </c>
      <c r="QI125" s="1059">
        <v>1527</v>
      </c>
      <c r="QJ125" s="1059">
        <v>1479</v>
      </c>
      <c r="QK125" s="1126">
        <v>1587</v>
      </c>
      <c r="QL125" s="1059">
        <v>1665</v>
      </c>
      <c r="QM125" s="1059">
        <v>1614</v>
      </c>
      <c r="QN125" s="1059">
        <v>1745</v>
      </c>
      <c r="QO125" s="1059">
        <v>1739</v>
      </c>
      <c r="QP125" s="1059">
        <v>1845</v>
      </c>
      <c r="QQ125" s="1059">
        <v>1991</v>
      </c>
      <c r="QR125" s="1059">
        <v>1969</v>
      </c>
      <c r="QS125" s="1059">
        <v>1867</v>
      </c>
      <c r="QT125" s="1059">
        <v>1905</v>
      </c>
      <c r="QU125" s="1059">
        <v>1863</v>
      </c>
      <c r="QV125" s="1059">
        <v>1785</v>
      </c>
      <c r="QW125" s="1059">
        <v>1812</v>
      </c>
      <c r="QX125" s="1059">
        <v>1738</v>
      </c>
      <c r="QY125" s="1059">
        <v>1740</v>
      </c>
      <c r="QZ125" s="1059">
        <v>1629</v>
      </c>
      <c r="RA125" s="1059">
        <v>1666</v>
      </c>
      <c r="RB125" s="1059">
        <v>1829</v>
      </c>
      <c r="RC125" s="1059">
        <v>1804</v>
      </c>
      <c r="RD125" s="1059">
        <v>1770</v>
      </c>
      <c r="RE125" s="1059">
        <v>1264</v>
      </c>
      <c r="RF125" s="1059">
        <v>1055</v>
      </c>
      <c r="RG125" s="1059">
        <v>1038</v>
      </c>
      <c r="RH125" s="1059">
        <v>1319</v>
      </c>
      <c r="RI125" s="1059">
        <v>1267</v>
      </c>
      <c r="RJ125" s="1126">
        <v>1247</v>
      </c>
      <c r="RK125" s="1059">
        <v>1543</v>
      </c>
      <c r="RL125" s="1059">
        <v>1677</v>
      </c>
      <c r="RM125" s="1059">
        <v>1679</v>
      </c>
      <c r="RN125" s="1059">
        <v>1782</v>
      </c>
      <c r="RO125" s="1059">
        <v>1950</v>
      </c>
      <c r="RP125" s="1059">
        <v>1961</v>
      </c>
      <c r="RQ125" s="1059">
        <v>1844</v>
      </c>
      <c r="RR125" s="1059">
        <v>1894</v>
      </c>
      <c r="RS125" s="1059">
        <v>1817</v>
      </c>
      <c r="RT125" s="1059">
        <v>1752</v>
      </c>
      <c r="RU125" s="1059">
        <v>1784</v>
      </c>
      <c r="RV125" s="1059">
        <v>1714</v>
      </c>
      <c r="RW125" s="1059">
        <v>1724</v>
      </c>
      <c r="RX125" s="1059">
        <v>1629</v>
      </c>
      <c r="RY125" s="1059">
        <v>1683</v>
      </c>
      <c r="RZ125" s="1059">
        <v>1801</v>
      </c>
      <c r="SA125" s="1059">
        <v>1793</v>
      </c>
      <c r="SB125" s="1059">
        <v>1878</v>
      </c>
      <c r="SC125" s="1059">
        <v>1736</v>
      </c>
      <c r="SD125" s="1059">
        <v>1303</v>
      </c>
      <c r="SE125" s="1059">
        <v>1039</v>
      </c>
      <c r="SF125" s="1059">
        <v>1267</v>
      </c>
      <c r="SG125" s="1059">
        <v>1157</v>
      </c>
      <c r="SH125" s="1059">
        <v>1242</v>
      </c>
      <c r="SI125" s="1126">
        <v>1378</v>
      </c>
      <c r="SJ125" s="1059">
        <v>1589</v>
      </c>
      <c r="SK125" s="1059">
        <v>1591</v>
      </c>
      <c r="SL125" s="1059">
        <v>1721</v>
      </c>
      <c r="SM125" s="1059">
        <v>1870</v>
      </c>
      <c r="SN125" s="1059">
        <v>1924</v>
      </c>
      <c r="SO125" s="1059">
        <v>1783</v>
      </c>
      <c r="SP125" s="1059">
        <v>1874</v>
      </c>
      <c r="SQ125" s="1059">
        <v>1807</v>
      </c>
      <c r="SR125" s="1059">
        <v>1745</v>
      </c>
      <c r="SS125" s="1059">
        <v>1761</v>
      </c>
      <c r="ST125" s="1059">
        <v>1718</v>
      </c>
      <c r="SU125" s="1059">
        <v>1734</v>
      </c>
      <c r="SV125" s="1059">
        <v>1635</v>
      </c>
      <c r="SW125" s="1059">
        <v>1672</v>
      </c>
      <c r="SX125" s="1059">
        <v>1802</v>
      </c>
      <c r="SY125" s="1059">
        <v>1785</v>
      </c>
      <c r="SZ125" s="1059">
        <v>1856</v>
      </c>
      <c r="TA125" s="1059">
        <v>1853</v>
      </c>
      <c r="TB125" s="1059">
        <v>1822</v>
      </c>
      <c r="TC125" s="1059">
        <v>1238</v>
      </c>
      <c r="TD125" s="1059">
        <v>1219</v>
      </c>
      <c r="TE125" s="1059">
        <v>1049</v>
      </c>
      <c r="TF125" s="1059">
        <v>1165</v>
      </c>
      <c r="TG125" s="1059">
        <v>1329</v>
      </c>
      <c r="TH125" s="1126">
        <v>1410</v>
      </c>
      <c r="TI125" s="1059">
        <v>690</v>
      </c>
      <c r="TJ125" s="1059">
        <v>947</v>
      </c>
      <c r="TK125" s="1059">
        <v>1637</v>
      </c>
      <c r="TL125" s="1060">
        <v>0.57849725106902872</v>
      </c>
      <c r="TM125" s="1060">
        <v>0.55442004800520184</v>
      </c>
      <c r="TN125" s="1060">
        <v>0.60220690618250572</v>
      </c>
      <c r="TO125" s="1126" t="s">
        <v>3499</v>
      </c>
      <c r="TP125" s="1059">
        <v>589</v>
      </c>
      <c r="TQ125" s="1059">
        <v>1025</v>
      </c>
      <c r="TR125" s="1059">
        <v>1614</v>
      </c>
      <c r="TS125" s="1060">
        <v>0.63506815365551428</v>
      </c>
      <c r="TT125" s="1060">
        <v>0.61128697123654441</v>
      </c>
      <c r="TU125" s="1060">
        <v>0.65820791506573717</v>
      </c>
      <c r="TV125" s="1126" t="s">
        <v>3499</v>
      </c>
      <c r="TW125" s="1059">
        <v>541</v>
      </c>
      <c r="TX125" s="1059">
        <v>1176</v>
      </c>
      <c r="TY125" s="1059">
        <v>1717</v>
      </c>
      <c r="TZ125" s="1060">
        <v>0.68491555037856722</v>
      </c>
      <c r="UA125" s="1060">
        <v>0.66255013616468716</v>
      </c>
      <c r="UB125" s="1060">
        <v>0.70645538537543806</v>
      </c>
      <c r="UC125" s="1126" t="s">
        <v>2154</v>
      </c>
      <c r="UD125" s="1059">
        <v>538</v>
      </c>
      <c r="UE125" s="1059">
        <v>1212</v>
      </c>
      <c r="UF125" s="1059">
        <v>1750</v>
      </c>
      <c r="UG125" s="1060">
        <v>0.69257142857142862</v>
      </c>
      <c r="UH125" s="1060">
        <v>0.67055031377852992</v>
      </c>
      <c r="UI125" s="1060">
        <v>0.71374896060012838</v>
      </c>
      <c r="UJ125" s="1126" t="s">
        <v>2154</v>
      </c>
      <c r="UK125" s="1059">
        <v>487</v>
      </c>
      <c r="UL125" s="1059">
        <v>1228</v>
      </c>
      <c r="UM125" s="1059">
        <v>1715</v>
      </c>
      <c r="UN125" s="1060">
        <v>0.71603498542274058</v>
      </c>
      <c r="UO125" s="1060">
        <v>0.69422952082493783</v>
      </c>
      <c r="UP125" s="1060">
        <v>0.7368748118040902</v>
      </c>
      <c r="UQ125" s="1126" t="s">
        <v>2154</v>
      </c>
      <c r="UR125" s="1059">
        <v>22188</v>
      </c>
      <c r="US125" s="1059">
        <v>21777</v>
      </c>
      <c r="UT125" s="1059">
        <v>411</v>
      </c>
      <c r="UU125" s="1059">
        <v>362</v>
      </c>
      <c r="UV125" s="1060">
        <v>0.88077858880778592</v>
      </c>
      <c r="UW125" s="1059">
        <v>49</v>
      </c>
      <c r="UX125" s="1072">
        <v>0.11922141119221411</v>
      </c>
      <c r="UY125" s="1059">
        <v>16498</v>
      </c>
      <c r="UZ125" s="1059">
        <v>11721</v>
      </c>
      <c r="VA125" s="1059">
        <v>2055</v>
      </c>
      <c r="VB125" s="1059">
        <v>2722</v>
      </c>
      <c r="VC125" s="1060">
        <v>0.71044975148502854</v>
      </c>
      <c r="VD125" s="1060">
        <v>0.12456055279427809</v>
      </c>
      <c r="VE125" s="1072">
        <v>0.16498969572069341</v>
      </c>
      <c r="VF125" s="1059">
        <v>40824</v>
      </c>
      <c r="VG125" s="1059">
        <v>2421</v>
      </c>
      <c r="VH125" s="1059">
        <v>2796</v>
      </c>
      <c r="VI125" s="1059">
        <v>1278</v>
      </c>
      <c r="VJ125" s="1059">
        <v>30486</v>
      </c>
      <c r="VK125" s="1059">
        <v>2521</v>
      </c>
      <c r="VL125" s="1059">
        <v>16991</v>
      </c>
      <c r="VM125" s="1072">
        <v>0.14837266788299688</v>
      </c>
      <c r="VN125" s="1059">
        <v>11413</v>
      </c>
      <c r="VO125" s="1059">
        <v>8</v>
      </c>
      <c r="VP125" s="1059">
        <v>1979</v>
      </c>
      <c r="VQ125" s="1059">
        <v>2652</v>
      </c>
      <c r="VR125" s="1059">
        <v>993</v>
      </c>
      <c r="VS125" s="1126">
        <v>17045</v>
      </c>
      <c r="VT125" s="1059">
        <v>6511</v>
      </c>
      <c r="VU125" s="1059">
        <v>5856</v>
      </c>
      <c r="VV125" s="1059">
        <v>647</v>
      </c>
      <c r="VW125" s="1059">
        <v>8</v>
      </c>
      <c r="VX125" s="1059">
        <v>655</v>
      </c>
      <c r="VY125" s="1060">
        <v>9.9370296421440643E-2</v>
      </c>
      <c r="VZ125" s="1072">
        <v>0.10059898633082476</v>
      </c>
      <c r="WA125" s="1059">
        <v>565</v>
      </c>
      <c r="WB125" s="1059">
        <v>525</v>
      </c>
      <c r="WC125" s="1059">
        <v>450</v>
      </c>
      <c r="WD125" s="1059">
        <v>450</v>
      </c>
      <c r="WE125" s="1059">
        <v>420</v>
      </c>
      <c r="WF125" s="1059">
        <v>395</v>
      </c>
      <c r="WG125" s="1126">
        <v>360</v>
      </c>
      <c r="WH125" s="1059">
        <v>2645</v>
      </c>
      <c r="WI125" s="1059">
        <v>656</v>
      </c>
      <c r="WJ125" s="1060">
        <v>0.24801512287334593</v>
      </c>
      <c r="WK125" s="1126">
        <v>222</v>
      </c>
      <c r="WL125" s="1059">
        <v>74</v>
      </c>
      <c r="WM125" s="1060">
        <v>4.9798115746971738E-2</v>
      </c>
      <c r="WN125" s="1060">
        <v>3.9852422821900151E-2</v>
      </c>
      <c r="WO125" s="1072">
        <v>6.2065440935822419E-2</v>
      </c>
      <c r="WP125" s="1059" t="s">
        <v>770</v>
      </c>
      <c r="WQ125" s="1060">
        <v>5.9000000000000004E-2</v>
      </c>
      <c r="WR125" s="1060" t="s">
        <v>770</v>
      </c>
      <c r="WS125" s="1072" t="s">
        <v>770</v>
      </c>
      <c r="WT125" s="1059">
        <v>85</v>
      </c>
      <c r="WU125" s="1060">
        <v>5.8339052848318459E-2</v>
      </c>
      <c r="WV125" s="1060">
        <v>4.7425327970069951E-2</v>
      </c>
      <c r="WW125" s="1072">
        <v>7.1575579192732372E-2</v>
      </c>
      <c r="WX125" s="1059">
        <v>103</v>
      </c>
      <c r="WY125" s="1060">
        <v>6.3975155279503107E-2</v>
      </c>
      <c r="WZ125" s="1060">
        <v>5.3029031997909322E-2</v>
      </c>
      <c r="XA125" s="1072">
        <v>7.6997035726261459E-2</v>
      </c>
      <c r="XB125" s="1059">
        <v>1360</v>
      </c>
      <c r="XC125" s="1059">
        <v>57409</v>
      </c>
      <c r="XD125" s="1072">
        <v>2.3689665383476458E-2</v>
      </c>
      <c r="XE125" s="1059">
        <v>640</v>
      </c>
      <c r="XF125" s="1059">
        <v>7535</v>
      </c>
      <c r="XG125" s="1060">
        <v>8.4936960849369608E-2</v>
      </c>
      <c r="XH125" s="1060">
        <v>7.8851732870742153E-2</v>
      </c>
      <c r="XI125" s="1060">
        <v>9.1445184213056835E-2</v>
      </c>
      <c r="XJ125" s="1059">
        <v>745</v>
      </c>
      <c r="XK125" s="1059">
        <v>7615</v>
      </c>
      <c r="XL125" s="1060">
        <v>9.7833223900196983E-2</v>
      </c>
      <c r="XM125" s="1060">
        <v>9.136192840973352E-2</v>
      </c>
      <c r="XN125" s="1060">
        <v>0.10471006848045021</v>
      </c>
      <c r="XO125" s="1059">
        <v>705</v>
      </c>
      <c r="XP125" s="1059">
        <v>7765</v>
      </c>
      <c r="XQ125" s="1060">
        <v>9.0792015453960082E-2</v>
      </c>
      <c r="XR125" s="1060">
        <v>8.4602263171927344E-2</v>
      </c>
      <c r="XS125" s="1060">
        <v>9.7386449857533086E-2</v>
      </c>
      <c r="XT125" s="1059">
        <v>700</v>
      </c>
      <c r="XU125" s="1059">
        <v>7800</v>
      </c>
      <c r="XV125" s="1060">
        <v>8.9743589743589744E-2</v>
      </c>
      <c r="XW125" s="1060">
        <v>8.3601036696213937E-2</v>
      </c>
      <c r="XX125" s="1060">
        <v>9.6290042104974397E-2</v>
      </c>
      <c r="XY125" s="1059">
        <v>710</v>
      </c>
      <c r="XZ125" s="1059">
        <v>7875</v>
      </c>
      <c r="YA125" s="1060">
        <v>9.015873015873016E-2</v>
      </c>
      <c r="YB125" s="1060">
        <v>8.4031227648310711E-2</v>
      </c>
      <c r="YC125" s="1060">
        <v>9.6685882381444183E-2</v>
      </c>
      <c r="YD125" s="1059">
        <v>630</v>
      </c>
      <c r="YE125" s="1059">
        <v>6745</v>
      </c>
      <c r="YF125" s="1060">
        <v>9.3402520385470714E-2</v>
      </c>
      <c r="YG125" s="1060">
        <v>8.6687534079971679E-2</v>
      </c>
      <c r="YH125" s="1060">
        <v>0.10058037946226468</v>
      </c>
      <c r="YI125" s="1059">
        <v>695</v>
      </c>
      <c r="YJ125" s="1059" t="s">
        <v>770</v>
      </c>
      <c r="YK125" s="1060">
        <v>9.2999999999999999E-2</v>
      </c>
      <c r="YL125" s="1060">
        <v>8.6999999999999994E-2</v>
      </c>
      <c r="YM125" s="1072">
        <v>0.1</v>
      </c>
      <c r="YN125" s="1059">
        <v>740</v>
      </c>
      <c r="YO125" s="1059">
        <v>770</v>
      </c>
      <c r="YP125" s="1059">
        <v>785</v>
      </c>
      <c r="YQ125" s="1059">
        <v>690</v>
      </c>
      <c r="YR125" s="1059">
        <v>665</v>
      </c>
      <c r="YS125" s="1059">
        <v>605</v>
      </c>
      <c r="YT125" s="1126">
        <v>535</v>
      </c>
      <c r="YU125" s="1059">
        <v>55</v>
      </c>
      <c r="YV125" s="1059">
        <v>823</v>
      </c>
      <c r="YW125" s="1060">
        <v>6.6828675577156743E-2</v>
      </c>
      <c r="YX125" s="1060">
        <v>5.1701058472176847E-2</v>
      </c>
      <c r="YY125" s="1060">
        <v>8.5981271805581252E-2</v>
      </c>
      <c r="YZ125" s="1059">
        <v>43</v>
      </c>
      <c r="ZA125" s="1059">
        <v>823</v>
      </c>
      <c r="ZB125" s="1060">
        <v>5.2247873633049821E-2</v>
      </c>
      <c r="ZC125" s="1060">
        <v>3.9018455733918607E-2</v>
      </c>
      <c r="ZD125" s="1060">
        <v>6.9637753823876228E-2</v>
      </c>
      <c r="ZE125" s="1059">
        <v>50</v>
      </c>
      <c r="ZF125" s="1059">
        <v>818</v>
      </c>
      <c r="ZG125" s="1060">
        <v>6.1124694376528114E-2</v>
      </c>
      <c r="ZH125" s="1060">
        <v>4.6669911343793676E-2</v>
      </c>
      <c r="ZI125" s="1060">
        <v>7.9682267298668577E-2</v>
      </c>
      <c r="ZJ125" s="1059">
        <v>112</v>
      </c>
      <c r="ZK125" s="1059">
        <v>814</v>
      </c>
      <c r="ZL125" s="1060">
        <v>0.13759213759213759</v>
      </c>
      <c r="ZM125" s="1060">
        <v>0.11562469537313362</v>
      </c>
      <c r="ZN125" s="1072">
        <v>0.16296409022014691</v>
      </c>
      <c r="ZO125" s="1059">
        <v>1601</v>
      </c>
      <c r="ZP125" s="1059">
        <v>134</v>
      </c>
      <c r="ZQ125" s="1059">
        <v>1467</v>
      </c>
      <c r="ZR125" s="1060">
        <v>0.91630231105559024</v>
      </c>
      <c r="ZS125" s="1059">
        <v>701</v>
      </c>
      <c r="ZT125" s="1059">
        <v>232</v>
      </c>
      <c r="ZU125" s="1059">
        <v>933</v>
      </c>
      <c r="ZV125" s="1060">
        <v>0.47784594410361281</v>
      </c>
      <c r="ZW125" s="1060">
        <v>0.45237623012333283</v>
      </c>
      <c r="ZX125" s="1060">
        <v>0.50343137945267391</v>
      </c>
      <c r="ZY125" s="1060">
        <v>0.63599182004089982</v>
      </c>
      <c r="ZZ125" s="1060">
        <v>0.61104476074127467</v>
      </c>
      <c r="AAA125" s="1072">
        <v>0.66022852816908428</v>
      </c>
      <c r="AAB125" s="1059">
        <v>192</v>
      </c>
      <c r="AAC125" s="1059">
        <v>1351</v>
      </c>
      <c r="AAD125" s="1059">
        <v>1543</v>
      </c>
      <c r="AAE125" s="1060">
        <v>0.87556707712248871</v>
      </c>
      <c r="AAF125" s="1059">
        <v>656</v>
      </c>
      <c r="AAG125" s="1060">
        <v>0.48556624722427832</v>
      </c>
      <c r="AAH125" s="1060">
        <v>0.45899420241850991</v>
      </c>
      <c r="AAI125" s="1060">
        <v>0.51222014170560104</v>
      </c>
      <c r="AAJ125" s="1059">
        <v>215</v>
      </c>
      <c r="AAK125" s="1059">
        <v>871</v>
      </c>
      <c r="AAL125" s="1060">
        <v>0.64470762398223536</v>
      </c>
      <c r="AAM125" s="1060">
        <v>0.61880940142987839</v>
      </c>
      <c r="AAN125" s="1072">
        <v>0.66978525106941944</v>
      </c>
      <c r="AAO125" s="1059">
        <v>1438</v>
      </c>
      <c r="AAP125" s="1059">
        <v>680</v>
      </c>
      <c r="AAQ125" s="1060">
        <v>0.47287899860917942</v>
      </c>
      <c r="AAR125" s="1060">
        <v>0.44718085295846682</v>
      </c>
      <c r="AAS125" s="1060">
        <v>0.49872165974650318</v>
      </c>
      <c r="AAT125" s="1059">
        <v>270</v>
      </c>
      <c r="AAU125" s="1059">
        <v>950</v>
      </c>
      <c r="AAV125" s="1060">
        <v>0.6606397774687065</v>
      </c>
      <c r="AAW125" s="1060">
        <v>0.63576798800794965</v>
      </c>
      <c r="AAX125" s="1072">
        <v>0.68465559058568948</v>
      </c>
      <c r="AAY125" s="1059">
        <v>1479</v>
      </c>
      <c r="AAZ125" s="1059">
        <v>1442</v>
      </c>
      <c r="ABA125" s="1059">
        <v>37</v>
      </c>
      <c r="ABB125" s="1060">
        <v>0.9749830966869506</v>
      </c>
      <c r="ABC125" s="1059">
        <v>703</v>
      </c>
      <c r="ABD125" s="1060">
        <v>0.48751733703190014</v>
      </c>
      <c r="ABE125" s="1060">
        <v>0.46178594193552791</v>
      </c>
      <c r="ABF125" s="1060">
        <v>0.51331506254848824</v>
      </c>
      <c r="ABG125" s="1059">
        <v>199</v>
      </c>
      <c r="ABH125" s="1059">
        <v>902</v>
      </c>
      <c r="ABI125" s="1060">
        <v>0.62552011095700422</v>
      </c>
      <c r="ABJ125" s="1060">
        <v>0.60023713947888135</v>
      </c>
      <c r="ABK125" s="1072">
        <v>0.65013609320962285</v>
      </c>
      <c r="ABL125" s="1059">
        <v>40824</v>
      </c>
      <c r="ABM125" s="1059">
        <v>23833</v>
      </c>
      <c r="ABN125" s="1059">
        <v>16991</v>
      </c>
      <c r="ABO125" s="1059">
        <v>2421</v>
      </c>
      <c r="ABP125" s="1059">
        <v>1448</v>
      </c>
      <c r="ABQ125" s="1059">
        <v>3023</v>
      </c>
      <c r="ABR125" s="1059">
        <v>2796</v>
      </c>
      <c r="ABS125" s="1059">
        <v>3030</v>
      </c>
      <c r="ABT125" s="1059">
        <v>1752</v>
      </c>
      <c r="ABU125" s="1059">
        <v>1278</v>
      </c>
      <c r="ABV125" s="1059">
        <v>1051</v>
      </c>
      <c r="ABW125" s="1126">
        <v>192</v>
      </c>
      <c r="ABX125" s="1059">
        <v>535</v>
      </c>
      <c r="ABY125" s="1059">
        <v>540</v>
      </c>
      <c r="ABZ125" s="1059">
        <v>415</v>
      </c>
      <c r="ACA125" s="1059">
        <v>155</v>
      </c>
      <c r="ACB125" s="1059">
        <v>1485</v>
      </c>
      <c r="ACC125" s="1059">
        <v>1695</v>
      </c>
      <c r="ACD125" s="1059">
        <v>915</v>
      </c>
      <c r="ACE125" s="1059">
        <v>605</v>
      </c>
      <c r="ACF125" s="1059">
        <v>520</v>
      </c>
      <c r="ACG125" s="1059">
        <v>390</v>
      </c>
      <c r="ACH125" s="1059">
        <v>175</v>
      </c>
      <c r="ACI125" s="1059">
        <v>1490</v>
      </c>
      <c r="ACJ125" s="1059">
        <v>1660</v>
      </c>
      <c r="ACK125" s="1059">
        <v>910</v>
      </c>
      <c r="ACL125" s="1059">
        <v>665</v>
      </c>
      <c r="ACM125" s="1059">
        <v>575</v>
      </c>
      <c r="ACN125" s="1059">
        <v>375</v>
      </c>
      <c r="ACO125" s="1059">
        <v>215</v>
      </c>
      <c r="ACP125" s="1059">
        <v>1585</v>
      </c>
      <c r="ACQ125" s="1059">
        <v>1780</v>
      </c>
      <c r="ACR125" s="1059">
        <v>990</v>
      </c>
      <c r="ACS125" s="1059">
        <v>690</v>
      </c>
      <c r="ACT125" s="1059">
        <v>645</v>
      </c>
      <c r="ACU125" s="1059">
        <v>430</v>
      </c>
      <c r="ACV125" s="1059">
        <v>245</v>
      </c>
      <c r="ACW125" s="1059">
        <v>1770</v>
      </c>
      <c r="ACX125" s="1059">
        <v>2005</v>
      </c>
      <c r="ACY125" s="1059">
        <v>1135</v>
      </c>
      <c r="ACZ125" s="1059">
        <v>785</v>
      </c>
      <c r="ADA125" s="1059">
        <v>680</v>
      </c>
      <c r="ADB125" s="1059">
        <v>510</v>
      </c>
      <c r="ADC125" s="1059">
        <v>225</v>
      </c>
      <c r="ADD125" s="1059">
        <v>2000</v>
      </c>
      <c r="ADE125" s="1059">
        <v>2220</v>
      </c>
      <c r="ADF125" s="1059">
        <v>1260</v>
      </c>
      <c r="ADG125" s="1059">
        <v>770</v>
      </c>
      <c r="ADH125" s="1059">
        <v>735</v>
      </c>
      <c r="ADI125" s="1059">
        <v>590</v>
      </c>
      <c r="ADJ125" s="1059">
        <v>255</v>
      </c>
      <c r="ADK125" s="1059">
        <v>2155</v>
      </c>
      <c r="ADL125" s="1059">
        <v>2395</v>
      </c>
      <c r="ADM125" s="1126">
        <v>1300</v>
      </c>
      <c r="ADN125" s="1059">
        <v>1633</v>
      </c>
      <c r="ADO125" s="1059">
        <v>1557</v>
      </c>
      <c r="ADP125" s="1060">
        <v>0.95345988977342311</v>
      </c>
      <c r="ADQ125" s="1059">
        <v>1546</v>
      </c>
      <c r="ADR125" s="1060">
        <v>0.94672382118799758</v>
      </c>
      <c r="ADS125" s="1059">
        <v>1695</v>
      </c>
      <c r="ADT125" s="1059">
        <v>1605</v>
      </c>
      <c r="ADU125" s="1060">
        <v>0.94690265486725667</v>
      </c>
      <c r="ADV125" s="1059">
        <v>1570</v>
      </c>
      <c r="ADW125" s="1060">
        <v>0.92625368731563418</v>
      </c>
      <c r="ADX125" s="1059">
        <v>1565</v>
      </c>
      <c r="ADY125" s="1060">
        <v>0.92330383480825962</v>
      </c>
      <c r="ADZ125" s="1059">
        <v>1556</v>
      </c>
      <c r="AEA125" s="1060">
        <v>0.91799410029498529</v>
      </c>
      <c r="AEB125" s="1059">
        <v>1518</v>
      </c>
      <c r="AEC125" s="1059">
        <v>1453</v>
      </c>
      <c r="AED125" s="1060">
        <v>0.95718050065876148</v>
      </c>
      <c r="AEE125" s="1059">
        <v>1308</v>
      </c>
      <c r="AEF125" s="1060">
        <v>0.86166007905138342</v>
      </c>
      <c r="AEG125" s="1059">
        <v>1453</v>
      </c>
      <c r="AEH125" s="1060">
        <v>0.95718050065876148</v>
      </c>
      <c r="AEI125" s="1059">
        <v>1453</v>
      </c>
      <c r="AEJ125" s="1060">
        <v>0.95718050065876148</v>
      </c>
      <c r="AEK125" s="1059">
        <v>1416</v>
      </c>
      <c r="AEL125" s="1060">
        <v>0.93280632411067199</v>
      </c>
      <c r="AEM125" s="1059">
        <v>1424</v>
      </c>
      <c r="AEN125" s="1060">
        <v>0.93807641633728589</v>
      </c>
      <c r="AEO125" s="1059">
        <v>1304</v>
      </c>
      <c r="AEP125" s="1072">
        <v>0.85902503293807642</v>
      </c>
      <c r="AEQ125" s="1158">
        <v>1607</v>
      </c>
      <c r="AER125" s="1042">
        <v>1517</v>
      </c>
      <c r="AES125" s="1144">
        <v>0.94399502177971373</v>
      </c>
      <c r="AET125" s="64">
        <v>394</v>
      </c>
      <c r="AEU125" s="1144">
        <v>0.24517734909769756</v>
      </c>
      <c r="AEV125" s="1042">
        <v>1514</v>
      </c>
      <c r="AEW125" s="1144">
        <v>0.94212818917237084</v>
      </c>
      <c r="AEX125" s="1042">
        <v>1731</v>
      </c>
      <c r="AEY125" s="1042">
        <v>1655</v>
      </c>
      <c r="AEZ125" s="1144">
        <v>0.95609474292316576</v>
      </c>
      <c r="AFA125" s="65">
        <v>1497</v>
      </c>
      <c r="AFB125" s="1144">
        <v>0.86481802426343157</v>
      </c>
      <c r="AFC125" s="65">
        <v>1261</v>
      </c>
      <c r="AFD125" s="1144">
        <v>0.72848064702484117</v>
      </c>
      <c r="AFE125" s="1042">
        <v>1493</v>
      </c>
      <c r="AFF125" s="1144">
        <v>0.86250722125938761</v>
      </c>
      <c r="AFG125" s="1042">
        <v>1147</v>
      </c>
      <c r="AFH125" s="1144">
        <v>0.66262276140958987</v>
      </c>
      <c r="AFI125" s="1042">
        <v>1936</v>
      </c>
      <c r="AFJ125" s="1042">
        <v>1837</v>
      </c>
      <c r="AFK125" s="1144">
        <v>0.94886363636363635</v>
      </c>
      <c r="AFL125" s="65">
        <v>1670</v>
      </c>
      <c r="AFM125" s="1144">
        <v>0.86260330578512401</v>
      </c>
      <c r="AFN125" s="65">
        <v>1835</v>
      </c>
      <c r="AFO125" s="1144">
        <v>0.94783057851239672</v>
      </c>
      <c r="AFP125" s="65">
        <v>1835</v>
      </c>
      <c r="AFQ125" s="1144">
        <v>0.94783057851239672</v>
      </c>
      <c r="AFR125" s="65">
        <v>1352</v>
      </c>
      <c r="AFS125" s="1144">
        <v>0.69834710743801653</v>
      </c>
      <c r="AFT125" s="65">
        <v>1749</v>
      </c>
      <c r="AFU125" s="1144">
        <v>0.90340909090909094</v>
      </c>
      <c r="AFV125" s="1042">
        <v>1797</v>
      </c>
      <c r="AFW125" s="1144">
        <v>0.92820247933884292</v>
      </c>
      <c r="AFX125" s="1042">
        <v>1719</v>
      </c>
      <c r="AFY125" s="1144">
        <v>0.88791322314049592</v>
      </c>
      <c r="AFZ125" s="1042">
        <v>1369</v>
      </c>
      <c r="AGA125" s="1144">
        <v>0.70712809917355368</v>
      </c>
      <c r="AGB125" s="1042">
        <v>1291</v>
      </c>
      <c r="AGC125" s="802">
        <v>0.66683884297520657</v>
      </c>
      <c r="AGD125" s="1042">
        <v>1641</v>
      </c>
      <c r="AGE125" s="1039">
        <v>1579</v>
      </c>
      <c r="AGF125" s="1145">
        <v>0.96221815965874469</v>
      </c>
      <c r="AGG125" s="1039">
        <v>22</v>
      </c>
      <c r="AGH125" s="1145">
        <v>1.3406459475929311E-2</v>
      </c>
      <c r="AGI125" s="1039">
        <v>1579</v>
      </c>
      <c r="AGJ125" s="1145">
        <v>0.96221815965874469</v>
      </c>
      <c r="AGK125" s="1039">
        <v>1648</v>
      </c>
      <c r="AGL125" s="1039">
        <v>1575</v>
      </c>
      <c r="AGM125" s="1145">
        <v>0.95570388349514568</v>
      </c>
      <c r="AGN125" s="1039">
        <v>1512</v>
      </c>
      <c r="AGO125" s="1145">
        <v>0.91747572815533984</v>
      </c>
      <c r="AGP125" s="1039">
        <v>1551</v>
      </c>
      <c r="AGQ125" s="1145">
        <v>0.94114077669902918</v>
      </c>
      <c r="AGR125" s="1039">
        <v>1519</v>
      </c>
      <c r="AGS125" s="1145">
        <v>0.92172330097087374</v>
      </c>
      <c r="AGT125" s="1039">
        <v>1517</v>
      </c>
      <c r="AGU125" s="1145">
        <v>0.92050970873786409</v>
      </c>
      <c r="AGV125" s="1039">
        <v>1832</v>
      </c>
      <c r="AGW125" s="1039">
        <v>1746</v>
      </c>
      <c r="AGX125" s="1145">
        <v>0.95305676855895194</v>
      </c>
      <c r="AGY125" s="1039">
        <v>1640</v>
      </c>
      <c r="AGZ125" s="1145">
        <v>0.89519650655021832</v>
      </c>
      <c r="AHA125" s="1039">
        <v>1746</v>
      </c>
      <c r="AHB125" s="1145">
        <v>0.95305676855895194</v>
      </c>
      <c r="AHC125" s="1039">
        <v>1744</v>
      </c>
      <c r="AHD125" s="1145">
        <v>0.95196506550218341</v>
      </c>
      <c r="AHE125" s="1039">
        <v>1732</v>
      </c>
      <c r="AHF125" s="1145">
        <v>0.94541484716157209</v>
      </c>
      <c r="AHG125" s="1039">
        <v>1596</v>
      </c>
      <c r="AHH125" s="1145">
        <v>0.87117903930131002</v>
      </c>
      <c r="AHI125" s="1039">
        <v>1712</v>
      </c>
      <c r="AHJ125" s="1145">
        <v>0.93449781659388642</v>
      </c>
      <c r="AHK125" s="1039">
        <v>1666</v>
      </c>
      <c r="AHL125" s="1145">
        <v>0.90938864628820959</v>
      </c>
      <c r="AHM125" s="1039">
        <v>1737</v>
      </c>
      <c r="AHN125" s="1145">
        <v>0.94814410480349343</v>
      </c>
      <c r="AHO125" s="1039">
        <v>1661</v>
      </c>
      <c r="AHP125" s="749">
        <v>0.90665938864628826</v>
      </c>
    </row>
    <row r="126" spans="1:900" x14ac:dyDescent="0.2">
      <c r="A126" s="1978"/>
      <c r="B126" s="17" t="s">
        <v>625</v>
      </c>
      <c r="C126" s="1016" t="s">
        <v>788</v>
      </c>
      <c r="D126" s="12" t="s">
        <v>770</v>
      </c>
      <c r="E126" s="1" t="s">
        <v>770</v>
      </c>
      <c r="F126" s="1" t="s">
        <v>770</v>
      </c>
      <c r="G126" s="1" t="s">
        <v>770</v>
      </c>
      <c r="H126" s="1" t="s">
        <v>770</v>
      </c>
      <c r="I126" s="1" t="s">
        <v>770</v>
      </c>
      <c r="J126" s="1" t="s">
        <v>770</v>
      </c>
      <c r="K126" s="1" t="s">
        <v>625</v>
      </c>
      <c r="L126" s="1" t="s">
        <v>737</v>
      </c>
      <c r="M126" s="1" t="s">
        <v>770</v>
      </c>
      <c r="N126" s="1" t="s">
        <v>770</v>
      </c>
      <c r="O126" s="1" t="s">
        <v>770</v>
      </c>
      <c r="P126" s="1" t="s">
        <v>770</v>
      </c>
      <c r="Q126" s="1" t="s">
        <v>770</v>
      </c>
      <c r="R126" s="1" t="s">
        <v>770</v>
      </c>
      <c r="S126" s="1" t="s">
        <v>770</v>
      </c>
      <c r="T126" s="1" t="s">
        <v>770</v>
      </c>
      <c r="U126" s="913" t="s">
        <v>770</v>
      </c>
      <c r="V126" s="1125">
        <v>2675</v>
      </c>
      <c r="W126" s="1059">
        <v>3070</v>
      </c>
      <c r="X126" s="1059">
        <v>18345</v>
      </c>
      <c r="Y126" s="1059">
        <v>21595</v>
      </c>
      <c r="Z126" s="1098">
        <v>0.14581629871899701</v>
      </c>
      <c r="AA126" s="1098">
        <v>0.14078342173582398</v>
      </c>
      <c r="AB126" s="1098">
        <v>0.15099747739265937</v>
      </c>
      <c r="AC126" s="1098">
        <v>0.14216253762445011</v>
      </c>
      <c r="AD126" s="1098">
        <v>0.13756851308772702</v>
      </c>
      <c r="AE126" s="1072">
        <v>0.14688384842130323</v>
      </c>
      <c r="AF126" s="1059">
        <v>2450</v>
      </c>
      <c r="AG126" s="1059">
        <v>2755</v>
      </c>
      <c r="AH126" s="1059">
        <v>18385</v>
      </c>
      <c r="AI126" s="1059">
        <v>21565</v>
      </c>
      <c r="AJ126" s="1098">
        <v>0.13326081044329616</v>
      </c>
      <c r="AK126" s="1098">
        <v>0.12842473506498461</v>
      </c>
      <c r="AL126" s="1098">
        <v>0.13825011064523476</v>
      </c>
      <c r="AM126" s="1098">
        <v>0.1277533039647577</v>
      </c>
      <c r="AN126" s="1098">
        <v>0.12336418341407485</v>
      </c>
      <c r="AO126" s="1072">
        <v>0.13227502045080308</v>
      </c>
      <c r="AP126" s="1059">
        <v>2460</v>
      </c>
      <c r="AQ126" s="1059">
        <v>2790</v>
      </c>
      <c r="AR126" s="1059">
        <v>18460</v>
      </c>
      <c r="AS126" s="1059">
        <v>21550</v>
      </c>
      <c r="AT126" s="1098">
        <v>0.13326110509209102</v>
      </c>
      <c r="AU126" s="1098">
        <v>0.12843470409561855</v>
      </c>
      <c r="AV126" s="1098">
        <v>0.13824010839138084</v>
      </c>
      <c r="AW126" s="1098">
        <v>0.12946635730858469</v>
      </c>
      <c r="AX126" s="1098">
        <v>0.12505006294411403</v>
      </c>
      <c r="AY126" s="1072">
        <v>0.13401472926421701</v>
      </c>
      <c r="AZ126" s="1059">
        <v>2790</v>
      </c>
      <c r="BA126" s="1059">
        <v>3155</v>
      </c>
      <c r="BB126" s="1059">
        <v>18360</v>
      </c>
      <c r="BC126" s="1059">
        <v>21410</v>
      </c>
      <c r="BD126" s="1098">
        <v>0.15196078431372548</v>
      </c>
      <c r="BE126" s="1098">
        <v>0.14684101461738172</v>
      </c>
      <c r="BF126" s="1098">
        <v>0.15722616388347657</v>
      </c>
      <c r="BG126" s="1098">
        <v>0.14736104624007473</v>
      </c>
      <c r="BH126" s="1098">
        <v>0.14267627850406761</v>
      </c>
      <c r="BI126" s="1072">
        <v>0.15217233476143896</v>
      </c>
      <c r="BJ126" s="1059">
        <v>5992</v>
      </c>
      <c r="BK126" s="1059">
        <v>6442</v>
      </c>
      <c r="BL126" s="1059">
        <v>5672</v>
      </c>
      <c r="BM126" s="1059">
        <v>5611</v>
      </c>
      <c r="BN126" s="1059">
        <v>4936</v>
      </c>
      <c r="BO126" s="1059">
        <v>23717</v>
      </c>
      <c r="BP126" s="1059">
        <v>28653</v>
      </c>
      <c r="BQ126" s="1126">
        <v>108605</v>
      </c>
      <c r="BR126" s="1059">
        <v>6103</v>
      </c>
      <c r="BS126" s="1059">
        <v>6323</v>
      </c>
      <c r="BT126" s="1059">
        <v>5531</v>
      </c>
      <c r="BU126" s="1059">
        <v>5696</v>
      </c>
      <c r="BV126" s="1059">
        <v>4954</v>
      </c>
      <c r="BW126" s="1059">
        <v>23653</v>
      </c>
      <c r="BX126" s="1059">
        <v>28607</v>
      </c>
      <c r="BY126" s="1126">
        <v>107736</v>
      </c>
      <c r="BZ126" s="1059">
        <v>6068</v>
      </c>
      <c r="CA126" s="1059">
        <v>6216</v>
      </c>
      <c r="CB126" s="1059">
        <v>5478</v>
      </c>
      <c r="CC126" s="1059">
        <v>5692</v>
      </c>
      <c r="CD126" s="1059">
        <v>5182</v>
      </c>
      <c r="CE126" s="1059">
        <v>23454</v>
      </c>
      <c r="CF126" s="1059">
        <v>28636</v>
      </c>
      <c r="CG126" s="1126">
        <v>106863</v>
      </c>
      <c r="CH126" s="1059">
        <v>6190</v>
      </c>
      <c r="CI126" s="1059">
        <v>6090</v>
      </c>
      <c r="CJ126" s="1059">
        <v>5451</v>
      </c>
      <c r="CK126" s="1059">
        <v>5595</v>
      </c>
      <c r="CL126" s="1059">
        <v>5384</v>
      </c>
      <c r="CM126" s="1059">
        <v>23326</v>
      </c>
      <c r="CN126" s="1059">
        <v>28710</v>
      </c>
      <c r="CO126" s="1126">
        <v>106117</v>
      </c>
      <c r="CP126" s="1059">
        <v>6317</v>
      </c>
      <c r="CQ126" s="1059">
        <v>5800</v>
      </c>
      <c r="CR126" s="1059">
        <v>5545</v>
      </c>
      <c r="CS126" s="1059">
        <v>5662</v>
      </c>
      <c r="CT126" s="1059">
        <v>5451</v>
      </c>
      <c r="CU126" s="1059">
        <v>23324</v>
      </c>
      <c r="CV126" s="1059">
        <v>28775</v>
      </c>
      <c r="CW126" s="1126">
        <v>105661</v>
      </c>
      <c r="CX126" s="1059">
        <v>6344</v>
      </c>
      <c r="CY126" s="1059">
        <v>5612</v>
      </c>
      <c r="CZ126" s="1059">
        <v>5589</v>
      </c>
      <c r="DA126" s="1059">
        <v>5715</v>
      </c>
      <c r="DB126" s="1059">
        <v>5490</v>
      </c>
      <c r="DC126" s="1059">
        <v>23260</v>
      </c>
      <c r="DD126" s="1059">
        <v>28750</v>
      </c>
      <c r="DE126" s="1126">
        <v>104998</v>
      </c>
      <c r="DF126" s="1059">
        <v>6147</v>
      </c>
      <c r="DG126" s="1059">
        <v>5480</v>
      </c>
      <c r="DH126" s="1059">
        <v>5719</v>
      </c>
      <c r="DI126" s="1059">
        <v>5692</v>
      </c>
      <c r="DJ126" s="1059">
        <v>5389</v>
      </c>
      <c r="DK126" s="1059">
        <v>23038</v>
      </c>
      <c r="DL126" s="1059">
        <v>28427</v>
      </c>
      <c r="DM126" s="1126">
        <v>103769</v>
      </c>
      <c r="DN126" s="1059">
        <v>5982</v>
      </c>
      <c r="DO126" s="1059">
        <v>5470</v>
      </c>
      <c r="DP126" s="1059">
        <v>5667</v>
      </c>
      <c r="DQ126" s="1059">
        <v>5908</v>
      </c>
      <c r="DR126" s="1059">
        <v>5292</v>
      </c>
      <c r="DS126" s="1059">
        <v>23027</v>
      </c>
      <c r="DT126" s="1059">
        <v>28319</v>
      </c>
      <c r="DU126" s="1126">
        <v>102809</v>
      </c>
      <c r="DV126" s="1059">
        <v>5947</v>
      </c>
      <c r="DW126" s="1059">
        <v>5372</v>
      </c>
      <c r="DX126" s="1059">
        <v>5627</v>
      </c>
      <c r="DY126" s="1059">
        <v>6081</v>
      </c>
      <c r="DZ126" s="1059">
        <v>5210</v>
      </c>
      <c r="EA126" s="1059">
        <v>23027</v>
      </c>
      <c r="EB126" s="1059">
        <v>28237</v>
      </c>
      <c r="EC126" s="1126">
        <v>102369</v>
      </c>
      <c r="ED126" s="1059">
        <v>5700</v>
      </c>
      <c r="EE126" s="1059">
        <v>5458</v>
      </c>
      <c r="EF126" s="1059">
        <v>5637</v>
      </c>
      <c r="EG126" s="1059">
        <v>6022</v>
      </c>
      <c r="EH126" s="1059">
        <v>4965</v>
      </c>
      <c r="EI126" s="1059">
        <v>22817</v>
      </c>
      <c r="EJ126" s="1059">
        <v>27782</v>
      </c>
      <c r="EK126" s="1126">
        <v>101511</v>
      </c>
      <c r="EL126" s="1059">
        <v>5497</v>
      </c>
      <c r="EM126" s="1059">
        <v>5503</v>
      </c>
      <c r="EN126" s="1059">
        <v>5723</v>
      </c>
      <c r="EO126" s="1059">
        <v>5900</v>
      </c>
      <c r="EP126" s="1059">
        <v>4900</v>
      </c>
      <c r="EQ126" s="1059">
        <v>22623</v>
      </c>
      <c r="ER126" s="1059">
        <v>27523</v>
      </c>
      <c r="ES126" s="1126">
        <v>100632</v>
      </c>
      <c r="ET126" s="1059" t="s">
        <v>3500</v>
      </c>
      <c r="EU126" s="1059" t="s">
        <v>3500</v>
      </c>
      <c r="EV126" s="1059">
        <v>159</v>
      </c>
      <c r="EW126" s="1059">
        <v>172</v>
      </c>
      <c r="EX126" s="1059">
        <v>331</v>
      </c>
      <c r="EY126" s="1059">
        <v>1063</v>
      </c>
      <c r="EZ126" s="1098">
        <v>0.31138287864534336</v>
      </c>
      <c r="FA126" s="1098">
        <v>0.28426721114379999</v>
      </c>
      <c r="FB126" s="1098">
        <v>0.33985688275551978</v>
      </c>
      <c r="FC126" s="64" t="s">
        <v>3498</v>
      </c>
      <c r="FD126" s="1098">
        <v>0.16180620884289745</v>
      </c>
      <c r="FE126" s="1098">
        <v>0.14089167955825155</v>
      </c>
      <c r="FF126" s="1098">
        <v>0.18515625937843397</v>
      </c>
      <c r="FG126" s="1126" t="s">
        <v>3498</v>
      </c>
      <c r="FH126" s="1059">
        <v>6</v>
      </c>
      <c r="FI126" s="1059">
        <v>672</v>
      </c>
      <c r="FJ126" s="1059">
        <v>146</v>
      </c>
      <c r="FK126" s="1059">
        <v>173</v>
      </c>
      <c r="FL126" s="1059">
        <v>319</v>
      </c>
      <c r="FM126" s="1059">
        <v>997</v>
      </c>
      <c r="FN126" s="1098">
        <v>0.31995987963891676</v>
      </c>
      <c r="FO126" s="1098">
        <v>0.29174380950072859</v>
      </c>
      <c r="FP126" s="1098">
        <v>0.34955802023860411</v>
      </c>
      <c r="FQ126" s="1059" t="s">
        <v>2154</v>
      </c>
      <c r="FR126" s="1098">
        <v>0.17352056168505517</v>
      </c>
      <c r="FS126" s="1098">
        <v>0.15127866045115843</v>
      </c>
      <c r="FT126" s="1098">
        <v>0.19826866868618301</v>
      </c>
      <c r="FU126" s="1126" t="s">
        <v>2154</v>
      </c>
      <c r="FV126" s="1059">
        <v>13</v>
      </c>
      <c r="FW126" s="1059">
        <v>656</v>
      </c>
      <c r="FX126" s="1059">
        <v>131</v>
      </c>
      <c r="FY126" s="1059">
        <v>177</v>
      </c>
      <c r="FZ126" s="1059">
        <v>308</v>
      </c>
      <c r="GA126" s="1059">
        <v>977</v>
      </c>
      <c r="GB126" s="1098">
        <v>0.31525076765609006</v>
      </c>
      <c r="GC126" s="1098">
        <v>0.28688880777453674</v>
      </c>
      <c r="GD126" s="1098">
        <v>0.34505986573071551</v>
      </c>
      <c r="GE126" s="1059" t="s">
        <v>2154</v>
      </c>
      <c r="GF126" s="1098">
        <v>0.18116683725690891</v>
      </c>
      <c r="GG126" s="1098">
        <v>0.15827940905444907</v>
      </c>
      <c r="GH126" s="1098">
        <v>0.20655168123300838</v>
      </c>
      <c r="GI126" s="1126" t="s">
        <v>2154</v>
      </c>
      <c r="GJ126" s="1059">
        <v>6</v>
      </c>
      <c r="GK126" s="1059">
        <v>633</v>
      </c>
      <c r="GL126" s="1059">
        <v>108</v>
      </c>
      <c r="GM126" s="1059">
        <v>168</v>
      </c>
      <c r="GN126" s="1059">
        <v>276</v>
      </c>
      <c r="GO126" s="1059">
        <v>915</v>
      </c>
      <c r="GP126" s="1098">
        <v>0.30163934426229511</v>
      </c>
      <c r="GQ126" s="1098">
        <v>0.2727806268519779</v>
      </c>
      <c r="GR126" s="1098">
        <v>0.33215665964584756</v>
      </c>
      <c r="GS126" s="1059" t="s">
        <v>3498</v>
      </c>
      <c r="GT126" s="1098">
        <v>0.18360655737704917</v>
      </c>
      <c r="GU126" s="1098">
        <v>0.15986089627155572</v>
      </c>
      <c r="GV126" s="1098">
        <v>0.20999775078695926</v>
      </c>
      <c r="GW126" s="1126" t="s">
        <v>2154</v>
      </c>
      <c r="GX126" s="1059">
        <v>6</v>
      </c>
      <c r="GY126" s="1059">
        <v>823</v>
      </c>
      <c r="GZ126" s="1059">
        <v>169</v>
      </c>
      <c r="HA126" s="1059">
        <v>113</v>
      </c>
      <c r="HB126" s="1059">
        <v>282</v>
      </c>
      <c r="HC126" s="1059">
        <v>1111</v>
      </c>
      <c r="HD126" s="1098">
        <v>0.25382538253825382</v>
      </c>
      <c r="HE126" s="1098">
        <v>0.22911318253972807</v>
      </c>
      <c r="HF126" s="1098">
        <v>0.28023409220314921</v>
      </c>
      <c r="HG126" s="1059" t="s">
        <v>3499</v>
      </c>
      <c r="HH126" s="1098">
        <v>0.10171017101710171</v>
      </c>
      <c r="HI126" s="1098">
        <v>8.5286377749915585E-2</v>
      </c>
      <c r="HJ126" s="1098">
        <v>0.12087877425638487</v>
      </c>
      <c r="HK126" s="1126" t="s">
        <v>2154</v>
      </c>
      <c r="HL126" s="1059" t="s">
        <v>3500</v>
      </c>
      <c r="HM126" s="1059" t="s">
        <v>3500</v>
      </c>
      <c r="HN126" s="1059">
        <v>141</v>
      </c>
      <c r="HO126" s="1059">
        <v>83</v>
      </c>
      <c r="HP126" s="1059">
        <v>224</v>
      </c>
      <c r="HQ126" s="1059">
        <v>1082</v>
      </c>
      <c r="HR126" s="1098">
        <v>0.20702402957486138</v>
      </c>
      <c r="HS126" s="1098">
        <v>0.18393888607163553</v>
      </c>
      <c r="HT126" s="1098">
        <v>0.23218213707609744</v>
      </c>
      <c r="HU126" s="1059" t="s">
        <v>2154</v>
      </c>
      <c r="HV126" s="1098">
        <v>7.6709796672828096E-2</v>
      </c>
      <c r="HW126" s="1098">
        <v>6.2307407441332764E-2</v>
      </c>
      <c r="HX126" s="1098">
        <v>9.4107193825738775E-2</v>
      </c>
      <c r="HY126" s="1126" t="s">
        <v>2154</v>
      </c>
      <c r="HZ126" s="1059">
        <v>7</v>
      </c>
      <c r="IA126" s="1059">
        <v>864</v>
      </c>
      <c r="IB126" s="1059">
        <v>139</v>
      </c>
      <c r="IC126" s="1059">
        <v>87</v>
      </c>
      <c r="ID126" s="1059">
        <v>226</v>
      </c>
      <c r="IE126" s="1059">
        <v>1097</v>
      </c>
      <c r="IF126" s="1098">
        <v>0.20601640838650867</v>
      </c>
      <c r="IG126" s="1098">
        <v>0.18312882611780645</v>
      </c>
      <c r="IH126" s="1098">
        <v>0.23095574089062232</v>
      </c>
      <c r="II126" s="1059" t="s">
        <v>2154</v>
      </c>
      <c r="IJ126" s="1098">
        <v>7.9307201458523241E-2</v>
      </c>
      <c r="IK126" s="1098">
        <v>6.4745428609291236E-2</v>
      </c>
      <c r="IL126" s="1098">
        <v>9.680504479966956E-2</v>
      </c>
      <c r="IM126" s="1126" t="s">
        <v>2154</v>
      </c>
      <c r="IN126" s="1059" t="s">
        <v>3500</v>
      </c>
      <c r="IO126" s="1059" t="s">
        <v>3500</v>
      </c>
      <c r="IP126" s="1059">
        <v>89</v>
      </c>
      <c r="IQ126" s="1059">
        <v>58</v>
      </c>
      <c r="IR126" s="1059">
        <v>147</v>
      </c>
      <c r="IS126" s="1059">
        <v>696</v>
      </c>
      <c r="IT126" s="1098">
        <v>0.21120689655172414</v>
      </c>
      <c r="IU126" s="1098">
        <v>0.18251042993704938</v>
      </c>
      <c r="IV126" s="1098">
        <v>0.24307375783397531</v>
      </c>
      <c r="IW126" s="1059" t="s">
        <v>2154</v>
      </c>
      <c r="IX126" s="1098">
        <v>8.3333333333333329E-2</v>
      </c>
      <c r="IY126" s="1098">
        <v>6.5016244787793095E-2</v>
      </c>
      <c r="IZ126" s="1098">
        <v>0.10622462314055098</v>
      </c>
      <c r="JA126" s="1126" t="s">
        <v>2154</v>
      </c>
      <c r="JB126" s="1059">
        <v>102752</v>
      </c>
      <c r="JC126" s="1059">
        <v>6338</v>
      </c>
      <c r="JD126" s="1059">
        <v>5557</v>
      </c>
      <c r="JE126" s="1059">
        <v>5581</v>
      </c>
      <c r="JF126" s="1059">
        <v>5607</v>
      </c>
      <c r="JG126" s="1126">
        <v>5441</v>
      </c>
      <c r="JH126" s="1059">
        <v>18603</v>
      </c>
      <c r="JI126" s="1059">
        <v>114</v>
      </c>
      <c r="JJ126" s="1059">
        <v>228</v>
      </c>
      <c r="JK126" s="1059">
        <v>268</v>
      </c>
      <c r="JL126" s="1059">
        <v>306</v>
      </c>
      <c r="JM126" s="1126">
        <v>341</v>
      </c>
      <c r="JN126" s="1060">
        <v>0.18104757085020243</v>
      </c>
      <c r="JO126" s="1060">
        <v>1.7986746607762703E-2</v>
      </c>
      <c r="JP126" s="1060">
        <v>4.1029332373582868E-2</v>
      </c>
      <c r="JQ126" s="1060">
        <v>4.8020068088156245E-2</v>
      </c>
      <c r="JR126" s="1060">
        <v>5.4574638844301769E-2</v>
      </c>
      <c r="JS126" s="1072">
        <v>6.2672302885498993E-2</v>
      </c>
      <c r="JT126" s="1059">
        <v>104640</v>
      </c>
      <c r="JU126" s="1059">
        <v>98136</v>
      </c>
      <c r="JV126" s="1059">
        <v>93594</v>
      </c>
      <c r="JW126" s="1059">
        <v>4542</v>
      </c>
      <c r="JX126" s="1059">
        <v>815</v>
      </c>
      <c r="JY126" s="1059">
        <v>99</v>
      </c>
      <c r="JZ126" s="1059">
        <v>3628</v>
      </c>
      <c r="KA126" s="1059">
        <v>1836</v>
      </c>
      <c r="KB126" s="1059">
        <v>3372</v>
      </c>
      <c r="KC126" s="1059">
        <v>869</v>
      </c>
      <c r="KD126" s="1059">
        <v>427</v>
      </c>
      <c r="KE126" s="1060">
        <v>0.89443807339449544</v>
      </c>
      <c r="KF126" s="1072">
        <v>0.10556192660550456</v>
      </c>
      <c r="KG126" s="1059">
        <v>6346</v>
      </c>
      <c r="KH126" s="1059">
        <v>5570</v>
      </c>
      <c r="KI126" s="1059">
        <v>5367</v>
      </c>
      <c r="KJ126" s="1059">
        <v>203</v>
      </c>
      <c r="KK126" s="1059">
        <v>7</v>
      </c>
      <c r="KL126" s="1059">
        <v>8</v>
      </c>
      <c r="KM126" s="1059">
        <v>188</v>
      </c>
      <c r="KN126" s="1059">
        <v>407</v>
      </c>
      <c r="KO126" s="1059">
        <v>290</v>
      </c>
      <c r="KP126" s="1059">
        <v>52</v>
      </c>
      <c r="KQ126" s="1059">
        <v>27</v>
      </c>
      <c r="KR126" s="1060">
        <v>0.84572959344468956</v>
      </c>
      <c r="KS126" s="1072">
        <v>0.15427040655531044</v>
      </c>
      <c r="KT126" s="1059">
        <v>3438</v>
      </c>
      <c r="KU126" s="1059">
        <v>3029</v>
      </c>
      <c r="KV126" s="1059">
        <v>2940</v>
      </c>
      <c r="KW126" s="1059">
        <v>89</v>
      </c>
      <c r="KX126" s="1059">
        <v>7</v>
      </c>
      <c r="KY126" s="1059">
        <v>2</v>
      </c>
      <c r="KZ126" s="1059">
        <v>80</v>
      </c>
      <c r="LA126" s="1059">
        <v>183</v>
      </c>
      <c r="LB126" s="1059">
        <v>176</v>
      </c>
      <c r="LC126" s="1059">
        <v>34</v>
      </c>
      <c r="LD126" s="1059">
        <v>16</v>
      </c>
      <c r="LE126" s="1060">
        <v>0.85514834205933687</v>
      </c>
      <c r="LF126" s="1072">
        <v>0.14485165794066313</v>
      </c>
      <c r="LG126" s="1059">
        <v>2121</v>
      </c>
      <c r="LH126" s="1059">
        <v>1920</v>
      </c>
      <c r="LI126" s="1059">
        <v>1877</v>
      </c>
      <c r="LJ126" s="1059">
        <v>43</v>
      </c>
      <c r="LK126" s="1059">
        <v>4</v>
      </c>
      <c r="LL126" s="1059">
        <v>3</v>
      </c>
      <c r="LM126" s="1059">
        <v>36</v>
      </c>
      <c r="LN126" s="1059">
        <v>90</v>
      </c>
      <c r="LO126" s="1059">
        <v>88</v>
      </c>
      <c r="LP126" s="1059">
        <v>13</v>
      </c>
      <c r="LQ126" s="1059">
        <v>10</v>
      </c>
      <c r="LR126" s="1060">
        <v>0.88495992456388495</v>
      </c>
      <c r="LS126" s="1072">
        <v>0.11504007543611505</v>
      </c>
      <c r="LT126" s="1059">
        <v>5584</v>
      </c>
      <c r="LU126" s="1059">
        <v>5097</v>
      </c>
      <c r="LV126" s="1059">
        <v>4981</v>
      </c>
      <c r="LW126" s="1059">
        <v>116</v>
      </c>
      <c r="LX126" s="1059">
        <v>9</v>
      </c>
      <c r="LY126" s="1059">
        <v>6</v>
      </c>
      <c r="LZ126" s="1059">
        <v>101</v>
      </c>
      <c r="MA126" s="1059">
        <v>206</v>
      </c>
      <c r="MB126" s="1059">
        <v>218</v>
      </c>
      <c r="MC126" s="1059">
        <v>41</v>
      </c>
      <c r="MD126" s="1059">
        <v>22</v>
      </c>
      <c r="ME126" s="1060">
        <v>0.89201289398280803</v>
      </c>
      <c r="MF126" s="1072">
        <v>0.10798710601719197</v>
      </c>
      <c r="MG126" s="1059">
        <v>1180</v>
      </c>
      <c r="MH126" s="1059">
        <v>1091</v>
      </c>
      <c r="MI126" s="1059">
        <v>1058</v>
      </c>
      <c r="MJ126" s="1059">
        <v>33</v>
      </c>
      <c r="MK126" s="1059">
        <v>2</v>
      </c>
      <c r="ML126" s="1059">
        <v>3</v>
      </c>
      <c r="MM126" s="1059">
        <v>28</v>
      </c>
      <c r="MN126" s="1059">
        <v>37</v>
      </c>
      <c r="MO126" s="1059">
        <v>30</v>
      </c>
      <c r="MP126" s="1059">
        <v>16</v>
      </c>
      <c r="MQ126" s="1059">
        <v>6</v>
      </c>
      <c r="MR126" s="1060">
        <v>0.89661016949152539</v>
      </c>
      <c r="MS126" s="1072">
        <v>0.10338983050847461</v>
      </c>
      <c r="MT126" s="1059">
        <v>2270</v>
      </c>
      <c r="MU126" s="1059">
        <v>2089</v>
      </c>
      <c r="MV126" s="1059">
        <v>2050</v>
      </c>
      <c r="MW126" s="1059">
        <v>39</v>
      </c>
      <c r="MX126" s="1059">
        <v>5</v>
      </c>
      <c r="MY126" s="1059">
        <v>4</v>
      </c>
      <c r="MZ126" s="1059">
        <v>30</v>
      </c>
      <c r="NA126" s="1059">
        <v>67</v>
      </c>
      <c r="NB126" s="1059">
        <v>81</v>
      </c>
      <c r="NC126" s="1059">
        <v>23</v>
      </c>
      <c r="ND126" s="1059">
        <v>10</v>
      </c>
      <c r="NE126" s="1060">
        <v>0.90308370044052866</v>
      </c>
      <c r="NF126" s="1072">
        <v>9.6916299559471342E-2</v>
      </c>
      <c r="NG126" s="1059">
        <v>2209</v>
      </c>
      <c r="NH126" s="1059">
        <v>2028</v>
      </c>
      <c r="NI126" s="1059">
        <v>1974</v>
      </c>
      <c r="NJ126" s="1059">
        <v>54</v>
      </c>
      <c r="NK126" s="1059">
        <v>4</v>
      </c>
      <c r="NL126" s="1059">
        <v>5</v>
      </c>
      <c r="NM126" s="1059">
        <v>45</v>
      </c>
      <c r="NN126" s="1059">
        <v>65</v>
      </c>
      <c r="NO126" s="1059">
        <v>75</v>
      </c>
      <c r="NP126" s="1059">
        <v>28</v>
      </c>
      <c r="NQ126" s="1059">
        <v>13</v>
      </c>
      <c r="NR126" s="1060">
        <v>0.8936170212765957</v>
      </c>
      <c r="NS126" s="1072">
        <v>0.1063829787234043</v>
      </c>
      <c r="NT126" s="1059">
        <v>5497</v>
      </c>
      <c r="NU126" s="1059">
        <v>5105</v>
      </c>
      <c r="NV126" s="1059">
        <v>4868</v>
      </c>
      <c r="NW126" s="1059">
        <v>237</v>
      </c>
      <c r="NX126" s="1059">
        <v>35</v>
      </c>
      <c r="NY126" s="1059">
        <v>6</v>
      </c>
      <c r="NZ126" s="1059">
        <v>196</v>
      </c>
      <c r="OA126" s="1059">
        <v>119</v>
      </c>
      <c r="OB126" s="1059">
        <v>197</v>
      </c>
      <c r="OC126" s="1059">
        <v>56</v>
      </c>
      <c r="OD126" s="1059">
        <v>20</v>
      </c>
      <c r="OE126" s="1060">
        <v>0.88557394942696011</v>
      </c>
      <c r="OF126" s="1072">
        <v>0.11442605057303989</v>
      </c>
      <c r="OG126" s="1059">
        <v>28645</v>
      </c>
      <c r="OH126" s="1059">
        <v>25929</v>
      </c>
      <c r="OI126" s="1059">
        <v>25115</v>
      </c>
      <c r="OJ126" s="1059">
        <v>814</v>
      </c>
      <c r="OK126" s="1059">
        <v>73</v>
      </c>
      <c r="OL126" s="1059">
        <v>37</v>
      </c>
      <c r="OM126" s="1059">
        <v>704</v>
      </c>
      <c r="ON126" s="1059">
        <v>1174</v>
      </c>
      <c r="OO126" s="1059">
        <v>1155</v>
      </c>
      <c r="OP126" s="1059">
        <v>263</v>
      </c>
      <c r="OQ126" s="1059">
        <v>124</v>
      </c>
      <c r="OR126" s="1060">
        <v>0.87676732414033864</v>
      </c>
      <c r="OS126" s="1072">
        <v>0.12323267585966136</v>
      </c>
      <c r="OT126" s="1059">
        <v>105661</v>
      </c>
      <c r="OU126" s="1059">
        <v>17.44951683213295</v>
      </c>
      <c r="OV126" s="1060">
        <v>0</v>
      </c>
      <c r="OW126" s="1072">
        <v>0.15384615384615385</v>
      </c>
      <c r="OX126" s="1059" t="s">
        <v>770</v>
      </c>
      <c r="OY126" s="1060" t="s">
        <v>770</v>
      </c>
      <c r="OZ126" s="1059" t="s">
        <v>770</v>
      </c>
      <c r="PA126" s="1060" t="s">
        <v>770</v>
      </c>
      <c r="PB126" s="1072" t="s">
        <v>770</v>
      </c>
      <c r="PC126" s="1059">
        <v>4730</v>
      </c>
      <c r="PD126" s="1059">
        <v>690</v>
      </c>
      <c r="PE126" s="1126">
        <v>330</v>
      </c>
      <c r="PF126" s="1059">
        <v>4570</v>
      </c>
      <c r="PG126" s="1059">
        <v>690</v>
      </c>
      <c r="PH126" s="1126">
        <v>310</v>
      </c>
      <c r="PI126" s="1059">
        <v>4410</v>
      </c>
      <c r="PJ126" s="1059">
        <v>700</v>
      </c>
      <c r="PK126" s="1126">
        <v>280</v>
      </c>
      <c r="PL126" s="1059">
        <v>4230</v>
      </c>
      <c r="PM126" s="1059">
        <v>730</v>
      </c>
      <c r="PN126" s="1126">
        <v>250</v>
      </c>
      <c r="PO126" s="1059">
        <v>4040</v>
      </c>
      <c r="PP126" s="1059">
        <v>730</v>
      </c>
      <c r="PQ126" s="1126">
        <v>230</v>
      </c>
      <c r="PR126" s="1059">
        <v>3820</v>
      </c>
      <c r="PS126" s="1059">
        <v>760</v>
      </c>
      <c r="PT126" s="1126">
        <v>210</v>
      </c>
      <c r="PU126" s="1059">
        <v>35</v>
      </c>
      <c r="PV126" s="1059">
        <v>38</v>
      </c>
      <c r="PW126" s="1059">
        <v>29</v>
      </c>
      <c r="PX126" s="1059">
        <v>42</v>
      </c>
      <c r="PY126" s="1059">
        <v>48</v>
      </c>
      <c r="PZ126" s="1059">
        <v>47</v>
      </c>
      <c r="QA126" s="1059">
        <v>68</v>
      </c>
      <c r="QB126" s="1126">
        <v>77</v>
      </c>
      <c r="QC126" s="1059">
        <v>1099</v>
      </c>
      <c r="QD126" s="1059">
        <v>1183</v>
      </c>
      <c r="QE126" s="1059">
        <v>1136</v>
      </c>
      <c r="QF126" s="1059">
        <v>1119</v>
      </c>
      <c r="QG126" s="1059">
        <v>1194</v>
      </c>
      <c r="QH126" s="1059">
        <v>1268</v>
      </c>
      <c r="QI126" s="1059">
        <v>1187</v>
      </c>
      <c r="QJ126" s="1059">
        <v>1256</v>
      </c>
      <c r="QK126" s="1126">
        <v>1217</v>
      </c>
      <c r="QL126" s="1059">
        <v>1139</v>
      </c>
      <c r="QM126" s="1059">
        <v>1182</v>
      </c>
      <c r="QN126" s="1059">
        <v>1196</v>
      </c>
      <c r="QO126" s="1059">
        <v>1199</v>
      </c>
      <c r="QP126" s="1059">
        <v>1276</v>
      </c>
      <c r="QQ126" s="1059">
        <v>1306</v>
      </c>
      <c r="QR126" s="1059">
        <v>1251</v>
      </c>
      <c r="QS126" s="1059">
        <v>1311</v>
      </c>
      <c r="QT126" s="1059">
        <v>1326</v>
      </c>
      <c r="QU126" s="1059">
        <v>1248</v>
      </c>
      <c r="QV126" s="1059">
        <v>1202</v>
      </c>
      <c r="QW126" s="1059">
        <v>1157</v>
      </c>
      <c r="QX126" s="1059">
        <v>1180</v>
      </c>
      <c r="QY126" s="1059">
        <v>1042</v>
      </c>
      <c r="QZ126" s="1059">
        <v>1091</v>
      </c>
      <c r="RA126" s="1059">
        <v>1092</v>
      </c>
      <c r="RB126" s="1059">
        <v>1127</v>
      </c>
      <c r="RC126" s="1059">
        <v>1179</v>
      </c>
      <c r="RD126" s="1059">
        <v>1224</v>
      </c>
      <c r="RE126" s="1059">
        <v>989</v>
      </c>
      <c r="RF126" s="1059">
        <v>932</v>
      </c>
      <c r="RG126" s="1059">
        <v>878</v>
      </c>
      <c r="RH126" s="1059">
        <v>870</v>
      </c>
      <c r="RI126" s="1059">
        <v>1145</v>
      </c>
      <c r="RJ126" s="1126">
        <v>1111</v>
      </c>
      <c r="RK126" s="1059">
        <v>1172</v>
      </c>
      <c r="RL126" s="1059">
        <v>1175</v>
      </c>
      <c r="RM126" s="1059">
        <v>1188</v>
      </c>
      <c r="RN126" s="1059">
        <v>1263</v>
      </c>
      <c r="RO126" s="1059">
        <v>1305</v>
      </c>
      <c r="RP126" s="1059">
        <v>1253</v>
      </c>
      <c r="RQ126" s="1059">
        <v>1307</v>
      </c>
      <c r="RR126" s="1059">
        <v>1327</v>
      </c>
      <c r="RS126" s="1059">
        <v>1243</v>
      </c>
      <c r="RT126" s="1059">
        <v>1193</v>
      </c>
      <c r="RU126" s="1059">
        <v>1156</v>
      </c>
      <c r="RV126" s="1059">
        <v>1175</v>
      </c>
      <c r="RW126" s="1059">
        <v>1043</v>
      </c>
      <c r="RX126" s="1059">
        <v>1082</v>
      </c>
      <c r="RY126" s="1059">
        <v>1075</v>
      </c>
      <c r="RZ126" s="1059">
        <v>1121</v>
      </c>
      <c r="SA126" s="1059">
        <v>1176</v>
      </c>
      <c r="SB126" s="1059">
        <v>1232</v>
      </c>
      <c r="SC126" s="1059">
        <v>1153</v>
      </c>
      <c r="SD126" s="1059">
        <v>1014</v>
      </c>
      <c r="SE126" s="1059">
        <v>849</v>
      </c>
      <c r="SF126" s="1059">
        <v>827</v>
      </c>
      <c r="SG126" s="1059">
        <v>1078</v>
      </c>
      <c r="SH126" s="1059">
        <v>1107</v>
      </c>
      <c r="SI126" s="1126">
        <v>1093</v>
      </c>
      <c r="SJ126" s="1059">
        <v>1134</v>
      </c>
      <c r="SK126" s="1059">
        <v>1159</v>
      </c>
      <c r="SL126" s="1059">
        <v>1241</v>
      </c>
      <c r="SM126" s="1059">
        <v>1288</v>
      </c>
      <c r="SN126" s="1059">
        <v>1246</v>
      </c>
      <c r="SO126" s="1059">
        <v>1319</v>
      </c>
      <c r="SP126" s="1059">
        <v>1335</v>
      </c>
      <c r="SQ126" s="1059">
        <v>1238</v>
      </c>
      <c r="SR126" s="1059">
        <v>1180</v>
      </c>
      <c r="SS126" s="1059">
        <v>1144</v>
      </c>
      <c r="ST126" s="1059">
        <v>1169</v>
      </c>
      <c r="SU126" s="1059">
        <v>1030</v>
      </c>
      <c r="SV126" s="1059">
        <v>1078</v>
      </c>
      <c r="SW126" s="1059">
        <v>1081</v>
      </c>
      <c r="SX126" s="1059">
        <v>1120</v>
      </c>
      <c r="SY126" s="1059">
        <v>1169</v>
      </c>
      <c r="SZ126" s="1059">
        <v>1210</v>
      </c>
      <c r="TA126" s="1059">
        <v>1179</v>
      </c>
      <c r="TB126" s="1059">
        <v>1182</v>
      </c>
      <c r="TC126" s="1059">
        <v>952</v>
      </c>
      <c r="TD126" s="1059">
        <v>824</v>
      </c>
      <c r="TE126" s="1059">
        <v>1025</v>
      </c>
      <c r="TF126" s="1059">
        <v>1031</v>
      </c>
      <c r="TG126" s="1059">
        <v>1110</v>
      </c>
      <c r="TH126" s="1126">
        <v>1192</v>
      </c>
      <c r="TI126" s="1059">
        <v>592</v>
      </c>
      <c r="TJ126" s="1059">
        <v>705</v>
      </c>
      <c r="TK126" s="1059">
        <v>1297</v>
      </c>
      <c r="TL126" s="1060">
        <v>0.54356206630686199</v>
      </c>
      <c r="TM126" s="1060">
        <v>0.51636542013974696</v>
      </c>
      <c r="TN126" s="1060">
        <v>0.57050142995468545</v>
      </c>
      <c r="TO126" s="1126" t="s">
        <v>2154</v>
      </c>
      <c r="TP126" s="1059">
        <v>477</v>
      </c>
      <c r="TQ126" s="1059">
        <v>746</v>
      </c>
      <c r="TR126" s="1059">
        <v>1223</v>
      </c>
      <c r="TS126" s="1060">
        <v>0.60997547015535569</v>
      </c>
      <c r="TT126" s="1060">
        <v>0.58233564728209375</v>
      </c>
      <c r="TU126" s="1060">
        <v>0.63692658751275688</v>
      </c>
      <c r="TV126" s="1126" t="s">
        <v>2154</v>
      </c>
      <c r="TW126" s="1059">
        <v>461</v>
      </c>
      <c r="TX126" s="1059">
        <v>779</v>
      </c>
      <c r="TY126" s="1059">
        <v>1240</v>
      </c>
      <c r="TZ126" s="1060">
        <v>0.62822580645161286</v>
      </c>
      <c r="UA126" s="1060">
        <v>0.60096953130683783</v>
      </c>
      <c r="UB126" s="1060">
        <v>0.65469006079383141</v>
      </c>
      <c r="UC126" s="1126" t="s">
        <v>3498</v>
      </c>
      <c r="UD126" s="1059">
        <v>378</v>
      </c>
      <c r="UE126" s="1059">
        <v>898</v>
      </c>
      <c r="UF126" s="1059">
        <v>1276</v>
      </c>
      <c r="UG126" s="1060">
        <v>0.70376175548589337</v>
      </c>
      <c r="UH126" s="1060">
        <v>0.67812752047886171</v>
      </c>
      <c r="UI126" s="1060">
        <v>0.72817280399972828</v>
      </c>
      <c r="UJ126" s="1126" t="s">
        <v>2154</v>
      </c>
      <c r="UK126" s="1059">
        <v>339</v>
      </c>
      <c r="UL126" s="1059">
        <v>866</v>
      </c>
      <c r="UM126" s="1059">
        <v>1205</v>
      </c>
      <c r="UN126" s="1060">
        <v>0.71867219917012448</v>
      </c>
      <c r="UO126" s="1060">
        <v>0.69262027676587734</v>
      </c>
      <c r="UP126" s="1060">
        <v>0.74333432766514862</v>
      </c>
      <c r="UQ126" s="1126" t="s">
        <v>2154</v>
      </c>
      <c r="UR126" s="1059">
        <v>14880</v>
      </c>
      <c r="US126" s="1059">
        <v>14481</v>
      </c>
      <c r="UT126" s="1059">
        <v>399</v>
      </c>
      <c r="UU126" s="1059">
        <v>328</v>
      </c>
      <c r="UV126" s="1060">
        <v>0.82205513784461148</v>
      </c>
      <c r="UW126" s="1059">
        <v>71</v>
      </c>
      <c r="UX126" s="1072">
        <v>0.17794486215538846</v>
      </c>
      <c r="UY126" s="1059">
        <v>11895</v>
      </c>
      <c r="UZ126" s="1059">
        <v>7528</v>
      </c>
      <c r="VA126" s="1059">
        <v>1518</v>
      </c>
      <c r="VB126" s="1059">
        <v>2849</v>
      </c>
      <c r="VC126" s="1060">
        <v>0.63287095418242956</v>
      </c>
      <c r="VD126" s="1060">
        <v>0.12761664564943254</v>
      </c>
      <c r="VE126" s="1072">
        <v>0.23951240016813788</v>
      </c>
      <c r="VF126" s="1059">
        <v>29264</v>
      </c>
      <c r="VG126" s="1059">
        <v>2042</v>
      </c>
      <c r="VH126" s="1059">
        <v>1933</v>
      </c>
      <c r="VI126" s="1059">
        <v>934</v>
      </c>
      <c r="VJ126" s="1059">
        <v>21200</v>
      </c>
      <c r="VK126" s="1059">
        <v>1730</v>
      </c>
      <c r="VL126" s="1059">
        <v>12094</v>
      </c>
      <c r="VM126" s="1072">
        <v>0.14304613858111459</v>
      </c>
      <c r="VN126" s="1059">
        <v>6611</v>
      </c>
      <c r="VO126" s="1059">
        <v>11</v>
      </c>
      <c r="VP126" s="1059">
        <v>1759</v>
      </c>
      <c r="VQ126" s="1059">
        <v>2821</v>
      </c>
      <c r="VR126" s="1059">
        <v>950</v>
      </c>
      <c r="VS126" s="1126">
        <v>12152</v>
      </c>
      <c r="VT126" s="1059">
        <v>4957</v>
      </c>
      <c r="VU126" s="1059">
        <v>3990</v>
      </c>
      <c r="VV126" s="1059">
        <v>956</v>
      </c>
      <c r="VW126" s="1059">
        <v>10</v>
      </c>
      <c r="VX126" s="1059">
        <v>966</v>
      </c>
      <c r="VY126" s="1060">
        <v>0.19285858382085938</v>
      </c>
      <c r="VZ126" s="1072">
        <v>0.19487593302400646</v>
      </c>
      <c r="WA126" s="1059">
        <v>815</v>
      </c>
      <c r="WB126" s="1059">
        <v>735</v>
      </c>
      <c r="WC126" s="1059">
        <v>575</v>
      </c>
      <c r="WD126" s="1059">
        <v>585</v>
      </c>
      <c r="WE126" s="1059">
        <v>535</v>
      </c>
      <c r="WF126" s="1059">
        <v>500</v>
      </c>
      <c r="WG126" s="1126">
        <v>495</v>
      </c>
      <c r="WH126" s="1059">
        <v>2818</v>
      </c>
      <c r="WI126" s="1059">
        <v>999</v>
      </c>
      <c r="WJ126" s="1060">
        <v>0.35450674237047552</v>
      </c>
      <c r="WK126" s="1126">
        <v>287</v>
      </c>
      <c r="WL126" s="1059">
        <v>67</v>
      </c>
      <c r="WM126" s="1060">
        <v>6.0523938572719059E-2</v>
      </c>
      <c r="WN126" s="1060">
        <v>4.7938998626126314E-2</v>
      </c>
      <c r="WO126" s="1072">
        <v>7.6148428725596032E-2</v>
      </c>
      <c r="WP126" s="1059" t="s">
        <v>770</v>
      </c>
      <c r="WQ126" s="1060">
        <v>6.0999999999999999E-2</v>
      </c>
      <c r="WR126" s="1060" t="s">
        <v>770</v>
      </c>
      <c r="WS126" s="1072" t="s">
        <v>770</v>
      </c>
      <c r="WT126" s="1059">
        <v>89</v>
      </c>
      <c r="WU126" s="1060">
        <v>7.5873827791986356E-2</v>
      </c>
      <c r="WV126" s="1060">
        <v>6.2066381875561037E-2</v>
      </c>
      <c r="WW126" s="1072">
        <v>9.245014833141893E-2</v>
      </c>
      <c r="WX126" s="1059">
        <v>71</v>
      </c>
      <c r="WY126" s="1060">
        <v>6.4604185623293897E-2</v>
      </c>
      <c r="WZ126" s="1060">
        <v>5.1533320121512668E-2</v>
      </c>
      <c r="XA126" s="1072">
        <v>8.0708225255868571E-2</v>
      </c>
      <c r="XB126" s="1059">
        <v>2346</v>
      </c>
      <c r="XC126" s="1059">
        <v>47044</v>
      </c>
      <c r="XD126" s="1072">
        <v>4.9868208485672985E-2</v>
      </c>
      <c r="XE126" s="1059">
        <v>895</v>
      </c>
      <c r="XF126" s="1059">
        <v>5720</v>
      </c>
      <c r="XG126" s="1060">
        <v>0.15646853146853146</v>
      </c>
      <c r="XH126" s="1060">
        <v>0.14728455536182358</v>
      </c>
      <c r="XI126" s="1060">
        <v>0.16611361817708611</v>
      </c>
      <c r="XJ126" s="1059">
        <v>1070</v>
      </c>
      <c r="XK126" s="1059">
        <v>5840</v>
      </c>
      <c r="XL126" s="1060">
        <v>0.18321917808219179</v>
      </c>
      <c r="XM126" s="1060">
        <v>0.17350693172211379</v>
      </c>
      <c r="XN126" s="1060">
        <v>0.19334789723372314</v>
      </c>
      <c r="XO126" s="1059">
        <v>1055</v>
      </c>
      <c r="XP126" s="1059">
        <v>5945</v>
      </c>
      <c r="XQ126" s="1060">
        <v>0.1774600504625736</v>
      </c>
      <c r="XR126" s="1060">
        <v>0.16795740514684762</v>
      </c>
      <c r="XS126" s="1060">
        <v>0.18737925552115156</v>
      </c>
      <c r="XT126" s="1059">
        <v>1040</v>
      </c>
      <c r="XU126" s="1059">
        <v>6100</v>
      </c>
      <c r="XV126" s="1060">
        <v>0.17049180327868851</v>
      </c>
      <c r="XW126" s="1060">
        <v>0.16126262502676916</v>
      </c>
      <c r="XX126" s="1060">
        <v>0.18013573416706666</v>
      </c>
      <c r="XY126" s="1059">
        <v>915</v>
      </c>
      <c r="XZ126" s="1059">
        <v>6080</v>
      </c>
      <c r="YA126" s="1060">
        <v>0.15049342105263158</v>
      </c>
      <c r="YB126" s="1060">
        <v>0.14172674423547468</v>
      </c>
      <c r="YC126" s="1060">
        <v>0.15970146871736088</v>
      </c>
      <c r="YD126" s="1059">
        <v>925</v>
      </c>
      <c r="YE126" s="1059">
        <v>5725</v>
      </c>
      <c r="YF126" s="1060">
        <v>0.16157205240174671</v>
      </c>
      <c r="YG126" s="1060">
        <v>0.15226545392772459</v>
      </c>
      <c r="YH126" s="1060">
        <v>0.17133251472723535</v>
      </c>
      <c r="YI126" s="1059">
        <v>995</v>
      </c>
      <c r="YJ126" s="1059" t="s">
        <v>770</v>
      </c>
      <c r="YK126" s="1060">
        <v>0.17299999999999999</v>
      </c>
      <c r="YL126" s="1060">
        <v>0.16300000000000001</v>
      </c>
      <c r="YM126" s="1072">
        <v>0.183</v>
      </c>
      <c r="YN126" s="1059">
        <v>1080</v>
      </c>
      <c r="YO126" s="1059">
        <v>1075</v>
      </c>
      <c r="YP126" s="1059">
        <v>1080</v>
      </c>
      <c r="YQ126" s="1059">
        <v>970</v>
      </c>
      <c r="YR126" s="1059">
        <v>880</v>
      </c>
      <c r="YS126" s="1059">
        <v>850</v>
      </c>
      <c r="YT126" s="1126">
        <v>730</v>
      </c>
      <c r="YU126" s="1059">
        <v>49</v>
      </c>
      <c r="YV126" s="1059">
        <v>460</v>
      </c>
      <c r="YW126" s="1060">
        <v>0.10652173913043478</v>
      </c>
      <c r="YX126" s="1060">
        <v>8.1516671517349815E-2</v>
      </c>
      <c r="YY126" s="1060">
        <v>0.13804425147479413</v>
      </c>
      <c r="YZ126" s="1059">
        <v>37</v>
      </c>
      <c r="ZA126" s="1059">
        <v>460</v>
      </c>
      <c r="ZB126" s="1060">
        <v>8.0434782608695646E-2</v>
      </c>
      <c r="ZC126" s="1060">
        <v>5.891674887057962E-2</v>
      </c>
      <c r="ZD126" s="1060">
        <v>0.10890235686137496</v>
      </c>
      <c r="ZE126" s="1059">
        <v>43</v>
      </c>
      <c r="ZF126" s="1059">
        <v>458</v>
      </c>
      <c r="ZG126" s="1060">
        <v>9.3886462882096067E-2</v>
      </c>
      <c r="ZH126" s="1060">
        <v>7.0449992451338497E-2</v>
      </c>
      <c r="ZI126" s="1060">
        <v>0.12407879465691088</v>
      </c>
      <c r="ZJ126" s="1059">
        <v>91</v>
      </c>
      <c r="ZK126" s="1059">
        <v>457</v>
      </c>
      <c r="ZL126" s="1060">
        <v>0.19912472647702406</v>
      </c>
      <c r="ZM126" s="1060">
        <v>0.16508652974029139</v>
      </c>
      <c r="ZN126" s="1072">
        <v>0.23817896485359236</v>
      </c>
      <c r="ZO126" s="1059">
        <v>1116</v>
      </c>
      <c r="ZP126" s="1059">
        <v>83</v>
      </c>
      <c r="ZQ126" s="1059">
        <v>1033</v>
      </c>
      <c r="ZR126" s="1060">
        <v>0.92562724014336917</v>
      </c>
      <c r="ZS126" s="1059">
        <v>422</v>
      </c>
      <c r="ZT126" s="1059">
        <v>144</v>
      </c>
      <c r="ZU126" s="1059">
        <v>566</v>
      </c>
      <c r="ZV126" s="1060">
        <v>0.4085188770571152</v>
      </c>
      <c r="ZW126" s="1060">
        <v>0.37893542076278974</v>
      </c>
      <c r="ZX126" s="1060">
        <v>0.43878020162853615</v>
      </c>
      <c r="ZY126" s="1060">
        <v>0.54791868344627304</v>
      </c>
      <c r="ZZ126" s="1060">
        <v>0.51744651280212872</v>
      </c>
      <c r="AAA126" s="1072">
        <v>0.57803578023098634</v>
      </c>
      <c r="AAB126" s="1059">
        <v>279</v>
      </c>
      <c r="AAC126" s="1059">
        <v>897</v>
      </c>
      <c r="AAD126" s="1059">
        <v>1176</v>
      </c>
      <c r="AAE126" s="1060">
        <v>0.76275510204081631</v>
      </c>
      <c r="AAF126" s="1059">
        <v>387</v>
      </c>
      <c r="AAG126" s="1060">
        <v>0.43143812709030099</v>
      </c>
      <c r="AAH126" s="1060">
        <v>0.39938678957848639</v>
      </c>
      <c r="AAI126" s="1060">
        <v>0.46407420148089351</v>
      </c>
      <c r="AAJ126" s="1059">
        <v>116</v>
      </c>
      <c r="AAK126" s="1059">
        <v>503</v>
      </c>
      <c r="AAL126" s="1060">
        <v>0.56075808249721293</v>
      </c>
      <c r="AAM126" s="1060">
        <v>0.52808911001487724</v>
      </c>
      <c r="AAN126" s="1072">
        <v>0.59290887351786736</v>
      </c>
      <c r="AAO126" s="1059">
        <v>1005</v>
      </c>
      <c r="AAP126" s="1059">
        <v>414</v>
      </c>
      <c r="AAQ126" s="1060">
        <v>0.41194029850746267</v>
      </c>
      <c r="AAR126" s="1060">
        <v>0.38190238384790848</v>
      </c>
      <c r="AAS126" s="1060">
        <v>0.44264883928787763</v>
      </c>
      <c r="AAT126" s="1059">
        <v>152</v>
      </c>
      <c r="AAU126" s="1059">
        <v>566</v>
      </c>
      <c r="AAV126" s="1060">
        <v>0.56318407960199002</v>
      </c>
      <c r="AAW126" s="1060">
        <v>0.53233622709188533</v>
      </c>
      <c r="AAX126" s="1072">
        <v>0.59355074839825672</v>
      </c>
      <c r="AAY126" s="1059">
        <v>1170</v>
      </c>
      <c r="AAZ126" s="1059">
        <v>1118</v>
      </c>
      <c r="ABA126" s="1059">
        <v>52</v>
      </c>
      <c r="ABB126" s="1060">
        <v>0.9555555555555556</v>
      </c>
      <c r="ABC126" s="1059">
        <v>461</v>
      </c>
      <c r="ABD126" s="1060">
        <v>0.41234347048300535</v>
      </c>
      <c r="ABE126" s="1060">
        <v>0.38383667849692815</v>
      </c>
      <c r="ABF126" s="1060">
        <v>0.44145057714965874</v>
      </c>
      <c r="ABG126" s="1059">
        <v>144</v>
      </c>
      <c r="ABH126" s="1059">
        <v>605</v>
      </c>
      <c r="ABI126" s="1060">
        <v>0.54114490161001794</v>
      </c>
      <c r="ABJ126" s="1060">
        <v>0.51184438311838099</v>
      </c>
      <c r="ABK126" s="1072">
        <v>0.5701636397413844</v>
      </c>
      <c r="ABL126" s="1059">
        <v>29264</v>
      </c>
      <c r="ABM126" s="1059">
        <v>17170</v>
      </c>
      <c r="ABN126" s="1059">
        <v>12094</v>
      </c>
      <c r="ABO126" s="1059">
        <v>2042</v>
      </c>
      <c r="ABP126" s="1059">
        <v>1301</v>
      </c>
      <c r="ABQ126" s="1059">
        <v>2195</v>
      </c>
      <c r="ABR126" s="1059">
        <v>1933</v>
      </c>
      <c r="ABS126" s="1059">
        <v>1895</v>
      </c>
      <c r="ABT126" s="1059">
        <v>998</v>
      </c>
      <c r="ABU126" s="1059">
        <v>934</v>
      </c>
      <c r="ABV126" s="1059">
        <v>668</v>
      </c>
      <c r="ABW126" s="1126">
        <v>128</v>
      </c>
      <c r="ABX126" s="1059">
        <v>730</v>
      </c>
      <c r="ABY126" s="1059">
        <v>750</v>
      </c>
      <c r="ABZ126" s="1059">
        <v>520</v>
      </c>
      <c r="ACA126" s="1059">
        <v>250</v>
      </c>
      <c r="ACB126" s="1059">
        <v>2015</v>
      </c>
      <c r="ACC126" s="1059">
        <v>2230</v>
      </c>
      <c r="ACD126" s="1059">
        <v>1215</v>
      </c>
      <c r="ACE126" s="1059">
        <v>850</v>
      </c>
      <c r="ACF126" s="1059">
        <v>760</v>
      </c>
      <c r="ACG126" s="1059">
        <v>520</v>
      </c>
      <c r="ACH126" s="1059">
        <v>260</v>
      </c>
      <c r="ACI126" s="1059">
        <v>2145</v>
      </c>
      <c r="ACJ126" s="1059">
        <v>2400</v>
      </c>
      <c r="ACK126" s="1059">
        <v>1305</v>
      </c>
      <c r="ACL126" s="1059">
        <v>880</v>
      </c>
      <c r="ACM126" s="1059">
        <v>855</v>
      </c>
      <c r="ACN126" s="1059">
        <v>530</v>
      </c>
      <c r="ACO126" s="1059">
        <v>290</v>
      </c>
      <c r="ACP126" s="1059">
        <v>2250</v>
      </c>
      <c r="ACQ126" s="1059">
        <v>2550</v>
      </c>
      <c r="ACR126" s="1059">
        <v>1395</v>
      </c>
      <c r="ACS126" s="1059">
        <v>970</v>
      </c>
      <c r="ACT126" s="1059">
        <v>885</v>
      </c>
      <c r="ACU126" s="1059">
        <v>640</v>
      </c>
      <c r="ACV126" s="1059">
        <v>315</v>
      </c>
      <c r="ACW126" s="1059">
        <v>2505</v>
      </c>
      <c r="ACX126" s="1059">
        <v>2840</v>
      </c>
      <c r="ACY126" s="1059">
        <v>1615</v>
      </c>
      <c r="ACZ126" s="1059">
        <v>1080</v>
      </c>
      <c r="ADA126" s="1059">
        <v>920</v>
      </c>
      <c r="ADB126" s="1059">
        <v>655</v>
      </c>
      <c r="ADC126" s="1059">
        <v>310</v>
      </c>
      <c r="ADD126" s="1059">
        <v>2650</v>
      </c>
      <c r="ADE126" s="1059">
        <v>2985</v>
      </c>
      <c r="ADF126" s="1059">
        <v>1685</v>
      </c>
      <c r="ADG126" s="1059">
        <v>1075</v>
      </c>
      <c r="ADH126" s="1059">
        <v>1040</v>
      </c>
      <c r="ADI126" s="1059">
        <v>710</v>
      </c>
      <c r="ADJ126" s="1059">
        <v>325</v>
      </c>
      <c r="ADK126" s="1059">
        <v>2830</v>
      </c>
      <c r="ADL126" s="1059">
        <v>3190</v>
      </c>
      <c r="ADM126" s="1126">
        <v>1795</v>
      </c>
      <c r="ADN126" s="1059">
        <v>1181</v>
      </c>
      <c r="ADO126" s="1059">
        <v>1085</v>
      </c>
      <c r="ADP126" s="1060">
        <v>0.91871295512277729</v>
      </c>
      <c r="ADQ126" s="1059">
        <v>1084</v>
      </c>
      <c r="ADR126" s="1060">
        <v>0.91786621507197286</v>
      </c>
      <c r="ADS126" s="1059">
        <v>1173</v>
      </c>
      <c r="ADT126" s="1059">
        <v>974</v>
      </c>
      <c r="ADU126" s="1060">
        <v>0.83034953111679455</v>
      </c>
      <c r="ADV126" s="1059">
        <v>1048</v>
      </c>
      <c r="ADW126" s="1060">
        <v>0.89343563512361468</v>
      </c>
      <c r="ADX126" s="1059">
        <v>1050</v>
      </c>
      <c r="ADY126" s="1060">
        <v>0.8951406649616368</v>
      </c>
      <c r="ADZ126" s="1059">
        <v>1026</v>
      </c>
      <c r="AEA126" s="1060">
        <v>0.8746803069053708</v>
      </c>
      <c r="AEB126" s="1059">
        <v>1351</v>
      </c>
      <c r="AEC126" s="1059">
        <v>1289</v>
      </c>
      <c r="AED126" s="1060">
        <v>0.95410806809770543</v>
      </c>
      <c r="AEE126" s="1059">
        <v>1042</v>
      </c>
      <c r="AEF126" s="1060">
        <v>0.77128053293856402</v>
      </c>
      <c r="AEG126" s="1059">
        <v>1289</v>
      </c>
      <c r="AEH126" s="1060">
        <v>0.95410806809770543</v>
      </c>
      <c r="AEI126" s="1059">
        <v>1289</v>
      </c>
      <c r="AEJ126" s="1060">
        <v>0.95410806809770543</v>
      </c>
      <c r="AEK126" s="1059">
        <v>1260</v>
      </c>
      <c r="AEL126" s="1060">
        <v>0.93264248704663211</v>
      </c>
      <c r="AEM126" s="1059">
        <v>1250</v>
      </c>
      <c r="AEN126" s="1060">
        <v>0.92524056254626208</v>
      </c>
      <c r="AEO126" s="1059">
        <v>1027</v>
      </c>
      <c r="AEP126" s="1072">
        <v>0.76017764618800887</v>
      </c>
      <c r="AEQ126" s="1158">
        <v>1181</v>
      </c>
      <c r="AER126" s="1042">
        <v>899</v>
      </c>
      <c r="AES126" s="1144">
        <v>0.76121930567315832</v>
      </c>
      <c r="AET126" s="64">
        <v>294</v>
      </c>
      <c r="AEU126" s="1144">
        <v>0.24894157493649449</v>
      </c>
      <c r="AEV126" s="1042">
        <v>914</v>
      </c>
      <c r="AEW126" s="1144">
        <v>0.77392040643522442</v>
      </c>
      <c r="AEX126" s="1042">
        <v>1164</v>
      </c>
      <c r="AEY126" s="1042">
        <v>1021</v>
      </c>
      <c r="AEZ126" s="1144">
        <v>0.87714776632302405</v>
      </c>
      <c r="AFA126" s="65">
        <v>925</v>
      </c>
      <c r="AFB126" s="1144">
        <v>0.7946735395189003</v>
      </c>
      <c r="AFC126" s="65">
        <v>813</v>
      </c>
      <c r="AFD126" s="1144">
        <v>0.69845360824742264</v>
      </c>
      <c r="AFE126" s="1042">
        <v>927</v>
      </c>
      <c r="AFF126" s="1144">
        <v>0.79639175257731953</v>
      </c>
      <c r="AFG126" s="1042">
        <v>685</v>
      </c>
      <c r="AFH126" s="1144">
        <v>0.58848797250859108</v>
      </c>
      <c r="AFI126" s="1042">
        <v>1320</v>
      </c>
      <c r="AFJ126" s="1042">
        <v>1257</v>
      </c>
      <c r="AFK126" s="1144">
        <v>0.95227272727272727</v>
      </c>
      <c r="AFL126" s="65">
        <v>1124</v>
      </c>
      <c r="AFM126" s="1144">
        <v>0.85151515151515156</v>
      </c>
      <c r="AFN126" s="65">
        <v>1257</v>
      </c>
      <c r="AFO126" s="1144">
        <v>0.95227272727272727</v>
      </c>
      <c r="AFP126" s="65">
        <v>1255</v>
      </c>
      <c r="AFQ126" s="1144">
        <v>0.9507575757575758</v>
      </c>
      <c r="AFR126" s="65">
        <v>929</v>
      </c>
      <c r="AFS126" s="1144">
        <v>0.70378787878787874</v>
      </c>
      <c r="AFT126" s="65">
        <v>1218</v>
      </c>
      <c r="AFU126" s="1144">
        <v>0.92272727272727273</v>
      </c>
      <c r="AFV126" s="1042">
        <v>1220</v>
      </c>
      <c r="AFW126" s="1144">
        <v>0.9242424242424242</v>
      </c>
      <c r="AFX126" s="1042">
        <v>1154</v>
      </c>
      <c r="AFY126" s="1144">
        <v>0.87424242424242427</v>
      </c>
      <c r="AFZ126" s="1042">
        <v>932</v>
      </c>
      <c r="AGA126" s="1144">
        <v>0.70606060606060606</v>
      </c>
      <c r="AGB126" s="1042">
        <v>889</v>
      </c>
      <c r="AGC126" s="802">
        <v>0.67348484848484846</v>
      </c>
      <c r="AGD126" s="1042">
        <v>1147</v>
      </c>
      <c r="AGE126" s="1039">
        <v>1009</v>
      </c>
      <c r="AGF126" s="1145">
        <v>0.87968613775065385</v>
      </c>
      <c r="AGG126" s="1039">
        <v>13</v>
      </c>
      <c r="AGH126" s="1145">
        <v>1.1333914559721011E-2</v>
      </c>
      <c r="AGI126" s="1039">
        <v>1010</v>
      </c>
      <c r="AGJ126" s="1145">
        <v>0.88055797733217089</v>
      </c>
      <c r="AGK126" s="1039">
        <v>1166</v>
      </c>
      <c r="AGL126" s="1039">
        <v>1125</v>
      </c>
      <c r="AGM126" s="1145">
        <v>0.96483704974271012</v>
      </c>
      <c r="AGN126" s="1039">
        <v>1073</v>
      </c>
      <c r="AGO126" s="1145">
        <v>0.92024013722126929</v>
      </c>
      <c r="AGP126" s="1039">
        <v>1114</v>
      </c>
      <c r="AGQ126" s="1145">
        <v>0.95540308747855918</v>
      </c>
      <c r="AGR126" s="1039">
        <v>1072</v>
      </c>
      <c r="AGS126" s="1145">
        <v>0.9193825042881647</v>
      </c>
      <c r="AGT126" s="1039">
        <v>1068</v>
      </c>
      <c r="AGU126" s="1145">
        <v>0.91595197255574612</v>
      </c>
      <c r="AGV126" s="1039">
        <v>1322</v>
      </c>
      <c r="AGW126" s="1039">
        <v>1273</v>
      </c>
      <c r="AGX126" s="1145">
        <v>0.96293494704992433</v>
      </c>
      <c r="AGY126" s="1039">
        <v>1227</v>
      </c>
      <c r="AGZ126" s="1145">
        <v>0.92813918305597576</v>
      </c>
      <c r="AHA126" s="1039">
        <v>1273</v>
      </c>
      <c r="AHB126" s="1145">
        <v>0.96293494704992433</v>
      </c>
      <c r="AHC126" s="1039">
        <v>1268</v>
      </c>
      <c r="AHD126" s="1145">
        <v>0.9591527987897126</v>
      </c>
      <c r="AHE126" s="1039">
        <v>1266</v>
      </c>
      <c r="AHF126" s="1145">
        <v>0.95763993948562787</v>
      </c>
      <c r="AHG126" s="1039">
        <v>1184</v>
      </c>
      <c r="AHH126" s="1145">
        <v>0.89561270801815429</v>
      </c>
      <c r="AHI126" s="1039">
        <v>1254</v>
      </c>
      <c r="AHJ126" s="1145">
        <v>0.94856278366111957</v>
      </c>
      <c r="AHK126" s="1039">
        <v>1226</v>
      </c>
      <c r="AHL126" s="1145">
        <v>0.92738275340393339</v>
      </c>
      <c r="AHM126" s="1039">
        <v>1273</v>
      </c>
      <c r="AHN126" s="1145">
        <v>0.96293494704992433</v>
      </c>
      <c r="AHO126" s="1039">
        <v>1210</v>
      </c>
      <c r="AHP126" s="749">
        <v>0.91527987897125562</v>
      </c>
    </row>
    <row r="127" spans="1:900" x14ac:dyDescent="0.2">
      <c r="A127" s="18"/>
      <c r="B127" s="17"/>
      <c r="C127" s="1016"/>
      <c r="E127" s="1" t="s">
        <v>577</v>
      </c>
      <c r="F127" s="1" t="s">
        <v>577</v>
      </c>
      <c r="G127" s="1" t="s">
        <v>577</v>
      </c>
      <c r="H127" s="1" t="s">
        <v>577</v>
      </c>
      <c r="I127" s="1" t="s">
        <v>577</v>
      </c>
      <c r="J127" s="1" t="s">
        <v>577</v>
      </c>
      <c r="K127" s="1" t="s">
        <v>577</v>
      </c>
      <c r="L127" s="1" t="s">
        <v>577</v>
      </c>
      <c r="M127" s="1" t="s">
        <v>577</v>
      </c>
      <c r="N127" s="1" t="s">
        <v>577</v>
      </c>
      <c r="O127" s="1" t="s">
        <v>577</v>
      </c>
      <c r="P127" s="1" t="s">
        <v>577</v>
      </c>
      <c r="Q127" s="1" t="s">
        <v>577</v>
      </c>
      <c r="R127" s="1" t="s">
        <v>577</v>
      </c>
      <c r="S127" s="1" t="s">
        <v>577</v>
      </c>
      <c r="T127" s="1" t="s">
        <v>577</v>
      </c>
      <c r="U127" s="913" t="s">
        <v>577</v>
      </c>
      <c r="V127" s="1125"/>
      <c r="W127" s="1059"/>
      <c r="X127" s="1059"/>
      <c r="Y127" s="1059"/>
      <c r="Z127" s="1098"/>
      <c r="AA127" s="1098"/>
      <c r="AB127" s="1098"/>
      <c r="AC127" s="1098"/>
      <c r="AD127" s="1098"/>
      <c r="AE127" s="1072"/>
      <c r="AF127" s="1059"/>
      <c r="AG127" s="1059"/>
      <c r="AH127" s="1059"/>
      <c r="AI127" s="1059"/>
      <c r="AJ127" s="1098"/>
      <c r="AK127" s="1098"/>
      <c r="AL127" s="1098"/>
      <c r="AM127" s="1098"/>
      <c r="AN127" s="1098"/>
      <c r="AO127" s="1072"/>
      <c r="AP127" s="1059"/>
      <c r="AQ127" s="1059"/>
      <c r="AR127" s="1059"/>
      <c r="AS127" s="1059"/>
      <c r="AT127" s="1098"/>
      <c r="AU127" s="1098"/>
      <c r="AV127" s="1098"/>
      <c r="AW127" s="1098"/>
      <c r="AX127" s="1098"/>
      <c r="AY127" s="1072"/>
      <c r="AZ127" s="1059"/>
      <c r="BA127" s="1059"/>
      <c r="BB127" s="1059"/>
      <c r="BC127" s="1059"/>
      <c r="BD127" s="1098"/>
      <c r="BE127" s="1098"/>
      <c r="BF127" s="1098"/>
      <c r="BG127" s="1098"/>
      <c r="BH127" s="1098"/>
      <c r="BI127" s="1072"/>
      <c r="BJ127" s="1059"/>
      <c r="BK127" s="1059"/>
      <c r="BL127" s="1059"/>
      <c r="BM127" s="1059"/>
      <c r="BN127" s="1059"/>
      <c r="BO127" s="1059"/>
      <c r="BP127" s="1059"/>
      <c r="BQ127" s="1126"/>
      <c r="BR127" s="1059"/>
      <c r="BS127" s="1059"/>
      <c r="BT127" s="1059"/>
      <c r="BU127" s="1059"/>
      <c r="BV127" s="1059"/>
      <c r="BW127" s="1059"/>
      <c r="BX127" s="1059"/>
      <c r="BY127" s="1126"/>
      <c r="BZ127" s="1059"/>
      <c r="CA127" s="1059"/>
      <c r="CB127" s="1059"/>
      <c r="CC127" s="1059"/>
      <c r="CD127" s="1059"/>
      <c r="CE127" s="1059"/>
      <c r="CF127" s="1059"/>
      <c r="CG127" s="1126"/>
      <c r="CH127" s="1059"/>
      <c r="CI127" s="1059"/>
      <c r="CJ127" s="1059"/>
      <c r="CK127" s="1059"/>
      <c r="CL127" s="1059"/>
      <c r="CM127" s="1059"/>
      <c r="CN127" s="1059"/>
      <c r="CO127" s="1126"/>
      <c r="CP127" s="1059"/>
      <c r="CQ127" s="1059"/>
      <c r="CR127" s="1059"/>
      <c r="CS127" s="1059"/>
      <c r="CT127" s="1059"/>
      <c r="CU127" s="1059"/>
      <c r="CV127" s="1059"/>
      <c r="CW127" s="1126"/>
      <c r="CX127" s="1059"/>
      <c r="CY127" s="1059"/>
      <c r="CZ127" s="1059"/>
      <c r="DA127" s="1059"/>
      <c r="DB127" s="1059"/>
      <c r="DC127" s="1059"/>
      <c r="DD127" s="1059"/>
      <c r="DE127" s="1126"/>
      <c r="DF127" s="1059"/>
      <c r="DG127" s="1059"/>
      <c r="DH127" s="1059"/>
      <c r="DI127" s="1059"/>
      <c r="DJ127" s="1059"/>
      <c r="DK127" s="1059"/>
      <c r="DL127" s="1059"/>
      <c r="DM127" s="1126"/>
      <c r="DN127" s="1059"/>
      <c r="DO127" s="1059"/>
      <c r="DP127" s="1059"/>
      <c r="DQ127" s="1059"/>
      <c r="DR127" s="1059"/>
      <c r="DS127" s="1059"/>
      <c r="DT127" s="1059"/>
      <c r="DU127" s="1126"/>
      <c r="DV127" s="1059"/>
      <c r="DW127" s="1059"/>
      <c r="DX127" s="1059"/>
      <c r="DY127" s="1059"/>
      <c r="DZ127" s="1059"/>
      <c r="EA127" s="1059"/>
      <c r="EB127" s="1059"/>
      <c r="EC127" s="1126"/>
      <c r="ED127" s="1059"/>
      <c r="EE127" s="1059"/>
      <c r="EF127" s="1059"/>
      <c r="EG127" s="1059"/>
      <c r="EH127" s="1059"/>
      <c r="EI127" s="1059"/>
      <c r="EJ127" s="1059"/>
      <c r="EK127" s="1126"/>
      <c r="EL127" s="1059"/>
      <c r="EM127" s="1059"/>
      <c r="EN127" s="1059"/>
      <c r="EO127" s="1059"/>
      <c r="EP127" s="1059"/>
      <c r="EQ127" s="1059"/>
      <c r="ER127" s="1059"/>
      <c r="ES127" s="1126"/>
      <c r="ET127" s="1059"/>
      <c r="EU127" s="1059"/>
      <c r="EV127" s="1059"/>
      <c r="EW127" s="1059"/>
      <c r="EX127" s="1059"/>
      <c r="EY127" s="1059"/>
      <c r="EZ127" s="1098"/>
      <c r="FA127" s="1098"/>
      <c r="FB127" s="1098"/>
      <c r="FC127" s="64"/>
      <c r="FD127" s="1098"/>
      <c r="FE127" s="1098"/>
      <c r="FF127" s="1098"/>
      <c r="FG127" s="1126"/>
      <c r="FH127" s="1059"/>
      <c r="FI127" s="1059"/>
      <c r="FJ127" s="1059"/>
      <c r="FK127" s="1059"/>
      <c r="FL127" s="1059"/>
      <c r="FM127" s="1059"/>
      <c r="FN127" s="1098"/>
      <c r="FO127" s="1098"/>
      <c r="FP127" s="1098"/>
      <c r="FQ127" s="1059"/>
      <c r="FR127" s="1098"/>
      <c r="FS127" s="1098"/>
      <c r="FT127" s="1098"/>
      <c r="FU127" s="1126"/>
      <c r="FV127" s="1059"/>
      <c r="FW127" s="1059"/>
      <c r="FX127" s="1059"/>
      <c r="FY127" s="1059"/>
      <c r="FZ127" s="1059"/>
      <c r="GA127" s="1059"/>
      <c r="GB127" s="1098"/>
      <c r="GC127" s="1098"/>
      <c r="GD127" s="1098"/>
      <c r="GE127" s="1059"/>
      <c r="GF127" s="1098"/>
      <c r="GG127" s="1098"/>
      <c r="GH127" s="1098"/>
      <c r="GI127" s="1126"/>
      <c r="GJ127" s="1059"/>
      <c r="GK127" s="1059"/>
      <c r="GL127" s="1059"/>
      <c r="GM127" s="1059"/>
      <c r="GN127" s="1059"/>
      <c r="GO127" s="1059"/>
      <c r="GP127" s="1098"/>
      <c r="GQ127" s="1098"/>
      <c r="GR127" s="1098"/>
      <c r="GS127" s="1059"/>
      <c r="GT127" s="1098"/>
      <c r="GU127" s="1098"/>
      <c r="GV127" s="1098"/>
      <c r="GW127" s="1126"/>
      <c r="GX127" s="1059"/>
      <c r="GY127" s="1059"/>
      <c r="GZ127" s="1059"/>
      <c r="HA127" s="1059"/>
      <c r="HB127" s="1059"/>
      <c r="HC127" s="1059"/>
      <c r="HD127" s="1098"/>
      <c r="HE127" s="1098"/>
      <c r="HF127" s="1098"/>
      <c r="HG127" s="1059"/>
      <c r="HH127" s="1098"/>
      <c r="HI127" s="1098"/>
      <c r="HJ127" s="1098"/>
      <c r="HK127" s="1126"/>
      <c r="HL127" s="1059"/>
      <c r="HM127" s="1059"/>
      <c r="HN127" s="1059"/>
      <c r="HO127" s="1059"/>
      <c r="HP127" s="1059"/>
      <c r="HQ127" s="1059"/>
      <c r="HR127" s="1098"/>
      <c r="HS127" s="1098"/>
      <c r="HT127" s="1098"/>
      <c r="HU127" s="1059"/>
      <c r="HV127" s="1098"/>
      <c r="HW127" s="1098"/>
      <c r="HX127" s="1098"/>
      <c r="HY127" s="1126"/>
      <c r="HZ127" s="1059"/>
      <c r="IA127" s="1059"/>
      <c r="IB127" s="1059"/>
      <c r="IC127" s="1059"/>
      <c r="ID127" s="1059"/>
      <c r="IE127" s="1059"/>
      <c r="IF127" s="1098"/>
      <c r="IG127" s="1098"/>
      <c r="IH127" s="1098"/>
      <c r="II127" s="1059"/>
      <c r="IJ127" s="1098"/>
      <c r="IK127" s="1098"/>
      <c r="IL127" s="1098"/>
      <c r="IM127" s="1126"/>
      <c r="IN127" s="1059"/>
      <c r="IO127" s="1059"/>
      <c r="IP127" s="1059"/>
      <c r="IQ127" s="1059"/>
      <c r="IR127" s="1059"/>
      <c r="IS127" s="1059"/>
      <c r="IT127" s="1098"/>
      <c r="IU127" s="1098"/>
      <c r="IV127" s="1098"/>
      <c r="IW127" s="1059"/>
      <c r="IX127" s="1098"/>
      <c r="IY127" s="1098"/>
      <c r="IZ127" s="1098"/>
      <c r="JA127" s="1126"/>
      <c r="JB127" s="1059"/>
      <c r="JC127" s="1059"/>
      <c r="JD127" s="1059"/>
      <c r="JE127" s="1059"/>
      <c r="JF127" s="1059"/>
      <c r="JG127" s="1126"/>
      <c r="JH127" s="1059"/>
      <c r="JI127" s="1059"/>
      <c r="JJ127" s="1059"/>
      <c r="JK127" s="1059"/>
      <c r="JL127" s="1059"/>
      <c r="JM127" s="1126"/>
      <c r="JN127" s="1060"/>
      <c r="JO127" s="1060"/>
      <c r="JP127" s="1060"/>
      <c r="JQ127" s="1060"/>
      <c r="JR127" s="1060"/>
      <c r="JS127" s="1072"/>
      <c r="JT127" s="1059"/>
      <c r="JU127" s="1059"/>
      <c r="JV127" s="1059"/>
      <c r="JW127" s="1059"/>
      <c r="JX127" s="1059"/>
      <c r="JY127" s="1059"/>
      <c r="JZ127" s="1059"/>
      <c r="KA127" s="1059"/>
      <c r="KB127" s="1059"/>
      <c r="KC127" s="1059"/>
      <c r="KD127" s="1059"/>
      <c r="KE127" s="1060"/>
      <c r="KF127" s="1072"/>
      <c r="KG127" s="1059"/>
      <c r="KH127" s="1059"/>
      <c r="KI127" s="1059"/>
      <c r="KJ127" s="1059"/>
      <c r="KK127" s="1059"/>
      <c r="KL127" s="1059"/>
      <c r="KM127" s="1059"/>
      <c r="KN127" s="1059"/>
      <c r="KO127" s="1059"/>
      <c r="KP127" s="1059"/>
      <c r="KQ127" s="1059"/>
      <c r="KR127" s="1060"/>
      <c r="KS127" s="1072"/>
      <c r="KT127" s="1059"/>
      <c r="KU127" s="1059"/>
      <c r="KV127" s="1059"/>
      <c r="KW127" s="1059"/>
      <c r="KX127" s="1059"/>
      <c r="KY127" s="1059"/>
      <c r="KZ127" s="1059"/>
      <c r="LA127" s="1059"/>
      <c r="LB127" s="1059"/>
      <c r="LC127" s="1059"/>
      <c r="LD127" s="1059"/>
      <c r="LE127" s="1060"/>
      <c r="LF127" s="1072"/>
      <c r="LG127" s="1059"/>
      <c r="LH127" s="1059"/>
      <c r="LI127" s="1059"/>
      <c r="LJ127" s="1059"/>
      <c r="LK127" s="1059"/>
      <c r="LL127" s="1059"/>
      <c r="LM127" s="1059"/>
      <c r="LN127" s="1059"/>
      <c r="LO127" s="1059"/>
      <c r="LP127" s="1059"/>
      <c r="LQ127" s="1059"/>
      <c r="LR127" s="1060"/>
      <c r="LS127" s="1072"/>
      <c r="LT127" s="1059"/>
      <c r="LU127" s="1059"/>
      <c r="LV127" s="1059"/>
      <c r="LW127" s="1059"/>
      <c r="LX127" s="1059"/>
      <c r="LY127" s="1059"/>
      <c r="LZ127" s="1059"/>
      <c r="MA127" s="1059"/>
      <c r="MB127" s="1059"/>
      <c r="MC127" s="1059"/>
      <c r="MD127" s="1059"/>
      <c r="ME127" s="1060"/>
      <c r="MF127" s="1072"/>
      <c r="MG127" s="1059"/>
      <c r="MH127" s="1059"/>
      <c r="MI127" s="1059"/>
      <c r="MJ127" s="1059"/>
      <c r="MK127" s="1059"/>
      <c r="ML127" s="1059"/>
      <c r="MM127" s="1059"/>
      <c r="MN127" s="1059"/>
      <c r="MO127" s="1059"/>
      <c r="MP127" s="1059"/>
      <c r="MQ127" s="1059"/>
      <c r="MR127" s="1060"/>
      <c r="MS127" s="1072"/>
      <c r="MT127" s="1059"/>
      <c r="MU127" s="1059"/>
      <c r="MV127" s="1059"/>
      <c r="MW127" s="1059"/>
      <c r="MX127" s="1059"/>
      <c r="MY127" s="1059"/>
      <c r="MZ127" s="1059"/>
      <c r="NA127" s="1059"/>
      <c r="NB127" s="1059"/>
      <c r="NC127" s="1059"/>
      <c r="ND127" s="1059"/>
      <c r="NE127" s="1060"/>
      <c r="NF127" s="1072"/>
      <c r="NG127" s="1059"/>
      <c r="NH127" s="1059"/>
      <c r="NI127" s="1059"/>
      <c r="NJ127" s="1059"/>
      <c r="NK127" s="1059"/>
      <c r="NL127" s="1059"/>
      <c r="NM127" s="1059"/>
      <c r="NN127" s="1059"/>
      <c r="NO127" s="1059"/>
      <c r="NP127" s="1059"/>
      <c r="NQ127" s="1059"/>
      <c r="NR127" s="1060"/>
      <c r="NS127" s="1072"/>
      <c r="NT127" s="1059"/>
      <c r="NU127" s="1059"/>
      <c r="NV127" s="1059"/>
      <c r="NW127" s="1059"/>
      <c r="NX127" s="1059"/>
      <c r="NY127" s="1059"/>
      <c r="NZ127" s="1059"/>
      <c r="OA127" s="1059"/>
      <c r="OB127" s="1059"/>
      <c r="OC127" s="1059"/>
      <c r="OD127" s="1059"/>
      <c r="OE127" s="1060"/>
      <c r="OF127" s="1072"/>
      <c r="OG127" s="1059"/>
      <c r="OH127" s="1059"/>
      <c r="OI127" s="1059"/>
      <c r="OJ127" s="1059"/>
      <c r="OK127" s="1059"/>
      <c r="OL127" s="1059"/>
      <c r="OM127" s="1059"/>
      <c r="ON127" s="1059"/>
      <c r="OO127" s="1059"/>
      <c r="OP127" s="1059"/>
      <c r="OQ127" s="1059"/>
      <c r="OR127" s="1060"/>
      <c r="OS127" s="1072"/>
      <c r="OT127" s="1059"/>
      <c r="OU127" s="1059"/>
      <c r="OV127" s="1060"/>
      <c r="OW127" s="1072"/>
      <c r="OX127" s="1059"/>
      <c r="OY127" s="1060"/>
      <c r="OZ127" s="1059"/>
      <c r="PA127" s="1060"/>
      <c r="PB127" s="1072"/>
      <c r="PC127" s="1059"/>
      <c r="PD127" s="1059"/>
      <c r="PE127" s="1126"/>
      <c r="PF127" s="1059"/>
      <c r="PG127" s="1059"/>
      <c r="PH127" s="1126"/>
      <c r="PI127" s="1059"/>
      <c r="PJ127" s="1059"/>
      <c r="PK127" s="1126"/>
      <c r="PL127" s="1059"/>
      <c r="PM127" s="1059"/>
      <c r="PN127" s="1126"/>
      <c r="PO127" s="1059"/>
      <c r="PP127" s="1059"/>
      <c r="PQ127" s="1126"/>
      <c r="PR127" s="1059"/>
      <c r="PS127" s="1059"/>
      <c r="PT127" s="1126"/>
      <c r="PU127" s="1059"/>
      <c r="PV127" s="1059"/>
      <c r="PW127" s="1059"/>
      <c r="PX127" s="1059"/>
      <c r="PY127" s="1059"/>
      <c r="PZ127" s="1059"/>
      <c r="QA127" s="1059"/>
      <c r="QB127" s="1126"/>
      <c r="QC127" s="1059"/>
      <c r="QD127" s="1059"/>
      <c r="QE127" s="1059"/>
      <c r="QF127" s="1059"/>
      <c r="QG127" s="1059"/>
      <c r="QH127" s="1059"/>
      <c r="QI127" s="1059"/>
      <c r="QJ127" s="1059"/>
      <c r="QK127" s="1126"/>
      <c r="QL127" s="1059"/>
      <c r="QM127" s="1059"/>
      <c r="QN127" s="1059"/>
      <c r="QO127" s="1059"/>
      <c r="QP127" s="1059"/>
      <c r="QQ127" s="1059"/>
      <c r="QR127" s="1059"/>
      <c r="QS127" s="1059"/>
      <c r="QT127" s="1059"/>
      <c r="QU127" s="1059"/>
      <c r="QV127" s="1059"/>
      <c r="QW127" s="1059"/>
      <c r="QX127" s="1059"/>
      <c r="QY127" s="1059"/>
      <c r="QZ127" s="1059"/>
      <c r="RA127" s="1059"/>
      <c r="RB127" s="1059"/>
      <c r="RC127" s="1059"/>
      <c r="RD127" s="1059"/>
      <c r="RE127" s="1059"/>
      <c r="RF127" s="1059"/>
      <c r="RG127" s="1059"/>
      <c r="RH127" s="1059"/>
      <c r="RI127" s="1059"/>
      <c r="RJ127" s="1126"/>
      <c r="RK127" s="1059"/>
      <c r="RL127" s="1059"/>
      <c r="RM127" s="1059"/>
      <c r="RN127" s="1059"/>
      <c r="RO127" s="1059"/>
      <c r="RP127" s="1059"/>
      <c r="RQ127" s="1059"/>
      <c r="RR127" s="1059"/>
      <c r="RS127" s="1059"/>
      <c r="RT127" s="1059"/>
      <c r="RU127" s="1059"/>
      <c r="RV127" s="1059"/>
      <c r="RW127" s="1059"/>
      <c r="RX127" s="1059"/>
      <c r="RY127" s="1059"/>
      <c r="RZ127" s="1059"/>
      <c r="SA127" s="1059"/>
      <c r="SB127" s="1059"/>
      <c r="SC127" s="1059"/>
      <c r="SD127" s="1059"/>
      <c r="SE127" s="1059"/>
      <c r="SF127" s="1059"/>
      <c r="SG127" s="1059"/>
      <c r="SH127" s="1059"/>
      <c r="SI127" s="1126"/>
      <c r="SJ127" s="1059"/>
      <c r="SK127" s="1059"/>
      <c r="SL127" s="1059"/>
      <c r="SM127" s="1059"/>
      <c r="SN127" s="1059"/>
      <c r="SO127" s="1059"/>
      <c r="SP127" s="1059"/>
      <c r="SQ127" s="1059"/>
      <c r="SR127" s="1059"/>
      <c r="SS127" s="1059"/>
      <c r="ST127" s="1059"/>
      <c r="SU127" s="1059"/>
      <c r="SV127" s="1059"/>
      <c r="SW127" s="1059"/>
      <c r="SX127" s="1059"/>
      <c r="SY127" s="1059"/>
      <c r="SZ127" s="1059"/>
      <c r="TA127" s="1059"/>
      <c r="TB127" s="1059"/>
      <c r="TC127" s="1059"/>
      <c r="TD127" s="1059"/>
      <c r="TE127" s="1059"/>
      <c r="TF127" s="1059"/>
      <c r="TG127" s="1059"/>
      <c r="TH127" s="1126"/>
      <c r="TI127" s="1059"/>
      <c r="TJ127" s="1059"/>
      <c r="TK127" s="1059"/>
      <c r="TL127" s="1060"/>
      <c r="TM127" s="1060"/>
      <c r="TN127" s="1060"/>
      <c r="TO127" s="1126"/>
      <c r="TP127" s="1059"/>
      <c r="TQ127" s="1059"/>
      <c r="TR127" s="1059"/>
      <c r="TS127" s="1060"/>
      <c r="TT127" s="1060"/>
      <c r="TU127" s="1060"/>
      <c r="TV127" s="1126"/>
      <c r="TW127" s="1059"/>
      <c r="TX127" s="1059"/>
      <c r="TY127" s="1059"/>
      <c r="TZ127" s="1060"/>
      <c r="UA127" s="1060"/>
      <c r="UB127" s="1060"/>
      <c r="UC127" s="1126"/>
      <c r="UD127" s="1059"/>
      <c r="UE127" s="1059"/>
      <c r="UF127" s="1059"/>
      <c r="UG127" s="1060"/>
      <c r="UH127" s="1060"/>
      <c r="UI127" s="1060"/>
      <c r="UJ127" s="1126"/>
      <c r="UK127" s="1059"/>
      <c r="UL127" s="1059"/>
      <c r="UM127" s="1059"/>
      <c r="UN127" s="1060"/>
      <c r="UO127" s="1060"/>
      <c r="UP127" s="1060"/>
      <c r="UQ127" s="1126"/>
      <c r="UR127" s="1059"/>
      <c r="US127" s="1059"/>
      <c r="UT127" s="1059"/>
      <c r="UU127" s="1059"/>
      <c r="UV127" s="1060"/>
      <c r="UW127" s="1059"/>
      <c r="UX127" s="1072"/>
      <c r="UY127" s="1059"/>
      <c r="UZ127" s="1059"/>
      <c r="VA127" s="1059"/>
      <c r="VB127" s="1059"/>
      <c r="VC127" s="1060"/>
      <c r="VD127" s="1060"/>
      <c r="VE127" s="1072"/>
      <c r="VF127" s="1059"/>
      <c r="VG127" s="1059"/>
      <c r="VH127" s="1059"/>
      <c r="VI127" s="1059"/>
      <c r="VJ127" s="1059"/>
      <c r="VK127" s="1059"/>
      <c r="VL127" s="1059"/>
      <c r="VM127" s="1072"/>
      <c r="VN127" s="1059"/>
      <c r="VO127" s="1059"/>
      <c r="VP127" s="1059"/>
      <c r="VQ127" s="1059"/>
      <c r="VR127" s="1059"/>
      <c r="VS127" s="1126"/>
      <c r="VT127" s="1059"/>
      <c r="VU127" s="1059"/>
      <c r="VV127" s="1059"/>
      <c r="VW127" s="1059"/>
      <c r="VX127" s="1059"/>
      <c r="VY127" s="1060"/>
      <c r="VZ127" s="1072"/>
      <c r="WA127" s="1059"/>
      <c r="WB127" s="1059"/>
      <c r="WC127" s="1059"/>
      <c r="WD127" s="1059"/>
      <c r="WE127" s="1059"/>
      <c r="WF127" s="1059"/>
      <c r="WG127" s="1126"/>
      <c r="WH127" s="1059"/>
      <c r="WI127" s="1059"/>
      <c r="WJ127" s="1060"/>
      <c r="WK127" s="1126"/>
      <c r="WL127" s="1059"/>
      <c r="WM127" s="1060"/>
      <c r="WN127" s="1060"/>
      <c r="WO127" s="1072"/>
      <c r="WP127" s="1059"/>
      <c r="WQ127" s="1060"/>
      <c r="WR127" s="1060"/>
      <c r="WS127" s="1072"/>
      <c r="WT127" s="1059"/>
      <c r="WU127" s="1060"/>
      <c r="WV127" s="1060"/>
      <c r="WW127" s="1072"/>
      <c r="WX127" s="1059"/>
      <c r="WY127" s="1060"/>
      <c r="WZ127" s="1060"/>
      <c r="XA127" s="1072"/>
      <c r="XB127" s="1059"/>
      <c r="XC127" s="1059"/>
      <c r="XD127" s="1072"/>
      <c r="XE127" s="1059"/>
      <c r="XF127" s="1059"/>
      <c r="XG127" s="1060"/>
      <c r="XH127" s="1060"/>
      <c r="XI127" s="1060"/>
      <c r="XJ127" s="1059"/>
      <c r="XK127" s="1059"/>
      <c r="XL127" s="1060"/>
      <c r="XM127" s="1060"/>
      <c r="XN127" s="1060"/>
      <c r="XO127" s="1059"/>
      <c r="XP127" s="1059"/>
      <c r="XQ127" s="1060"/>
      <c r="XR127" s="1060"/>
      <c r="XS127" s="1060"/>
      <c r="XT127" s="1059"/>
      <c r="XU127" s="1059"/>
      <c r="XV127" s="1060"/>
      <c r="XW127" s="1060"/>
      <c r="XX127" s="1060"/>
      <c r="XY127" s="1059"/>
      <c r="XZ127" s="1059"/>
      <c r="YA127" s="1060"/>
      <c r="YB127" s="1060"/>
      <c r="YC127" s="1060"/>
      <c r="YD127" s="1059"/>
      <c r="YE127" s="1059"/>
      <c r="YF127" s="1060"/>
      <c r="YG127" s="1060"/>
      <c r="YH127" s="1060"/>
      <c r="YI127" s="1059"/>
      <c r="YJ127" s="1059"/>
      <c r="YK127" s="1060"/>
      <c r="YL127" s="1060"/>
      <c r="YM127" s="1072"/>
      <c r="YN127" s="1059"/>
      <c r="YO127" s="1059"/>
      <c r="YP127" s="1059"/>
      <c r="YQ127" s="1059"/>
      <c r="YR127" s="1059"/>
      <c r="YS127" s="1059"/>
      <c r="YT127" s="1126"/>
      <c r="YU127" s="1059"/>
      <c r="YV127" s="1059"/>
      <c r="YW127" s="1060"/>
      <c r="YX127" s="1060"/>
      <c r="YY127" s="1060"/>
      <c r="YZ127" s="1059"/>
      <c r="ZA127" s="1059"/>
      <c r="ZB127" s="1060"/>
      <c r="ZC127" s="1060"/>
      <c r="ZD127" s="1060"/>
      <c r="ZE127" s="1059"/>
      <c r="ZF127" s="1059"/>
      <c r="ZG127" s="1060"/>
      <c r="ZH127" s="1060"/>
      <c r="ZI127" s="1060"/>
      <c r="ZJ127" s="1059"/>
      <c r="ZK127" s="1059"/>
      <c r="ZL127" s="1060"/>
      <c r="ZM127" s="1060"/>
      <c r="ZN127" s="1072"/>
      <c r="ZO127" s="1059"/>
      <c r="ZP127" s="1059"/>
      <c r="ZQ127" s="1059"/>
      <c r="ZR127" s="1060"/>
      <c r="ZS127" s="1059"/>
      <c r="ZT127" s="1059"/>
      <c r="ZU127" s="1059"/>
      <c r="ZV127" s="1060"/>
      <c r="ZW127" s="1060"/>
      <c r="ZX127" s="1060"/>
      <c r="ZY127" s="1060"/>
      <c r="ZZ127" s="1060"/>
      <c r="AAA127" s="1072"/>
      <c r="AAB127" s="1059"/>
      <c r="AAC127" s="1059"/>
      <c r="AAD127" s="1059"/>
      <c r="AAE127" s="1060"/>
      <c r="AAF127" s="1059"/>
      <c r="AAG127" s="1060"/>
      <c r="AAH127" s="1060"/>
      <c r="AAI127" s="1060"/>
      <c r="AAJ127" s="1059"/>
      <c r="AAK127" s="1059"/>
      <c r="AAL127" s="1060"/>
      <c r="AAM127" s="1060"/>
      <c r="AAN127" s="1072"/>
      <c r="AAO127" s="1059"/>
      <c r="AAP127" s="1059"/>
      <c r="AAQ127" s="1060"/>
      <c r="AAR127" s="1060"/>
      <c r="AAS127" s="1060"/>
      <c r="AAT127" s="1059"/>
      <c r="AAU127" s="1059"/>
      <c r="AAV127" s="1060"/>
      <c r="AAW127" s="1060"/>
      <c r="AAX127" s="1072"/>
      <c r="AAY127" s="1059"/>
      <c r="AAZ127" s="1059"/>
      <c r="ABA127" s="1059"/>
      <c r="ABB127" s="1060"/>
      <c r="ABC127" s="1059"/>
      <c r="ABD127" s="1060"/>
      <c r="ABE127" s="1060"/>
      <c r="ABF127" s="1060"/>
      <c r="ABG127" s="1059"/>
      <c r="ABH127" s="1059"/>
      <c r="ABI127" s="1060"/>
      <c r="ABJ127" s="1060"/>
      <c r="ABK127" s="1072"/>
      <c r="ABL127" s="1059"/>
      <c r="ABM127" s="1059"/>
      <c r="ABN127" s="1059"/>
      <c r="ABO127" s="1059"/>
      <c r="ABP127" s="1059"/>
      <c r="ABQ127" s="1059"/>
      <c r="ABR127" s="1059"/>
      <c r="ABS127" s="1059"/>
      <c r="ABT127" s="1059"/>
      <c r="ABU127" s="1059"/>
      <c r="ABV127" s="1059"/>
      <c r="ABW127" s="1126"/>
      <c r="ABX127" s="1059"/>
      <c r="ABY127" s="1059"/>
      <c r="ABZ127" s="1059"/>
      <c r="ACA127" s="1059"/>
      <c r="ACB127" s="1059"/>
      <c r="ACC127" s="1059"/>
      <c r="ACD127" s="1059"/>
      <c r="ACE127" s="1059"/>
      <c r="ACF127" s="1059"/>
      <c r="ACG127" s="1059"/>
      <c r="ACH127" s="1059"/>
      <c r="ACI127" s="1059"/>
      <c r="ACJ127" s="1059"/>
      <c r="ACK127" s="1059"/>
      <c r="ACL127" s="1059"/>
      <c r="ACM127" s="1059"/>
      <c r="ACN127" s="1059"/>
      <c r="ACO127" s="1059"/>
      <c r="ACP127" s="1059"/>
      <c r="ACQ127" s="1059"/>
      <c r="ACR127" s="1059"/>
      <c r="ACS127" s="1059"/>
      <c r="ACT127" s="1059"/>
      <c r="ACU127" s="1059"/>
      <c r="ACV127" s="1059"/>
      <c r="ACW127" s="1059"/>
      <c r="ACX127" s="1059"/>
      <c r="ACY127" s="1059"/>
      <c r="ACZ127" s="1059"/>
      <c r="ADA127" s="1059"/>
      <c r="ADB127" s="1059"/>
      <c r="ADC127" s="1059"/>
      <c r="ADD127" s="1059"/>
      <c r="ADE127" s="1059"/>
      <c r="ADF127" s="1059"/>
      <c r="ADG127" s="1059"/>
      <c r="ADH127" s="1059"/>
      <c r="ADI127" s="1059"/>
      <c r="ADJ127" s="1059"/>
      <c r="ADK127" s="1059"/>
      <c r="ADL127" s="1059"/>
      <c r="ADM127" s="1126"/>
      <c r="ADN127" s="1059"/>
      <c r="ADO127" s="1059"/>
      <c r="ADP127" s="1060"/>
      <c r="ADQ127" s="1059"/>
      <c r="ADR127" s="1060"/>
      <c r="ADS127" s="1059"/>
      <c r="ADT127" s="1059"/>
      <c r="ADU127" s="1060"/>
      <c r="ADV127" s="1059"/>
      <c r="ADW127" s="1060"/>
      <c r="ADX127" s="1059"/>
      <c r="ADY127" s="1060"/>
      <c r="ADZ127" s="1059"/>
      <c r="AEA127" s="1060"/>
      <c r="AEB127" s="1059"/>
      <c r="AEC127" s="1059"/>
      <c r="AED127" s="1060"/>
      <c r="AEE127" s="1059"/>
      <c r="AEF127" s="1060"/>
      <c r="AEG127" s="1059"/>
      <c r="AEH127" s="1060"/>
      <c r="AEI127" s="1059"/>
      <c r="AEJ127" s="1060"/>
      <c r="AEK127" s="1059"/>
      <c r="AEL127" s="1060"/>
      <c r="AEM127" s="1059"/>
      <c r="AEN127" s="1060"/>
      <c r="AEO127" s="1059"/>
      <c r="AEP127" s="1072"/>
      <c r="AEQ127" s="1158"/>
      <c r="AER127" s="1042"/>
      <c r="AES127" s="1144"/>
      <c r="AET127" s="64"/>
      <c r="AEU127" s="1144"/>
      <c r="AEV127" s="1042"/>
      <c r="AEW127" s="1144"/>
      <c r="AEX127" s="1042"/>
      <c r="AEY127" s="1042"/>
      <c r="AEZ127" s="1144"/>
      <c r="AFA127" s="65"/>
      <c r="AFB127" s="1144"/>
      <c r="AFC127" s="65"/>
      <c r="AFD127" s="1144"/>
      <c r="AFE127" s="1042"/>
      <c r="AFF127" s="1144"/>
      <c r="AFG127" s="1042"/>
      <c r="AFH127" s="1144"/>
      <c r="AFI127" s="1042"/>
      <c r="AFJ127" s="1042"/>
      <c r="AFK127" s="1144"/>
      <c r="AFL127" s="65"/>
      <c r="AFM127" s="1144"/>
      <c r="AFN127" s="65"/>
      <c r="AFO127" s="1144"/>
      <c r="AFP127" s="65"/>
      <c r="AFQ127" s="1144"/>
      <c r="AFR127" s="65"/>
      <c r="AFS127" s="1144"/>
      <c r="AFT127" s="65"/>
      <c r="AFU127" s="1144"/>
      <c r="AFV127" s="1042"/>
      <c r="AFW127" s="1144"/>
      <c r="AFX127" s="1042"/>
      <c r="AFY127" s="1144"/>
      <c r="AFZ127" s="1042"/>
      <c r="AGA127" s="1144"/>
      <c r="AGB127" s="1042"/>
      <c r="AGC127" s="802"/>
      <c r="AGD127" s="1042"/>
    </row>
    <row r="128" spans="1:900" x14ac:dyDescent="0.2">
      <c r="A128" s="1978" t="s">
        <v>789</v>
      </c>
      <c r="B128" s="17" t="s">
        <v>769</v>
      </c>
      <c r="C128" s="1016" t="s">
        <v>790</v>
      </c>
      <c r="D128" s="12" t="s">
        <v>770</v>
      </c>
      <c r="E128" s="1" t="s">
        <v>770</v>
      </c>
      <c r="F128" s="1" t="s">
        <v>770</v>
      </c>
      <c r="G128" s="1" t="s">
        <v>770</v>
      </c>
      <c r="H128" s="1" t="s">
        <v>770</v>
      </c>
      <c r="I128" s="1" t="s">
        <v>770</v>
      </c>
      <c r="J128" s="1" t="s">
        <v>770</v>
      </c>
      <c r="K128" s="1" t="s">
        <v>770</v>
      </c>
      <c r="L128" s="1" t="s">
        <v>770</v>
      </c>
      <c r="M128" s="1" t="s">
        <v>770</v>
      </c>
      <c r="N128" s="1" t="s">
        <v>770</v>
      </c>
      <c r="O128" s="1" t="s">
        <v>770</v>
      </c>
      <c r="P128" s="1" t="s">
        <v>770</v>
      </c>
      <c r="Q128" s="1" t="s">
        <v>770</v>
      </c>
      <c r="R128" s="1" t="s">
        <v>770</v>
      </c>
      <c r="S128" s="1" t="s">
        <v>770</v>
      </c>
      <c r="T128" s="1" t="s">
        <v>770</v>
      </c>
      <c r="U128" s="913" t="s">
        <v>770</v>
      </c>
      <c r="V128" s="1125">
        <v>18500</v>
      </c>
      <c r="W128" s="1059">
        <v>21340</v>
      </c>
      <c r="X128" s="1059">
        <v>142550</v>
      </c>
      <c r="Y128" s="1059">
        <v>167825</v>
      </c>
      <c r="Z128" s="1098">
        <v>0.12977902490354262</v>
      </c>
      <c r="AA128" s="1098">
        <v>0.12804445407316289</v>
      </c>
      <c r="AB128" s="1098">
        <v>0.13153354873716433</v>
      </c>
      <c r="AC128" s="1098">
        <v>0.12715626396544019</v>
      </c>
      <c r="AD128" s="1098">
        <v>0.12557090876868995</v>
      </c>
      <c r="AE128" s="1072">
        <v>0.12875868731145587</v>
      </c>
      <c r="AF128" s="1059">
        <v>17210</v>
      </c>
      <c r="AG128" s="1059">
        <v>19380</v>
      </c>
      <c r="AH128" s="1059">
        <v>142555</v>
      </c>
      <c r="AI128" s="1059">
        <v>167825</v>
      </c>
      <c r="AJ128" s="1098">
        <v>0.12072533408158255</v>
      </c>
      <c r="AK128" s="1098">
        <v>0.11904425505189556</v>
      </c>
      <c r="AL128" s="1098">
        <v>0.12242685334487344</v>
      </c>
      <c r="AM128" s="1098">
        <v>0.11547743184865188</v>
      </c>
      <c r="AN128" s="1098">
        <v>0.11395717156024436</v>
      </c>
      <c r="AO128" s="1072">
        <v>0.11701529492330688</v>
      </c>
      <c r="AP128" s="1059">
        <v>17655</v>
      </c>
      <c r="AQ128" s="1059">
        <v>19865</v>
      </c>
      <c r="AR128" s="1059">
        <v>142715</v>
      </c>
      <c r="AS128" s="1059">
        <v>167715</v>
      </c>
      <c r="AT128" s="1098">
        <v>0.12370808954910135</v>
      </c>
      <c r="AU128" s="1098">
        <v>0.12201001869779261</v>
      </c>
      <c r="AV128" s="1098">
        <v>0.12542641714946695</v>
      </c>
      <c r="AW128" s="1098">
        <v>0.11844498106907551</v>
      </c>
      <c r="AX128" s="1098">
        <v>0.11690723017626123</v>
      </c>
      <c r="AY128" s="1072">
        <v>0.12000021035466077</v>
      </c>
      <c r="AZ128" s="1059">
        <v>19070</v>
      </c>
      <c r="BA128" s="1059">
        <v>21695</v>
      </c>
      <c r="BB128" s="1059">
        <v>141605</v>
      </c>
      <c r="BC128" s="1059">
        <v>166585</v>
      </c>
      <c r="BD128" s="1098">
        <v>0.13467038593270012</v>
      </c>
      <c r="BE128" s="1098">
        <v>0.13290227695007212</v>
      </c>
      <c r="BF128" s="1098">
        <v>0.1364583156928158</v>
      </c>
      <c r="BG128" s="1098">
        <v>0.13023381456913888</v>
      </c>
      <c r="BH128" s="1098">
        <v>0.12862614410674625</v>
      </c>
      <c r="BI128" s="1072">
        <v>0.13185853829346889</v>
      </c>
      <c r="BJ128" s="1059">
        <v>47743</v>
      </c>
      <c r="BK128" s="1059">
        <v>50589</v>
      </c>
      <c r="BL128" s="1059">
        <v>45784</v>
      </c>
      <c r="BM128" s="1059">
        <v>45229</v>
      </c>
      <c r="BN128" s="1059">
        <v>39585</v>
      </c>
      <c r="BO128" s="1059">
        <v>189345</v>
      </c>
      <c r="BP128" s="1059">
        <v>228930</v>
      </c>
      <c r="BQ128" s="1126">
        <v>843765</v>
      </c>
      <c r="BR128" s="1059">
        <v>47919</v>
      </c>
      <c r="BS128" s="1059">
        <v>49286</v>
      </c>
      <c r="BT128" s="1059">
        <v>44863</v>
      </c>
      <c r="BU128" s="1059">
        <v>45916</v>
      </c>
      <c r="BV128" s="1059">
        <v>40062</v>
      </c>
      <c r="BW128" s="1059">
        <v>187984</v>
      </c>
      <c r="BX128" s="1059">
        <v>228046</v>
      </c>
      <c r="BY128" s="1126">
        <v>836256</v>
      </c>
      <c r="BZ128" s="1059">
        <v>47981</v>
      </c>
      <c r="CA128" s="1059">
        <v>47743</v>
      </c>
      <c r="CB128" s="1059">
        <v>44648</v>
      </c>
      <c r="CC128" s="1059">
        <v>45960</v>
      </c>
      <c r="CD128" s="1059">
        <v>40165</v>
      </c>
      <c r="CE128" s="1059">
        <v>186332</v>
      </c>
      <c r="CF128" s="1059">
        <v>226497</v>
      </c>
      <c r="CG128" s="1126">
        <v>828398</v>
      </c>
      <c r="CH128" s="1059">
        <v>47837</v>
      </c>
      <c r="CI128" s="1059">
        <v>46441</v>
      </c>
      <c r="CJ128" s="1059">
        <v>44518</v>
      </c>
      <c r="CK128" s="1059">
        <v>46310</v>
      </c>
      <c r="CL128" s="1059">
        <v>40429</v>
      </c>
      <c r="CM128" s="1059">
        <v>185106</v>
      </c>
      <c r="CN128" s="1059">
        <v>225535</v>
      </c>
      <c r="CO128" s="1126">
        <v>821356</v>
      </c>
      <c r="CP128" s="1059">
        <v>47668</v>
      </c>
      <c r="CQ128" s="1059">
        <v>44960</v>
      </c>
      <c r="CR128" s="1059">
        <v>44885</v>
      </c>
      <c r="CS128" s="1059">
        <v>46087</v>
      </c>
      <c r="CT128" s="1059">
        <v>40781</v>
      </c>
      <c r="CU128" s="1059">
        <v>183600</v>
      </c>
      <c r="CV128" s="1059">
        <v>224381</v>
      </c>
      <c r="CW128" s="1126">
        <v>815119</v>
      </c>
      <c r="CX128" s="1059">
        <v>46670</v>
      </c>
      <c r="CY128" s="1059">
        <v>43416</v>
      </c>
      <c r="CZ128" s="1059">
        <v>45570</v>
      </c>
      <c r="DA128" s="1059">
        <v>46400</v>
      </c>
      <c r="DB128" s="1059">
        <v>41043</v>
      </c>
      <c r="DC128" s="1059">
        <v>182056</v>
      </c>
      <c r="DD128" s="1059">
        <v>223099</v>
      </c>
      <c r="DE128" s="1126">
        <v>808919</v>
      </c>
      <c r="DF128" s="1059">
        <v>45668</v>
      </c>
      <c r="DG128" s="1059">
        <v>42762</v>
      </c>
      <c r="DH128" s="1059">
        <v>46353</v>
      </c>
      <c r="DI128" s="1059">
        <v>46961</v>
      </c>
      <c r="DJ128" s="1059">
        <v>40327</v>
      </c>
      <c r="DK128" s="1059">
        <v>181744</v>
      </c>
      <c r="DL128" s="1059">
        <v>222071</v>
      </c>
      <c r="DM128" s="1126">
        <v>803154</v>
      </c>
      <c r="DN128" s="1059">
        <v>44434</v>
      </c>
      <c r="DO128" s="1059">
        <v>42637</v>
      </c>
      <c r="DP128" s="1059">
        <v>46432</v>
      </c>
      <c r="DQ128" s="1059">
        <v>47490</v>
      </c>
      <c r="DR128" s="1059">
        <v>39696</v>
      </c>
      <c r="DS128" s="1059">
        <v>180993</v>
      </c>
      <c r="DT128" s="1059">
        <v>220689</v>
      </c>
      <c r="DU128" s="1126">
        <v>796039</v>
      </c>
      <c r="DV128" s="1059">
        <v>43662</v>
      </c>
      <c r="DW128" s="1059">
        <v>42702</v>
      </c>
      <c r="DX128" s="1059">
        <v>47011</v>
      </c>
      <c r="DY128" s="1059">
        <v>47473</v>
      </c>
      <c r="DZ128" s="1059">
        <v>39261</v>
      </c>
      <c r="EA128" s="1059">
        <v>180848</v>
      </c>
      <c r="EB128" s="1059">
        <v>220109</v>
      </c>
      <c r="EC128" s="1126">
        <v>790978</v>
      </c>
      <c r="ED128" s="1059">
        <v>42594</v>
      </c>
      <c r="EE128" s="1059">
        <v>43294</v>
      </c>
      <c r="EF128" s="1059">
        <v>46952</v>
      </c>
      <c r="EG128" s="1059">
        <v>47576</v>
      </c>
      <c r="EH128" s="1059">
        <v>38320</v>
      </c>
      <c r="EI128" s="1059">
        <v>180416</v>
      </c>
      <c r="EJ128" s="1059">
        <v>218736</v>
      </c>
      <c r="EK128" s="1126">
        <v>784283</v>
      </c>
      <c r="EL128" s="1059">
        <v>41309</v>
      </c>
      <c r="EM128" s="1059">
        <v>44128</v>
      </c>
      <c r="EN128" s="1059">
        <v>47349</v>
      </c>
      <c r="EO128" s="1059">
        <v>46722</v>
      </c>
      <c r="EP128" s="1059">
        <v>37419</v>
      </c>
      <c r="EQ128" s="1059">
        <v>179508</v>
      </c>
      <c r="ER128" s="1059">
        <v>216927</v>
      </c>
      <c r="ES128" s="1126">
        <v>777402</v>
      </c>
      <c r="ET128" s="1059">
        <v>82</v>
      </c>
      <c r="EU128" s="1059">
        <v>5523</v>
      </c>
      <c r="EV128" s="1059">
        <v>1049</v>
      </c>
      <c r="EW128" s="1059">
        <v>1214</v>
      </c>
      <c r="EX128" s="1059">
        <v>2263</v>
      </c>
      <c r="EY128" s="1059">
        <v>7868</v>
      </c>
      <c r="EZ128" s="1098">
        <v>0.28762074224707679</v>
      </c>
      <c r="FA128" s="1098">
        <v>0.27772440676919707</v>
      </c>
      <c r="FB128" s="1098">
        <v>0.29772435989071028</v>
      </c>
      <c r="FC128" s="64" t="s">
        <v>3498</v>
      </c>
      <c r="FD128" s="1098">
        <v>0.15429588205388917</v>
      </c>
      <c r="FE128" s="1098">
        <v>0.14648292346993416</v>
      </c>
      <c r="FF128" s="1098">
        <v>0.16244624787354156</v>
      </c>
      <c r="FG128" s="1126" t="s">
        <v>3498</v>
      </c>
      <c r="FH128" s="1059">
        <v>83</v>
      </c>
      <c r="FI128" s="1059">
        <v>5193</v>
      </c>
      <c r="FJ128" s="1059">
        <v>1068</v>
      </c>
      <c r="FK128" s="1059">
        <v>1227</v>
      </c>
      <c r="FL128" s="1059">
        <v>2295</v>
      </c>
      <c r="FM128" s="1059">
        <v>7571</v>
      </c>
      <c r="FN128" s="1098">
        <v>0.30313036586976622</v>
      </c>
      <c r="FO128" s="1098">
        <v>0.29287945050959358</v>
      </c>
      <c r="FP128" s="1098">
        <v>0.31358095975698597</v>
      </c>
      <c r="FQ128" s="1059" t="s">
        <v>3498</v>
      </c>
      <c r="FR128" s="1098">
        <v>0.16206577730814953</v>
      </c>
      <c r="FS128" s="1098">
        <v>0.15393665000372481</v>
      </c>
      <c r="FT128" s="1098">
        <v>0.17053766040690505</v>
      </c>
      <c r="FU128" s="1126" t="s">
        <v>3498</v>
      </c>
      <c r="FV128" s="1059">
        <v>94</v>
      </c>
      <c r="FW128" s="1059">
        <v>5151</v>
      </c>
      <c r="FX128" s="1059">
        <v>1000</v>
      </c>
      <c r="FY128" s="1059">
        <v>1184</v>
      </c>
      <c r="FZ128" s="1059">
        <v>2184</v>
      </c>
      <c r="GA128" s="1059">
        <v>7429</v>
      </c>
      <c r="GB128" s="1098">
        <v>0.29398303944003229</v>
      </c>
      <c r="GC128" s="1098">
        <v>0.28373183791762829</v>
      </c>
      <c r="GD128" s="1098">
        <v>0.30444718931462172</v>
      </c>
      <c r="GE128" s="1059" t="s">
        <v>3498</v>
      </c>
      <c r="GF128" s="1098">
        <v>0.15937542064880872</v>
      </c>
      <c r="GG128" s="1098">
        <v>0.15122846986440072</v>
      </c>
      <c r="GH128" s="1098">
        <v>0.16787445624550371</v>
      </c>
      <c r="GI128" s="1126" t="s">
        <v>3498</v>
      </c>
      <c r="GJ128" s="1059">
        <v>86</v>
      </c>
      <c r="GK128" s="1059">
        <v>5058</v>
      </c>
      <c r="GL128" s="1059">
        <v>962</v>
      </c>
      <c r="GM128" s="1059">
        <v>1163</v>
      </c>
      <c r="GN128" s="1059">
        <v>2125</v>
      </c>
      <c r="GO128" s="1059">
        <v>7269</v>
      </c>
      <c r="GP128" s="1098">
        <v>0.29233732287797498</v>
      </c>
      <c r="GQ128" s="1098">
        <v>0.28199318392830158</v>
      </c>
      <c r="GR128" s="1098">
        <v>0.30290083347964325</v>
      </c>
      <c r="GS128" s="1059" t="s">
        <v>3498</v>
      </c>
      <c r="GT128" s="1098">
        <v>0.15999449717980466</v>
      </c>
      <c r="GU128" s="1098">
        <v>0.15174678934501035</v>
      </c>
      <c r="GV128" s="1098">
        <v>0.16860138158823626</v>
      </c>
      <c r="GW128" s="1126" t="s">
        <v>3498</v>
      </c>
      <c r="GX128" s="1059">
        <v>58</v>
      </c>
      <c r="GY128" s="1059">
        <v>6899</v>
      </c>
      <c r="GZ128" s="1059">
        <v>1094</v>
      </c>
      <c r="HA128" s="1059">
        <v>702</v>
      </c>
      <c r="HB128" s="1059">
        <v>1796</v>
      </c>
      <c r="HC128" s="1059">
        <v>8753</v>
      </c>
      <c r="HD128" s="1098">
        <v>0.20518679309950874</v>
      </c>
      <c r="HE128" s="1098">
        <v>0.19685686250705794</v>
      </c>
      <c r="HF128" s="1098">
        <v>0.21377538151954056</v>
      </c>
      <c r="HG128" s="1059" t="s">
        <v>3498</v>
      </c>
      <c r="HH128" s="1098">
        <v>8.0201073917513993E-2</v>
      </c>
      <c r="HI128" s="1098">
        <v>7.4693579681579789E-2</v>
      </c>
      <c r="HJ128" s="1098">
        <v>8.6076883668831441E-2</v>
      </c>
      <c r="HK128" s="1126" t="s">
        <v>3498</v>
      </c>
      <c r="HL128" s="1059">
        <v>49</v>
      </c>
      <c r="HM128" s="1059">
        <v>6705</v>
      </c>
      <c r="HN128" s="1059">
        <v>1036</v>
      </c>
      <c r="HO128" s="1059">
        <v>636</v>
      </c>
      <c r="HP128" s="1059">
        <v>1672</v>
      </c>
      <c r="HQ128" s="1059">
        <v>8426</v>
      </c>
      <c r="HR128" s="1098">
        <v>0.19843342036553524</v>
      </c>
      <c r="HS128" s="1098">
        <v>0.1900560883218427</v>
      </c>
      <c r="HT128" s="1098">
        <v>0.2070855987638176</v>
      </c>
      <c r="HU128" s="1059" t="s">
        <v>3498</v>
      </c>
      <c r="HV128" s="1098">
        <v>7.5480655115119866E-2</v>
      </c>
      <c r="HW128" s="1098">
        <v>7.0031632904304753E-2</v>
      </c>
      <c r="HX128" s="1098">
        <v>8.1316582249338229E-2</v>
      </c>
      <c r="HY128" s="1126" t="s">
        <v>3498</v>
      </c>
      <c r="HZ128" s="1059">
        <v>54</v>
      </c>
      <c r="IA128" s="1059">
        <v>6519</v>
      </c>
      <c r="IB128" s="1059">
        <v>1017</v>
      </c>
      <c r="IC128" s="1059">
        <v>594</v>
      </c>
      <c r="ID128" s="1059">
        <v>1611</v>
      </c>
      <c r="IE128" s="1059">
        <v>8184</v>
      </c>
      <c r="IF128" s="1098">
        <v>0.19684750733137829</v>
      </c>
      <c r="IG128" s="1098">
        <v>0.18837609941482641</v>
      </c>
      <c r="IH128" s="1098">
        <v>0.20560337308039658</v>
      </c>
      <c r="II128" s="1059" t="s">
        <v>3498</v>
      </c>
      <c r="IJ128" s="1098">
        <v>7.2580645161290328E-2</v>
      </c>
      <c r="IK128" s="1098">
        <v>6.7157915551190397E-2</v>
      </c>
      <c r="IL128" s="1098">
        <v>7.8404436237721323E-2</v>
      </c>
      <c r="IM128" s="1126" t="s">
        <v>3498</v>
      </c>
      <c r="IN128" s="1059">
        <v>33</v>
      </c>
      <c r="IO128" s="1059">
        <v>4331</v>
      </c>
      <c r="IP128" s="1059">
        <v>745</v>
      </c>
      <c r="IQ128" s="1059">
        <v>475</v>
      </c>
      <c r="IR128" s="1059">
        <v>1220</v>
      </c>
      <c r="IS128" s="1059">
        <v>5584</v>
      </c>
      <c r="IT128" s="1098">
        <v>0.2184813753581662</v>
      </c>
      <c r="IU128" s="1098">
        <v>0.20783883009396698</v>
      </c>
      <c r="IV128" s="1098">
        <v>0.2295109903743581</v>
      </c>
      <c r="IW128" s="1059" t="s">
        <v>2154</v>
      </c>
      <c r="IX128" s="1098">
        <v>8.5064469914040111E-2</v>
      </c>
      <c r="IY128" s="1098">
        <v>7.8029483410024733E-2</v>
      </c>
      <c r="IZ128" s="1098">
        <v>9.2669965715362762E-2</v>
      </c>
      <c r="JA128" s="1126" t="s">
        <v>3498</v>
      </c>
      <c r="JB128" s="1059">
        <v>791540</v>
      </c>
      <c r="JC128" s="1059">
        <v>46435</v>
      </c>
      <c r="JD128" s="1059">
        <v>43087</v>
      </c>
      <c r="JE128" s="1059">
        <v>44532</v>
      </c>
      <c r="JF128" s="1059">
        <v>43655</v>
      </c>
      <c r="JG128" s="1126">
        <v>40071</v>
      </c>
      <c r="JH128" s="1059">
        <v>129912</v>
      </c>
      <c r="JI128" s="1059">
        <v>853</v>
      </c>
      <c r="JJ128" s="1059">
        <v>1561</v>
      </c>
      <c r="JK128" s="1059">
        <v>1999</v>
      </c>
      <c r="JL128" s="1059">
        <v>2263</v>
      </c>
      <c r="JM128" s="1126">
        <v>2207</v>
      </c>
      <c r="JN128" s="1060">
        <v>0.16412562852161608</v>
      </c>
      <c r="JO128" s="1060">
        <v>1.8369764186497255E-2</v>
      </c>
      <c r="JP128" s="1060">
        <v>3.6229024995938448E-2</v>
      </c>
      <c r="JQ128" s="1060">
        <v>4.488906853498608E-2</v>
      </c>
      <c r="JR128" s="1060">
        <v>5.1838277402359412E-2</v>
      </c>
      <c r="JS128" s="1072">
        <v>5.5077237902722669E-2</v>
      </c>
      <c r="JT128" s="1059">
        <v>806892</v>
      </c>
      <c r="JU128" s="1059">
        <v>756499</v>
      </c>
      <c r="JV128" s="1059">
        <v>717551</v>
      </c>
      <c r="JW128" s="1059">
        <v>38948</v>
      </c>
      <c r="JX128" s="1059">
        <v>5979</v>
      </c>
      <c r="JY128" s="1059">
        <v>1073</v>
      </c>
      <c r="JZ128" s="1059">
        <v>31896</v>
      </c>
      <c r="KA128" s="1059">
        <v>12155</v>
      </c>
      <c r="KB128" s="1059">
        <v>28334</v>
      </c>
      <c r="KC128" s="1059">
        <v>7146</v>
      </c>
      <c r="KD128" s="1059">
        <v>2758</v>
      </c>
      <c r="KE128" s="1060">
        <v>0.88927762327548177</v>
      </c>
      <c r="KF128" s="1072">
        <v>0.11072237672451823</v>
      </c>
      <c r="KG128" s="1059">
        <v>46486</v>
      </c>
      <c r="KH128" s="1059">
        <v>40912</v>
      </c>
      <c r="KI128" s="1059">
        <v>38843</v>
      </c>
      <c r="KJ128" s="1059">
        <v>2069</v>
      </c>
      <c r="KK128" s="1059">
        <v>87</v>
      </c>
      <c r="KL128" s="1059">
        <v>115</v>
      </c>
      <c r="KM128" s="1059">
        <v>1867</v>
      </c>
      <c r="KN128" s="1059">
        <v>2203</v>
      </c>
      <c r="KO128" s="1059">
        <v>2550</v>
      </c>
      <c r="KP128" s="1059">
        <v>601</v>
      </c>
      <c r="KQ128" s="1059">
        <v>220</v>
      </c>
      <c r="KR128" s="1060">
        <v>0.83558490728391344</v>
      </c>
      <c r="KS128" s="1072">
        <v>0.16441509271608656</v>
      </c>
      <c r="KT128" s="1059">
        <v>26373</v>
      </c>
      <c r="KU128" s="1059">
        <v>23663</v>
      </c>
      <c r="KV128" s="1059">
        <v>22754</v>
      </c>
      <c r="KW128" s="1059">
        <v>909</v>
      </c>
      <c r="KX128" s="1059">
        <v>66</v>
      </c>
      <c r="KY128" s="1059">
        <v>58</v>
      </c>
      <c r="KZ128" s="1059">
        <v>785</v>
      </c>
      <c r="LA128" s="1059">
        <v>1083</v>
      </c>
      <c r="LB128" s="1059">
        <v>1218</v>
      </c>
      <c r="LC128" s="1059">
        <v>310</v>
      </c>
      <c r="LD128" s="1059">
        <v>99</v>
      </c>
      <c r="LE128" s="1060">
        <v>0.86277632427103479</v>
      </c>
      <c r="LF128" s="1072">
        <v>0.13722367572896521</v>
      </c>
      <c r="LG128" s="1059">
        <v>16806</v>
      </c>
      <c r="LH128" s="1059">
        <v>15210</v>
      </c>
      <c r="LI128" s="1059">
        <v>14699</v>
      </c>
      <c r="LJ128" s="1059">
        <v>511</v>
      </c>
      <c r="LK128" s="1059">
        <v>50</v>
      </c>
      <c r="LL128" s="1059">
        <v>30</v>
      </c>
      <c r="LM128" s="1059">
        <v>431</v>
      </c>
      <c r="LN128" s="1059">
        <v>650</v>
      </c>
      <c r="LO128" s="1059">
        <v>713</v>
      </c>
      <c r="LP128" s="1059">
        <v>169</v>
      </c>
      <c r="LQ128" s="1059">
        <v>64</v>
      </c>
      <c r="LR128" s="1060">
        <v>0.87462810900868737</v>
      </c>
      <c r="LS128" s="1072">
        <v>0.12537189099131263</v>
      </c>
      <c r="LT128" s="1059">
        <v>45733</v>
      </c>
      <c r="LU128" s="1059">
        <v>41882</v>
      </c>
      <c r="LV128" s="1059">
        <v>40520</v>
      </c>
      <c r="LW128" s="1059">
        <v>1362</v>
      </c>
      <c r="LX128" s="1059">
        <v>133</v>
      </c>
      <c r="LY128" s="1059">
        <v>97</v>
      </c>
      <c r="LZ128" s="1059">
        <v>1132</v>
      </c>
      <c r="MA128" s="1059">
        <v>1476</v>
      </c>
      <c r="MB128" s="1059">
        <v>1741</v>
      </c>
      <c r="MC128" s="1059">
        <v>503</v>
      </c>
      <c r="MD128" s="1059">
        <v>131</v>
      </c>
      <c r="ME128" s="1060">
        <v>0.88601228871930549</v>
      </c>
      <c r="MF128" s="1072">
        <v>0.11398771128069451</v>
      </c>
      <c r="MG128" s="1059">
        <v>9557</v>
      </c>
      <c r="MH128" s="1059">
        <v>8743</v>
      </c>
      <c r="MI128" s="1059">
        <v>8464</v>
      </c>
      <c r="MJ128" s="1059">
        <v>279</v>
      </c>
      <c r="MK128" s="1059">
        <v>25</v>
      </c>
      <c r="ML128" s="1059">
        <v>28</v>
      </c>
      <c r="MM128" s="1059">
        <v>226</v>
      </c>
      <c r="MN128" s="1059">
        <v>300</v>
      </c>
      <c r="MO128" s="1059">
        <v>364</v>
      </c>
      <c r="MP128" s="1059">
        <v>121</v>
      </c>
      <c r="MQ128" s="1059">
        <v>29</v>
      </c>
      <c r="MR128" s="1060">
        <v>0.88563356701893903</v>
      </c>
      <c r="MS128" s="1072">
        <v>0.11436643298106097</v>
      </c>
      <c r="MT128" s="1059">
        <v>19181</v>
      </c>
      <c r="MU128" s="1059">
        <v>17456</v>
      </c>
      <c r="MV128" s="1059">
        <v>16888</v>
      </c>
      <c r="MW128" s="1059">
        <v>568</v>
      </c>
      <c r="MX128" s="1059">
        <v>50</v>
      </c>
      <c r="MY128" s="1059">
        <v>45</v>
      </c>
      <c r="MZ128" s="1059">
        <v>473</v>
      </c>
      <c r="NA128" s="1059">
        <v>579</v>
      </c>
      <c r="NB128" s="1059">
        <v>836</v>
      </c>
      <c r="NC128" s="1059">
        <v>230</v>
      </c>
      <c r="ND128" s="1059">
        <v>80</v>
      </c>
      <c r="NE128" s="1060">
        <v>0.88045461654762525</v>
      </c>
      <c r="NF128" s="1072">
        <v>0.11954538345237475</v>
      </c>
      <c r="NG128" s="1059">
        <v>17229</v>
      </c>
      <c r="NH128" s="1059">
        <v>15800</v>
      </c>
      <c r="NI128" s="1059">
        <v>15262</v>
      </c>
      <c r="NJ128" s="1059">
        <v>538</v>
      </c>
      <c r="NK128" s="1059">
        <v>31</v>
      </c>
      <c r="NL128" s="1059">
        <v>36</v>
      </c>
      <c r="NM128" s="1059">
        <v>471</v>
      </c>
      <c r="NN128" s="1059">
        <v>400</v>
      </c>
      <c r="NO128" s="1059">
        <v>755</v>
      </c>
      <c r="NP128" s="1059">
        <v>209</v>
      </c>
      <c r="NQ128" s="1059">
        <v>65</v>
      </c>
      <c r="NR128" s="1060">
        <v>0.88583202739567013</v>
      </c>
      <c r="NS128" s="1072">
        <v>0.11416797260432987</v>
      </c>
      <c r="NT128" s="1059">
        <v>41088</v>
      </c>
      <c r="NU128" s="1059">
        <v>37935</v>
      </c>
      <c r="NV128" s="1059">
        <v>35608</v>
      </c>
      <c r="NW128" s="1059">
        <v>2327</v>
      </c>
      <c r="NX128" s="1059">
        <v>140</v>
      </c>
      <c r="NY128" s="1059">
        <v>90</v>
      </c>
      <c r="NZ128" s="1059">
        <v>2097</v>
      </c>
      <c r="OA128" s="1059">
        <v>851</v>
      </c>
      <c r="OB128" s="1059">
        <v>1759</v>
      </c>
      <c r="OC128" s="1059">
        <v>390</v>
      </c>
      <c r="OD128" s="1059">
        <v>153</v>
      </c>
      <c r="OE128" s="1060">
        <v>0.86662772585669778</v>
      </c>
      <c r="OF128" s="1072">
        <v>0.13337227414330222</v>
      </c>
      <c r="OG128" s="1059">
        <v>222453</v>
      </c>
      <c r="OH128" s="1059">
        <v>201601</v>
      </c>
      <c r="OI128" s="1059">
        <v>193038</v>
      </c>
      <c r="OJ128" s="1059">
        <v>8563</v>
      </c>
      <c r="OK128" s="1059">
        <v>582</v>
      </c>
      <c r="OL128" s="1059">
        <v>499</v>
      </c>
      <c r="OM128" s="1059">
        <v>7482</v>
      </c>
      <c r="ON128" s="1059">
        <v>7542</v>
      </c>
      <c r="OO128" s="1059">
        <v>9936</v>
      </c>
      <c r="OP128" s="1059">
        <v>2533</v>
      </c>
      <c r="OQ128" s="1059">
        <v>841</v>
      </c>
      <c r="OR128" s="1060">
        <v>0.8677698210408491</v>
      </c>
      <c r="OS128" s="1072">
        <v>0.1322301789591509</v>
      </c>
      <c r="OT128" s="1059" t="s">
        <v>770</v>
      </c>
      <c r="OU128" s="1059" t="s">
        <v>770</v>
      </c>
      <c r="OV128" s="1060" t="s">
        <v>770</v>
      </c>
      <c r="OW128" s="1072" t="s">
        <v>770</v>
      </c>
      <c r="OX128" s="1059" t="s">
        <v>770</v>
      </c>
      <c r="OY128" s="1060" t="s">
        <v>770</v>
      </c>
      <c r="OZ128" s="1059" t="s">
        <v>770</v>
      </c>
      <c r="PA128" s="1060" t="s">
        <v>770</v>
      </c>
      <c r="PB128" s="1072" t="s">
        <v>770</v>
      </c>
      <c r="PC128" s="1059">
        <v>28900</v>
      </c>
      <c r="PD128" s="1059">
        <v>4400</v>
      </c>
      <c r="PE128" s="1126">
        <v>2260</v>
      </c>
      <c r="PF128" s="1059">
        <v>28020</v>
      </c>
      <c r="PG128" s="1059">
        <v>4430</v>
      </c>
      <c r="PH128" s="1126">
        <v>2130</v>
      </c>
      <c r="PI128" s="1059">
        <v>26840</v>
      </c>
      <c r="PJ128" s="1059">
        <v>4500</v>
      </c>
      <c r="PK128" s="1126">
        <v>1890</v>
      </c>
      <c r="PL128" s="1059">
        <v>25720</v>
      </c>
      <c r="PM128" s="1059">
        <v>4550</v>
      </c>
      <c r="PN128" s="1126">
        <v>1680</v>
      </c>
      <c r="PO128" s="1059">
        <v>24630</v>
      </c>
      <c r="PP128" s="1059">
        <v>4620</v>
      </c>
      <c r="PQ128" s="1126">
        <v>1520</v>
      </c>
      <c r="PR128" s="1059">
        <v>23260</v>
      </c>
      <c r="PS128" s="1059">
        <v>4690</v>
      </c>
      <c r="PT128" s="1126">
        <v>1400</v>
      </c>
      <c r="PU128" s="1059">
        <v>215</v>
      </c>
      <c r="PV128" s="1059">
        <v>241</v>
      </c>
      <c r="PW128" s="1059">
        <v>240</v>
      </c>
      <c r="PX128" s="1059">
        <v>331</v>
      </c>
      <c r="PY128" s="1059">
        <v>345</v>
      </c>
      <c r="PZ128" s="1059">
        <v>367</v>
      </c>
      <c r="QA128" s="1059">
        <v>399</v>
      </c>
      <c r="QB128" s="1126">
        <v>456</v>
      </c>
      <c r="QC128" s="1059">
        <v>8795</v>
      </c>
      <c r="QD128" s="1059">
        <v>8974</v>
      </c>
      <c r="QE128" s="1059">
        <v>8719</v>
      </c>
      <c r="QF128" s="1059">
        <v>8835</v>
      </c>
      <c r="QG128" s="1059">
        <v>9207</v>
      </c>
      <c r="QH128" s="1059">
        <v>9198</v>
      </c>
      <c r="QI128" s="1059">
        <v>9024</v>
      </c>
      <c r="QJ128" s="1059">
        <v>8927</v>
      </c>
      <c r="QK128" s="1126">
        <v>8881</v>
      </c>
      <c r="QL128" s="1059">
        <v>9048</v>
      </c>
      <c r="QM128" s="1059">
        <v>9209</v>
      </c>
      <c r="QN128" s="1059">
        <v>9453</v>
      </c>
      <c r="QO128" s="1059">
        <v>9657</v>
      </c>
      <c r="QP128" s="1059">
        <v>10376</v>
      </c>
      <c r="QQ128" s="1059">
        <v>10295</v>
      </c>
      <c r="QR128" s="1059">
        <v>10248</v>
      </c>
      <c r="QS128" s="1059">
        <v>10099</v>
      </c>
      <c r="QT128" s="1059">
        <v>10170</v>
      </c>
      <c r="QU128" s="1059">
        <v>9777</v>
      </c>
      <c r="QV128" s="1059">
        <v>9582</v>
      </c>
      <c r="QW128" s="1059">
        <v>9241</v>
      </c>
      <c r="QX128" s="1059">
        <v>9252</v>
      </c>
      <c r="QY128" s="1059">
        <v>9041</v>
      </c>
      <c r="QZ128" s="1059">
        <v>8668</v>
      </c>
      <c r="RA128" s="1059">
        <v>8889</v>
      </c>
      <c r="RB128" s="1059">
        <v>9332</v>
      </c>
      <c r="RC128" s="1059">
        <v>9424</v>
      </c>
      <c r="RD128" s="1059">
        <v>9514</v>
      </c>
      <c r="RE128" s="1059">
        <v>8070</v>
      </c>
      <c r="RF128" s="1059">
        <v>7486</v>
      </c>
      <c r="RG128" s="1059">
        <v>7499</v>
      </c>
      <c r="RH128" s="1059">
        <v>8038</v>
      </c>
      <c r="RI128" s="1059">
        <v>8237</v>
      </c>
      <c r="RJ128" s="1126">
        <v>8325</v>
      </c>
      <c r="RK128" s="1059">
        <v>8977</v>
      </c>
      <c r="RL128" s="1059">
        <v>9201</v>
      </c>
      <c r="RM128" s="1059">
        <v>9437</v>
      </c>
      <c r="RN128" s="1059">
        <v>10150</v>
      </c>
      <c r="RO128" s="1059">
        <v>10154</v>
      </c>
      <c r="RP128" s="1059">
        <v>10152</v>
      </c>
      <c r="RQ128" s="1059">
        <v>9981</v>
      </c>
      <c r="RR128" s="1059">
        <v>10068</v>
      </c>
      <c r="RS128" s="1059">
        <v>9662</v>
      </c>
      <c r="RT128" s="1059">
        <v>9423</v>
      </c>
      <c r="RU128" s="1059">
        <v>9124</v>
      </c>
      <c r="RV128" s="1059">
        <v>9179</v>
      </c>
      <c r="RW128" s="1059">
        <v>8989</v>
      </c>
      <c r="RX128" s="1059">
        <v>8705</v>
      </c>
      <c r="RY128" s="1059">
        <v>8866</v>
      </c>
      <c r="RZ128" s="1059">
        <v>9287</v>
      </c>
      <c r="SA128" s="1059">
        <v>9384</v>
      </c>
      <c r="SB128" s="1059">
        <v>9700</v>
      </c>
      <c r="SC128" s="1059">
        <v>9356</v>
      </c>
      <c r="SD128" s="1059">
        <v>8189</v>
      </c>
      <c r="SE128" s="1059">
        <v>7450</v>
      </c>
      <c r="SF128" s="1059">
        <v>7837</v>
      </c>
      <c r="SG128" s="1059">
        <v>7956</v>
      </c>
      <c r="SH128" s="1059">
        <v>8237</v>
      </c>
      <c r="SI128" s="1126">
        <v>8582</v>
      </c>
      <c r="SJ128" s="1059">
        <v>8904</v>
      </c>
      <c r="SK128" s="1059">
        <v>9182</v>
      </c>
      <c r="SL128" s="1059">
        <v>9905</v>
      </c>
      <c r="SM128" s="1059">
        <v>9974</v>
      </c>
      <c r="SN128" s="1059">
        <v>10016</v>
      </c>
      <c r="SO128" s="1059">
        <v>9855</v>
      </c>
      <c r="SP128" s="1059">
        <v>9939</v>
      </c>
      <c r="SQ128" s="1059">
        <v>9581</v>
      </c>
      <c r="SR128" s="1059">
        <v>9355</v>
      </c>
      <c r="SS128" s="1059">
        <v>9013</v>
      </c>
      <c r="ST128" s="1059">
        <v>9038</v>
      </c>
      <c r="SU128" s="1059">
        <v>8882</v>
      </c>
      <c r="SV128" s="1059">
        <v>8638</v>
      </c>
      <c r="SW128" s="1059">
        <v>8905</v>
      </c>
      <c r="SX128" s="1059">
        <v>9185</v>
      </c>
      <c r="SY128" s="1059">
        <v>9303</v>
      </c>
      <c r="SZ128" s="1059">
        <v>9604</v>
      </c>
      <c r="TA128" s="1059">
        <v>9555</v>
      </c>
      <c r="TB128" s="1059">
        <v>9490</v>
      </c>
      <c r="TC128" s="1059">
        <v>8008</v>
      </c>
      <c r="TD128" s="1059">
        <v>7698</v>
      </c>
      <c r="TE128" s="1059">
        <v>7621</v>
      </c>
      <c r="TF128" s="1059">
        <v>7919</v>
      </c>
      <c r="TG128" s="1059">
        <v>8413</v>
      </c>
      <c r="TH128" s="1126">
        <v>8514</v>
      </c>
      <c r="TI128" s="1059">
        <v>4398</v>
      </c>
      <c r="TJ128" s="1059">
        <v>4845</v>
      </c>
      <c r="TK128" s="1059">
        <v>9243</v>
      </c>
      <c r="TL128" s="1060">
        <v>0.52418046088932169</v>
      </c>
      <c r="TM128" s="1060">
        <v>0.51399122721823798</v>
      </c>
      <c r="TN128" s="1060">
        <v>0.53434960375530494</v>
      </c>
      <c r="TO128" s="1126" t="s">
        <v>2154</v>
      </c>
      <c r="TP128" s="1059">
        <v>3814</v>
      </c>
      <c r="TQ128" s="1059">
        <v>5438</v>
      </c>
      <c r="TR128" s="1059">
        <v>9252</v>
      </c>
      <c r="TS128" s="1060">
        <v>0.58776480760916561</v>
      </c>
      <c r="TT128" s="1060">
        <v>0.5777003132654599</v>
      </c>
      <c r="TU128" s="1060">
        <v>0.59775645176505499</v>
      </c>
      <c r="TV128" s="1126" t="s">
        <v>3498</v>
      </c>
      <c r="TW128" s="1059">
        <v>3415</v>
      </c>
      <c r="TX128" s="1059">
        <v>5940</v>
      </c>
      <c r="TY128" s="1059">
        <v>9355</v>
      </c>
      <c r="TZ128" s="1060">
        <v>0.63495456974879738</v>
      </c>
      <c r="UA128" s="1060">
        <v>0.62514503926754761</v>
      </c>
      <c r="UB128" s="1060">
        <v>0.64465331249533986</v>
      </c>
      <c r="UC128" s="1126" t="s">
        <v>3498</v>
      </c>
      <c r="UD128" s="1059">
        <v>3085</v>
      </c>
      <c r="UE128" s="1059">
        <v>6644</v>
      </c>
      <c r="UF128" s="1059">
        <v>9729</v>
      </c>
      <c r="UG128" s="1060">
        <v>0.68290677356357288</v>
      </c>
      <c r="UH128" s="1060">
        <v>0.67358939502416437</v>
      </c>
      <c r="UI128" s="1060">
        <v>0.69207976901780655</v>
      </c>
      <c r="UJ128" s="1126" t="s">
        <v>2154</v>
      </c>
      <c r="UK128" s="1059">
        <v>2882</v>
      </c>
      <c r="UL128" s="1059">
        <v>6922</v>
      </c>
      <c r="UM128" s="1059">
        <v>9804</v>
      </c>
      <c r="UN128" s="1060">
        <v>0.70603835169318641</v>
      </c>
      <c r="UO128" s="1060">
        <v>0.6969411467151867</v>
      </c>
      <c r="UP128" s="1060">
        <v>0.71497415768307315</v>
      </c>
      <c r="UQ128" s="1126" t="s">
        <v>2154</v>
      </c>
      <c r="UR128" s="1059">
        <v>117072</v>
      </c>
      <c r="US128" s="1059">
        <v>113395</v>
      </c>
      <c r="UT128" s="1059">
        <v>3677</v>
      </c>
      <c r="UU128" s="1059">
        <v>3091</v>
      </c>
      <c r="UV128" s="1060">
        <v>0.84063094914332337</v>
      </c>
      <c r="UW128" s="1059">
        <v>586</v>
      </c>
      <c r="UX128" s="1072">
        <v>0.15936905085667663</v>
      </c>
      <c r="UY128" s="1059">
        <v>89522</v>
      </c>
      <c r="UZ128" s="1059">
        <v>55655</v>
      </c>
      <c r="VA128" s="1059">
        <v>15483</v>
      </c>
      <c r="VB128" s="1059">
        <v>18384</v>
      </c>
      <c r="VC128" s="1060">
        <v>0.62169075757914261</v>
      </c>
      <c r="VD128" s="1060">
        <v>0.17295190009159758</v>
      </c>
      <c r="VE128" s="1072">
        <v>0.20535734232925984</v>
      </c>
      <c r="VF128" s="1059">
        <v>233754</v>
      </c>
      <c r="VG128" s="1059">
        <v>14471</v>
      </c>
      <c r="VH128" s="1059">
        <v>14675</v>
      </c>
      <c r="VI128" s="1059">
        <v>7032</v>
      </c>
      <c r="VJ128" s="1059">
        <v>163825</v>
      </c>
      <c r="VK128" s="1059">
        <v>13538</v>
      </c>
      <c r="VL128" s="1059">
        <v>92663</v>
      </c>
      <c r="VM128" s="1072">
        <v>0.14609930608765095</v>
      </c>
      <c r="VN128" s="1059">
        <v>55058</v>
      </c>
      <c r="VO128" s="1059">
        <v>53</v>
      </c>
      <c r="VP128" s="1059">
        <v>12250</v>
      </c>
      <c r="VQ128" s="1059">
        <v>18695</v>
      </c>
      <c r="VR128" s="1059">
        <v>7042</v>
      </c>
      <c r="VS128" s="1126">
        <v>93098</v>
      </c>
      <c r="VT128" s="1059">
        <v>36414</v>
      </c>
      <c r="VU128" s="1059">
        <v>30468</v>
      </c>
      <c r="VV128" s="1059">
        <v>5856</v>
      </c>
      <c r="VW128" s="1059">
        <v>86</v>
      </c>
      <c r="VX128" s="1059">
        <v>5942</v>
      </c>
      <c r="VY128" s="1060">
        <v>0.16081726808370406</v>
      </c>
      <c r="VZ128" s="1072">
        <v>0.16317899708903169</v>
      </c>
      <c r="WA128" s="1059">
        <v>5395</v>
      </c>
      <c r="WB128" s="1059">
        <v>4895</v>
      </c>
      <c r="WC128" s="1059">
        <v>4255</v>
      </c>
      <c r="WD128" s="1059">
        <v>4135</v>
      </c>
      <c r="WE128" s="1059">
        <v>3900</v>
      </c>
      <c r="WF128" s="1059">
        <v>3555</v>
      </c>
      <c r="WG128" s="1126">
        <v>3320</v>
      </c>
      <c r="WH128" s="1059">
        <v>18637</v>
      </c>
      <c r="WI128" s="1059">
        <v>6279</v>
      </c>
      <c r="WJ128" s="1060">
        <v>0.33691044696034772</v>
      </c>
      <c r="WK128" s="1126">
        <v>1695</v>
      </c>
      <c r="WL128" s="1059">
        <v>560</v>
      </c>
      <c r="WM128" s="1060">
        <v>6.5797203618846195E-2</v>
      </c>
      <c r="WN128" s="1060">
        <v>6.0723411990276838E-2</v>
      </c>
      <c r="WO128" s="1072">
        <v>7.1262775216589386E-2</v>
      </c>
      <c r="WP128" s="1059" t="s">
        <v>770</v>
      </c>
      <c r="WQ128" s="1060">
        <v>6.4000000000000001E-2</v>
      </c>
      <c r="WR128" s="1060" t="s">
        <v>770</v>
      </c>
      <c r="WS128" s="1072" t="s">
        <v>770</v>
      </c>
      <c r="WT128" s="1059">
        <v>545</v>
      </c>
      <c r="WU128" s="1060">
        <v>6.680558960529541E-2</v>
      </c>
      <c r="WV128" s="1060">
        <v>6.1588795596513903E-2</v>
      </c>
      <c r="WW128" s="1072">
        <v>7.2430158868541747E-2</v>
      </c>
      <c r="WX128" s="1059">
        <v>622</v>
      </c>
      <c r="WY128" s="1060">
        <v>7.072200113700966E-2</v>
      </c>
      <c r="WZ128" s="1060">
        <v>6.5549587125101186E-2</v>
      </c>
      <c r="XA128" s="1072">
        <v>7.6269249441132586E-2</v>
      </c>
      <c r="XB128" s="1059">
        <v>12972</v>
      </c>
      <c r="XC128" s="1059">
        <v>345614</v>
      </c>
      <c r="XD128" s="1072">
        <v>3.7533201780020488E-2</v>
      </c>
      <c r="XE128" s="1059">
        <v>6110</v>
      </c>
      <c r="XF128" s="1059">
        <v>42130</v>
      </c>
      <c r="XG128" s="1060">
        <v>0.14502729646332779</v>
      </c>
      <c r="XH128" s="1060">
        <v>0.14169722698358569</v>
      </c>
      <c r="XI128" s="1060">
        <v>0.14842209362874459</v>
      </c>
      <c r="XJ128" s="1059">
        <v>6910</v>
      </c>
      <c r="XK128" s="1059">
        <v>43135</v>
      </c>
      <c r="XL128" s="1060">
        <v>0.16019473745218499</v>
      </c>
      <c r="XM128" s="1060">
        <v>0.15676365982333609</v>
      </c>
      <c r="XN128" s="1060">
        <v>0.16368633353164547</v>
      </c>
      <c r="XO128" s="1059">
        <v>6945</v>
      </c>
      <c r="XP128" s="1059">
        <v>44165</v>
      </c>
      <c r="XQ128" s="1060">
        <v>0.15725121702705763</v>
      </c>
      <c r="XR128" s="1060">
        <v>0.15388592402837381</v>
      </c>
      <c r="XS128" s="1060">
        <v>0.16067612921846405</v>
      </c>
      <c r="XT128" s="1059">
        <v>7050</v>
      </c>
      <c r="XU128" s="1059">
        <v>44960</v>
      </c>
      <c r="XV128" s="1060">
        <v>0.15680604982206406</v>
      </c>
      <c r="XW128" s="1060">
        <v>0.15347429649501526</v>
      </c>
      <c r="XX128" s="1060">
        <v>0.16019644428760754</v>
      </c>
      <c r="XY128" s="1059">
        <v>6695</v>
      </c>
      <c r="XZ128" s="1059">
        <v>45650</v>
      </c>
      <c r="YA128" s="1060">
        <v>0.14665936473165389</v>
      </c>
      <c r="YB128" s="1060">
        <v>0.14344387874183293</v>
      </c>
      <c r="YC128" s="1060">
        <v>0.14993431312186389</v>
      </c>
      <c r="YD128" s="1059">
        <v>6530</v>
      </c>
      <c r="YE128" s="1059">
        <v>42330</v>
      </c>
      <c r="YF128" s="1060">
        <v>0.15426411528466807</v>
      </c>
      <c r="YG128" s="1060">
        <v>0.1508545873636733</v>
      </c>
      <c r="YH128" s="1060">
        <v>0.15773638875948945</v>
      </c>
      <c r="YI128" s="1059">
        <v>6765</v>
      </c>
      <c r="YJ128" s="1059" t="s">
        <v>770</v>
      </c>
      <c r="YK128" s="1060">
        <v>0.154</v>
      </c>
      <c r="YL128" s="1060">
        <v>0.151</v>
      </c>
      <c r="YM128" s="1072">
        <v>0.158</v>
      </c>
      <c r="YN128" s="1059">
        <v>7150</v>
      </c>
      <c r="YO128" s="1059">
        <v>7170</v>
      </c>
      <c r="YP128" s="1059">
        <v>7270</v>
      </c>
      <c r="YQ128" s="1059">
        <v>6830</v>
      </c>
      <c r="YR128" s="1059">
        <v>6170</v>
      </c>
      <c r="YS128" s="1059">
        <v>5700</v>
      </c>
      <c r="YT128" s="1126">
        <v>5270</v>
      </c>
      <c r="YU128" s="1059">
        <v>434</v>
      </c>
      <c r="YV128" s="1059">
        <v>3980</v>
      </c>
      <c r="YW128" s="1060">
        <v>0.10904522613065326</v>
      </c>
      <c r="YX128" s="1060">
        <v>9.9735919934107742E-2</v>
      </c>
      <c r="YY128" s="1060">
        <v>0.11910849639936216</v>
      </c>
      <c r="YZ128" s="1059">
        <v>330</v>
      </c>
      <c r="ZA128" s="1059">
        <v>3979</v>
      </c>
      <c r="ZB128" s="1060">
        <v>8.2935410907263127E-2</v>
      </c>
      <c r="ZC128" s="1060">
        <v>7.4763344322327202E-2</v>
      </c>
      <c r="ZD128" s="1060">
        <v>9.1911996808940258E-2</v>
      </c>
      <c r="ZE128" s="1059">
        <v>386</v>
      </c>
      <c r="ZF128" s="1059">
        <v>3957</v>
      </c>
      <c r="ZG128" s="1060">
        <v>9.7548647965630522E-2</v>
      </c>
      <c r="ZH128" s="1060">
        <v>8.8690624206044552E-2</v>
      </c>
      <c r="ZI128" s="1060">
        <v>0.10718731407722472</v>
      </c>
      <c r="ZJ128" s="1059">
        <v>745</v>
      </c>
      <c r="ZK128" s="1059">
        <v>3897</v>
      </c>
      <c r="ZL128" s="1060">
        <v>0.19117269694636901</v>
      </c>
      <c r="ZM128" s="1060">
        <v>0.17913322877473756</v>
      </c>
      <c r="ZN128" s="1072">
        <v>0.20382041714767668</v>
      </c>
      <c r="ZO128" s="1059">
        <v>8766</v>
      </c>
      <c r="ZP128" s="1059">
        <v>1089</v>
      </c>
      <c r="ZQ128" s="1059">
        <v>7677</v>
      </c>
      <c r="ZR128" s="1060">
        <v>0.87577002053388087</v>
      </c>
      <c r="ZS128" s="1059">
        <v>3136</v>
      </c>
      <c r="ZT128" s="1059">
        <v>1158</v>
      </c>
      <c r="ZU128" s="1059">
        <v>4294</v>
      </c>
      <c r="ZV128" s="1060">
        <v>0.40849290087273676</v>
      </c>
      <c r="ZW128" s="1060">
        <v>0.39754557911876892</v>
      </c>
      <c r="ZX128" s="1060">
        <v>0.41953175446080976</v>
      </c>
      <c r="ZY128" s="1060">
        <v>0.55933307281490163</v>
      </c>
      <c r="ZZ128" s="1060">
        <v>0.5482005163654925</v>
      </c>
      <c r="AAA128" s="1072">
        <v>0.57040628015337147</v>
      </c>
      <c r="AAB128" s="1059">
        <v>1720</v>
      </c>
      <c r="AAC128" s="1059">
        <v>7043</v>
      </c>
      <c r="AAD128" s="1059">
        <v>8763</v>
      </c>
      <c r="AAE128" s="1060">
        <v>0.80372018715051918</v>
      </c>
      <c r="AAF128" s="1059">
        <v>2898</v>
      </c>
      <c r="AAG128" s="1060">
        <v>0.41147238392730373</v>
      </c>
      <c r="AAH128" s="1060">
        <v>0.32093436125469538</v>
      </c>
      <c r="AAI128" s="1060">
        <v>0.34063132190080703</v>
      </c>
      <c r="AAJ128" s="1059">
        <v>1102</v>
      </c>
      <c r="AAK128" s="1059">
        <v>4000</v>
      </c>
      <c r="AAL128" s="1060">
        <v>0.56793979838137154</v>
      </c>
      <c r="AAM128" s="1060">
        <v>0.5563369443079067</v>
      </c>
      <c r="AAN128" s="1072">
        <v>0.57946858013767333</v>
      </c>
      <c r="AAO128" s="1059">
        <v>7801</v>
      </c>
      <c r="AAP128" s="1059">
        <v>3156</v>
      </c>
      <c r="AAQ128" s="1060">
        <v>0.40456351749775671</v>
      </c>
      <c r="AAR128" s="1060">
        <v>0.39372166155286392</v>
      </c>
      <c r="AAS128" s="1060">
        <v>0.41549931905819043</v>
      </c>
      <c r="AAT128" s="1059">
        <v>1238</v>
      </c>
      <c r="AAU128" s="1059">
        <v>4394</v>
      </c>
      <c r="AAV128" s="1060">
        <v>0.56326112036918341</v>
      </c>
      <c r="AAW128" s="1060">
        <v>0.55222641414261608</v>
      </c>
      <c r="AAX128" s="1072">
        <v>0.57423355371291729</v>
      </c>
      <c r="AAY128" s="1059">
        <v>8655</v>
      </c>
      <c r="AAZ128" s="1059">
        <v>8310</v>
      </c>
      <c r="ABA128" s="1059">
        <v>345</v>
      </c>
      <c r="ABB128" s="1060">
        <v>0.96013864818024264</v>
      </c>
      <c r="ABC128" s="1059">
        <v>3498</v>
      </c>
      <c r="ABD128" s="1060">
        <v>0.42093862815884475</v>
      </c>
      <c r="ABE128" s="1060">
        <v>0.41036256656596187</v>
      </c>
      <c r="ABF128" s="1060">
        <v>0.43158775128549393</v>
      </c>
      <c r="ABG128" s="1059">
        <v>1107</v>
      </c>
      <c r="ABH128" s="1059">
        <v>4605</v>
      </c>
      <c r="ABI128" s="1060">
        <v>0.55415162454873645</v>
      </c>
      <c r="ABJ128" s="1060">
        <v>0.54344205159284409</v>
      </c>
      <c r="ABK128" s="1072">
        <v>0.56481115535821369</v>
      </c>
      <c r="ABL128" s="1059">
        <v>233754</v>
      </c>
      <c r="ABM128" s="1059">
        <v>141091</v>
      </c>
      <c r="ABN128" s="1059">
        <v>92663</v>
      </c>
      <c r="ABO128" s="1059">
        <v>14471</v>
      </c>
      <c r="ABP128" s="1059">
        <v>9067</v>
      </c>
      <c r="ABQ128" s="1059">
        <v>17157</v>
      </c>
      <c r="ABR128" s="1059">
        <v>14675</v>
      </c>
      <c r="ABS128" s="1059">
        <v>15329</v>
      </c>
      <c r="ABT128" s="1059">
        <v>8426</v>
      </c>
      <c r="ABU128" s="1059">
        <v>7032</v>
      </c>
      <c r="ABV128" s="1059">
        <v>5521</v>
      </c>
      <c r="ABW128" s="1126">
        <v>985</v>
      </c>
      <c r="ABX128" s="1059">
        <v>5240</v>
      </c>
      <c r="ABY128" s="1059">
        <v>4985</v>
      </c>
      <c r="ABZ128" s="1059">
        <v>3410</v>
      </c>
      <c r="ACA128" s="1059">
        <v>1695</v>
      </c>
      <c r="ACB128" s="1059">
        <v>13635</v>
      </c>
      <c r="ACC128" s="1059">
        <v>15380</v>
      </c>
      <c r="ACD128" s="1059">
        <v>8270</v>
      </c>
      <c r="ACE128" s="1059">
        <v>5635</v>
      </c>
      <c r="ACF128" s="1059">
        <v>5060</v>
      </c>
      <c r="ACG128" s="1059">
        <v>3505</v>
      </c>
      <c r="ACH128" s="1059">
        <v>1765</v>
      </c>
      <c r="ACI128" s="1059">
        <v>14180</v>
      </c>
      <c r="ACJ128" s="1059">
        <v>15920</v>
      </c>
      <c r="ACK128" s="1059">
        <v>8710</v>
      </c>
      <c r="ACL128" s="1059">
        <v>6200</v>
      </c>
      <c r="ACM128" s="1059">
        <v>5400</v>
      </c>
      <c r="ACN128" s="1059">
        <v>3755</v>
      </c>
      <c r="ACO128" s="1059">
        <v>1810</v>
      </c>
      <c r="ACP128" s="1059">
        <v>15240</v>
      </c>
      <c r="ACQ128" s="1059">
        <v>17125</v>
      </c>
      <c r="ACR128" s="1059">
        <v>9470</v>
      </c>
      <c r="ACS128" s="1059">
        <v>6780</v>
      </c>
      <c r="ACT128" s="1059">
        <v>6015</v>
      </c>
      <c r="ACU128" s="1059">
        <v>4235</v>
      </c>
      <c r="ACV128" s="1059">
        <v>2065</v>
      </c>
      <c r="ACW128" s="1059">
        <v>17150</v>
      </c>
      <c r="ACX128" s="1059">
        <v>19160</v>
      </c>
      <c r="ACY128" s="1059">
        <v>10530</v>
      </c>
      <c r="ACZ128" s="1059">
        <v>7270</v>
      </c>
      <c r="ADA128" s="1059">
        <v>6440</v>
      </c>
      <c r="ADB128" s="1059">
        <v>4755</v>
      </c>
      <c r="ADC128" s="1059">
        <v>2105</v>
      </c>
      <c r="ADD128" s="1059">
        <v>18385</v>
      </c>
      <c r="ADE128" s="1059">
        <v>20550</v>
      </c>
      <c r="ADF128" s="1059">
        <v>11410</v>
      </c>
      <c r="ADG128" s="1059">
        <v>7205</v>
      </c>
      <c r="ADH128" s="1059">
        <v>6810</v>
      </c>
      <c r="ADI128" s="1059">
        <v>5145</v>
      </c>
      <c r="ADJ128" s="1059">
        <v>2340</v>
      </c>
      <c r="ADK128" s="1059">
        <v>19165</v>
      </c>
      <c r="ADL128" s="1059">
        <v>21385</v>
      </c>
      <c r="ADM128" s="1126">
        <v>11700</v>
      </c>
      <c r="ADN128" s="1059">
        <v>8989</v>
      </c>
      <c r="ADO128" s="1059">
        <v>8528</v>
      </c>
      <c r="ADP128" s="1060">
        <v>0.94871509622872396</v>
      </c>
      <c r="ADQ128" s="1059">
        <v>8519</v>
      </c>
      <c r="ADR128" s="1060">
        <v>0.9477138725108466</v>
      </c>
      <c r="ADS128" s="1059">
        <v>9108</v>
      </c>
      <c r="ADT128" s="1059">
        <v>8553</v>
      </c>
      <c r="ADU128" s="1060">
        <v>0.939064558629776</v>
      </c>
      <c r="ADV128" s="1059">
        <v>8428</v>
      </c>
      <c r="ADW128" s="1060">
        <v>0.92534036012296883</v>
      </c>
      <c r="ADX128" s="1059">
        <v>8433</v>
      </c>
      <c r="ADY128" s="1060">
        <v>0.92588932806324109</v>
      </c>
      <c r="ADZ128" s="1059">
        <v>8387</v>
      </c>
      <c r="AEA128" s="1060">
        <v>0.92083882301273601</v>
      </c>
      <c r="AEB128" s="1059">
        <v>9484</v>
      </c>
      <c r="AEC128" s="1059">
        <v>9146</v>
      </c>
      <c r="AED128" s="1060">
        <v>0.9643610291016449</v>
      </c>
      <c r="AEE128" s="1059">
        <v>8351</v>
      </c>
      <c r="AEF128" s="1060">
        <v>0.88053563897089837</v>
      </c>
      <c r="AEG128" s="1059">
        <v>9145</v>
      </c>
      <c r="AEH128" s="1060">
        <v>0.964255588359342</v>
      </c>
      <c r="AEI128" s="1059">
        <v>9128</v>
      </c>
      <c r="AEJ128" s="1060">
        <v>0.96246309574019406</v>
      </c>
      <c r="AEK128" s="1059">
        <v>8826</v>
      </c>
      <c r="AEL128" s="1060">
        <v>0.93061999156474062</v>
      </c>
      <c r="AEM128" s="1059">
        <v>8892</v>
      </c>
      <c r="AEN128" s="1060">
        <v>0.93757908055672712</v>
      </c>
      <c r="AEO128" s="1059">
        <v>8281</v>
      </c>
      <c r="AEP128" s="1072">
        <v>0.87315478700970051</v>
      </c>
      <c r="AEQ128" s="1158">
        <v>8890</v>
      </c>
      <c r="AER128" s="1042">
        <v>8169</v>
      </c>
      <c r="AES128" s="1144">
        <v>0.91889763779527556</v>
      </c>
      <c r="AET128" s="64">
        <v>2099</v>
      </c>
      <c r="AEU128" s="1144">
        <v>0.23610798650168729</v>
      </c>
      <c r="AEV128" s="1042">
        <v>8198</v>
      </c>
      <c r="AEW128" s="1144">
        <v>0.92215973003374574</v>
      </c>
      <c r="AEX128" s="1042">
        <v>9100</v>
      </c>
      <c r="AEY128" s="1042">
        <v>8652</v>
      </c>
      <c r="AEZ128" s="1144">
        <v>0.95076923076923081</v>
      </c>
      <c r="AFA128" s="65">
        <v>8193</v>
      </c>
      <c r="AFB128" s="1144">
        <v>0.90032967032967037</v>
      </c>
      <c r="AFC128" s="65">
        <v>6567</v>
      </c>
      <c r="AFD128" s="1144">
        <v>0.72164835164835162</v>
      </c>
      <c r="AFE128" s="1042">
        <v>8230</v>
      </c>
      <c r="AFF128" s="1144">
        <v>0.9043956043956044</v>
      </c>
      <c r="AFG128" s="1042">
        <v>6254</v>
      </c>
      <c r="AFH128" s="1144">
        <v>0.68725274725274721</v>
      </c>
      <c r="AFI128" s="1042">
        <v>10004</v>
      </c>
      <c r="AFJ128" s="1042">
        <v>9627</v>
      </c>
      <c r="AFK128" s="1144">
        <v>0.96231507397041183</v>
      </c>
      <c r="AFL128" s="65">
        <v>8816</v>
      </c>
      <c r="AFM128" s="1144">
        <v>0.88124750099960014</v>
      </c>
      <c r="AFN128" s="65">
        <v>9626</v>
      </c>
      <c r="AFO128" s="1144">
        <v>0.96221511395441828</v>
      </c>
      <c r="AFP128" s="65">
        <v>9616</v>
      </c>
      <c r="AFQ128" s="1144">
        <v>0.96121551379448222</v>
      </c>
      <c r="AFR128" s="65">
        <v>7155</v>
      </c>
      <c r="AFS128" s="1144">
        <v>0.71521391443422633</v>
      </c>
      <c r="AFT128" s="65">
        <v>9137</v>
      </c>
      <c r="AFU128" s="1144">
        <v>0.91333466613354664</v>
      </c>
      <c r="AFV128" s="1042">
        <v>9318</v>
      </c>
      <c r="AFW128" s="1144">
        <v>0.9314274290283886</v>
      </c>
      <c r="AFX128" s="1042">
        <v>9065</v>
      </c>
      <c r="AFY128" s="1144">
        <v>0.90613754498200716</v>
      </c>
      <c r="AFZ128" s="1042">
        <v>7176</v>
      </c>
      <c r="AGA128" s="1144">
        <v>0.71731307477009199</v>
      </c>
      <c r="AGB128" s="1042">
        <v>6719</v>
      </c>
      <c r="AGC128" s="802">
        <v>0.6716313474610156</v>
      </c>
      <c r="AGD128" s="1042">
        <v>8915</v>
      </c>
      <c r="AGE128" s="1039">
        <v>8478</v>
      </c>
      <c r="AGF128" s="1145">
        <v>0.95098149186763881</v>
      </c>
      <c r="AGG128" s="1039">
        <v>75</v>
      </c>
      <c r="AGH128" s="1145">
        <v>8.4127874369040942E-3</v>
      </c>
      <c r="AGI128" s="1039">
        <v>8470</v>
      </c>
      <c r="AGJ128" s="1145">
        <v>0.95008412787436902</v>
      </c>
      <c r="AGK128" s="1039">
        <v>9186</v>
      </c>
      <c r="AGL128" s="1039">
        <v>8900</v>
      </c>
      <c r="AGM128" s="1145">
        <v>0.9688656651426083</v>
      </c>
      <c r="AGN128" s="1039">
        <v>8574</v>
      </c>
      <c r="AGO128" s="1145">
        <v>0.93337687785760937</v>
      </c>
      <c r="AGP128" s="1039">
        <v>8787</v>
      </c>
      <c r="AGQ128" s="1145">
        <v>0.95656433703461785</v>
      </c>
      <c r="AGR128" s="1039">
        <v>8612</v>
      </c>
      <c r="AGS128" s="1145">
        <v>0.93751360766383629</v>
      </c>
      <c r="AGT128" s="1039">
        <v>8592</v>
      </c>
      <c r="AGU128" s="1145">
        <v>0.93533638145003262</v>
      </c>
      <c r="AGV128" s="1039">
        <v>9894</v>
      </c>
      <c r="AGW128" s="1039">
        <v>9516</v>
      </c>
      <c r="AGX128" s="1145">
        <v>0.96179502728926625</v>
      </c>
      <c r="AGY128" s="1039">
        <v>9093</v>
      </c>
      <c r="AGZ128" s="1145">
        <v>0.91904184354154028</v>
      </c>
      <c r="AHA128" s="1039">
        <v>9515</v>
      </c>
      <c r="AHB128" s="1145">
        <v>0.96169395593288864</v>
      </c>
      <c r="AHC128" s="1039">
        <v>9491</v>
      </c>
      <c r="AHD128" s="1145">
        <v>0.95926824337982619</v>
      </c>
      <c r="AHE128" s="1039">
        <v>9428</v>
      </c>
      <c r="AHF128" s="1145">
        <v>0.95290074792803714</v>
      </c>
      <c r="AHG128" s="1039">
        <v>8656</v>
      </c>
      <c r="AHH128" s="1145">
        <v>0.874873660804528</v>
      </c>
      <c r="AHI128" s="1039">
        <v>9323</v>
      </c>
      <c r="AHJ128" s="1145">
        <v>0.94228825550838891</v>
      </c>
      <c r="AHK128" s="1039">
        <v>9093</v>
      </c>
      <c r="AHL128" s="1145">
        <v>0.91904184354154028</v>
      </c>
      <c r="AHM128" s="1039">
        <v>9465</v>
      </c>
      <c r="AHN128" s="1145">
        <v>0.95664038811400853</v>
      </c>
      <c r="AHO128" s="1039">
        <v>9068</v>
      </c>
      <c r="AHP128" s="749">
        <v>0.91651505963210023</v>
      </c>
    </row>
    <row r="129" spans="1:900" x14ac:dyDescent="0.2">
      <c r="A129" s="1978"/>
      <c r="B129" s="17" t="s">
        <v>772</v>
      </c>
      <c r="C129" s="1016" t="s">
        <v>791</v>
      </c>
      <c r="D129" s="12" t="s">
        <v>770</v>
      </c>
      <c r="E129" s="1" t="s">
        <v>770</v>
      </c>
      <c r="F129" s="1" t="s">
        <v>770</v>
      </c>
      <c r="G129" s="1" t="s">
        <v>770</v>
      </c>
      <c r="H129" s="1" t="s">
        <v>770</v>
      </c>
      <c r="I129" s="1" t="s">
        <v>770</v>
      </c>
      <c r="J129" s="1" t="s">
        <v>770</v>
      </c>
      <c r="K129" s="1" t="s">
        <v>770</v>
      </c>
      <c r="L129" s="1" t="s">
        <v>770</v>
      </c>
      <c r="M129" s="1" t="s">
        <v>770</v>
      </c>
      <c r="N129" s="1" t="s">
        <v>770</v>
      </c>
      <c r="O129" s="1" t="s">
        <v>770</v>
      </c>
      <c r="P129" s="1" t="s">
        <v>770</v>
      </c>
      <c r="Q129" s="1" t="s">
        <v>770</v>
      </c>
      <c r="R129" s="1" t="s">
        <v>770</v>
      </c>
      <c r="S129" s="1" t="s">
        <v>770</v>
      </c>
      <c r="T129" s="1" t="s">
        <v>770</v>
      </c>
      <c r="U129" s="913" t="s">
        <v>770</v>
      </c>
      <c r="V129" s="1125">
        <v>233640</v>
      </c>
      <c r="W129" s="1059">
        <v>267150</v>
      </c>
      <c r="X129" s="1059">
        <v>1591275</v>
      </c>
      <c r="Y129" s="1059">
        <v>1859400</v>
      </c>
      <c r="Z129" s="1098">
        <v>0.14682565866993449</v>
      </c>
      <c r="AA129" s="1098">
        <v>0.14627659654294023</v>
      </c>
      <c r="AB129" s="1098">
        <v>0.14737642597222975</v>
      </c>
      <c r="AC129" s="1098">
        <v>0.14367537915456599</v>
      </c>
      <c r="AD129" s="1098">
        <v>0.14317195101540919</v>
      </c>
      <c r="AE129" s="1072">
        <v>0.14418027960041302</v>
      </c>
      <c r="AF129" s="1059">
        <v>219485</v>
      </c>
      <c r="AG129" s="1059">
        <v>245960</v>
      </c>
      <c r="AH129" s="1059">
        <v>1597060</v>
      </c>
      <c r="AI129" s="1059">
        <v>1868970</v>
      </c>
      <c r="AJ129" s="1098">
        <v>0.13743065382640601</v>
      </c>
      <c r="AK129" s="1098">
        <v>0.13689754425519551</v>
      </c>
      <c r="AL129" s="1098">
        <v>0.137965507592403</v>
      </c>
      <c r="AM129" s="1098">
        <v>0.13160189837183048</v>
      </c>
      <c r="AN129" s="1098">
        <v>0.13111799519045517</v>
      </c>
      <c r="AO129" s="1072">
        <v>0.13208731595229004</v>
      </c>
      <c r="AP129" s="1059">
        <v>226550</v>
      </c>
      <c r="AQ129" s="1059">
        <v>252795</v>
      </c>
      <c r="AR129" s="1059">
        <v>1596340</v>
      </c>
      <c r="AS129" s="1059">
        <v>1865335</v>
      </c>
      <c r="AT129" s="1098">
        <v>0.14191838831326659</v>
      </c>
      <c r="AU129" s="1098">
        <v>0.14137791133222885</v>
      </c>
      <c r="AV129" s="1098">
        <v>0.14246058867711198</v>
      </c>
      <c r="AW129" s="1098">
        <v>0.1355225736931972</v>
      </c>
      <c r="AX129" s="1098">
        <v>0.13503213105517023</v>
      </c>
      <c r="AY129" s="1072">
        <v>0.13601451753303598</v>
      </c>
      <c r="AZ129" s="1059">
        <v>239725</v>
      </c>
      <c r="BA129" s="1059">
        <v>270945</v>
      </c>
      <c r="BB129" s="1059">
        <v>1582540</v>
      </c>
      <c r="BC129" s="1059">
        <v>1852950</v>
      </c>
      <c r="BD129" s="1098">
        <v>0.1514811631933474</v>
      </c>
      <c r="BE129" s="1098">
        <v>0.15092343511289813</v>
      </c>
      <c r="BF129" s="1098">
        <v>0.15204058325947786</v>
      </c>
      <c r="BG129" s="1098">
        <v>0.146223589411479</v>
      </c>
      <c r="BH129" s="1098">
        <v>0.14571558149481256</v>
      </c>
      <c r="BI129" s="1072">
        <v>0.1467330641941651</v>
      </c>
      <c r="BJ129" s="1059">
        <v>542018</v>
      </c>
      <c r="BK129" s="1059">
        <v>567210</v>
      </c>
      <c r="BL129" s="1059">
        <v>511833</v>
      </c>
      <c r="BM129" s="1059">
        <v>527470</v>
      </c>
      <c r="BN129" s="1059">
        <v>544088</v>
      </c>
      <c r="BO129" s="1059">
        <v>2148531</v>
      </c>
      <c r="BP129" s="1059">
        <v>2692619</v>
      </c>
      <c r="BQ129" s="1126">
        <v>9026297</v>
      </c>
      <c r="BR129" s="1059">
        <v>546369</v>
      </c>
      <c r="BS129" s="1059">
        <v>554313</v>
      </c>
      <c r="BT129" s="1059">
        <v>501045</v>
      </c>
      <c r="BU129" s="1059">
        <v>530753</v>
      </c>
      <c r="BV129" s="1059">
        <v>547226</v>
      </c>
      <c r="BW129" s="1059">
        <v>2132480</v>
      </c>
      <c r="BX129" s="1059">
        <v>2679706</v>
      </c>
      <c r="BY129" s="1126">
        <v>8947913</v>
      </c>
      <c r="BZ129" s="1059">
        <v>548266</v>
      </c>
      <c r="CA129" s="1059">
        <v>538591</v>
      </c>
      <c r="CB129" s="1059">
        <v>497356</v>
      </c>
      <c r="CC129" s="1059">
        <v>533012</v>
      </c>
      <c r="CD129" s="1059">
        <v>548135</v>
      </c>
      <c r="CE129" s="1059">
        <v>2117225</v>
      </c>
      <c r="CF129" s="1059">
        <v>2665360</v>
      </c>
      <c r="CG129" s="1126">
        <v>8873818</v>
      </c>
      <c r="CH129" s="1059">
        <v>547531</v>
      </c>
      <c r="CI129" s="1059">
        <v>525069</v>
      </c>
      <c r="CJ129" s="1059">
        <v>497782</v>
      </c>
      <c r="CK129" s="1059">
        <v>534814</v>
      </c>
      <c r="CL129" s="1059">
        <v>542646</v>
      </c>
      <c r="CM129" s="1059">
        <v>2105196</v>
      </c>
      <c r="CN129" s="1059">
        <v>2647842</v>
      </c>
      <c r="CO129" s="1126">
        <v>8792766</v>
      </c>
      <c r="CP129" s="1059">
        <v>545710</v>
      </c>
      <c r="CQ129" s="1059">
        <v>507365</v>
      </c>
      <c r="CR129" s="1059">
        <v>502658</v>
      </c>
      <c r="CS129" s="1059">
        <v>536186</v>
      </c>
      <c r="CT129" s="1059">
        <v>541519</v>
      </c>
      <c r="CU129" s="1059">
        <v>2091919</v>
      </c>
      <c r="CV129" s="1059">
        <v>2633438</v>
      </c>
      <c r="CW129" s="1126">
        <v>8724737</v>
      </c>
      <c r="CX129" s="1059">
        <v>536008</v>
      </c>
      <c r="CY129" s="1059">
        <v>490790</v>
      </c>
      <c r="CZ129" s="1059">
        <v>511176</v>
      </c>
      <c r="DA129" s="1059">
        <v>541051</v>
      </c>
      <c r="DB129" s="1059">
        <v>535340</v>
      </c>
      <c r="DC129" s="1059">
        <v>2079025</v>
      </c>
      <c r="DD129" s="1059">
        <v>2614365</v>
      </c>
      <c r="DE129" s="1126">
        <v>8652784</v>
      </c>
      <c r="DF129" s="1059">
        <v>525207</v>
      </c>
      <c r="DG129" s="1059">
        <v>481977</v>
      </c>
      <c r="DH129" s="1059">
        <v>515736</v>
      </c>
      <c r="DI129" s="1059">
        <v>543122</v>
      </c>
      <c r="DJ129" s="1059">
        <v>523844</v>
      </c>
      <c r="DK129" s="1059">
        <v>2066042</v>
      </c>
      <c r="DL129" s="1059">
        <v>2589886</v>
      </c>
      <c r="DM129" s="1126">
        <v>8577771</v>
      </c>
      <c r="DN129" s="1059">
        <v>510568</v>
      </c>
      <c r="DO129" s="1059">
        <v>479298</v>
      </c>
      <c r="DP129" s="1059">
        <v>517301</v>
      </c>
      <c r="DQ129" s="1059">
        <v>543384</v>
      </c>
      <c r="DR129" s="1059">
        <v>514973</v>
      </c>
      <c r="DS129" s="1059">
        <v>2050551</v>
      </c>
      <c r="DT129" s="1059">
        <v>2565524</v>
      </c>
      <c r="DU129" s="1126">
        <v>8490922</v>
      </c>
      <c r="DV129" s="1059">
        <v>500117</v>
      </c>
      <c r="DW129" s="1059">
        <v>479634</v>
      </c>
      <c r="DX129" s="1059">
        <v>519117</v>
      </c>
      <c r="DY129" s="1059">
        <v>539559</v>
      </c>
      <c r="DZ129" s="1059">
        <v>514044</v>
      </c>
      <c r="EA129" s="1059">
        <v>2038427</v>
      </c>
      <c r="EB129" s="1059">
        <v>2552471</v>
      </c>
      <c r="EC129" s="1126">
        <v>8426399</v>
      </c>
      <c r="ED129" s="1059">
        <v>485912</v>
      </c>
      <c r="EE129" s="1059">
        <v>483932</v>
      </c>
      <c r="EF129" s="1059">
        <v>519891</v>
      </c>
      <c r="EG129" s="1059">
        <v>537214</v>
      </c>
      <c r="EH129" s="1059">
        <v>506196</v>
      </c>
      <c r="EI129" s="1059">
        <v>2026949</v>
      </c>
      <c r="EJ129" s="1059">
        <v>2533145</v>
      </c>
      <c r="EK129" s="1126">
        <v>8351391</v>
      </c>
      <c r="EL129" s="1059">
        <v>471081</v>
      </c>
      <c r="EM129" s="1059">
        <v>490937</v>
      </c>
      <c r="EN129" s="1059">
        <v>520687</v>
      </c>
      <c r="EO129" s="1059">
        <v>526664</v>
      </c>
      <c r="EP129" s="1059">
        <v>498780</v>
      </c>
      <c r="EQ129" s="1059">
        <v>2009369</v>
      </c>
      <c r="ER129" s="1059">
        <v>2508149</v>
      </c>
      <c r="ES129" s="1126">
        <v>8270861</v>
      </c>
      <c r="ET129" s="1059">
        <v>1085</v>
      </c>
      <c r="EU129" s="1059">
        <v>59295</v>
      </c>
      <c r="EV129" s="1059">
        <v>11893</v>
      </c>
      <c r="EW129" s="1059">
        <v>14696</v>
      </c>
      <c r="EX129" s="1059">
        <v>26589</v>
      </c>
      <c r="EY129" s="1059">
        <v>86969</v>
      </c>
      <c r="EZ129" s="1098">
        <v>0.30572962779841095</v>
      </c>
      <c r="FA129" s="1098">
        <v>0.3026763081164569</v>
      </c>
      <c r="FB129" s="1098">
        <v>0.30880010873719815</v>
      </c>
      <c r="FC129" s="64" t="s">
        <v>3498</v>
      </c>
      <c r="FD129" s="1098">
        <v>0.16897975140567328</v>
      </c>
      <c r="FE129" s="1098">
        <v>0.16650387014444504</v>
      </c>
      <c r="FF129" s="1098">
        <v>0.17148487399402071</v>
      </c>
      <c r="FG129" s="1126" t="s">
        <v>3498</v>
      </c>
      <c r="FH129" s="1059">
        <v>1011</v>
      </c>
      <c r="FI129" s="1059">
        <v>57693</v>
      </c>
      <c r="FJ129" s="1059">
        <v>11627</v>
      </c>
      <c r="FK129" s="1059">
        <v>14546</v>
      </c>
      <c r="FL129" s="1059">
        <v>26173</v>
      </c>
      <c r="FM129" s="1059">
        <v>84877</v>
      </c>
      <c r="FN129" s="1098">
        <v>0.3083638677144574</v>
      </c>
      <c r="FO129" s="1098">
        <v>0.30526572467095442</v>
      </c>
      <c r="FP129" s="1098">
        <v>0.31147935654054404</v>
      </c>
      <c r="FQ129" s="1059" t="s">
        <v>3498</v>
      </c>
      <c r="FR129" s="1098">
        <v>0.17137740495069337</v>
      </c>
      <c r="FS129" s="1098">
        <v>0.16885711441740189</v>
      </c>
      <c r="FT129" s="1098">
        <v>0.17392744048049369</v>
      </c>
      <c r="FU129" s="1126" t="s">
        <v>3498</v>
      </c>
      <c r="FV129" s="1059">
        <v>1146</v>
      </c>
      <c r="FW129" s="1059">
        <v>57067</v>
      </c>
      <c r="FX129" s="1059">
        <v>11341</v>
      </c>
      <c r="FY129" s="1059">
        <v>13680</v>
      </c>
      <c r="FZ129" s="1059">
        <v>25021</v>
      </c>
      <c r="GA129" s="1059">
        <v>83234</v>
      </c>
      <c r="GB129" s="1098">
        <v>0.30061032751039241</v>
      </c>
      <c r="GC129" s="1098">
        <v>0.29750457901078403</v>
      </c>
      <c r="GD129" s="1098">
        <v>0.30373447983217389</v>
      </c>
      <c r="GE129" s="1059" t="s">
        <v>3498</v>
      </c>
      <c r="GF129" s="1098">
        <v>0.1643559122473989</v>
      </c>
      <c r="GG129" s="1098">
        <v>0.16185372980570673</v>
      </c>
      <c r="GH129" s="1098">
        <v>0.16688907489998828</v>
      </c>
      <c r="GI129" s="1126" t="s">
        <v>3498</v>
      </c>
      <c r="GJ129" s="1059">
        <v>990</v>
      </c>
      <c r="GK129" s="1059">
        <v>54691</v>
      </c>
      <c r="GL129" s="1059">
        <v>11090</v>
      </c>
      <c r="GM129" s="1059">
        <v>13119</v>
      </c>
      <c r="GN129" s="1059">
        <v>24209</v>
      </c>
      <c r="GO129" s="1059">
        <v>79890</v>
      </c>
      <c r="GP129" s="1098">
        <v>0.30302916510201527</v>
      </c>
      <c r="GQ129" s="1098">
        <v>0.29985192343036055</v>
      </c>
      <c r="GR129" s="1098">
        <v>0.30622534829249853</v>
      </c>
      <c r="GS129" s="1059" t="s">
        <v>3498</v>
      </c>
      <c r="GT129" s="1098">
        <v>0.16421329327825759</v>
      </c>
      <c r="GU129" s="1098">
        <v>0.16166051076880678</v>
      </c>
      <c r="GV129" s="1098">
        <v>0.16679836640693152</v>
      </c>
      <c r="GW129" s="1126" t="s">
        <v>3498</v>
      </c>
      <c r="GX129" s="1059">
        <v>762</v>
      </c>
      <c r="GY129" s="1059">
        <v>78316</v>
      </c>
      <c r="GZ129" s="1059">
        <v>12957</v>
      </c>
      <c r="HA129" s="1059">
        <v>8514</v>
      </c>
      <c r="HB129" s="1059">
        <v>21471</v>
      </c>
      <c r="HC129" s="1059">
        <v>100549</v>
      </c>
      <c r="HD129" s="1098">
        <v>0.21353767814697311</v>
      </c>
      <c r="HE129" s="1098">
        <v>0.21101564530879027</v>
      </c>
      <c r="HF129" s="1098">
        <v>0.21608159864535759</v>
      </c>
      <c r="HG129" s="1059" t="s">
        <v>3498</v>
      </c>
      <c r="HH129" s="1098">
        <v>8.4675133516991713E-2</v>
      </c>
      <c r="HI129" s="1098">
        <v>8.2970182273984922E-2</v>
      </c>
      <c r="HJ129" s="1098">
        <v>8.6411818390767323E-2</v>
      </c>
      <c r="HK129" s="1126" t="s">
        <v>3498</v>
      </c>
      <c r="HL129" s="1059">
        <v>748</v>
      </c>
      <c r="HM129" s="1059">
        <v>78053</v>
      </c>
      <c r="HN129" s="1059">
        <v>12758</v>
      </c>
      <c r="HO129" s="1059">
        <v>8024</v>
      </c>
      <c r="HP129" s="1059">
        <v>20782</v>
      </c>
      <c r="HQ129" s="1059">
        <v>99583</v>
      </c>
      <c r="HR129" s="1098">
        <v>0.20869023829368466</v>
      </c>
      <c r="HS129" s="1098">
        <v>0.20617755433350682</v>
      </c>
      <c r="HT129" s="1098">
        <v>0.21122539619594699</v>
      </c>
      <c r="HU129" s="1059" t="s">
        <v>3498</v>
      </c>
      <c r="HV129" s="1098">
        <v>8.0576001928039931E-2</v>
      </c>
      <c r="HW129" s="1098">
        <v>7.8901631723598667E-2</v>
      </c>
      <c r="HX129" s="1098">
        <v>8.2282729821376674E-2</v>
      </c>
      <c r="HY129" s="1126" t="s">
        <v>3498</v>
      </c>
      <c r="HZ129" s="1059">
        <v>745.00000000000034</v>
      </c>
      <c r="IA129" s="1059">
        <v>76385.999999999956</v>
      </c>
      <c r="IB129" s="1059">
        <v>12034.000000000013</v>
      </c>
      <c r="IC129" s="1059">
        <v>7633.0000000000018</v>
      </c>
      <c r="ID129" s="1059">
        <v>19666.999999999956</v>
      </c>
      <c r="IE129" s="1059">
        <v>96798</v>
      </c>
      <c r="IF129" s="1098">
        <v>0.20317568544804598</v>
      </c>
      <c r="IG129" s="1098">
        <v>0.20065275543014904</v>
      </c>
      <c r="IH129" s="1098">
        <v>0.20572217366202991</v>
      </c>
      <c r="II129" s="1059" t="s">
        <v>3498</v>
      </c>
      <c r="IJ129" s="1098">
        <v>7.8854935019318603E-2</v>
      </c>
      <c r="IK129" s="1098">
        <v>7.7173772386484096E-2</v>
      </c>
      <c r="IL129" s="1098">
        <v>8.0569522872175392E-2</v>
      </c>
      <c r="IM129" s="1126" t="s">
        <v>3498</v>
      </c>
      <c r="IN129" s="1059">
        <v>627</v>
      </c>
      <c r="IO129" s="1059">
        <v>67941</v>
      </c>
      <c r="IP129" s="1059">
        <v>10773</v>
      </c>
      <c r="IQ129" s="1059">
        <v>6864</v>
      </c>
      <c r="IR129" s="1059">
        <v>17637</v>
      </c>
      <c r="IS129" s="1059">
        <v>86205</v>
      </c>
      <c r="IT129" s="1098">
        <v>0.20459370106142336</v>
      </c>
      <c r="IU129" s="1098">
        <v>0.20191397803715899</v>
      </c>
      <c r="IV129" s="1098">
        <v>0.20729975064601594</v>
      </c>
      <c r="IW129" s="1059" t="s">
        <v>3498</v>
      </c>
      <c r="IX129" s="1098">
        <v>7.9624151731338091E-2</v>
      </c>
      <c r="IY129" s="1098">
        <v>7.7835707295122847E-2</v>
      </c>
      <c r="IZ129" s="1098">
        <v>8.1450059993374721E-2</v>
      </c>
      <c r="JA129" s="1126" t="s">
        <v>3498</v>
      </c>
      <c r="JB129" s="1059">
        <v>8446500</v>
      </c>
      <c r="JC129" s="1059">
        <v>533706</v>
      </c>
      <c r="JD129" s="1059">
        <v>487267</v>
      </c>
      <c r="JE129" s="1059">
        <v>502843</v>
      </c>
      <c r="JF129" s="1059">
        <v>497969</v>
      </c>
      <c r="JG129" s="1126">
        <v>501989</v>
      </c>
      <c r="JH129" s="1059">
        <v>1278964</v>
      </c>
      <c r="JI129" s="1059">
        <v>10296</v>
      </c>
      <c r="JJ129" s="1059">
        <v>18229</v>
      </c>
      <c r="JK129" s="1059">
        <v>23834</v>
      </c>
      <c r="JL129" s="1059">
        <v>25604</v>
      </c>
      <c r="JM129" s="1126">
        <v>25630</v>
      </c>
      <c r="JN129" s="1060">
        <v>0.15141940448706565</v>
      </c>
      <c r="JO129" s="1060">
        <v>1.9291520050364809E-2</v>
      </c>
      <c r="JP129" s="1060">
        <v>3.7410700909357705E-2</v>
      </c>
      <c r="JQ129" s="1060">
        <v>4.7398492173501471E-2</v>
      </c>
      <c r="JR129" s="1060">
        <v>5.1416855266090862E-2</v>
      </c>
      <c r="JS129" s="1072">
        <v>5.1056895669028601E-2</v>
      </c>
      <c r="JT129" s="1059">
        <v>8634750</v>
      </c>
      <c r="JU129" s="1059">
        <v>7827820</v>
      </c>
      <c r="JV129" s="1059">
        <v>7358998</v>
      </c>
      <c r="JW129" s="1059">
        <v>468822</v>
      </c>
      <c r="JX129" s="1059">
        <v>73571</v>
      </c>
      <c r="JY129" s="1059">
        <v>14542</v>
      </c>
      <c r="JZ129" s="1059">
        <v>380709</v>
      </c>
      <c r="KA129" s="1059">
        <v>167764</v>
      </c>
      <c r="KB129" s="1059">
        <v>452042</v>
      </c>
      <c r="KC129" s="1059">
        <v>136013</v>
      </c>
      <c r="KD129" s="1059">
        <v>51111</v>
      </c>
      <c r="KE129" s="1060">
        <v>0.85225374214655891</v>
      </c>
      <c r="KF129" s="1072">
        <v>0.14774625785344109</v>
      </c>
      <c r="KG129" s="1059">
        <v>534235</v>
      </c>
      <c r="KH129" s="1059">
        <v>447401</v>
      </c>
      <c r="KI129" s="1059">
        <v>420966</v>
      </c>
      <c r="KJ129" s="1059">
        <v>26435</v>
      </c>
      <c r="KK129" s="1059">
        <v>1321</v>
      </c>
      <c r="KL129" s="1059">
        <v>1584</v>
      </c>
      <c r="KM129" s="1059">
        <v>23530</v>
      </c>
      <c r="KN129" s="1059">
        <v>31296</v>
      </c>
      <c r="KO129" s="1059">
        <v>38794</v>
      </c>
      <c r="KP129" s="1059">
        <v>12779</v>
      </c>
      <c r="KQ129" s="1059">
        <v>3965</v>
      </c>
      <c r="KR129" s="1060">
        <v>0.78797907287991242</v>
      </c>
      <c r="KS129" s="1072">
        <v>0.21202092712008758</v>
      </c>
      <c r="KT129" s="1059">
        <v>299327</v>
      </c>
      <c r="KU129" s="1059">
        <v>254619</v>
      </c>
      <c r="KV129" s="1059">
        <v>242686</v>
      </c>
      <c r="KW129" s="1059">
        <v>11933</v>
      </c>
      <c r="KX129" s="1059">
        <v>799</v>
      </c>
      <c r="KY129" s="1059">
        <v>859</v>
      </c>
      <c r="KZ129" s="1059">
        <v>10275</v>
      </c>
      <c r="LA129" s="1059">
        <v>15543</v>
      </c>
      <c r="LB129" s="1059">
        <v>20367</v>
      </c>
      <c r="LC129" s="1059">
        <v>6644</v>
      </c>
      <c r="LD129" s="1059">
        <v>2154</v>
      </c>
      <c r="LE129" s="1060">
        <v>0.81077216555806864</v>
      </c>
      <c r="LF129" s="1072">
        <v>0.18922783444193136</v>
      </c>
      <c r="LG129" s="1059">
        <v>188731</v>
      </c>
      <c r="LH129" s="1059">
        <v>163201</v>
      </c>
      <c r="LI129" s="1059">
        <v>156071</v>
      </c>
      <c r="LJ129" s="1059">
        <v>7130</v>
      </c>
      <c r="LK129" s="1059">
        <v>542</v>
      </c>
      <c r="LL129" s="1059">
        <v>501</v>
      </c>
      <c r="LM129" s="1059">
        <v>6087</v>
      </c>
      <c r="LN129" s="1059">
        <v>8455</v>
      </c>
      <c r="LO129" s="1059">
        <v>11885</v>
      </c>
      <c r="LP129" s="1059">
        <v>3792</v>
      </c>
      <c r="LQ129" s="1059">
        <v>1398</v>
      </c>
      <c r="LR129" s="1060">
        <v>0.82694946776099321</v>
      </c>
      <c r="LS129" s="1072">
        <v>0.17305053223900679</v>
      </c>
      <c r="LT129" s="1059">
        <v>512875</v>
      </c>
      <c r="LU129" s="1059">
        <v>450089</v>
      </c>
      <c r="LV129" s="1059">
        <v>432135</v>
      </c>
      <c r="LW129" s="1059">
        <v>17954</v>
      </c>
      <c r="LX129" s="1059">
        <v>1540</v>
      </c>
      <c r="LY129" s="1059">
        <v>1447</v>
      </c>
      <c r="LZ129" s="1059">
        <v>14967</v>
      </c>
      <c r="MA129" s="1059">
        <v>20478</v>
      </c>
      <c r="MB129" s="1059">
        <v>29500</v>
      </c>
      <c r="MC129" s="1059">
        <v>9860</v>
      </c>
      <c r="MD129" s="1059">
        <v>2948</v>
      </c>
      <c r="ME129" s="1060">
        <v>0.84257372654155493</v>
      </c>
      <c r="MF129" s="1072">
        <v>0.15742627345844507</v>
      </c>
      <c r="MG129" s="1059">
        <v>106916</v>
      </c>
      <c r="MH129" s="1059">
        <v>94572</v>
      </c>
      <c r="MI129" s="1059">
        <v>90979</v>
      </c>
      <c r="MJ129" s="1059">
        <v>3593</v>
      </c>
      <c r="MK129" s="1059">
        <v>339</v>
      </c>
      <c r="ML129" s="1059">
        <v>310</v>
      </c>
      <c r="MM129" s="1059">
        <v>2944</v>
      </c>
      <c r="MN129" s="1059">
        <v>3857</v>
      </c>
      <c r="MO129" s="1059">
        <v>5902</v>
      </c>
      <c r="MP129" s="1059">
        <v>2019</v>
      </c>
      <c r="MQ129" s="1059">
        <v>566</v>
      </c>
      <c r="MR129" s="1060">
        <v>0.85093905495903321</v>
      </c>
      <c r="MS129" s="1072">
        <v>0.14906094504096679</v>
      </c>
      <c r="MT129" s="1059">
        <v>217612</v>
      </c>
      <c r="MU129" s="1059">
        <v>191807</v>
      </c>
      <c r="MV129" s="1059">
        <v>184761</v>
      </c>
      <c r="MW129" s="1059">
        <v>7046</v>
      </c>
      <c r="MX129" s="1059">
        <v>626</v>
      </c>
      <c r="MY129" s="1059">
        <v>578</v>
      </c>
      <c r="MZ129" s="1059">
        <v>5842</v>
      </c>
      <c r="NA129" s="1059">
        <v>7530</v>
      </c>
      <c r="NB129" s="1059">
        <v>13036</v>
      </c>
      <c r="NC129" s="1059">
        <v>3930</v>
      </c>
      <c r="ND129" s="1059">
        <v>1309</v>
      </c>
      <c r="NE129" s="1060">
        <v>0.84903865595647299</v>
      </c>
      <c r="NF129" s="1072">
        <v>0.15096134404352701</v>
      </c>
      <c r="NG129" s="1059">
        <v>217156</v>
      </c>
      <c r="NH129" s="1059">
        <v>190050</v>
      </c>
      <c r="NI129" s="1059">
        <v>181420</v>
      </c>
      <c r="NJ129" s="1059">
        <v>8630</v>
      </c>
      <c r="NK129" s="1059">
        <v>776</v>
      </c>
      <c r="NL129" s="1059">
        <v>493</v>
      </c>
      <c r="NM129" s="1059">
        <v>7361</v>
      </c>
      <c r="NN129" s="1059">
        <v>6897</v>
      </c>
      <c r="NO129" s="1059">
        <v>13912</v>
      </c>
      <c r="NP129" s="1059">
        <v>4605</v>
      </c>
      <c r="NQ129" s="1059">
        <v>1692</v>
      </c>
      <c r="NR129" s="1060">
        <v>0.83543627622538641</v>
      </c>
      <c r="NS129" s="1072">
        <v>0.16456372377461359</v>
      </c>
      <c r="NT129" s="1059">
        <v>534287</v>
      </c>
      <c r="NU129" s="1059">
        <v>466057</v>
      </c>
      <c r="NV129" s="1059">
        <v>432183</v>
      </c>
      <c r="NW129" s="1059">
        <v>33874</v>
      </c>
      <c r="NX129" s="1059">
        <v>2741</v>
      </c>
      <c r="NY129" s="1059">
        <v>1131</v>
      </c>
      <c r="NZ129" s="1059">
        <v>30002</v>
      </c>
      <c r="OA129" s="1059">
        <v>14298</v>
      </c>
      <c r="OB129" s="1059">
        <v>39281</v>
      </c>
      <c r="OC129" s="1059">
        <v>10053</v>
      </c>
      <c r="OD129" s="1059">
        <v>4598</v>
      </c>
      <c r="OE129" s="1060">
        <v>0.80889671655870343</v>
      </c>
      <c r="OF129" s="1072">
        <v>0.19110328344129657</v>
      </c>
      <c r="OG129" s="1059">
        <v>2611139</v>
      </c>
      <c r="OH129" s="1059">
        <v>2257796</v>
      </c>
      <c r="OI129" s="1059">
        <v>2141201</v>
      </c>
      <c r="OJ129" s="1059">
        <v>116595</v>
      </c>
      <c r="OK129" s="1059">
        <v>8684</v>
      </c>
      <c r="OL129" s="1059">
        <v>6903</v>
      </c>
      <c r="OM129" s="1059">
        <v>101008</v>
      </c>
      <c r="ON129" s="1059">
        <v>108354</v>
      </c>
      <c r="OO129" s="1059">
        <v>172677</v>
      </c>
      <c r="OP129" s="1059">
        <v>53682</v>
      </c>
      <c r="OQ129" s="1059">
        <v>18630</v>
      </c>
      <c r="OR129" s="1060">
        <v>0.82002566695989754</v>
      </c>
      <c r="OS129" s="1072">
        <v>0.17997433304010246</v>
      </c>
      <c r="OT129" s="1059" t="s">
        <v>770</v>
      </c>
      <c r="OU129" s="1059" t="s">
        <v>770</v>
      </c>
      <c r="OV129" s="1060" t="s">
        <v>770</v>
      </c>
      <c r="OW129" s="1072" t="s">
        <v>770</v>
      </c>
      <c r="OX129" s="1059" t="s">
        <v>770</v>
      </c>
      <c r="OY129" s="1060" t="s">
        <v>770</v>
      </c>
      <c r="OZ129" s="1059" t="s">
        <v>770</v>
      </c>
      <c r="PA129" s="1060" t="s">
        <v>770</v>
      </c>
      <c r="PB129" s="1072" t="s">
        <v>770</v>
      </c>
      <c r="PC129" s="1059">
        <v>319220</v>
      </c>
      <c r="PD129" s="1059">
        <v>55860</v>
      </c>
      <c r="PE129" s="1126">
        <v>27020</v>
      </c>
      <c r="PF129" s="1059">
        <v>309660</v>
      </c>
      <c r="PG129" s="1059">
        <v>56540</v>
      </c>
      <c r="PH129" s="1126">
        <v>25300</v>
      </c>
      <c r="PI129" s="1059">
        <v>295590</v>
      </c>
      <c r="PJ129" s="1059">
        <v>56790</v>
      </c>
      <c r="PK129" s="1126">
        <v>22140</v>
      </c>
      <c r="PL129" s="1059">
        <v>282700</v>
      </c>
      <c r="PM129" s="1059">
        <v>57790</v>
      </c>
      <c r="PN129" s="1126">
        <v>19750</v>
      </c>
      <c r="PO129" s="1059">
        <v>270040</v>
      </c>
      <c r="PP129" s="1059">
        <v>58610</v>
      </c>
      <c r="PQ129" s="1126">
        <v>18040</v>
      </c>
      <c r="PR129" s="1059">
        <v>255140</v>
      </c>
      <c r="PS129" s="1059">
        <v>59750</v>
      </c>
      <c r="PT129" s="1126">
        <v>16120</v>
      </c>
      <c r="PU129" s="1059">
        <v>2797</v>
      </c>
      <c r="PV129" s="1059">
        <v>2998</v>
      </c>
      <c r="PW129" s="1059">
        <v>3244</v>
      </c>
      <c r="PX129" s="1059">
        <v>3686</v>
      </c>
      <c r="PY129" s="1059">
        <v>4191</v>
      </c>
      <c r="PZ129" s="1059">
        <v>4521</v>
      </c>
      <c r="QA129" s="1059">
        <v>4994</v>
      </c>
      <c r="QB129" s="1126">
        <v>5317</v>
      </c>
      <c r="QC129" s="1059">
        <v>101982</v>
      </c>
      <c r="QD129" s="1059">
        <v>102703</v>
      </c>
      <c r="QE129" s="1059">
        <v>102406</v>
      </c>
      <c r="QF129" s="1059">
        <v>102190</v>
      </c>
      <c r="QG129" s="1059">
        <v>107858</v>
      </c>
      <c r="QH129" s="1059">
        <v>107132</v>
      </c>
      <c r="QI129" s="1059">
        <v>106434</v>
      </c>
      <c r="QJ129" s="1059">
        <v>103669</v>
      </c>
      <c r="QK129" s="1126">
        <v>104023</v>
      </c>
      <c r="QL129" s="1059">
        <v>103282</v>
      </c>
      <c r="QM129" s="1059">
        <v>105383</v>
      </c>
      <c r="QN129" s="1059">
        <v>106911</v>
      </c>
      <c r="QO129" s="1059">
        <v>110566</v>
      </c>
      <c r="QP129" s="1059">
        <v>115876</v>
      </c>
      <c r="QQ129" s="1059">
        <v>116089</v>
      </c>
      <c r="QR129" s="1059">
        <v>114626</v>
      </c>
      <c r="QS129" s="1059">
        <v>112374</v>
      </c>
      <c r="QT129" s="1059">
        <v>113544</v>
      </c>
      <c r="QU129" s="1059">
        <v>110577</v>
      </c>
      <c r="QV129" s="1059">
        <v>108127</v>
      </c>
      <c r="QW129" s="1059">
        <v>103175</v>
      </c>
      <c r="QX129" s="1059">
        <v>102991</v>
      </c>
      <c r="QY129" s="1059">
        <v>99636</v>
      </c>
      <c r="QZ129" s="1059">
        <v>97904</v>
      </c>
      <c r="RA129" s="1059">
        <v>101221</v>
      </c>
      <c r="RB129" s="1059">
        <v>103483</v>
      </c>
      <c r="RC129" s="1059">
        <v>107428</v>
      </c>
      <c r="RD129" s="1059">
        <v>108223</v>
      </c>
      <c r="RE129" s="1059">
        <v>107115</v>
      </c>
      <c r="RF129" s="1059">
        <v>105716</v>
      </c>
      <c r="RG129" s="1059">
        <v>106877</v>
      </c>
      <c r="RH129" s="1059">
        <v>110333</v>
      </c>
      <c r="RI129" s="1059">
        <v>109830</v>
      </c>
      <c r="RJ129" s="1126">
        <v>111332</v>
      </c>
      <c r="RK129" s="1059">
        <v>103264</v>
      </c>
      <c r="RL129" s="1059">
        <v>104978</v>
      </c>
      <c r="RM129" s="1059">
        <v>108928</v>
      </c>
      <c r="RN129" s="1059">
        <v>114326</v>
      </c>
      <c r="RO129" s="1059">
        <v>114873</v>
      </c>
      <c r="RP129" s="1059">
        <v>113637</v>
      </c>
      <c r="RQ129" s="1059">
        <v>111335</v>
      </c>
      <c r="RR129" s="1059">
        <v>112654</v>
      </c>
      <c r="RS129" s="1059">
        <v>109603</v>
      </c>
      <c r="RT129" s="1059">
        <v>107084</v>
      </c>
      <c r="RU129" s="1059">
        <v>102322</v>
      </c>
      <c r="RV129" s="1059">
        <v>102076</v>
      </c>
      <c r="RW129" s="1059">
        <v>99095</v>
      </c>
      <c r="RX129" s="1059">
        <v>97006</v>
      </c>
      <c r="RY129" s="1059">
        <v>100546</v>
      </c>
      <c r="RZ129" s="1059">
        <v>102753</v>
      </c>
      <c r="SA129" s="1059">
        <v>106194</v>
      </c>
      <c r="SB129" s="1059">
        <v>107401</v>
      </c>
      <c r="SC129" s="1059">
        <v>108900</v>
      </c>
      <c r="SD129" s="1059">
        <v>105505</v>
      </c>
      <c r="SE129" s="1059">
        <v>105267</v>
      </c>
      <c r="SF129" s="1059">
        <v>109227</v>
      </c>
      <c r="SG129" s="1059">
        <v>108639</v>
      </c>
      <c r="SH129" s="1059">
        <v>111223</v>
      </c>
      <c r="SI129" s="1126">
        <v>112870</v>
      </c>
      <c r="SJ129" s="1059">
        <v>102870</v>
      </c>
      <c r="SK129" s="1059">
        <v>106928</v>
      </c>
      <c r="SL129" s="1059">
        <v>112461</v>
      </c>
      <c r="SM129" s="1059">
        <v>113538</v>
      </c>
      <c r="SN129" s="1059">
        <v>112469</v>
      </c>
      <c r="SO129" s="1059">
        <v>110508</v>
      </c>
      <c r="SP129" s="1059">
        <v>111748</v>
      </c>
      <c r="SQ129" s="1059">
        <v>108715</v>
      </c>
      <c r="SR129" s="1059">
        <v>106262</v>
      </c>
      <c r="SS129" s="1059">
        <v>101358</v>
      </c>
      <c r="ST129" s="1059">
        <v>101206</v>
      </c>
      <c r="SU129" s="1059">
        <v>98109</v>
      </c>
      <c r="SV129" s="1059">
        <v>96259</v>
      </c>
      <c r="SW129" s="1059">
        <v>99744</v>
      </c>
      <c r="SX129" s="1059">
        <v>102038</v>
      </c>
      <c r="SY129" s="1059">
        <v>105503</v>
      </c>
      <c r="SZ129" s="1059">
        <v>106319</v>
      </c>
      <c r="TA129" s="1059">
        <v>108181</v>
      </c>
      <c r="TB129" s="1059">
        <v>107523</v>
      </c>
      <c r="TC129" s="1059">
        <v>105486</v>
      </c>
      <c r="TD129" s="1059">
        <v>107612</v>
      </c>
      <c r="TE129" s="1059">
        <v>107291</v>
      </c>
      <c r="TF129" s="1059">
        <v>110025</v>
      </c>
      <c r="TG129" s="1059">
        <v>112563</v>
      </c>
      <c r="TH129" s="1126">
        <v>110644</v>
      </c>
      <c r="TI129" s="1059">
        <v>47098</v>
      </c>
      <c r="TJ129" s="1059">
        <v>56051</v>
      </c>
      <c r="TK129" s="1059">
        <v>103149</v>
      </c>
      <c r="TL129" s="1060">
        <v>0.54339838486073544</v>
      </c>
      <c r="TM129" s="1060">
        <v>0.540357035617828</v>
      </c>
      <c r="TN129" s="1060">
        <v>0.54643650175238689</v>
      </c>
      <c r="TO129" s="1126" t="s">
        <v>3499</v>
      </c>
      <c r="TP129" s="1059">
        <v>36820</v>
      </c>
      <c r="TQ129" s="1059">
        <v>65890</v>
      </c>
      <c r="TR129" s="1059">
        <v>102710</v>
      </c>
      <c r="TS129" s="1060">
        <v>0.64151494499075068</v>
      </c>
      <c r="TT129" s="1060">
        <v>0.63857691463900412</v>
      </c>
      <c r="TU129" s="1060">
        <v>0.64444239013166327</v>
      </c>
      <c r="TV129" s="1126" t="s">
        <v>3499</v>
      </c>
      <c r="TW129" s="1059">
        <v>31440</v>
      </c>
      <c r="TX129" s="1059">
        <v>73640</v>
      </c>
      <c r="TY129" s="1059">
        <v>105080</v>
      </c>
      <c r="TZ129" s="1060">
        <v>0.70079939094023602</v>
      </c>
      <c r="UA129" s="1060">
        <v>0.69802345350565387</v>
      </c>
      <c r="UB129" s="1060">
        <v>0.70356064747657887</v>
      </c>
      <c r="UC129" s="1126" t="s">
        <v>3499</v>
      </c>
      <c r="UD129" s="1059">
        <v>29180</v>
      </c>
      <c r="UE129" s="1059">
        <v>78720</v>
      </c>
      <c r="UF129" s="1059">
        <v>107900</v>
      </c>
      <c r="UG129" s="1060">
        <v>0.72956441149212237</v>
      </c>
      <c r="UH129" s="1060">
        <v>0.72690593633435863</v>
      </c>
      <c r="UI129" s="1060">
        <v>0.73220654131460372</v>
      </c>
      <c r="UJ129" s="1126" t="s">
        <v>3499</v>
      </c>
      <c r="UK129" s="1059">
        <v>28036</v>
      </c>
      <c r="UL129" s="1059">
        <v>79793</v>
      </c>
      <c r="UM129" s="1059">
        <v>107829</v>
      </c>
      <c r="UN129" s="1060">
        <v>0.73999573398621887</v>
      </c>
      <c r="UO129" s="1060">
        <v>0.73736912353626161</v>
      </c>
      <c r="UP129" s="1060">
        <v>0.74260524512363313</v>
      </c>
      <c r="UQ129" s="1126" t="s">
        <v>3499</v>
      </c>
      <c r="UR129" s="1059">
        <v>1321193</v>
      </c>
      <c r="US129" s="1059">
        <v>1269063</v>
      </c>
      <c r="UT129" s="1059">
        <v>52130</v>
      </c>
      <c r="UU129" s="1059">
        <v>43594</v>
      </c>
      <c r="UV129" s="1060">
        <v>0.83625551505850759</v>
      </c>
      <c r="UW129" s="1059">
        <v>8536</v>
      </c>
      <c r="UX129" s="1072">
        <v>0.16374448494149244</v>
      </c>
      <c r="UY129" s="1059">
        <v>1020973</v>
      </c>
      <c r="UZ129" s="1059">
        <v>613922</v>
      </c>
      <c r="VA129" s="1059">
        <v>175934</v>
      </c>
      <c r="VB129" s="1059">
        <v>231117</v>
      </c>
      <c r="VC129" s="1060">
        <v>0.60131071046932683</v>
      </c>
      <c r="VD129" s="1060">
        <v>0.17231993402372051</v>
      </c>
      <c r="VE129" s="1072">
        <v>0.22636935550695267</v>
      </c>
      <c r="VF129" s="1059">
        <v>2458022</v>
      </c>
      <c r="VG129" s="1059">
        <v>167421</v>
      </c>
      <c r="VH129" s="1059">
        <v>162401</v>
      </c>
      <c r="VI129" s="1059">
        <v>85422</v>
      </c>
      <c r="VJ129" s="1059">
        <v>1860927</v>
      </c>
      <c r="VK129" s="1059">
        <v>164072</v>
      </c>
      <c r="VL129" s="1059">
        <v>1041021</v>
      </c>
      <c r="VM129" s="1072">
        <v>0.15760681100573379</v>
      </c>
      <c r="VN129" s="1059">
        <v>607685</v>
      </c>
      <c r="VO129" s="1059">
        <v>566</v>
      </c>
      <c r="VP129" s="1059">
        <v>138651</v>
      </c>
      <c r="VQ129" s="1059">
        <v>216366</v>
      </c>
      <c r="VR129" s="1059">
        <v>81369</v>
      </c>
      <c r="VS129" s="1126">
        <v>1044637</v>
      </c>
      <c r="VT129" s="1059">
        <v>417901</v>
      </c>
      <c r="VU129" s="1059">
        <v>345105</v>
      </c>
      <c r="VV129" s="1059">
        <v>71738</v>
      </c>
      <c r="VW129" s="1059">
        <v>1006</v>
      </c>
      <c r="VX129" s="1059">
        <v>72796</v>
      </c>
      <c r="VY129" s="1060">
        <v>0.17166266651671089</v>
      </c>
      <c r="VZ129" s="1072">
        <v>0.17419436660835941</v>
      </c>
      <c r="WA129" s="1059">
        <v>66340</v>
      </c>
      <c r="WB129" s="1059">
        <v>63190</v>
      </c>
      <c r="WC129" s="1059">
        <v>54770</v>
      </c>
      <c r="WD129" s="1059">
        <v>52480</v>
      </c>
      <c r="WE129" s="1059">
        <v>49270</v>
      </c>
      <c r="WF129" s="1059">
        <v>46540</v>
      </c>
      <c r="WG129" s="1126">
        <v>44260</v>
      </c>
      <c r="WH129" s="1059">
        <v>215348</v>
      </c>
      <c r="WI129" s="1059">
        <v>78504</v>
      </c>
      <c r="WJ129" s="1060">
        <v>0.364544829763917</v>
      </c>
      <c r="WK129" s="1126">
        <v>22090</v>
      </c>
      <c r="WL129" s="1059" t="s">
        <v>770</v>
      </c>
      <c r="WM129" s="1060" t="s">
        <v>770</v>
      </c>
      <c r="WN129" s="1060" t="s">
        <v>770</v>
      </c>
      <c r="WO129" s="1072" t="s">
        <v>770</v>
      </c>
      <c r="WP129" s="1059" t="s">
        <v>770</v>
      </c>
      <c r="WQ129" s="1060">
        <v>6.2E-2</v>
      </c>
      <c r="WR129" s="1060" t="s">
        <v>770</v>
      </c>
      <c r="WS129" s="1072" t="s">
        <v>770</v>
      </c>
      <c r="WT129" s="1059" t="s">
        <v>770</v>
      </c>
      <c r="WU129" s="1060" t="s">
        <v>770</v>
      </c>
      <c r="WV129" s="1060" t="s">
        <v>770</v>
      </c>
      <c r="WW129" s="1072" t="s">
        <v>770</v>
      </c>
      <c r="WX129" s="1059" t="s">
        <v>770</v>
      </c>
      <c r="WY129" s="1060" t="s">
        <v>770</v>
      </c>
      <c r="WZ129" s="1060" t="s">
        <v>770</v>
      </c>
      <c r="XA129" s="1072" t="s">
        <v>770</v>
      </c>
      <c r="XB129" s="1059">
        <v>143982</v>
      </c>
      <c r="XC129" s="1059">
        <v>3555463</v>
      </c>
      <c r="XD129" s="1072">
        <v>4.0495991661282933E-2</v>
      </c>
      <c r="XE129" s="1059">
        <v>80315</v>
      </c>
      <c r="XF129" s="1059">
        <v>480500</v>
      </c>
      <c r="XG129" s="1060">
        <v>0.16700000000000001</v>
      </c>
      <c r="XH129" s="1060">
        <v>0.16600000000000001</v>
      </c>
      <c r="XI129" s="1060">
        <v>0.16800000000000001</v>
      </c>
      <c r="XJ129" s="1059">
        <v>88955</v>
      </c>
      <c r="XK129" s="1059">
        <v>494020</v>
      </c>
      <c r="XL129" s="1060">
        <v>0.18</v>
      </c>
      <c r="XM129" s="1060">
        <v>0.17899999999999999</v>
      </c>
      <c r="XN129" s="1060">
        <v>0.18099999999999999</v>
      </c>
      <c r="XO129" s="1059">
        <v>87905</v>
      </c>
      <c r="XP129" s="1059">
        <v>505235</v>
      </c>
      <c r="XQ129" s="1060">
        <v>0.17399999999999999</v>
      </c>
      <c r="XR129" s="1060">
        <v>0.17299999999999999</v>
      </c>
      <c r="XS129" s="1060">
        <v>0.17499999999999999</v>
      </c>
      <c r="XT129" s="1059">
        <v>88660</v>
      </c>
      <c r="XU129" s="1059">
        <v>514325</v>
      </c>
      <c r="XV129" s="1060">
        <v>0.17199999999999999</v>
      </c>
      <c r="XW129" s="1060">
        <v>0.17100000000000001</v>
      </c>
      <c r="XX129" s="1060">
        <v>0.17299999999999999</v>
      </c>
      <c r="XY129" s="1059">
        <v>85520</v>
      </c>
      <c r="XZ129" s="1059">
        <v>520345</v>
      </c>
      <c r="YA129" s="1060">
        <v>0.16400000000000001</v>
      </c>
      <c r="YB129" s="1060">
        <v>0.16300000000000001</v>
      </c>
      <c r="YC129" s="1060">
        <v>0.16500000000000001</v>
      </c>
      <c r="YD129" s="1059">
        <v>83245</v>
      </c>
      <c r="YE129" s="1059">
        <v>474625</v>
      </c>
      <c r="YF129" s="1060">
        <v>0.17499999999999999</v>
      </c>
      <c r="YG129" s="1060">
        <v>0.17399999999999999</v>
      </c>
      <c r="YH129" s="1060">
        <v>0.17599999999999999</v>
      </c>
      <c r="YI129" s="1059">
        <v>85210</v>
      </c>
      <c r="YJ129" s="1059" t="s">
        <v>770</v>
      </c>
      <c r="YK129" s="1060">
        <v>0.17100000000000001</v>
      </c>
      <c r="YL129" s="1060">
        <v>0.17</v>
      </c>
      <c r="YM129" s="1072">
        <v>0.17199999999999999</v>
      </c>
      <c r="YN129" s="1059">
        <v>87780</v>
      </c>
      <c r="YO129" s="1059">
        <v>87380</v>
      </c>
      <c r="YP129" s="1059">
        <v>88800</v>
      </c>
      <c r="YQ129" s="1059">
        <v>84810</v>
      </c>
      <c r="YR129" s="1059">
        <v>77170</v>
      </c>
      <c r="YS129" s="1059">
        <v>70740</v>
      </c>
      <c r="YT129" s="1126">
        <v>67170</v>
      </c>
      <c r="YU129" s="1059" t="s">
        <v>770</v>
      </c>
      <c r="YV129" s="1059" t="s">
        <v>770</v>
      </c>
      <c r="YW129" s="1060" t="s">
        <v>770</v>
      </c>
      <c r="YX129" s="1060" t="s">
        <v>770</v>
      </c>
      <c r="YY129" s="1060" t="s">
        <v>770</v>
      </c>
      <c r="YZ129" s="1059" t="s">
        <v>770</v>
      </c>
      <c r="ZA129" s="1059" t="s">
        <v>770</v>
      </c>
      <c r="ZB129" s="1060" t="s">
        <v>770</v>
      </c>
      <c r="ZC129" s="1060" t="s">
        <v>770</v>
      </c>
      <c r="ZD129" s="1060" t="s">
        <v>770</v>
      </c>
      <c r="ZE129" s="1059" t="s">
        <v>770</v>
      </c>
      <c r="ZF129" s="1059" t="s">
        <v>770</v>
      </c>
      <c r="ZG129" s="1060" t="s">
        <v>770</v>
      </c>
      <c r="ZH129" s="1060" t="s">
        <v>770</v>
      </c>
      <c r="ZI129" s="1060" t="s">
        <v>770</v>
      </c>
      <c r="ZJ129" s="1059" t="s">
        <v>770</v>
      </c>
      <c r="ZK129" s="1059" t="s">
        <v>770</v>
      </c>
      <c r="ZL129" s="1060" t="s">
        <v>770</v>
      </c>
      <c r="ZM129" s="1060" t="s">
        <v>770</v>
      </c>
      <c r="ZN129" s="1072" t="s">
        <v>770</v>
      </c>
      <c r="ZO129" s="1059" t="s">
        <v>770</v>
      </c>
      <c r="ZP129" s="1059" t="s">
        <v>770</v>
      </c>
      <c r="ZQ129" s="1059" t="s">
        <v>770</v>
      </c>
      <c r="ZR129" s="1060" t="s">
        <v>770</v>
      </c>
      <c r="ZS129" s="1059" t="s">
        <v>770</v>
      </c>
      <c r="ZT129" s="1059" t="s">
        <v>770</v>
      </c>
      <c r="ZU129" s="1059" t="s">
        <v>770</v>
      </c>
      <c r="ZV129" s="1060" t="s">
        <v>770</v>
      </c>
      <c r="ZW129" s="1060" t="s">
        <v>770</v>
      </c>
      <c r="ZX129" s="1060" t="s">
        <v>770</v>
      </c>
      <c r="ZY129" s="1060" t="s">
        <v>770</v>
      </c>
      <c r="ZZ129" s="1060" t="s">
        <v>770</v>
      </c>
      <c r="AAA129" s="1072" t="s">
        <v>770</v>
      </c>
      <c r="AAB129" s="1059" t="s">
        <v>770</v>
      </c>
      <c r="AAC129" s="1059" t="s">
        <v>770</v>
      </c>
      <c r="AAD129" s="1059" t="s">
        <v>770</v>
      </c>
      <c r="AAE129" s="1060" t="s">
        <v>770</v>
      </c>
      <c r="AAF129" s="1059" t="s">
        <v>770</v>
      </c>
      <c r="AAG129" s="1060" t="s">
        <v>770</v>
      </c>
      <c r="AAH129" s="1060" t="s">
        <v>770</v>
      </c>
      <c r="AAI129" s="1060" t="s">
        <v>770</v>
      </c>
      <c r="AAJ129" s="1059" t="s">
        <v>770</v>
      </c>
      <c r="AAK129" s="1059" t="s">
        <v>770</v>
      </c>
      <c r="AAL129" s="1060" t="s">
        <v>770</v>
      </c>
      <c r="AAM129" s="1060" t="s">
        <v>770</v>
      </c>
      <c r="AAN129" s="1072" t="s">
        <v>770</v>
      </c>
      <c r="AAO129" s="1059" t="s">
        <v>770</v>
      </c>
      <c r="AAP129" s="1059" t="s">
        <v>770</v>
      </c>
      <c r="AAQ129" s="1060" t="s">
        <v>770</v>
      </c>
      <c r="AAR129" s="1060" t="s">
        <v>770</v>
      </c>
      <c r="AAS129" s="1060" t="s">
        <v>770</v>
      </c>
      <c r="AAT129" s="1059" t="s">
        <v>770</v>
      </c>
      <c r="AAU129" s="1059" t="s">
        <v>770</v>
      </c>
      <c r="AAV129" s="1060" t="s">
        <v>770</v>
      </c>
      <c r="AAW129" s="1060" t="s">
        <v>770</v>
      </c>
      <c r="AAX129" s="1072" t="s">
        <v>770</v>
      </c>
      <c r="AAY129" s="1059" t="s">
        <v>770</v>
      </c>
      <c r="AAZ129" s="1059" t="s">
        <v>770</v>
      </c>
      <c r="ABA129" s="1059" t="s">
        <v>770</v>
      </c>
      <c r="ABB129" s="1060" t="s">
        <v>770</v>
      </c>
      <c r="ABC129" s="1059" t="s">
        <v>770</v>
      </c>
      <c r="ABD129" s="1060" t="s">
        <v>770</v>
      </c>
      <c r="ABE129" s="1060" t="s">
        <v>770</v>
      </c>
      <c r="ABF129" s="1060" t="s">
        <v>770</v>
      </c>
      <c r="ABG129" s="1059" t="s">
        <v>770</v>
      </c>
      <c r="ABH129" s="1059" t="s">
        <v>770</v>
      </c>
      <c r="ABI129" s="1060" t="s">
        <v>770</v>
      </c>
      <c r="ABJ129" s="1060" t="s">
        <v>770</v>
      </c>
      <c r="ABK129" s="1072" t="s">
        <v>770</v>
      </c>
      <c r="ABL129" s="1059">
        <v>2458022</v>
      </c>
      <c r="ABM129" s="1059">
        <v>1417001</v>
      </c>
      <c r="ABN129" s="1059">
        <v>1041021</v>
      </c>
      <c r="ABO129" s="1059">
        <v>167421</v>
      </c>
      <c r="ABP129" s="1059">
        <v>100736</v>
      </c>
      <c r="ABQ129" s="1059">
        <v>188982</v>
      </c>
      <c r="ABR129" s="1059">
        <v>162401</v>
      </c>
      <c r="ABS129" s="1059">
        <v>165388</v>
      </c>
      <c r="ABT129" s="1059">
        <v>92021</v>
      </c>
      <c r="ABU129" s="1059">
        <v>85422</v>
      </c>
      <c r="ABV129" s="1059">
        <v>66384</v>
      </c>
      <c r="ABW129" s="1126">
        <v>12266</v>
      </c>
      <c r="ABX129" s="1059">
        <v>67170</v>
      </c>
      <c r="ABY129" s="1059">
        <v>63150</v>
      </c>
      <c r="ABZ129" s="1059">
        <v>42960</v>
      </c>
      <c r="ACA129" s="1059">
        <v>20270</v>
      </c>
      <c r="ACB129" s="1059">
        <v>173280</v>
      </c>
      <c r="ACC129" s="1059">
        <v>193550</v>
      </c>
      <c r="ACD129" s="1059">
        <v>102200</v>
      </c>
      <c r="ACE129" s="1059">
        <v>70740</v>
      </c>
      <c r="ACF129" s="1059">
        <v>64580</v>
      </c>
      <c r="ACG129" s="1059">
        <v>44660</v>
      </c>
      <c r="ACH129" s="1059">
        <v>21220</v>
      </c>
      <c r="ACI129" s="1059">
        <v>179980</v>
      </c>
      <c r="ACJ129" s="1059">
        <v>201200</v>
      </c>
      <c r="ACK129" s="1059">
        <v>106870</v>
      </c>
      <c r="ACL129" s="1059">
        <v>77170</v>
      </c>
      <c r="ACM129" s="1059">
        <v>69540</v>
      </c>
      <c r="ACN129" s="1059">
        <v>47880</v>
      </c>
      <c r="ACO129" s="1059">
        <v>22560</v>
      </c>
      <c r="ACP129" s="1059">
        <v>194590</v>
      </c>
      <c r="ACQ129" s="1059">
        <v>217150</v>
      </c>
      <c r="ACR129" s="1059">
        <v>115920</v>
      </c>
      <c r="ACS129" s="1059">
        <v>84810</v>
      </c>
      <c r="ACT129" s="1059">
        <v>76170</v>
      </c>
      <c r="ACU129" s="1059">
        <v>54090</v>
      </c>
      <c r="ACV129" s="1059">
        <v>24280</v>
      </c>
      <c r="ACW129" s="1059">
        <v>215080</v>
      </c>
      <c r="ACX129" s="1059">
        <v>239360</v>
      </c>
      <c r="ACY129" s="1059">
        <v>127650</v>
      </c>
      <c r="ACZ129" s="1059">
        <v>88800</v>
      </c>
      <c r="ADA129" s="1059">
        <v>82540</v>
      </c>
      <c r="ADB129" s="1059">
        <v>59520</v>
      </c>
      <c r="ADC129" s="1059">
        <v>25220</v>
      </c>
      <c r="ADD129" s="1059">
        <v>230860</v>
      </c>
      <c r="ADE129" s="1059">
        <v>256080</v>
      </c>
      <c r="ADF129" s="1059">
        <v>136510</v>
      </c>
      <c r="ADG129" s="1059">
        <v>87380</v>
      </c>
      <c r="ADH129" s="1059">
        <v>83800</v>
      </c>
      <c r="ADI129" s="1059">
        <v>61030</v>
      </c>
      <c r="ADJ129" s="1059">
        <v>26180</v>
      </c>
      <c r="ADK129" s="1059">
        <v>232200</v>
      </c>
      <c r="ADL129" s="1059">
        <v>258380</v>
      </c>
      <c r="ADM129" s="1126">
        <v>137720</v>
      </c>
      <c r="ADN129" s="1059" t="s">
        <v>770</v>
      </c>
      <c r="ADO129" s="1059" t="s">
        <v>770</v>
      </c>
      <c r="ADP129" s="1060" t="s">
        <v>770</v>
      </c>
      <c r="ADQ129" s="1059" t="s">
        <v>770</v>
      </c>
      <c r="ADR129" s="1060" t="s">
        <v>770</v>
      </c>
      <c r="ADS129" s="1059" t="s">
        <v>770</v>
      </c>
      <c r="ADT129" s="1059" t="s">
        <v>770</v>
      </c>
      <c r="ADU129" s="1060" t="s">
        <v>770</v>
      </c>
      <c r="ADV129" s="1059" t="s">
        <v>770</v>
      </c>
      <c r="ADW129" s="1060" t="s">
        <v>770</v>
      </c>
      <c r="ADX129" s="1059" t="s">
        <v>770</v>
      </c>
      <c r="ADY129" s="1060" t="s">
        <v>770</v>
      </c>
      <c r="ADZ129" s="1059" t="s">
        <v>770</v>
      </c>
      <c r="AEA129" s="1060" t="s">
        <v>770</v>
      </c>
      <c r="AEB129" s="1059" t="s">
        <v>770</v>
      </c>
      <c r="AEC129" s="1059" t="s">
        <v>770</v>
      </c>
      <c r="AED129" s="1060" t="s">
        <v>770</v>
      </c>
      <c r="AEE129" s="1059" t="s">
        <v>770</v>
      </c>
      <c r="AEF129" s="1060" t="s">
        <v>770</v>
      </c>
      <c r="AEG129" s="1059" t="s">
        <v>770</v>
      </c>
      <c r="AEH129" s="1060" t="s">
        <v>770</v>
      </c>
      <c r="AEI129" s="1059" t="s">
        <v>770</v>
      </c>
      <c r="AEJ129" s="1060" t="s">
        <v>770</v>
      </c>
      <c r="AEK129" s="1059" t="s">
        <v>770</v>
      </c>
      <c r="AEL129" s="1060" t="s">
        <v>770</v>
      </c>
      <c r="AEM129" s="1059" t="s">
        <v>770</v>
      </c>
      <c r="AEN129" s="1060" t="s">
        <v>770</v>
      </c>
      <c r="AEO129" s="1059" t="s">
        <v>770</v>
      </c>
      <c r="AEP129" s="1072" t="s">
        <v>770</v>
      </c>
      <c r="AEQ129" s="1042" t="s">
        <v>770</v>
      </c>
      <c r="AER129" s="1042" t="s">
        <v>770</v>
      </c>
      <c r="AES129" s="1144" t="s">
        <v>770</v>
      </c>
      <c r="AET129" s="64" t="s">
        <v>770</v>
      </c>
      <c r="AEU129" s="1144" t="s">
        <v>770</v>
      </c>
      <c r="AEV129" s="1042" t="s">
        <v>770</v>
      </c>
      <c r="AEW129" s="1144" t="s">
        <v>770</v>
      </c>
      <c r="AEX129" s="1042" t="s">
        <v>770</v>
      </c>
      <c r="AEY129" s="1042" t="s">
        <v>770</v>
      </c>
      <c r="AEZ129" s="1144" t="s">
        <v>770</v>
      </c>
      <c r="AFA129" s="65" t="s">
        <v>770</v>
      </c>
      <c r="AFB129" s="1144" t="s">
        <v>770</v>
      </c>
      <c r="AFC129" s="65" t="s">
        <v>770</v>
      </c>
      <c r="AFD129" s="1144" t="s">
        <v>770</v>
      </c>
      <c r="AFE129" s="1042" t="s">
        <v>770</v>
      </c>
      <c r="AFF129" s="1144" t="s">
        <v>770</v>
      </c>
      <c r="AFG129" s="1042" t="s">
        <v>770</v>
      </c>
      <c r="AFH129" s="1144" t="s">
        <v>770</v>
      </c>
      <c r="AFI129" s="1042" t="s">
        <v>770</v>
      </c>
      <c r="AFJ129" s="1042" t="s">
        <v>770</v>
      </c>
      <c r="AFK129" s="1144" t="s">
        <v>770</v>
      </c>
      <c r="AFL129" s="65" t="s">
        <v>770</v>
      </c>
      <c r="AFM129" s="1144" t="s">
        <v>770</v>
      </c>
      <c r="AFN129" s="65" t="s">
        <v>770</v>
      </c>
      <c r="AFO129" s="1144" t="s">
        <v>770</v>
      </c>
      <c r="AFP129" s="65" t="s">
        <v>770</v>
      </c>
      <c r="AFQ129" s="1144" t="s">
        <v>770</v>
      </c>
      <c r="AFR129" s="65" t="s">
        <v>770</v>
      </c>
      <c r="AFS129" s="1144" t="s">
        <v>770</v>
      </c>
      <c r="AFT129" s="65" t="s">
        <v>770</v>
      </c>
      <c r="AFU129" s="1144" t="s">
        <v>770</v>
      </c>
      <c r="AFV129" s="1042" t="s">
        <v>770</v>
      </c>
      <c r="AFW129" s="1144" t="s">
        <v>770</v>
      </c>
      <c r="AFX129" s="1042" t="s">
        <v>770</v>
      </c>
      <c r="AFY129" s="1144" t="s">
        <v>770</v>
      </c>
      <c r="AFZ129" s="1042" t="s">
        <v>770</v>
      </c>
      <c r="AGA129" s="1144" t="s">
        <v>770</v>
      </c>
      <c r="AGB129" s="1042" t="s">
        <v>770</v>
      </c>
      <c r="AGC129" s="802" t="s">
        <v>770</v>
      </c>
      <c r="AGD129" s="1042" t="s">
        <v>770</v>
      </c>
      <c r="AGE129" s="1039" t="s">
        <v>770</v>
      </c>
      <c r="AGF129" s="1145" t="s">
        <v>770</v>
      </c>
      <c r="AGG129" s="1039" t="s">
        <v>770</v>
      </c>
      <c r="AGH129" s="1145" t="s">
        <v>770</v>
      </c>
      <c r="AGI129" s="1039" t="s">
        <v>770</v>
      </c>
      <c r="AGJ129" s="1145" t="s">
        <v>770</v>
      </c>
      <c r="AGK129" s="1039" t="s">
        <v>770</v>
      </c>
      <c r="AGL129" s="1039" t="s">
        <v>770</v>
      </c>
      <c r="AGM129" s="1145" t="s">
        <v>770</v>
      </c>
      <c r="AGN129" s="1039" t="s">
        <v>770</v>
      </c>
      <c r="AGO129" s="1145" t="s">
        <v>770</v>
      </c>
      <c r="AGP129" s="1039" t="s">
        <v>770</v>
      </c>
      <c r="AGQ129" s="1145" t="s">
        <v>770</v>
      </c>
      <c r="AGR129" s="1039" t="s">
        <v>770</v>
      </c>
      <c r="AGS129" s="1145" t="s">
        <v>770</v>
      </c>
      <c r="AGT129" s="1039" t="s">
        <v>770</v>
      </c>
      <c r="AGU129" s="1145" t="s">
        <v>770</v>
      </c>
      <c r="AGV129" s="1039" t="s">
        <v>770</v>
      </c>
      <c r="AGW129" s="1039" t="s">
        <v>770</v>
      </c>
      <c r="AGX129" s="1145" t="s">
        <v>770</v>
      </c>
      <c r="AGY129" s="1039" t="s">
        <v>770</v>
      </c>
      <c r="AGZ129" s="1145" t="s">
        <v>770</v>
      </c>
      <c r="AHA129" s="1039" t="s">
        <v>770</v>
      </c>
      <c r="AHB129" s="1145" t="s">
        <v>770</v>
      </c>
      <c r="AHC129" s="1039" t="s">
        <v>770</v>
      </c>
      <c r="AHD129" s="1145" t="s">
        <v>770</v>
      </c>
      <c r="AHE129" s="1039" t="s">
        <v>770</v>
      </c>
      <c r="AHF129" s="1145" t="s">
        <v>770</v>
      </c>
      <c r="AHG129" s="1039" t="s">
        <v>770</v>
      </c>
      <c r="AHH129" s="1145" t="s">
        <v>770</v>
      </c>
      <c r="AHI129" s="1039" t="s">
        <v>770</v>
      </c>
      <c r="AHJ129" s="1145" t="s">
        <v>770</v>
      </c>
      <c r="AHK129" s="1039" t="s">
        <v>770</v>
      </c>
      <c r="AHL129" s="1145" t="s">
        <v>770</v>
      </c>
      <c r="AHM129" s="1039" t="s">
        <v>770</v>
      </c>
      <c r="AHN129" s="1145" t="s">
        <v>770</v>
      </c>
      <c r="AHO129" s="1039" t="s">
        <v>770</v>
      </c>
      <c r="AHP129" s="749" t="s">
        <v>770</v>
      </c>
    </row>
    <row r="130" spans="1:900" x14ac:dyDescent="0.2">
      <c r="A130" s="1978"/>
      <c r="B130" s="17" t="s">
        <v>773</v>
      </c>
      <c r="C130" s="1016" t="s">
        <v>773</v>
      </c>
      <c r="D130" s="12" t="s">
        <v>770</v>
      </c>
      <c r="E130" s="1" t="s">
        <v>770</v>
      </c>
      <c r="F130" s="1" t="s">
        <v>770</v>
      </c>
      <c r="G130" s="1" t="s">
        <v>770</v>
      </c>
      <c r="H130" s="1" t="s">
        <v>770</v>
      </c>
      <c r="I130" s="1" t="s">
        <v>770</v>
      </c>
      <c r="J130" s="1" t="s">
        <v>770</v>
      </c>
      <c r="K130" s="1" t="s">
        <v>770</v>
      </c>
      <c r="L130" s="1" t="s">
        <v>770</v>
      </c>
      <c r="M130" s="1" t="s">
        <v>770</v>
      </c>
      <c r="N130" s="1" t="s">
        <v>770</v>
      </c>
      <c r="O130" s="1" t="s">
        <v>770</v>
      </c>
      <c r="P130" s="1" t="s">
        <v>770</v>
      </c>
      <c r="Q130" s="1" t="s">
        <v>770</v>
      </c>
      <c r="R130" s="1" t="s">
        <v>770</v>
      </c>
      <c r="S130" s="1" t="s">
        <v>770</v>
      </c>
      <c r="T130" s="1" t="s">
        <v>770</v>
      </c>
      <c r="U130" s="913" t="s">
        <v>770</v>
      </c>
      <c r="V130" s="1125">
        <v>2003060</v>
      </c>
      <c r="W130" s="1059">
        <v>2315760</v>
      </c>
      <c r="X130" s="1059">
        <v>9956030</v>
      </c>
      <c r="Y130" s="1059">
        <v>11638995</v>
      </c>
      <c r="Z130" s="1098">
        <v>0.20119063522307587</v>
      </c>
      <c r="AA130" s="1098">
        <v>0.20094173270586882</v>
      </c>
      <c r="AB130" s="1098">
        <v>0.20143976832685753</v>
      </c>
      <c r="AC130" s="1098">
        <v>0.19896563234196768</v>
      </c>
      <c r="AD130" s="1098">
        <v>0.19873637843339126</v>
      </c>
      <c r="AE130" s="1072">
        <v>0.19919508496370539</v>
      </c>
      <c r="AF130" s="1059">
        <v>1854005</v>
      </c>
      <c r="AG130" s="1059">
        <v>2097005</v>
      </c>
      <c r="AH130" s="1059">
        <v>9957705</v>
      </c>
      <c r="AI130" s="1059">
        <v>11649215</v>
      </c>
      <c r="AJ130" s="1098">
        <v>0.18618798207016576</v>
      </c>
      <c r="AK130" s="1098">
        <v>0.18594633096329602</v>
      </c>
      <c r="AL130" s="1098">
        <v>0.18642987530019128</v>
      </c>
      <c r="AM130" s="1098">
        <v>0.18001255878614997</v>
      </c>
      <c r="AN130" s="1098">
        <v>0.17979203929589069</v>
      </c>
      <c r="AO130" s="1072">
        <v>0.1802332893152086</v>
      </c>
      <c r="AP130" s="1059">
        <v>1912310</v>
      </c>
      <c r="AQ130" s="1059">
        <v>2156280</v>
      </c>
      <c r="AR130" s="1059">
        <v>9936440</v>
      </c>
      <c r="AS130" s="1059">
        <v>11602370</v>
      </c>
      <c r="AT130" s="1098">
        <v>0.19245423914399926</v>
      </c>
      <c r="AU130" s="1098">
        <v>0.19220923735654932</v>
      </c>
      <c r="AV130" s="1098">
        <v>0.1926994787276658</v>
      </c>
      <c r="AW130" s="1098">
        <v>0.18584823617933233</v>
      </c>
      <c r="AX130" s="1098">
        <v>0.18562451621139056</v>
      </c>
      <c r="AY130" s="1072">
        <v>0.18607216417385225</v>
      </c>
      <c r="AZ130" s="1059">
        <v>2026465</v>
      </c>
      <c r="BA130" s="1059">
        <v>2319450</v>
      </c>
      <c r="BB130" s="1059">
        <v>9855830</v>
      </c>
      <c r="BC130" s="1059">
        <v>11537505</v>
      </c>
      <c r="BD130" s="1098">
        <v>0.20561079077053887</v>
      </c>
      <c r="BE130" s="1098">
        <v>0.20535859167552634</v>
      </c>
      <c r="BF130" s="1098">
        <v>0.20586321935075635</v>
      </c>
      <c r="BG130" s="1098">
        <v>0.20103566585669952</v>
      </c>
      <c r="BH130" s="1098">
        <v>0.20080450974356168</v>
      </c>
      <c r="BI130" s="1072">
        <v>0.20126702105253269</v>
      </c>
      <c r="BJ130" s="1059">
        <v>3429046</v>
      </c>
      <c r="BK130" s="1059">
        <v>3428266</v>
      </c>
      <c r="BL130" s="1059">
        <v>3070254</v>
      </c>
      <c r="BM130" s="1059">
        <v>3179410</v>
      </c>
      <c r="BN130" s="1059">
        <v>3559956</v>
      </c>
      <c r="BO130" s="1059">
        <v>13106976</v>
      </c>
      <c r="BP130" s="1059">
        <v>16666932</v>
      </c>
      <c r="BQ130" s="1126">
        <v>55268067</v>
      </c>
      <c r="BR130" s="1059">
        <v>3434680</v>
      </c>
      <c r="BS130" s="1059">
        <v>3357463</v>
      </c>
      <c r="BT130" s="1059">
        <v>3000295</v>
      </c>
      <c r="BU130" s="1059">
        <v>3213289</v>
      </c>
      <c r="BV130" s="1059">
        <v>3592257</v>
      </c>
      <c r="BW130" s="1059">
        <v>13005727</v>
      </c>
      <c r="BX130" s="1059">
        <v>16597984</v>
      </c>
      <c r="BY130" s="1126">
        <v>54786327</v>
      </c>
      <c r="BZ130" s="1059">
        <v>3430957</v>
      </c>
      <c r="CA130" s="1059">
        <v>3272365</v>
      </c>
      <c r="CB130" s="1059">
        <v>2973055</v>
      </c>
      <c r="CC130" s="1059">
        <v>3230954</v>
      </c>
      <c r="CD130" s="1059">
        <v>3606417</v>
      </c>
      <c r="CE130" s="1059">
        <v>12907331</v>
      </c>
      <c r="CF130" s="1059">
        <v>16513748</v>
      </c>
      <c r="CG130" s="1126">
        <v>54316618</v>
      </c>
      <c r="CH130" s="1059">
        <v>3414130</v>
      </c>
      <c r="CI130" s="1059">
        <v>3187919</v>
      </c>
      <c r="CJ130" s="1059">
        <v>2976393</v>
      </c>
      <c r="CK130" s="1059">
        <v>3254752</v>
      </c>
      <c r="CL130" s="1059">
        <v>3603738</v>
      </c>
      <c r="CM130" s="1059">
        <v>12833194</v>
      </c>
      <c r="CN130" s="1059">
        <v>16436932</v>
      </c>
      <c r="CO130" s="1126">
        <v>53865817</v>
      </c>
      <c r="CP130" s="1059">
        <v>3393356</v>
      </c>
      <c r="CQ130" s="1059">
        <v>3083582</v>
      </c>
      <c r="CR130" s="1059">
        <v>3007871</v>
      </c>
      <c r="CS130" s="1059">
        <v>3286306</v>
      </c>
      <c r="CT130" s="1059">
        <v>3621551</v>
      </c>
      <c r="CU130" s="1059">
        <v>12771115</v>
      </c>
      <c r="CV130" s="1059">
        <v>16392666</v>
      </c>
      <c r="CW130" s="1126">
        <v>53493729</v>
      </c>
      <c r="CX130" s="1059">
        <v>3328746</v>
      </c>
      <c r="CY130" s="1059">
        <v>2990135</v>
      </c>
      <c r="CZ130" s="1059">
        <v>3067411</v>
      </c>
      <c r="DA130" s="1059">
        <v>3324270</v>
      </c>
      <c r="DB130" s="1059">
        <v>3596261</v>
      </c>
      <c r="DC130" s="1059">
        <v>12710562</v>
      </c>
      <c r="DD130" s="1059">
        <v>16306823</v>
      </c>
      <c r="DE130" s="1126">
        <v>53107169</v>
      </c>
      <c r="DF130" s="1059">
        <v>3280494</v>
      </c>
      <c r="DG130" s="1059">
        <v>2934351</v>
      </c>
      <c r="DH130" s="1059">
        <v>3109239</v>
      </c>
      <c r="DI130" s="1059">
        <v>3343131</v>
      </c>
      <c r="DJ130" s="1059">
        <v>3515538</v>
      </c>
      <c r="DK130" s="1059">
        <v>12667215</v>
      </c>
      <c r="DL130" s="1059">
        <v>16182753</v>
      </c>
      <c r="DM130" s="1126">
        <v>52642452</v>
      </c>
      <c r="DN130" s="1059">
        <v>3211905</v>
      </c>
      <c r="DO130" s="1059">
        <v>2911772</v>
      </c>
      <c r="DP130" s="1059">
        <v>3128839</v>
      </c>
      <c r="DQ130" s="1059">
        <v>3355015</v>
      </c>
      <c r="DR130" s="1059">
        <v>3466067</v>
      </c>
      <c r="DS130" s="1059">
        <v>12607531</v>
      </c>
      <c r="DT130" s="1059">
        <v>16073598</v>
      </c>
      <c r="DU130" s="1126">
        <v>52196381</v>
      </c>
      <c r="DV130" s="1059">
        <v>3142705</v>
      </c>
      <c r="DW130" s="1059">
        <v>2912054</v>
      </c>
      <c r="DX130" s="1059">
        <v>3150742</v>
      </c>
      <c r="DY130" s="1059">
        <v>3337169</v>
      </c>
      <c r="DZ130" s="1059">
        <v>3465405</v>
      </c>
      <c r="EA130" s="1059">
        <v>12542670</v>
      </c>
      <c r="EB130" s="1059">
        <v>16008075</v>
      </c>
      <c r="EC130" s="1126">
        <v>51815853</v>
      </c>
      <c r="ED130" s="1059">
        <v>3049020</v>
      </c>
      <c r="EE130" s="1059">
        <v>2937497</v>
      </c>
      <c r="EF130" s="1059">
        <v>3167468</v>
      </c>
      <c r="EG130" s="1059">
        <v>3332566</v>
      </c>
      <c r="EH130" s="1059">
        <v>3419116</v>
      </c>
      <c r="EI130" s="1059">
        <v>12486551</v>
      </c>
      <c r="EJ130" s="1059">
        <v>15905667</v>
      </c>
      <c r="EK130" s="1126">
        <v>51381093</v>
      </c>
      <c r="EL130" s="1059">
        <v>2963115</v>
      </c>
      <c r="EM130" s="1059">
        <v>2987103</v>
      </c>
      <c r="EN130" s="1059">
        <v>3181975</v>
      </c>
      <c r="EO130" s="1059">
        <v>3291029</v>
      </c>
      <c r="EP130" s="1059">
        <v>3355347</v>
      </c>
      <c r="EQ130" s="1059">
        <v>12423222</v>
      </c>
      <c r="ER130" s="1059">
        <v>15778569</v>
      </c>
      <c r="ES130" s="1126">
        <v>50965186</v>
      </c>
      <c r="ET130" s="1059">
        <v>7457</v>
      </c>
      <c r="EU130" s="1059">
        <v>358421</v>
      </c>
      <c r="EV130" s="1059">
        <v>79405</v>
      </c>
      <c r="EW130" s="1059">
        <v>111169</v>
      </c>
      <c r="EX130" s="1059">
        <v>190574</v>
      </c>
      <c r="EY130" s="1059">
        <v>556452</v>
      </c>
      <c r="EZ130" s="1098">
        <v>0.34248057334684751</v>
      </c>
      <c r="FA130" s="1098">
        <v>0.34123483672889149</v>
      </c>
      <c r="FB130" s="1098">
        <v>0.34372848481623236</v>
      </c>
      <c r="FC130" s="64" t="s">
        <v>2154</v>
      </c>
      <c r="FD130" s="1098">
        <v>0.199781832035827</v>
      </c>
      <c r="FE130" s="1098">
        <v>0.19873335685835583</v>
      </c>
      <c r="FF130" s="1098">
        <v>0.20083445228876873</v>
      </c>
      <c r="FG130" s="1126" t="s">
        <v>2154</v>
      </c>
      <c r="FH130" s="1059">
        <v>7206</v>
      </c>
      <c r="FI130" s="1059">
        <v>351335</v>
      </c>
      <c r="FJ130" s="1059">
        <v>78077</v>
      </c>
      <c r="FK130" s="1059">
        <v>107997</v>
      </c>
      <c r="FL130" s="1059">
        <v>186074</v>
      </c>
      <c r="FM130" s="1059">
        <v>544615</v>
      </c>
      <c r="FN130" s="1098">
        <v>0.34166154072142707</v>
      </c>
      <c r="FO130" s="1098">
        <v>0.34040308093625032</v>
      </c>
      <c r="FP130" s="1098">
        <v>0.34292223418133089</v>
      </c>
      <c r="FQ130" s="1059" t="s">
        <v>2154</v>
      </c>
      <c r="FR130" s="1098">
        <v>0.19829971631335896</v>
      </c>
      <c r="FS130" s="1098">
        <v>0.19724290837731917</v>
      </c>
      <c r="FT130" s="1098">
        <v>0.19936078032402468</v>
      </c>
      <c r="FU130" s="1126" t="s">
        <v>2154</v>
      </c>
      <c r="FV130" s="1059">
        <v>7553</v>
      </c>
      <c r="FW130" s="1059">
        <v>347093</v>
      </c>
      <c r="FX130" s="1059">
        <v>75220</v>
      </c>
      <c r="FY130" s="1059">
        <v>101357</v>
      </c>
      <c r="FZ130" s="1059">
        <v>176577</v>
      </c>
      <c r="GA130" s="1059">
        <v>531223</v>
      </c>
      <c r="GB130" s="1098">
        <v>0.33239712888937412</v>
      </c>
      <c r="GC130" s="1098">
        <v>0.33113157599582299</v>
      </c>
      <c r="GD130" s="1098">
        <v>0.33366510575504915</v>
      </c>
      <c r="GE130" s="1059" t="s">
        <v>2154</v>
      </c>
      <c r="GF130" s="1098">
        <v>0.19079934415490293</v>
      </c>
      <c r="GG130" s="1098">
        <v>0.18974494357371149</v>
      </c>
      <c r="GH130" s="1098">
        <v>0.19185821657936</v>
      </c>
      <c r="GI130" s="1126" t="s">
        <v>2154</v>
      </c>
      <c r="GJ130" s="1059">
        <v>7002</v>
      </c>
      <c r="GK130" s="1059">
        <v>334868</v>
      </c>
      <c r="GL130" s="1059">
        <v>74215</v>
      </c>
      <c r="GM130" s="1059">
        <v>98190</v>
      </c>
      <c r="GN130" s="1059">
        <v>172405</v>
      </c>
      <c r="GO130" s="1059">
        <v>514275</v>
      </c>
      <c r="GP130" s="1098">
        <v>0.33523892858879006</v>
      </c>
      <c r="GQ130" s="1098">
        <v>0.33394995354259083</v>
      </c>
      <c r="GR130" s="1098">
        <v>0.33653036503460382</v>
      </c>
      <c r="GS130" s="1059" t="s">
        <v>2154</v>
      </c>
      <c r="GT130" s="1098">
        <v>0.19092897768703515</v>
      </c>
      <c r="GU130" s="1098">
        <v>0.18985710150049687</v>
      </c>
      <c r="GV130" s="1098">
        <v>0.19200547114929689</v>
      </c>
      <c r="GW130" s="1126" t="s">
        <v>2154</v>
      </c>
      <c r="GX130" s="1059">
        <v>6018</v>
      </c>
      <c r="GY130" s="1059">
        <v>480922</v>
      </c>
      <c r="GZ130" s="1059">
        <v>81917</v>
      </c>
      <c r="HA130" s="1059">
        <v>60502</v>
      </c>
      <c r="HB130" s="1059">
        <v>142419</v>
      </c>
      <c r="HC130" s="1059">
        <v>629359</v>
      </c>
      <c r="HD130" s="1098">
        <v>0.22629214804269104</v>
      </c>
      <c r="HE130" s="1098">
        <v>0.22526005480046271</v>
      </c>
      <c r="HF130" s="1098">
        <v>0.22732758256080327</v>
      </c>
      <c r="HG130" s="1059" t="s">
        <v>2154</v>
      </c>
      <c r="HH130" s="1098">
        <v>9.6132731874812305E-2</v>
      </c>
      <c r="HI130" s="1098">
        <v>9.5406934379342806E-2</v>
      </c>
      <c r="HJ130" s="1098">
        <v>9.6863459561190218E-2</v>
      </c>
      <c r="HK130" s="1126" t="s">
        <v>2154</v>
      </c>
      <c r="HL130" s="1059">
        <v>6048</v>
      </c>
      <c r="HM130" s="1059">
        <v>480846</v>
      </c>
      <c r="HN130" s="1059">
        <v>80192</v>
      </c>
      <c r="HO130" s="1059">
        <v>58240</v>
      </c>
      <c r="HP130" s="1059">
        <v>138432</v>
      </c>
      <c r="HQ130" s="1059">
        <v>625326</v>
      </c>
      <c r="HR130" s="1098">
        <v>0.22137573041901346</v>
      </c>
      <c r="HS130" s="1098">
        <v>0.22034842376150121</v>
      </c>
      <c r="HT130" s="1098">
        <v>0.22240646030563471</v>
      </c>
      <c r="HU130" s="1059" t="s">
        <v>2154</v>
      </c>
      <c r="HV130" s="1098">
        <v>9.3135420564633489E-2</v>
      </c>
      <c r="HW130" s="1098">
        <v>9.2417601107732103E-2</v>
      </c>
      <c r="HX130" s="1098">
        <v>9.3858238834717528E-2</v>
      </c>
      <c r="HY130" s="1126" t="s">
        <v>2154</v>
      </c>
      <c r="HZ130" s="1059">
        <v>5886</v>
      </c>
      <c r="IA130" s="1059">
        <v>471108</v>
      </c>
      <c r="IB130" s="1059">
        <v>78193</v>
      </c>
      <c r="IC130" s="1059">
        <v>55449</v>
      </c>
      <c r="ID130" s="1059">
        <v>133642</v>
      </c>
      <c r="IE130" s="1059">
        <v>610636</v>
      </c>
      <c r="IF130" s="1098">
        <v>0.21885706050740539</v>
      </c>
      <c r="IG130" s="1098">
        <v>0.21782177437804387</v>
      </c>
      <c r="IH130" s="1098">
        <v>0.21989588390686116</v>
      </c>
      <c r="II130" s="1059" t="s">
        <v>2154</v>
      </c>
      <c r="IJ130" s="1098">
        <v>9.0805324284844002E-2</v>
      </c>
      <c r="IK130" s="1098">
        <v>9.0087218606644148E-2</v>
      </c>
      <c r="IL130" s="1098">
        <v>9.1528578348031783E-2</v>
      </c>
      <c r="IM130" s="1126" t="s">
        <v>2154</v>
      </c>
      <c r="IN130" s="1059">
        <v>5569</v>
      </c>
      <c r="IO130" s="1059">
        <v>449376</v>
      </c>
      <c r="IP130" s="1059">
        <v>76718</v>
      </c>
      <c r="IQ130" s="1059">
        <v>55673</v>
      </c>
      <c r="IR130" s="1059">
        <v>132391</v>
      </c>
      <c r="IS130" s="1059">
        <v>587336</v>
      </c>
      <c r="IT130" s="1098">
        <v>0.22540930574662543</v>
      </c>
      <c r="IU130" s="1098">
        <v>0.22434247496295473</v>
      </c>
      <c r="IV130" s="1098">
        <v>0.22647972841618585</v>
      </c>
      <c r="IW130" s="1059" t="s">
        <v>2154</v>
      </c>
      <c r="IX130" s="1098">
        <v>9.4789013443752804E-2</v>
      </c>
      <c r="IY130" s="1098">
        <v>9.4042528873395953E-2</v>
      </c>
      <c r="IZ130" s="1098">
        <v>9.5540798527402548E-2</v>
      </c>
      <c r="JA130" s="1126" t="s">
        <v>2154</v>
      </c>
      <c r="JB130" s="1059">
        <v>52059931</v>
      </c>
      <c r="JC130" s="1059">
        <v>3315865</v>
      </c>
      <c r="JD130" s="1059">
        <v>2970186</v>
      </c>
      <c r="JE130" s="1059">
        <v>3055771</v>
      </c>
      <c r="JF130" s="1059">
        <v>3131277</v>
      </c>
      <c r="JG130" s="1126">
        <v>3411283</v>
      </c>
      <c r="JH130" s="1059">
        <v>8936954</v>
      </c>
      <c r="JI130" s="1059">
        <v>70922</v>
      </c>
      <c r="JJ130" s="1059">
        <v>117464</v>
      </c>
      <c r="JK130" s="1059">
        <v>150724</v>
      </c>
      <c r="JL130" s="1059">
        <v>161355</v>
      </c>
      <c r="JM130" s="1126">
        <v>177434</v>
      </c>
      <c r="JN130" s="1060">
        <v>0.17166665088357494</v>
      </c>
      <c r="JO130" s="1060">
        <v>2.1388687416405674E-2</v>
      </c>
      <c r="JP130" s="1060">
        <v>3.9547691626046315E-2</v>
      </c>
      <c r="JQ130" s="1060">
        <v>4.9324376728491763E-2</v>
      </c>
      <c r="JR130" s="1060">
        <v>5.1530094590801136E-2</v>
      </c>
      <c r="JS130" s="1072">
        <v>5.2013861060486624E-2</v>
      </c>
      <c r="JT130" s="1059">
        <v>53012456</v>
      </c>
      <c r="JU130" s="1059">
        <v>45281142</v>
      </c>
      <c r="JV130" s="1059">
        <v>42279236</v>
      </c>
      <c r="JW130" s="1059">
        <v>3001906</v>
      </c>
      <c r="JX130" s="1059">
        <v>517001</v>
      </c>
      <c r="JY130" s="1059">
        <v>54895</v>
      </c>
      <c r="JZ130" s="1059">
        <v>2430010</v>
      </c>
      <c r="KA130" s="1059">
        <v>1192879</v>
      </c>
      <c r="KB130" s="1059">
        <v>4143403</v>
      </c>
      <c r="KC130" s="1059">
        <v>1846614</v>
      </c>
      <c r="KD130" s="1059">
        <v>548418</v>
      </c>
      <c r="KE130" s="1060">
        <v>0.79753399842482298</v>
      </c>
      <c r="KF130" s="1072">
        <v>0.20246600157517702</v>
      </c>
      <c r="KG130" s="1059">
        <v>3318449</v>
      </c>
      <c r="KH130" s="1059">
        <v>2520522</v>
      </c>
      <c r="KI130" s="1059">
        <v>2346692</v>
      </c>
      <c r="KJ130" s="1059">
        <v>173830</v>
      </c>
      <c r="KK130" s="1059">
        <v>8876</v>
      </c>
      <c r="KL130" s="1059">
        <v>5725</v>
      </c>
      <c r="KM130" s="1059">
        <v>159229</v>
      </c>
      <c r="KN130" s="1059">
        <v>215247</v>
      </c>
      <c r="KO130" s="1059">
        <v>358785</v>
      </c>
      <c r="KP130" s="1059">
        <v>175346</v>
      </c>
      <c r="KQ130" s="1059">
        <v>48549</v>
      </c>
      <c r="KR130" s="1060">
        <v>0.70716530523747689</v>
      </c>
      <c r="KS130" s="1072">
        <v>0.29283469476252311</v>
      </c>
      <c r="KT130" s="1059">
        <v>1827610</v>
      </c>
      <c r="KU130" s="1059">
        <v>1404647</v>
      </c>
      <c r="KV130" s="1059">
        <v>1330479</v>
      </c>
      <c r="KW130" s="1059">
        <v>74168</v>
      </c>
      <c r="KX130" s="1059">
        <v>5108</v>
      </c>
      <c r="KY130" s="1059">
        <v>3219</v>
      </c>
      <c r="KZ130" s="1059">
        <v>65841</v>
      </c>
      <c r="LA130" s="1059">
        <v>102047</v>
      </c>
      <c r="LB130" s="1059">
        <v>197533</v>
      </c>
      <c r="LC130" s="1059">
        <v>97718</v>
      </c>
      <c r="LD130" s="1059">
        <v>25665</v>
      </c>
      <c r="LE130" s="1060">
        <v>0.72798846581053944</v>
      </c>
      <c r="LF130" s="1072">
        <v>0.27201153418946056</v>
      </c>
      <c r="LG130" s="1059">
        <v>1145022</v>
      </c>
      <c r="LH130" s="1059">
        <v>895342</v>
      </c>
      <c r="LI130" s="1059">
        <v>851656</v>
      </c>
      <c r="LJ130" s="1059">
        <v>43686</v>
      </c>
      <c r="LK130" s="1059">
        <v>3632</v>
      </c>
      <c r="LL130" s="1059">
        <v>2006</v>
      </c>
      <c r="LM130" s="1059">
        <v>38048</v>
      </c>
      <c r="LN130" s="1059">
        <v>57118</v>
      </c>
      <c r="LO130" s="1059">
        <v>120413</v>
      </c>
      <c r="LP130" s="1059">
        <v>57385</v>
      </c>
      <c r="LQ130" s="1059">
        <v>14764</v>
      </c>
      <c r="LR130" s="1060">
        <v>0.74379007564920152</v>
      </c>
      <c r="LS130" s="1072">
        <v>0.25620992435079848</v>
      </c>
      <c r="LT130" s="1059">
        <v>3080929</v>
      </c>
      <c r="LU130" s="1059">
        <v>2477722</v>
      </c>
      <c r="LV130" s="1059">
        <v>2371037</v>
      </c>
      <c r="LW130" s="1059">
        <v>106685</v>
      </c>
      <c r="LX130" s="1059">
        <v>9853</v>
      </c>
      <c r="LY130" s="1059">
        <v>5431</v>
      </c>
      <c r="LZ130" s="1059">
        <v>91401</v>
      </c>
      <c r="MA130" s="1059">
        <v>138048</v>
      </c>
      <c r="MB130" s="1059">
        <v>286140</v>
      </c>
      <c r="MC130" s="1059">
        <v>144439</v>
      </c>
      <c r="MD130" s="1059">
        <v>34580</v>
      </c>
      <c r="ME130" s="1060">
        <v>0.76958508294089223</v>
      </c>
      <c r="MF130" s="1072">
        <v>0.23041491705910777</v>
      </c>
      <c r="MG130" s="1059">
        <v>650826</v>
      </c>
      <c r="MH130" s="1059">
        <v>530799</v>
      </c>
      <c r="MI130" s="1059">
        <v>509648</v>
      </c>
      <c r="MJ130" s="1059">
        <v>21151</v>
      </c>
      <c r="MK130" s="1059">
        <v>2159</v>
      </c>
      <c r="ML130" s="1059">
        <v>1089</v>
      </c>
      <c r="MM130" s="1059">
        <v>17903</v>
      </c>
      <c r="MN130" s="1059">
        <v>26290</v>
      </c>
      <c r="MO130" s="1059">
        <v>57283</v>
      </c>
      <c r="MP130" s="1059">
        <v>29693</v>
      </c>
      <c r="MQ130" s="1059">
        <v>6761</v>
      </c>
      <c r="MR130" s="1060">
        <v>0.78307873379367143</v>
      </c>
      <c r="MS130" s="1072">
        <v>0.21692126620632857</v>
      </c>
      <c r="MT130" s="1059">
        <v>1314124</v>
      </c>
      <c r="MU130" s="1059">
        <v>1074281</v>
      </c>
      <c r="MV130" s="1059">
        <v>1032818</v>
      </c>
      <c r="MW130" s="1059">
        <v>41463</v>
      </c>
      <c r="MX130" s="1059">
        <v>4261</v>
      </c>
      <c r="MY130" s="1059">
        <v>2145</v>
      </c>
      <c r="MZ130" s="1059">
        <v>35057</v>
      </c>
      <c r="NA130" s="1059">
        <v>51267</v>
      </c>
      <c r="NB130" s="1059">
        <v>116139</v>
      </c>
      <c r="NC130" s="1059">
        <v>57752</v>
      </c>
      <c r="ND130" s="1059">
        <v>14685</v>
      </c>
      <c r="NE130" s="1060">
        <v>0.78593648696774432</v>
      </c>
      <c r="NF130" s="1072">
        <v>0.21406351303225568</v>
      </c>
      <c r="NG130" s="1059">
        <v>1375315</v>
      </c>
      <c r="NH130" s="1059">
        <v>1124875</v>
      </c>
      <c r="NI130" s="1059">
        <v>1072911</v>
      </c>
      <c r="NJ130" s="1059">
        <v>51964</v>
      </c>
      <c r="NK130" s="1059">
        <v>5855</v>
      </c>
      <c r="NL130" s="1059">
        <v>1750</v>
      </c>
      <c r="NM130" s="1059">
        <v>44359</v>
      </c>
      <c r="NN130" s="1059">
        <v>49374</v>
      </c>
      <c r="NO130" s="1059">
        <v>127928</v>
      </c>
      <c r="NP130" s="1059">
        <v>56800</v>
      </c>
      <c r="NQ130" s="1059">
        <v>16338</v>
      </c>
      <c r="NR130" s="1060">
        <v>0.78012019064723359</v>
      </c>
      <c r="NS130" s="1072">
        <v>0.21987980935276641</v>
      </c>
      <c r="NT130" s="1059">
        <v>3595321</v>
      </c>
      <c r="NU130" s="1059">
        <v>2890690</v>
      </c>
      <c r="NV130" s="1059">
        <v>2653657</v>
      </c>
      <c r="NW130" s="1059">
        <v>237033</v>
      </c>
      <c r="NX130" s="1059">
        <v>21598</v>
      </c>
      <c r="NY130" s="1059">
        <v>4464</v>
      </c>
      <c r="NZ130" s="1059">
        <v>210971</v>
      </c>
      <c r="OA130" s="1059">
        <v>113017</v>
      </c>
      <c r="OB130" s="1059">
        <v>403921</v>
      </c>
      <c r="OC130" s="1059">
        <v>138156</v>
      </c>
      <c r="OD130" s="1059">
        <v>49537</v>
      </c>
      <c r="OE130" s="1060">
        <v>0.73808625154749741</v>
      </c>
      <c r="OF130" s="1072">
        <v>0.26191374845250259</v>
      </c>
      <c r="OG130" s="1059">
        <v>16307596</v>
      </c>
      <c r="OH130" s="1059">
        <v>12918878</v>
      </c>
      <c r="OI130" s="1059">
        <v>12168898</v>
      </c>
      <c r="OJ130" s="1059">
        <v>749980</v>
      </c>
      <c r="OK130" s="1059">
        <v>61342</v>
      </c>
      <c r="OL130" s="1059">
        <v>25829</v>
      </c>
      <c r="OM130" s="1059">
        <v>662809</v>
      </c>
      <c r="ON130" s="1059">
        <v>752408</v>
      </c>
      <c r="OO130" s="1059">
        <v>1668142</v>
      </c>
      <c r="OP130" s="1059">
        <v>757289</v>
      </c>
      <c r="OQ130" s="1059">
        <v>210879</v>
      </c>
      <c r="OR130" s="1060">
        <v>0.746210416299251</v>
      </c>
      <c r="OS130" s="1072">
        <v>0.253789583700749</v>
      </c>
      <c r="OT130" s="1059" t="s">
        <v>770</v>
      </c>
      <c r="OU130" s="1059" t="s">
        <v>770</v>
      </c>
      <c r="OV130" s="1060" t="s">
        <v>770</v>
      </c>
      <c r="OW130" s="1072" t="s">
        <v>770</v>
      </c>
      <c r="OX130" s="1059" t="s">
        <v>770</v>
      </c>
      <c r="OY130" s="1060" t="s">
        <v>770</v>
      </c>
      <c r="OZ130" s="1059" t="s">
        <v>770</v>
      </c>
      <c r="PA130" s="1060" t="s">
        <v>770</v>
      </c>
      <c r="PB130" s="1072" t="s">
        <v>770</v>
      </c>
      <c r="PC130" s="1059">
        <v>2414400</v>
      </c>
      <c r="PD130" s="1059">
        <v>357670</v>
      </c>
      <c r="PE130" s="1126">
        <v>147840</v>
      </c>
      <c r="PF130" s="1059">
        <v>2342730</v>
      </c>
      <c r="PG130" s="1059">
        <v>363000</v>
      </c>
      <c r="PH130" s="1126">
        <v>136880</v>
      </c>
      <c r="PI130" s="1059">
        <v>2239140</v>
      </c>
      <c r="PJ130" s="1059">
        <v>366380</v>
      </c>
      <c r="PK130" s="1126">
        <v>120200</v>
      </c>
      <c r="PL130" s="1059">
        <v>2125300</v>
      </c>
      <c r="PM130" s="1059">
        <v>371740</v>
      </c>
      <c r="PN130" s="1126">
        <v>106410</v>
      </c>
      <c r="PO130" s="1059">
        <v>2016160</v>
      </c>
      <c r="PP130" s="1059">
        <v>376590</v>
      </c>
      <c r="PQ130" s="1126">
        <v>96780</v>
      </c>
      <c r="PR130" s="1059">
        <v>1900460</v>
      </c>
      <c r="PS130" s="1059">
        <v>383220</v>
      </c>
      <c r="PT130" s="1126">
        <v>86470</v>
      </c>
      <c r="PU130" s="1059">
        <v>20963</v>
      </c>
      <c r="PV130" s="1059">
        <v>22420</v>
      </c>
      <c r="PW130" s="1059">
        <v>24246</v>
      </c>
      <c r="PX130" s="1059">
        <v>27213</v>
      </c>
      <c r="PY130" s="1059">
        <v>31566</v>
      </c>
      <c r="PZ130" s="1059">
        <v>34025</v>
      </c>
      <c r="QA130" s="1059">
        <v>37844</v>
      </c>
      <c r="QB130" s="1126">
        <v>40359</v>
      </c>
      <c r="QC130" s="1059">
        <v>663157</v>
      </c>
      <c r="QD130" s="1059">
        <v>664399</v>
      </c>
      <c r="QE130" s="1059">
        <v>661496</v>
      </c>
      <c r="QF130" s="1059">
        <v>664517</v>
      </c>
      <c r="QG130" s="1059">
        <v>694241</v>
      </c>
      <c r="QH130" s="1059">
        <v>688120</v>
      </c>
      <c r="QI130" s="1059">
        <v>687007</v>
      </c>
      <c r="QJ130" s="1059">
        <v>671058</v>
      </c>
      <c r="QK130" s="1126">
        <v>672809</v>
      </c>
      <c r="QL130" s="1059">
        <v>669103</v>
      </c>
      <c r="QM130" s="1059">
        <v>669817</v>
      </c>
      <c r="QN130" s="1059">
        <v>677469</v>
      </c>
      <c r="QO130" s="1059">
        <v>694761</v>
      </c>
      <c r="QP130" s="1059">
        <v>717896</v>
      </c>
      <c r="QQ130" s="1059">
        <v>703755</v>
      </c>
      <c r="QR130" s="1059">
        <v>691506</v>
      </c>
      <c r="QS130" s="1059">
        <v>681478</v>
      </c>
      <c r="QT130" s="1059">
        <v>686819</v>
      </c>
      <c r="QU130" s="1059">
        <v>664708</v>
      </c>
      <c r="QV130" s="1059">
        <v>651144</v>
      </c>
      <c r="QW130" s="1059">
        <v>623877</v>
      </c>
      <c r="QX130" s="1059">
        <v>613777</v>
      </c>
      <c r="QY130" s="1059">
        <v>595930</v>
      </c>
      <c r="QZ130" s="1059">
        <v>585526</v>
      </c>
      <c r="RA130" s="1059">
        <v>601534</v>
      </c>
      <c r="RB130" s="1059">
        <v>617703</v>
      </c>
      <c r="RC130" s="1059">
        <v>638474</v>
      </c>
      <c r="RD130" s="1059">
        <v>648918</v>
      </c>
      <c r="RE130" s="1059">
        <v>672781</v>
      </c>
      <c r="RF130" s="1059">
        <v>680387</v>
      </c>
      <c r="RG130" s="1059">
        <v>685748</v>
      </c>
      <c r="RH130" s="1059">
        <v>715536</v>
      </c>
      <c r="RI130" s="1059">
        <v>726123</v>
      </c>
      <c r="RJ130" s="1126">
        <v>752162</v>
      </c>
      <c r="RK130" s="1059">
        <v>662977</v>
      </c>
      <c r="RL130" s="1059">
        <v>670993</v>
      </c>
      <c r="RM130" s="1059">
        <v>688932</v>
      </c>
      <c r="RN130" s="1059">
        <v>712587</v>
      </c>
      <c r="RO130" s="1059">
        <v>699191</v>
      </c>
      <c r="RP130" s="1059">
        <v>687611</v>
      </c>
      <c r="RQ130" s="1059">
        <v>677724</v>
      </c>
      <c r="RR130" s="1059">
        <v>683397</v>
      </c>
      <c r="RS130" s="1059">
        <v>661182</v>
      </c>
      <c r="RT130" s="1059">
        <v>647549</v>
      </c>
      <c r="RU130" s="1059">
        <v>620073</v>
      </c>
      <c r="RV130" s="1059">
        <v>609790</v>
      </c>
      <c r="RW130" s="1059">
        <v>592130</v>
      </c>
      <c r="RX130" s="1059">
        <v>581609</v>
      </c>
      <c r="RY130" s="1059">
        <v>596693</v>
      </c>
      <c r="RZ130" s="1059">
        <v>612676</v>
      </c>
      <c r="SA130" s="1059">
        <v>631635</v>
      </c>
      <c r="SB130" s="1059">
        <v>641107</v>
      </c>
      <c r="SC130" s="1059">
        <v>661031</v>
      </c>
      <c r="SD130" s="1059">
        <v>666840</v>
      </c>
      <c r="SE130" s="1059">
        <v>673761</v>
      </c>
      <c r="SF130" s="1059">
        <v>701685</v>
      </c>
      <c r="SG130" s="1059">
        <v>712095</v>
      </c>
      <c r="SH130" s="1059">
        <v>740862</v>
      </c>
      <c r="SI130" s="1126">
        <v>763854</v>
      </c>
      <c r="SJ130" s="1059">
        <v>664183</v>
      </c>
      <c r="SK130" s="1059">
        <v>682703</v>
      </c>
      <c r="SL130" s="1059">
        <v>707024</v>
      </c>
      <c r="SM130" s="1059">
        <v>694107</v>
      </c>
      <c r="SN130" s="1059">
        <v>682940</v>
      </c>
      <c r="SO130" s="1059">
        <v>673956</v>
      </c>
      <c r="SP130" s="1059">
        <v>679645</v>
      </c>
      <c r="SQ130" s="1059">
        <v>657784</v>
      </c>
      <c r="SR130" s="1059">
        <v>644277</v>
      </c>
      <c r="SS130" s="1059">
        <v>616703</v>
      </c>
      <c r="ST130" s="1059">
        <v>605945</v>
      </c>
      <c r="SU130" s="1059">
        <v>588343</v>
      </c>
      <c r="SV130" s="1059">
        <v>577811</v>
      </c>
      <c r="SW130" s="1059">
        <v>592716</v>
      </c>
      <c r="SX130" s="1059">
        <v>608240</v>
      </c>
      <c r="SY130" s="1059">
        <v>627179</v>
      </c>
      <c r="SZ130" s="1059">
        <v>634876</v>
      </c>
      <c r="TA130" s="1059">
        <v>653269</v>
      </c>
      <c r="TB130" s="1059">
        <v>655753</v>
      </c>
      <c r="TC130" s="1059">
        <v>659877</v>
      </c>
      <c r="TD130" s="1059">
        <v>688589</v>
      </c>
      <c r="TE130" s="1059">
        <v>696363</v>
      </c>
      <c r="TF130" s="1059">
        <v>725657</v>
      </c>
      <c r="TG130" s="1059">
        <v>751543</v>
      </c>
      <c r="TH130" s="1126">
        <v>744265</v>
      </c>
      <c r="TI130" s="1059">
        <v>310864</v>
      </c>
      <c r="TJ130" s="1059">
        <v>332438</v>
      </c>
      <c r="TK130" s="1059">
        <v>643302</v>
      </c>
      <c r="TL130" s="1060">
        <v>0.51676817420123056</v>
      </c>
      <c r="TM130" s="1060">
        <v>0.51554693538726215</v>
      </c>
      <c r="TN130" s="1060">
        <v>0.51798921275508447</v>
      </c>
      <c r="TO130" s="1126" t="s">
        <v>2154</v>
      </c>
      <c r="TP130" s="1059">
        <v>254245</v>
      </c>
      <c r="TQ130" s="1059">
        <v>387086</v>
      </c>
      <c r="TR130" s="1059">
        <v>641331</v>
      </c>
      <c r="TS130" s="1060">
        <v>0.60356664499299117</v>
      </c>
      <c r="TT130" s="1060">
        <v>0.6023688612211453</v>
      </c>
      <c r="TU130" s="1060">
        <v>0.60476318808063823</v>
      </c>
      <c r="TV130" s="1126" t="s">
        <v>2154</v>
      </c>
      <c r="TW130" s="1059">
        <v>220967</v>
      </c>
      <c r="TX130" s="1059">
        <v>433881</v>
      </c>
      <c r="TY130" s="1059">
        <v>654848</v>
      </c>
      <c r="TZ130" s="1060">
        <v>0.66256749657935887</v>
      </c>
      <c r="UA130" s="1060">
        <v>0.6614213326601438</v>
      </c>
      <c r="UB130" s="1060">
        <v>0.66371175320808729</v>
      </c>
      <c r="UC130" s="1126" t="s">
        <v>2154</v>
      </c>
      <c r="UD130" s="1059">
        <v>205451</v>
      </c>
      <c r="UE130" s="1059">
        <v>463601</v>
      </c>
      <c r="UF130" s="1059">
        <v>669052</v>
      </c>
      <c r="UG130" s="1060">
        <v>0.69292222428152073</v>
      </c>
      <c r="UH130" s="1060">
        <v>0.6918158079587079</v>
      </c>
      <c r="UI130" s="1060">
        <v>0.69402642523534863</v>
      </c>
      <c r="UJ130" s="1126" t="s">
        <v>2154</v>
      </c>
      <c r="UK130" s="1059">
        <v>196286</v>
      </c>
      <c r="UL130" s="1059">
        <v>473633</v>
      </c>
      <c r="UM130" s="1059">
        <v>669919</v>
      </c>
      <c r="UN130" s="1060">
        <v>0.70700039855564623</v>
      </c>
      <c r="UO130" s="1060">
        <v>0.70590933002995693</v>
      </c>
      <c r="UP130" s="1060">
        <v>0.7080890931258359</v>
      </c>
      <c r="UQ130" s="1126" t="s">
        <v>2154</v>
      </c>
      <c r="UR130" s="1059">
        <v>8015990</v>
      </c>
      <c r="US130" s="1059">
        <v>7549840</v>
      </c>
      <c r="UT130" s="1059">
        <v>466150</v>
      </c>
      <c r="UU130" s="1059">
        <v>390060</v>
      </c>
      <c r="UV130" s="1060">
        <v>0.83676928027458974</v>
      </c>
      <c r="UW130" s="1059">
        <v>76090</v>
      </c>
      <c r="UX130" s="1072">
        <v>0.16323071972541028</v>
      </c>
      <c r="UY130" s="1059">
        <v>6286051</v>
      </c>
      <c r="UZ130" s="1059">
        <v>3473023</v>
      </c>
      <c r="VA130" s="1059">
        <v>1348168</v>
      </c>
      <c r="VB130" s="1059">
        <v>1464860</v>
      </c>
      <c r="VC130" s="1060">
        <v>0.55249679011512953</v>
      </c>
      <c r="VD130" s="1060">
        <v>0.21446978397089048</v>
      </c>
      <c r="VE130" s="1072">
        <v>0.23303342591398002</v>
      </c>
      <c r="VF130" s="1059">
        <v>14885145</v>
      </c>
      <c r="VG130" s="1059">
        <v>1064130</v>
      </c>
      <c r="VH130" s="1059">
        <v>957255</v>
      </c>
      <c r="VI130" s="1059">
        <v>566275</v>
      </c>
      <c r="VJ130" s="1059">
        <v>11437443</v>
      </c>
      <c r="VK130" s="1059">
        <v>1039762</v>
      </c>
      <c r="VL130" s="1059">
        <v>6408564</v>
      </c>
      <c r="VM130" s="1072">
        <v>0.16224570746270148</v>
      </c>
      <c r="VN130" s="1059">
        <v>3373005</v>
      </c>
      <c r="VO130" s="1059">
        <v>2885</v>
      </c>
      <c r="VP130" s="1059">
        <v>890780</v>
      </c>
      <c r="VQ130" s="1059">
        <v>1573255</v>
      </c>
      <c r="VR130" s="1059">
        <v>584016</v>
      </c>
      <c r="VS130" s="1126">
        <v>6423941</v>
      </c>
      <c r="VT130" s="1059">
        <v>2606564</v>
      </c>
      <c r="VU130" s="1059">
        <v>2018660</v>
      </c>
      <c r="VV130" s="1059">
        <v>579250</v>
      </c>
      <c r="VW130" s="1059">
        <v>8224</v>
      </c>
      <c r="VX130" s="1059">
        <v>587904</v>
      </c>
      <c r="VY130" s="1060">
        <v>0.22222742276805788</v>
      </c>
      <c r="VZ130" s="1072">
        <v>0.22554750238244678</v>
      </c>
      <c r="WA130" s="1059">
        <v>532700</v>
      </c>
      <c r="WB130" s="1059">
        <v>506980</v>
      </c>
      <c r="WC130" s="1059">
        <v>438170</v>
      </c>
      <c r="WD130" s="1059">
        <v>415710</v>
      </c>
      <c r="WE130" s="1059">
        <v>387480</v>
      </c>
      <c r="WF130" s="1059">
        <v>363220</v>
      </c>
      <c r="WG130" s="1126">
        <v>340500</v>
      </c>
      <c r="WH130" s="1059">
        <v>1564681</v>
      </c>
      <c r="WI130" s="1059">
        <v>634019</v>
      </c>
      <c r="WJ130" s="1060">
        <v>0.40520655648020265</v>
      </c>
      <c r="WK130" s="1126">
        <v>151744</v>
      </c>
      <c r="WL130" s="1059" t="s">
        <v>770</v>
      </c>
      <c r="WM130" s="1060" t="s">
        <v>770</v>
      </c>
      <c r="WN130" s="1060" t="s">
        <v>770</v>
      </c>
      <c r="WO130" s="1072" t="s">
        <v>770</v>
      </c>
      <c r="WP130" s="1059" t="s">
        <v>770</v>
      </c>
      <c r="WQ130" s="1060">
        <v>7.0000000000000007E-2</v>
      </c>
      <c r="WR130" s="1060" t="s">
        <v>770</v>
      </c>
      <c r="WS130" s="1072" t="s">
        <v>770</v>
      </c>
      <c r="WT130" s="1059" t="s">
        <v>770</v>
      </c>
      <c r="WU130" s="1060" t="s">
        <v>770</v>
      </c>
      <c r="WV130" s="1060" t="s">
        <v>770</v>
      </c>
      <c r="WW130" s="1072" t="s">
        <v>770</v>
      </c>
      <c r="WX130" s="1059" t="s">
        <v>770</v>
      </c>
      <c r="WY130" s="1060" t="s">
        <v>770</v>
      </c>
      <c r="WZ130" s="1060" t="s">
        <v>770</v>
      </c>
      <c r="XA130" s="1072" t="s">
        <v>770</v>
      </c>
      <c r="XB130" s="1059">
        <v>1249557</v>
      </c>
      <c r="XC130" s="1059">
        <v>22063368</v>
      </c>
      <c r="XD130" s="1072">
        <v>5.6634916301083318E-2</v>
      </c>
      <c r="XE130" s="1059">
        <v>706015</v>
      </c>
      <c r="XF130" s="1059">
        <v>3041295</v>
      </c>
      <c r="XG130" s="1060">
        <v>0.23200000000000001</v>
      </c>
      <c r="XH130" s="1060">
        <v>0.23200000000000001</v>
      </c>
      <c r="XI130" s="1060">
        <v>0.23300000000000001</v>
      </c>
      <c r="XJ130" s="1059">
        <v>749615</v>
      </c>
      <c r="XK130" s="1059">
        <v>3132780</v>
      </c>
      <c r="XL130" s="1060">
        <v>0.23899999999999999</v>
      </c>
      <c r="XM130" s="1060">
        <v>0.23899999999999999</v>
      </c>
      <c r="XN130" s="1060">
        <v>0.24</v>
      </c>
      <c r="XO130" s="1059">
        <v>734090</v>
      </c>
      <c r="XP130" s="1059">
        <v>3197030</v>
      </c>
      <c r="XQ130" s="1060">
        <v>0.23</v>
      </c>
      <c r="XR130" s="1060">
        <v>0.22900000000000001</v>
      </c>
      <c r="XS130" s="1060">
        <v>0.23</v>
      </c>
      <c r="XT130" s="1059">
        <v>735425</v>
      </c>
      <c r="XU130" s="1059">
        <v>3246810</v>
      </c>
      <c r="XV130" s="1060">
        <v>0.22700000000000001</v>
      </c>
      <c r="XW130" s="1060">
        <v>0.22600000000000001</v>
      </c>
      <c r="XX130" s="1060">
        <v>0.22700000000000001</v>
      </c>
      <c r="XY130" s="1059">
        <v>707815</v>
      </c>
      <c r="XZ130" s="1059">
        <v>3285055</v>
      </c>
      <c r="YA130" s="1060">
        <v>0.215</v>
      </c>
      <c r="YB130" s="1060">
        <v>0.215</v>
      </c>
      <c r="YC130" s="1060">
        <v>0.216</v>
      </c>
      <c r="YD130" s="1059">
        <v>689470</v>
      </c>
      <c r="YE130" s="1059">
        <v>3113370</v>
      </c>
      <c r="YF130" s="1060">
        <v>0.221</v>
      </c>
      <c r="YG130" s="1060">
        <v>0.221</v>
      </c>
      <c r="YH130" s="1060">
        <v>0.222</v>
      </c>
      <c r="YI130" s="1059">
        <v>709935</v>
      </c>
      <c r="YJ130" s="1059" t="s">
        <v>770</v>
      </c>
      <c r="YK130" s="1060">
        <v>0.223</v>
      </c>
      <c r="YL130" s="1060">
        <v>0.223</v>
      </c>
      <c r="YM130" s="1072">
        <v>0.224</v>
      </c>
      <c r="YN130" s="1059">
        <v>724870</v>
      </c>
      <c r="YO130" s="1059">
        <v>721690</v>
      </c>
      <c r="YP130" s="1059">
        <v>731680</v>
      </c>
      <c r="YQ130" s="1059">
        <v>700500</v>
      </c>
      <c r="YR130" s="1059">
        <v>637860</v>
      </c>
      <c r="YS130" s="1059">
        <v>578850</v>
      </c>
      <c r="YT130" s="1126">
        <v>550670</v>
      </c>
      <c r="YU130" s="1059" t="s">
        <v>770</v>
      </c>
      <c r="YV130" s="1059" t="s">
        <v>770</v>
      </c>
      <c r="YW130" s="1060" t="s">
        <v>770</v>
      </c>
      <c r="YX130" s="1060" t="s">
        <v>770</v>
      </c>
      <c r="YY130" s="1060" t="s">
        <v>770</v>
      </c>
      <c r="YZ130" s="1059" t="s">
        <v>770</v>
      </c>
      <c r="ZA130" s="1059" t="s">
        <v>770</v>
      </c>
      <c r="ZB130" s="1060" t="s">
        <v>770</v>
      </c>
      <c r="ZC130" s="1060" t="s">
        <v>770</v>
      </c>
      <c r="ZD130" s="1060" t="s">
        <v>770</v>
      </c>
      <c r="ZE130" s="1059" t="s">
        <v>770</v>
      </c>
      <c r="ZF130" s="1059" t="s">
        <v>770</v>
      </c>
      <c r="ZG130" s="1060" t="s">
        <v>770</v>
      </c>
      <c r="ZH130" s="1060" t="s">
        <v>770</v>
      </c>
      <c r="ZI130" s="1060" t="s">
        <v>770</v>
      </c>
      <c r="ZJ130" s="1059" t="s">
        <v>770</v>
      </c>
      <c r="ZK130" s="1059" t="s">
        <v>770</v>
      </c>
      <c r="ZL130" s="1060" t="s">
        <v>770</v>
      </c>
      <c r="ZM130" s="1060" t="s">
        <v>770</v>
      </c>
      <c r="ZN130" s="1072" t="s">
        <v>770</v>
      </c>
      <c r="ZO130" s="1059" t="s">
        <v>770</v>
      </c>
      <c r="ZP130" s="1059" t="s">
        <v>770</v>
      </c>
      <c r="ZQ130" s="1059" t="s">
        <v>770</v>
      </c>
      <c r="ZR130" s="1060" t="s">
        <v>770</v>
      </c>
      <c r="ZS130" s="1059" t="s">
        <v>770</v>
      </c>
      <c r="ZT130" s="1059" t="s">
        <v>770</v>
      </c>
      <c r="ZU130" s="1059" t="s">
        <v>770</v>
      </c>
      <c r="ZV130" s="1060" t="s">
        <v>770</v>
      </c>
      <c r="ZW130" s="1060" t="s">
        <v>770</v>
      </c>
      <c r="ZX130" s="1060" t="s">
        <v>770</v>
      </c>
      <c r="ZY130" s="1060" t="s">
        <v>770</v>
      </c>
      <c r="ZZ130" s="1060" t="s">
        <v>770</v>
      </c>
      <c r="AAA130" s="1072" t="s">
        <v>770</v>
      </c>
      <c r="AAB130" s="1059" t="s">
        <v>770</v>
      </c>
      <c r="AAC130" s="1059" t="s">
        <v>770</v>
      </c>
      <c r="AAD130" s="1059" t="s">
        <v>770</v>
      </c>
      <c r="AAE130" s="1060" t="s">
        <v>770</v>
      </c>
      <c r="AAF130" s="1059" t="s">
        <v>770</v>
      </c>
      <c r="AAG130" s="1060" t="s">
        <v>770</v>
      </c>
      <c r="AAH130" s="1060" t="s">
        <v>770</v>
      </c>
      <c r="AAI130" s="1060" t="s">
        <v>770</v>
      </c>
      <c r="AAJ130" s="1059" t="s">
        <v>770</v>
      </c>
      <c r="AAK130" s="1059" t="s">
        <v>770</v>
      </c>
      <c r="AAL130" s="1060" t="s">
        <v>770</v>
      </c>
      <c r="AAM130" s="1060" t="s">
        <v>770</v>
      </c>
      <c r="AAN130" s="1072" t="s">
        <v>770</v>
      </c>
      <c r="AAO130" s="1059" t="s">
        <v>770</v>
      </c>
      <c r="AAP130" s="1059" t="s">
        <v>770</v>
      </c>
      <c r="AAQ130" s="1060" t="s">
        <v>770</v>
      </c>
      <c r="AAR130" s="1060" t="s">
        <v>770</v>
      </c>
      <c r="AAS130" s="1060" t="s">
        <v>770</v>
      </c>
      <c r="AAT130" s="1059" t="s">
        <v>770</v>
      </c>
      <c r="AAU130" s="1059" t="s">
        <v>770</v>
      </c>
      <c r="AAV130" s="1060" t="s">
        <v>770</v>
      </c>
      <c r="AAW130" s="1060" t="s">
        <v>770</v>
      </c>
      <c r="AAX130" s="1072" t="s">
        <v>770</v>
      </c>
      <c r="AAY130" s="1059" t="s">
        <v>770</v>
      </c>
      <c r="AAZ130" s="1059" t="s">
        <v>770</v>
      </c>
      <c r="ABA130" s="1059" t="s">
        <v>770</v>
      </c>
      <c r="ABB130" s="1060" t="s">
        <v>770</v>
      </c>
      <c r="ABC130" s="1059" t="s">
        <v>770</v>
      </c>
      <c r="ABD130" s="1060" t="s">
        <v>770</v>
      </c>
      <c r="ABE130" s="1060" t="s">
        <v>770</v>
      </c>
      <c r="ABF130" s="1060" t="s">
        <v>770</v>
      </c>
      <c r="ABG130" s="1059" t="s">
        <v>770</v>
      </c>
      <c r="ABH130" s="1059" t="s">
        <v>770</v>
      </c>
      <c r="ABI130" s="1060" t="s">
        <v>770</v>
      </c>
      <c r="ABJ130" s="1060" t="s">
        <v>770</v>
      </c>
      <c r="ABK130" s="1072" t="s">
        <v>770</v>
      </c>
      <c r="ABL130" s="1059">
        <v>14885145</v>
      </c>
      <c r="ABM130" s="1059">
        <v>8476581</v>
      </c>
      <c r="ABN130" s="1059">
        <v>6408564</v>
      </c>
      <c r="ABO130" s="1059">
        <v>1064130</v>
      </c>
      <c r="ABP130" s="1059">
        <v>673379</v>
      </c>
      <c r="ABQ130" s="1059">
        <v>1213580</v>
      </c>
      <c r="ABR130" s="1059">
        <v>957255</v>
      </c>
      <c r="ABS130" s="1059">
        <v>939630</v>
      </c>
      <c r="ABT130" s="1059">
        <v>520828</v>
      </c>
      <c r="ABU130" s="1059">
        <v>566275</v>
      </c>
      <c r="ABV130" s="1059">
        <v>402166</v>
      </c>
      <c r="ABW130" s="1126">
        <v>71321</v>
      </c>
      <c r="ABX130" s="1059">
        <v>550670</v>
      </c>
      <c r="ABY130" s="1059">
        <v>543150</v>
      </c>
      <c r="ABZ130" s="1059">
        <v>384330</v>
      </c>
      <c r="ACA130" s="1059">
        <v>184200</v>
      </c>
      <c r="ACB130" s="1059">
        <v>1478140</v>
      </c>
      <c r="ACC130" s="1059">
        <v>1662350</v>
      </c>
      <c r="ACD130" s="1059">
        <v>871530</v>
      </c>
      <c r="ACE130" s="1059">
        <v>578850</v>
      </c>
      <c r="ACF130" s="1059">
        <v>558720</v>
      </c>
      <c r="ACG130" s="1059">
        <v>396110</v>
      </c>
      <c r="ACH130" s="1059">
        <v>195260</v>
      </c>
      <c r="ACI130" s="1059">
        <v>1533680</v>
      </c>
      <c r="ACJ130" s="1059">
        <v>1728940</v>
      </c>
      <c r="ACK130" s="1059">
        <v>910220</v>
      </c>
      <c r="ACL130" s="1059">
        <v>637860</v>
      </c>
      <c r="ACM130" s="1059">
        <v>605300</v>
      </c>
      <c r="ACN130" s="1059">
        <v>427750</v>
      </c>
      <c r="ACO130" s="1059">
        <v>209520</v>
      </c>
      <c r="ACP130" s="1059">
        <v>1670910</v>
      </c>
      <c r="ACQ130" s="1059">
        <v>1880430</v>
      </c>
      <c r="ACR130" s="1059">
        <v>993620</v>
      </c>
      <c r="ACS130" s="1059">
        <v>700500</v>
      </c>
      <c r="ACT130" s="1059">
        <v>662810</v>
      </c>
      <c r="ACU130" s="1059">
        <v>475710</v>
      </c>
      <c r="ACV130" s="1059">
        <v>225120</v>
      </c>
      <c r="ACW130" s="1059">
        <v>1839020</v>
      </c>
      <c r="ACX130" s="1059">
        <v>2064140</v>
      </c>
      <c r="ACY130" s="1059">
        <v>1089170</v>
      </c>
      <c r="ACZ130" s="1059">
        <v>731680</v>
      </c>
      <c r="ADA130" s="1059">
        <v>709040</v>
      </c>
      <c r="ADB130" s="1059">
        <v>519150</v>
      </c>
      <c r="ADC130" s="1059">
        <v>229850</v>
      </c>
      <c r="ADD130" s="1059">
        <v>1959870</v>
      </c>
      <c r="ADE130" s="1059">
        <v>2189720</v>
      </c>
      <c r="ADF130" s="1059">
        <v>1152300</v>
      </c>
      <c r="ADG130" s="1059">
        <v>721690</v>
      </c>
      <c r="ADH130" s="1059">
        <v>713540</v>
      </c>
      <c r="ADI130" s="1059">
        <v>533130</v>
      </c>
      <c r="ADJ130" s="1059">
        <v>240820</v>
      </c>
      <c r="ADK130" s="1059">
        <v>1968350</v>
      </c>
      <c r="ADL130" s="1059">
        <v>2209170</v>
      </c>
      <c r="ADM130" s="1126">
        <v>1163350</v>
      </c>
      <c r="ADN130" s="1059" t="s">
        <v>770</v>
      </c>
      <c r="ADO130" s="1059" t="s">
        <v>770</v>
      </c>
      <c r="ADP130" s="1060" t="s">
        <v>770</v>
      </c>
      <c r="ADQ130" s="1059" t="s">
        <v>770</v>
      </c>
      <c r="ADR130" s="1060" t="s">
        <v>770</v>
      </c>
      <c r="ADS130" s="1059" t="s">
        <v>770</v>
      </c>
      <c r="ADT130" s="1059" t="s">
        <v>770</v>
      </c>
      <c r="ADU130" s="1060" t="s">
        <v>770</v>
      </c>
      <c r="ADV130" s="1059" t="s">
        <v>770</v>
      </c>
      <c r="ADW130" s="1060" t="s">
        <v>770</v>
      </c>
      <c r="ADX130" s="1059" t="s">
        <v>770</v>
      </c>
      <c r="ADY130" s="1060" t="s">
        <v>770</v>
      </c>
      <c r="ADZ130" s="1059" t="s">
        <v>770</v>
      </c>
      <c r="AEA130" s="1060" t="s">
        <v>770</v>
      </c>
      <c r="AEB130" s="1059" t="s">
        <v>770</v>
      </c>
      <c r="AEC130" s="1059" t="s">
        <v>770</v>
      </c>
      <c r="AED130" s="1060" t="s">
        <v>770</v>
      </c>
      <c r="AEE130" s="1059" t="s">
        <v>770</v>
      </c>
      <c r="AEF130" s="1060" t="s">
        <v>770</v>
      </c>
      <c r="AEG130" s="1059" t="s">
        <v>770</v>
      </c>
      <c r="AEH130" s="1060" t="s">
        <v>770</v>
      </c>
      <c r="AEI130" s="1059" t="s">
        <v>770</v>
      </c>
      <c r="AEJ130" s="1060" t="s">
        <v>770</v>
      </c>
      <c r="AEK130" s="1059" t="s">
        <v>770</v>
      </c>
      <c r="AEL130" s="1060" t="s">
        <v>770</v>
      </c>
      <c r="AEM130" s="1059" t="s">
        <v>770</v>
      </c>
      <c r="AEN130" s="1060" t="s">
        <v>770</v>
      </c>
      <c r="AEO130" s="1059" t="s">
        <v>770</v>
      </c>
      <c r="AEP130" s="1072" t="s">
        <v>770</v>
      </c>
      <c r="AEQ130" s="1042" t="s">
        <v>770</v>
      </c>
      <c r="AER130" s="1042" t="s">
        <v>770</v>
      </c>
      <c r="AES130" s="1144" t="s">
        <v>770</v>
      </c>
      <c r="AET130" s="64" t="s">
        <v>770</v>
      </c>
      <c r="AEU130" s="1144" t="s">
        <v>770</v>
      </c>
      <c r="AEV130" s="1042" t="s">
        <v>770</v>
      </c>
      <c r="AEW130" s="1144" t="s">
        <v>770</v>
      </c>
      <c r="AEX130" s="1042" t="s">
        <v>770</v>
      </c>
      <c r="AEY130" s="1042" t="s">
        <v>770</v>
      </c>
      <c r="AEZ130" s="1144" t="s">
        <v>770</v>
      </c>
      <c r="AFA130" s="65" t="s">
        <v>770</v>
      </c>
      <c r="AFB130" s="1144" t="s">
        <v>770</v>
      </c>
      <c r="AFC130" s="65" t="s">
        <v>770</v>
      </c>
      <c r="AFD130" s="1144" t="s">
        <v>770</v>
      </c>
      <c r="AFE130" s="1042" t="s">
        <v>770</v>
      </c>
      <c r="AFF130" s="1144" t="s">
        <v>770</v>
      </c>
      <c r="AFG130" s="1042" t="s">
        <v>770</v>
      </c>
      <c r="AFH130" s="1144" t="s">
        <v>770</v>
      </c>
      <c r="AFI130" s="1042" t="s">
        <v>770</v>
      </c>
      <c r="AFJ130" s="1042" t="s">
        <v>770</v>
      </c>
      <c r="AFK130" s="1144" t="s">
        <v>770</v>
      </c>
      <c r="AFL130" s="65" t="s">
        <v>770</v>
      </c>
      <c r="AFM130" s="1144" t="s">
        <v>770</v>
      </c>
      <c r="AFN130" s="65" t="s">
        <v>770</v>
      </c>
      <c r="AFO130" s="1144" t="s">
        <v>770</v>
      </c>
      <c r="AFP130" s="65" t="s">
        <v>770</v>
      </c>
      <c r="AFQ130" s="1144" t="s">
        <v>770</v>
      </c>
      <c r="AFR130" s="65" t="s">
        <v>770</v>
      </c>
      <c r="AFS130" s="1144" t="s">
        <v>770</v>
      </c>
      <c r="AFT130" s="65" t="s">
        <v>770</v>
      </c>
      <c r="AFU130" s="1144" t="s">
        <v>770</v>
      </c>
      <c r="AFV130" s="1042" t="s">
        <v>770</v>
      </c>
      <c r="AFW130" s="1144" t="s">
        <v>770</v>
      </c>
      <c r="AFX130" s="1042" t="s">
        <v>770</v>
      </c>
      <c r="AFY130" s="1144" t="s">
        <v>770</v>
      </c>
      <c r="AFZ130" s="1042" t="s">
        <v>770</v>
      </c>
      <c r="AGA130" s="1144" t="s">
        <v>770</v>
      </c>
      <c r="AGB130" s="1042" t="s">
        <v>770</v>
      </c>
      <c r="AGC130" s="802" t="s">
        <v>770</v>
      </c>
      <c r="AGD130" s="1042" t="s">
        <v>770</v>
      </c>
      <c r="AGE130" s="1039" t="s">
        <v>770</v>
      </c>
      <c r="AGF130" s="1145" t="s">
        <v>770</v>
      </c>
      <c r="AGG130" s="1039" t="s">
        <v>770</v>
      </c>
      <c r="AGH130" s="1145" t="s">
        <v>770</v>
      </c>
      <c r="AGI130" s="1039" t="s">
        <v>770</v>
      </c>
      <c r="AGJ130" s="1145" t="s">
        <v>770</v>
      </c>
      <c r="AGK130" s="1039" t="s">
        <v>770</v>
      </c>
      <c r="AGL130" s="1039" t="s">
        <v>770</v>
      </c>
      <c r="AGM130" s="1145" t="s">
        <v>770</v>
      </c>
      <c r="AGN130" s="1039" t="s">
        <v>770</v>
      </c>
      <c r="AGO130" s="1145" t="s">
        <v>770</v>
      </c>
      <c r="AGP130" s="1039" t="s">
        <v>770</v>
      </c>
      <c r="AGQ130" s="1145" t="s">
        <v>770</v>
      </c>
      <c r="AGR130" s="1039" t="s">
        <v>770</v>
      </c>
      <c r="AGS130" s="1145" t="s">
        <v>770</v>
      </c>
      <c r="AGT130" s="1039" t="s">
        <v>770</v>
      </c>
      <c r="AGU130" s="1145" t="s">
        <v>770</v>
      </c>
      <c r="AGV130" s="1039" t="s">
        <v>770</v>
      </c>
      <c r="AGW130" s="1039" t="s">
        <v>770</v>
      </c>
      <c r="AGX130" s="1145" t="s">
        <v>770</v>
      </c>
      <c r="AGY130" s="1039" t="s">
        <v>770</v>
      </c>
      <c r="AGZ130" s="1145" t="s">
        <v>770</v>
      </c>
      <c r="AHA130" s="1039" t="s">
        <v>770</v>
      </c>
      <c r="AHB130" s="1145" t="s">
        <v>770</v>
      </c>
      <c r="AHC130" s="1039" t="s">
        <v>770</v>
      </c>
      <c r="AHD130" s="1145" t="s">
        <v>770</v>
      </c>
      <c r="AHE130" s="1039" t="s">
        <v>770</v>
      </c>
      <c r="AHF130" s="1145" t="s">
        <v>770</v>
      </c>
      <c r="AHG130" s="1039" t="s">
        <v>770</v>
      </c>
      <c r="AHH130" s="1145" t="s">
        <v>770</v>
      </c>
      <c r="AHI130" s="1039" t="s">
        <v>770</v>
      </c>
      <c r="AHJ130" s="1145" t="s">
        <v>770</v>
      </c>
      <c r="AHK130" s="1039" t="s">
        <v>770</v>
      </c>
      <c r="AHL130" s="1145" t="s">
        <v>770</v>
      </c>
      <c r="AHM130" s="1039" t="s">
        <v>770</v>
      </c>
      <c r="AHN130" s="1145" t="s">
        <v>770</v>
      </c>
      <c r="AHO130" s="1039" t="s">
        <v>770</v>
      </c>
      <c r="AHP130" s="749" t="s">
        <v>770</v>
      </c>
    </row>
    <row r="131" spans="1:900" hidden="1" x14ac:dyDescent="0.2">
      <c r="A131" s="1022"/>
      <c r="B131" s="1022"/>
      <c r="D131" s="1024"/>
      <c r="E131" s="1022"/>
      <c r="F131" s="1022"/>
      <c r="G131" s="1022"/>
      <c r="H131" s="1022"/>
      <c r="I131" s="1022"/>
      <c r="J131" s="1022"/>
      <c r="K131" s="1022"/>
      <c r="L131" s="1022"/>
      <c r="M131" s="1022"/>
      <c r="N131" s="1022"/>
      <c r="O131" s="1022"/>
      <c r="P131" s="1022"/>
      <c r="Q131" s="1022"/>
      <c r="R131" s="1022"/>
      <c r="S131" s="1022"/>
      <c r="T131" s="1022"/>
      <c r="V131" s="64"/>
      <c r="W131" s="64"/>
      <c r="X131" s="64"/>
      <c r="Y131" s="64"/>
      <c r="Z131" s="1098"/>
      <c r="AA131" s="1098"/>
      <c r="AB131" s="1098"/>
      <c r="AC131" s="1098"/>
      <c r="AD131" s="1098"/>
      <c r="AE131" s="1072"/>
      <c r="AF131" s="1042"/>
      <c r="AG131" s="1042"/>
      <c r="AH131" s="1042"/>
      <c r="AI131" s="1042"/>
      <c r="AJ131" s="1098"/>
      <c r="AK131" s="1098"/>
      <c r="AL131" s="1098"/>
      <c r="AM131" s="1098"/>
      <c r="AN131" s="1098"/>
      <c r="AO131" s="1072"/>
      <c r="AP131" s="1042"/>
      <c r="AQ131" s="1042"/>
      <c r="AR131" s="1042"/>
      <c r="AS131" s="1042"/>
      <c r="AT131" s="1098"/>
      <c r="AU131" s="1098"/>
      <c r="AV131" s="1098"/>
      <c r="AW131" s="1098"/>
      <c r="AX131" s="1098"/>
      <c r="AY131" s="1072"/>
      <c r="AZ131" s="1042"/>
      <c r="BA131" s="1042"/>
      <c r="BB131" s="1042"/>
      <c r="BC131" s="1042"/>
      <c r="BD131" s="1098"/>
      <c r="BE131" s="1098"/>
      <c r="BF131" s="1098"/>
      <c r="BG131" s="1098"/>
      <c r="BH131" s="1098"/>
      <c r="BI131" s="1072"/>
      <c r="BJ131" s="1042"/>
      <c r="BK131" s="1042"/>
      <c r="BL131" s="1042"/>
      <c r="BM131" s="1042"/>
      <c r="BN131" s="1042"/>
      <c r="BO131" s="1042"/>
      <c r="BP131" s="1042"/>
      <c r="BQ131" s="1073"/>
      <c r="BR131" s="1042"/>
      <c r="BS131" s="1042"/>
      <c r="BT131" s="1042"/>
      <c r="BU131" s="1042"/>
      <c r="BV131" s="1042"/>
      <c r="BW131" s="1042"/>
      <c r="BX131" s="1042"/>
      <c r="BY131" s="1073"/>
      <c r="BZ131" s="1042"/>
      <c r="CA131" s="1042"/>
      <c r="CB131" s="1042"/>
      <c r="CC131" s="1042"/>
      <c r="CD131" s="1042"/>
      <c r="CE131" s="1042"/>
      <c r="CF131" s="1042"/>
      <c r="CG131" s="1073"/>
      <c r="CH131" s="1042"/>
      <c r="CI131" s="1042"/>
      <c r="CJ131" s="1042"/>
      <c r="CK131" s="1042"/>
      <c r="CL131" s="1042"/>
      <c r="CM131" s="1042"/>
      <c r="CN131" s="1042"/>
      <c r="CO131" s="1073"/>
      <c r="CP131" s="1042"/>
      <c r="CQ131" s="1042"/>
      <c r="CR131" s="1042"/>
      <c r="CS131" s="1042"/>
      <c r="CT131" s="1042"/>
      <c r="CU131" s="1042"/>
      <c r="CV131" s="1042"/>
      <c r="CW131" s="1073"/>
      <c r="CX131" s="1042"/>
      <c r="CY131" s="1042"/>
      <c r="CZ131" s="1042"/>
      <c r="DA131" s="1042"/>
      <c r="DB131" s="1042"/>
      <c r="DC131" s="1042"/>
      <c r="DD131" s="1042"/>
      <c r="DE131" s="1073"/>
      <c r="DF131" s="1042"/>
      <c r="DG131" s="1042"/>
      <c r="DH131" s="1042"/>
      <c r="DI131" s="1042"/>
      <c r="DJ131" s="1035"/>
      <c r="DK131" s="1035"/>
      <c r="DL131" s="1035"/>
      <c r="DM131" s="1072"/>
      <c r="DN131" s="1035"/>
      <c r="DO131" s="1035"/>
      <c r="DP131" s="1042"/>
      <c r="DQ131" s="1042"/>
      <c r="DR131" s="1042"/>
      <c r="DS131" s="1042"/>
      <c r="DT131" s="1035"/>
      <c r="DU131" s="1072"/>
      <c r="DV131" s="1035"/>
      <c r="DW131" s="1035"/>
      <c r="DX131" s="1035"/>
      <c r="DY131" s="1035"/>
      <c r="DZ131" s="1042"/>
      <c r="EA131" s="1042"/>
      <c r="EB131" s="1042"/>
      <c r="EC131" s="1073"/>
      <c r="ED131" s="1035"/>
      <c r="EE131" s="1035"/>
      <c r="EF131" s="1035"/>
      <c r="EG131" s="1035"/>
      <c r="EH131" s="1035"/>
      <c r="EI131" s="1035"/>
      <c r="EJ131" s="1042"/>
      <c r="EK131" s="1073"/>
      <c r="EL131" s="1042"/>
      <c r="EM131" s="1042"/>
      <c r="EN131" s="1035"/>
      <c r="EO131" s="1035"/>
      <c r="EP131" s="1035"/>
      <c r="EQ131" s="1035"/>
      <c r="ER131" s="1035"/>
      <c r="ES131" s="1072"/>
      <c r="ET131" s="1035"/>
      <c r="EU131" s="1035"/>
      <c r="EV131" s="1035"/>
      <c r="EW131" s="1035"/>
      <c r="EX131" s="1035"/>
      <c r="EY131" s="1035"/>
      <c r="EZ131" s="1098"/>
      <c r="FA131" s="1098"/>
      <c r="FB131" s="1098"/>
      <c r="FC131" s="64"/>
      <c r="FD131" s="1098"/>
      <c r="FE131" s="1098"/>
      <c r="FF131" s="1098"/>
      <c r="FG131" s="1073"/>
      <c r="FH131" s="1035"/>
      <c r="FI131" s="1035"/>
      <c r="FJ131" s="1035"/>
      <c r="FK131" s="1035"/>
      <c r="FL131" s="1035"/>
      <c r="FM131" s="1035"/>
      <c r="FN131" s="1098"/>
      <c r="FO131" s="1098"/>
      <c r="FP131" s="1098"/>
      <c r="FQ131" s="1042"/>
      <c r="FR131" s="1098"/>
      <c r="FS131" s="1098"/>
      <c r="FT131" s="1098"/>
      <c r="FU131" s="1072"/>
      <c r="FV131" s="1035"/>
      <c r="FW131" s="1035"/>
      <c r="FX131" s="1035"/>
      <c r="FY131" s="1035"/>
      <c r="FZ131" s="1035"/>
      <c r="GA131" s="1042"/>
      <c r="GB131" s="1098"/>
      <c r="GC131" s="1098"/>
      <c r="GD131" s="1098"/>
      <c r="GE131" s="1035"/>
      <c r="GF131" s="1098"/>
      <c r="GG131" s="1098"/>
      <c r="GH131" s="1098"/>
      <c r="GI131" s="1072"/>
      <c r="GJ131" s="1035"/>
      <c r="GK131" s="1035"/>
      <c r="GL131" s="1042"/>
      <c r="GM131" s="1042"/>
      <c r="GN131" s="1035"/>
      <c r="GO131" s="1035"/>
      <c r="GP131" s="1098"/>
      <c r="GQ131" s="1098"/>
      <c r="GR131" s="1098"/>
      <c r="GS131" s="1042"/>
      <c r="GT131" s="1098"/>
      <c r="GU131" s="1098"/>
      <c r="GV131" s="1098"/>
      <c r="GW131" s="1073"/>
      <c r="GX131" s="1042"/>
      <c r="GY131" s="1042"/>
      <c r="GZ131" s="1035"/>
      <c r="HA131" s="1035"/>
      <c r="HB131" s="1035"/>
      <c r="HC131" s="1042"/>
      <c r="HD131" s="1098"/>
      <c r="HE131" s="1098"/>
      <c r="HF131" s="1098"/>
      <c r="HG131" s="1035"/>
      <c r="HH131" s="1098"/>
      <c r="HI131" s="1098"/>
      <c r="HJ131" s="1098"/>
      <c r="HK131" s="1073"/>
      <c r="HL131" s="1042"/>
      <c r="HM131" s="1042"/>
      <c r="HN131" s="1042"/>
      <c r="HO131" s="1042"/>
      <c r="HP131" s="1042"/>
      <c r="HQ131" s="1042"/>
      <c r="HR131" s="1098"/>
      <c r="HS131" s="1098"/>
      <c r="HT131" s="1098"/>
      <c r="HU131" s="1042"/>
      <c r="HV131" s="1098"/>
      <c r="HW131" s="1098"/>
      <c r="HX131" s="1098"/>
      <c r="HY131" s="1072"/>
      <c r="HZ131" s="1035"/>
      <c r="IA131" s="1035"/>
      <c r="IB131" s="1035"/>
      <c r="IC131" s="1035"/>
      <c r="ID131" s="1035"/>
      <c r="IE131" s="1035"/>
      <c r="IF131" s="1098"/>
      <c r="IG131" s="1098"/>
      <c r="IH131" s="1098"/>
      <c r="II131" s="1035"/>
      <c r="IJ131" s="1098"/>
      <c r="IK131" s="1098"/>
      <c r="IL131" s="1098"/>
      <c r="IM131" s="1072"/>
      <c r="IN131" s="1035"/>
      <c r="IO131" s="1035"/>
      <c r="IP131" s="1035"/>
      <c r="IQ131" s="1042"/>
      <c r="IR131" s="1042"/>
      <c r="IS131" s="1042"/>
      <c r="IT131" s="1098"/>
      <c r="IU131" s="1098"/>
      <c r="IV131" s="1098"/>
      <c r="IW131" s="1035"/>
      <c r="IX131" s="1098"/>
      <c r="IY131" s="1098"/>
      <c r="IZ131" s="1098"/>
      <c r="JA131" s="1072"/>
      <c r="JB131" s="1042"/>
      <c r="JC131" s="1042"/>
      <c r="JD131" s="1035"/>
      <c r="JE131" s="1035"/>
      <c r="JF131" s="1035"/>
      <c r="JG131" s="1073"/>
      <c r="JH131" s="1042"/>
      <c r="JI131" s="1042"/>
      <c r="JJ131" s="1035"/>
      <c r="JK131" s="1035"/>
      <c r="JL131" s="1035"/>
      <c r="JM131" s="1073"/>
      <c r="JN131" s="1060"/>
      <c r="JO131" s="1060"/>
      <c r="JP131" s="1060"/>
      <c r="JQ131" s="1060"/>
      <c r="JR131" s="1060"/>
      <c r="JS131" s="1072"/>
      <c r="JT131" s="1042"/>
      <c r="JU131" s="1042"/>
      <c r="JV131" s="1035"/>
      <c r="JW131" s="1035"/>
      <c r="JX131" s="1035"/>
      <c r="JY131" s="1042"/>
      <c r="JZ131" s="1042"/>
      <c r="KA131" s="1042"/>
      <c r="KB131" s="1042"/>
      <c r="KC131" s="1042"/>
      <c r="KD131" s="1042"/>
      <c r="KE131" s="1060"/>
      <c r="KF131" s="1072"/>
      <c r="KG131" s="1042"/>
      <c r="KH131" s="1042"/>
      <c r="KI131" s="1042"/>
      <c r="KJ131" s="1042"/>
      <c r="KK131" s="1042"/>
      <c r="KL131" s="1035"/>
      <c r="KM131" s="1035"/>
      <c r="KN131" s="1035"/>
      <c r="KO131" s="1035"/>
      <c r="KP131" s="1035"/>
      <c r="KQ131" s="1035"/>
      <c r="KR131" s="1060"/>
      <c r="KS131" s="1072"/>
      <c r="KT131" s="1042"/>
      <c r="KU131" s="1042"/>
      <c r="KV131" s="1042"/>
      <c r="KW131" s="1042"/>
      <c r="KX131" s="1042"/>
      <c r="KY131" s="1042"/>
      <c r="KZ131" s="1042"/>
      <c r="LA131" s="1042"/>
      <c r="LB131" s="1042"/>
      <c r="LC131" s="1035"/>
      <c r="LD131" s="1035"/>
      <c r="LE131" s="1060"/>
      <c r="LF131" s="1072"/>
      <c r="LG131" s="1042"/>
      <c r="LH131" s="1042"/>
      <c r="LI131" s="1042"/>
      <c r="LJ131" s="1042"/>
      <c r="LK131" s="1042"/>
      <c r="LL131" s="1042"/>
      <c r="LM131" s="1042"/>
      <c r="LN131" s="1042"/>
      <c r="LO131" s="1042"/>
      <c r="LP131" s="1035"/>
      <c r="LQ131" s="1035"/>
      <c r="LR131" s="1060"/>
      <c r="LS131" s="1072"/>
      <c r="LT131" s="1042"/>
      <c r="LU131" s="1042"/>
      <c r="LV131" s="1042"/>
      <c r="LW131" s="1042"/>
      <c r="LX131" s="1042"/>
      <c r="LY131" s="1042"/>
      <c r="LZ131" s="1042"/>
      <c r="MA131" s="1042"/>
      <c r="MB131" s="1042"/>
      <c r="MC131" s="1035"/>
      <c r="MD131" s="1035"/>
      <c r="ME131" s="1060"/>
      <c r="MF131" s="1072"/>
      <c r="MG131" s="1042"/>
      <c r="MH131" s="1042"/>
      <c r="MI131" s="1042"/>
      <c r="MJ131" s="1042"/>
      <c r="MK131" s="1042"/>
      <c r="ML131" s="1042"/>
      <c r="MM131" s="1042"/>
      <c r="MN131" s="1042"/>
      <c r="MO131" s="1042"/>
      <c r="MP131" s="1035"/>
      <c r="MQ131" s="1035"/>
      <c r="MR131" s="1060"/>
      <c r="MS131" s="1072"/>
      <c r="MT131" s="1042"/>
      <c r="MU131" s="1042"/>
      <c r="MV131" s="1042"/>
      <c r="MW131" s="1042"/>
      <c r="MX131" s="1042"/>
      <c r="MY131" s="1042"/>
      <c r="MZ131" s="1042"/>
      <c r="NA131" s="1042"/>
      <c r="NB131" s="1042"/>
      <c r="NC131" s="1035"/>
      <c r="ND131" s="1035"/>
      <c r="NE131" s="1060"/>
      <c r="NF131" s="1072"/>
      <c r="NG131" s="1042"/>
      <c r="NH131" s="1042"/>
      <c r="NI131" s="1042"/>
      <c r="NJ131" s="1042"/>
      <c r="NK131" s="1042"/>
      <c r="NL131" s="1042"/>
      <c r="NM131" s="1042"/>
      <c r="NN131" s="1042"/>
      <c r="NO131" s="1042"/>
      <c r="NP131" s="1035"/>
      <c r="NQ131" s="1035"/>
      <c r="NR131" s="1060"/>
      <c r="NS131" s="1072"/>
      <c r="NT131" s="1042"/>
      <c r="NU131" s="1042"/>
      <c r="NV131" s="1042"/>
      <c r="NW131" s="1042"/>
      <c r="NX131" s="1042"/>
      <c r="NY131" s="1042"/>
      <c r="NZ131" s="1042"/>
      <c r="OA131" s="1042"/>
      <c r="OB131" s="1042"/>
      <c r="OC131" s="1035"/>
      <c r="OD131" s="1035"/>
      <c r="OE131" s="1060"/>
      <c r="OF131" s="1072"/>
      <c r="OG131" s="1042"/>
      <c r="OH131" s="1042"/>
      <c r="OI131" s="1042"/>
      <c r="OJ131" s="1042"/>
      <c r="OK131" s="1042"/>
      <c r="OL131" s="1042"/>
      <c r="OM131" s="1042"/>
      <c r="ON131" s="1042"/>
      <c r="OO131" s="1042"/>
      <c r="OP131" s="1035"/>
      <c r="OQ131" s="1035"/>
      <c r="OR131" s="1060"/>
      <c r="OS131" s="1072"/>
      <c r="OT131" s="1042"/>
      <c r="OU131" s="1042"/>
      <c r="OV131" s="1060"/>
      <c r="OW131" s="1072"/>
      <c r="OX131" s="1042"/>
      <c r="OY131" s="1060"/>
      <c r="OZ131" s="1042"/>
      <c r="PA131" s="1060"/>
      <c r="PB131" s="1072"/>
      <c r="PC131" s="1035"/>
      <c r="PD131" s="1035"/>
      <c r="PE131" s="1073"/>
      <c r="PF131" s="1042"/>
      <c r="PG131" s="1042"/>
      <c r="PH131" s="1073"/>
      <c r="PI131" s="1042"/>
      <c r="PJ131" s="1042"/>
      <c r="PK131" s="1072"/>
      <c r="PL131" s="1042"/>
      <c r="PM131" s="1042"/>
      <c r="PN131" s="1073"/>
      <c r="PO131" s="1042"/>
      <c r="PP131" s="1042"/>
      <c r="PQ131" s="1073"/>
      <c r="PR131" s="1042"/>
      <c r="PS131" s="1042"/>
      <c r="PT131" s="1073"/>
      <c r="PU131" s="1042"/>
      <c r="PV131" s="1042"/>
      <c r="PW131" s="1042"/>
      <c r="PX131" s="1042"/>
      <c r="PY131" s="1042"/>
      <c r="PZ131" s="1042"/>
      <c r="QA131" s="1042"/>
      <c r="QB131" s="1073"/>
      <c r="QC131" s="1042"/>
      <c r="QD131" s="1042"/>
      <c r="QE131" s="1042"/>
      <c r="QF131" s="1042"/>
      <c r="QG131" s="1042"/>
      <c r="QH131" s="1042"/>
      <c r="QI131" s="1042"/>
      <c r="QJ131" s="1042"/>
      <c r="QK131" s="1073"/>
      <c r="QL131" s="1035"/>
      <c r="QM131" s="1035"/>
      <c r="QN131" s="1035"/>
      <c r="QO131" s="1042"/>
      <c r="QP131" s="1042"/>
      <c r="QQ131" s="1042"/>
      <c r="QR131" s="1042"/>
      <c r="QS131" s="1042"/>
      <c r="QT131" s="1035"/>
      <c r="QU131" s="1035"/>
      <c r="QV131" s="1035"/>
      <c r="QW131" s="1035"/>
      <c r="QX131" s="1042"/>
      <c r="QY131" s="1042"/>
      <c r="QZ131" s="1042"/>
      <c r="RA131" s="1042"/>
      <c r="RB131" s="1042"/>
      <c r="RC131" s="1035"/>
      <c r="RD131" s="1035"/>
      <c r="RE131" s="1035"/>
      <c r="RF131" s="1035"/>
      <c r="RG131" s="1042"/>
      <c r="RH131" s="1042"/>
      <c r="RI131" s="1042"/>
      <c r="RJ131" s="1073"/>
      <c r="RK131" s="1042"/>
      <c r="RL131" s="1035"/>
      <c r="RM131" s="1035"/>
      <c r="RN131" s="1035"/>
      <c r="RO131" s="1035"/>
      <c r="RP131" s="1042"/>
      <c r="RQ131" s="1042"/>
      <c r="RR131" s="1042"/>
      <c r="RS131" s="1042"/>
      <c r="RT131" s="1042"/>
      <c r="RU131" s="1035"/>
      <c r="RV131" s="1035"/>
      <c r="RW131" s="1035"/>
      <c r="RX131" s="1035"/>
      <c r="RY131" s="1035"/>
      <c r="RZ131" s="1035"/>
      <c r="SA131" s="1035"/>
      <c r="SB131" s="1035"/>
      <c r="SC131" s="1035"/>
      <c r="SD131" s="1035"/>
      <c r="SE131" s="1042"/>
      <c r="SF131" s="1042"/>
      <c r="SG131" s="1042"/>
      <c r="SH131" s="1042"/>
      <c r="SI131" s="1073"/>
      <c r="SJ131" s="1042"/>
      <c r="SK131" s="1042"/>
      <c r="SL131" s="1042"/>
      <c r="SM131" s="1042"/>
      <c r="SN131" s="1042"/>
      <c r="SO131" s="1042"/>
      <c r="SP131" s="1042"/>
      <c r="SQ131" s="1042"/>
      <c r="SR131" s="1042"/>
      <c r="SS131" s="1042"/>
      <c r="ST131" s="1042"/>
      <c r="SU131" s="1042"/>
      <c r="SV131" s="1042"/>
      <c r="SW131" s="1042"/>
      <c r="SX131" s="1042"/>
      <c r="SY131" s="1042"/>
      <c r="SZ131" s="1042"/>
      <c r="TA131" s="1042"/>
      <c r="TB131" s="1042"/>
      <c r="TC131" s="1042"/>
      <c r="TD131" s="1042"/>
      <c r="TE131" s="1042"/>
      <c r="TF131" s="1042"/>
      <c r="TG131" s="1042"/>
      <c r="TH131" s="1073"/>
      <c r="TI131" s="1042"/>
      <c r="TJ131" s="1042"/>
      <c r="TK131" s="1042"/>
      <c r="TL131" s="1060"/>
      <c r="TM131" s="1060"/>
      <c r="TN131" s="1060"/>
      <c r="TO131" s="1073"/>
      <c r="TP131" s="1042"/>
      <c r="TQ131" s="1042"/>
      <c r="TR131" s="1042"/>
      <c r="TS131" s="1060"/>
      <c r="TT131" s="1060"/>
      <c r="TU131" s="1060"/>
      <c r="TV131" s="1073"/>
      <c r="TW131" s="1042"/>
      <c r="TX131" s="1042"/>
      <c r="TY131" s="1042"/>
      <c r="TZ131" s="1060"/>
      <c r="UA131" s="1060"/>
      <c r="UB131" s="1060"/>
      <c r="UC131" s="1073"/>
      <c r="UD131" s="1042"/>
      <c r="UE131" s="1042"/>
      <c r="UF131" s="1042"/>
      <c r="UG131" s="1060"/>
      <c r="UH131" s="1060"/>
      <c r="UI131" s="1060"/>
      <c r="UJ131" s="1073"/>
      <c r="UK131" s="1042"/>
      <c r="UL131" s="1042"/>
      <c r="UM131" s="1042"/>
      <c r="UN131" s="1060"/>
      <c r="UO131" s="1060"/>
      <c r="UP131" s="1060"/>
      <c r="UQ131" s="1073"/>
      <c r="UR131" s="1042"/>
      <c r="US131" s="1042"/>
      <c r="UT131" s="1042"/>
      <c r="UU131" s="1042"/>
      <c r="UV131" s="1060"/>
      <c r="UW131" s="1042"/>
      <c r="UX131" s="1072"/>
      <c r="UY131" s="1042"/>
      <c r="UZ131" s="1042"/>
      <c r="VA131" s="1042"/>
      <c r="VB131" s="1042"/>
      <c r="VC131" s="1060"/>
      <c r="VD131" s="1060"/>
      <c r="VE131" s="1072"/>
      <c r="VF131" s="1042"/>
      <c r="VG131" s="1035"/>
      <c r="VH131" s="1035"/>
      <c r="VI131" s="1042"/>
      <c r="VJ131" s="1042"/>
      <c r="VK131" s="1042"/>
      <c r="VL131" s="1042"/>
      <c r="VM131" s="1072"/>
      <c r="VN131" s="1035"/>
      <c r="VO131" s="1035"/>
      <c r="VP131" s="1042"/>
      <c r="VQ131" s="1042"/>
      <c r="VR131" s="1042"/>
      <c r="VS131" s="1073"/>
      <c r="VT131" s="1042"/>
      <c r="VU131" s="1042"/>
      <c r="VV131" s="1042"/>
      <c r="VW131" s="1035"/>
      <c r="VX131" s="1042"/>
      <c r="VY131" s="1060"/>
      <c r="VZ131" s="1072"/>
      <c r="WA131" s="1042"/>
      <c r="WB131" s="1042"/>
      <c r="WC131" s="1042"/>
      <c r="WD131" s="1042"/>
      <c r="WE131" s="1042"/>
      <c r="WF131" s="1042"/>
      <c r="WG131" s="1073"/>
      <c r="WH131" s="1035"/>
      <c r="WI131" s="1035"/>
      <c r="WJ131" s="1060"/>
      <c r="WK131" s="1073"/>
      <c r="WL131" s="1042"/>
      <c r="WM131" s="1060"/>
      <c r="WN131" s="1060"/>
      <c r="WO131" s="1072"/>
      <c r="WP131" s="1042"/>
      <c r="WQ131" s="1060"/>
      <c r="WR131" s="1060"/>
      <c r="WS131" s="1072"/>
      <c r="WT131" s="1042"/>
      <c r="WU131" s="1060"/>
      <c r="WV131" s="1060"/>
      <c r="WW131" s="1072"/>
      <c r="WX131" s="1035"/>
      <c r="XC131" s="1042"/>
      <c r="XD131" s="1072"/>
      <c r="XE131" s="1035"/>
      <c r="XF131" s="1035"/>
      <c r="XG131" s="1060"/>
      <c r="XH131" s="1060"/>
      <c r="XI131" s="1060"/>
      <c r="XJ131" s="1035"/>
      <c r="XK131" s="1042"/>
      <c r="XL131" s="1060"/>
      <c r="XM131" s="1060"/>
      <c r="XN131" s="1060"/>
      <c r="XO131" s="1042"/>
      <c r="XP131" s="1042"/>
      <c r="XQ131" s="1060"/>
      <c r="XR131" s="1060"/>
      <c r="XS131" s="1060"/>
      <c r="XT131" s="1042"/>
      <c r="XU131" s="1042"/>
      <c r="XV131" s="1060"/>
      <c r="XW131" s="1060"/>
      <c r="XX131" s="1060"/>
      <c r="XY131" s="1042"/>
      <c r="XZ131" s="1042"/>
      <c r="YA131" s="1060"/>
      <c r="YB131" s="1060"/>
      <c r="YC131" s="1060"/>
      <c r="YD131" s="1042"/>
      <c r="YE131" s="1042"/>
      <c r="YF131" s="1060"/>
      <c r="YG131" s="1060"/>
      <c r="YH131" s="1060"/>
      <c r="YI131" s="1042"/>
      <c r="YJ131" s="1042"/>
      <c r="YK131" s="1060"/>
      <c r="YL131" s="1060"/>
      <c r="YM131" s="1072"/>
      <c r="YN131" s="1042"/>
      <c r="YO131" s="1042"/>
      <c r="YP131" s="1035"/>
      <c r="YQ131" s="1035"/>
      <c r="YR131" s="1035"/>
      <c r="YS131" s="1042"/>
      <c r="YT131" s="1073"/>
      <c r="YU131" s="1035"/>
      <c r="YV131" s="1035"/>
      <c r="YW131" s="1060"/>
      <c r="YX131" s="1060"/>
      <c r="YY131" s="1060"/>
      <c r="YZ131" s="1042"/>
      <c r="ZA131" s="1042"/>
      <c r="ZB131" s="1060"/>
      <c r="ZC131" s="1060"/>
      <c r="ZD131" s="1060"/>
      <c r="ZE131" s="1035"/>
      <c r="ZF131" s="1042"/>
      <c r="ZG131" s="1060"/>
      <c r="ZH131" s="1060"/>
      <c r="ZI131" s="1060"/>
      <c r="ZJ131" s="1035"/>
      <c r="ZK131" s="1035"/>
      <c r="ZL131" s="1060"/>
      <c r="ZM131" s="1060"/>
      <c r="ZN131" s="1072"/>
      <c r="ZO131" s="1042"/>
      <c r="ZP131" s="1042"/>
      <c r="ZQ131" s="1042"/>
      <c r="ZR131" s="1060"/>
      <c r="ZS131" s="1035"/>
      <c r="ZT131" s="1035"/>
      <c r="ZU131" s="1035"/>
      <c r="ZV131" s="1060"/>
      <c r="ZW131" s="1060"/>
      <c r="ZX131" s="1060"/>
      <c r="ZY131" s="1060"/>
      <c r="ZZ131" s="1060"/>
      <c r="AAA131" s="1072"/>
      <c r="AAB131" s="1042"/>
      <c r="AAC131" s="1042"/>
      <c r="AAD131" s="1042"/>
      <c r="AAE131" s="1060"/>
      <c r="AAF131" s="1035"/>
      <c r="AAG131" s="1060"/>
      <c r="AAH131" s="1060"/>
      <c r="AAI131" s="1060"/>
      <c r="AAJ131" s="1035"/>
      <c r="AAK131" s="1035"/>
      <c r="AAL131" s="1060"/>
      <c r="AAM131" s="1060"/>
      <c r="AAN131" s="1072"/>
      <c r="AAO131" s="1035"/>
      <c r="AAP131" s="1035"/>
      <c r="AAQ131" s="1060"/>
      <c r="AAR131" s="1060"/>
      <c r="AAS131" s="1060"/>
      <c r="AAT131" s="1035"/>
      <c r="AAU131" s="1035"/>
      <c r="AAV131" s="1060"/>
      <c r="AAW131" s="1060"/>
      <c r="AAX131" s="1072"/>
      <c r="AAY131" s="1035"/>
      <c r="AAZ131" s="1035"/>
      <c r="ABA131" s="1035"/>
      <c r="ABB131" s="1060"/>
      <c r="ABC131" s="1035"/>
      <c r="ABD131" s="1060"/>
      <c r="ABE131" s="1060"/>
      <c r="ABF131" s="1060"/>
      <c r="ABG131" s="1035"/>
      <c r="ABH131" s="1035"/>
      <c r="ABI131" s="1060"/>
      <c r="ABJ131" s="1060"/>
      <c r="ABK131" s="1072"/>
      <c r="ABL131" s="1035"/>
      <c r="ABM131" s="1035"/>
      <c r="ABN131" s="1042"/>
      <c r="ABO131" s="1042"/>
      <c r="ABP131" s="1035"/>
      <c r="ABQ131" s="1035"/>
      <c r="ABR131" s="1035"/>
      <c r="ABS131" s="1042"/>
      <c r="ABT131" s="1042"/>
      <c r="ABU131" s="1035"/>
      <c r="ABV131" s="1035"/>
      <c r="ABW131" s="1072"/>
      <c r="ABX131" s="1042"/>
      <c r="ABY131" s="1042"/>
      <c r="ABZ131" s="1035"/>
      <c r="ACA131" s="1035"/>
      <c r="ACB131" s="1035"/>
      <c r="ACC131" s="1042"/>
      <c r="ACD131" s="1042"/>
      <c r="ACE131" s="1035"/>
      <c r="ACF131" s="1035"/>
      <c r="ACG131" s="1035"/>
      <c r="ACH131" s="1042"/>
      <c r="ACI131" s="1042"/>
      <c r="ACJ131" s="1042"/>
      <c r="ACK131" s="1042"/>
      <c r="ACL131" s="1042"/>
      <c r="ACM131" s="1042"/>
      <c r="ACN131" s="1042"/>
      <c r="ACO131" s="1042"/>
      <c r="ACP131" s="1042"/>
      <c r="ACQ131" s="1042"/>
      <c r="ACR131" s="1042"/>
      <c r="ACS131" s="1042"/>
      <c r="ACT131" s="1042"/>
      <c r="ACU131" s="1042"/>
      <c r="ACV131" s="1042"/>
      <c r="ACW131" s="1042"/>
      <c r="ACX131" s="1042"/>
      <c r="ACY131" s="1042"/>
      <c r="ACZ131" s="1042"/>
      <c r="ADA131" s="1042"/>
      <c r="ADB131" s="1042"/>
      <c r="ADC131" s="1042"/>
      <c r="ADD131" s="1042"/>
      <c r="ADE131" s="1042"/>
      <c r="ADF131" s="1035"/>
      <c r="ADG131" s="1035"/>
      <c r="ADH131" s="1035"/>
      <c r="ADI131" s="1042"/>
      <c r="ADJ131" s="1042"/>
      <c r="ADK131" s="1042"/>
      <c r="ADL131" s="1042"/>
      <c r="ADM131" s="1072"/>
      <c r="ADN131" s="1035"/>
      <c r="ADO131" s="1035"/>
      <c r="ADP131" s="1060"/>
      <c r="ADQ131" s="1035"/>
      <c r="ADR131" s="1060"/>
      <c r="ADS131" s="1042"/>
      <c r="ADT131" s="1042"/>
      <c r="ADU131" s="1060"/>
      <c r="ADV131" s="1042"/>
      <c r="ADW131" s="1060"/>
      <c r="ADX131" s="1035"/>
      <c r="ADY131" s="1060"/>
      <c r="ADZ131" s="1035"/>
      <c r="AEA131" s="1060"/>
      <c r="AEB131" s="1035"/>
      <c r="AEC131" s="1035"/>
      <c r="AED131" s="1060"/>
      <c r="AEE131" s="1035"/>
      <c r="AEF131" s="1060"/>
      <c r="AEG131" s="1035"/>
      <c r="AEH131" s="1060"/>
      <c r="AEI131" s="1042"/>
      <c r="AEJ131" s="1060"/>
      <c r="AEK131" s="1042"/>
      <c r="AEL131" s="1060"/>
      <c r="AEM131" s="1042"/>
      <c r="AEN131" s="1060"/>
      <c r="AEO131" s="1042"/>
      <c r="AEP131" s="1073"/>
      <c r="AEQ131" s="1042"/>
      <c r="AER131" s="1042"/>
      <c r="AES131" s="1144"/>
      <c r="AET131" s="64"/>
      <c r="AEU131" s="1144"/>
      <c r="AEV131" s="1042"/>
      <c r="AEW131" s="1144"/>
      <c r="AEX131" s="1042"/>
      <c r="AEY131" s="1042"/>
      <c r="AEZ131" s="1144"/>
      <c r="AFA131" s="65"/>
      <c r="AFB131" s="1144"/>
      <c r="AFC131" s="65"/>
      <c r="AFD131" s="1144"/>
      <c r="AFE131" s="1042"/>
      <c r="AFF131" s="1144"/>
      <c r="AFG131" s="1042"/>
      <c r="AFH131" s="1144"/>
      <c r="AFI131" s="1042"/>
      <c r="AFJ131" s="1042"/>
      <c r="AFK131" s="1144"/>
      <c r="AFL131" s="65"/>
      <c r="AFM131" s="1144"/>
      <c r="AFN131" s="65"/>
      <c r="AFO131" s="1144"/>
      <c r="AFP131" s="65"/>
      <c r="AFQ131" s="1144"/>
      <c r="AFR131" s="65"/>
      <c r="AFS131" s="1144"/>
      <c r="AFT131" s="65"/>
      <c r="AFU131" s="1144"/>
      <c r="AFV131" s="1042"/>
      <c r="AFW131" s="1144"/>
      <c r="AFX131" s="1042"/>
      <c r="AFY131" s="1144"/>
      <c r="AFZ131" s="1042"/>
      <c r="AGA131" s="1144"/>
      <c r="AGB131" s="1042"/>
      <c r="AGC131" s="802"/>
      <c r="AGD131" s="1042"/>
    </row>
    <row r="132" spans="1:900" ht="12.75" hidden="1" customHeight="1" x14ac:dyDescent="0.2">
      <c r="A132" s="61"/>
      <c r="B132" s="59" t="s">
        <v>792</v>
      </c>
      <c r="C132" s="1017" t="s">
        <v>793</v>
      </c>
      <c r="D132" s="60"/>
      <c r="E132" s="59"/>
      <c r="F132" s="59"/>
      <c r="G132" s="59"/>
      <c r="H132" s="59"/>
      <c r="I132" s="59"/>
      <c r="J132" s="59"/>
      <c r="K132" s="59"/>
      <c r="L132" s="59"/>
      <c r="M132" s="59"/>
      <c r="N132" s="59"/>
      <c r="O132" s="59"/>
      <c r="P132" s="59"/>
      <c r="Q132" s="59"/>
      <c r="R132" s="59"/>
      <c r="S132" s="59"/>
      <c r="T132" s="59"/>
      <c r="U132" s="1083"/>
      <c r="V132" s="65"/>
      <c r="W132" s="65"/>
      <c r="X132" s="65"/>
      <c r="Y132" s="65"/>
      <c r="Z132" s="1098"/>
      <c r="AA132" s="1098"/>
      <c r="AB132" s="1098"/>
      <c r="AC132" s="1098"/>
      <c r="AD132" s="1098"/>
      <c r="AE132" s="1072"/>
      <c r="AF132" s="1042"/>
      <c r="AG132" s="1042"/>
      <c r="AH132" s="1042"/>
      <c r="AI132" s="1042"/>
      <c r="AJ132" s="1098"/>
      <c r="AK132" s="1098"/>
      <c r="AL132" s="1098"/>
      <c r="AM132" s="1098"/>
      <c r="AN132" s="1098"/>
      <c r="AO132" s="1072"/>
      <c r="AP132" s="1042"/>
      <c r="AQ132" s="1042"/>
      <c r="AR132" s="1042"/>
      <c r="AS132" s="1042"/>
      <c r="AT132" s="1098"/>
      <c r="AU132" s="1098"/>
      <c r="AV132" s="1098"/>
      <c r="AW132" s="1098"/>
      <c r="AX132" s="1098"/>
      <c r="AY132" s="1072"/>
      <c r="AZ132" s="1042"/>
      <c r="BA132" s="1042"/>
      <c r="BB132" s="1042"/>
      <c r="BC132" s="1042"/>
      <c r="BD132" s="1098"/>
      <c r="BE132" s="1098"/>
      <c r="BF132" s="1098"/>
      <c r="BG132" s="1098"/>
      <c r="BH132" s="1098"/>
      <c r="BI132" s="1072"/>
      <c r="BJ132" s="1042"/>
      <c r="BK132" s="1042"/>
      <c r="BL132" s="1042"/>
      <c r="BM132" s="1042"/>
      <c r="BN132" s="1042"/>
      <c r="BO132" s="1042"/>
      <c r="BP132" s="1042"/>
      <c r="BQ132" s="1073"/>
      <c r="BR132" s="1042"/>
      <c r="BS132" s="1042"/>
      <c r="BT132" s="1042"/>
      <c r="BU132" s="1042"/>
      <c r="BV132" s="1042"/>
      <c r="BW132" s="1042"/>
      <c r="BX132" s="1042"/>
      <c r="BY132" s="1073"/>
      <c r="BZ132" s="1042"/>
      <c r="CA132" s="1042"/>
      <c r="CB132" s="1042"/>
      <c r="CC132" s="1042"/>
      <c r="CD132" s="1042"/>
      <c r="CE132" s="1042"/>
      <c r="CF132" s="1042"/>
      <c r="CG132" s="1073"/>
      <c r="CH132" s="1042"/>
      <c r="CI132" s="1042"/>
      <c r="CJ132" s="1042"/>
      <c r="CK132" s="1042"/>
      <c r="CL132" s="1042"/>
      <c r="CM132" s="1042"/>
      <c r="CN132" s="1042"/>
      <c r="CO132" s="1073"/>
      <c r="CP132" s="1042"/>
      <c r="CQ132" s="1042"/>
      <c r="CR132" s="1042"/>
      <c r="CS132" s="1042"/>
      <c r="CT132" s="1042"/>
      <c r="CU132" s="1042"/>
      <c r="CV132" s="1042"/>
      <c r="CW132" s="1073"/>
      <c r="CX132" s="1042"/>
      <c r="CY132" s="1042"/>
      <c r="CZ132" s="1042"/>
      <c r="DA132" s="1042"/>
      <c r="DB132" s="1042"/>
      <c r="DC132" s="1042"/>
      <c r="DD132" s="1042"/>
      <c r="DE132" s="1073"/>
      <c r="DF132" s="1042"/>
      <c r="DG132" s="1042"/>
      <c r="DH132" s="1042"/>
      <c r="DI132" s="1042"/>
      <c r="DJ132" s="1035"/>
      <c r="DK132" s="1035"/>
      <c r="DL132" s="1035"/>
      <c r="DM132" s="1072"/>
      <c r="DN132" s="1035"/>
      <c r="DO132" s="1035"/>
      <c r="DP132" s="1042"/>
      <c r="DQ132" s="1042"/>
      <c r="DR132" s="1042"/>
      <c r="DS132" s="1042"/>
      <c r="DT132" s="1035"/>
      <c r="DU132" s="1072"/>
      <c r="DV132" s="1035"/>
      <c r="DW132" s="1035"/>
      <c r="DX132" s="1035"/>
      <c r="DY132" s="1035"/>
      <c r="DZ132" s="1042"/>
      <c r="EA132" s="1042"/>
      <c r="EB132" s="1042"/>
      <c r="EC132" s="1073"/>
      <c r="ED132" s="1035"/>
      <c r="EE132" s="1035"/>
      <c r="EF132" s="1035"/>
      <c r="EG132" s="1035"/>
      <c r="EH132" s="1035"/>
      <c r="EI132" s="1035"/>
      <c r="EJ132" s="1042"/>
      <c r="EK132" s="1073"/>
      <c r="EL132" s="1042"/>
      <c r="EM132" s="1042"/>
      <c r="EN132" s="1035"/>
      <c r="EO132" s="1035"/>
      <c r="EP132" s="1035"/>
      <c r="EQ132" s="1035"/>
      <c r="ER132" s="1035"/>
      <c r="ES132" s="1072"/>
      <c r="ET132" s="1035"/>
      <c r="EU132" s="1035"/>
      <c r="EV132" s="1035"/>
      <c r="EW132" s="1035"/>
      <c r="EX132" s="1035"/>
      <c r="EY132" s="1035"/>
      <c r="EZ132" s="1098"/>
      <c r="FA132" s="1098"/>
      <c r="FB132" s="1098"/>
      <c r="FC132" s="64"/>
      <c r="FD132" s="1098"/>
      <c r="FE132" s="1098"/>
      <c r="FF132" s="1098"/>
      <c r="FG132" s="1073"/>
      <c r="FH132" s="1035"/>
      <c r="FI132" s="1035"/>
      <c r="FJ132" s="1035"/>
      <c r="FK132" s="1035"/>
      <c r="FL132" s="1035"/>
      <c r="FM132" s="1035"/>
      <c r="FN132" s="1098"/>
      <c r="FO132" s="1098"/>
      <c r="FP132" s="1098"/>
      <c r="FQ132" s="1042"/>
      <c r="FR132" s="1098"/>
      <c r="FS132" s="1098"/>
      <c r="FT132" s="1098"/>
      <c r="FU132" s="1072"/>
      <c r="FV132" s="1035"/>
      <c r="FW132" s="1035"/>
      <c r="FX132" s="1035"/>
      <c r="FY132" s="1035"/>
      <c r="FZ132" s="1035"/>
      <c r="GA132" s="1043"/>
      <c r="GB132" s="1098"/>
      <c r="GC132" s="1098"/>
      <c r="GD132" s="1098"/>
      <c r="GE132" s="1035"/>
      <c r="GF132" s="1098"/>
      <c r="GG132" s="1098"/>
      <c r="GH132" s="1098"/>
      <c r="GI132" s="1072"/>
      <c r="GJ132" s="1035"/>
      <c r="GK132" s="1035"/>
      <c r="GL132" s="1042"/>
      <c r="GM132" s="1042"/>
      <c r="GN132" s="1035"/>
      <c r="GO132" s="1035"/>
      <c r="GP132" s="1098"/>
      <c r="GQ132" s="1098"/>
      <c r="GR132" s="1098"/>
      <c r="GS132" s="1042"/>
      <c r="GT132" s="1098"/>
      <c r="GU132" s="1098"/>
      <c r="GV132" s="1098"/>
      <c r="GW132" s="1073"/>
      <c r="GX132" s="1042"/>
      <c r="GY132" s="1042"/>
      <c r="GZ132" s="1035"/>
      <c r="HA132" s="1035"/>
      <c r="HB132" s="1035"/>
      <c r="HC132" s="1042"/>
      <c r="HD132" s="1098"/>
      <c r="HE132" s="1098"/>
      <c r="HF132" s="1098"/>
      <c r="HG132" s="1035"/>
      <c r="HH132" s="1098"/>
      <c r="HI132" s="1098"/>
      <c r="HJ132" s="1098"/>
      <c r="HK132" s="1073"/>
      <c r="HL132" s="1042"/>
      <c r="HM132" s="1042"/>
      <c r="HN132" s="1042"/>
      <c r="HO132" s="1042"/>
      <c r="HP132" s="1042"/>
      <c r="HQ132" s="1042"/>
      <c r="HR132" s="1098"/>
      <c r="HS132" s="1098"/>
      <c r="HT132" s="1098"/>
      <c r="HU132" s="1042"/>
      <c r="HV132" s="1098"/>
      <c r="HW132" s="1098"/>
      <c r="HX132" s="1098"/>
      <c r="HY132" s="1072"/>
      <c r="HZ132" s="1035"/>
      <c r="IA132" s="1035"/>
      <c r="IB132" s="1035"/>
      <c r="IC132" s="1035"/>
      <c r="ID132" s="1035"/>
      <c r="IE132" s="1035"/>
      <c r="IF132" s="1098"/>
      <c r="IG132" s="1098"/>
      <c r="IH132" s="1098"/>
      <c r="II132" s="1035"/>
      <c r="IJ132" s="1098"/>
      <c r="IK132" s="1098"/>
      <c r="IL132" s="1098"/>
      <c r="IM132" s="1072"/>
      <c r="IN132" s="1035"/>
      <c r="IO132" s="1035"/>
      <c r="IP132" s="1035"/>
      <c r="IQ132" s="1043"/>
      <c r="IR132" s="1043"/>
      <c r="IS132" s="1043"/>
      <c r="IT132" s="1098"/>
      <c r="IU132" s="1098"/>
      <c r="IV132" s="1098"/>
      <c r="IW132" s="1035"/>
      <c r="IX132" s="1098"/>
      <c r="IY132" s="1098"/>
      <c r="IZ132" s="1098"/>
      <c r="JA132" s="1072"/>
      <c r="JB132" s="1042"/>
      <c r="JC132" s="1042"/>
      <c r="JD132" s="1035"/>
      <c r="JE132" s="1035"/>
      <c r="JF132" s="1035"/>
      <c r="JG132" s="1073"/>
      <c r="JH132" s="1042"/>
      <c r="JI132" s="1042"/>
      <c r="JJ132" s="1035"/>
      <c r="JK132" s="1035"/>
      <c r="JL132" s="1035"/>
      <c r="JM132" s="1073"/>
      <c r="JN132" s="1060"/>
      <c r="JO132" s="1060"/>
      <c r="JP132" s="1060"/>
      <c r="JQ132" s="1060"/>
      <c r="JR132" s="1060"/>
      <c r="JS132" s="1072"/>
      <c r="JT132" s="1042"/>
      <c r="JU132" s="1042"/>
      <c r="JV132" s="1035"/>
      <c r="JW132" s="1035"/>
      <c r="JX132" s="1035"/>
      <c r="JY132" s="1042"/>
      <c r="JZ132" s="1042"/>
      <c r="KA132" s="1042"/>
      <c r="KB132" s="1042"/>
      <c r="KC132" s="1042"/>
      <c r="KD132" s="1042"/>
      <c r="KE132" s="1060"/>
      <c r="KF132" s="1072"/>
      <c r="KG132" s="1042"/>
      <c r="KH132" s="1042"/>
      <c r="KI132" s="1042"/>
      <c r="KJ132" s="1042"/>
      <c r="KK132" s="1042"/>
      <c r="KL132" s="1035"/>
      <c r="KM132" s="1035"/>
      <c r="KN132" s="1035"/>
      <c r="KO132" s="1035"/>
      <c r="KP132" s="1035"/>
      <c r="KQ132" s="1035"/>
      <c r="KR132" s="1060"/>
      <c r="KS132" s="1072"/>
      <c r="KT132" s="1042"/>
      <c r="KU132" s="1042"/>
      <c r="KV132" s="1042"/>
      <c r="KW132" s="1042"/>
      <c r="KX132" s="1042"/>
      <c r="KY132" s="1042"/>
      <c r="KZ132" s="1042"/>
      <c r="LA132" s="1042"/>
      <c r="LB132" s="1042"/>
      <c r="LC132" s="1035"/>
      <c r="LD132" s="1035"/>
      <c r="LE132" s="1060"/>
      <c r="LF132" s="1072"/>
      <c r="LG132" s="1042"/>
      <c r="LH132" s="1042"/>
      <c r="LI132" s="1042"/>
      <c r="LJ132" s="1042"/>
      <c r="LK132" s="1042"/>
      <c r="LL132" s="1042"/>
      <c r="LM132" s="1042"/>
      <c r="LN132" s="1042"/>
      <c r="LO132" s="1042"/>
      <c r="LP132" s="1035"/>
      <c r="LQ132" s="1035"/>
      <c r="LR132" s="1060"/>
      <c r="LS132" s="1072"/>
      <c r="LT132" s="1042"/>
      <c r="LU132" s="1042"/>
      <c r="LV132" s="1042"/>
      <c r="LW132" s="1042"/>
      <c r="LX132" s="1042"/>
      <c r="LY132" s="1042"/>
      <c r="LZ132" s="1042"/>
      <c r="MA132" s="1042"/>
      <c r="MB132" s="1042"/>
      <c r="MC132" s="1035"/>
      <c r="MD132" s="1035"/>
      <c r="ME132" s="1060"/>
      <c r="MF132" s="1072"/>
      <c r="MG132" s="1042"/>
      <c r="MH132" s="1042"/>
      <c r="MI132" s="1042"/>
      <c r="MJ132" s="1042"/>
      <c r="MK132" s="1042"/>
      <c r="ML132" s="1042"/>
      <c r="MM132" s="1042"/>
      <c r="MN132" s="1042"/>
      <c r="MO132" s="1042"/>
      <c r="MP132" s="1035"/>
      <c r="MQ132" s="1035"/>
      <c r="MR132" s="1060"/>
      <c r="MS132" s="1072"/>
      <c r="MT132" s="1042"/>
      <c r="MU132" s="1042"/>
      <c r="MV132" s="1042"/>
      <c r="MW132" s="1042"/>
      <c r="MX132" s="1042"/>
      <c r="MY132" s="1042"/>
      <c r="MZ132" s="1042"/>
      <c r="NA132" s="1042"/>
      <c r="NB132" s="1042"/>
      <c r="NC132" s="1035"/>
      <c r="ND132" s="1035"/>
      <c r="NE132" s="1060"/>
      <c r="NF132" s="1072"/>
      <c r="NG132" s="1042"/>
      <c r="NH132" s="1042"/>
      <c r="NI132" s="1042"/>
      <c r="NJ132" s="1042"/>
      <c r="NK132" s="1042"/>
      <c r="NL132" s="1042"/>
      <c r="NM132" s="1042"/>
      <c r="NN132" s="1042"/>
      <c r="NO132" s="1042"/>
      <c r="NP132" s="1035"/>
      <c r="NQ132" s="1035"/>
      <c r="NR132" s="1060"/>
      <c r="NS132" s="1072"/>
      <c r="NT132" s="1042"/>
      <c r="NU132" s="1042"/>
      <c r="NV132" s="1042"/>
      <c r="NW132" s="1042"/>
      <c r="NX132" s="1042"/>
      <c r="NY132" s="1042"/>
      <c r="NZ132" s="1042"/>
      <c r="OA132" s="1042"/>
      <c r="OB132" s="1042"/>
      <c r="OC132" s="1035"/>
      <c r="OD132" s="1035"/>
      <c r="OE132" s="1060"/>
      <c r="OF132" s="1072"/>
      <c r="OG132" s="1042"/>
      <c r="OH132" s="1042"/>
      <c r="OI132" s="1042"/>
      <c r="OJ132" s="1042"/>
      <c r="OK132" s="1042"/>
      <c r="OL132" s="1042"/>
      <c r="OM132" s="1042"/>
      <c r="ON132" s="1042"/>
      <c r="OO132" s="1042"/>
      <c r="OP132" s="1035"/>
      <c r="OQ132" s="1035"/>
      <c r="OR132" s="1060"/>
      <c r="OS132" s="1072"/>
      <c r="OT132" s="1042"/>
      <c r="OU132" s="1042"/>
      <c r="OV132" s="1060"/>
      <c r="OW132" s="1072"/>
      <c r="OX132" s="1042"/>
      <c r="OY132" s="1060"/>
      <c r="OZ132" s="1042"/>
      <c r="PA132" s="1060"/>
      <c r="PB132" s="1072"/>
      <c r="PC132" s="1035"/>
      <c r="PD132" s="1035"/>
      <c r="PE132" s="1073"/>
      <c r="PF132" s="1042"/>
      <c r="PG132" s="1042"/>
      <c r="PH132" s="1138"/>
      <c r="PI132" s="1035"/>
      <c r="PJ132" s="1042"/>
      <c r="PK132" s="1072"/>
      <c r="PL132" s="1042"/>
      <c r="PM132" s="1042"/>
      <c r="PN132" s="1073"/>
      <c r="PO132" s="1042"/>
      <c r="PP132" s="1042"/>
      <c r="PQ132" s="1073"/>
      <c r="PR132" s="1042"/>
      <c r="PS132" s="1042"/>
      <c r="PT132" s="1073"/>
      <c r="PU132" s="1042"/>
      <c r="PV132" s="1042"/>
      <c r="PW132" s="1042"/>
      <c r="PX132" s="1042"/>
      <c r="PY132" s="1042"/>
      <c r="PZ132" s="1042"/>
      <c r="QA132" s="1042"/>
      <c r="QB132" s="1073"/>
      <c r="QC132" s="1042"/>
      <c r="QD132" s="1042"/>
      <c r="QE132" s="1042"/>
      <c r="QF132" s="1042"/>
      <c r="QG132" s="1042"/>
      <c r="QH132" s="1042"/>
      <c r="QI132" s="1042"/>
      <c r="QJ132" s="1042"/>
      <c r="QK132" s="1073"/>
      <c r="QL132" s="1035"/>
      <c r="QM132" s="1035"/>
      <c r="QN132" s="1035"/>
      <c r="QO132" s="1042"/>
      <c r="QP132" s="1042"/>
      <c r="QQ132" s="1042"/>
      <c r="QR132" s="1042"/>
      <c r="QS132" s="1042"/>
      <c r="QT132" s="1035"/>
      <c r="QU132" s="1035"/>
      <c r="QV132" s="1035"/>
      <c r="QW132" s="1035"/>
      <c r="QX132" s="1042"/>
      <c r="QY132" s="1042"/>
      <c r="QZ132" s="1042"/>
      <c r="RA132" s="1042"/>
      <c r="RB132" s="1042"/>
      <c r="RC132" s="1035"/>
      <c r="RD132" s="1035"/>
      <c r="RE132" s="1035"/>
      <c r="RF132" s="1035"/>
      <c r="RG132" s="1042"/>
      <c r="RH132" s="1042"/>
      <c r="RI132" s="1042"/>
      <c r="RJ132" s="1073"/>
      <c r="RK132" s="1042"/>
      <c r="RL132" s="1035"/>
      <c r="RM132" s="1035"/>
      <c r="RN132" s="1035"/>
      <c r="RO132" s="1035"/>
      <c r="RP132" s="1042"/>
      <c r="RQ132" s="1042"/>
      <c r="RR132" s="1042"/>
      <c r="RS132" s="1042"/>
      <c r="RT132" s="1042"/>
      <c r="RU132" s="1035"/>
      <c r="RV132" s="1035"/>
      <c r="RW132" s="1035"/>
      <c r="RX132" s="1035"/>
      <c r="RY132" s="1035"/>
      <c r="RZ132" s="1035"/>
      <c r="SA132" s="1035"/>
      <c r="SB132" s="1035"/>
      <c r="SC132" s="1035"/>
      <c r="SD132" s="1035"/>
      <c r="SE132" s="1042"/>
      <c r="SF132" s="1042"/>
      <c r="SG132" s="1042"/>
      <c r="SH132" s="1042"/>
      <c r="SI132" s="1073"/>
      <c r="SJ132" s="1042"/>
      <c r="SK132" s="1042"/>
      <c r="SL132" s="1042"/>
      <c r="SM132" s="1042"/>
      <c r="SN132" s="1042"/>
      <c r="SO132" s="1042"/>
      <c r="SP132" s="1042"/>
      <c r="SQ132" s="1042"/>
      <c r="SR132" s="1042"/>
      <c r="SS132" s="1042"/>
      <c r="ST132" s="1042"/>
      <c r="SU132" s="1042"/>
      <c r="SV132" s="1042"/>
      <c r="SW132" s="1042"/>
      <c r="SX132" s="1042"/>
      <c r="SY132" s="1042"/>
      <c r="SZ132" s="1042"/>
      <c r="TA132" s="1042"/>
      <c r="TB132" s="1042"/>
      <c r="TC132" s="1042"/>
      <c r="TD132" s="1042"/>
      <c r="TE132" s="1042"/>
      <c r="TF132" s="1042"/>
      <c r="TG132" s="1042"/>
      <c r="TH132" s="1073"/>
      <c r="TI132" s="1042"/>
      <c r="TJ132" s="1042"/>
      <c r="TK132" s="1042"/>
      <c r="TL132" s="1060"/>
      <c r="TM132" s="1060"/>
      <c r="TN132" s="1060"/>
      <c r="TO132" s="1073"/>
      <c r="TP132" s="1042"/>
      <c r="TQ132" s="1042"/>
      <c r="TR132" s="1042"/>
      <c r="TS132" s="1060"/>
      <c r="TT132" s="1060"/>
      <c r="TU132" s="1060"/>
      <c r="TV132" s="1073"/>
      <c r="TW132" s="1042"/>
      <c r="TX132" s="1042"/>
      <c r="TY132" s="1042"/>
      <c r="TZ132" s="1060"/>
      <c r="UA132" s="1060"/>
      <c r="UB132" s="1060"/>
      <c r="UC132" s="1073"/>
      <c r="UD132" s="1042"/>
      <c r="UE132" s="1042"/>
      <c r="UF132" s="1042"/>
      <c r="UG132" s="1060"/>
      <c r="UH132" s="1060"/>
      <c r="UI132" s="1060"/>
      <c r="UJ132" s="1073"/>
      <c r="UK132" s="1042"/>
      <c r="UL132" s="1042"/>
      <c r="UM132" s="1042"/>
      <c r="UN132" s="1060"/>
      <c r="UO132" s="1060"/>
      <c r="UP132" s="1060"/>
      <c r="UQ132" s="1073"/>
      <c r="UR132" s="1042"/>
      <c r="US132" s="1042"/>
      <c r="UT132" s="1042"/>
      <c r="UU132" s="1042"/>
      <c r="UV132" s="1060"/>
      <c r="UW132" s="1042"/>
      <c r="UX132" s="1072"/>
      <c r="UY132" s="1042"/>
      <c r="UZ132" s="1042"/>
      <c r="VA132" s="1042"/>
      <c r="VB132" s="1042"/>
      <c r="VC132" s="1060"/>
      <c r="VD132" s="1060"/>
      <c r="VE132" s="1072"/>
      <c r="VF132" s="1042"/>
      <c r="VG132" s="1035"/>
      <c r="VH132" s="1035"/>
      <c r="VI132" s="1042"/>
      <c r="VJ132" s="1042"/>
      <c r="VK132" s="1042"/>
      <c r="VL132" s="1042"/>
      <c r="VM132" s="1072"/>
      <c r="VN132" s="1035"/>
      <c r="VO132" s="1035"/>
      <c r="VP132" s="1042"/>
      <c r="VQ132" s="1042"/>
      <c r="VR132" s="1042"/>
      <c r="VS132" s="1073"/>
      <c r="VT132" s="1042"/>
      <c r="VU132" s="1042"/>
      <c r="VV132" s="1042"/>
      <c r="VW132" s="1035"/>
      <c r="VX132" s="1042"/>
      <c r="VY132" s="1060"/>
      <c r="VZ132" s="1072"/>
      <c r="WA132" s="1042"/>
      <c r="WB132" s="1042"/>
      <c r="WC132" s="1042"/>
      <c r="WD132" s="1042"/>
      <c r="WE132" s="1042"/>
      <c r="WF132" s="1042"/>
      <c r="WG132" s="1073"/>
      <c r="WH132" s="1035"/>
      <c r="WI132" s="1035"/>
      <c r="WJ132" s="1060"/>
      <c r="WK132" s="1073"/>
      <c r="WL132" s="1042"/>
      <c r="WM132" s="1060"/>
      <c r="WN132" s="1060"/>
      <c r="WO132" s="1072"/>
      <c r="WP132" s="1042"/>
      <c r="WQ132" s="1060"/>
      <c r="WR132" s="1060"/>
      <c r="WS132" s="1072"/>
      <c r="WT132" s="1042"/>
      <c r="WU132" s="1060"/>
      <c r="WV132" s="1060"/>
      <c r="WW132" s="1072"/>
      <c r="WX132" s="1035"/>
      <c r="WY132" s="1060"/>
      <c r="WZ132" s="1060"/>
      <c r="XA132" s="1072"/>
      <c r="XB132" s="1042"/>
      <c r="XC132" s="1042"/>
      <c r="XD132" s="1072"/>
      <c r="XE132" s="1035"/>
      <c r="XF132" s="1035"/>
      <c r="XG132" s="1060"/>
      <c r="XH132" s="1060"/>
      <c r="XI132" s="1060"/>
      <c r="XJ132" s="1035"/>
      <c r="XK132" s="1042"/>
      <c r="XL132" s="1060"/>
      <c r="XM132" s="1060"/>
      <c r="XN132" s="1060"/>
      <c r="XO132" s="1042"/>
      <c r="XP132" s="1042"/>
      <c r="XQ132" s="1060"/>
      <c r="XR132" s="1060"/>
      <c r="XS132" s="1060"/>
      <c r="XT132" s="1042"/>
      <c r="XU132" s="1042"/>
      <c r="XV132" s="1060"/>
      <c r="XW132" s="1060"/>
      <c r="XX132" s="1060"/>
      <c r="XY132" s="1042"/>
      <c r="XZ132" s="1042"/>
      <c r="YA132" s="1060"/>
      <c r="YB132" s="1060"/>
      <c r="YC132" s="1060"/>
      <c r="YD132" s="1042"/>
      <c r="YE132" s="1042"/>
      <c r="YF132" s="1060"/>
      <c r="YG132" s="1060"/>
      <c r="YH132" s="1060"/>
      <c r="YI132" s="1042"/>
      <c r="YJ132" s="1042"/>
      <c r="YK132" s="1060"/>
      <c r="YL132" s="1060"/>
      <c r="YM132" s="1072"/>
      <c r="YN132" s="1042"/>
      <c r="YO132" s="1042"/>
      <c r="YP132" s="1035"/>
      <c r="YQ132" s="1035"/>
      <c r="YR132" s="1035"/>
      <c r="YS132" s="1042"/>
      <c r="YT132" s="1073"/>
      <c r="YU132" s="1035"/>
      <c r="YV132" s="1035"/>
      <c r="YW132" s="1060"/>
      <c r="YX132" s="1060"/>
      <c r="YY132" s="1060"/>
      <c r="YZ132" s="1042"/>
      <c r="ZA132" s="1042"/>
      <c r="ZB132" s="1060"/>
      <c r="ZC132" s="1060"/>
      <c r="ZD132" s="1060"/>
      <c r="ZE132" s="1035"/>
      <c r="ZF132" s="1042"/>
      <c r="ZG132" s="1060"/>
      <c r="ZH132" s="1060"/>
      <c r="ZI132" s="1060"/>
      <c r="ZJ132" s="1035"/>
      <c r="ZK132" s="1035"/>
      <c r="ZL132" s="1060"/>
      <c r="ZM132" s="1060"/>
      <c r="ZN132" s="1072"/>
      <c r="ZO132" s="1042"/>
      <c r="ZP132" s="1042"/>
      <c r="ZQ132" s="1042"/>
      <c r="ZR132" s="1060"/>
      <c r="ZS132" s="1035"/>
      <c r="ZT132" s="1035"/>
      <c r="ZU132" s="1035"/>
      <c r="ZV132" s="1060"/>
      <c r="ZW132" s="1060"/>
      <c r="ZX132" s="1060"/>
      <c r="ZY132" s="1060"/>
      <c r="ZZ132" s="1060"/>
      <c r="AAA132" s="1072"/>
      <c r="AAB132" s="1042"/>
      <c r="AAC132" s="1042"/>
      <c r="AAD132" s="1042"/>
      <c r="AAE132" s="1060"/>
      <c r="AAF132" s="1035"/>
      <c r="AAG132" s="1060"/>
      <c r="AAH132" s="1060"/>
      <c r="AAI132" s="1060"/>
      <c r="AAJ132" s="1035"/>
      <c r="AAK132" s="1035"/>
      <c r="AAL132" s="1060"/>
      <c r="AAM132" s="1060"/>
      <c r="AAN132" s="1072"/>
      <c r="AAO132" s="1035"/>
      <c r="AAP132" s="1035"/>
      <c r="AAQ132" s="1060"/>
      <c r="AAR132" s="1060"/>
      <c r="AAS132" s="1060"/>
      <c r="AAT132" s="1035"/>
      <c r="AAU132" s="1035"/>
      <c r="AAV132" s="1060"/>
      <c r="AAW132" s="1060"/>
      <c r="AAX132" s="1072"/>
      <c r="AAY132" s="1035"/>
      <c r="AAZ132" s="1035"/>
      <c r="ABA132" s="1035"/>
      <c r="ABB132" s="1060"/>
      <c r="ABC132" s="1035"/>
      <c r="ABD132" s="1060"/>
      <c r="ABE132" s="1060"/>
      <c r="ABF132" s="1060"/>
      <c r="ABG132" s="1035"/>
      <c r="ABH132" s="1035"/>
      <c r="ABI132" s="1060"/>
      <c r="ABJ132" s="1060"/>
      <c r="ABK132" s="1072"/>
      <c r="ABL132" s="1035"/>
      <c r="ABM132" s="1035"/>
      <c r="ABN132" s="1042"/>
      <c r="ABO132" s="1042"/>
      <c r="ABP132" s="1035"/>
      <c r="ABQ132" s="1035"/>
      <c r="ABR132" s="1035"/>
      <c r="ABS132" s="1042"/>
      <c r="ABT132" s="1042"/>
      <c r="ABU132" s="1035"/>
      <c r="ABV132" s="1035"/>
      <c r="ABW132" s="1072"/>
      <c r="ABX132" s="1042"/>
      <c r="ABY132" s="1042"/>
      <c r="ABZ132" s="1035"/>
      <c r="ACA132" s="1035"/>
      <c r="ACB132" s="1035"/>
      <c r="ACC132" s="1042"/>
      <c r="ACD132" s="1042"/>
      <c r="ACE132" s="1035"/>
      <c r="ACF132" s="1035"/>
      <c r="ACG132" s="1035"/>
      <c r="ACH132" s="1042"/>
      <c r="ACI132" s="1042"/>
      <c r="ACJ132" s="1042"/>
      <c r="ACK132" s="1042"/>
      <c r="ACL132" s="1042"/>
      <c r="ACM132" s="1042"/>
      <c r="ACN132" s="1042"/>
      <c r="ACO132" s="1042"/>
      <c r="ACP132" s="1042"/>
      <c r="ACQ132" s="1042"/>
      <c r="ACR132" s="1042"/>
      <c r="ACS132" s="1042"/>
      <c r="ACT132" s="1042"/>
      <c r="ACU132" s="1042"/>
      <c r="ACV132" s="1042"/>
      <c r="ACW132" s="1042"/>
      <c r="ACX132" s="1042"/>
      <c r="ACY132" s="1042"/>
      <c r="ACZ132" s="1042"/>
      <c r="ADA132" s="1042"/>
      <c r="ADB132" s="1042"/>
      <c r="ADC132" s="1042"/>
      <c r="ADD132" s="1042"/>
      <c r="ADE132" s="1042"/>
      <c r="ADF132" s="1035"/>
      <c r="ADG132" s="1035"/>
      <c r="ADH132" s="1035"/>
      <c r="ADI132" s="1042"/>
      <c r="ADJ132" s="1042"/>
      <c r="ADK132" s="1042"/>
      <c r="ADL132" s="1042"/>
      <c r="ADM132" s="1072"/>
      <c r="ADN132" s="1035"/>
      <c r="ADO132" s="1035"/>
      <c r="ADP132" s="1060"/>
      <c r="ADQ132" s="1035"/>
      <c r="ADR132" s="1060"/>
      <c r="ADS132" s="1042"/>
      <c r="ADT132" s="1042"/>
      <c r="ADU132" s="1060"/>
      <c r="ADV132" s="1042"/>
      <c r="ADW132" s="1060"/>
      <c r="ADX132" s="1035"/>
      <c r="ADY132" s="1060"/>
      <c r="ADZ132" s="1035"/>
      <c r="AEA132" s="1060"/>
      <c r="AEB132" s="1035"/>
      <c r="AEC132" s="1035"/>
      <c r="AED132" s="1060"/>
      <c r="AEE132" s="1035"/>
      <c r="AEF132" s="1060"/>
      <c r="AEG132" s="1035"/>
      <c r="AEH132" s="1060"/>
      <c r="AEI132" s="1042"/>
      <c r="AEJ132" s="1060"/>
      <c r="AEK132" s="1042"/>
      <c r="AEL132" s="1060"/>
      <c r="AEM132" s="1042"/>
      <c r="AEN132" s="1060"/>
      <c r="AEO132" s="1042"/>
      <c r="AEP132" s="1073"/>
      <c r="AEQ132" s="1042"/>
      <c r="AER132" s="1042"/>
      <c r="AES132" s="1144"/>
      <c r="AET132" s="64"/>
      <c r="AEU132" s="1144"/>
      <c r="AEV132" s="1042"/>
      <c r="AEW132" s="1144"/>
      <c r="AEX132" s="1042"/>
      <c r="AEY132" s="1042"/>
      <c r="AEZ132" s="1144"/>
      <c r="AFA132" s="65"/>
      <c r="AFB132" s="1144"/>
      <c r="AFC132" s="65"/>
      <c r="AFD132" s="1144"/>
      <c r="AFE132" s="1042"/>
      <c r="AFF132" s="1144"/>
      <c r="AFG132" s="1042"/>
      <c r="AFH132" s="1144"/>
      <c r="AFI132" s="1042"/>
      <c r="AFJ132" s="1042"/>
      <c r="AFK132" s="1144"/>
      <c r="AFL132" s="65"/>
      <c r="AFM132" s="1144"/>
      <c r="AFN132" s="65"/>
      <c r="AFO132" s="1144"/>
      <c r="AFP132" s="65"/>
      <c r="AFQ132" s="1144"/>
      <c r="AFR132" s="65"/>
      <c r="AFS132" s="1144"/>
      <c r="AFT132" s="65"/>
      <c r="AFU132" s="1144"/>
      <c r="AFV132" s="1042"/>
      <c r="AFW132" s="1144"/>
      <c r="AFX132" s="1042"/>
      <c r="AFY132" s="1144"/>
      <c r="AFZ132" s="1042"/>
      <c r="AGA132" s="1144"/>
      <c r="AGB132" s="1042"/>
      <c r="AGC132" s="802"/>
      <c r="AGD132" s="1042"/>
    </row>
    <row r="133" spans="1:900" ht="12.75" hidden="1" customHeight="1" x14ac:dyDescent="0.2">
      <c r="A133" s="61"/>
      <c r="B133" s="59" t="s">
        <v>794</v>
      </c>
      <c r="C133" s="1017" t="s">
        <v>795</v>
      </c>
      <c r="D133" s="60"/>
      <c r="E133" s="59"/>
      <c r="F133" s="59"/>
      <c r="G133" s="59"/>
      <c r="H133" s="59"/>
      <c r="I133" s="59"/>
      <c r="J133" s="59"/>
      <c r="K133" s="59"/>
      <c r="L133" s="59"/>
      <c r="M133" s="59"/>
      <c r="N133" s="59"/>
      <c r="O133" s="59"/>
      <c r="P133" s="59"/>
      <c r="Q133" s="59"/>
      <c r="R133" s="59"/>
      <c r="S133" s="59"/>
      <c r="T133" s="59"/>
      <c r="U133" s="1083"/>
      <c r="V133" s="65"/>
      <c r="W133" s="65"/>
      <c r="X133" s="65"/>
      <c r="Y133" s="65"/>
      <c r="Z133" s="1098"/>
      <c r="AA133" s="1098"/>
      <c r="AB133" s="1098"/>
      <c r="AC133" s="1098"/>
      <c r="AD133" s="1098"/>
      <c r="AE133" s="1072"/>
      <c r="AF133" s="1042"/>
      <c r="AG133" s="1042"/>
      <c r="AH133" s="1042"/>
      <c r="AI133" s="1042"/>
      <c r="AJ133" s="1098"/>
      <c r="AK133" s="1098"/>
      <c r="AL133" s="1098"/>
      <c r="AM133" s="1098"/>
      <c r="AN133" s="1098"/>
      <c r="AO133" s="1072"/>
      <c r="AP133" s="1042"/>
      <c r="AQ133" s="1042"/>
      <c r="AR133" s="1042"/>
      <c r="AS133" s="1042"/>
      <c r="AT133" s="1098"/>
      <c r="AU133" s="1098"/>
      <c r="AV133" s="1098"/>
      <c r="AW133" s="1098"/>
      <c r="AX133" s="1098"/>
      <c r="AY133" s="1072"/>
      <c r="AZ133" s="1042"/>
      <c r="BA133" s="1042"/>
      <c r="BB133" s="1042"/>
      <c r="BC133" s="1042"/>
      <c r="BD133" s="1098"/>
      <c r="BE133" s="1098"/>
      <c r="BF133" s="1098"/>
      <c r="BG133" s="1098"/>
      <c r="BH133" s="1098"/>
      <c r="BI133" s="1072"/>
      <c r="BJ133" s="1042"/>
      <c r="BK133" s="1042"/>
      <c r="BL133" s="1042"/>
      <c r="BM133" s="1042"/>
      <c r="BN133" s="1042"/>
      <c r="BO133" s="1042"/>
      <c r="BP133" s="1042"/>
      <c r="BQ133" s="1073"/>
      <c r="BR133" s="1042"/>
      <c r="BS133" s="1042"/>
      <c r="BT133" s="1042"/>
      <c r="BU133" s="1042"/>
      <c r="BV133" s="1042"/>
      <c r="BW133" s="1042"/>
      <c r="BX133" s="1042"/>
      <c r="BY133" s="1073"/>
      <c r="BZ133" s="1042"/>
      <c r="CA133" s="1042"/>
      <c r="CB133" s="1042"/>
      <c r="CC133" s="1042"/>
      <c r="CD133" s="1042"/>
      <c r="CE133" s="1042"/>
      <c r="CF133" s="1042"/>
      <c r="CG133" s="1073"/>
      <c r="CH133" s="1042"/>
      <c r="CI133" s="1042"/>
      <c r="CJ133" s="1042"/>
      <c r="CK133" s="1042"/>
      <c r="CL133" s="1042"/>
      <c r="CM133" s="1042"/>
      <c r="CN133" s="1042"/>
      <c r="CO133" s="1073"/>
      <c r="CP133" s="1042"/>
      <c r="CQ133" s="1042"/>
      <c r="CR133" s="1042"/>
      <c r="CS133" s="1042"/>
      <c r="CT133" s="1042"/>
      <c r="CU133" s="1042"/>
      <c r="CV133" s="1042"/>
      <c r="CW133" s="1073"/>
      <c r="CX133" s="1042"/>
      <c r="CY133" s="1042"/>
      <c r="CZ133" s="1042"/>
      <c r="DA133" s="1042"/>
      <c r="DB133" s="1042"/>
      <c r="DC133" s="1042"/>
      <c r="DD133" s="1042"/>
      <c r="DE133" s="1073"/>
      <c r="DF133" s="1042"/>
      <c r="DG133" s="1042"/>
      <c r="DH133" s="1042"/>
      <c r="DI133" s="1042"/>
      <c r="DJ133" s="1035"/>
      <c r="DK133" s="1035"/>
      <c r="DL133" s="1035"/>
      <c r="DM133" s="1072"/>
      <c r="DN133" s="1035"/>
      <c r="DO133" s="1035"/>
      <c r="DP133" s="1042"/>
      <c r="DQ133" s="1042"/>
      <c r="DR133" s="1042"/>
      <c r="DS133" s="1042"/>
      <c r="DT133" s="1035"/>
      <c r="DU133" s="1072"/>
      <c r="DV133" s="1035"/>
      <c r="DW133" s="1035"/>
      <c r="DX133" s="1035"/>
      <c r="DY133" s="1035"/>
      <c r="DZ133" s="1042"/>
      <c r="EA133" s="1042"/>
      <c r="EB133" s="1042"/>
      <c r="EC133" s="1073"/>
      <c r="ED133" s="1035"/>
      <c r="EE133" s="1035"/>
      <c r="EF133" s="1035"/>
      <c r="EG133" s="1035"/>
      <c r="EH133" s="1035"/>
      <c r="EI133" s="1035"/>
      <c r="EJ133" s="1042"/>
      <c r="EK133" s="1073"/>
      <c r="EL133" s="1042"/>
      <c r="EM133" s="1042"/>
      <c r="EN133" s="1035"/>
      <c r="EO133" s="1035"/>
      <c r="EP133" s="1035"/>
      <c r="EQ133" s="1035"/>
      <c r="ER133" s="1035"/>
      <c r="ES133" s="1072"/>
      <c r="ET133" s="1035"/>
      <c r="EU133" s="1035"/>
      <c r="EV133" s="1035"/>
      <c r="EW133" s="1035"/>
      <c r="EX133" s="1035"/>
      <c r="EY133" s="1035"/>
      <c r="EZ133" s="1098"/>
      <c r="FA133" s="1098"/>
      <c r="FB133" s="1098"/>
      <c r="FC133" s="64"/>
      <c r="FD133" s="1098"/>
      <c r="FE133" s="1098"/>
      <c r="FF133" s="1098"/>
      <c r="FG133" s="1073"/>
      <c r="FH133" s="1035"/>
      <c r="FI133" s="1035"/>
      <c r="FJ133" s="1035"/>
      <c r="FK133" s="1035"/>
      <c r="FL133" s="1035"/>
      <c r="FM133" s="1035"/>
      <c r="FN133" s="1098"/>
      <c r="FO133" s="1098"/>
      <c r="FP133" s="1098"/>
      <c r="FQ133" s="1042"/>
      <c r="FR133" s="1098"/>
      <c r="FS133" s="1098"/>
      <c r="FT133" s="1098"/>
      <c r="FU133" s="1072"/>
      <c r="FV133" s="1035"/>
      <c r="FW133" s="1035"/>
      <c r="FX133" s="1035"/>
      <c r="FY133" s="1035"/>
      <c r="FZ133" s="1035"/>
      <c r="GA133" s="1043"/>
      <c r="GB133" s="1098"/>
      <c r="GC133" s="1098"/>
      <c r="GD133" s="1098"/>
      <c r="GE133" s="1035"/>
      <c r="GF133" s="1098"/>
      <c r="GG133" s="1098"/>
      <c r="GH133" s="1098"/>
      <c r="GI133" s="1072"/>
      <c r="GJ133" s="1035"/>
      <c r="GK133" s="1035"/>
      <c r="GL133" s="1042"/>
      <c r="GM133" s="1042"/>
      <c r="GN133" s="1035"/>
      <c r="GO133" s="1035"/>
      <c r="GP133" s="1098"/>
      <c r="GQ133" s="1098"/>
      <c r="GR133" s="1098"/>
      <c r="GS133" s="1042"/>
      <c r="GT133" s="1098"/>
      <c r="GU133" s="1098"/>
      <c r="GV133" s="1098"/>
      <c r="GW133" s="1073"/>
      <c r="GX133" s="1042"/>
      <c r="GY133" s="1042"/>
      <c r="GZ133" s="1035"/>
      <c r="HA133" s="1035"/>
      <c r="HB133" s="1035"/>
      <c r="HC133" s="1042"/>
      <c r="HD133" s="1098"/>
      <c r="HE133" s="1098"/>
      <c r="HF133" s="1098"/>
      <c r="HG133" s="1035"/>
      <c r="HH133" s="1098"/>
      <c r="HI133" s="1098"/>
      <c r="HJ133" s="1098"/>
      <c r="HK133" s="1073"/>
      <c r="HL133" s="1042"/>
      <c r="HM133" s="1042"/>
      <c r="HN133" s="1042"/>
      <c r="HO133" s="1042"/>
      <c r="HP133" s="1042"/>
      <c r="HQ133" s="1042"/>
      <c r="HR133" s="1098"/>
      <c r="HS133" s="1098"/>
      <c r="HT133" s="1098"/>
      <c r="HU133" s="1042"/>
      <c r="HV133" s="1098"/>
      <c r="HW133" s="1098"/>
      <c r="HX133" s="1098"/>
      <c r="HY133" s="1072"/>
      <c r="HZ133" s="1035"/>
      <c r="IA133" s="1035"/>
      <c r="IB133" s="1035"/>
      <c r="IC133" s="1035"/>
      <c r="ID133" s="1035"/>
      <c r="IE133" s="1035"/>
      <c r="IF133" s="1098"/>
      <c r="IG133" s="1098"/>
      <c r="IH133" s="1098"/>
      <c r="II133" s="1035"/>
      <c r="IJ133" s="1098"/>
      <c r="IK133" s="1098"/>
      <c r="IL133" s="1098"/>
      <c r="IM133" s="1072"/>
      <c r="IN133" s="1035"/>
      <c r="IO133" s="1035"/>
      <c r="IP133" s="1035"/>
      <c r="IQ133" s="1043"/>
      <c r="IR133" s="1043"/>
      <c r="IS133" s="1043"/>
      <c r="IT133" s="1098"/>
      <c r="IU133" s="1098"/>
      <c r="IV133" s="1098"/>
      <c r="IW133" s="1035"/>
      <c r="IX133" s="1098"/>
      <c r="IY133" s="1098"/>
      <c r="IZ133" s="1098"/>
      <c r="JA133" s="1072"/>
      <c r="JB133" s="1042"/>
      <c r="JC133" s="1042"/>
      <c r="JD133" s="1035"/>
      <c r="JE133" s="1035"/>
      <c r="JF133" s="1035"/>
      <c r="JG133" s="1073"/>
      <c r="JH133" s="1042"/>
      <c r="JI133" s="1042"/>
      <c r="JJ133" s="1035"/>
      <c r="JK133" s="1035"/>
      <c r="JL133" s="1035"/>
      <c r="JM133" s="1073"/>
      <c r="JN133" s="1060"/>
      <c r="JO133" s="1060"/>
      <c r="JP133" s="1060"/>
      <c r="JQ133" s="1060"/>
      <c r="JR133" s="1060"/>
      <c r="JS133" s="1072"/>
      <c r="JT133" s="1042"/>
      <c r="JU133" s="1042"/>
      <c r="JV133" s="1035"/>
      <c r="JW133" s="1035"/>
      <c r="JX133" s="1035"/>
      <c r="JY133" s="1042"/>
      <c r="JZ133" s="1042"/>
      <c r="KA133" s="1042"/>
      <c r="KB133" s="1042"/>
      <c r="KC133" s="1042"/>
      <c r="KD133" s="1042"/>
      <c r="KE133" s="1060"/>
      <c r="KF133" s="1072"/>
      <c r="KG133" s="1042"/>
      <c r="KH133" s="1042"/>
      <c r="KI133" s="1042"/>
      <c r="KJ133" s="1042"/>
      <c r="KK133" s="1042"/>
      <c r="KL133" s="1035"/>
      <c r="KM133" s="1035"/>
      <c r="KN133" s="1035"/>
      <c r="KO133" s="1035"/>
      <c r="KP133" s="1035"/>
      <c r="KQ133" s="1035"/>
      <c r="KR133" s="1060"/>
      <c r="KS133" s="1072"/>
      <c r="KT133" s="1042"/>
      <c r="KU133" s="1042"/>
      <c r="KV133" s="1042"/>
      <c r="KW133" s="1042"/>
      <c r="KX133" s="1042"/>
      <c r="KY133" s="1042"/>
      <c r="KZ133" s="1042"/>
      <c r="LA133" s="1042"/>
      <c r="LB133" s="1042"/>
      <c r="LC133" s="1035"/>
      <c r="LD133" s="1035"/>
      <c r="LE133" s="1060"/>
      <c r="LF133" s="1072"/>
      <c r="LG133" s="1042"/>
      <c r="LH133" s="1042"/>
      <c r="LI133" s="1042"/>
      <c r="LJ133" s="1042"/>
      <c r="LK133" s="1042"/>
      <c r="LL133" s="1042"/>
      <c r="LM133" s="1042"/>
      <c r="LN133" s="1042"/>
      <c r="LO133" s="1042"/>
      <c r="LP133" s="1035"/>
      <c r="LQ133" s="1035"/>
      <c r="LR133" s="1060"/>
      <c r="LS133" s="1072"/>
      <c r="LT133" s="1042"/>
      <c r="LU133" s="1042"/>
      <c r="LV133" s="1042"/>
      <c r="LW133" s="1042"/>
      <c r="LX133" s="1042"/>
      <c r="LY133" s="1042"/>
      <c r="LZ133" s="1042"/>
      <c r="MA133" s="1042"/>
      <c r="MB133" s="1042"/>
      <c r="MC133" s="1035"/>
      <c r="MD133" s="1035"/>
      <c r="ME133" s="1060"/>
      <c r="MF133" s="1072"/>
      <c r="MG133" s="1042"/>
      <c r="MH133" s="1042"/>
      <c r="MI133" s="1042"/>
      <c r="MJ133" s="1042"/>
      <c r="MK133" s="1042"/>
      <c r="ML133" s="1042"/>
      <c r="MM133" s="1042"/>
      <c r="MN133" s="1042"/>
      <c r="MO133" s="1042"/>
      <c r="MP133" s="1035"/>
      <c r="MQ133" s="1035"/>
      <c r="MR133" s="1060"/>
      <c r="MS133" s="1072"/>
      <c r="MT133" s="1042"/>
      <c r="MU133" s="1042"/>
      <c r="MV133" s="1042"/>
      <c r="MW133" s="1042"/>
      <c r="MX133" s="1042"/>
      <c r="MY133" s="1042"/>
      <c r="MZ133" s="1042"/>
      <c r="NA133" s="1042"/>
      <c r="NB133" s="1042"/>
      <c r="NC133" s="1035"/>
      <c r="ND133" s="1035"/>
      <c r="NE133" s="1060"/>
      <c r="NF133" s="1072"/>
      <c r="NG133" s="1042"/>
      <c r="NH133" s="1042"/>
      <c r="NI133" s="1042"/>
      <c r="NJ133" s="1042"/>
      <c r="NK133" s="1042"/>
      <c r="NL133" s="1042"/>
      <c r="NM133" s="1042"/>
      <c r="NN133" s="1042"/>
      <c r="NO133" s="1042"/>
      <c r="NP133" s="1035"/>
      <c r="NQ133" s="1035"/>
      <c r="NR133" s="1060"/>
      <c r="NS133" s="1072"/>
      <c r="NT133" s="1042"/>
      <c r="NU133" s="1042"/>
      <c r="NV133" s="1042"/>
      <c r="NW133" s="1042"/>
      <c r="NX133" s="1042"/>
      <c r="NY133" s="1042"/>
      <c r="NZ133" s="1042"/>
      <c r="OA133" s="1042"/>
      <c r="OB133" s="1042"/>
      <c r="OC133" s="1035"/>
      <c r="OD133" s="1035"/>
      <c r="OE133" s="1060"/>
      <c r="OF133" s="1072"/>
      <c r="OG133" s="1042"/>
      <c r="OH133" s="1042"/>
      <c r="OI133" s="1042"/>
      <c r="OJ133" s="1042"/>
      <c r="OK133" s="1042"/>
      <c r="OL133" s="1042"/>
      <c r="OM133" s="1042"/>
      <c r="ON133" s="1042"/>
      <c r="OO133" s="1042"/>
      <c r="OP133" s="1035"/>
      <c r="OQ133" s="1035"/>
      <c r="OR133" s="1060"/>
      <c r="OS133" s="1072"/>
      <c r="OT133" s="1042"/>
      <c r="OU133" s="1042"/>
      <c r="OV133" s="1060"/>
      <c r="OW133" s="1072"/>
      <c r="OX133" s="1042"/>
      <c r="OY133" s="1060"/>
      <c r="OZ133" s="1042"/>
      <c r="PA133" s="1060"/>
      <c r="PB133" s="1072"/>
      <c r="PC133" s="1035"/>
      <c r="PD133" s="1035"/>
      <c r="PE133" s="1073"/>
      <c r="PF133" s="1042"/>
      <c r="PG133" s="1042"/>
      <c r="PH133" s="1073"/>
      <c r="PI133" s="1042"/>
      <c r="PJ133" s="1042"/>
      <c r="PK133" s="1072"/>
      <c r="PL133" s="1042"/>
      <c r="PM133" s="1042"/>
      <c r="PN133" s="1073"/>
      <c r="PO133" s="1042"/>
      <c r="PP133" s="1042"/>
      <c r="PQ133" s="1073"/>
      <c r="PR133" s="1042"/>
      <c r="PS133" s="1042"/>
      <c r="PT133" s="1073"/>
      <c r="PU133" s="1042"/>
      <c r="PV133" s="1042"/>
      <c r="PW133" s="1042"/>
      <c r="PX133" s="1042"/>
      <c r="PY133" s="1042"/>
      <c r="PZ133" s="1042"/>
      <c r="QA133" s="1042"/>
      <c r="QB133" s="1073"/>
      <c r="QC133" s="1042"/>
      <c r="QD133" s="1042"/>
      <c r="QE133" s="1042"/>
      <c r="QF133" s="1042"/>
      <c r="QG133" s="1042"/>
      <c r="QH133" s="1042"/>
      <c r="QI133" s="1042"/>
      <c r="QJ133" s="1042"/>
      <c r="QK133" s="1073"/>
      <c r="QL133" s="1035"/>
      <c r="QM133" s="1035"/>
      <c r="QN133" s="1035"/>
      <c r="QO133" s="1042"/>
      <c r="QP133" s="1042"/>
      <c r="QQ133" s="1042"/>
      <c r="QR133" s="1042"/>
      <c r="QS133" s="1042"/>
      <c r="QT133" s="1035"/>
      <c r="QU133" s="1035"/>
      <c r="QV133" s="1035"/>
      <c r="QW133" s="1035"/>
      <c r="QX133" s="1042"/>
      <c r="QY133" s="1042"/>
      <c r="QZ133" s="1042"/>
      <c r="RA133" s="1042"/>
      <c r="RB133" s="1042"/>
      <c r="RC133" s="1035"/>
      <c r="RD133" s="1035"/>
      <c r="RE133" s="1035"/>
      <c r="RF133" s="1035"/>
      <c r="RG133" s="1042"/>
      <c r="RH133" s="1042"/>
      <c r="RI133" s="1042"/>
      <c r="RJ133" s="1073"/>
      <c r="RK133" s="1042"/>
      <c r="RL133" s="1035"/>
      <c r="RM133" s="1035"/>
      <c r="RN133" s="1035"/>
      <c r="RO133" s="1035"/>
      <c r="RP133" s="1042"/>
      <c r="RQ133" s="1042"/>
      <c r="RR133" s="1042"/>
      <c r="RS133" s="1042"/>
      <c r="RT133" s="1042"/>
      <c r="RU133" s="1035"/>
      <c r="RV133" s="1035"/>
      <c r="RW133" s="1035"/>
      <c r="RX133" s="1035"/>
      <c r="RY133" s="1035"/>
      <c r="RZ133" s="1035"/>
      <c r="SA133" s="1035"/>
      <c r="SB133" s="1035"/>
      <c r="SC133" s="1035"/>
      <c r="SD133" s="1035"/>
      <c r="SE133" s="1042"/>
      <c r="SF133" s="1042"/>
      <c r="SG133" s="1042"/>
      <c r="SH133" s="1042"/>
      <c r="SI133" s="1073"/>
      <c r="SJ133" s="1042"/>
      <c r="SK133" s="1042"/>
      <c r="SL133" s="1042"/>
      <c r="SM133" s="1042"/>
      <c r="SN133" s="1042"/>
      <c r="SO133" s="1042"/>
      <c r="SP133" s="1042"/>
      <c r="SQ133" s="1042"/>
      <c r="SR133" s="1042"/>
      <c r="SS133" s="1042"/>
      <c r="ST133" s="1042"/>
      <c r="SU133" s="1042"/>
      <c r="SV133" s="1042"/>
      <c r="SW133" s="1042"/>
      <c r="SX133" s="1042"/>
      <c r="SY133" s="1042"/>
      <c r="SZ133" s="1042"/>
      <c r="TA133" s="1042"/>
      <c r="TB133" s="1042"/>
      <c r="TC133" s="1042"/>
      <c r="TD133" s="1042"/>
      <c r="TE133" s="1042"/>
      <c r="TF133" s="1042"/>
      <c r="TG133" s="1042"/>
      <c r="TH133" s="1073"/>
      <c r="TI133" s="1042"/>
      <c r="TJ133" s="1042"/>
      <c r="TK133" s="1042"/>
      <c r="TL133" s="1060"/>
      <c r="TM133" s="1060"/>
      <c r="TN133" s="1060"/>
      <c r="TO133" s="1073"/>
      <c r="TP133" s="1042"/>
      <c r="TQ133" s="1042"/>
      <c r="TR133" s="1042"/>
      <c r="TS133" s="1060"/>
      <c r="TT133" s="1060"/>
      <c r="TU133" s="1060"/>
      <c r="TV133" s="1073"/>
      <c r="TW133" s="1042"/>
      <c r="TX133" s="1042"/>
      <c r="TY133" s="1042"/>
      <c r="TZ133" s="1060"/>
      <c r="UA133" s="1060"/>
      <c r="UB133" s="1060"/>
      <c r="UC133" s="1073"/>
      <c r="UD133" s="1042"/>
      <c r="UE133" s="1042"/>
      <c r="UF133" s="1042"/>
      <c r="UG133" s="1060"/>
      <c r="UH133" s="1060"/>
      <c r="UI133" s="1060"/>
      <c r="UJ133" s="1073"/>
      <c r="UK133" s="1042"/>
      <c r="UL133" s="1042"/>
      <c r="UM133" s="1042"/>
      <c r="UN133" s="1060"/>
      <c r="UO133" s="1060"/>
      <c r="UP133" s="1060"/>
      <c r="UQ133" s="1073"/>
      <c r="UR133" s="1042"/>
      <c r="US133" s="1042"/>
      <c r="UT133" s="1042"/>
      <c r="UU133" s="1042"/>
      <c r="UV133" s="1060"/>
      <c r="UW133" s="1042"/>
      <c r="UX133" s="1072"/>
      <c r="UY133" s="1042"/>
      <c r="UZ133" s="1042"/>
      <c r="VA133" s="1042"/>
      <c r="VB133" s="1042"/>
      <c r="VC133" s="1060"/>
      <c r="VD133" s="1060"/>
      <c r="VE133" s="1072"/>
      <c r="VF133" s="1042"/>
      <c r="VG133" s="1035"/>
      <c r="VH133" s="1035"/>
      <c r="VI133" s="1042"/>
      <c r="VJ133" s="1042"/>
      <c r="VK133" s="1042"/>
      <c r="VL133" s="1042"/>
      <c r="VM133" s="1072"/>
      <c r="VN133" s="1035"/>
      <c r="VO133" s="1035"/>
      <c r="VP133" s="1042"/>
      <c r="VQ133" s="1042"/>
      <c r="VR133" s="1042"/>
      <c r="VS133" s="1073"/>
      <c r="VT133" s="1042"/>
      <c r="VU133" s="1042"/>
      <c r="VV133" s="1042"/>
      <c r="VW133" s="1035"/>
      <c r="VX133" s="1042"/>
      <c r="VY133" s="1060"/>
      <c r="VZ133" s="1072"/>
      <c r="WA133" s="1042"/>
      <c r="WB133" s="1042"/>
      <c r="WC133" s="1042"/>
      <c r="WD133" s="1042"/>
      <c r="WE133" s="1042"/>
      <c r="WF133" s="1042"/>
      <c r="WG133" s="1073"/>
      <c r="WH133" s="1035"/>
      <c r="WI133" s="1035"/>
      <c r="WJ133" s="1060"/>
      <c r="WK133" s="1073"/>
      <c r="WL133" s="1042"/>
      <c r="WM133" s="1060"/>
      <c r="WN133" s="1060"/>
      <c r="WO133" s="1072"/>
      <c r="WP133" s="1042"/>
      <c r="WQ133" s="1060"/>
      <c r="WR133" s="1060"/>
      <c r="WS133" s="1072"/>
      <c r="WT133" s="1042"/>
      <c r="WU133" s="1060"/>
      <c r="WV133" s="1060"/>
      <c r="WW133" s="1072"/>
      <c r="WX133" s="1035"/>
      <c r="WY133" s="1060"/>
      <c r="WZ133" s="1060"/>
      <c r="XA133" s="1072"/>
      <c r="XB133" s="1042"/>
      <c r="XC133" s="1042"/>
      <c r="XD133" s="1072"/>
      <c r="XE133" s="1035"/>
      <c r="XF133" s="1035"/>
      <c r="XG133" s="1060"/>
      <c r="XH133" s="1060"/>
      <c r="XI133" s="1060"/>
      <c r="XJ133" s="1035"/>
      <c r="XK133" s="1042"/>
      <c r="XL133" s="1060"/>
      <c r="XM133" s="1060"/>
      <c r="XN133" s="1060"/>
      <c r="XO133" s="1042"/>
      <c r="XP133" s="1042"/>
      <c r="XQ133" s="1060"/>
      <c r="XR133" s="1060"/>
      <c r="XS133" s="1060"/>
      <c r="XT133" s="1042"/>
      <c r="XU133" s="1042"/>
      <c r="XV133" s="1060"/>
      <c r="XW133" s="1060"/>
      <c r="XX133" s="1060"/>
      <c r="XY133" s="1042"/>
      <c r="XZ133" s="1042"/>
      <c r="YA133" s="1060"/>
      <c r="YB133" s="1060"/>
      <c r="YC133" s="1060"/>
      <c r="YD133" s="1042"/>
      <c r="YE133" s="1042"/>
      <c r="YF133" s="1060"/>
      <c r="YG133" s="1060"/>
      <c r="YH133" s="1060"/>
      <c r="YI133" s="1042"/>
      <c r="YJ133" s="1042"/>
      <c r="YK133" s="1060"/>
      <c r="YL133" s="1060"/>
      <c r="YM133" s="1072"/>
      <c r="YN133" s="1042"/>
      <c r="YO133" s="1042"/>
      <c r="YP133" s="1035"/>
      <c r="YQ133" s="1035"/>
      <c r="YR133" s="1035"/>
      <c r="YS133" s="1042"/>
      <c r="YT133" s="1073"/>
      <c r="YU133" s="1035"/>
      <c r="YV133" s="1035"/>
      <c r="YW133" s="1060"/>
      <c r="YX133" s="1060"/>
      <c r="YY133" s="1060"/>
      <c r="YZ133" s="1042"/>
      <c r="ZA133" s="1042"/>
      <c r="ZB133" s="1060"/>
      <c r="ZC133" s="1060"/>
      <c r="ZD133" s="1060"/>
      <c r="ZE133" s="1035"/>
      <c r="ZF133" s="1042"/>
      <c r="ZG133" s="1060"/>
      <c r="ZH133" s="1060"/>
      <c r="ZI133" s="1060"/>
      <c r="ZJ133" s="1035"/>
      <c r="ZK133" s="1035"/>
      <c r="ZL133" s="1060"/>
      <c r="ZM133" s="1060"/>
      <c r="ZN133" s="1072"/>
      <c r="ZO133" s="1042"/>
      <c r="ZP133" s="1042"/>
      <c r="ZQ133" s="1042"/>
      <c r="ZR133" s="1060"/>
      <c r="ZS133" s="1035"/>
      <c r="ZT133" s="1035"/>
      <c r="ZU133" s="1035"/>
      <c r="ZV133" s="1060"/>
      <c r="ZW133" s="1060"/>
      <c r="ZX133" s="1060"/>
      <c r="ZY133" s="1060"/>
      <c r="ZZ133" s="1060"/>
      <c r="AAA133" s="1072"/>
      <c r="AAB133" s="1042"/>
      <c r="AAC133" s="1042"/>
      <c r="AAD133" s="1042"/>
      <c r="AAE133" s="1060"/>
      <c r="AAF133" s="1035"/>
      <c r="AAG133" s="1060"/>
      <c r="AAH133" s="1060"/>
      <c r="AAI133" s="1060"/>
      <c r="AAJ133" s="1035"/>
      <c r="AAK133" s="1035"/>
      <c r="AAL133" s="1060"/>
      <c r="AAM133" s="1060"/>
      <c r="AAN133" s="1072"/>
      <c r="AAO133" s="1035"/>
      <c r="AAP133" s="1035"/>
      <c r="AAQ133" s="1060"/>
      <c r="AAR133" s="1060"/>
      <c r="AAS133" s="1060"/>
      <c r="AAT133" s="1035"/>
      <c r="AAU133" s="1035"/>
      <c r="AAV133" s="1060"/>
      <c r="AAW133" s="1060"/>
      <c r="AAX133" s="1072"/>
      <c r="AAY133" s="1035"/>
      <c r="AAZ133" s="1035"/>
      <c r="ABA133" s="1035"/>
      <c r="ABB133" s="1060"/>
      <c r="ABC133" s="1035"/>
      <c r="ABD133" s="1060"/>
      <c r="ABE133" s="1060"/>
      <c r="ABF133" s="1060"/>
      <c r="ABG133" s="1035"/>
      <c r="ABH133" s="1035"/>
      <c r="ABI133" s="1060"/>
      <c r="ABJ133" s="1060"/>
      <c r="ABK133" s="1072"/>
      <c r="ABL133" s="1035"/>
      <c r="ABM133" s="1035"/>
      <c r="ABN133" s="1042"/>
      <c r="ABO133" s="1042"/>
      <c r="ABP133" s="1035"/>
      <c r="ABQ133" s="1035"/>
      <c r="ABR133" s="1035"/>
      <c r="ABS133" s="1042"/>
      <c r="ABT133" s="1042"/>
      <c r="ABU133" s="1035"/>
      <c r="ABV133" s="1035"/>
      <c r="ABW133" s="1072"/>
      <c r="ABX133" s="1042"/>
      <c r="ABY133" s="1042"/>
      <c r="ABZ133" s="1035"/>
      <c r="ACA133" s="1035"/>
      <c r="ACB133" s="1035"/>
      <c r="ACC133" s="1042"/>
      <c r="ACD133" s="1042"/>
      <c r="ACE133" s="1035"/>
      <c r="ACF133" s="1035"/>
      <c r="ACG133" s="1035"/>
      <c r="ACH133" s="1042"/>
      <c r="ACI133" s="1042"/>
      <c r="ACJ133" s="1042"/>
      <c r="ACK133" s="1042"/>
      <c r="ACL133" s="1042"/>
      <c r="ACM133" s="1042"/>
      <c r="ACN133" s="1042"/>
      <c r="ACO133" s="1042"/>
      <c r="ACP133" s="1042"/>
      <c r="ACQ133" s="1042"/>
      <c r="ACR133" s="1042"/>
      <c r="ACS133" s="1042"/>
      <c r="ACT133" s="1042"/>
      <c r="ACU133" s="1042"/>
      <c r="ACV133" s="1042"/>
      <c r="ACW133" s="1042"/>
      <c r="ACX133" s="1042"/>
      <c r="ACY133" s="1042"/>
      <c r="ACZ133" s="1042"/>
      <c r="ADA133" s="1042"/>
      <c r="ADB133" s="1042"/>
      <c r="ADC133" s="1042"/>
      <c r="ADD133" s="1042"/>
      <c r="ADE133" s="1042"/>
      <c r="ADF133" s="1035"/>
      <c r="ADG133" s="1035"/>
      <c r="ADH133" s="1035"/>
      <c r="ADI133" s="1042"/>
      <c r="ADJ133" s="1042"/>
      <c r="ADK133" s="1042"/>
      <c r="ADL133" s="1042"/>
      <c r="ADM133" s="1072"/>
      <c r="ADN133" s="1035"/>
      <c r="ADO133" s="1035"/>
      <c r="ADP133" s="1060"/>
      <c r="ADQ133" s="1035"/>
      <c r="ADR133" s="1060"/>
      <c r="ADS133" s="1042"/>
      <c r="ADT133" s="1042"/>
      <c r="ADU133" s="1060"/>
      <c r="ADV133" s="1042"/>
      <c r="ADW133" s="1060"/>
      <c r="ADX133" s="1035"/>
      <c r="ADY133" s="1060"/>
      <c r="ADZ133" s="1035"/>
      <c r="AEA133" s="1060"/>
      <c r="AEB133" s="1035"/>
      <c r="AEC133" s="1035"/>
      <c r="AED133" s="1060"/>
      <c r="AEE133" s="1035"/>
      <c r="AEF133" s="1060"/>
      <c r="AEG133" s="1035"/>
      <c r="AEH133" s="1060"/>
      <c r="AEI133" s="1042"/>
      <c r="AEJ133" s="1060"/>
      <c r="AEK133" s="1042"/>
      <c r="AEL133" s="1060"/>
      <c r="AEM133" s="1042"/>
      <c r="AEN133" s="1060"/>
      <c r="AEO133" s="1042"/>
      <c r="AEP133" s="1073"/>
      <c r="AEQ133" s="1042"/>
      <c r="AER133" s="1042"/>
      <c r="AES133" s="1144"/>
      <c r="AET133" s="64"/>
      <c r="AEU133" s="1144"/>
      <c r="AEV133" s="1042"/>
      <c r="AEW133" s="1144"/>
      <c r="AEX133" s="1042"/>
      <c r="AEY133" s="1042"/>
      <c r="AEZ133" s="1144"/>
      <c r="AFA133" s="65"/>
      <c r="AFB133" s="1144"/>
      <c r="AFC133" s="65"/>
      <c r="AFD133" s="1144"/>
      <c r="AFE133" s="1042"/>
      <c r="AFF133" s="1144"/>
      <c r="AFG133" s="1042"/>
      <c r="AFH133" s="1144"/>
      <c r="AFI133" s="1042"/>
      <c r="AFJ133" s="1042"/>
      <c r="AFK133" s="1144"/>
      <c r="AFL133" s="65"/>
      <c r="AFM133" s="1144"/>
      <c r="AFN133" s="65"/>
      <c r="AFO133" s="1144"/>
      <c r="AFP133" s="65"/>
      <c r="AFQ133" s="1144"/>
      <c r="AFR133" s="65"/>
      <c r="AFS133" s="1144"/>
      <c r="AFT133" s="65"/>
      <c r="AFU133" s="1144"/>
      <c r="AFV133" s="1042"/>
      <c r="AFW133" s="1144"/>
      <c r="AFX133" s="1042"/>
      <c r="AFY133" s="1144"/>
      <c r="AFZ133" s="1042"/>
      <c r="AGA133" s="1144"/>
      <c r="AGB133" s="1042"/>
      <c r="AGC133" s="802"/>
      <c r="AGD133" s="1042"/>
    </row>
    <row r="134" spans="1:900" ht="12.75" hidden="1" customHeight="1" x14ac:dyDescent="0.2">
      <c r="A134" s="61"/>
      <c r="B134" s="59" t="s">
        <v>796</v>
      </c>
      <c r="C134" s="1017" t="s">
        <v>797</v>
      </c>
      <c r="D134" s="60"/>
      <c r="E134" s="59"/>
      <c r="F134" s="59"/>
      <c r="G134" s="59"/>
      <c r="H134" s="59"/>
      <c r="I134" s="59"/>
      <c r="J134" s="59"/>
      <c r="K134" s="59"/>
      <c r="L134" s="59"/>
      <c r="M134" s="59"/>
      <c r="N134" s="59"/>
      <c r="O134" s="59"/>
      <c r="P134" s="59"/>
      <c r="Q134" s="59"/>
      <c r="R134" s="59"/>
      <c r="S134" s="59"/>
      <c r="T134" s="59"/>
      <c r="U134" s="1083"/>
      <c r="V134" s="65"/>
      <c r="W134" s="65"/>
      <c r="X134" s="65"/>
      <c r="Y134" s="65"/>
      <c r="Z134" s="1098"/>
      <c r="AA134" s="1098"/>
      <c r="AB134" s="1098"/>
      <c r="AC134" s="1098"/>
      <c r="AD134" s="1098"/>
      <c r="AE134" s="1072"/>
      <c r="AF134" s="1042"/>
      <c r="AG134" s="1042"/>
      <c r="AH134" s="1042"/>
      <c r="AI134" s="1042"/>
      <c r="AJ134" s="1098"/>
      <c r="AK134" s="1098"/>
      <c r="AL134" s="1098"/>
      <c r="AM134" s="1098"/>
      <c r="AN134" s="1098"/>
      <c r="AO134" s="1072"/>
      <c r="AP134" s="1042"/>
      <c r="AQ134" s="1042"/>
      <c r="AR134" s="1042"/>
      <c r="AS134" s="1042"/>
      <c r="AT134" s="1098"/>
      <c r="AU134" s="1098"/>
      <c r="AV134" s="1098"/>
      <c r="AW134" s="1098"/>
      <c r="AX134" s="1098"/>
      <c r="AY134" s="1072"/>
      <c r="AZ134" s="1042"/>
      <c r="BA134" s="1042"/>
      <c r="BB134" s="1042"/>
      <c r="BC134" s="1042"/>
      <c r="BD134" s="1098"/>
      <c r="BE134" s="1098"/>
      <c r="BF134" s="1098"/>
      <c r="BG134" s="1098"/>
      <c r="BH134" s="1098"/>
      <c r="BI134" s="1072"/>
      <c r="BJ134" s="1042"/>
      <c r="BK134" s="1042"/>
      <c r="BL134" s="1042"/>
      <c r="BM134" s="1042"/>
      <c r="BN134" s="1042"/>
      <c r="BO134" s="1042"/>
      <c r="BP134" s="1042"/>
      <c r="BQ134" s="1073"/>
      <c r="BR134" s="1042"/>
      <c r="BS134" s="1042"/>
      <c r="BT134" s="1042"/>
      <c r="BU134" s="1042"/>
      <c r="BV134" s="1042"/>
      <c r="BW134" s="1042"/>
      <c r="BX134" s="1042"/>
      <c r="BY134" s="1073"/>
      <c r="BZ134" s="1042"/>
      <c r="CA134" s="1042"/>
      <c r="CB134" s="1042"/>
      <c r="CC134" s="1042"/>
      <c r="CD134" s="1042"/>
      <c r="CE134" s="1042"/>
      <c r="CF134" s="1042"/>
      <c r="CG134" s="1073"/>
      <c r="CH134" s="1042"/>
      <c r="CI134" s="1042"/>
      <c r="CJ134" s="1042"/>
      <c r="CK134" s="1042"/>
      <c r="CL134" s="1042"/>
      <c r="CM134" s="1042"/>
      <c r="CN134" s="1042"/>
      <c r="CO134" s="1073"/>
      <c r="CP134" s="1042"/>
      <c r="CQ134" s="1042"/>
      <c r="CR134" s="1042"/>
      <c r="CS134" s="1042"/>
      <c r="CT134" s="1042"/>
      <c r="CU134" s="1042"/>
      <c r="CV134" s="1042"/>
      <c r="CW134" s="1073"/>
      <c r="CX134" s="1042"/>
      <c r="CY134" s="1042"/>
      <c r="CZ134" s="1042"/>
      <c r="DA134" s="1042"/>
      <c r="DB134" s="1042"/>
      <c r="DC134" s="1042"/>
      <c r="DD134" s="1042"/>
      <c r="DE134" s="1073"/>
      <c r="DF134" s="1042"/>
      <c r="DG134" s="1042"/>
      <c r="DH134" s="1042"/>
      <c r="DI134" s="1042"/>
      <c r="DJ134" s="1035"/>
      <c r="DK134" s="1035"/>
      <c r="DL134" s="1035"/>
      <c r="DM134" s="1072"/>
      <c r="DN134" s="1035"/>
      <c r="DO134" s="1035"/>
      <c r="DP134" s="1042"/>
      <c r="DQ134" s="1042"/>
      <c r="DR134" s="1042"/>
      <c r="DS134" s="1042"/>
      <c r="DT134" s="1035"/>
      <c r="DU134" s="1072"/>
      <c r="DV134" s="1035"/>
      <c r="DW134" s="1035"/>
      <c r="DX134" s="1035"/>
      <c r="DY134" s="1035"/>
      <c r="DZ134" s="1042"/>
      <c r="EA134" s="1042"/>
      <c r="EB134" s="1042"/>
      <c r="EC134" s="1073"/>
      <c r="ED134" s="1035"/>
      <c r="EE134" s="1035"/>
      <c r="EF134" s="1035"/>
      <c r="EG134" s="1035"/>
      <c r="EH134" s="1035"/>
      <c r="EI134" s="1035"/>
      <c r="EJ134" s="1042"/>
      <c r="EK134" s="1073"/>
      <c r="EL134" s="1042"/>
      <c r="EM134" s="1042"/>
      <c r="EN134" s="1035"/>
      <c r="EO134" s="1035"/>
      <c r="EP134" s="1035"/>
      <c r="EQ134" s="1035"/>
      <c r="ER134" s="1035"/>
      <c r="ES134" s="1072"/>
      <c r="ET134" s="1035"/>
      <c r="EU134" s="1035"/>
      <c r="EV134" s="1035"/>
      <c r="EW134" s="1035"/>
      <c r="EX134" s="1035"/>
      <c r="EY134" s="1035"/>
      <c r="EZ134" s="1098"/>
      <c r="FA134" s="1098"/>
      <c r="FB134" s="1098"/>
      <c r="FC134" s="64"/>
      <c r="FD134" s="1098"/>
      <c r="FE134" s="1098"/>
      <c r="FF134" s="1098"/>
      <c r="FG134" s="1073"/>
      <c r="FH134" s="1035"/>
      <c r="FI134" s="1035"/>
      <c r="FJ134" s="1035"/>
      <c r="FK134" s="1035"/>
      <c r="FL134" s="1035"/>
      <c r="FM134" s="1035"/>
      <c r="FN134" s="1098"/>
      <c r="FO134" s="1098"/>
      <c r="FP134" s="1098"/>
      <c r="FQ134" s="1042"/>
      <c r="FR134" s="1098"/>
      <c r="FS134" s="1098"/>
      <c r="FT134" s="1098"/>
      <c r="FU134" s="1072"/>
      <c r="FV134" s="1035"/>
      <c r="FW134" s="1035"/>
      <c r="FX134" s="1035"/>
      <c r="FY134" s="1035"/>
      <c r="FZ134" s="1035"/>
      <c r="GA134" s="1043"/>
      <c r="GB134" s="1098"/>
      <c r="GC134" s="1098"/>
      <c r="GD134" s="1098"/>
      <c r="GE134" s="1035"/>
      <c r="GF134" s="1098"/>
      <c r="GG134" s="1098"/>
      <c r="GH134" s="1098"/>
      <c r="GI134" s="1072"/>
      <c r="GJ134" s="1035"/>
      <c r="GK134" s="1035"/>
      <c r="GL134" s="1042"/>
      <c r="GM134" s="1042"/>
      <c r="GN134" s="1035"/>
      <c r="GO134" s="1035"/>
      <c r="GP134" s="1098"/>
      <c r="GQ134" s="1098"/>
      <c r="GR134" s="1098"/>
      <c r="GS134" s="1042"/>
      <c r="GT134" s="1098"/>
      <c r="GU134" s="1098"/>
      <c r="GV134" s="1098"/>
      <c r="GW134" s="1073"/>
      <c r="GX134" s="1042"/>
      <c r="GY134" s="1042"/>
      <c r="GZ134" s="1035"/>
      <c r="HA134" s="1035"/>
      <c r="HB134" s="1035"/>
      <c r="HC134" s="1042"/>
      <c r="HD134" s="1098"/>
      <c r="HE134" s="1098"/>
      <c r="HF134" s="1098"/>
      <c r="HG134" s="1035"/>
      <c r="HH134" s="1098"/>
      <c r="HI134" s="1098"/>
      <c r="HJ134" s="1098"/>
      <c r="HK134" s="1073"/>
      <c r="HL134" s="1042"/>
      <c r="HM134" s="1042"/>
      <c r="HN134" s="1042"/>
      <c r="HO134" s="1042"/>
      <c r="HP134" s="1042"/>
      <c r="HQ134" s="1042"/>
      <c r="HR134" s="1098"/>
      <c r="HS134" s="1098"/>
      <c r="HT134" s="1098"/>
      <c r="HU134" s="1042"/>
      <c r="HV134" s="1098"/>
      <c r="HW134" s="1098"/>
      <c r="HX134" s="1098"/>
      <c r="HY134" s="1072"/>
      <c r="HZ134" s="1035"/>
      <c r="IA134" s="1035"/>
      <c r="IB134" s="1035"/>
      <c r="IC134" s="1035"/>
      <c r="ID134" s="1035"/>
      <c r="IE134" s="1035"/>
      <c r="IF134" s="1098"/>
      <c r="IG134" s="1098"/>
      <c r="IH134" s="1098"/>
      <c r="II134" s="1035"/>
      <c r="IJ134" s="1098"/>
      <c r="IK134" s="1098"/>
      <c r="IL134" s="1098"/>
      <c r="IM134" s="1072"/>
      <c r="IN134" s="1035"/>
      <c r="IO134" s="1035"/>
      <c r="IP134" s="1035"/>
      <c r="IQ134" s="1043"/>
      <c r="IR134" s="1043"/>
      <c r="IS134" s="1043"/>
      <c r="IT134" s="1098"/>
      <c r="IU134" s="1098"/>
      <c r="IV134" s="1098"/>
      <c r="IW134" s="1035"/>
      <c r="IX134" s="1098"/>
      <c r="IY134" s="1098"/>
      <c r="IZ134" s="1098"/>
      <c r="JA134" s="1072"/>
      <c r="JB134" s="1042"/>
      <c r="JC134" s="1042"/>
      <c r="JD134" s="1035"/>
      <c r="JE134" s="1035"/>
      <c r="JF134" s="1035"/>
      <c r="JG134" s="1073"/>
      <c r="JH134" s="1042"/>
      <c r="JI134" s="1042"/>
      <c r="JJ134" s="1035"/>
      <c r="JK134" s="1035"/>
      <c r="JL134" s="1035"/>
      <c r="JM134" s="1073"/>
      <c r="JN134" s="1060"/>
      <c r="JO134" s="1060"/>
      <c r="JP134" s="1060"/>
      <c r="JQ134" s="1060"/>
      <c r="JR134" s="1060"/>
      <c r="JS134" s="1072"/>
      <c r="JT134" s="1042"/>
      <c r="JU134" s="1042"/>
      <c r="JV134" s="1035"/>
      <c r="JW134" s="1035"/>
      <c r="JX134" s="1035"/>
      <c r="JY134" s="1042"/>
      <c r="JZ134" s="1042"/>
      <c r="KA134" s="1042"/>
      <c r="KB134" s="1042"/>
      <c r="KC134" s="1042"/>
      <c r="KD134" s="1042"/>
      <c r="KE134" s="1060"/>
      <c r="KF134" s="1072"/>
      <c r="KG134" s="1042"/>
      <c r="KH134" s="1042"/>
      <c r="KI134" s="1042"/>
      <c r="KJ134" s="1042"/>
      <c r="KK134" s="1042"/>
      <c r="KL134" s="1035"/>
      <c r="KM134" s="1035"/>
      <c r="KN134" s="1035"/>
      <c r="KO134" s="1035"/>
      <c r="KP134" s="1035"/>
      <c r="KQ134" s="1035"/>
      <c r="KR134" s="1060"/>
      <c r="KS134" s="1072"/>
      <c r="KT134" s="1042"/>
      <c r="KU134" s="1042"/>
      <c r="KV134" s="1042"/>
      <c r="KW134" s="1042"/>
      <c r="KX134" s="1042"/>
      <c r="KY134" s="1042"/>
      <c r="KZ134" s="1042"/>
      <c r="LA134" s="1042"/>
      <c r="LB134" s="1042"/>
      <c r="LC134" s="1035"/>
      <c r="LD134" s="1035"/>
      <c r="LE134" s="1060"/>
      <c r="LF134" s="1072"/>
      <c r="LG134" s="1042"/>
      <c r="LH134" s="1042"/>
      <c r="LI134" s="1042"/>
      <c r="LJ134" s="1042"/>
      <c r="LK134" s="1042"/>
      <c r="LL134" s="1042"/>
      <c r="LM134" s="1042"/>
      <c r="LN134" s="1042"/>
      <c r="LO134" s="1042"/>
      <c r="LP134" s="1035"/>
      <c r="LQ134" s="1035"/>
      <c r="LR134" s="1060"/>
      <c r="LS134" s="1072"/>
      <c r="LT134" s="1042"/>
      <c r="LU134" s="1042"/>
      <c r="LV134" s="1042"/>
      <c r="LW134" s="1042"/>
      <c r="LX134" s="1042"/>
      <c r="LY134" s="1042"/>
      <c r="LZ134" s="1042"/>
      <c r="MA134" s="1042"/>
      <c r="MB134" s="1042"/>
      <c r="MC134" s="1035"/>
      <c r="MD134" s="1035"/>
      <c r="ME134" s="1060"/>
      <c r="MF134" s="1072"/>
      <c r="MG134" s="1042"/>
      <c r="MH134" s="1042"/>
      <c r="MI134" s="1042"/>
      <c r="MJ134" s="1042"/>
      <c r="MK134" s="1042"/>
      <c r="ML134" s="1042"/>
      <c r="MM134" s="1042"/>
      <c r="MN134" s="1042"/>
      <c r="MO134" s="1042"/>
      <c r="MP134" s="1035"/>
      <c r="MQ134" s="1035"/>
      <c r="MR134" s="1060"/>
      <c r="MS134" s="1072"/>
      <c r="MT134" s="1042"/>
      <c r="MU134" s="1042"/>
      <c r="MV134" s="1042"/>
      <c r="MW134" s="1042"/>
      <c r="MX134" s="1042"/>
      <c r="MY134" s="1042"/>
      <c r="MZ134" s="1042"/>
      <c r="NA134" s="1042"/>
      <c r="NB134" s="1042"/>
      <c r="NC134" s="1035"/>
      <c r="ND134" s="1035"/>
      <c r="NE134" s="1060"/>
      <c r="NF134" s="1072"/>
      <c r="NG134" s="1042"/>
      <c r="NH134" s="1042"/>
      <c r="NI134" s="1042"/>
      <c r="NJ134" s="1042"/>
      <c r="NK134" s="1042"/>
      <c r="NL134" s="1042"/>
      <c r="NM134" s="1042"/>
      <c r="NN134" s="1042"/>
      <c r="NO134" s="1042"/>
      <c r="NP134" s="1035"/>
      <c r="NQ134" s="1035"/>
      <c r="NR134" s="1060"/>
      <c r="NS134" s="1072"/>
      <c r="NT134" s="1042"/>
      <c r="NU134" s="1042"/>
      <c r="NV134" s="1042"/>
      <c r="NW134" s="1042"/>
      <c r="NX134" s="1042"/>
      <c r="NY134" s="1042"/>
      <c r="NZ134" s="1042"/>
      <c r="OA134" s="1042"/>
      <c r="OB134" s="1042"/>
      <c r="OC134" s="1035"/>
      <c r="OD134" s="1035"/>
      <c r="OE134" s="1060"/>
      <c r="OF134" s="1072"/>
      <c r="OG134" s="1042"/>
      <c r="OH134" s="1042"/>
      <c r="OI134" s="1042"/>
      <c r="OJ134" s="1042"/>
      <c r="OK134" s="1042"/>
      <c r="OL134" s="1042"/>
      <c r="OM134" s="1042"/>
      <c r="ON134" s="1042"/>
      <c r="OO134" s="1042"/>
      <c r="OP134" s="1035"/>
      <c r="OQ134" s="1035"/>
      <c r="OR134" s="1060"/>
      <c r="OS134" s="1072"/>
      <c r="OT134" s="1042"/>
      <c r="OU134" s="1042"/>
      <c r="OV134" s="1060"/>
      <c r="OW134" s="1072"/>
      <c r="OX134" s="1042"/>
      <c r="OY134" s="1060"/>
      <c r="OZ134" s="1042"/>
      <c r="PA134" s="1060"/>
      <c r="PB134" s="1072"/>
      <c r="PC134" s="1035"/>
      <c r="PD134" s="1035"/>
      <c r="PE134" s="1073"/>
      <c r="PF134" s="1042"/>
      <c r="PG134" s="1042"/>
      <c r="PH134" s="1073"/>
      <c r="PI134" s="1042"/>
      <c r="PJ134" s="1042"/>
      <c r="PK134" s="1072"/>
      <c r="PL134" s="1042"/>
      <c r="PM134" s="1042"/>
      <c r="PN134" s="1073"/>
      <c r="PO134" s="1042"/>
      <c r="PP134" s="1042"/>
      <c r="PQ134" s="1073"/>
      <c r="PR134" s="1042"/>
      <c r="PS134" s="1042"/>
      <c r="PT134" s="1073"/>
      <c r="PU134" s="1042"/>
      <c r="PV134" s="1042"/>
      <c r="PW134" s="1042"/>
      <c r="PX134" s="1042"/>
      <c r="PY134" s="1042"/>
      <c r="PZ134" s="1042"/>
      <c r="QA134" s="1042"/>
      <c r="QB134" s="1073"/>
      <c r="QC134" s="1042"/>
      <c r="QD134" s="1042"/>
      <c r="QE134" s="1042"/>
      <c r="QF134" s="1042"/>
      <c r="QG134" s="1042"/>
      <c r="QH134" s="1042"/>
      <c r="QI134" s="1042"/>
      <c r="QJ134" s="1042"/>
      <c r="QK134" s="1073"/>
      <c r="QL134" s="1035"/>
      <c r="QM134" s="1035"/>
      <c r="QN134" s="1035"/>
      <c r="QO134" s="1042"/>
      <c r="QP134" s="1042"/>
      <c r="QQ134" s="1042"/>
      <c r="QR134" s="1042"/>
      <c r="QS134" s="1042"/>
      <c r="QT134" s="1035"/>
      <c r="QU134" s="1035"/>
      <c r="QV134" s="1035"/>
      <c r="QW134" s="1035"/>
      <c r="QX134" s="1042"/>
      <c r="QY134" s="1042"/>
      <c r="QZ134" s="1042"/>
      <c r="RA134" s="1042"/>
      <c r="RB134" s="1042"/>
      <c r="RC134" s="1035"/>
      <c r="RD134" s="1035"/>
      <c r="RE134" s="1035"/>
      <c r="RF134" s="1035"/>
      <c r="RG134" s="1042"/>
      <c r="RH134" s="1042"/>
      <c r="RI134" s="1042"/>
      <c r="RJ134" s="1073"/>
      <c r="RK134" s="1042"/>
      <c r="RL134" s="1035"/>
      <c r="RM134" s="1035"/>
      <c r="RN134" s="1035"/>
      <c r="RO134" s="1035"/>
      <c r="RP134" s="1042"/>
      <c r="RQ134" s="1042"/>
      <c r="RR134" s="1042"/>
      <c r="RS134" s="1042"/>
      <c r="RT134" s="1042"/>
      <c r="RU134" s="1035"/>
      <c r="RV134" s="1035"/>
      <c r="RW134" s="1035"/>
      <c r="RX134" s="1035"/>
      <c r="RY134" s="1035"/>
      <c r="RZ134" s="1035"/>
      <c r="SA134" s="1035"/>
      <c r="SB134" s="1035"/>
      <c r="SC134" s="1035"/>
      <c r="SD134" s="1035"/>
      <c r="SE134" s="1042"/>
      <c r="SF134" s="1042"/>
      <c r="SG134" s="1042"/>
      <c r="SH134" s="1042"/>
      <c r="SI134" s="1073"/>
      <c r="SJ134" s="1042"/>
      <c r="SK134" s="1042"/>
      <c r="SL134" s="1042"/>
      <c r="SM134" s="1042"/>
      <c r="SN134" s="1042"/>
      <c r="SO134" s="1042"/>
      <c r="SP134" s="1042"/>
      <c r="SQ134" s="1042"/>
      <c r="SR134" s="1042"/>
      <c r="SS134" s="1042"/>
      <c r="ST134" s="1042"/>
      <c r="SU134" s="1042"/>
      <c r="SV134" s="1042"/>
      <c r="SW134" s="1042"/>
      <c r="SX134" s="1042"/>
      <c r="SY134" s="1042"/>
      <c r="SZ134" s="1042"/>
      <c r="TA134" s="1042"/>
      <c r="TB134" s="1042"/>
      <c r="TC134" s="1042"/>
      <c r="TD134" s="1042"/>
      <c r="TE134" s="1042"/>
      <c r="TF134" s="1042"/>
      <c r="TG134" s="1042"/>
      <c r="TH134" s="1073"/>
      <c r="TI134" s="1042"/>
      <c r="TJ134" s="1042"/>
      <c r="TK134" s="1042"/>
      <c r="TL134" s="1060"/>
      <c r="TM134" s="1060"/>
      <c r="TN134" s="1060"/>
      <c r="TO134" s="1073"/>
      <c r="TP134" s="1042"/>
      <c r="TQ134" s="1042"/>
      <c r="TR134" s="1042"/>
      <c r="TS134" s="1060"/>
      <c r="TT134" s="1060"/>
      <c r="TU134" s="1060"/>
      <c r="TV134" s="1073"/>
      <c r="TW134" s="1042"/>
      <c r="TX134" s="1042"/>
      <c r="TY134" s="1042"/>
      <c r="TZ134" s="1060"/>
      <c r="UA134" s="1060"/>
      <c r="UB134" s="1060"/>
      <c r="UC134" s="1073"/>
      <c r="UD134" s="1042"/>
      <c r="UE134" s="1042"/>
      <c r="UF134" s="1042"/>
      <c r="UG134" s="1060"/>
      <c r="UH134" s="1060"/>
      <c r="UI134" s="1060"/>
      <c r="UJ134" s="1073"/>
      <c r="UK134" s="1042"/>
      <c r="UL134" s="1042"/>
      <c r="UM134" s="1042"/>
      <c r="UN134" s="1060"/>
      <c r="UO134" s="1060"/>
      <c r="UP134" s="1060"/>
      <c r="UQ134" s="1073"/>
      <c r="UR134" s="1042"/>
      <c r="US134" s="1042"/>
      <c r="UT134" s="1042"/>
      <c r="UU134" s="1042"/>
      <c r="UV134" s="1060"/>
      <c r="UW134" s="1042"/>
      <c r="UX134" s="1072"/>
      <c r="UY134" s="1042"/>
      <c r="UZ134" s="1042"/>
      <c r="VA134" s="1042"/>
      <c r="VB134" s="1042"/>
      <c r="VC134" s="1060"/>
      <c r="VD134" s="1060"/>
      <c r="VE134" s="1072"/>
      <c r="VF134" s="1042"/>
      <c r="VG134" s="1035"/>
      <c r="VH134" s="1035"/>
      <c r="VI134" s="1042"/>
      <c r="VJ134" s="1042"/>
      <c r="VK134" s="1042"/>
      <c r="VL134" s="1042"/>
      <c r="VM134" s="1072"/>
      <c r="VN134" s="1035"/>
      <c r="VO134" s="1035"/>
      <c r="VP134" s="1042"/>
      <c r="VQ134" s="1042"/>
      <c r="VR134" s="1042"/>
      <c r="VS134" s="1073"/>
      <c r="VT134" s="1042"/>
      <c r="VU134" s="1042"/>
      <c r="VV134" s="1042"/>
      <c r="VW134" s="1035"/>
      <c r="VX134" s="1042"/>
      <c r="VY134" s="1060"/>
      <c r="VZ134" s="1072"/>
      <c r="WA134" s="1042"/>
      <c r="WB134" s="1042"/>
      <c r="WC134" s="1042"/>
      <c r="WD134" s="1042"/>
      <c r="WE134" s="1042"/>
      <c r="WF134" s="1042"/>
      <c r="WG134" s="1073"/>
      <c r="WH134" s="1035"/>
      <c r="WI134" s="1035"/>
      <c r="WJ134" s="1060"/>
      <c r="WK134" s="1073"/>
      <c r="WL134" s="1042"/>
      <c r="WM134" s="1060"/>
      <c r="WN134" s="1060"/>
      <c r="WO134" s="1072"/>
      <c r="WP134" s="1042"/>
      <c r="WQ134" s="1060"/>
      <c r="WR134" s="1060"/>
      <c r="WS134" s="1072"/>
      <c r="WT134" s="1042"/>
      <c r="WU134" s="1060"/>
      <c r="WV134" s="1060"/>
      <c r="WW134" s="1072"/>
      <c r="WX134" s="1035"/>
      <c r="WY134" s="1060"/>
      <c r="WZ134" s="1060"/>
      <c r="XA134" s="1072"/>
      <c r="XB134" s="1042"/>
      <c r="XC134" s="1042"/>
      <c r="XD134" s="1072"/>
      <c r="XE134" s="1035"/>
      <c r="XF134" s="1035"/>
      <c r="XG134" s="1060"/>
      <c r="XH134" s="1060"/>
      <c r="XI134" s="1060"/>
      <c r="XJ134" s="1035"/>
      <c r="XK134" s="1042"/>
      <c r="XL134" s="1060"/>
      <c r="XM134" s="1060"/>
      <c r="XN134" s="1060"/>
      <c r="XO134" s="1042"/>
      <c r="XP134" s="1042"/>
      <c r="XQ134" s="1060"/>
      <c r="XR134" s="1060"/>
      <c r="XS134" s="1060"/>
      <c r="XT134" s="1042"/>
      <c r="XU134" s="1042"/>
      <c r="XV134" s="1060"/>
      <c r="XW134" s="1060"/>
      <c r="XX134" s="1060"/>
      <c r="XY134" s="1042"/>
      <c r="XZ134" s="1042"/>
      <c r="YA134" s="1060"/>
      <c r="YB134" s="1060"/>
      <c r="YC134" s="1060"/>
      <c r="YD134" s="1042"/>
      <c r="YE134" s="1042"/>
      <c r="YF134" s="1060"/>
      <c r="YG134" s="1060"/>
      <c r="YH134" s="1060"/>
      <c r="YI134" s="1042"/>
      <c r="YJ134" s="1042"/>
      <c r="YK134" s="1060"/>
      <c r="YL134" s="1060"/>
      <c r="YM134" s="1072"/>
      <c r="YN134" s="1042"/>
      <c r="YO134" s="1042"/>
      <c r="YP134" s="1035"/>
      <c r="YQ134" s="1035"/>
      <c r="YR134" s="1035"/>
      <c r="YS134" s="1042"/>
      <c r="YT134" s="1073"/>
      <c r="YU134" s="1035"/>
      <c r="YV134" s="1035"/>
      <c r="YW134" s="1060"/>
      <c r="YX134" s="1060"/>
      <c r="YY134" s="1060"/>
      <c r="YZ134" s="1042"/>
      <c r="ZA134" s="1042"/>
      <c r="ZB134" s="1060"/>
      <c r="ZC134" s="1060"/>
      <c r="ZD134" s="1060"/>
      <c r="ZE134" s="1035"/>
      <c r="ZF134" s="1042"/>
      <c r="ZG134" s="1060"/>
      <c r="ZH134" s="1060"/>
      <c r="ZI134" s="1060"/>
      <c r="ZJ134" s="1035"/>
      <c r="ZK134" s="1035"/>
      <c r="ZL134" s="1060"/>
      <c r="ZM134" s="1060"/>
      <c r="ZN134" s="1072"/>
      <c r="ZO134" s="1042"/>
      <c r="ZP134" s="1042"/>
      <c r="ZQ134" s="1042"/>
      <c r="ZR134" s="1060"/>
      <c r="ZS134" s="1035"/>
      <c r="ZT134" s="1035"/>
      <c r="ZU134" s="1035"/>
      <c r="ZV134" s="1060"/>
      <c r="ZW134" s="1060"/>
      <c r="ZX134" s="1060"/>
      <c r="ZY134" s="1060"/>
      <c r="ZZ134" s="1060"/>
      <c r="AAA134" s="1072"/>
      <c r="AAB134" s="1042"/>
      <c r="AAC134" s="1042"/>
      <c r="AAD134" s="1042"/>
      <c r="AAE134" s="1060"/>
      <c r="AAF134" s="1035"/>
      <c r="AAG134" s="1060"/>
      <c r="AAH134" s="1060"/>
      <c r="AAI134" s="1060"/>
      <c r="AAJ134" s="1035"/>
      <c r="AAK134" s="1035"/>
      <c r="AAL134" s="1060"/>
      <c r="AAM134" s="1060"/>
      <c r="AAN134" s="1072"/>
      <c r="AAO134" s="1035"/>
      <c r="AAP134" s="1035"/>
      <c r="AAQ134" s="1060"/>
      <c r="AAR134" s="1060"/>
      <c r="AAS134" s="1060"/>
      <c r="AAT134" s="1035"/>
      <c r="AAU134" s="1035"/>
      <c r="AAV134" s="1060"/>
      <c r="AAW134" s="1060"/>
      <c r="AAX134" s="1072"/>
      <c r="AAY134" s="1035"/>
      <c r="AAZ134" s="1035"/>
      <c r="ABA134" s="1035"/>
      <c r="ABB134" s="1060"/>
      <c r="ABC134" s="1035"/>
      <c r="ABD134" s="1060"/>
      <c r="ABE134" s="1060"/>
      <c r="ABF134" s="1060"/>
      <c r="ABG134" s="1035"/>
      <c r="ABH134" s="1035"/>
      <c r="ABI134" s="1060"/>
      <c r="ABJ134" s="1060"/>
      <c r="ABK134" s="1072"/>
      <c r="ABL134" s="1035"/>
      <c r="ABM134" s="1035"/>
      <c r="ABN134" s="1042"/>
      <c r="ABO134" s="1042"/>
      <c r="ABP134" s="1035"/>
      <c r="ABQ134" s="1035"/>
      <c r="ABR134" s="1035"/>
      <c r="ABS134" s="1042"/>
      <c r="ABT134" s="1042"/>
      <c r="ABU134" s="1035"/>
      <c r="ABV134" s="1035"/>
      <c r="ABW134" s="1072"/>
      <c r="ABX134" s="1042"/>
      <c r="ABY134" s="1042"/>
      <c r="ABZ134" s="1035"/>
      <c r="ACA134" s="1035"/>
      <c r="ACB134" s="1035"/>
      <c r="ACC134" s="1042"/>
      <c r="ACD134" s="1042"/>
      <c r="ACE134" s="1035"/>
      <c r="ACF134" s="1035"/>
      <c r="ACG134" s="1035"/>
      <c r="ACH134" s="1042"/>
      <c r="ACI134" s="1042"/>
      <c r="ACJ134" s="1042"/>
      <c r="ACK134" s="1042"/>
      <c r="ACL134" s="1042"/>
      <c r="ACM134" s="1042"/>
      <c r="ACN134" s="1042"/>
      <c r="ACO134" s="1042"/>
      <c r="ACP134" s="1042"/>
      <c r="ACQ134" s="1042"/>
      <c r="ACR134" s="1042"/>
      <c r="ACS134" s="1042"/>
      <c r="ACT134" s="1042"/>
      <c r="ACU134" s="1042"/>
      <c r="ACV134" s="1042"/>
      <c r="ACW134" s="1042"/>
      <c r="ACX134" s="1042"/>
      <c r="ACY134" s="1042"/>
      <c r="ACZ134" s="1042"/>
      <c r="ADA134" s="1042"/>
      <c r="ADB134" s="1042"/>
      <c r="ADC134" s="1042"/>
      <c r="ADD134" s="1042"/>
      <c r="ADE134" s="1042"/>
      <c r="ADF134" s="1035"/>
      <c r="ADG134" s="1035"/>
      <c r="ADH134" s="1035"/>
      <c r="ADI134" s="1042"/>
      <c r="ADJ134" s="1042"/>
      <c r="ADK134" s="1042"/>
      <c r="ADL134" s="1042"/>
      <c r="ADM134" s="1072"/>
      <c r="ADN134" s="1035"/>
      <c r="ADO134" s="1035"/>
      <c r="ADP134" s="1060"/>
      <c r="ADQ134" s="1035"/>
      <c r="ADR134" s="1060"/>
      <c r="ADS134" s="1042"/>
      <c r="ADT134" s="1042"/>
      <c r="ADU134" s="1060"/>
      <c r="ADV134" s="1042"/>
      <c r="ADW134" s="1060"/>
      <c r="ADX134" s="1035"/>
      <c r="ADY134" s="1060"/>
      <c r="ADZ134" s="1035"/>
      <c r="AEA134" s="1060"/>
      <c r="AEB134" s="1035"/>
      <c r="AEC134" s="1035"/>
      <c r="AED134" s="1060"/>
      <c r="AEE134" s="1035"/>
      <c r="AEF134" s="1060"/>
      <c r="AEG134" s="1035"/>
      <c r="AEH134" s="1060"/>
      <c r="AEI134" s="1042"/>
      <c r="AEJ134" s="1060"/>
      <c r="AEK134" s="1042"/>
      <c r="AEL134" s="1060"/>
      <c r="AEM134" s="1042"/>
      <c r="AEN134" s="1060"/>
      <c r="AEO134" s="1042"/>
      <c r="AEP134" s="1073"/>
      <c r="AEQ134" s="1042"/>
      <c r="AER134" s="1042"/>
      <c r="AES134" s="1144"/>
      <c r="AET134" s="64"/>
      <c r="AEU134" s="1144"/>
      <c r="AEV134" s="1042"/>
      <c r="AEW134" s="1144"/>
      <c r="AEX134" s="1042"/>
      <c r="AEY134" s="1042"/>
      <c r="AEZ134" s="1144"/>
      <c r="AFA134" s="65"/>
      <c r="AFB134" s="1144"/>
      <c r="AFC134" s="65"/>
      <c r="AFD134" s="1144"/>
      <c r="AFE134" s="1042"/>
      <c r="AFF134" s="1144"/>
      <c r="AFG134" s="1042"/>
      <c r="AFH134" s="1144"/>
      <c r="AFI134" s="1042"/>
      <c r="AFJ134" s="1042"/>
      <c r="AFK134" s="1144"/>
      <c r="AFL134" s="65"/>
      <c r="AFM134" s="1144"/>
      <c r="AFN134" s="65"/>
      <c r="AFO134" s="1144"/>
      <c r="AFP134" s="65"/>
      <c r="AFQ134" s="1144"/>
      <c r="AFR134" s="65"/>
      <c r="AFS134" s="1144"/>
      <c r="AFT134" s="65"/>
      <c r="AFU134" s="1144"/>
      <c r="AFV134" s="1042"/>
      <c r="AFW134" s="1144"/>
      <c r="AFX134" s="1042"/>
      <c r="AFY134" s="1144"/>
      <c r="AFZ134" s="1042"/>
      <c r="AGA134" s="1144"/>
      <c r="AGB134" s="1042"/>
      <c r="AGC134" s="802"/>
      <c r="AGD134" s="1042"/>
    </row>
    <row r="135" spans="1:900" ht="12.75" hidden="1" customHeight="1" x14ac:dyDescent="0.2">
      <c r="A135" s="61"/>
      <c r="B135" s="59" t="s">
        <v>798</v>
      </c>
      <c r="C135" s="1017" t="s">
        <v>799</v>
      </c>
      <c r="D135" s="60"/>
      <c r="E135" s="59"/>
      <c r="F135" s="59"/>
      <c r="G135" s="59"/>
      <c r="H135" s="59"/>
      <c r="I135" s="59"/>
      <c r="J135" s="59"/>
      <c r="K135" s="59"/>
      <c r="L135" s="59"/>
      <c r="M135" s="59"/>
      <c r="N135" s="59"/>
      <c r="O135" s="59"/>
      <c r="P135" s="59"/>
      <c r="Q135" s="59"/>
      <c r="R135" s="59"/>
      <c r="S135" s="59"/>
      <c r="T135" s="59"/>
      <c r="U135" s="1083"/>
      <c r="V135" s="65"/>
      <c r="W135" s="65"/>
      <c r="X135" s="65"/>
      <c r="Y135" s="65"/>
      <c r="Z135" s="1098"/>
      <c r="AA135" s="1098"/>
      <c r="AB135" s="1098"/>
      <c r="AC135" s="1098"/>
      <c r="AD135" s="1098"/>
      <c r="AE135" s="1072"/>
      <c r="AF135" s="1042"/>
      <c r="AG135" s="1042"/>
      <c r="AH135" s="1042"/>
      <c r="AI135" s="1042"/>
      <c r="AJ135" s="1098"/>
      <c r="AK135" s="1098"/>
      <c r="AL135" s="1098"/>
      <c r="AM135" s="1098"/>
      <c r="AN135" s="1098"/>
      <c r="AO135" s="1072"/>
      <c r="AP135" s="1042"/>
      <c r="AQ135" s="1042"/>
      <c r="AR135" s="1042"/>
      <c r="AS135" s="1042"/>
      <c r="AT135" s="1098"/>
      <c r="AU135" s="1098"/>
      <c r="AV135" s="1098"/>
      <c r="AW135" s="1098"/>
      <c r="AX135" s="1098"/>
      <c r="AY135" s="1072"/>
      <c r="AZ135" s="1042"/>
      <c r="BA135" s="1042"/>
      <c r="BB135" s="1042"/>
      <c r="BC135" s="1042"/>
      <c r="BD135" s="1098"/>
      <c r="BE135" s="1098"/>
      <c r="BF135" s="1098"/>
      <c r="BG135" s="1098"/>
      <c r="BH135" s="1098"/>
      <c r="BI135" s="1072"/>
      <c r="BJ135" s="1042"/>
      <c r="BK135" s="1042"/>
      <c r="BL135" s="1042"/>
      <c r="BM135" s="1042"/>
      <c r="BN135" s="1042"/>
      <c r="BO135" s="1042"/>
      <c r="BP135" s="1042"/>
      <c r="BQ135" s="1073"/>
      <c r="BR135" s="1042"/>
      <c r="BS135" s="1042"/>
      <c r="BT135" s="1042"/>
      <c r="BU135" s="1042"/>
      <c r="BV135" s="1042"/>
      <c r="BW135" s="1042"/>
      <c r="BX135" s="1042"/>
      <c r="BY135" s="1073"/>
      <c r="BZ135" s="1042"/>
      <c r="CA135" s="1042"/>
      <c r="CB135" s="1042"/>
      <c r="CC135" s="1042"/>
      <c r="CD135" s="1042"/>
      <c r="CE135" s="1042"/>
      <c r="CF135" s="1042"/>
      <c r="CG135" s="1073"/>
      <c r="CH135" s="1042"/>
      <c r="CI135" s="1042"/>
      <c r="CJ135" s="1042"/>
      <c r="CK135" s="1042"/>
      <c r="CL135" s="1042"/>
      <c r="CM135" s="1042"/>
      <c r="CN135" s="1042"/>
      <c r="CO135" s="1073"/>
      <c r="CP135" s="1042"/>
      <c r="CQ135" s="1042"/>
      <c r="CR135" s="1042"/>
      <c r="CS135" s="1042"/>
      <c r="CT135" s="1042"/>
      <c r="CU135" s="1042"/>
      <c r="CV135" s="1042"/>
      <c r="CW135" s="1073"/>
      <c r="CX135" s="1042"/>
      <c r="CY135" s="1042"/>
      <c r="CZ135" s="1042"/>
      <c r="DA135" s="1042"/>
      <c r="DB135" s="1042"/>
      <c r="DC135" s="1042"/>
      <c r="DD135" s="1042"/>
      <c r="DE135" s="1073"/>
      <c r="DF135" s="1042"/>
      <c r="DG135" s="1042"/>
      <c r="DH135" s="1042"/>
      <c r="DI135" s="1042"/>
      <c r="DJ135" s="1035"/>
      <c r="DK135" s="1035"/>
      <c r="DL135" s="1035"/>
      <c r="DM135" s="1072"/>
      <c r="DN135" s="1035"/>
      <c r="DO135" s="1035"/>
      <c r="DP135" s="1042"/>
      <c r="DQ135" s="1042"/>
      <c r="DR135" s="1042"/>
      <c r="DS135" s="1042"/>
      <c r="DT135" s="1035"/>
      <c r="DU135" s="1072"/>
      <c r="DV135" s="1035"/>
      <c r="DW135" s="1035"/>
      <c r="DX135" s="1035"/>
      <c r="DY135" s="1035"/>
      <c r="DZ135" s="1042"/>
      <c r="EA135" s="1042"/>
      <c r="EB135" s="1042"/>
      <c r="EC135" s="1073"/>
      <c r="ED135" s="1035"/>
      <c r="EE135" s="1035"/>
      <c r="EF135" s="1035"/>
      <c r="EG135" s="1035"/>
      <c r="EH135" s="1035"/>
      <c r="EI135" s="1035"/>
      <c r="EJ135" s="1042"/>
      <c r="EK135" s="1073"/>
      <c r="EL135" s="1042"/>
      <c r="EM135" s="1042"/>
      <c r="EN135" s="1035"/>
      <c r="EO135" s="1035"/>
      <c r="EP135" s="1035"/>
      <c r="EQ135" s="1035"/>
      <c r="ER135" s="1035"/>
      <c r="ES135" s="1072"/>
      <c r="ET135" s="1035"/>
      <c r="EU135" s="1035"/>
      <c r="EV135" s="1035"/>
      <c r="EW135" s="1035"/>
      <c r="EX135" s="1035"/>
      <c r="EY135" s="1035"/>
      <c r="EZ135" s="1098"/>
      <c r="FA135" s="1098"/>
      <c r="FB135" s="1098"/>
      <c r="FC135" s="64"/>
      <c r="FD135" s="1098"/>
      <c r="FE135" s="1098"/>
      <c r="FF135" s="1098"/>
      <c r="FG135" s="1073"/>
      <c r="FH135" s="1035"/>
      <c r="FI135" s="1035"/>
      <c r="FJ135" s="1035"/>
      <c r="FK135" s="1035"/>
      <c r="FL135" s="1035"/>
      <c r="FM135" s="1035"/>
      <c r="FN135" s="1098"/>
      <c r="FO135" s="1098"/>
      <c r="FP135" s="1098"/>
      <c r="FQ135" s="1042"/>
      <c r="FR135" s="1098"/>
      <c r="FS135" s="1098"/>
      <c r="FT135" s="1098"/>
      <c r="FU135" s="1072"/>
      <c r="FV135" s="1035"/>
      <c r="FW135" s="1035"/>
      <c r="FX135" s="1035"/>
      <c r="FY135" s="1035"/>
      <c r="FZ135" s="1035"/>
      <c r="GA135" s="1043"/>
      <c r="GB135" s="1098"/>
      <c r="GC135" s="1098"/>
      <c r="GD135" s="1098"/>
      <c r="GE135" s="1035"/>
      <c r="GF135" s="1098"/>
      <c r="GG135" s="1098"/>
      <c r="GH135" s="1098"/>
      <c r="GI135" s="1072"/>
      <c r="GJ135" s="1035"/>
      <c r="GK135" s="1035"/>
      <c r="GL135" s="1042"/>
      <c r="GM135" s="1042"/>
      <c r="GN135" s="1035"/>
      <c r="GO135" s="1035"/>
      <c r="GP135" s="1098"/>
      <c r="GQ135" s="1098"/>
      <c r="GR135" s="1098"/>
      <c r="GS135" s="1042"/>
      <c r="GT135" s="1098"/>
      <c r="GU135" s="1098"/>
      <c r="GV135" s="1098"/>
      <c r="GW135" s="1073"/>
      <c r="GX135" s="1042"/>
      <c r="GY135" s="1042"/>
      <c r="GZ135" s="1035"/>
      <c r="HA135" s="1035"/>
      <c r="HB135" s="1035"/>
      <c r="HC135" s="1042"/>
      <c r="HD135" s="1098"/>
      <c r="HE135" s="1098"/>
      <c r="HF135" s="1098"/>
      <c r="HG135" s="1035"/>
      <c r="HH135" s="1098"/>
      <c r="HI135" s="1098"/>
      <c r="HJ135" s="1098"/>
      <c r="HK135" s="1073"/>
      <c r="HL135" s="1042"/>
      <c r="HM135" s="1042"/>
      <c r="HN135" s="1042"/>
      <c r="HO135" s="1042"/>
      <c r="HP135" s="1042"/>
      <c r="HQ135" s="1042"/>
      <c r="HR135" s="1098"/>
      <c r="HS135" s="1098"/>
      <c r="HT135" s="1098"/>
      <c r="HU135" s="1042"/>
      <c r="HV135" s="1098"/>
      <c r="HW135" s="1098"/>
      <c r="HX135" s="1098"/>
      <c r="HY135" s="1072"/>
      <c r="HZ135" s="1035"/>
      <c r="IA135" s="1035"/>
      <c r="IB135" s="1035"/>
      <c r="IC135" s="1035"/>
      <c r="ID135" s="1035"/>
      <c r="IE135" s="1035"/>
      <c r="IF135" s="1098"/>
      <c r="IG135" s="1098"/>
      <c r="IH135" s="1098"/>
      <c r="II135" s="1035"/>
      <c r="IJ135" s="1098"/>
      <c r="IK135" s="1098"/>
      <c r="IL135" s="1098"/>
      <c r="IM135" s="1072"/>
      <c r="IN135" s="1035"/>
      <c r="IO135" s="1035"/>
      <c r="IP135" s="1035"/>
      <c r="IQ135" s="1043"/>
      <c r="IR135" s="1043"/>
      <c r="IS135" s="1043"/>
      <c r="IT135" s="1098"/>
      <c r="IU135" s="1098"/>
      <c r="IV135" s="1098"/>
      <c r="IW135" s="1035"/>
      <c r="IX135" s="1098"/>
      <c r="IY135" s="1098"/>
      <c r="IZ135" s="1098"/>
      <c r="JA135" s="1072"/>
      <c r="JB135" s="1042"/>
      <c r="JC135" s="1042"/>
      <c r="JD135" s="1035"/>
      <c r="JE135" s="1035"/>
      <c r="JF135" s="1035"/>
      <c r="JG135" s="1073"/>
      <c r="JH135" s="1042"/>
      <c r="JI135" s="1042"/>
      <c r="JJ135" s="1035"/>
      <c r="JK135" s="1035"/>
      <c r="JL135" s="1035"/>
      <c r="JM135" s="1073"/>
      <c r="JN135" s="1060"/>
      <c r="JO135" s="1060"/>
      <c r="JP135" s="1060"/>
      <c r="JQ135" s="1060"/>
      <c r="JR135" s="1060"/>
      <c r="JS135" s="1072"/>
      <c r="JT135" s="1042"/>
      <c r="JU135" s="1042"/>
      <c r="JV135" s="1035"/>
      <c r="JW135" s="1035"/>
      <c r="JX135" s="1035"/>
      <c r="JY135" s="1042"/>
      <c r="JZ135" s="1042"/>
      <c r="KA135" s="1042"/>
      <c r="KB135" s="1042"/>
      <c r="KC135" s="1042"/>
      <c r="KD135" s="1042"/>
      <c r="KE135" s="1060"/>
      <c r="KF135" s="1072"/>
      <c r="KG135" s="1042"/>
      <c r="KH135" s="1042"/>
      <c r="KI135" s="1042"/>
      <c r="KJ135" s="1042"/>
      <c r="KK135" s="1042"/>
      <c r="KL135" s="1035"/>
      <c r="KM135" s="1035"/>
      <c r="KN135" s="1035"/>
      <c r="KO135" s="1035"/>
      <c r="KP135" s="1035"/>
      <c r="KQ135" s="1035"/>
      <c r="KR135" s="1060"/>
      <c r="KS135" s="1072"/>
      <c r="KT135" s="1042"/>
      <c r="KU135" s="1042"/>
      <c r="KV135" s="1042"/>
      <c r="KW135" s="1042"/>
      <c r="KX135" s="1042"/>
      <c r="KY135" s="1042"/>
      <c r="KZ135" s="1042"/>
      <c r="LA135" s="1042"/>
      <c r="LB135" s="1042"/>
      <c r="LC135" s="1035"/>
      <c r="LD135" s="1035"/>
      <c r="LE135" s="1060"/>
      <c r="LF135" s="1072"/>
      <c r="LG135" s="1042"/>
      <c r="LH135" s="1042"/>
      <c r="LI135" s="1042"/>
      <c r="LJ135" s="1042"/>
      <c r="LK135" s="1042"/>
      <c r="LL135" s="1042"/>
      <c r="LM135" s="1042"/>
      <c r="LN135" s="1042"/>
      <c r="LO135" s="1042"/>
      <c r="LP135" s="1035"/>
      <c r="LQ135" s="1035"/>
      <c r="LR135" s="1060"/>
      <c r="LS135" s="1072"/>
      <c r="LT135" s="1042"/>
      <c r="LU135" s="1042"/>
      <c r="LV135" s="1042"/>
      <c r="LW135" s="1042"/>
      <c r="LX135" s="1042"/>
      <c r="LY135" s="1042"/>
      <c r="LZ135" s="1042"/>
      <c r="MA135" s="1042"/>
      <c r="MB135" s="1042"/>
      <c r="MC135" s="1035"/>
      <c r="MD135" s="1035"/>
      <c r="ME135" s="1060"/>
      <c r="MF135" s="1072"/>
      <c r="MG135" s="1042"/>
      <c r="MH135" s="1042"/>
      <c r="MI135" s="1042"/>
      <c r="MJ135" s="1042"/>
      <c r="MK135" s="1042"/>
      <c r="ML135" s="1042"/>
      <c r="MM135" s="1042"/>
      <c r="MN135" s="1042"/>
      <c r="MO135" s="1042"/>
      <c r="MP135" s="1035"/>
      <c r="MQ135" s="1035"/>
      <c r="MR135" s="1060"/>
      <c r="MS135" s="1072"/>
      <c r="MT135" s="1042"/>
      <c r="MU135" s="1042"/>
      <c r="MV135" s="1042"/>
      <c r="MW135" s="1042"/>
      <c r="MX135" s="1042"/>
      <c r="MY135" s="1042"/>
      <c r="MZ135" s="1042"/>
      <c r="NA135" s="1042"/>
      <c r="NB135" s="1042"/>
      <c r="NC135" s="1035"/>
      <c r="ND135" s="1035"/>
      <c r="NE135" s="1060"/>
      <c r="NF135" s="1072"/>
      <c r="NG135" s="1042"/>
      <c r="NH135" s="1042"/>
      <c r="NI135" s="1042"/>
      <c r="NJ135" s="1042"/>
      <c r="NK135" s="1042"/>
      <c r="NL135" s="1042"/>
      <c r="NM135" s="1042"/>
      <c r="NN135" s="1042"/>
      <c r="NO135" s="1042"/>
      <c r="NP135" s="1035"/>
      <c r="NQ135" s="1035"/>
      <c r="NR135" s="1060"/>
      <c r="NS135" s="1072"/>
      <c r="NT135" s="1042"/>
      <c r="NU135" s="1042"/>
      <c r="NV135" s="1042"/>
      <c r="NW135" s="1042"/>
      <c r="NX135" s="1042"/>
      <c r="NY135" s="1042"/>
      <c r="NZ135" s="1042"/>
      <c r="OA135" s="1042"/>
      <c r="OB135" s="1042"/>
      <c r="OC135" s="1035"/>
      <c r="OD135" s="1035"/>
      <c r="OE135" s="1060"/>
      <c r="OF135" s="1072"/>
      <c r="OG135" s="1042"/>
      <c r="OH135" s="1042"/>
      <c r="OI135" s="1042"/>
      <c r="OJ135" s="1042"/>
      <c r="OK135" s="1042"/>
      <c r="OL135" s="1042"/>
      <c r="OM135" s="1042"/>
      <c r="ON135" s="1042"/>
      <c r="OO135" s="1042"/>
      <c r="OP135" s="1035"/>
      <c r="OQ135" s="1035"/>
      <c r="OR135" s="1060"/>
      <c r="OS135" s="1072"/>
      <c r="OT135" s="1042"/>
      <c r="OU135" s="1042"/>
      <c r="OV135" s="1060"/>
      <c r="OW135" s="1072"/>
      <c r="OX135" s="1042"/>
      <c r="OY135" s="1060"/>
      <c r="OZ135" s="1042"/>
      <c r="PA135" s="1060"/>
      <c r="PB135" s="1072"/>
      <c r="PC135" s="1035"/>
      <c r="PD135" s="1035"/>
      <c r="PE135" s="1073"/>
      <c r="PF135" s="1042"/>
      <c r="PG135" s="1042"/>
      <c r="PH135" s="1073"/>
      <c r="PI135" s="1042"/>
      <c r="PJ135" s="1042"/>
      <c r="PK135" s="1072"/>
      <c r="PL135" s="1042"/>
      <c r="PM135" s="1042"/>
      <c r="PN135" s="1073"/>
      <c r="PO135" s="1042"/>
      <c r="PP135" s="1042"/>
      <c r="PQ135" s="1073"/>
      <c r="PR135" s="1042"/>
      <c r="PS135" s="1042"/>
      <c r="PT135" s="1073"/>
      <c r="PU135" s="1042"/>
      <c r="PV135" s="1042"/>
      <c r="PW135" s="1042"/>
      <c r="PX135" s="1042"/>
      <c r="PY135" s="1042"/>
      <c r="PZ135" s="1042"/>
      <c r="QA135" s="1042"/>
      <c r="QB135" s="1073"/>
      <c r="QC135" s="1042"/>
      <c r="QD135" s="1042"/>
      <c r="QE135" s="1042"/>
      <c r="QF135" s="1042"/>
      <c r="QG135" s="1042"/>
      <c r="QH135" s="1042"/>
      <c r="QI135" s="1042"/>
      <c r="QJ135" s="1042"/>
      <c r="QK135" s="1073"/>
      <c r="QL135" s="1035"/>
      <c r="QM135" s="1035"/>
      <c r="QN135" s="1035"/>
      <c r="QO135" s="1042"/>
      <c r="QP135" s="1042"/>
      <c r="QQ135" s="1042"/>
      <c r="QR135" s="1042"/>
      <c r="QS135" s="1042"/>
      <c r="QT135" s="1035"/>
      <c r="QU135" s="1035"/>
      <c r="QV135" s="1035"/>
      <c r="QW135" s="1035"/>
      <c r="QX135" s="1042"/>
      <c r="QY135" s="1042"/>
      <c r="QZ135" s="1042"/>
      <c r="RA135" s="1042"/>
      <c r="RB135" s="1042"/>
      <c r="RC135" s="1035"/>
      <c r="RD135" s="1035"/>
      <c r="RE135" s="1035"/>
      <c r="RF135" s="1035"/>
      <c r="RG135" s="1042"/>
      <c r="RH135" s="1042"/>
      <c r="RI135" s="1042"/>
      <c r="RJ135" s="1073"/>
      <c r="RK135" s="1042"/>
      <c r="RL135" s="1035"/>
      <c r="RM135" s="1035"/>
      <c r="RN135" s="1035"/>
      <c r="RO135" s="1035"/>
      <c r="RP135" s="1042"/>
      <c r="RQ135" s="1042"/>
      <c r="RR135" s="1042"/>
      <c r="RS135" s="1042"/>
      <c r="RT135" s="1042"/>
      <c r="RU135" s="1035"/>
      <c r="RV135" s="1035"/>
      <c r="RW135" s="1035"/>
      <c r="RX135" s="1035"/>
      <c r="RY135" s="1035"/>
      <c r="RZ135" s="1035"/>
      <c r="SA135" s="1035"/>
      <c r="SB135" s="1035"/>
      <c r="SC135" s="1035"/>
      <c r="SD135" s="1035"/>
      <c r="SE135" s="1042"/>
      <c r="SF135" s="1042"/>
      <c r="SG135" s="1042"/>
      <c r="SH135" s="1042"/>
      <c r="SI135" s="1073"/>
      <c r="SJ135" s="1042"/>
      <c r="SK135" s="1042"/>
      <c r="SL135" s="1042"/>
      <c r="SM135" s="1042"/>
      <c r="SN135" s="1042"/>
      <c r="SO135" s="1042"/>
      <c r="SP135" s="1042"/>
      <c r="SQ135" s="1042"/>
      <c r="SR135" s="1042"/>
      <c r="SS135" s="1042"/>
      <c r="ST135" s="1042"/>
      <c r="SU135" s="1042"/>
      <c r="SV135" s="1042"/>
      <c r="SW135" s="1042"/>
      <c r="SX135" s="1042"/>
      <c r="SY135" s="1042"/>
      <c r="SZ135" s="1042"/>
      <c r="TA135" s="1042"/>
      <c r="TB135" s="1042"/>
      <c r="TC135" s="1042"/>
      <c r="TD135" s="1042"/>
      <c r="TE135" s="1042"/>
      <c r="TF135" s="1042"/>
      <c r="TG135" s="1042"/>
      <c r="TH135" s="1073"/>
      <c r="TI135" s="1042"/>
      <c r="TJ135" s="1042"/>
      <c r="TK135" s="1042"/>
      <c r="TL135" s="1060"/>
      <c r="TM135" s="1060"/>
      <c r="TN135" s="1060"/>
      <c r="TO135" s="1073"/>
      <c r="TP135" s="1042"/>
      <c r="TQ135" s="1042"/>
      <c r="TR135" s="1042"/>
      <c r="TS135" s="1060"/>
      <c r="TT135" s="1060"/>
      <c r="TU135" s="1060"/>
      <c r="TV135" s="1073"/>
      <c r="TW135" s="1042"/>
      <c r="TX135" s="1042"/>
      <c r="TY135" s="1042"/>
      <c r="TZ135" s="1060"/>
      <c r="UA135" s="1060"/>
      <c r="UB135" s="1060"/>
      <c r="UC135" s="1073"/>
      <c r="UD135" s="1042"/>
      <c r="UE135" s="1042"/>
      <c r="UF135" s="1042"/>
      <c r="UG135" s="1060"/>
      <c r="UH135" s="1060"/>
      <c r="UI135" s="1060"/>
      <c r="UJ135" s="1073"/>
      <c r="UK135" s="1042"/>
      <c r="UL135" s="1042"/>
      <c r="UM135" s="1042"/>
      <c r="UN135" s="1060"/>
      <c r="UO135" s="1060"/>
      <c r="UP135" s="1060"/>
      <c r="UQ135" s="1073"/>
      <c r="UR135" s="1042"/>
      <c r="US135" s="1042"/>
      <c r="UT135" s="1042"/>
      <c r="UU135" s="1042"/>
      <c r="UV135" s="1060"/>
      <c r="UW135" s="1042"/>
      <c r="UX135" s="1072"/>
      <c r="UY135" s="1042"/>
      <c r="UZ135" s="1042"/>
      <c r="VA135" s="1042"/>
      <c r="VB135" s="1042"/>
      <c r="VC135" s="1060"/>
      <c r="VD135" s="1060"/>
      <c r="VE135" s="1072"/>
      <c r="VF135" s="1042"/>
      <c r="VG135" s="1035"/>
      <c r="VH135" s="1035"/>
      <c r="VI135" s="1042"/>
      <c r="VJ135" s="1042"/>
      <c r="VK135" s="1042"/>
      <c r="VL135" s="1042"/>
      <c r="VM135" s="1072"/>
      <c r="VN135" s="1035"/>
      <c r="VO135" s="1035"/>
      <c r="VP135" s="1042"/>
      <c r="VQ135" s="1042"/>
      <c r="VR135" s="1042"/>
      <c r="VS135" s="1073"/>
      <c r="VT135" s="1042"/>
      <c r="VU135" s="1042"/>
      <c r="VV135" s="1042"/>
      <c r="VW135" s="1035"/>
      <c r="VX135" s="1042"/>
      <c r="VY135" s="1060"/>
      <c r="VZ135" s="1072"/>
      <c r="WA135" s="1042"/>
      <c r="WB135" s="1042"/>
      <c r="WC135" s="1042"/>
      <c r="WD135" s="1042"/>
      <c r="WE135" s="1042"/>
      <c r="WF135" s="1042"/>
      <c r="WG135" s="1073"/>
      <c r="WH135" s="1035"/>
      <c r="WI135" s="1035"/>
      <c r="WJ135" s="1060"/>
      <c r="WK135" s="1073"/>
      <c r="WL135" s="1042"/>
      <c r="WM135" s="1060"/>
      <c r="WN135" s="1060"/>
      <c r="WO135" s="1072"/>
      <c r="WP135" s="1042"/>
      <c r="WQ135" s="1060"/>
      <c r="WR135" s="1060"/>
      <c r="WS135" s="1072"/>
      <c r="WT135" s="1042"/>
      <c r="WU135" s="1060"/>
      <c r="WV135" s="1060"/>
      <c r="WW135" s="1072"/>
      <c r="WX135" s="1035"/>
      <c r="WY135" s="1060"/>
      <c r="WZ135" s="1060"/>
      <c r="XA135" s="1072"/>
      <c r="XB135" s="1042"/>
      <c r="XC135" s="1042"/>
      <c r="XD135" s="1072"/>
      <c r="XE135" s="1035"/>
      <c r="XF135" s="1035"/>
      <c r="XG135" s="1060"/>
      <c r="XH135" s="1060"/>
      <c r="XI135" s="1060"/>
      <c r="XJ135" s="1035"/>
      <c r="XK135" s="1042"/>
      <c r="XL135" s="1060"/>
      <c r="XM135" s="1060"/>
      <c r="XN135" s="1060"/>
      <c r="XO135" s="1042"/>
      <c r="XP135" s="1042"/>
      <c r="XQ135" s="1060"/>
      <c r="XR135" s="1060"/>
      <c r="XS135" s="1060"/>
      <c r="XT135" s="1042"/>
      <c r="XU135" s="1042"/>
      <c r="XV135" s="1060"/>
      <c r="XW135" s="1060"/>
      <c r="XX135" s="1060"/>
      <c r="XY135" s="1042"/>
      <c r="XZ135" s="1042"/>
      <c r="YA135" s="1060"/>
      <c r="YB135" s="1060"/>
      <c r="YC135" s="1060"/>
      <c r="YD135" s="1042"/>
      <c r="YE135" s="1042"/>
      <c r="YF135" s="1060"/>
      <c r="YG135" s="1060"/>
      <c r="YH135" s="1060"/>
      <c r="YI135" s="1042"/>
      <c r="YJ135" s="1042"/>
      <c r="YK135" s="1060"/>
      <c r="YL135" s="1060"/>
      <c r="YM135" s="1072"/>
      <c r="YN135" s="1042"/>
      <c r="YO135" s="1042"/>
      <c r="YP135" s="1035"/>
      <c r="YQ135" s="1035"/>
      <c r="YR135" s="1035"/>
      <c r="YS135" s="1042"/>
      <c r="YT135" s="1073"/>
      <c r="YU135" s="1035"/>
      <c r="YV135" s="1035"/>
      <c r="YW135" s="1060"/>
      <c r="YX135" s="1060"/>
      <c r="YY135" s="1060"/>
      <c r="YZ135" s="1042"/>
      <c r="ZA135" s="1042"/>
      <c r="ZB135" s="1060"/>
      <c r="ZC135" s="1060"/>
      <c r="ZD135" s="1060"/>
      <c r="ZE135" s="1035"/>
      <c r="ZF135" s="1042"/>
      <c r="ZG135" s="1060"/>
      <c r="ZH135" s="1060"/>
      <c r="ZI135" s="1060"/>
      <c r="ZJ135" s="1035"/>
      <c r="ZK135" s="1035"/>
      <c r="ZL135" s="1060"/>
      <c r="ZM135" s="1060"/>
      <c r="ZN135" s="1072"/>
      <c r="ZO135" s="1042"/>
      <c r="ZP135" s="1042"/>
      <c r="ZQ135" s="1042"/>
      <c r="ZR135" s="1060"/>
      <c r="ZS135" s="1035"/>
      <c r="ZT135" s="1035"/>
      <c r="ZU135" s="1035"/>
      <c r="ZV135" s="1060"/>
      <c r="ZW135" s="1060"/>
      <c r="ZX135" s="1060"/>
      <c r="ZY135" s="1060"/>
      <c r="ZZ135" s="1060"/>
      <c r="AAA135" s="1072"/>
      <c r="AAB135" s="1042"/>
      <c r="AAC135" s="1042"/>
      <c r="AAD135" s="1042"/>
      <c r="AAE135" s="1060"/>
      <c r="AAF135" s="1035"/>
      <c r="AAG135" s="1060"/>
      <c r="AAH135" s="1060"/>
      <c r="AAI135" s="1060"/>
      <c r="AAJ135" s="1035"/>
      <c r="AAK135" s="1035"/>
      <c r="AAL135" s="1060"/>
      <c r="AAM135" s="1060"/>
      <c r="AAN135" s="1072"/>
      <c r="AAO135" s="1035"/>
      <c r="AAP135" s="1035"/>
      <c r="AAQ135" s="1060"/>
      <c r="AAR135" s="1060"/>
      <c r="AAS135" s="1060"/>
      <c r="AAT135" s="1035"/>
      <c r="AAU135" s="1035"/>
      <c r="AAV135" s="1060"/>
      <c r="AAW135" s="1060"/>
      <c r="AAX135" s="1072"/>
      <c r="AAY135" s="1035"/>
      <c r="AAZ135" s="1035"/>
      <c r="ABA135" s="1035"/>
      <c r="ABB135" s="1060"/>
      <c r="ABC135" s="1035"/>
      <c r="ABD135" s="1060"/>
      <c r="ABE135" s="1060"/>
      <c r="ABF135" s="1060"/>
      <c r="ABG135" s="1035"/>
      <c r="ABH135" s="1035"/>
      <c r="ABI135" s="1060"/>
      <c r="ABJ135" s="1060"/>
      <c r="ABK135" s="1072"/>
      <c r="ABL135" s="1035"/>
      <c r="ABM135" s="1035"/>
      <c r="ABN135" s="1042"/>
      <c r="ABO135" s="1042"/>
      <c r="ABP135" s="1035"/>
      <c r="ABQ135" s="1035"/>
      <c r="ABR135" s="1035"/>
      <c r="ABS135" s="1042"/>
      <c r="ABT135" s="1042"/>
      <c r="ABU135" s="1035"/>
      <c r="ABV135" s="1035"/>
      <c r="ABW135" s="1072"/>
      <c r="ABX135" s="1042"/>
      <c r="ABY135" s="1042"/>
      <c r="ABZ135" s="1035"/>
      <c r="ACA135" s="1035"/>
      <c r="ACB135" s="1035"/>
      <c r="ACC135" s="1042"/>
      <c r="ACD135" s="1042"/>
      <c r="ACE135" s="1035"/>
      <c r="ACF135" s="1035"/>
      <c r="ACG135" s="1035"/>
      <c r="ACH135" s="1042"/>
      <c r="ACI135" s="1042"/>
      <c r="ACJ135" s="1042"/>
      <c r="ACK135" s="1042"/>
      <c r="ACL135" s="1042"/>
      <c r="ACM135" s="1042"/>
      <c r="ACN135" s="1042"/>
      <c r="ACO135" s="1042"/>
      <c r="ACP135" s="1042"/>
      <c r="ACQ135" s="1042"/>
      <c r="ACR135" s="1042"/>
      <c r="ACS135" s="1042"/>
      <c r="ACT135" s="1042"/>
      <c r="ACU135" s="1042"/>
      <c r="ACV135" s="1042"/>
      <c r="ACW135" s="1042"/>
      <c r="ACX135" s="1042"/>
      <c r="ACY135" s="1042"/>
      <c r="ACZ135" s="1042"/>
      <c r="ADA135" s="1042"/>
      <c r="ADB135" s="1042"/>
      <c r="ADC135" s="1042"/>
      <c r="ADD135" s="1042"/>
      <c r="ADE135" s="1042"/>
      <c r="ADF135" s="1035"/>
      <c r="ADG135" s="1035"/>
      <c r="ADH135" s="1035"/>
      <c r="ADI135" s="1042"/>
      <c r="ADJ135" s="1042"/>
      <c r="ADK135" s="1042"/>
      <c r="ADL135" s="1042"/>
      <c r="ADM135" s="1072"/>
      <c r="ADN135" s="1035"/>
      <c r="ADO135" s="1035"/>
      <c r="ADP135" s="1060"/>
      <c r="ADQ135" s="1035"/>
      <c r="ADR135" s="1060"/>
      <c r="ADS135" s="1042"/>
      <c r="ADT135" s="1042"/>
      <c r="ADU135" s="1060"/>
      <c r="ADV135" s="1042"/>
      <c r="ADW135" s="1060"/>
      <c r="ADX135" s="1035"/>
      <c r="ADY135" s="1060"/>
      <c r="ADZ135" s="1035"/>
      <c r="AEA135" s="1060"/>
      <c r="AEB135" s="1035"/>
      <c r="AEC135" s="1035"/>
      <c r="AED135" s="1060"/>
      <c r="AEE135" s="1035"/>
      <c r="AEF135" s="1060"/>
      <c r="AEG135" s="1035"/>
      <c r="AEH135" s="1060"/>
      <c r="AEI135" s="1042"/>
      <c r="AEJ135" s="1060"/>
      <c r="AEK135" s="1042"/>
      <c r="AEL135" s="1060"/>
      <c r="AEM135" s="1042"/>
      <c r="AEN135" s="1060"/>
      <c r="AEO135" s="1042"/>
      <c r="AEP135" s="1073"/>
      <c r="AEQ135" s="1042"/>
      <c r="AER135" s="1042"/>
      <c r="AES135" s="1144"/>
      <c r="AET135" s="64"/>
      <c r="AEU135" s="1144"/>
      <c r="AEV135" s="1042"/>
      <c r="AEW135" s="1144"/>
      <c r="AEX135" s="1042"/>
      <c r="AEY135" s="1042"/>
      <c r="AEZ135" s="1144"/>
      <c r="AFA135" s="65"/>
      <c r="AFB135" s="1144"/>
      <c r="AFC135" s="65"/>
      <c r="AFD135" s="1144"/>
      <c r="AFE135" s="1042"/>
      <c r="AFF135" s="1144"/>
      <c r="AFG135" s="1042"/>
      <c r="AFH135" s="1144"/>
      <c r="AFI135" s="1042"/>
      <c r="AFJ135" s="1042"/>
      <c r="AFK135" s="1144"/>
      <c r="AFL135" s="65"/>
      <c r="AFM135" s="1144"/>
      <c r="AFN135" s="65"/>
      <c r="AFO135" s="1144"/>
      <c r="AFP135" s="65"/>
      <c r="AFQ135" s="1144"/>
      <c r="AFR135" s="65"/>
      <c r="AFS135" s="1144"/>
      <c r="AFT135" s="65"/>
      <c r="AFU135" s="1144"/>
      <c r="AFV135" s="1042"/>
      <c r="AFW135" s="1144"/>
      <c r="AFX135" s="1042"/>
      <c r="AFY135" s="1144"/>
      <c r="AFZ135" s="1042"/>
      <c r="AGA135" s="1144"/>
      <c r="AGB135" s="1042"/>
      <c r="AGC135" s="802"/>
      <c r="AGD135" s="1042"/>
    </row>
    <row r="136" spans="1:900" ht="12.75" hidden="1" customHeight="1" x14ac:dyDescent="0.2">
      <c r="A136" s="61"/>
      <c r="B136" s="59" t="s">
        <v>800</v>
      </c>
      <c r="C136" s="1017" t="s">
        <v>801</v>
      </c>
      <c r="D136" s="60"/>
      <c r="E136" s="59"/>
      <c r="F136" s="59"/>
      <c r="G136" s="59"/>
      <c r="H136" s="59"/>
      <c r="I136" s="59"/>
      <c r="J136" s="59"/>
      <c r="K136" s="59"/>
      <c r="L136" s="59"/>
      <c r="M136" s="59"/>
      <c r="N136" s="59"/>
      <c r="O136" s="59"/>
      <c r="P136" s="59"/>
      <c r="Q136" s="59"/>
      <c r="R136" s="59"/>
      <c r="S136" s="59"/>
      <c r="T136" s="59"/>
      <c r="U136" s="1083"/>
      <c r="V136" s="65"/>
      <c r="W136" s="65"/>
      <c r="X136" s="65"/>
      <c r="Y136" s="65"/>
      <c r="Z136" s="1098"/>
      <c r="AA136" s="1098"/>
      <c r="AB136" s="1098"/>
      <c r="AC136" s="1098"/>
      <c r="AD136" s="1098"/>
      <c r="AE136" s="1072"/>
      <c r="AF136" s="1042"/>
      <c r="AG136" s="1042"/>
      <c r="AH136" s="1042"/>
      <c r="AI136" s="1042"/>
      <c r="AJ136" s="1098"/>
      <c r="AK136" s="1098"/>
      <c r="AL136" s="1098"/>
      <c r="AM136" s="1098"/>
      <c r="AN136" s="1098"/>
      <c r="AO136" s="1072"/>
      <c r="AP136" s="1042"/>
      <c r="AQ136" s="1042"/>
      <c r="AR136" s="1042"/>
      <c r="AS136" s="1042"/>
      <c r="AT136" s="1098"/>
      <c r="AU136" s="1098"/>
      <c r="AV136" s="1098"/>
      <c r="AW136" s="1098"/>
      <c r="AX136" s="1098"/>
      <c r="AY136" s="1072"/>
      <c r="AZ136" s="1042"/>
      <c r="BA136" s="1042"/>
      <c r="BB136" s="1042"/>
      <c r="BC136" s="1042"/>
      <c r="BD136" s="1098"/>
      <c r="BE136" s="1098"/>
      <c r="BF136" s="1098"/>
      <c r="BG136" s="1098"/>
      <c r="BH136" s="1098"/>
      <c r="BI136" s="1072"/>
      <c r="BJ136" s="1042"/>
      <c r="BK136" s="1042"/>
      <c r="BL136" s="1042"/>
      <c r="BM136" s="1042"/>
      <c r="BN136" s="1042"/>
      <c r="BO136" s="1042"/>
      <c r="BP136" s="1042"/>
      <c r="BQ136" s="1073"/>
      <c r="BR136" s="1042"/>
      <c r="BS136" s="1042"/>
      <c r="BT136" s="1042"/>
      <c r="BU136" s="1042"/>
      <c r="BV136" s="1042"/>
      <c r="BW136" s="1042"/>
      <c r="BX136" s="1042"/>
      <c r="BY136" s="1073"/>
      <c r="BZ136" s="1042"/>
      <c r="CA136" s="1042"/>
      <c r="CB136" s="1042"/>
      <c r="CC136" s="1042"/>
      <c r="CD136" s="1042"/>
      <c r="CE136" s="1042"/>
      <c r="CF136" s="1042"/>
      <c r="CG136" s="1073"/>
      <c r="CH136" s="1042"/>
      <c r="CI136" s="1042"/>
      <c r="CJ136" s="1042"/>
      <c r="CK136" s="1042"/>
      <c r="CL136" s="1042"/>
      <c r="CM136" s="1042"/>
      <c r="CN136" s="1042"/>
      <c r="CO136" s="1073"/>
      <c r="CP136" s="1042"/>
      <c r="CQ136" s="1042"/>
      <c r="CR136" s="1042"/>
      <c r="CS136" s="1042"/>
      <c r="CT136" s="1042"/>
      <c r="CU136" s="1042"/>
      <c r="CV136" s="1042"/>
      <c r="CW136" s="1073"/>
      <c r="CX136" s="1042"/>
      <c r="CY136" s="1042"/>
      <c r="CZ136" s="1042"/>
      <c r="DA136" s="1042"/>
      <c r="DB136" s="1042"/>
      <c r="DC136" s="1042"/>
      <c r="DD136" s="1042"/>
      <c r="DE136" s="1073"/>
      <c r="DF136" s="1042"/>
      <c r="DG136" s="1042"/>
      <c r="DH136" s="1042"/>
      <c r="DI136" s="1042"/>
      <c r="DJ136" s="1035"/>
      <c r="DK136" s="1035"/>
      <c r="DL136" s="1035"/>
      <c r="DM136" s="1072"/>
      <c r="DN136" s="1035"/>
      <c r="DO136" s="1035"/>
      <c r="DP136" s="1042"/>
      <c r="DQ136" s="1042"/>
      <c r="DR136" s="1042"/>
      <c r="DS136" s="1042"/>
      <c r="DT136" s="1035"/>
      <c r="DU136" s="1072"/>
      <c r="DV136" s="1035"/>
      <c r="DW136" s="1035"/>
      <c r="DX136" s="1035"/>
      <c r="DY136" s="1035"/>
      <c r="DZ136" s="1042"/>
      <c r="EA136" s="1042"/>
      <c r="EB136" s="1042"/>
      <c r="EC136" s="1073"/>
      <c r="ED136" s="1035"/>
      <c r="EE136" s="1035"/>
      <c r="EF136" s="1035"/>
      <c r="EG136" s="1035"/>
      <c r="EH136" s="1035"/>
      <c r="EI136" s="1035"/>
      <c r="EJ136" s="1042"/>
      <c r="EK136" s="1073"/>
      <c r="EL136" s="1042"/>
      <c r="EM136" s="1042"/>
      <c r="EN136" s="1035"/>
      <c r="EO136" s="1035"/>
      <c r="EP136" s="1035"/>
      <c r="EQ136" s="1035"/>
      <c r="ER136" s="1035"/>
      <c r="ES136" s="1072"/>
      <c r="ET136" s="1035"/>
      <c r="EU136" s="1035"/>
      <c r="EV136" s="1035"/>
      <c r="EW136" s="1035"/>
      <c r="EX136" s="1035"/>
      <c r="EY136" s="1035"/>
      <c r="EZ136" s="1098"/>
      <c r="FA136" s="1098"/>
      <c r="FB136" s="1098"/>
      <c r="FC136" s="64"/>
      <c r="FD136" s="1098"/>
      <c r="FE136" s="1098"/>
      <c r="FF136" s="1098"/>
      <c r="FG136" s="1073"/>
      <c r="FH136" s="1035"/>
      <c r="FI136" s="1035"/>
      <c r="FJ136" s="1035"/>
      <c r="FK136" s="1035"/>
      <c r="FL136" s="1035"/>
      <c r="FM136" s="1035"/>
      <c r="FN136" s="1098"/>
      <c r="FO136" s="1098"/>
      <c r="FP136" s="1098"/>
      <c r="FQ136" s="1042"/>
      <c r="FR136" s="1098"/>
      <c r="FS136" s="1098"/>
      <c r="FT136" s="1098"/>
      <c r="FU136" s="1072"/>
      <c r="FV136" s="1035"/>
      <c r="FW136" s="1035"/>
      <c r="FX136" s="1035"/>
      <c r="FY136" s="1035"/>
      <c r="FZ136" s="1035"/>
      <c r="GA136" s="1043"/>
      <c r="GB136" s="1098"/>
      <c r="GC136" s="1098"/>
      <c r="GD136" s="1098"/>
      <c r="GE136" s="1035"/>
      <c r="GF136" s="1098"/>
      <c r="GG136" s="1098"/>
      <c r="GH136" s="1098"/>
      <c r="GI136" s="1072"/>
      <c r="GJ136" s="1035"/>
      <c r="GK136" s="1035"/>
      <c r="GL136" s="1042"/>
      <c r="GM136" s="1042"/>
      <c r="GN136" s="1035"/>
      <c r="GO136" s="1035"/>
      <c r="GP136" s="1098"/>
      <c r="GQ136" s="1098"/>
      <c r="GR136" s="1098"/>
      <c r="GS136" s="1042"/>
      <c r="GT136" s="1098"/>
      <c r="GU136" s="1098"/>
      <c r="GV136" s="1098"/>
      <c r="GW136" s="1073"/>
      <c r="GX136" s="1042"/>
      <c r="GY136" s="1042"/>
      <c r="GZ136" s="1035"/>
      <c r="HA136" s="1035"/>
      <c r="HB136" s="1035"/>
      <c r="HC136" s="1042"/>
      <c r="HD136" s="1098"/>
      <c r="HE136" s="1098"/>
      <c r="HF136" s="1098"/>
      <c r="HG136" s="1035"/>
      <c r="HH136" s="1098"/>
      <c r="HI136" s="1098"/>
      <c r="HJ136" s="1098"/>
      <c r="HK136" s="1073"/>
      <c r="HL136" s="1042"/>
      <c r="HM136" s="1042"/>
      <c r="HN136" s="1042"/>
      <c r="HO136" s="1042"/>
      <c r="HP136" s="1042"/>
      <c r="HQ136" s="1042"/>
      <c r="HR136" s="1098"/>
      <c r="HS136" s="1098"/>
      <c r="HT136" s="1098"/>
      <c r="HU136" s="1042"/>
      <c r="HV136" s="1098"/>
      <c r="HW136" s="1098"/>
      <c r="HX136" s="1098"/>
      <c r="HY136" s="1072"/>
      <c r="HZ136" s="1035"/>
      <c r="IA136" s="1035"/>
      <c r="IB136" s="1035"/>
      <c r="IC136" s="1035"/>
      <c r="ID136" s="1035"/>
      <c r="IE136" s="1035"/>
      <c r="IF136" s="1098"/>
      <c r="IG136" s="1098"/>
      <c r="IH136" s="1098"/>
      <c r="II136" s="1035"/>
      <c r="IJ136" s="1098"/>
      <c r="IK136" s="1098"/>
      <c r="IL136" s="1098"/>
      <c r="IM136" s="1072"/>
      <c r="IN136" s="1035"/>
      <c r="IO136" s="1035"/>
      <c r="IP136" s="1035"/>
      <c r="IQ136" s="1043"/>
      <c r="IR136" s="1043"/>
      <c r="IS136" s="1043"/>
      <c r="IT136" s="1098"/>
      <c r="IU136" s="1098"/>
      <c r="IV136" s="1098"/>
      <c r="IW136" s="1035"/>
      <c r="IX136" s="1098"/>
      <c r="IY136" s="1098"/>
      <c r="IZ136" s="1098"/>
      <c r="JA136" s="1072"/>
      <c r="JB136" s="1042"/>
      <c r="JC136" s="1042"/>
      <c r="JD136" s="1035"/>
      <c r="JE136" s="1035"/>
      <c r="JF136" s="1035"/>
      <c r="JG136" s="1073"/>
      <c r="JH136" s="1042"/>
      <c r="JI136" s="1042"/>
      <c r="JJ136" s="1035"/>
      <c r="JK136" s="1035"/>
      <c r="JL136" s="1035"/>
      <c r="JM136" s="1073"/>
      <c r="JN136" s="1060"/>
      <c r="JO136" s="1060"/>
      <c r="JP136" s="1060"/>
      <c r="JQ136" s="1060"/>
      <c r="JR136" s="1060"/>
      <c r="JS136" s="1072"/>
      <c r="JT136" s="1042"/>
      <c r="JU136" s="1042"/>
      <c r="JV136" s="1035"/>
      <c r="JW136" s="1035"/>
      <c r="JX136" s="1035"/>
      <c r="JY136" s="1042"/>
      <c r="JZ136" s="1042"/>
      <c r="KA136" s="1042"/>
      <c r="KB136" s="1042"/>
      <c r="KC136" s="1042"/>
      <c r="KD136" s="1042"/>
      <c r="KE136" s="1060"/>
      <c r="KF136" s="1072"/>
      <c r="KG136" s="1042"/>
      <c r="KH136" s="1042"/>
      <c r="KI136" s="1042"/>
      <c r="KJ136" s="1042"/>
      <c r="KK136" s="1042"/>
      <c r="KL136" s="1035"/>
      <c r="KM136" s="1035"/>
      <c r="KN136" s="1035"/>
      <c r="KO136" s="1035"/>
      <c r="KP136" s="1035"/>
      <c r="KQ136" s="1035"/>
      <c r="KR136" s="1060"/>
      <c r="KS136" s="1072"/>
      <c r="KT136" s="1042"/>
      <c r="KU136" s="1042"/>
      <c r="KV136" s="1042"/>
      <c r="KW136" s="1042"/>
      <c r="KX136" s="1042"/>
      <c r="KY136" s="1042"/>
      <c r="KZ136" s="1042"/>
      <c r="LA136" s="1042"/>
      <c r="LB136" s="1042"/>
      <c r="LC136" s="1035"/>
      <c r="LD136" s="1035"/>
      <c r="LE136" s="1060"/>
      <c r="LF136" s="1072"/>
      <c r="LG136" s="1042"/>
      <c r="LH136" s="1042"/>
      <c r="LI136" s="1042"/>
      <c r="LJ136" s="1042"/>
      <c r="LK136" s="1042"/>
      <c r="LL136" s="1042"/>
      <c r="LM136" s="1042"/>
      <c r="LN136" s="1042"/>
      <c r="LO136" s="1042"/>
      <c r="LP136" s="1035"/>
      <c r="LQ136" s="1035"/>
      <c r="LR136" s="1060"/>
      <c r="LS136" s="1072"/>
      <c r="LT136" s="1042"/>
      <c r="LU136" s="1042"/>
      <c r="LV136" s="1042"/>
      <c r="LW136" s="1042"/>
      <c r="LX136" s="1042"/>
      <c r="LY136" s="1042"/>
      <c r="LZ136" s="1042"/>
      <c r="MA136" s="1042"/>
      <c r="MB136" s="1042"/>
      <c r="MC136" s="1035"/>
      <c r="MD136" s="1035"/>
      <c r="ME136" s="1060"/>
      <c r="MF136" s="1072"/>
      <c r="MG136" s="1042"/>
      <c r="MH136" s="1042"/>
      <c r="MI136" s="1042"/>
      <c r="MJ136" s="1042"/>
      <c r="MK136" s="1042"/>
      <c r="ML136" s="1042"/>
      <c r="MM136" s="1042"/>
      <c r="MN136" s="1042"/>
      <c r="MO136" s="1042"/>
      <c r="MP136" s="1035"/>
      <c r="MQ136" s="1035"/>
      <c r="MR136" s="1060"/>
      <c r="MS136" s="1072"/>
      <c r="MT136" s="1042"/>
      <c r="MU136" s="1042"/>
      <c r="MV136" s="1042"/>
      <c r="MW136" s="1042"/>
      <c r="MX136" s="1042"/>
      <c r="MY136" s="1042"/>
      <c r="MZ136" s="1042"/>
      <c r="NA136" s="1042"/>
      <c r="NB136" s="1042"/>
      <c r="NC136" s="1035"/>
      <c r="ND136" s="1035"/>
      <c r="NE136" s="1060"/>
      <c r="NF136" s="1072"/>
      <c r="NG136" s="1042"/>
      <c r="NH136" s="1042"/>
      <c r="NI136" s="1042"/>
      <c r="NJ136" s="1042"/>
      <c r="NK136" s="1042"/>
      <c r="NL136" s="1042"/>
      <c r="NM136" s="1042"/>
      <c r="NN136" s="1042"/>
      <c r="NO136" s="1042"/>
      <c r="NP136" s="1035"/>
      <c r="NQ136" s="1035"/>
      <c r="NR136" s="1060"/>
      <c r="NS136" s="1072"/>
      <c r="NT136" s="1042"/>
      <c r="NU136" s="1042"/>
      <c r="NV136" s="1042"/>
      <c r="NW136" s="1042"/>
      <c r="NX136" s="1042"/>
      <c r="NY136" s="1042"/>
      <c r="NZ136" s="1042"/>
      <c r="OA136" s="1042"/>
      <c r="OB136" s="1042"/>
      <c r="OC136" s="1035"/>
      <c r="OD136" s="1035"/>
      <c r="OE136" s="1060"/>
      <c r="OF136" s="1072"/>
      <c r="OG136" s="1042"/>
      <c r="OH136" s="1042"/>
      <c r="OI136" s="1042"/>
      <c r="OJ136" s="1042"/>
      <c r="OK136" s="1042"/>
      <c r="OL136" s="1042"/>
      <c r="OM136" s="1042"/>
      <c r="ON136" s="1042"/>
      <c r="OO136" s="1042"/>
      <c r="OP136" s="1035"/>
      <c r="OQ136" s="1035"/>
      <c r="OR136" s="1060"/>
      <c r="OS136" s="1072"/>
      <c r="OT136" s="1042"/>
      <c r="OU136" s="1042"/>
      <c r="OV136" s="1060"/>
      <c r="OW136" s="1072"/>
      <c r="OX136" s="1042"/>
      <c r="OY136" s="1060"/>
      <c r="OZ136" s="1042"/>
      <c r="PA136" s="1060"/>
      <c r="PB136" s="1072"/>
      <c r="PC136" s="1035"/>
      <c r="PD136" s="1035"/>
      <c r="PE136" s="1073"/>
      <c r="PF136" s="1042"/>
      <c r="PG136" s="1042"/>
      <c r="PH136" s="1073"/>
      <c r="PI136" s="1042"/>
      <c r="PJ136" s="1042"/>
      <c r="PK136" s="1072"/>
      <c r="PL136" s="1042"/>
      <c r="PM136" s="1042"/>
      <c r="PN136" s="1073"/>
      <c r="PO136" s="1042"/>
      <c r="PP136" s="1042"/>
      <c r="PQ136" s="1073"/>
      <c r="PR136" s="1042"/>
      <c r="PS136" s="1042"/>
      <c r="PT136" s="1073"/>
      <c r="PU136" s="1042"/>
      <c r="PV136" s="1042"/>
      <c r="PW136" s="1042"/>
      <c r="PX136" s="1042"/>
      <c r="PY136" s="1042"/>
      <c r="PZ136" s="1042"/>
      <c r="QA136" s="1042"/>
      <c r="QB136" s="1073"/>
      <c r="QC136" s="1042"/>
      <c r="QD136" s="1042"/>
      <c r="QE136" s="1042"/>
      <c r="QF136" s="1042"/>
      <c r="QG136" s="1042"/>
      <c r="QH136" s="1042"/>
      <c r="QI136" s="1042"/>
      <c r="QJ136" s="1042"/>
      <c r="QK136" s="1073"/>
      <c r="QL136" s="1035"/>
      <c r="QM136" s="1035"/>
      <c r="QN136" s="1035"/>
      <c r="QO136" s="1042"/>
      <c r="QP136" s="1042"/>
      <c r="QQ136" s="1042"/>
      <c r="QR136" s="1042"/>
      <c r="QS136" s="1042"/>
      <c r="QT136" s="1035"/>
      <c r="QU136" s="1035"/>
      <c r="QV136" s="1035"/>
      <c r="QW136" s="1035"/>
      <c r="QX136" s="1042"/>
      <c r="QY136" s="1042"/>
      <c r="QZ136" s="1042"/>
      <c r="RA136" s="1042"/>
      <c r="RB136" s="1042"/>
      <c r="RC136" s="1035"/>
      <c r="RD136" s="1035"/>
      <c r="RE136" s="1035"/>
      <c r="RF136" s="1035"/>
      <c r="RG136" s="1042"/>
      <c r="RH136" s="1042"/>
      <c r="RI136" s="1042"/>
      <c r="RJ136" s="1073"/>
      <c r="RK136" s="1042"/>
      <c r="RL136" s="1035"/>
      <c r="RM136" s="1035"/>
      <c r="RN136" s="1035"/>
      <c r="RO136" s="1035"/>
      <c r="RP136" s="1042"/>
      <c r="RQ136" s="1042"/>
      <c r="RR136" s="1042"/>
      <c r="RS136" s="1042"/>
      <c r="RT136" s="1042"/>
      <c r="RU136" s="1035"/>
      <c r="RV136" s="1035"/>
      <c r="RW136" s="1035"/>
      <c r="RX136" s="1035"/>
      <c r="RY136" s="1035"/>
      <c r="RZ136" s="1035"/>
      <c r="SA136" s="1035"/>
      <c r="SB136" s="1035"/>
      <c r="SC136" s="1035"/>
      <c r="SD136" s="1035"/>
      <c r="SE136" s="1042"/>
      <c r="SF136" s="1042"/>
      <c r="SG136" s="1042"/>
      <c r="SH136" s="1042"/>
      <c r="SI136" s="1073"/>
      <c r="SJ136" s="1042"/>
      <c r="SK136" s="1042"/>
      <c r="SL136" s="1042"/>
      <c r="SM136" s="1042"/>
      <c r="SN136" s="1042"/>
      <c r="SO136" s="1042"/>
      <c r="SP136" s="1042"/>
      <c r="SQ136" s="1042"/>
      <c r="SR136" s="1042"/>
      <c r="SS136" s="1042"/>
      <c r="ST136" s="1042"/>
      <c r="SU136" s="1042"/>
      <c r="SV136" s="1042"/>
      <c r="SW136" s="1042"/>
      <c r="SX136" s="1042"/>
      <c r="SY136" s="1042"/>
      <c r="SZ136" s="1042"/>
      <c r="TA136" s="1042"/>
      <c r="TB136" s="1042"/>
      <c r="TC136" s="1042"/>
      <c r="TD136" s="1042"/>
      <c r="TE136" s="1042"/>
      <c r="TF136" s="1042"/>
      <c r="TG136" s="1042"/>
      <c r="TH136" s="1073"/>
      <c r="TI136" s="1042"/>
      <c r="TJ136" s="1042"/>
      <c r="TK136" s="1042"/>
      <c r="TL136" s="1060"/>
      <c r="TM136" s="1060"/>
      <c r="TN136" s="1060"/>
      <c r="TO136" s="1073"/>
      <c r="TP136" s="1042"/>
      <c r="TQ136" s="1042"/>
      <c r="TR136" s="1042"/>
      <c r="TS136" s="1060"/>
      <c r="TT136" s="1060"/>
      <c r="TU136" s="1060"/>
      <c r="TV136" s="1073"/>
      <c r="TW136" s="1042"/>
      <c r="TX136" s="1042"/>
      <c r="TY136" s="1042"/>
      <c r="TZ136" s="1060"/>
      <c r="UA136" s="1060"/>
      <c r="UB136" s="1060"/>
      <c r="UC136" s="1073"/>
      <c r="UD136" s="1042"/>
      <c r="UE136" s="1042"/>
      <c r="UF136" s="1042"/>
      <c r="UG136" s="1060"/>
      <c r="UH136" s="1060"/>
      <c r="UI136" s="1060"/>
      <c r="UJ136" s="1073"/>
      <c r="UK136" s="1042"/>
      <c r="UL136" s="1042"/>
      <c r="UM136" s="1042"/>
      <c r="UN136" s="1060"/>
      <c r="UO136" s="1060"/>
      <c r="UP136" s="1060"/>
      <c r="UQ136" s="1073"/>
      <c r="UR136" s="1042"/>
      <c r="US136" s="1042"/>
      <c r="UT136" s="1042"/>
      <c r="UU136" s="1042"/>
      <c r="UV136" s="1060"/>
      <c r="UW136" s="1042"/>
      <c r="UX136" s="1072"/>
      <c r="UY136" s="1042"/>
      <c r="UZ136" s="1042"/>
      <c r="VA136" s="1042"/>
      <c r="VB136" s="1042"/>
      <c r="VC136" s="1060"/>
      <c r="VD136" s="1060"/>
      <c r="VE136" s="1072"/>
      <c r="VF136" s="1042"/>
      <c r="VG136" s="1035"/>
      <c r="VH136" s="1035"/>
      <c r="VI136" s="1042"/>
      <c r="VJ136" s="1042"/>
      <c r="VK136" s="1042"/>
      <c r="VL136" s="1042"/>
      <c r="VM136" s="1072"/>
      <c r="VN136" s="1035"/>
      <c r="VO136" s="1035"/>
      <c r="VP136" s="1042"/>
      <c r="VQ136" s="1042"/>
      <c r="VR136" s="1042"/>
      <c r="VS136" s="1073"/>
      <c r="VT136" s="1042"/>
      <c r="VU136" s="1042"/>
      <c r="VV136" s="1042"/>
      <c r="VW136" s="1035"/>
      <c r="VX136" s="1042"/>
      <c r="VY136" s="1060"/>
      <c r="VZ136" s="1072"/>
      <c r="WA136" s="1042"/>
      <c r="WB136" s="1042"/>
      <c r="WC136" s="1042"/>
      <c r="WD136" s="1042"/>
      <c r="WE136" s="1042"/>
      <c r="WF136" s="1042"/>
      <c r="WG136" s="1073"/>
      <c r="WH136" s="1035"/>
      <c r="WI136" s="1035"/>
      <c r="WJ136" s="1060"/>
      <c r="WK136" s="1073"/>
      <c r="WL136" s="1042"/>
      <c r="WM136" s="1060"/>
      <c r="WN136" s="1060"/>
      <c r="WO136" s="1072"/>
      <c r="WP136" s="1042"/>
      <c r="WQ136" s="1060"/>
      <c r="WR136" s="1060"/>
      <c r="WS136" s="1072"/>
      <c r="WT136" s="1042"/>
      <c r="WU136" s="1060"/>
      <c r="WV136" s="1060"/>
      <c r="WW136" s="1072"/>
      <c r="WX136" s="1035"/>
      <c r="WY136" s="1060"/>
      <c r="WZ136" s="1060"/>
      <c r="XA136" s="1072"/>
      <c r="XB136" s="1042"/>
      <c r="XC136" s="1042"/>
      <c r="XD136" s="1072"/>
      <c r="XE136" s="1035"/>
      <c r="XF136" s="1035"/>
      <c r="XG136" s="1060"/>
      <c r="XH136" s="1060"/>
      <c r="XI136" s="1060"/>
      <c r="XJ136" s="1035"/>
      <c r="XK136" s="1042"/>
      <c r="XL136" s="1060"/>
      <c r="XM136" s="1060"/>
      <c r="XN136" s="1060"/>
      <c r="XO136" s="1042"/>
      <c r="XP136" s="1042"/>
      <c r="XQ136" s="1060"/>
      <c r="XR136" s="1060"/>
      <c r="XS136" s="1060"/>
      <c r="XT136" s="1042"/>
      <c r="XU136" s="1042"/>
      <c r="XV136" s="1060"/>
      <c r="XW136" s="1060"/>
      <c r="XX136" s="1060"/>
      <c r="XY136" s="1042"/>
      <c r="XZ136" s="1042"/>
      <c r="YA136" s="1060"/>
      <c r="YB136" s="1060"/>
      <c r="YC136" s="1060"/>
      <c r="YD136" s="1042"/>
      <c r="YE136" s="1042"/>
      <c r="YF136" s="1060"/>
      <c r="YG136" s="1060"/>
      <c r="YH136" s="1060"/>
      <c r="YI136" s="1042"/>
      <c r="YJ136" s="1042"/>
      <c r="YK136" s="1060"/>
      <c r="YL136" s="1060"/>
      <c r="YM136" s="1072"/>
      <c r="YN136" s="1042"/>
      <c r="YO136" s="1042"/>
      <c r="YP136" s="1035"/>
      <c r="YQ136" s="1035"/>
      <c r="YR136" s="1035"/>
      <c r="YS136" s="1042"/>
      <c r="YT136" s="1073"/>
      <c r="YU136" s="1035"/>
      <c r="YV136" s="1035"/>
      <c r="YW136" s="1060"/>
      <c r="YX136" s="1060"/>
      <c r="YY136" s="1060"/>
      <c r="YZ136" s="1042"/>
      <c r="ZA136" s="1042"/>
      <c r="ZB136" s="1060"/>
      <c r="ZC136" s="1060"/>
      <c r="ZD136" s="1060"/>
      <c r="ZE136" s="1035"/>
      <c r="ZF136" s="1042"/>
      <c r="ZG136" s="1060"/>
      <c r="ZH136" s="1060"/>
      <c r="ZI136" s="1060"/>
      <c r="ZJ136" s="1035"/>
      <c r="ZK136" s="1035"/>
      <c r="ZL136" s="1060"/>
      <c r="ZM136" s="1060"/>
      <c r="ZN136" s="1072"/>
      <c r="ZO136" s="1042"/>
      <c r="ZP136" s="1042"/>
      <c r="ZQ136" s="1042"/>
      <c r="ZR136" s="1060"/>
      <c r="ZS136" s="1035"/>
      <c r="ZT136" s="1035"/>
      <c r="ZU136" s="1035"/>
      <c r="ZV136" s="1060"/>
      <c r="ZW136" s="1060"/>
      <c r="ZX136" s="1060"/>
      <c r="ZY136" s="1060"/>
      <c r="ZZ136" s="1060"/>
      <c r="AAA136" s="1072"/>
      <c r="AAB136" s="1042"/>
      <c r="AAC136" s="1042"/>
      <c r="AAD136" s="1042"/>
      <c r="AAE136" s="1060"/>
      <c r="AAF136" s="1035"/>
      <c r="AAG136" s="1060"/>
      <c r="AAH136" s="1060"/>
      <c r="AAI136" s="1060"/>
      <c r="AAJ136" s="1035"/>
      <c r="AAK136" s="1035"/>
      <c r="AAL136" s="1060"/>
      <c r="AAM136" s="1060"/>
      <c r="AAN136" s="1072"/>
      <c r="AAO136" s="1035"/>
      <c r="AAP136" s="1035"/>
      <c r="AAQ136" s="1060"/>
      <c r="AAR136" s="1060"/>
      <c r="AAS136" s="1060"/>
      <c r="AAT136" s="1035"/>
      <c r="AAU136" s="1035"/>
      <c r="AAV136" s="1060"/>
      <c r="AAW136" s="1060"/>
      <c r="AAX136" s="1072"/>
      <c r="AAY136" s="1035"/>
      <c r="AAZ136" s="1035"/>
      <c r="ABA136" s="1035"/>
      <c r="ABB136" s="1060"/>
      <c r="ABC136" s="1035"/>
      <c r="ABD136" s="1060"/>
      <c r="ABE136" s="1060"/>
      <c r="ABF136" s="1060"/>
      <c r="ABG136" s="1035"/>
      <c r="ABH136" s="1035"/>
      <c r="ABI136" s="1060"/>
      <c r="ABJ136" s="1060"/>
      <c r="ABK136" s="1072"/>
      <c r="ABL136" s="1035"/>
      <c r="ABM136" s="1035"/>
      <c r="ABN136" s="1042"/>
      <c r="ABO136" s="1042"/>
      <c r="ABP136" s="1035"/>
      <c r="ABQ136" s="1035"/>
      <c r="ABR136" s="1035"/>
      <c r="ABS136" s="1042"/>
      <c r="ABT136" s="1042"/>
      <c r="ABU136" s="1035"/>
      <c r="ABV136" s="1035"/>
      <c r="ABW136" s="1072"/>
      <c r="ABX136" s="1042"/>
      <c r="ABY136" s="1042"/>
      <c r="ABZ136" s="1035"/>
      <c r="ACA136" s="1035"/>
      <c r="ACB136" s="1035"/>
      <c r="ACC136" s="1042"/>
      <c r="ACD136" s="1042"/>
      <c r="ACE136" s="1035"/>
      <c r="ACF136" s="1035"/>
      <c r="ACG136" s="1035"/>
      <c r="ACH136" s="1042"/>
      <c r="ACI136" s="1042"/>
      <c r="ACJ136" s="1042"/>
      <c r="ACK136" s="1042"/>
      <c r="ACL136" s="1042"/>
      <c r="ACM136" s="1042"/>
      <c r="ACN136" s="1042"/>
      <c r="ACO136" s="1042"/>
      <c r="ACP136" s="1042"/>
      <c r="ACQ136" s="1042"/>
      <c r="ACR136" s="1042"/>
      <c r="ACS136" s="1042"/>
      <c r="ACT136" s="1042"/>
      <c r="ACU136" s="1042"/>
      <c r="ACV136" s="1042"/>
      <c r="ACW136" s="1042"/>
      <c r="ACX136" s="1042"/>
      <c r="ACY136" s="1042"/>
      <c r="ACZ136" s="1042"/>
      <c r="ADA136" s="1042"/>
      <c r="ADB136" s="1042"/>
      <c r="ADC136" s="1042"/>
      <c r="ADD136" s="1042"/>
      <c r="ADE136" s="1042"/>
      <c r="ADF136" s="1035"/>
      <c r="ADG136" s="1035"/>
      <c r="ADH136" s="1035"/>
      <c r="ADI136" s="1042"/>
      <c r="ADJ136" s="1042"/>
      <c r="ADK136" s="1042"/>
      <c r="ADL136" s="1042"/>
      <c r="ADM136" s="1072"/>
      <c r="ADN136" s="1035"/>
      <c r="ADO136" s="1035"/>
      <c r="ADP136" s="1060"/>
      <c r="ADQ136" s="1035"/>
      <c r="ADR136" s="1060"/>
      <c r="ADS136" s="1042"/>
      <c r="ADT136" s="1042"/>
      <c r="ADU136" s="1060"/>
      <c r="ADV136" s="1042"/>
      <c r="ADW136" s="1060"/>
      <c r="ADX136" s="1035"/>
      <c r="ADY136" s="1060"/>
      <c r="ADZ136" s="1035"/>
      <c r="AEA136" s="1060"/>
      <c r="AEB136" s="1035"/>
      <c r="AEC136" s="1035"/>
      <c r="AED136" s="1060"/>
      <c r="AEE136" s="1035"/>
      <c r="AEF136" s="1060"/>
      <c r="AEG136" s="1035"/>
      <c r="AEH136" s="1060"/>
      <c r="AEI136" s="1042"/>
      <c r="AEJ136" s="1060"/>
      <c r="AEK136" s="1042"/>
      <c r="AEL136" s="1060"/>
      <c r="AEM136" s="1042"/>
      <c r="AEN136" s="1060"/>
      <c r="AEO136" s="1042"/>
      <c r="AEP136" s="1073"/>
      <c r="AEQ136" s="1042"/>
      <c r="AER136" s="1042"/>
      <c r="AES136" s="1144"/>
      <c r="AET136" s="64"/>
      <c r="AEU136" s="1144"/>
      <c r="AEV136" s="1042"/>
      <c r="AEW136" s="1144"/>
      <c r="AEX136" s="1042"/>
      <c r="AEY136" s="1042"/>
      <c r="AEZ136" s="1144"/>
      <c r="AFA136" s="65"/>
      <c r="AFB136" s="1144"/>
      <c r="AFC136" s="65"/>
      <c r="AFD136" s="1144"/>
      <c r="AFE136" s="1042"/>
      <c r="AFF136" s="1144"/>
      <c r="AFG136" s="1042"/>
      <c r="AFH136" s="1144"/>
      <c r="AFI136" s="1042"/>
      <c r="AFJ136" s="1042"/>
      <c r="AFK136" s="1144"/>
      <c r="AFL136" s="65"/>
      <c r="AFM136" s="1144"/>
      <c r="AFN136" s="65"/>
      <c r="AFO136" s="1144"/>
      <c r="AFP136" s="65"/>
      <c r="AFQ136" s="1144"/>
      <c r="AFR136" s="65"/>
      <c r="AFS136" s="1144"/>
      <c r="AFT136" s="65"/>
      <c r="AFU136" s="1144"/>
      <c r="AFV136" s="1042"/>
      <c r="AFW136" s="1144"/>
      <c r="AFX136" s="1042"/>
      <c r="AFY136" s="1144"/>
      <c r="AFZ136" s="1042"/>
      <c r="AGA136" s="1144"/>
      <c r="AGB136" s="1042"/>
      <c r="AGC136" s="802"/>
      <c r="AGD136" s="1042"/>
    </row>
    <row r="137" spans="1:900" ht="12.75" hidden="1" customHeight="1" x14ac:dyDescent="0.2">
      <c r="A137" s="61"/>
      <c r="B137" s="59" t="s">
        <v>802</v>
      </c>
      <c r="C137" s="1017" t="s">
        <v>803</v>
      </c>
      <c r="D137" s="60"/>
      <c r="E137" s="59"/>
      <c r="F137" s="59"/>
      <c r="G137" s="59"/>
      <c r="H137" s="59"/>
      <c r="I137" s="59"/>
      <c r="J137" s="59"/>
      <c r="K137" s="59"/>
      <c r="L137" s="59"/>
      <c r="M137" s="59"/>
      <c r="N137" s="59"/>
      <c r="O137" s="59"/>
      <c r="P137" s="59"/>
      <c r="Q137" s="59"/>
      <c r="R137" s="59"/>
      <c r="S137" s="59"/>
      <c r="T137" s="59"/>
      <c r="U137" s="1083"/>
      <c r="V137" s="65"/>
      <c r="W137" s="65"/>
      <c r="X137" s="65"/>
      <c r="Y137" s="65"/>
      <c r="Z137" s="1098"/>
      <c r="AA137" s="1098"/>
      <c r="AB137" s="1098"/>
      <c r="AC137" s="1098"/>
      <c r="AD137" s="1098"/>
      <c r="AE137" s="1072"/>
      <c r="AF137" s="1042"/>
      <c r="AG137" s="1042"/>
      <c r="AH137" s="1042"/>
      <c r="AI137" s="1042"/>
      <c r="AJ137" s="1098"/>
      <c r="AK137" s="1098"/>
      <c r="AL137" s="1098"/>
      <c r="AM137" s="1098"/>
      <c r="AN137" s="1098"/>
      <c r="AO137" s="1072"/>
      <c r="AP137" s="1042"/>
      <c r="AQ137" s="1042"/>
      <c r="AR137" s="1042"/>
      <c r="AS137" s="1042"/>
      <c r="AT137" s="1098"/>
      <c r="AU137" s="1098"/>
      <c r="AV137" s="1098"/>
      <c r="AW137" s="1098"/>
      <c r="AX137" s="1098"/>
      <c r="AY137" s="1072"/>
      <c r="AZ137" s="1042"/>
      <c r="BA137" s="1042"/>
      <c r="BB137" s="1042"/>
      <c r="BC137" s="1042"/>
      <c r="BD137" s="1098"/>
      <c r="BE137" s="1098"/>
      <c r="BF137" s="1098"/>
      <c r="BG137" s="1098"/>
      <c r="BH137" s="1098"/>
      <c r="BI137" s="1072"/>
      <c r="BJ137" s="1042"/>
      <c r="BK137" s="1042"/>
      <c r="BL137" s="1042"/>
      <c r="BM137" s="1042"/>
      <c r="BN137" s="1042"/>
      <c r="BO137" s="1042"/>
      <c r="BP137" s="1042"/>
      <c r="BQ137" s="1073"/>
      <c r="BR137" s="1042"/>
      <c r="BS137" s="1042"/>
      <c r="BT137" s="1042"/>
      <c r="BU137" s="1042"/>
      <c r="BV137" s="1042"/>
      <c r="BW137" s="1042"/>
      <c r="BX137" s="1042"/>
      <c r="BY137" s="1073"/>
      <c r="BZ137" s="1042"/>
      <c r="CA137" s="1042"/>
      <c r="CB137" s="1042"/>
      <c r="CC137" s="1042"/>
      <c r="CD137" s="1042"/>
      <c r="CE137" s="1042"/>
      <c r="CF137" s="1042"/>
      <c r="CG137" s="1073"/>
      <c r="CH137" s="1042"/>
      <c r="CI137" s="1042"/>
      <c r="CJ137" s="1042"/>
      <c r="CK137" s="1042"/>
      <c r="CL137" s="1042"/>
      <c r="CM137" s="1042"/>
      <c r="CN137" s="1042"/>
      <c r="CO137" s="1073"/>
      <c r="CP137" s="1042"/>
      <c r="CQ137" s="1042"/>
      <c r="CR137" s="1042"/>
      <c r="CS137" s="1042"/>
      <c r="CT137" s="1042"/>
      <c r="CU137" s="1042"/>
      <c r="CV137" s="1042"/>
      <c r="CW137" s="1073"/>
      <c r="CX137" s="1042"/>
      <c r="CY137" s="1042"/>
      <c r="CZ137" s="1042"/>
      <c r="DA137" s="1042"/>
      <c r="DB137" s="1042"/>
      <c r="DC137" s="1042"/>
      <c r="DD137" s="1042"/>
      <c r="DE137" s="1073"/>
      <c r="DF137" s="1042"/>
      <c r="DG137" s="1042"/>
      <c r="DH137" s="1042"/>
      <c r="DI137" s="1042"/>
      <c r="DJ137" s="1035"/>
      <c r="DK137" s="1035"/>
      <c r="DL137" s="1035"/>
      <c r="DM137" s="1072"/>
      <c r="DN137" s="1035"/>
      <c r="DO137" s="1035"/>
      <c r="DP137" s="1042"/>
      <c r="DQ137" s="1042"/>
      <c r="DR137" s="1042"/>
      <c r="DS137" s="1042"/>
      <c r="DT137" s="1035"/>
      <c r="DU137" s="1072"/>
      <c r="DV137" s="1035"/>
      <c r="DW137" s="1035"/>
      <c r="DX137" s="1035"/>
      <c r="DY137" s="1035"/>
      <c r="DZ137" s="1042"/>
      <c r="EA137" s="1042"/>
      <c r="EB137" s="1042"/>
      <c r="EC137" s="1073"/>
      <c r="ED137" s="1035"/>
      <c r="EE137" s="1035"/>
      <c r="EF137" s="1035"/>
      <c r="EG137" s="1035"/>
      <c r="EH137" s="1035"/>
      <c r="EI137" s="1035"/>
      <c r="EJ137" s="1042"/>
      <c r="EK137" s="1073"/>
      <c r="EL137" s="1042"/>
      <c r="EM137" s="1042"/>
      <c r="EN137" s="1035"/>
      <c r="EO137" s="1035"/>
      <c r="EP137" s="1035"/>
      <c r="EQ137" s="1035"/>
      <c r="ER137" s="1035"/>
      <c r="ES137" s="1072"/>
      <c r="ET137" s="1035"/>
      <c r="EU137" s="1035"/>
      <c r="EV137" s="1035"/>
      <c r="EW137" s="1035"/>
      <c r="EX137" s="1035"/>
      <c r="EY137" s="1035"/>
      <c r="EZ137" s="1098"/>
      <c r="FA137" s="1098"/>
      <c r="FB137" s="1098"/>
      <c r="FC137" s="64"/>
      <c r="FD137" s="1098"/>
      <c r="FE137" s="1098"/>
      <c r="FF137" s="1098"/>
      <c r="FG137" s="1073"/>
      <c r="FH137" s="1035"/>
      <c r="FI137" s="1035"/>
      <c r="FJ137" s="1035"/>
      <c r="FK137" s="1035"/>
      <c r="FL137" s="1035"/>
      <c r="FM137" s="1035"/>
      <c r="FN137" s="1098"/>
      <c r="FO137" s="1098"/>
      <c r="FP137" s="1098"/>
      <c r="FQ137" s="1042"/>
      <c r="FR137" s="1098"/>
      <c r="FS137" s="1098"/>
      <c r="FT137" s="1098"/>
      <c r="FU137" s="1072"/>
      <c r="FV137" s="1035"/>
      <c r="FW137" s="1035"/>
      <c r="FX137" s="1035"/>
      <c r="FY137" s="1035"/>
      <c r="FZ137" s="1035"/>
      <c r="GA137" s="1043"/>
      <c r="GB137" s="1098"/>
      <c r="GC137" s="1098"/>
      <c r="GD137" s="1098"/>
      <c r="GE137" s="1035"/>
      <c r="GF137" s="1098"/>
      <c r="GG137" s="1098"/>
      <c r="GH137" s="1098"/>
      <c r="GI137" s="1072"/>
      <c r="GJ137" s="1035"/>
      <c r="GK137" s="1035"/>
      <c r="GL137" s="1042"/>
      <c r="GM137" s="1042"/>
      <c r="GN137" s="1035"/>
      <c r="GO137" s="1035"/>
      <c r="GP137" s="1098"/>
      <c r="GQ137" s="1098"/>
      <c r="GR137" s="1098"/>
      <c r="GS137" s="1042"/>
      <c r="GT137" s="1098"/>
      <c r="GU137" s="1098"/>
      <c r="GV137" s="1098"/>
      <c r="GW137" s="1073"/>
      <c r="GX137" s="1042"/>
      <c r="GY137" s="1042"/>
      <c r="GZ137" s="1035"/>
      <c r="HA137" s="1035"/>
      <c r="HB137" s="1035"/>
      <c r="HC137" s="1042"/>
      <c r="HD137" s="1098"/>
      <c r="HE137" s="1098"/>
      <c r="HF137" s="1098"/>
      <c r="HG137" s="1035"/>
      <c r="HH137" s="1098"/>
      <c r="HI137" s="1098"/>
      <c r="HJ137" s="1098"/>
      <c r="HK137" s="1073"/>
      <c r="HL137" s="1042"/>
      <c r="HM137" s="1042"/>
      <c r="HN137" s="1042"/>
      <c r="HO137" s="1042"/>
      <c r="HP137" s="1042"/>
      <c r="HQ137" s="1042"/>
      <c r="HR137" s="1098"/>
      <c r="HS137" s="1098"/>
      <c r="HT137" s="1098"/>
      <c r="HU137" s="1042"/>
      <c r="HV137" s="1098"/>
      <c r="HW137" s="1098"/>
      <c r="HX137" s="1098"/>
      <c r="HY137" s="1072"/>
      <c r="HZ137" s="1035"/>
      <c r="IA137" s="1035"/>
      <c r="IB137" s="1035"/>
      <c r="IC137" s="1035"/>
      <c r="ID137" s="1035"/>
      <c r="IE137" s="1035"/>
      <c r="IF137" s="1098"/>
      <c r="IG137" s="1098"/>
      <c r="IH137" s="1098"/>
      <c r="II137" s="1035"/>
      <c r="IJ137" s="1098"/>
      <c r="IK137" s="1098"/>
      <c r="IL137" s="1098"/>
      <c r="IM137" s="1072"/>
      <c r="IN137" s="1035"/>
      <c r="IO137" s="1035"/>
      <c r="IP137" s="1035"/>
      <c r="IQ137" s="1043"/>
      <c r="IR137" s="1043"/>
      <c r="IS137" s="1043"/>
      <c r="IT137" s="1098"/>
      <c r="IU137" s="1098"/>
      <c r="IV137" s="1098"/>
      <c r="IW137" s="1035"/>
      <c r="IX137" s="1098"/>
      <c r="IY137" s="1098"/>
      <c r="IZ137" s="1098"/>
      <c r="JA137" s="1072"/>
      <c r="JB137" s="1042"/>
      <c r="JC137" s="1042"/>
      <c r="JD137" s="1035"/>
      <c r="JE137" s="1035"/>
      <c r="JF137" s="1035"/>
      <c r="JG137" s="1073"/>
      <c r="JH137" s="1042"/>
      <c r="JI137" s="1042"/>
      <c r="JJ137" s="1035"/>
      <c r="JK137" s="1035"/>
      <c r="JL137" s="1035"/>
      <c r="JM137" s="1073"/>
      <c r="JN137" s="1060"/>
      <c r="JO137" s="1060"/>
      <c r="JP137" s="1060"/>
      <c r="JQ137" s="1060"/>
      <c r="JR137" s="1060"/>
      <c r="JS137" s="1072"/>
      <c r="JT137" s="1042"/>
      <c r="JU137" s="1042"/>
      <c r="JV137" s="1035"/>
      <c r="JW137" s="1035"/>
      <c r="JX137" s="1035"/>
      <c r="JY137" s="1042"/>
      <c r="JZ137" s="1042"/>
      <c r="KA137" s="1042"/>
      <c r="KB137" s="1042"/>
      <c r="KC137" s="1042"/>
      <c r="KD137" s="1042"/>
      <c r="KE137" s="1060"/>
      <c r="KF137" s="1072"/>
      <c r="KG137" s="1042"/>
      <c r="KH137" s="1042"/>
      <c r="KI137" s="1042"/>
      <c r="KJ137" s="1042"/>
      <c r="KK137" s="1042"/>
      <c r="KL137" s="1035"/>
      <c r="KM137" s="1035"/>
      <c r="KN137" s="1035"/>
      <c r="KO137" s="1035"/>
      <c r="KP137" s="1035"/>
      <c r="KQ137" s="1035"/>
      <c r="KR137" s="1060"/>
      <c r="KS137" s="1072"/>
      <c r="KT137" s="1042"/>
      <c r="KU137" s="1042"/>
      <c r="KV137" s="1042"/>
      <c r="KW137" s="1042"/>
      <c r="KX137" s="1042"/>
      <c r="KY137" s="1042"/>
      <c r="KZ137" s="1042"/>
      <c r="LA137" s="1042"/>
      <c r="LB137" s="1042"/>
      <c r="LC137" s="1035"/>
      <c r="LD137" s="1035"/>
      <c r="LE137" s="1060"/>
      <c r="LF137" s="1072"/>
      <c r="LG137" s="1042"/>
      <c r="LH137" s="1042"/>
      <c r="LI137" s="1042"/>
      <c r="LJ137" s="1042"/>
      <c r="LK137" s="1042"/>
      <c r="LL137" s="1042"/>
      <c r="LM137" s="1042"/>
      <c r="LN137" s="1042"/>
      <c r="LO137" s="1042"/>
      <c r="LP137" s="1035"/>
      <c r="LQ137" s="1035"/>
      <c r="LR137" s="1060"/>
      <c r="LS137" s="1072"/>
      <c r="LT137" s="1042"/>
      <c r="LU137" s="1042"/>
      <c r="LV137" s="1042"/>
      <c r="LW137" s="1042"/>
      <c r="LX137" s="1042"/>
      <c r="LY137" s="1042"/>
      <c r="LZ137" s="1042"/>
      <c r="MA137" s="1042"/>
      <c r="MB137" s="1042"/>
      <c r="MC137" s="1035"/>
      <c r="MD137" s="1035"/>
      <c r="ME137" s="1060"/>
      <c r="MF137" s="1072"/>
      <c r="MG137" s="1042"/>
      <c r="MH137" s="1042"/>
      <c r="MI137" s="1042"/>
      <c r="MJ137" s="1042"/>
      <c r="MK137" s="1042"/>
      <c r="ML137" s="1042"/>
      <c r="MM137" s="1042"/>
      <c r="MN137" s="1042"/>
      <c r="MO137" s="1042"/>
      <c r="MP137" s="1035"/>
      <c r="MQ137" s="1035"/>
      <c r="MR137" s="1060"/>
      <c r="MS137" s="1072"/>
      <c r="MT137" s="1042"/>
      <c r="MU137" s="1042"/>
      <c r="MV137" s="1042"/>
      <c r="MW137" s="1042"/>
      <c r="MX137" s="1042"/>
      <c r="MY137" s="1042"/>
      <c r="MZ137" s="1042"/>
      <c r="NA137" s="1042"/>
      <c r="NB137" s="1042"/>
      <c r="NC137" s="1035"/>
      <c r="ND137" s="1035"/>
      <c r="NE137" s="1060"/>
      <c r="NF137" s="1072"/>
      <c r="NG137" s="1042"/>
      <c r="NH137" s="1042"/>
      <c r="NI137" s="1042"/>
      <c r="NJ137" s="1042"/>
      <c r="NK137" s="1042"/>
      <c r="NL137" s="1042"/>
      <c r="NM137" s="1042"/>
      <c r="NN137" s="1042"/>
      <c r="NO137" s="1042"/>
      <c r="NP137" s="1035"/>
      <c r="NQ137" s="1035"/>
      <c r="NR137" s="1060"/>
      <c r="NS137" s="1072"/>
      <c r="NT137" s="1042"/>
      <c r="NU137" s="1042"/>
      <c r="NV137" s="1042"/>
      <c r="NW137" s="1042"/>
      <c r="NX137" s="1042"/>
      <c r="NY137" s="1042"/>
      <c r="NZ137" s="1042"/>
      <c r="OA137" s="1042"/>
      <c r="OB137" s="1042"/>
      <c r="OC137" s="1035"/>
      <c r="OD137" s="1035"/>
      <c r="OE137" s="1060"/>
      <c r="OF137" s="1072"/>
      <c r="OG137" s="1042"/>
      <c r="OH137" s="1042"/>
      <c r="OI137" s="1042"/>
      <c r="OJ137" s="1042"/>
      <c r="OK137" s="1042"/>
      <c r="OL137" s="1042"/>
      <c r="OM137" s="1042"/>
      <c r="ON137" s="1042"/>
      <c r="OO137" s="1042"/>
      <c r="OP137" s="1035"/>
      <c r="OQ137" s="1035"/>
      <c r="OR137" s="1060"/>
      <c r="OS137" s="1072"/>
      <c r="OT137" s="1042"/>
      <c r="OU137" s="1042"/>
      <c r="OV137" s="1060"/>
      <c r="OW137" s="1072"/>
      <c r="OX137" s="1042"/>
      <c r="OY137" s="1060"/>
      <c r="OZ137" s="1042"/>
      <c r="PA137" s="1060"/>
      <c r="PB137" s="1072"/>
      <c r="PC137" s="1035"/>
      <c r="PD137" s="1035"/>
      <c r="PE137" s="1073"/>
      <c r="PF137" s="1042"/>
      <c r="PG137" s="1042"/>
      <c r="PH137" s="1073"/>
      <c r="PI137" s="1042"/>
      <c r="PJ137" s="1042"/>
      <c r="PK137" s="1072"/>
      <c r="PL137" s="1042"/>
      <c r="PM137" s="1042"/>
      <c r="PN137" s="1073"/>
      <c r="PO137" s="1042"/>
      <c r="PP137" s="1042"/>
      <c r="PQ137" s="1073"/>
      <c r="PR137" s="1042"/>
      <c r="PS137" s="1042"/>
      <c r="PT137" s="1073"/>
      <c r="PU137" s="1042"/>
      <c r="PV137" s="1042"/>
      <c r="PW137" s="1042"/>
      <c r="PX137" s="1042"/>
      <c r="PY137" s="1042"/>
      <c r="PZ137" s="1042"/>
      <c r="QA137" s="1042"/>
      <c r="QB137" s="1073"/>
      <c r="QC137" s="1042"/>
      <c r="QD137" s="1042"/>
      <c r="QE137" s="1042"/>
      <c r="QF137" s="1042"/>
      <c r="QG137" s="1042"/>
      <c r="QH137" s="1042"/>
      <c r="QI137" s="1042"/>
      <c r="QJ137" s="1042"/>
      <c r="QK137" s="1073"/>
      <c r="QL137" s="1035"/>
      <c r="QM137" s="1035"/>
      <c r="QN137" s="1035"/>
      <c r="QO137" s="1042"/>
      <c r="QP137" s="1042"/>
      <c r="QQ137" s="1042"/>
      <c r="QR137" s="1042"/>
      <c r="QS137" s="1042"/>
      <c r="QT137" s="1035"/>
      <c r="QU137" s="1035"/>
      <c r="QV137" s="1035"/>
      <c r="QW137" s="1035"/>
      <c r="QX137" s="1042"/>
      <c r="QY137" s="1042"/>
      <c r="QZ137" s="1042"/>
      <c r="RA137" s="1042"/>
      <c r="RB137" s="1042"/>
      <c r="RC137" s="1035"/>
      <c r="RD137" s="1035"/>
      <c r="RE137" s="1035"/>
      <c r="RF137" s="1035"/>
      <c r="RG137" s="1042"/>
      <c r="RH137" s="1042"/>
      <c r="RI137" s="1042"/>
      <c r="RJ137" s="1073"/>
      <c r="RK137" s="1042"/>
      <c r="RL137" s="1035"/>
      <c r="RM137" s="1035"/>
      <c r="RN137" s="1035"/>
      <c r="RO137" s="1035"/>
      <c r="RP137" s="1042"/>
      <c r="RQ137" s="1042"/>
      <c r="RR137" s="1042"/>
      <c r="RS137" s="1042"/>
      <c r="RT137" s="1042"/>
      <c r="RU137" s="1035"/>
      <c r="RV137" s="1035"/>
      <c r="RW137" s="1035"/>
      <c r="RX137" s="1035"/>
      <c r="RY137" s="1035"/>
      <c r="RZ137" s="1035"/>
      <c r="SA137" s="1035"/>
      <c r="SB137" s="1035"/>
      <c r="SC137" s="1035"/>
      <c r="SD137" s="1035"/>
      <c r="SE137" s="1042"/>
      <c r="SF137" s="1042"/>
      <c r="SG137" s="1042"/>
      <c r="SH137" s="1042"/>
      <c r="SI137" s="1073"/>
      <c r="SJ137" s="1042"/>
      <c r="SK137" s="1042"/>
      <c r="SL137" s="1042"/>
      <c r="SM137" s="1042"/>
      <c r="SN137" s="1042"/>
      <c r="SO137" s="1042"/>
      <c r="SP137" s="1042"/>
      <c r="SQ137" s="1042"/>
      <c r="SR137" s="1042"/>
      <c r="SS137" s="1042"/>
      <c r="ST137" s="1042"/>
      <c r="SU137" s="1042"/>
      <c r="SV137" s="1042"/>
      <c r="SW137" s="1042"/>
      <c r="SX137" s="1042"/>
      <c r="SY137" s="1042"/>
      <c r="SZ137" s="1042"/>
      <c r="TA137" s="1042"/>
      <c r="TB137" s="1042"/>
      <c r="TC137" s="1042"/>
      <c r="TD137" s="1042"/>
      <c r="TE137" s="1042"/>
      <c r="TF137" s="1042"/>
      <c r="TG137" s="1042"/>
      <c r="TH137" s="1073"/>
      <c r="TI137" s="1042"/>
      <c r="TJ137" s="1042"/>
      <c r="TK137" s="1042"/>
      <c r="TL137" s="1060"/>
      <c r="TM137" s="1060"/>
      <c r="TN137" s="1060"/>
      <c r="TO137" s="1073"/>
      <c r="TP137" s="1042"/>
      <c r="TQ137" s="1042"/>
      <c r="TR137" s="1042"/>
      <c r="TS137" s="1060"/>
      <c r="TT137" s="1060"/>
      <c r="TU137" s="1060"/>
      <c r="TV137" s="1073"/>
      <c r="TW137" s="1042"/>
      <c r="TX137" s="1042"/>
      <c r="TY137" s="1042"/>
      <c r="TZ137" s="1060"/>
      <c r="UA137" s="1060"/>
      <c r="UB137" s="1060"/>
      <c r="UC137" s="1073"/>
      <c r="UD137" s="1042"/>
      <c r="UE137" s="1042"/>
      <c r="UF137" s="1042"/>
      <c r="UG137" s="1060"/>
      <c r="UH137" s="1060"/>
      <c r="UI137" s="1060"/>
      <c r="UJ137" s="1073"/>
      <c r="UK137" s="1042"/>
      <c r="UL137" s="1042"/>
      <c r="UM137" s="1042"/>
      <c r="UN137" s="1060"/>
      <c r="UO137" s="1060"/>
      <c r="UP137" s="1060"/>
      <c r="UQ137" s="1073"/>
      <c r="UR137" s="1042"/>
      <c r="US137" s="1042"/>
      <c r="UT137" s="1042"/>
      <c r="UU137" s="1042"/>
      <c r="UV137" s="1060"/>
      <c r="UW137" s="1042"/>
      <c r="UX137" s="1072"/>
      <c r="UY137" s="1042"/>
      <c r="UZ137" s="1042"/>
      <c r="VA137" s="1042"/>
      <c r="VB137" s="1042"/>
      <c r="VC137" s="1060"/>
      <c r="VD137" s="1060"/>
      <c r="VE137" s="1072"/>
      <c r="VF137" s="1042"/>
      <c r="VG137" s="1035"/>
      <c r="VH137" s="1035"/>
      <c r="VI137" s="1042"/>
      <c r="VJ137" s="1042"/>
      <c r="VK137" s="1042"/>
      <c r="VL137" s="1042"/>
      <c r="VM137" s="1072"/>
      <c r="VN137" s="1035"/>
      <c r="VO137" s="1035"/>
      <c r="VP137" s="1042"/>
      <c r="VQ137" s="1042"/>
      <c r="VR137" s="1042"/>
      <c r="VS137" s="1073"/>
      <c r="VT137" s="1042"/>
      <c r="VU137" s="1042"/>
      <c r="VV137" s="1042"/>
      <c r="VW137" s="1035"/>
      <c r="VX137" s="1042"/>
      <c r="VY137" s="1060"/>
      <c r="VZ137" s="1072"/>
      <c r="WA137" s="1042"/>
      <c r="WB137" s="1042"/>
      <c r="WC137" s="1042"/>
      <c r="WD137" s="1042"/>
      <c r="WE137" s="1042"/>
      <c r="WF137" s="1042"/>
      <c r="WG137" s="1073"/>
      <c r="WH137" s="1035"/>
      <c r="WI137" s="1035"/>
      <c r="WJ137" s="1060"/>
      <c r="WK137" s="1073"/>
      <c r="WL137" s="1042"/>
      <c r="WM137" s="1060"/>
      <c r="WN137" s="1060"/>
      <c r="WO137" s="1072"/>
      <c r="WP137" s="1042"/>
      <c r="WQ137" s="1060"/>
      <c r="WR137" s="1060"/>
      <c r="WS137" s="1072"/>
      <c r="WT137" s="1042"/>
      <c r="WU137" s="1060"/>
      <c r="WV137" s="1060"/>
      <c r="WW137" s="1072"/>
      <c r="WX137" s="1035"/>
      <c r="WY137" s="1060"/>
      <c r="WZ137" s="1060"/>
      <c r="XA137" s="1072"/>
      <c r="XB137" s="1042"/>
      <c r="XC137" s="1042"/>
      <c r="XD137" s="1072"/>
      <c r="XE137" s="1035"/>
      <c r="XF137" s="1035"/>
      <c r="XG137" s="1060"/>
      <c r="XH137" s="1060"/>
      <c r="XI137" s="1060"/>
      <c r="XJ137" s="1035"/>
      <c r="XK137" s="1042"/>
      <c r="XL137" s="1060"/>
      <c r="XM137" s="1060"/>
      <c r="XN137" s="1060"/>
      <c r="XO137" s="1042"/>
      <c r="XP137" s="1042"/>
      <c r="XQ137" s="1060"/>
      <c r="XR137" s="1060"/>
      <c r="XS137" s="1060"/>
      <c r="XT137" s="1042"/>
      <c r="XU137" s="1042"/>
      <c r="XV137" s="1060"/>
      <c r="XW137" s="1060"/>
      <c r="XX137" s="1060"/>
      <c r="XY137" s="1042"/>
      <c r="XZ137" s="1042"/>
      <c r="YA137" s="1060"/>
      <c r="YB137" s="1060"/>
      <c r="YC137" s="1060"/>
      <c r="YD137" s="1042"/>
      <c r="YE137" s="1042"/>
      <c r="YF137" s="1060"/>
      <c r="YG137" s="1060"/>
      <c r="YH137" s="1060"/>
      <c r="YI137" s="1042"/>
      <c r="YJ137" s="1042"/>
      <c r="YK137" s="1060"/>
      <c r="YL137" s="1060"/>
      <c r="YM137" s="1072"/>
      <c r="YN137" s="1042"/>
      <c r="YO137" s="1042"/>
      <c r="YP137" s="1035"/>
      <c r="YQ137" s="1035"/>
      <c r="YR137" s="1035"/>
      <c r="YS137" s="1042"/>
      <c r="YT137" s="1073"/>
      <c r="YU137" s="1035"/>
      <c r="YV137" s="1035"/>
      <c r="YW137" s="1060"/>
      <c r="YX137" s="1060"/>
      <c r="YY137" s="1060"/>
      <c r="YZ137" s="1042"/>
      <c r="ZA137" s="1042"/>
      <c r="ZB137" s="1060"/>
      <c r="ZC137" s="1060"/>
      <c r="ZD137" s="1060"/>
      <c r="ZE137" s="1035"/>
      <c r="ZF137" s="1042"/>
      <c r="ZG137" s="1060"/>
      <c r="ZH137" s="1060"/>
      <c r="ZI137" s="1060"/>
      <c r="ZJ137" s="1035"/>
      <c r="ZK137" s="1035"/>
      <c r="ZL137" s="1060"/>
      <c r="ZM137" s="1060"/>
      <c r="ZN137" s="1072"/>
      <c r="ZO137" s="1042"/>
      <c r="ZP137" s="1042"/>
      <c r="ZQ137" s="1042"/>
      <c r="ZR137" s="1060"/>
      <c r="ZS137" s="1035"/>
      <c r="ZT137" s="1035"/>
      <c r="ZU137" s="1035"/>
      <c r="ZV137" s="1060"/>
      <c r="ZW137" s="1060"/>
      <c r="ZX137" s="1060"/>
      <c r="ZY137" s="1060"/>
      <c r="ZZ137" s="1060"/>
      <c r="AAA137" s="1072"/>
      <c r="AAB137" s="1042"/>
      <c r="AAC137" s="1042"/>
      <c r="AAD137" s="1042"/>
      <c r="AAE137" s="1060"/>
      <c r="AAF137" s="1035"/>
      <c r="AAG137" s="1060"/>
      <c r="AAH137" s="1060"/>
      <c r="AAI137" s="1060"/>
      <c r="AAJ137" s="1035"/>
      <c r="AAK137" s="1035"/>
      <c r="AAL137" s="1060"/>
      <c r="AAM137" s="1060"/>
      <c r="AAN137" s="1072"/>
      <c r="AAO137" s="1035"/>
      <c r="AAP137" s="1035"/>
      <c r="AAQ137" s="1060"/>
      <c r="AAR137" s="1060"/>
      <c r="AAS137" s="1060"/>
      <c r="AAT137" s="1035"/>
      <c r="AAU137" s="1035"/>
      <c r="AAV137" s="1060"/>
      <c r="AAW137" s="1060"/>
      <c r="AAX137" s="1072"/>
      <c r="AAY137" s="1035"/>
      <c r="AAZ137" s="1035"/>
      <c r="ABA137" s="1035"/>
      <c r="ABB137" s="1060"/>
      <c r="ABC137" s="1035"/>
      <c r="ABD137" s="1060"/>
      <c r="ABE137" s="1060"/>
      <c r="ABF137" s="1060"/>
      <c r="ABG137" s="1035"/>
      <c r="ABH137" s="1035"/>
      <c r="ABI137" s="1060"/>
      <c r="ABJ137" s="1060"/>
      <c r="ABK137" s="1072"/>
      <c r="ABL137" s="1035"/>
      <c r="ABM137" s="1035"/>
      <c r="ABN137" s="1042"/>
      <c r="ABO137" s="1042"/>
      <c r="ABP137" s="1035"/>
      <c r="ABQ137" s="1035"/>
      <c r="ABR137" s="1035"/>
      <c r="ABS137" s="1042"/>
      <c r="ABT137" s="1042"/>
      <c r="ABU137" s="1035"/>
      <c r="ABV137" s="1035"/>
      <c r="ABW137" s="1072"/>
      <c r="ABX137" s="1042"/>
      <c r="ABY137" s="1042"/>
      <c r="ABZ137" s="1035"/>
      <c r="ACA137" s="1035"/>
      <c r="ACB137" s="1035"/>
      <c r="ACC137" s="1042"/>
      <c r="ACD137" s="1042"/>
      <c r="ACE137" s="1035"/>
      <c r="ACF137" s="1035"/>
      <c r="ACG137" s="1035"/>
      <c r="ACH137" s="1042"/>
      <c r="ACI137" s="1042"/>
      <c r="ACJ137" s="1042"/>
      <c r="ACK137" s="1042"/>
      <c r="ACL137" s="1042"/>
      <c r="ACM137" s="1042"/>
      <c r="ACN137" s="1042"/>
      <c r="ACO137" s="1042"/>
      <c r="ACP137" s="1042"/>
      <c r="ACQ137" s="1042"/>
      <c r="ACR137" s="1042"/>
      <c r="ACS137" s="1042"/>
      <c r="ACT137" s="1042"/>
      <c r="ACU137" s="1042"/>
      <c r="ACV137" s="1042"/>
      <c r="ACW137" s="1042"/>
      <c r="ACX137" s="1042"/>
      <c r="ACY137" s="1042"/>
      <c r="ACZ137" s="1042"/>
      <c r="ADA137" s="1042"/>
      <c r="ADB137" s="1042"/>
      <c r="ADC137" s="1042"/>
      <c r="ADD137" s="1042"/>
      <c r="ADE137" s="1042"/>
      <c r="ADF137" s="1035"/>
      <c r="ADG137" s="1035"/>
      <c r="ADH137" s="1035"/>
      <c r="ADI137" s="1042"/>
      <c r="ADJ137" s="1042"/>
      <c r="ADK137" s="1042"/>
      <c r="ADL137" s="1042"/>
      <c r="ADM137" s="1072"/>
      <c r="ADN137" s="1035"/>
      <c r="ADO137" s="1035"/>
      <c r="ADP137" s="1060"/>
      <c r="ADQ137" s="1035"/>
      <c r="ADR137" s="1060"/>
      <c r="ADS137" s="1042"/>
      <c r="ADT137" s="1042"/>
      <c r="ADU137" s="1060"/>
      <c r="ADV137" s="1042"/>
      <c r="ADW137" s="1060"/>
      <c r="ADX137" s="1035"/>
      <c r="ADY137" s="1060"/>
      <c r="ADZ137" s="1035"/>
      <c r="AEA137" s="1060"/>
      <c r="AEB137" s="1035"/>
      <c r="AEC137" s="1035"/>
      <c r="AED137" s="1060"/>
      <c r="AEE137" s="1035"/>
      <c r="AEF137" s="1060"/>
      <c r="AEG137" s="1035"/>
      <c r="AEH137" s="1060"/>
      <c r="AEI137" s="1042"/>
      <c r="AEJ137" s="1060"/>
      <c r="AEK137" s="1042"/>
      <c r="AEL137" s="1060"/>
      <c r="AEM137" s="1042"/>
      <c r="AEN137" s="1060"/>
      <c r="AEO137" s="1042"/>
      <c r="AEP137" s="1073"/>
      <c r="AEQ137" s="1042"/>
      <c r="AER137" s="1042"/>
      <c r="AES137" s="1144"/>
      <c r="AET137" s="64"/>
      <c r="AEU137" s="1144"/>
      <c r="AEV137" s="1042"/>
      <c r="AEW137" s="1144"/>
      <c r="AEX137" s="1042"/>
      <c r="AEY137" s="1042"/>
      <c r="AEZ137" s="1144"/>
      <c r="AFA137" s="65"/>
      <c r="AFB137" s="1144"/>
      <c r="AFC137" s="65"/>
      <c r="AFD137" s="1144"/>
      <c r="AFE137" s="1042"/>
      <c r="AFF137" s="1144"/>
      <c r="AFG137" s="1042"/>
      <c r="AFH137" s="1144"/>
      <c r="AFI137" s="1042"/>
      <c r="AFJ137" s="1042"/>
      <c r="AFK137" s="1144"/>
      <c r="AFL137" s="65"/>
      <c r="AFM137" s="1144"/>
      <c r="AFN137" s="65"/>
      <c r="AFO137" s="1144"/>
      <c r="AFP137" s="65"/>
      <c r="AFQ137" s="1144"/>
      <c r="AFR137" s="65"/>
      <c r="AFS137" s="1144"/>
      <c r="AFT137" s="65"/>
      <c r="AFU137" s="1144"/>
      <c r="AFV137" s="1042"/>
      <c r="AFW137" s="1144"/>
      <c r="AFX137" s="1042"/>
      <c r="AFY137" s="1144"/>
      <c r="AFZ137" s="1042"/>
      <c r="AGA137" s="1144"/>
      <c r="AGB137" s="1042"/>
      <c r="AGC137" s="802"/>
      <c r="AGD137" s="1042"/>
    </row>
    <row r="138" spans="1:900" ht="12.75" hidden="1" customHeight="1" x14ac:dyDescent="0.2">
      <c r="A138" s="59"/>
      <c r="B138" s="59" t="s">
        <v>804</v>
      </c>
      <c r="C138" s="1017" t="s">
        <v>805</v>
      </c>
      <c r="D138" s="60"/>
      <c r="E138" s="59"/>
      <c r="F138" s="59"/>
      <c r="G138" s="59"/>
      <c r="H138" s="59"/>
      <c r="I138" s="59"/>
      <c r="J138" s="59"/>
      <c r="K138" s="59"/>
      <c r="L138" s="59"/>
      <c r="M138" s="59"/>
      <c r="N138" s="59"/>
      <c r="O138" s="59"/>
      <c r="P138" s="59"/>
      <c r="Q138" s="59"/>
      <c r="R138" s="59"/>
      <c r="S138" s="59"/>
      <c r="T138" s="59"/>
      <c r="U138" s="1083"/>
      <c r="V138" s="65"/>
      <c r="W138" s="65"/>
      <c r="X138" s="65"/>
      <c r="Y138" s="65"/>
      <c r="Z138" s="1098"/>
      <c r="AA138" s="1098"/>
      <c r="AB138" s="1098"/>
      <c r="AC138" s="1098"/>
      <c r="AD138" s="1098"/>
      <c r="AE138" s="1072"/>
      <c r="AF138" s="1042"/>
      <c r="AG138" s="1042"/>
      <c r="AH138" s="1042"/>
      <c r="AI138" s="1042"/>
      <c r="AJ138" s="1098"/>
      <c r="AK138" s="1098"/>
      <c r="AL138" s="1098"/>
      <c r="AM138" s="1098"/>
      <c r="AN138" s="1098"/>
      <c r="AO138" s="1072"/>
      <c r="AP138" s="1042"/>
      <c r="AQ138" s="1042"/>
      <c r="AR138" s="1042"/>
      <c r="AS138" s="1042"/>
      <c r="AT138" s="1098"/>
      <c r="AU138" s="1098"/>
      <c r="AV138" s="1098"/>
      <c r="AW138" s="1098"/>
      <c r="AX138" s="1098"/>
      <c r="AY138" s="1072"/>
      <c r="AZ138" s="1042"/>
      <c r="BA138" s="1042"/>
      <c r="BB138" s="1042"/>
      <c r="BC138" s="1042"/>
      <c r="BD138" s="1098"/>
      <c r="BE138" s="1098"/>
      <c r="BF138" s="1098"/>
      <c r="BG138" s="1098"/>
      <c r="BH138" s="1098"/>
      <c r="BI138" s="1072"/>
      <c r="BJ138" s="1042"/>
      <c r="BK138" s="1042"/>
      <c r="BL138" s="1042"/>
      <c r="BM138" s="1042"/>
      <c r="BN138" s="1042"/>
      <c r="BO138" s="1042"/>
      <c r="BP138" s="1042"/>
      <c r="BQ138" s="1073"/>
      <c r="BR138" s="1042"/>
      <c r="BS138" s="1042"/>
      <c r="BT138" s="1042"/>
      <c r="BU138" s="1042"/>
      <c r="BV138" s="1042"/>
      <c r="BW138" s="1042"/>
      <c r="BX138" s="1042"/>
      <c r="BY138" s="1073"/>
      <c r="BZ138" s="1042"/>
      <c r="CA138" s="1042"/>
      <c r="CB138" s="1042"/>
      <c r="CC138" s="1042"/>
      <c r="CD138" s="1042"/>
      <c r="CE138" s="1042"/>
      <c r="CF138" s="1042"/>
      <c r="CG138" s="1073"/>
      <c r="CH138" s="1042"/>
      <c r="CI138" s="1042"/>
      <c r="CJ138" s="1042"/>
      <c r="CK138" s="1042"/>
      <c r="CL138" s="1042"/>
      <c r="CM138" s="1042"/>
      <c r="CN138" s="1042"/>
      <c r="CO138" s="1073"/>
      <c r="CP138" s="1042"/>
      <c r="CQ138" s="1042"/>
      <c r="CR138" s="1042"/>
      <c r="CS138" s="1042"/>
      <c r="CT138" s="1042"/>
      <c r="CU138" s="1042"/>
      <c r="CV138" s="1042"/>
      <c r="CW138" s="1073"/>
      <c r="CX138" s="1042"/>
      <c r="CY138" s="1042"/>
      <c r="CZ138" s="1042"/>
      <c r="DA138" s="1042"/>
      <c r="DB138" s="1042"/>
      <c r="DC138" s="1042"/>
      <c r="DD138" s="1042"/>
      <c r="DE138" s="1073"/>
      <c r="DF138" s="1042"/>
      <c r="DG138" s="1042"/>
      <c r="DH138" s="1042"/>
      <c r="DI138" s="1042"/>
      <c r="DJ138" s="1035"/>
      <c r="DK138" s="1035"/>
      <c r="DL138" s="1035"/>
      <c r="DM138" s="1072"/>
      <c r="DN138" s="1035"/>
      <c r="DO138" s="1035"/>
      <c r="DP138" s="1042"/>
      <c r="DQ138" s="1042"/>
      <c r="DR138" s="1042"/>
      <c r="DS138" s="1042"/>
      <c r="DT138" s="1035"/>
      <c r="DU138" s="1072"/>
      <c r="DV138" s="1035"/>
      <c r="DW138" s="1035"/>
      <c r="DX138" s="1035"/>
      <c r="DY138" s="1035"/>
      <c r="DZ138" s="1042"/>
      <c r="EA138" s="1042"/>
      <c r="EB138" s="1042"/>
      <c r="EC138" s="1073"/>
      <c r="ED138" s="1035"/>
      <c r="EE138" s="1035"/>
      <c r="EF138" s="1035"/>
      <c r="EG138" s="1035"/>
      <c r="EH138" s="1035"/>
      <c r="EI138" s="1035"/>
      <c r="EJ138" s="1042"/>
      <c r="EK138" s="1073"/>
      <c r="EL138" s="1042"/>
      <c r="EM138" s="1042"/>
      <c r="EN138" s="1035"/>
      <c r="EO138" s="1035"/>
      <c r="EP138" s="1035"/>
      <c r="EQ138" s="1035"/>
      <c r="ER138" s="1035"/>
      <c r="ES138" s="1072"/>
      <c r="ET138" s="1035"/>
      <c r="EU138" s="1035"/>
      <c r="EV138" s="1035"/>
      <c r="EW138" s="1035"/>
      <c r="EX138" s="1035"/>
      <c r="EY138" s="1035"/>
      <c r="EZ138" s="1098"/>
      <c r="FA138" s="1098"/>
      <c r="FB138" s="1098"/>
      <c r="FC138" s="64"/>
      <c r="FD138" s="1098"/>
      <c r="FE138" s="1098"/>
      <c r="FF138" s="1098"/>
      <c r="FG138" s="1073"/>
      <c r="FH138" s="1035"/>
      <c r="FI138" s="1035"/>
      <c r="FJ138" s="1035"/>
      <c r="FK138" s="1035"/>
      <c r="FL138" s="1035"/>
      <c r="FM138" s="1035"/>
      <c r="FN138" s="1098"/>
      <c r="FO138" s="1098"/>
      <c r="FP138" s="1098"/>
      <c r="FQ138" s="1042"/>
      <c r="FR138" s="1098"/>
      <c r="FS138" s="1098"/>
      <c r="FT138" s="1098"/>
      <c r="FU138" s="1072"/>
      <c r="FV138" s="1035"/>
      <c r="FW138" s="1035"/>
      <c r="FX138" s="1035"/>
      <c r="FY138" s="1035"/>
      <c r="FZ138" s="1035"/>
      <c r="GA138" s="1043"/>
      <c r="GB138" s="1098"/>
      <c r="GC138" s="1098"/>
      <c r="GD138" s="1098"/>
      <c r="GE138" s="1035"/>
      <c r="GF138" s="1098"/>
      <c r="GG138" s="1098"/>
      <c r="GH138" s="1098"/>
      <c r="GI138" s="1072"/>
      <c r="GJ138" s="1035"/>
      <c r="GK138" s="1035"/>
      <c r="GL138" s="1042"/>
      <c r="GM138" s="1042"/>
      <c r="GN138" s="1035"/>
      <c r="GO138" s="1035"/>
      <c r="GP138" s="1098"/>
      <c r="GQ138" s="1098"/>
      <c r="GR138" s="1098"/>
      <c r="GS138" s="1042"/>
      <c r="GT138" s="1098"/>
      <c r="GU138" s="1098"/>
      <c r="GV138" s="1098"/>
      <c r="GW138" s="1073"/>
      <c r="GX138" s="1042"/>
      <c r="GY138" s="1042"/>
      <c r="GZ138" s="1035"/>
      <c r="HA138" s="1035"/>
      <c r="HB138" s="1035"/>
      <c r="HC138" s="1042"/>
      <c r="HD138" s="1098"/>
      <c r="HE138" s="1098"/>
      <c r="HF138" s="1098"/>
      <c r="HG138" s="1035"/>
      <c r="HH138" s="1098"/>
      <c r="HI138" s="1098"/>
      <c r="HJ138" s="1098"/>
      <c r="HK138" s="1073"/>
      <c r="HL138" s="1042"/>
      <c r="HM138" s="1042"/>
      <c r="HN138" s="1042"/>
      <c r="HO138" s="1042"/>
      <c r="HP138" s="1042"/>
      <c r="HQ138" s="1042"/>
      <c r="HR138" s="1098"/>
      <c r="HS138" s="1098"/>
      <c r="HT138" s="1098"/>
      <c r="HU138" s="1042"/>
      <c r="HV138" s="1098"/>
      <c r="HW138" s="1098"/>
      <c r="HX138" s="1098"/>
      <c r="HY138" s="1072"/>
      <c r="HZ138" s="1035"/>
      <c r="IA138" s="1035"/>
      <c r="IB138" s="1035"/>
      <c r="IC138" s="1035"/>
      <c r="ID138" s="1035"/>
      <c r="IE138" s="1035"/>
      <c r="IF138" s="1098"/>
      <c r="IG138" s="1098"/>
      <c r="IH138" s="1098"/>
      <c r="II138" s="1035"/>
      <c r="IJ138" s="1098"/>
      <c r="IK138" s="1098"/>
      <c r="IL138" s="1098"/>
      <c r="IM138" s="1072"/>
      <c r="IN138" s="1035"/>
      <c r="IO138" s="1035"/>
      <c r="IP138" s="1035"/>
      <c r="IQ138" s="1043"/>
      <c r="IR138" s="1043"/>
      <c r="IS138" s="1043"/>
      <c r="IT138" s="1098"/>
      <c r="IU138" s="1098"/>
      <c r="IV138" s="1098"/>
      <c r="IW138" s="1035"/>
      <c r="IX138" s="1098"/>
      <c r="IY138" s="1098"/>
      <c r="IZ138" s="1098"/>
      <c r="JA138" s="1072"/>
      <c r="JB138" s="1042"/>
      <c r="JC138" s="1042"/>
      <c r="JD138" s="1035"/>
      <c r="JE138" s="1035"/>
      <c r="JF138" s="1035"/>
      <c r="JG138" s="1073"/>
      <c r="JH138" s="1042"/>
      <c r="JI138" s="1042"/>
      <c r="JJ138" s="1035"/>
      <c r="JK138" s="1035"/>
      <c r="JL138" s="1035"/>
      <c r="JM138" s="1073"/>
      <c r="JN138" s="1060"/>
      <c r="JO138" s="1060"/>
      <c r="JP138" s="1060"/>
      <c r="JQ138" s="1060"/>
      <c r="JR138" s="1060"/>
      <c r="JS138" s="1072"/>
      <c r="JT138" s="1042"/>
      <c r="JU138" s="1042"/>
      <c r="JV138" s="1035"/>
      <c r="JW138" s="1035"/>
      <c r="JX138" s="1035"/>
      <c r="JY138" s="1042"/>
      <c r="JZ138" s="1042"/>
      <c r="KA138" s="1042"/>
      <c r="KB138" s="1042"/>
      <c r="KC138" s="1042"/>
      <c r="KD138" s="1042"/>
      <c r="KE138" s="1060"/>
      <c r="KF138" s="1072"/>
      <c r="KG138" s="1042"/>
      <c r="KH138" s="1042"/>
      <c r="KI138" s="1042"/>
      <c r="KJ138" s="1042"/>
      <c r="KK138" s="1042"/>
      <c r="KL138" s="1035"/>
      <c r="KM138" s="1035"/>
      <c r="KN138" s="1035"/>
      <c r="KO138" s="1035"/>
      <c r="KP138" s="1035"/>
      <c r="KQ138" s="1035"/>
      <c r="KR138" s="1060"/>
      <c r="KS138" s="1072"/>
      <c r="KT138" s="1042"/>
      <c r="KU138" s="1042"/>
      <c r="KV138" s="1042"/>
      <c r="KW138" s="1042"/>
      <c r="KX138" s="1042"/>
      <c r="KY138" s="1042"/>
      <c r="KZ138" s="1042"/>
      <c r="LA138" s="1042"/>
      <c r="LB138" s="1042"/>
      <c r="LC138" s="1035"/>
      <c r="LD138" s="1035"/>
      <c r="LE138" s="1060"/>
      <c r="LF138" s="1072"/>
      <c r="LG138" s="1042"/>
      <c r="LH138" s="1042"/>
      <c r="LI138" s="1042"/>
      <c r="LJ138" s="1042"/>
      <c r="LK138" s="1042"/>
      <c r="LL138" s="1042"/>
      <c r="LM138" s="1042"/>
      <c r="LN138" s="1042"/>
      <c r="LO138" s="1042"/>
      <c r="LP138" s="1035"/>
      <c r="LQ138" s="1035"/>
      <c r="LR138" s="1060"/>
      <c r="LS138" s="1072"/>
      <c r="LT138" s="1042"/>
      <c r="LU138" s="1042"/>
      <c r="LV138" s="1042"/>
      <c r="LW138" s="1042"/>
      <c r="LX138" s="1042"/>
      <c r="LY138" s="1042"/>
      <c r="LZ138" s="1042"/>
      <c r="MA138" s="1042"/>
      <c r="MB138" s="1042"/>
      <c r="MC138" s="1035"/>
      <c r="MD138" s="1035"/>
      <c r="ME138" s="1060"/>
      <c r="MF138" s="1072"/>
      <c r="MG138" s="1042"/>
      <c r="MH138" s="1042"/>
      <c r="MI138" s="1042"/>
      <c r="MJ138" s="1042"/>
      <c r="MK138" s="1042"/>
      <c r="ML138" s="1042"/>
      <c r="MM138" s="1042"/>
      <c r="MN138" s="1042"/>
      <c r="MO138" s="1042"/>
      <c r="MP138" s="1035"/>
      <c r="MQ138" s="1035"/>
      <c r="MR138" s="1060"/>
      <c r="MS138" s="1072"/>
      <c r="MT138" s="1042"/>
      <c r="MU138" s="1042"/>
      <c r="MV138" s="1042"/>
      <c r="MW138" s="1042"/>
      <c r="MX138" s="1042"/>
      <c r="MY138" s="1042"/>
      <c r="MZ138" s="1042"/>
      <c r="NA138" s="1042"/>
      <c r="NB138" s="1042"/>
      <c r="NC138" s="1035"/>
      <c r="ND138" s="1035"/>
      <c r="NE138" s="1060"/>
      <c r="NF138" s="1072"/>
      <c r="NG138" s="1042"/>
      <c r="NH138" s="1042"/>
      <c r="NI138" s="1042"/>
      <c r="NJ138" s="1042"/>
      <c r="NK138" s="1042"/>
      <c r="NL138" s="1042"/>
      <c r="NM138" s="1042"/>
      <c r="NN138" s="1042"/>
      <c r="NO138" s="1042"/>
      <c r="NP138" s="1035"/>
      <c r="NQ138" s="1035"/>
      <c r="NR138" s="1060"/>
      <c r="NS138" s="1072"/>
      <c r="NT138" s="1042"/>
      <c r="NU138" s="1042"/>
      <c r="NV138" s="1042"/>
      <c r="NW138" s="1042"/>
      <c r="NX138" s="1042"/>
      <c r="NY138" s="1042"/>
      <c r="NZ138" s="1042"/>
      <c r="OA138" s="1042"/>
      <c r="OB138" s="1042"/>
      <c r="OC138" s="1035"/>
      <c r="OD138" s="1035"/>
      <c r="OE138" s="1060"/>
      <c r="OF138" s="1072"/>
      <c r="OG138" s="1042"/>
      <c r="OH138" s="1042"/>
      <c r="OI138" s="1042"/>
      <c r="OJ138" s="1042"/>
      <c r="OK138" s="1042"/>
      <c r="OL138" s="1042"/>
      <c r="OM138" s="1042"/>
      <c r="ON138" s="1042"/>
      <c r="OO138" s="1042"/>
      <c r="OP138" s="1035"/>
      <c r="OQ138" s="1035"/>
      <c r="OR138" s="1060"/>
      <c r="OS138" s="1072"/>
      <c r="OT138" s="1042"/>
      <c r="OU138" s="1042"/>
      <c r="OV138" s="1060"/>
      <c r="OW138" s="1072"/>
      <c r="OX138" s="1042"/>
      <c r="OY138" s="1060"/>
      <c r="OZ138" s="1042"/>
      <c r="PA138" s="1060"/>
      <c r="PB138" s="1072"/>
      <c r="PC138" s="1035"/>
      <c r="PD138" s="1035"/>
      <c r="PE138" s="1073"/>
      <c r="PF138" s="1042"/>
      <c r="PG138" s="1042"/>
      <c r="PH138" s="1073"/>
      <c r="PI138" s="1042"/>
      <c r="PJ138" s="1042"/>
      <c r="PK138" s="1072"/>
      <c r="PL138" s="1042"/>
      <c r="PM138" s="1042"/>
      <c r="PN138" s="1073"/>
      <c r="PO138" s="1042"/>
      <c r="PP138" s="1042"/>
      <c r="PQ138" s="1073"/>
      <c r="PR138" s="1042"/>
      <c r="PS138" s="1042"/>
      <c r="PT138" s="1073"/>
      <c r="PU138" s="1042"/>
      <c r="PV138" s="1042"/>
      <c r="PW138" s="1042"/>
      <c r="PX138" s="1042"/>
      <c r="PY138" s="1042"/>
      <c r="PZ138" s="1042"/>
      <c r="QA138" s="1042"/>
      <c r="QB138" s="1073"/>
      <c r="QC138" s="1042"/>
      <c r="QD138" s="1042"/>
      <c r="QE138" s="1042"/>
      <c r="QF138" s="1042"/>
      <c r="QG138" s="1042"/>
      <c r="QH138" s="1042"/>
      <c r="QI138" s="1042"/>
      <c r="QJ138" s="1042"/>
      <c r="QK138" s="1073"/>
      <c r="QL138" s="1035"/>
      <c r="QM138" s="1035"/>
      <c r="QN138" s="1035"/>
      <c r="QO138" s="1042"/>
      <c r="QP138" s="1042"/>
      <c r="QQ138" s="1042"/>
      <c r="QR138" s="1042"/>
      <c r="QS138" s="1042"/>
      <c r="QT138" s="1035"/>
      <c r="QU138" s="1035"/>
      <c r="QV138" s="1035"/>
      <c r="QW138" s="1035"/>
      <c r="QX138" s="1042"/>
      <c r="QY138" s="1042"/>
      <c r="QZ138" s="1042"/>
      <c r="RA138" s="1042"/>
      <c r="RB138" s="1042"/>
      <c r="RC138" s="1035"/>
      <c r="RD138" s="1035"/>
      <c r="RE138" s="1035"/>
      <c r="RF138" s="1035"/>
      <c r="RG138" s="1042"/>
      <c r="RH138" s="1042"/>
      <c r="RI138" s="1042"/>
      <c r="RJ138" s="1073"/>
      <c r="RK138" s="1042"/>
      <c r="RL138" s="1035"/>
      <c r="RM138" s="1035"/>
      <c r="RN138" s="1035"/>
      <c r="RO138" s="1035"/>
      <c r="RP138" s="1042"/>
      <c r="RQ138" s="1042"/>
      <c r="RR138" s="1042"/>
      <c r="RS138" s="1042"/>
      <c r="RT138" s="1042"/>
      <c r="RU138" s="1035"/>
      <c r="RV138" s="1035"/>
      <c r="RW138" s="1035"/>
      <c r="RX138" s="1035"/>
      <c r="RY138" s="1035"/>
      <c r="RZ138" s="1035"/>
      <c r="SA138" s="1035"/>
      <c r="SB138" s="1035"/>
      <c r="SC138" s="1035"/>
      <c r="SD138" s="1035"/>
      <c r="SE138" s="1042"/>
      <c r="SF138" s="1042"/>
      <c r="SG138" s="1042"/>
      <c r="SH138" s="1042"/>
      <c r="SI138" s="1073"/>
      <c r="SJ138" s="1042"/>
      <c r="SK138" s="1042"/>
      <c r="SL138" s="1042"/>
      <c r="SM138" s="1042"/>
      <c r="SN138" s="1042"/>
      <c r="SO138" s="1042"/>
      <c r="SP138" s="1042"/>
      <c r="SQ138" s="1042"/>
      <c r="SR138" s="1042"/>
      <c r="SS138" s="1042"/>
      <c r="ST138" s="1042"/>
      <c r="SU138" s="1042"/>
      <c r="SV138" s="1042"/>
      <c r="SW138" s="1042"/>
      <c r="SX138" s="1042"/>
      <c r="SY138" s="1042"/>
      <c r="SZ138" s="1042"/>
      <c r="TA138" s="1042"/>
      <c r="TB138" s="1042"/>
      <c r="TC138" s="1042"/>
      <c r="TD138" s="1042"/>
      <c r="TE138" s="1042"/>
      <c r="TF138" s="1042"/>
      <c r="TG138" s="1042"/>
      <c r="TH138" s="1073"/>
      <c r="TI138" s="1042"/>
      <c r="TJ138" s="1042"/>
      <c r="TK138" s="1042"/>
      <c r="TL138" s="1060"/>
      <c r="TM138" s="1060"/>
      <c r="TN138" s="1060"/>
      <c r="TO138" s="1073"/>
      <c r="TP138" s="1042"/>
      <c r="TQ138" s="1042"/>
      <c r="TR138" s="1042"/>
      <c r="TS138" s="1060"/>
      <c r="TT138" s="1060"/>
      <c r="TU138" s="1060"/>
      <c r="TV138" s="1073"/>
      <c r="TW138" s="1042"/>
      <c r="TX138" s="1042"/>
      <c r="TY138" s="1042"/>
      <c r="TZ138" s="1060"/>
      <c r="UA138" s="1060"/>
      <c r="UB138" s="1060"/>
      <c r="UC138" s="1073"/>
      <c r="UD138" s="1042"/>
      <c r="UE138" s="1042"/>
      <c r="UF138" s="1042"/>
      <c r="UG138" s="1060"/>
      <c r="UH138" s="1060"/>
      <c r="UI138" s="1060"/>
      <c r="UJ138" s="1073"/>
      <c r="UK138" s="1042"/>
      <c r="UL138" s="1042"/>
      <c r="UM138" s="1042"/>
      <c r="UN138" s="1060"/>
      <c r="UO138" s="1060"/>
      <c r="UP138" s="1060"/>
      <c r="UQ138" s="1073"/>
      <c r="UR138" s="1042"/>
      <c r="US138" s="1042"/>
      <c r="UT138" s="1042"/>
      <c r="UU138" s="1042"/>
      <c r="UV138" s="1060"/>
      <c r="UW138" s="1042"/>
      <c r="UX138" s="1072"/>
      <c r="UY138" s="1042"/>
      <c r="UZ138" s="1042"/>
      <c r="VA138" s="1042"/>
      <c r="VB138" s="1042"/>
      <c r="VC138" s="1060"/>
      <c r="VD138" s="1060"/>
      <c r="VE138" s="1072"/>
      <c r="VF138" s="1042"/>
      <c r="VG138" s="1035"/>
      <c r="VH138" s="1035"/>
      <c r="VI138" s="1042"/>
      <c r="VJ138" s="1042"/>
      <c r="VK138" s="1042"/>
      <c r="VL138" s="1042"/>
      <c r="VM138" s="1072"/>
      <c r="VN138" s="1035"/>
      <c r="VO138" s="1035"/>
      <c r="VP138" s="1042"/>
      <c r="VQ138" s="1042"/>
      <c r="VR138" s="1042"/>
      <c r="VS138" s="1073"/>
      <c r="VT138" s="1042"/>
      <c r="VU138" s="1042"/>
      <c r="VV138" s="1042"/>
      <c r="VW138" s="1035"/>
      <c r="VX138" s="1042"/>
      <c r="VY138" s="1060"/>
      <c r="VZ138" s="1072"/>
      <c r="WA138" s="1042"/>
      <c r="WB138" s="1042"/>
      <c r="WC138" s="1042"/>
      <c r="WD138" s="1042"/>
      <c r="WE138" s="1042"/>
      <c r="WF138" s="1042"/>
      <c r="WG138" s="1073"/>
      <c r="WH138" s="1035"/>
      <c r="WI138" s="1035"/>
      <c r="WJ138" s="1060"/>
      <c r="WK138" s="1073"/>
      <c r="WL138" s="1042"/>
      <c r="WM138" s="1060"/>
      <c r="WN138" s="1060"/>
      <c r="WO138" s="1072"/>
      <c r="WP138" s="1042"/>
      <c r="WQ138" s="1060"/>
      <c r="WR138" s="1060"/>
      <c r="WS138" s="1072"/>
      <c r="WT138" s="1042"/>
      <c r="WU138" s="1060"/>
      <c r="WV138" s="1060"/>
      <c r="WW138" s="1072"/>
      <c r="WX138" s="1035"/>
      <c r="WY138" s="1060"/>
      <c r="WZ138" s="1060"/>
      <c r="XA138" s="1072"/>
      <c r="XB138" s="1042"/>
      <c r="XC138" s="1042"/>
      <c r="XD138" s="1072"/>
      <c r="XE138" s="1035"/>
      <c r="XF138" s="1035"/>
      <c r="XG138" s="1060"/>
      <c r="XH138" s="1060"/>
      <c r="XI138" s="1060"/>
      <c r="XJ138" s="1035"/>
      <c r="XK138" s="1042"/>
      <c r="XL138" s="1060"/>
      <c r="XM138" s="1060"/>
      <c r="XN138" s="1060"/>
      <c r="XO138" s="1042"/>
      <c r="XP138" s="1042"/>
      <c r="XQ138" s="1060"/>
      <c r="XR138" s="1060"/>
      <c r="XS138" s="1060"/>
      <c r="XT138" s="1042"/>
      <c r="XU138" s="1042"/>
      <c r="XV138" s="1060"/>
      <c r="XW138" s="1060"/>
      <c r="XX138" s="1060"/>
      <c r="XY138" s="1042"/>
      <c r="XZ138" s="1042"/>
      <c r="YA138" s="1060"/>
      <c r="YB138" s="1060"/>
      <c r="YC138" s="1060"/>
      <c r="YD138" s="1042"/>
      <c r="YE138" s="1042"/>
      <c r="YF138" s="1060"/>
      <c r="YG138" s="1060"/>
      <c r="YH138" s="1060"/>
      <c r="YI138" s="1042"/>
      <c r="YJ138" s="1042"/>
      <c r="YK138" s="1060"/>
      <c r="YL138" s="1060"/>
      <c r="YM138" s="1072"/>
      <c r="YN138" s="1042"/>
      <c r="YO138" s="1042"/>
      <c r="YP138" s="1035"/>
      <c r="YQ138" s="1035"/>
      <c r="YR138" s="1035"/>
      <c r="YS138" s="1042"/>
      <c r="YT138" s="1073"/>
      <c r="YU138" s="1035"/>
      <c r="YV138" s="1035"/>
      <c r="YW138" s="1060"/>
      <c r="YX138" s="1060"/>
      <c r="YY138" s="1060"/>
      <c r="YZ138" s="1042"/>
      <c r="ZA138" s="1042"/>
      <c r="ZB138" s="1060"/>
      <c r="ZC138" s="1060"/>
      <c r="ZD138" s="1060"/>
      <c r="ZE138" s="1035"/>
      <c r="ZF138" s="1042"/>
      <c r="ZG138" s="1060"/>
      <c r="ZH138" s="1060"/>
      <c r="ZI138" s="1060"/>
      <c r="ZJ138" s="1035"/>
      <c r="ZK138" s="1035"/>
      <c r="ZL138" s="1060"/>
      <c r="ZM138" s="1060"/>
      <c r="ZN138" s="1072"/>
      <c r="ZO138" s="1042"/>
      <c r="ZP138" s="1042"/>
      <c r="ZQ138" s="1042"/>
      <c r="ZR138" s="1060"/>
      <c r="ZS138" s="1035"/>
      <c r="ZT138" s="1035"/>
      <c r="ZU138" s="1035"/>
      <c r="ZV138" s="1060"/>
      <c r="ZW138" s="1060"/>
      <c r="ZX138" s="1060"/>
      <c r="ZY138" s="1060"/>
      <c r="ZZ138" s="1060"/>
      <c r="AAA138" s="1072"/>
      <c r="AAB138" s="1042"/>
      <c r="AAC138" s="1042"/>
      <c r="AAD138" s="1042"/>
      <c r="AAE138" s="1060"/>
      <c r="AAF138" s="1035"/>
      <c r="AAG138" s="1060"/>
      <c r="AAH138" s="1060"/>
      <c r="AAI138" s="1060"/>
      <c r="AAJ138" s="1035"/>
      <c r="AAK138" s="1035"/>
      <c r="AAL138" s="1060"/>
      <c r="AAM138" s="1060"/>
      <c r="AAN138" s="1072"/>
      <c r="AAO138" s="1035"/>
      <c r="AAP138" s="1035"/>
      <c r="AAQ138" s="1060"/>
      <c r="AAR138" s="1060"/>
      <c r="AAS138" s="1060"/>
      <c r="AAT138" s="1035"/>
      <c r="AAU138" s="1035"/>
      <c r="AAV138" s="1060"/>
      <c r="AAW138" s="1060"/>
      <c r="AAX138" s="1072"/>
      <c r="AAY138" s="1035"/>
      <c r="AAZ138" s="1035"/>
      <c r="ABA138" s="1035"/>
      <c r="ABB138" s="1060"/>
      <c r="ABC138" s="1035"/>
      <c r="ABD138" s="1060"/>
      <c r="ABE138" s="1060"/>
      <c r="ABF138" s="1060"/>
      <c r="ABG138" s="1035"/>
      <c r="ABH138" s="1035"/>
      <c r="ABI138" s="1060"/>
      <c r="ABJ138" s="1060"/>
      <c r="ABK138" s="1072"/>
      <c r="ABL138" s="1035"/>
      <c r="ABM138" s="1035"/>
      <c r="ABN138" s="1042"/>
      <c r="ABO138" s="1042"/>
      <c r="ABP138" s="1035"/>
      <c r="ABQ138" s="1035"/>
      <c r="ABR138" s="1035"/>
      <c r="ABS138" s="1042"/>
      <c r="ABT138" s="1042"/>
      <c r="ABU138" s="1035"/>
      <c r="ABV138" s="1035"/>
      <c r="ABW138" s="1072"/>
      <c r="ABX138" s="1042"/>
      <c r="ABY138" s="1042"/>
      <c r="ABZ138" s="1035"/>
      <c r="ACA138" s="1035"/>
      <c r="ACB138" s="1035"/>
      <c r="ACC138" s="1042"/>
      <c r="ACD138" s="1042"/>
      <c r="ACE138" s="1035"/>
      <c r="ACF138" s="1035"/>
      <c r="ACG138" s="1035"/>
      <c r="ACH138" s="1042"/>
      <c r="ACI138" s="1042"/>
      <c r="ACJ138" s="1042"/>
      <c r="ACK138" s="1042"/>
      <c r="ACL138" s="1042"/>
      <c r="ACM138" s="1042"/>
      <c r="ACN138" s="1042"/>
      <c r="ACO138" s="1042"/>
      <c r="ACP138" s="1042"/>
      <c r="ACQ138" s="1042"/>
      <c r="ACR138" s="1042"/>
      <c r="ACS138" s="1042"/>
      <c r="ACT138" s="1042"/>
      <c r="ACU138" s="1042"/>
      <c r="ACV138" s="1042"/>
      <c r="ACW138" s="1042"/>
      <c r="ACX138" s="1042"/>
      <c r="ACY138" s="1042"/>
      <c r="ACZ138" s="1042"/>
      <c r="ADA138" s="1042"/>
      <c r="ADB138" s="1042"/>
      <c r="ADC138" s="1042"/>
      <c r="ADD138" s="1042"/>
      <c r="ADE138" s="1042"/>
      <c r="ADF138" s="1035"/>
      <c r="ADG138" s="1035"/>
      <c r="ADH138" s="1035"/>
      <c r="ADI138" s="1042"/>
      <c r="ADJ138" s="1042"/>
      <c r="ADK138" s="1042"/>
      <c r="ADL138" s="1042"/>
      <c r="ADM138" s="1072"/>
      <c r="ADN138" s="1035"/>
      <c r="ADO138" s="1035"/>
      <c r="ADP138" s="1060"/>
      <c r="ADQ138" s="1035"/>
      <c r="ADR138" s="1060"/>
      <c r="ADS138" s="1042"/>
      <c r="ADT138" s="1042"/>
      <c r="ADU138" s="1060"/>
      <c r="ADV138" s="1042"/>
      <c r="ADW138" s="1060"/>
      <c r="ADX138" s="1035"/>
      <c r="ADY138" s="1060"/>
      <c r="ADZ138" s="1035"/>
      <c r="AEA138" s="1060"/>
      <c r="AEB138" s="1035"/>
      <c r="AEC138" s="1035"/>
      <c r="AED138" s="1060"/>
      <c r="AEE138" s="1035"/>
      <c r="AEF138" s="1060"/>
      <c r="AEG138" s="1035"/>
      <c r="AEH138" s="1060"/>
      <c r="AEI138" s="1042"/>
      <c r="AEJ138" s="1060"/>
      <c r="AEK138" s="1042"/>
      <c r="AEL138" s="1060"/>
      <c r="AEM138" s="1042"/>
      <c r="AEN138" s="1060"/>
      <c r="AEO138" s="1042"/>
      <c r="AEP138" s="1073"/>
      <c r="AEQ138" s="1042"/>
      <c r="AER138" s="1042"/>
      <c r="AES138" s="1144"/>
      <c r="AET138" s="64"/>
      <c r="AEU138" s="1144"/>
      <c r="AEV138" s="1042"/>
      <c r="AEW138" s="1144"/>
      <c r="AEX138" s="1042"/>
      <c r="AEY138" s="1042"/>
      <c r="AEZ138" s="1144"/>
      <c r="AFA138" s="65"/>
      <c r="AFB138" s="1144"/>
      <c r="AFC138" s="65"/>
      <c r="AFD138" s="1144"/>
      <c r="AFE138" s="1042"/>
      <c r="AFF138" s="1144"/>
      <c r="AFG138" s="1042"/>
      <c r="AFH138" s="1144"/>
      <c r="AFI138" s="1042"/>
      <c r="AFJ138" s="1042"/>
      <c r="AFK138" s="1144"/>
      <c r="AFL138" s="65"/>
      <c r="AFM138" s="1144"/>
      <c r="AFN138" s="65"/>
      <c r="AFO138" s="1144"/>
      <c r="AFP138" s="65"/>
      <c r="AFQ138" s="1144"/>
      <c r="AFR138" s="65"/>
      <c r="AFS138" s="1144"/>
      <c r="AFT138" s="65"/>
      <c r="AFU138" s="1144"/>
      <c r="AFV138" s="1042"/>
      <c r="AFW138" s="1144"/>
      <c r="AFX138" s="1042"/>
      <c r="AFY138" s="1144"/>
      <c r="AFZ138" s="1042"/>
      <c r="AGA138" s="1144"/>
      <c r="AGB138" s="1042"/>
      <c r="AGC138" s="802"/>
      <c r="AGD138" s="1042"/>
    </row>
    <row r="139" spans="1:900" ht="12.75" hidden="1" customHeight="1" x14ac:dyDescent="0.2">
      <c r="A139" s="61"/>
      <c r="B139" s="59" t="s">
        <v>806</v>
      </c>
      <c r="C139" s="1017" t="s">
        <v>807</v>
      </c>
      <c r="D139" s="60"/>
      <c r="E139" s="59"/>
      <c r="F139" s="59"/>
      <c r="G139" s="59"/>
      <c r="H139" s="59"/>
      <c r="I139" s="59"/>
      <c r="J139" s="59"/>
      <c r="K139" s="59"/>
      <c r="L139" s="59"/>
      <c r="M139" s="59"/>
      <c r="N139" s="59"/>
      <c r="O139" s="59"/>
      <c r="P139" s="59"/>
      <c r="Q139" s="59"/>
      <c r="R139" s="59"/>
      <c r="S139" s="59"/>
      <c r="T139" s="59"/>
      <c r="U139" s="1083"/>
      <c r="V139" s="65"/>
      <c r="W139" s="65"/>
      <c r="X139" s="65"/>
      <c r="Y139" s="65"/>
      <c r="Z139" s="1098"/>
      <c r="AA139" s="1098"/>
      <c r="AB139" s="1098"/>
      <c r="AC139" s="1098"/>
      <c r="AD139" s="1098"/>
      <c r="AE139" s="1072"/>
      <c r="AF139" s="1042"/>
      <c r="AG139" s="1042"/>
      <c r="AH139" s="1042"/>
      <c r="AI139" s="1042"/>
      <c r="AJ139" s="1098"/>
      <c r="AK139" s="1098"/>
      <c r="AL139" s="1098"/>
      <c r="AM139" s="1098"/>
      <c r="AN139" s="1098"/>
      <c r="AO139" s="1072"/>
      <c r="AP139" s="1042"/>
      <c r="AQ139" s="1042"/>
      <c r="AR139" s="1042"/>
      <c r="AS139" s="1042"/>
      <c r="AT139" s="1098"/>
      <c r="AU139" s="1098"/>
      <c r="AV139" s="1098"/>
      <c r="AW139" s="1098"/>
      <c r="AX139" s="1098"/>
      <c r="AY139" s="1072"/>
      <c r="AZ139" s="1042"/>
      <c r="BA139" s="1042"/>
      <c r="BB139" s="1042"/>
      <c r="BC139" s="1042"/>
      <c r="BD139" s="1098"/>
      <c r="BE139" s="1098"/>
      <c r="BF139" s="1098"/>
      <c r="BG139" s="1098"/>
      <c r="BH139" s="1098"/>
      <c r="BI139" s="1072"/>
      <c r="BJ139" s="1042"/>
      <c r="BK139" s="1042"/>
      <c r="BL139" s="1042"/>
      <c r="BM139" s="1042"/>
      <c r="BN139" s="1042"/>
      <c r="BO139" s="1042"/>
      <c r="BP139" s="1042"/>
      <c r="BQ139" s="1073"/>
      <c r="BR139" s="1042"/>
      <c r="BS139" s="1042"/>
      <c r="BT139" s="1042"/>
      <c r="BU139" s="1042"/>
      <c r="BV139" s="1042"/>
      <c r="BW139" s="1042"/>
      <c r="BX139" s="1042"/>
      <c r="BY139" s="1073"/>
      <c r="BZ139" s="1042"/>
      <c r="CA139" s="1042"/>
      <c r="CB139" s="1042"/>
      <c r="CC139" s="1042"/>
      <c r="CD139" s="1042"/>
      <c r="CE139" s="1042"/>
      <c r="CF139" s="1042"/>
      <c r="CG139" s="1073"/>
      <c r="CH139" s="1042"/>
      <c r="CI139" s="1042"/>
      <c r="CJ139" s="1042"/>
      <c r="CK139" s="1042"/>
      <c r="CL139" s="1042"/>
      <c r="CM139" s="1042"/>
      <c r="CN139" s="1042"/>
      <c r="CO139" s="1073"/>
      <c r="CP139" s="1042"/>
      <c r="CQ139" s="1042"/>
      <c r="CR139" s="1042"/>
      <c r="CS139" s="1042"/>
      <c r="CT139" s="1042"/>
      <c r="CU139" s="1042"/>
      <c r="CV139" s="1042"/>
      <c r="CW139" s="1073"/>
      <c r="CX139" s="1042"/>
      <c r="CY139" s="1042"/>
      <c r="CZ139" s="1042"/>
      <c r="DA139" s="1042"/>
      <c r="DB139" s="1042"/>
      <c r="DC139" s="1042"/>
      <c r="DD139" s="1042"/>
      <c r="DE139" s="1073"/>
      <c r="DF139" s="1042"/>
      <c r="DG139" s="1042"/>
      <c r="DH139" s="1042"/>
      <c r="DI139" s="1042"/>
      <c r="DJ139" s="1035"/>
      <c r="DK139" s="1035"/>
      <c r="DL139" s="1035"/>
      <c r="DM139" s="1072"/>
      <c r="DN139" s="1035"/>
      <c r="DO139" s="1035"/>
      <c r="DP139" s="1042"/>
      <c r="DQ139" s="1042"/>
      <c r="DR139" s="1042"/>
      <c r="DS139" s="1042"/>
      <c r="DT139" s="1035"/>
      <c r="DU139" s="1072"/>
      <c r="DV139" s="1035"/>
      <c r="DW139" s="1035"/>
      <c r="DX139" s="1035"/>
      <c r="DY139" s="1035"/>
      <c r="DZ139" s="1042"/>
      <c r="EA139" s="1042"/>
      <c r="EB139" s="1042"/>
      <c r="EC139" s="1073"/>
      <c r="ED139" s="1035"/>
      <c r="EE139" s="1035"/>
      <c r="EF139" s="1035"/>
      <c r="EG139" s="1035"/>
      <c r="EH139" s="1035"/>
      <c r="EI139" s="1035"/>
      <c r="EJ139" s="1042"/>
      <c r="EK139" s="1073"/>
      <c r="EL139" s="1042"/>
      <c r="EM139" s="1042"/>
      <c r="EN139" s="1035"/>
      <c r="EO139" s="1035"/>
      <c r="EP139" s="1035"/>
      <c r="EQ139" s="1035"/>
      <c r="ER139" s="1035"/>
      <c r="ES139" s="1072"/>
      <c r="ET139" s="1035"/>
      <c r="EU139" s="1035"/>
      <c r="EV139" s="1035"/>
      <c r="EW139" s="1035"/>
      <c r="EX139" s="1035"/>
      <c r="EY139" s="1035"/>
      <c r="EZ139" s="1098"/>
      <c r="FA139" s="1098"/>
      <c r="FB139" s="1098"/>
      <c r="FC139" s="64"/>
      <c r="FD139" s="1098"/>
      <c r="FE139" s="1098"/>
      <c r="FF139" s="1098"/>
      <c r="FG139" s="1073"/>
      <c r="FH139" s="1035"/>
      <c r="FI139" s="1035"/>
      <c r="FJ139" s="1035"/>
      <c r="FK139" s="1035"/>
      <c r="FL139" s="1035"/>
      <c r="FM139" s="1035"/>
      <c r="FN139" s="1098"/>
      <c r="FO139" s="1098"/>
      <c r="FP139" s="1098"/>
      <c r="FQ139" s="1042"/>
      <c r="FR139" s="1098"/>
      <c r="FS139" s="1098"/>
      <c r="FT139" s="1098"/>
      <c r="FU139" s="1072"/>
      <c r="FV139" s="1035"/>
      <c r="FW139" s="1035"/>
      <c r="FX139" s="1035"/>
      <c r="FY139" s="1035"/>
      <c r="FZ139" s="1035"/>
      <c r="GA139" s="1043"/>
      <c r="GB139" s="1098"/>
      <c r="GC139" s="1098"/>
      <c r="GD139" s="1098"/>
      <c r="GE139" s="1035"/>
      <c r="GF139" s="1098"/>
      <c r="GG139" s="1098"/>
      <c r="GH139" s="1098"/>
      <c r="GI139" s="1072"/>
      <c r="GJ139" s="1035"/>
      <c r="GK139" s="1035"/>
      <c r="GL139" s="1042"/>
      <c r="GM139" s="1042"/>
      <c r="GN139" s="1035"/>
      <c r="GO139" s="1035"/>
      <c r="GP139" s="1098"/>
      <c r="GQ139" s="1098"/>
      <c r="GR139" s="1098"/>
      <c r="GS139" s="1042"/>
      <c r="GT139" s="1098"/>
      <c r="GU139" s="1098"/>
      <c r="GV139" s="1098"/>
      <c r="GW139" s="1073"/>
      <c r="GX139" s="1042"/>
      <c r="GY139" s="1042"/>
      <c r="GZ139" s="1035"/>
      <c r="HA139" s="1035"/>
      <c r="HB139" s="1035"/>
      <c r="HC139" s="1042"/>
      <c r="HD139" s="1098"/>
      <c r="HE139" s="1098"/>
      <c r="HF139" s="1098"/>
      <c r="HG139" s="1035"/>
      <c r="HH139" s="1098"/>
      <c r="HI139" s="1098"/>
      <c r="HJ139" s="1098"/>
      <c r="HK139" s="1073"/>
      <c r="HL139" s="1042"/>
      <c r="HM139" s="1042"/>
      <c r="HN139" s="1042"/>
      <c r="HO139" s="1042"/>
      <c r="HP139" s="1042"/>
      <c r="HQ139" s="1042"/>
      <c r="HR139" s="1098"/>
      <c r="HS139" s="1098"/>
      <c r="HT139" s="1098"/>
      <c r="HU139" s="1042"/>
      <c r="HV139" s="1098"/>
      <c r="HW139" s="1098"/>
      <c r="HX139" s="1098"/>
      <c r="HY139" s="1072"/>
      <c r="HZ139" s="1035"/>
      <c r="IA139" s="1035"/>
      <c r="IB139" s="1035"/>
      <c r="IC139" s="1035"/>
      <c r="ID139" s="1035"/>
      <c r="IE139" s="1035"/>
      <c r="IF139" s="1098"/>
      <c r="IG139" s="1098"/>
      <c r="IH139" s="1098"/>
      <c r="II139" s="1035"/>
      <c r="IJ139" s="1098"/>
      <c r="IK139" s="1098"/>
      <c r="IL139" s="1098"/>
      <c r="IM139" s="1072"/>
      <c r="IN139" s="1035"/>
      <c r="IO139" s="1035"/>
      <c r="IP139" s="1035"/>
      <c r="IQ139" s="1043"/>
      <c r="IR139" s="1043"/>
      <c r="IS139" s="1043"/>
      <c r="IT139" s="1098"/>
      <c r="IU139" s="1098"/>
      <c r="IV139" s="1098"/>
      <c r="IW139" s="1035"/>
      <c r="IX139" s="1098"/>
      <c r="IY139" s="1098"/>
      <c r="IZ139" s="1098"/>
      <c r="JA139" s="1072"/>
      <c r="JB139" s="1042"/>
      <c r="JC139" s="1042"/>
      <c r="JD139" s="1035"/>
      <c r="JE139" s="1035"/>
      <c r="JF139" s="1035"/>
      <c r="JG139" s="1073"/>
      <c r="JH139" s="1042"/>
      <c r="JI139" s="1042"/>
      <c r="JJ139" s="1035"/>
      <c r="JK139" s="1035"/>
      <c r="JL139" s="1035"/>
      <c r="JM139" s="1073"/>
      <c r="JN139" s="1060"/>
      <c r="JO139" s="1060"/>
      <c r="JP139" s="1060"/>
      <c r="JQ139" s="1060"/>
      <c r="JR139" s="1060"/>
      <c r="JS139" s="1072"/>
      <c r="JT139" s="1042"/>
      <c r="JU139" s="1042"/>
      <c r="JV139" s="1035"/>
      <c r="JW139" s="1035"/>
      <c r="JX139" s="1035"/>
      <c r="JY139" s="1042"/>
      <c r="JZ139" s="1042"/>
      <c r="KA139" s="1042"/>
      <c r="KB139" s="1042"/>
      <c r="KC139" s="1042"/>
      <c r="KD139" s="1042"/>
      <c r="KE139" s="1060"/>
      <c r="KF139" s="1072"/>
      <c r="KG139" s="1042"/>
      <c r="KH139" s="1042"/>
      <c r="KI139" s="1042"/>
      <c r="KJ139" s="1042"/>
      <c r="KK139" s="1042"/>
      <c r="KL139" s="1035"/>
      <c r="KM139" s="1035"/>
      <c r="KN139" s="1035"/>
      <c r="KO139" s="1035"/>
      <c r="KP139" s="1035"/>
      <c r="KQ139" s="1035"/>
      <c r="KR139" s="1060"/>
      <c r="KS139" s="1072"/>
      <c r="KT139" s="1042"/>
      <c r="KU139" s="1042"/>
      <c r="KV139" s="1042"/>
      <c r="KW139" s="1042"/>
      <c r="KX139" s="1042"/>
      <c r="KY139" s="1042"/>
      <c r="KZ139" s="1042"/>
      <c r="LA139" s="1042"/>
      <c r="LB139" s="1042"/>
      <c r="LC139" s="1035"/>
      <c r="LD139" s="1035"/>
      <c r="LE139" s="1060"/>
      <c r="LF139" s="1072"/>
      <c r="LG139" s="1042"/>
      <c r="LH139" s="1042"/>
      <c r="LI139" s="1042"/>
      <c r="LJ139" s="1042"/>
      <c r="LK139" s="1042"/>
      <c r="LL139" s="1042"/>
      <c r="LM139" s="1042"/>
      <c r="LN139" s="1042"/>
      <c r="LO139" s="1042"/>
      <c r="LP139" s="1035"/>
      <c r="LQ139" s="1035"/>
      <c r="LR139" s="1060"/>
      <c r="LS139" s="1072"/>
      <c r="LT139" s="1042"/>
      <c r="LU139" s="1042"/>
      <c r="LV139" s="1042"/>
      <c r="LW139" s="1042"/>
      <c r="LX139" s="1042"/>
      <c r="LY139" s="1042"/>
      <c r="LZ139" s="1042"/>
      <c r="MA139" s="1042"/>
      <c r="MB139" s="1042"/>
      <c r="MC139" s="1035"/>
      <c r="MD139" s="1035"/>
      <c r="ME139" s="1060"/>
      <c r="MF139" s="1072"/>
      <c r="MG139" s="1042"/>
      <c r="MH139" s="1042"/>
      <c r="MI139" s="1042"/>
      <c r="MJ139" s="1042"/>
      <c r="MK139" s="1042"/>
      <c r="ML139" s="1042"/>
      <c r="MM139" s="1042"/>
      <c r="MN139" s="1042"/>
      <c r="MO139" s="1042"/>
      <c r="MP139" s="1035"/>
      <c r="MQ139" s="1035"/>
      <c r="MR139" s="1060"/>
      <c r="MS139" s="1072"/>
      <c r="MT139" s="1042"/>
      <c r="MU139" s="1042"/>
      <c r="MV139" s="1042"/>
      <c r="MW139" s="1042"/>
      <c r="MX139" s="1042"/>
      <c r="MY139" s="1042"/>
      <c r="MZ139" s="1042"/>
      <c r="NA139" s="1042"/>
      <c r="NB139" s="1042"/>
      <c r="NC139" s="1035"/>
      <c r="ND139" s="1035"/>
      <c r="NE139" s="1060"/>
      <c r="NF139" s="1072"/>
      <c r="NG139" s="1042"/>
      <c r="NH139" s="1042"/>
      <c r="NI139" s="1042"/>
      <c r="NJ139" s="1042"/>
      <c r="NK139" s="1042"/>
      <c r="NL139" s="1042"/>
      <c r="NM139" s="1042"/>
      <c r="NN139" s="1042"/>
      <c r="NO139" s="1042"/>
      <c r="NP139" s="1035"/>
      <c r="NQ139" s="1035"/>
      <c r="NR139" s="1060"/>
      <c r="NS139" s="1072"/>
      <c r="NT139" s="1042"/>
      <c r="NU139" s="1042"/>
      <c r="NV139" s="1042"/>
      <c r="NW139" s="1042"/>
      <c r="NX139" s="1042"/>
      <c r="NY139" s="1042"/>
      <c r="NZ139" s="1042"/>
      <c r="OA139" s="1042"/>
      <c r="OB139" s="1042"/>
      <c r="OC139" s="1035"/>
      <c r="OD139" s="1035"/>
      <c r="OE139" s="1060"/>
      <c r="OF139" s="1072"/>
      <c r="OG139" s="1042"/>
      <c r="OH139" s="1042"/>
      <c r="OI139" s="1042"/>
      <c r="OJ139" s="1042"/>
      <c r="OK139" s="1042"/>
      <c r="OL139" s="1042"/>
      <c r="OM139" s="1042"/>
      <c r="ON139" s="1042"/>
      <c r="OO139" s="1042"/>
      <c r="OP139" s="1035"/>
      <c r="OQ139" s="1035"/>
      <c r="OR139" s="1060"/>
      <c r="OS139" s="1072"/>
      <c r="OT139" s="1042"/>
      <c r="OU139" s="1042"/>
      <c r="OV139" s="1060"/>
      <c r="OW139" s="1072"/>
      <c r="OX139" s="1042"/>
      <c r="OY139" s="1060"/>
      <c r="OZ139" s="1042"/>
      <c r="PA139" s="1060"/>
      <c r="PB139" s="1072"/>
      <c r="PC139" s="1035"/>
      <c r="PD139" s="1035"/>
      <c r="PE139" s="1073"/>
      <c r="PF139" s="1042"/>
      <c r="PG139" s="1042"/>
      <c r="PH139" s="1073"/>
      <c r="PI139" s="1042"/>
      <c r="PJ139" s="1042"/>
      <c r="PK139" s="1072"/>
      <c r="PL139" s="1042"/>
      <c r="PM139" s="1042"/>
      <c r="PN139" s="1073"/>
      <c r="PO139" s="1042"/>
      <c r="PP139" s="1042"/>
      <c r="PQ139" s="1073"/>
      <c r="PR139" s="1042"/>
      <c r="PS139" s="1042"/>
      <c r="PT139" s="1073"/>
      <c r="PU139" s="1042"/>
      <c r="PV139" s="1042"/>
      <c r="PW139" s="1042"/>
      <c r="PX139" s="1042"/>
      <c r="PY139" s="1042"/>
      <c r="PZ139" s="1042"/>
      <c r="QA139" s="1042"/>
      <c r="QB139" s="1073"/>
      <c r="QC139" s="1079"/>
      <c r="QD139" s="1042"/>
      <c r="QE139" s="1042"/>
      <c r="QF139" s="1042"/>
      <c r="QG139" s="1042"/>
      <c r="QH139" s="1042"/>
      <c r="QI139" s="1042"/>
      <c r="QJ139" s="1042"/>
      <c r="QK139" s="1073"/>
      <c r="QL139" s="1035"/>
      <c r="QM139" s="1035"/>
      <c r="QN139" s="1035"/>
      <c r="QO139" s="1042"/>
      <c r="QP139" s="1042"/>
      <c r="QQ139" s="1042"/>
      <c r="QR139" s="1042"/>
      <c r="QS139" s="1042"/>
      <c r="QT139" s="1035"/>
      <c r="QU139" s="1035"/>
      <c r="QV139" s="1035"/>
      <c r="QW139" s="1035"/>
      <c r="QX139" s="1042"/>
      <c r="QY139" s="1042"/>
      <c r="QZ139" s="1042"/>
      <c r="RA139" s="1042"/>
      <c r="RB139" s="1042"/>
      <c r="RC139" s="1035"/>
      <c r="RD139" s="1035"/>
      <c r="RE139" s="1035"/>
      <c r="RF139" s="1035"/>
      <c r="RG139" s="1042"/>
      <c r="RH139" s="1042"/>
      <c r="RI139" s="1042"/>
      <c r="RJ139" s="1073"/>
      <c r="RK139" s="1042"/>
      <c r="RL139" s="1035"/>
      <c r="RM139" s="1035"/>
      <c r="RN139" s="1035"/>
      <c r="RO139" s="1035"/>
      <c r="RP139" s="1042"/>
      <c r="RQ139" s="1042"/>
      <c r="RR139" s="1042"/>
      <c r="RS139" s="1042"/>
      <c r="RT139" s="1042"/>
      <c r="RU139" s="1035"/>
      <c r="RV139" s="1035"/>
      <c r="RW139" s="1035"/>
      <c r="RX139" s="1035"/>
      <c r="RY139" s="1035"/>
      <c r="RZ139" s="1035"/>
      <c r="SA139" s="1035"/>
      <c r="SB139" s="1035"/>
      <c r="SC139" s="1035"/>
      <c r="SD139" s="1035"/>
      <c r="SE139" s="1042"/>
      <c r="SF139" s="1042"/>
      <c r="SG139" s="1042"/>
      <c r="SH139" s="1042"/>
      <c r="SI139" s="1073"/>
      <c r="SJ139" s="1042"/>
      <c r="SK139" s="1042"/>
      <c r="SL139" s="1042"/>
      <c r="SM139" s="1042"/>
      <c r="SN139" s="1042"/>
      <c r="SO139" s="1042"/>
      <c r="SP139" s="1042"/>
      <c r="SQ139" s="1042"/>
      <c r="SR139" s="1042"/>
      <c r="SS139" s="1042"/>
      <c r="ST139" s="1042"/>
      <c r="SU139" s="1042"/>
      <c r="SV139" s="1042"/>
      <c r="SW139" s="1042"/>
      <c r="SX139" s="1042"/>
      <c r="SY139" s="1042"/>
      <c r="SZ139" s="1042"/>
      <c r="TA139" s="1042"/>
      <c r="TB139" s="1042"/>
      <c r="TC139" s="1042"/>
      <c r="TD139" s="1042"/>
      <c r="TE139" s="1042"/>
      <c r="TF139" s="1042"/>
      <c r="TG139" s="1042"/>
      <c r="TH139" s="1073"/>
      <c r="TI139" s="1042"/>
      <c r="TJ139" s="1042"/>
      <c r="TK139" s="1042"/>
      <c r="TL139" s="1060"/>
      <c r="TM139" s="1060"/>
      <c r="TN139" s="1060"/>
      <c r="TO139" s="1073"/>
      <c r="TP139" s="1042"/>
      <c r="TQ139" s="1042"/>
      <c r="TR139" s="1042"/>
      <c r="TS139" s="1060"/>
      <c r="TT139" s="1060"/>
      <c r="TU139" s="1060"/>
      <c r="TV139" s="1073"/>
      <c r="TW139" s="1042"/>
      <c r="TX139" s="1042"/>
      <c r="TY139" s="1042"/>
      <c r="TZ139" s="1060"/>
      <c r="UA139" s="1060"/>
      <c r="UB139" s="1060"/>
      <c r="UC139" s="1073"/>
      <c r="UD139" s="1042"/>
      <c r="UE139" s="1042"/>
      <c r="UF139" s="1042"/>
      <c r="UG139" s="1060"/>
      <c r="UH139" s="1060"/>
      <c r="UI139" s="1060"/>
      <c r="UJ139" s="1073"/>
      <c r="UK139" s="1042"/>
      <c r="UL139" s="1042"/>
      <c r="UM139" s="1042"/>
      <c r="UN139" s="1060"/>
      <c r="UO139" s="1060"/>
      <c r="UP139" s="1060"/>
      <c r="UQ139" s="1073"/>
      <c r="UR139" s="1042"/>
      <c r="US139" s="1042"/>
      <c r="UT139" s="1042"/>
      <c r="UU139" s="1042"/>
      <c r="UV139" s="1060"/>
      <c r="UW139" s="1042"/>
      <c r="UX139" s="1072"/>
      <c r="UY139" s="1042"/>
      <c r="UZ139" s="1042"/>
      <c r="VA139" s="1042"/>
      <c r="VB139" s="1042"/>
      <c r="VC139" s="1060"/>
      <c r="VD139" s="1060"/>
      <c r="VE139" s="1072"/>
      <c r="VF139" s="1042"/>
      <c r="VG139" s="1035"/>
      <c r="VH139" s="1035"/>
      <c r="VI139" s="1042"/>
      <c r="VJ139" s="1042"/>
      <c r="VK139" s="1042"/>
      <c r="VL139" s="1042"/>
      <c r="VM139" s="1072"/>
      <c r="VN139" s="1035"/>
      <c r="VO139" s="1035"/>
      <c r="VP139" s="1042"/>
      <c r="VQ139" s="1042"/>
      <c r="VR139" s="1042"/>
      <c r="VS139" s="1073"/>
      <c r="VT139" s="1042"/>
      <c r="VU139" s="1042"/>
      <c r="VV139" s="1042"/>
      <c r="VW139" s="1035"/>
      <c r="VX139" s="1042"/>
      <c r="VY139" s="1060"/>
      <c r="VZ139" s="1072"/>
      <c r="WA139" s="1042"/>
      <c r="WB139" s="1042"/>
      <c r="WC139" s="1042"/>
      <c r="WD139" s="1042"/>
      <c r="WE139" s="1042"/>
      <c r="WF139" s="1042"/>
      <c r="WG139" s="1073"/>
      <c r="WH139" s="1035"/>
      <c r="WI139" s="1035"/>
      <c r="WJ139" s="1060"/>
      <c r="WK139" s="1073"/>
      <c r="WL139" s="1042"/>
      <c r="WM139" s="1060"/>
      <c r="WN139" s="1060"/>
      <c r="WO139" s="1072"/>
      <c r="WP139" s="1042"/>
      <c r="WQ139" s="1060"/>
      <c r="WR139" s="1060"/>
      <c r="WS139" s="1072"/>
      <c r="WT139" s="1042"/>
      <c r="WU139" s="1060"/>
      <c r="WV139" s="1060"/>
      <c r="WW139" s="1072"/>
      <c r="WX139" s="1035"/>
      <c r="WY139" s="1060"/>
      <c r="WZ139" s="1060"/>
      <c r="XA139" s="1072"/>
      <c r="XB139" s="1042"/>
      <c r="XC139" s="1042"/>
      <c r="XD139" s="1072"/>
      <c r="XE139" s="1035"/>
      <c r="XF139" s="1035"/>
      <c r="XG139" s="1060"/>
      <c r="XH139" s="1060"/>
      <c r="XI139" s="1060"/>
      <c r="XJ139" s="1035"/>
      <c r="XK139" s="1042"/>
      <c r="XL139" s="1060"/>
      <c r="XM139" s="1060"/>
      <c r="XN139" s="1060"/>
      <c r="XO139" s="1042"/>
      <c r="XP139" s="1042"/>
      <c r="XQ139" s="1060"/>
      <c r="XR139" s="1060"/>
      <c r="XS139" s="1060"/>
      <c r="XT139" s="1042"/>
      <c r="XU139" s="1042"/>
      <c r="XV139" s="1060"/>
      <c r="XW139" s="1060"/>
      <c r="XX139" s="1060"/>
      <c r="XY139" s="1042"/>
      <c r="XZ139" s="1042"/>
      <c r="YA139" s="1060"/>
      <c r="YB139" s="1060"/>
      <c r="YC139" s="1060"/>
      <c r="YD139" s="1042"/>
      <c r="YE139" s="1042"/>
      <c r="YF139" s="1060"/>
      <c r="YG139" s="1060"/>
      <c r="YH139" s="1060"/>
      <c r="YI139" s="1042"/>
      <c r="YJ139" s="1042"/>
      <c r="YK139" s="1060"/>
      <c r="YL139" s="1060"/>
      <c r="YM139" s="1072"/>
      <c r="YN139" s="1042"/>
      <c r="YO139" s="1042"/>
      <c r="YP139" s="1035"/>
      <c r="YQ139" s="1035"/>
      <c r="YR139" s="1035"/>
      <c r="YS139" s="1042"/>
      <c r="YT139" s="1073"/>
      <c r="YU139" s="1035"/>
      <c r="YV139" s="1035"/>
      <c r="YW139" s="1060"/>
      <c r="YX139" s="1060"/>
      <c r="YY139" s="1060"/>
      <c r="YZ139" s="1042"/>
      <c r="ZA139" s="1042"/>
      <c r="ZB139" s="1060"/>
      <c r="ZC139" s="1060"/>
      <c r="ZD139" s="1060"/>
      <c r="ZE139" s="1035"/>
      <c r="ZF139" s="1042"/>
      <c r="ZG139" s="1060"/>
      <c r="ZH139" s="1060"/>
      <c r="ZI139" s="1060"/>
      <c r="ZJ139" s="1035"/>
      <c r="ZK139" s="1035"/>
      <c r="ZL139" s="1060"/>
      <c r="ZM139" s="1060"/>
      <c r="ZN139" s="1072"/>
      <c r="ZO139" s="1042"/>
      <c r="ZP139" s="1042"/>
      <c r="ZQ139" s="1042"/>
      <c r="ZR139" s="1060"/>
      <c r="ZS139" s="1035"/>
      <c r="ZT139" s="1035"/>
      <c r="ZU139" s="1035"/>
      <c r="ZV139" s="1060"/>
      <c r="ZW139" s="1060"/>
      <c r="ZX139" s="1060"/>
      <c r="ZY139" s="1060"/>
      <c r="ZZ139" s="1060"/>
      <c r="AAA139" s="1072"/>
      <c r="AAB139" s="1042"/>
      <c r="AAC139" s="1042"/>
      <c r="AAD139" s="1042"/>
      <c r="AAE139" s="1060"/>
      <c r="AAF139" s="1035"/>
      <c r="AAG139" s="1060"/>
      <c r="AAH139" s="1060"/>
      <c r="AAI139" s="1060"/>
      <c r="AAJ139" s="1035"/>
      <c r="AAK139" s="1035"/>
      <c r="AAL139" s="1060"/>
      <c r="AAM139" s="1060"/>
      <c r="AAN139" s="1072"/>
      <c r="AAO139" s="1035"/>
      <c r="AAP139" s="1035"/>
      <c r="AAQ139" s="1060"/>
      <c r="AAR139" s="1060"/>
      <c r="AAS139" s="1060"/>
      <c r="AAT139" s="1035"/>
      <c r="AAU139" s="1035"/>
      <c r="AAV139" s="1060"/>
      <c r="AAW139" s="1060"/>
      <c r="AAX139" s="1072"/>
      <c r="AAY139" s="1035"/>
      <c r="AAZ139" s="1035"/>
      <c r="ABA139" s="1035"/>
      <c r="ABB139" s="1060"/>
      <c r="ABC139" s="1035"/>
      <c r="ABD139" s="1060"/>
      <c r="ABE139" s="1060"/>
      <c r="ABF139" s="1060"/>
      <c r="ABG139" s="1035"/>
      <c r="ABH139" s="1035"/>
      <c r="ABI139" s="1060"/>
      <c r="ABJ139" s="1060"/>
      <c r="ABK139" s="1072"/>
      <c r="ABL139" s="1035"/>
      <c r="ABM139" s="1035"/>
      <c r="ABN139" s="1042"/>
      <c r="ABO139" s="1042"/>
      <c r="ABP139" s="1035"/>
      <c r="ABQ139" s="1035"/>
      <c r="ABR139" s="1035"/>
      <c r="ABS139" s="1042"/>
      <c r="ABT139" s="1042"/>
      <c r="ABU139" s="1035"/>
      <c r="ABV139" s="1035"/>
      <c r="ABW139" s="1072"/>
      <c r="ABX139" s="1042"/>
      <c r="ABY139" s="1042"/>
      <c r="ABZ139" s="1035"/>
      <c r="ACA139" s="1035"/>
      <c r="ACB139" s="1035"/>
      <c r="ACC139" s="1042"/>
      <c r="ACD139" s="1042"/>
      <c r="ACE139" s="1035"/>
      <c r="ACF139" s="1035"/>
      <c r="ACG139" s="1035"/>
      <c r="ACH139" s="1042"/>
      <c r="ACI139" s="1042"/>
      <c r="ACJ139" s="1042"/>
      <c r="ACK139" s="1042"/>
      <c r="ACL139" s="1042"/>
      <c r="ACM139" s="1042"/>
      <c r="ACN139" s="1042"/>
      <c r="ACO139" s="1042"/>
      <c r="ACP139" s="1042"/>
      <c r="ACQ139" s="1042"/>
      <c r="ACR139" s="1042"/>
      <c r="ACS139" s="1042"/>
      <c r="ACT139" s="1042"/>
      <c r="ACU139" s="1042"/>
      <c r="ACV139" s="1042"/>
      <c r="ACW139" s="1042"/>
      <c r="ACX139" s="1042"/>
      <c r="ACY139" s="1042"/>
      <c r="ACZ139" s="1042"/>
      <c r="ADA139" s="1042"/>
      <c r="ADB139" s="1042"/>
      <c r="ADC139" s="1042"/>
      <c r="ADD139" s="1042"/>
      <c r="ADE139" s="1042"/>
      <c r="ADF139" s="1035"/>
      <c r="ADG139" s="1035"/>
      <c r="ADH139" s="1035"/>
      <c r="ADI139" s="1042"/>
      <c r="ADJ139" s="1042"/>
      <c r="ADK139" s="1042"/>
      <c r="ADL139" s="1042"/>
      <c r="ADM139" s="1072"/>
      <c r="ADN139" s="1035"/>
      <c r="ADO139" s="1035"/>
      <c r="ADP139" s="1060"/>
      <c r="ADQ139" s="1035"/>
      <c r="ADR139" s="1060"/>
      <c r="ADS139" s="1042"/>
      <c r="ADT139" s="1042"/>
      <c r="ADU139" s="1060"/>
      <c r="ADV139" s="1042"/>
      <c r="ADW139" s="1060"/>
      <c r="ADX139" s="1035"/>
      <c r="ADY139" s="1060"/>
      <c r="ADZ139" s="1035"/>
      <c r="AEA139" s="1060"/>
      <c r="AEB139" s="1035"/>
      <c r="AEC139" s="1035"/>
      <c r="AED139" s="1060"/>
      <c r="AEE139" s="1035"/>
      <c r="AEF139" s="1060"/>
      <c r="AEG139" s="1035"/>
      <c r="AEH139" s="1060"/>
      <c r="AEI139" s="1042"/>
      <c r="AEJ139" s="1060"/>
      <c r="AEK139" s="1042"/>
      <c r="AEL139" s="1060"/>
      <c r="AEM139" s="1042"/>
      <c r="AEN139" s="1060"/>
      <c r="AEO139" s="1042"/>
      <c r="AEP139" s="1073"/>
      <c r="AEQ139" s="1042"/>
      <c r="AER139" s="1042"/>
      <c r="AES139" s="1144"/>
      <c r="AET139" s="64"/>
      <c r="AEU139" s="1144"/>
      <c r="AEV139" s="1042"/>
      <c r="AEW139" s="1144"/>
      <c r="AEX139" s="1042"/>
      <c r="AEY139" s="1042"/>
      <c r="AEZ139" s="1144"/>
      <c r="AFA139" s="65"/>
      <c r="AFB139" s="1144"/>
      <c r="AFC139" s="65"/>
      <c r="AFD139" s="1144"/>
      <c r="AFE139" s="1042"/>
      <c r="AFF139" s="1144"/>
      <c r="AFG139" s="1042"/>
      <c r="AFH139" s="1144"/>
      <c r="AFI139" s="1042"/>
      <c r="AFJ139" s="1042"/>
      <c r="AFK139" s="1144"/>
      <c r="AFL139" s="65"/>
      <c r="AFM139" s="1144"/>
      <c r="AFN139" s="65"/>
      <c r="AFO139" s="1144"/>
      <c r="AFP139" s="65"/>
      <c r="AFQ139" s="1144"/>
      <c r="AFR139" s="65"/>
      <c r="AFS139" s="1144"/>
      <c r="AFT139" s="65"/>
      <c r="AFU139" s="1144"/>
      <c r="AFV139" s="1042"/>
      <c r="AFW139" s="1144"/>
      <c r="AFX139" s="1042"/>
      <c r="AFY139" s="1144"/>
      <c r="AFZ139" s="1042"/>
      <c r="AGA139" s="1144"/>
      <c r="AGB139" s="1042"/>
      <c r="AGC139" s="802"/>
      <c r="AGD139" s="1042"/>
    </row>
    <row r="140" spans="1:900" ht="12.75" hidden="1" customHeight="1" x14ac:dyDescent="0.2">
      <c r="A140" s="61"/>
      <c r="B140" s="59" t="s">
        <v>808</v>
      </c>
      <c r="C140" s="1017" t="s">
        <v>809</v>
      </c>
      <c r="D140" s="60"/>
      <c r="E140" s="59"/>
      <c r="F140" s="59"/>
      <c r="G140" s="59"/>
      <c r="H140" s="59"/>
      <c r="I140" s="59"/>
      <c r="J140" s="59"/>
      <c r="K140" s="59"/>
      <c r="L140" s="59"/>
      <c r="M140" s="59"/>
      <c r="N140" s="59"/>
      <c r="O140" s="59"/>
      <c r="P140" s="59"/>
      <c r="Q140" s="59"/>
      <c r="R140" s="59"/>
      <c r="S140" s="59"/>
      <c r="T140" s="59"/>
      <c r="U140" s="1083"/>
      <c r="V140" s="65"/>
      <c r="W140" s="65"/>
      <c r="X140" s="65"/>
      <c r="Y140" s="65"/>
      <c r="Z140" s="1098"/>
      <c r="AA140" s="1098"/>
      <c r="AB140" s="1098"/>
      <c r="AC140" s="1098"/>
      <c r="AD140" s="1098"/>
      <c r="AE140" s="1072"/>
      <c r="AF140" s="1042"/>
      <c r="AG140" s="1042"/>
      <c r="AH140" s="1042"/>
      <c r="AI140" s="1042"/>
      <c r="AJ140" s="1098"/>
      <c r="AK140" s="1098"/>
      <c r="AL140" s="1098"/>
      <c r="AM140" s="1098"/>
      <c r="AN140" s="1098"/>
      <c r="AO140" s="1072"/>
      <c r="AP140" s="1042"/>
      <c r="AQ140" s="1042"/>
      <c r="AR140" s="1042"/>
      <c r="AS140" s="1042"/>
      <c r="AT140" s="1098"/>
      <c r="AU140" s="1098"/>
      <c r="AV140" s="1098"/>
      <c r="AW140" s="1098"/>
      <c r="AX140" s="1098"/>
      <c r="AY140" s="1072"/>
      <c r="AZ140" s="1042"/>
      <c r="BA140" s="1042"/>
      <c r="BB140" s="1042"/>
      <c r="BC140" s="1042"/>
      <c r="BD140" s="1098"/>
      <c r="BE140" s="1098"/>
      <c r="BF140" s="1098"/>
      <c r="BG140" s="1098"/>
      <c r="BH140" s="1098"/>
      <c r="BI140" s="1072"/>
      <c r="BJ140" s="1042"/>
      <c r="BK140" s="1042"/>
      <c r="BL140" s="1042"/>
      <c r="BM140" s="1042"/>
      <c r="BN140" s="1042"/>
      <c r="BO140" s="1042"/>
      <c r="BP140" s="1042"/>
      <c r="BQ140" s="1073"/>
      <c r="BR140" s="1042"/>
      <c r="BS140" s="1042"/>
      <c r="BT140" s="1042"/>
      <c r="BU140" s="1042"/>
      <c r="BV140" s="1042"/>
      <c r="BW140" s="1042"/>
      <c r="BX140" s="1042"/>
      <c r="BY140" s="1073"/>
      <c r="BZ140" s="1042"/>
      <c r="CA140" s="1042"/>
      <c r="CB140" s="1042"/>
      <c r="CC140" s="1042"/>
      <c r="CD140" s="1042"/>
      <c r="CE140" s="1042"/>
      <c r="CF140" s="1042"/>
      <c r="CG140" s="1073"/>
      <c r="CH140" s="1042"/>
      <c r="CI140" s="1042"/>
      <c r="CJ140" s="1042"/>
      <c r="CK140" s="1042"/>
      <c r="CL140" s="1042"/>
      <c r="CM140" s="1042"/>
      <c r="CN140" s="1042"/>
      <c r="CO140" s="1073"/>
      <c r="CP140" s="1042"/>
      <c r="CQ140" s="1042"/>
      <c r="CR140" s="1042"/>
      <c r="CS140" s="1042"/>
      <c r="CT140" s="1042"/>
      <c r="CU140" s="1042"/>
      <c r="CV140" s="1042"/>
      <c r="CW140" s="1073"/>
      <c r="CX140" s="1042"/>
      <c r="CY140" s="1042"/>
      <c r="CZ140" s="1042"/>
      <c r="DA140" s="1042"/>
      <c r="DB140" s="1042"/>
      <c r="DC140" s="1042"/>
      <c r="DD140" s="1042"/>
      <c r="DE140" s="1073"/>
      <c r="DF140" s="1042"/>
      <c r="DG140" s="1042"/>
      <c r="DH140" s="1042"/>
      <c r="DI140" s="1042"/>
      <c r="DJ140" s="1035"/>
      <c r="DK140" s="1035"/>
      <c r="DL140" s="1035"/>
      <c r="DM140" s="1072"/>
      <c r="DN140" s="1035"/>
      <c r="DO140" s="1035"/>
      <c r="DP140" s="1042"/>
      <c r="DQ140" s="1042"/>
      <c r="DR140" s="1042"/>
      <c r="DS140" s="1042"/>
      <c r="DT140" s="1035"/>
      <c r="DU140" s="1072"/>
      <c r="DV140" s="1035"/>
      <c r="DW140" s="1035"/>
      <c r="DX140" s="1035"/>
      <c r="DY140" s="1035"/>
      <c r="DZ140" s="1042"/>
      <c r="EA140" s="1042"/>
      <c r="EB140" s="1042"/>
      <c r="EC140" s="1073"/>
      <c r="ED140" s="1035"/>
      <c r="EE140" s="1035"/>
      <c r="EF140" s="1035"/>
      <c r="EG140" s="1035"/>
      <c r="EH140" s="1035"/>
      <c r="EI140" s="1035"/>
      <c r="EJ140" s="1042"/>
      <c r="EK140" s="1073"/>
      <c r="EL140" s="1042"/>
      <c r="EM140" s="1042"/>
      <c r="EN140" s="1035"/>
      <c r="EO140" s="1035"/>
      <c r="EP140" s="1035"/>
      <c r="EQ140" s="1035"/>
      <c r="ER140" s="1035"/>
      <c r="ES140" s="1072"/>
      <c r="ET140" s="1035"/>
      <c r="EU140" s="1035"/>
      <c r="EV140" s="1035"/>
      <c r="EW140" s="1035"/>
      <c r="EX140" s="1035"/>
      <c r="EY140" s="1035"/>
      <c r="EZ140" s="1098"/>
      <c r="FA140" s="1098"/>
      <c r="FB140" s="1098"/>
      <c r="FC140" s="64"/>
      <c r="FD140" s="1098"/>
      <c r="FE140" s="1098"/>
      <c r="FF140" s="1098"/>
      <c r="FG140" s="1073"/>
      <c r="FH140" s="1035"/>
      <c r="FI140" s="1035"/>
      <c r="FJ140" s="1035"/>
      <c r="FK140" s="1035"/>
      <c r="FL140" s="1035"/>
      <c r="FM140" s="1035"/>
      <c r="FN140" s="1098"/>
      <c r="FO140" s="1098"/>
      <c r="FP140" s="1098"/>
      <c r="FQ140" s="1042"/>
      <c r="FR140" s="1098"/>
      <c r="FS140" s="1098"/>
      <c r="FT140" s="1098"/>
      <c r="FU140" s="1072"/>
      <c r="FV140" s="1035"/>
      <c r="FW140" s="1035"/>
      <c r="FX140" s="1035"/>
      <c r="FY140" s="1035"/>
      <c r="FZ140" s="1035"/>
      <c r="GA140" s="1043"/>
      <c r="GB140" s="1098"/>
      <c r="GC140" s="1098"/>
      <c r="GD140" s="1098"/>
      <c r="GE140" s="1035"/>
      <c r="GF140" s="1098"/>
      <c r="GG140" s="1098"/>
      <c r="GH140" s="1098"/>
      <c r="GI140" s="1072"/>
      <c r="GJ140" s="1035"/>
      <c r="GK140" s="1035"/>
      <c r="GL140" s="1042"/>
      <c r="GM140" s="1042"/>
      <c r="GN140" s="1035"/>
      <c r="GO140" s="1035"/>
      <c r="GP140" s="1098"/>
      <c r="GQ140" s="1098"/>
      <c r="GR140" s="1098"/>
      <c r="GS140" s="1042"/>
      <c r="GT140" s="1098"/>
      <c r="GU140" s="1098"/>
      <c r="GV140" s="1098"/>
      <c r="GW140" s="1073"/>
      <c r="GX140" s="1042"/>
      <c r="GY140" s="1042"/>
      <c r="GZ140" s="1035"/>
      <c r="HA140" s="1035"/>
      <c r="HB140" s="1035"/>
      <c r="HC140" s="1042"/>
      <c r="HD140" s="1098"/>
      <c r="HE140" s="1098"/>
      <c r="HF140" s="1098"/>
      <c r="HG140" s="1035"/>
      <c r="HH140" s="1098"/>
      <c r="HI140" s="1098"/>
      <c r="HJ140" s="1098"/>
      <c r="HK140" s="1073"/>
      <c r="HL140" s="1042"/>
      <c r="HM140" s="1042"/>
      <c r="HN140" s="1042"/>
      <c r="HO140" s="1042"/>
      <c r="HP140" s="1042"/>
      <c r="HQ140" s="1042"/>
      <c r="HR140" s="1098"/>
      <c r="HS140" s="1098"/>
      <c r="HT140" s="1098"/>
      <c r="HU140" s="1042"/>
      <c r="HV140" s="1098"/>
      <c r="HW140" s="1098"/>
      <c r="HX140" s="1098"/>
      <c r="HY140" s="1072"/>
      <c r="HZ140" s="1035"/>
      <c r="IA140" s="1035"/>
      <c r="IB140" s="1035"/>
      <c r="IC140" s="1035"/>
      <c r="ID140" s="1035"/>
      <c r="IE140" s="1035"/>
      <c r="IF140" s="1098"/>
      <c r="IG140" s="1098"/>
      <c r="IH140" s="1098"/>
      <c r="II140" s="1035"/>
      <c r="IJ140" s="1098"/>
      <c r="IK140" s="1098"/>
      <c r="IL140" s="1098"/>
      <c r="IM140" s="1072"/>
      <c r="IN140" s="1035"/>
      <c r="IO140" s="1035"/>
      <c r="IP140" s="1035"/>
      <c r="IQ140" s="1043"/>
      <c r="IR140" s="1043"/>
      <c r="IS140" s="1043"/>
      <c r="IT140" s="1098"/>
      <c r="IU140" s="1098"/>
      <c r="IV140" s="1098"/>
      <c r="IW140" s="1035"/>
      <c r="IX140" s="1098"/>
      <c r="IY140" s="1098"/>
      <c r="IZ140" s="1098"/>
      <c r="JA140" s="1072"/>
      <c r="JB140" s="1042"/>
      <c r="JC140" s="1042"/>
      <c r="JD140" s="1035"/>
      <c r="JE140" s="1035"/>
      <c r="JF140" s="1035"/>
      <c r="JG140" s="1073"/>
      <c r="JH140" s="1042"/>
      <c r="JI140" s="1042"/>
      <c r="JJ140" s="1035"/>
      <c r="JK140" s="1035"/>
      <c r="JL140" s="1035"/>
      <c r="JM140" s="1073"/>
      <c r="JN140" s="1060"/>
      <c r="JO140" s="1060"/>
      <c r="JP140" s="1060"/>
      <c r="JQ140" s="1060"/>
      <c r="JR140" s="1060"/>
      <c r="JS140" s="1072"/>
      <c r="JT140" s="1042"/>
      <c r="JU140" s="1042"/>
      <c r="JV140" s="1035"/>
      <c r="JW140" s="1035"/>
      <c r="JX140" s="1035"/>
      <c r="JY140" s="1042"/>
      <c r="JZ140" s="1042"/>
      <c r="KA140" s="1042"/>
      <c r="KB140" s="1042"/>
      <c r="KC140" s="1042"/>
      <c r="KD140" s="1042"/>
      <c r="KE140" s="1060"/>
      <c r="KF140" s="1072"/>
      <c r="KG140" s="1042"/>
      <c r="KH140" s="1042"/>
      <c r="KI140" s="1042"/>
      <c r="KJ140" s="1042"/>
      <c r="KK140" s="1042"/>
      <c r="KL140" s="1035"/>
      <c r="KM140" s="1035"/>
      <c r="KN140" s="1035"/>
      <c r="KO140" s="1035"/>
      <c r="KP140" s="1035"/>
      <c r="KQ140" s="1035"/>
      <c r="KR140" s="1060"/>
      <c r="KS140" s="1072"/>
      <c r="KT140" s="1042"/>
      <c r="KU140" s="1042"/>
      <c r="KV140" s="1042"/>
      <c r="KW140" s="1042"/>
      <c r="KX140" s="1042"/>
      <c r="KY140" s="1042"/>
      <c r="KZ140" s="1042"/>
      <c r="LA140" s="1042"/>
      <c r="LB140" s="1042"/>
      <c r="LC140" s="1035"/>
      <c r="LD140" s="1035"/>
      <c r="LE140" s="1060"/>
      <c r="LF140" s="1072"/>
      <c r="LG140" s="1042"/>
      <c r="LH140" s="1042"/>
      <c r="LI140" s="1042"/>
      <c r="LJ140" s="1042"/>
      <c r="LK140" s="1042"/>
      <c r="LL140" s="1042"/>
      <c r="LM140" s="1042"/>
      <c r="LN140" s="1042"/>
      <c r="LO140" s="1042"/>
      <c r="LP140" s="1035"/>
      <c r="LQ140" s="1035"/>
      <c r="LR140" s="1060"/>
      <c r="LS140" s="1072"/>
      <c r="LT140" s="1042"/>
      <c r="LU140" s="1042"/>
      <c r="LV140" s="1042"/>
      <c r="LW140" s="1042"/>
      <c r="LX140" s="1042"/>
      <c r="LY140" s="1042"/>
      <c r="LZ140" s="1042"/>
      <c r="MA140" s="1042"/>
      <c r="MB140" s="1042"/>
      <c r="MC140" s="1035"/>
      <c r="MD140" s="1035"/>
      <c r="ME140" s="1060"/>
      <c r="MF140" s="1072"/>
      <c r="MG140" s="1042"/>
      <c r="MH140" s="1042"/>
      <c r="MI140" s="1042"/>
      <c r="MJ140" s="1042"/>
      <c r="MK140" s="1042"/>
      <c r="ML140" s="1042"/>
      <c r="MM140" s="1042"/>
      <c r="MN140" s="1042"/>
      <c r="MO140" s="1042"/>
      <c r="MP140" s="1035"/>
      <c r="MQ140" s="1035"/>
      <c r="MR140" s="1060"/>
      <c r="MS140" s="1072"/>
      <c r="MT140" s="1042"/>
      <c r="MU140" s="1042"/>
      <c r="MV140" s="1042"/>
      <c r="MW140" s="1042"/>
      <c r="MX140" s="1042"/>
      <c r="MY140" s="1042"/>
      <c r="MZ140" s="1042"/>
      <c r="NA140" s="1042"/>
      <c r="NB140" s="1042"/>
      <c r="NC140" s="1035"/>
      <c r="ND140" s="1035"/>
      <c r="NE140" s="1060"/>
      <c r="NF140" s="1072"/>
      <c r="NG140" s="1042"/>
      <c r="NH140" s="1042"/>
      <c r="NI140" s="1042"/>
      <c r="NJ140" s="1042"/>
      <c r="NK140" s="1042"/>
      <c r="NL140" s="1042"/>
      <c r="NM140" s="1042"/>
      <c r="NN140" s="1042"/>
      <c r="NO140" s="1042"/>
      <c r="NP140" s="1035"/>
      <c r="NQ140" s="1035"/>
      <c r="NR140" s="1060"/>
      <c r="NS140" s="1072"/>
      <c r="NT140" s="1042"/>
      <c r="NU140" s="1042"/>
      <c r="NV140" s="1042"/>
      <c r="NW140" s="1042"/>
      <c r="NX140" s="1042"/>
      <c r="NY140" s="1042"/>
      <c r="NZ140" s="1042"/>
      <c r="OA140" s="1042"/>
      <c r="OB140" s="1042"/>
      <c r="OC140" s="1035"/>
      <c r="OD140" s="1035"/>
      <c r="OE140" s="1060"/>
      <c r="OF140" s="1072"/>
      <c r="OG140" s="1042"/>
      <c r="OH140" s="1042"/>
      <c r="OI140" s="1042"/>
      <c r="OJ140" s="1042"/>
      <c r="OK140" s="1042"/>
      <c r="OL140" s="1042"/>
      <c r="OM140" s="1042"/>
      <c r="ON140" s="1042"/>
      <c r="OO140" s="1042"/>
      <c r="OP140" s="1035"/>
      <c r="OQ140" s="1035"/>
      <c r="OR140" s="1060"/>
      <c r="OS140" s="1072"/>
      <c r="OT140" s="1042"/>
      <c r="OU140" s="1042"/>
      <c r="OV140" s="1060"/>
      <c r="OW140" s="1072"/>
      <c r="OX140" s="1042"/>
      <c r="OY140" s="1060"/>
      <c r="OZ140" s="1042"/>
      <c r="PA140" s="1060"/>
      <c r="PB140" s="1072"/>
      <c r="PC140" s="1035"/>
      <c r="PD140" s="1035"/>
      <c r="PE140" s="1073"/>
      <c r="PF140" s="1042"/>
      <c r="PG140" s="1042"/>
      <c r="PH140" s="1072"/>
      <c r="PI140" s="1042"/>
      <c r="PJ140" s="1042"/>
      <c r="PK140" s="1072"/>
      <c r="PL140" s="1042"/>
      <c r="PM140" s="1042"/>
      <c r="PN140" s="1072"/>
      <c r="PO140" s="1042"/>
      <c r="PP140" s="1042"/>
      <c r="PQ140" s="1073"/>
      <c r="PR140" s="1042"/>
      <c r="PS140" s="1042"/>
      <c r="PT140" s="1073"/>
      <c r="PU140" s="1042"/>
      <c r="PV140" s="1042"/>
      <c r="PW140" s="1042"/>
      <c r="PX140" s="1042"/>
      <c r="PY140" s="1042"/>
      <c r="PZ140" s="1042"/>
      <c r="QA140" s="1042"/>
      <c r="QB140" s="1073"/>
      <c r="QC140" s="1042"/>
      <c r="QD140" s="1042"/>
      <c r="QE140" s="1042"/>
      <c r="QF140" s="1042"/>
      <c r="QG140" s="1042"/>
      <c r="QH140" s="1042"/>
      <c r="QI140" s="1042"/>
      <c r="QJ140" s="1042"/>
      <c r="QK140" s="1073"/>
      <c r="QL140" s="1035"/>
      <c r="QM140" s="1035"/>
      <c r="QN140" s="1035"/>
      <c r="QO140" s="1042"/>
      <c r="QP140" s="1042"/>
      <c r="QQ140" s="1042"/>
      <c r="QR140" s="1042"/>
      <c r="QS140" s="1042"/>
      <c r="QT140" s="1035"/>
      <c r="QU140" s="1035"/>
      <c r="QV140" s="1035"/>
      <c r="QW140" s="1035"/>
      <c r="QX140" s="1042"/>
      <c r="QY140" s="1042"/>
      <c r="QZ140" s="1042"/>
      <c r="RA140" s="1042"/>
      <c r="RB140" s="1042"/>
      <c r="RC140" s="1035"/>
      <c r="RD140" s="1035"/>
      <c r="RE140" s="1035"/>
      <c r="RF140" s="1035"/>
      <c r="RG140" s="1042"/>
      <c r="RH140" s="1042"/>
      <c r="RI140" s="1042"/>
      <c r="RJ140" s="1073"/>
      <c r="RK140" s="1042"/>
      <c r="RL140" s="1035"/>
      <c r="RM140" s="1035"/>
      <c r="RN140" s="1035"/>
      <c r="RO140" s="1035"/>
      <c r="RP140" s="1042"/>
      <c r="RQ140" s="1042"/>
      <c r="RR140" s="1042"/>
      <c r="RS140" s="1042"/>
      <c r="RT140" s="1042"/>
      <c r="RU140" s="1035"/>
      <c r="RV140" s="1035"/>
      <c r="RW140" s="1035"/>
      <c r="RX140" s="1035"/>
      <c r="RY140" s="1035"/>
      <c r="RZ140" s="1035"/>
      <c r="SA140" s="1035"/>
      <c r="SB140" s="1035"/>
      <c r="SC140" s="1035"/>
      <c r="SD140" s="1035"/>
      <c r="SE140" s="1042"/>
      <c r="SF140" s="1042"/>
      <c r="SG140" s="1042"/>
      <c r="SH140" s="1042"/>
      <c r="SI140" s="1073"/>
      <c r="SJ140" s="1042"/>
      <c r="SK140" s="1042"/>
      <c r="SL140" s="1042"/>
      <c r="SM140" s="1042"/>
      <c r="SN140" s="1042"/>
      <c r="SO140" s="1042"/>
      <c r="SP140" s="1042"/>
      <c r="SQ140" s="1042"/>
      <c r="SR140" s="1042"/>
      <c r="SS140" s="1042"/>
      <c r="ST140" s="1042"/>
      <c r="SU140" s="1042"/>
      <c r="SV140" s="1042"/>
      <c r="SW140" s="1042"/>
      <c r="SX140" s="1042"/>
      <c r="SY140" s="1042"/>
      <c r="SZ140" s="1042"/>
      <c r="TA140" s="1042"/>
      <c r="TB140" s="1042"/>
      <c r="TC140" s="1042"/>
      <c r="TD140" s="1042"/>
      <c r="TE140" s="1042"/>
      <c r="TF140" s="1042"/>
      <c r="TG140" s="1042"/>
      <c r="TH140" s="1073"/>
      <c r="TI140" s="1042"/>
      <c r="TJ140" s="1042"/>
      <c r="TK140" s="1042"/>
      <c r="TL140" s="1060"/>
      <c r="TM140" s="1060"/>
      <c r="TN140" s="1060"/>
      <c r="TO140" s="1073"/>
      <c r="TP140" s="1042"/>
      <c r="TQ140" s="1042"/>
      <c r="TR140" s="1042"/>
      <c r="TS140" s="1060"/>
      <c r="TT140" s="1060"/>
      <c r="TU140" s="1060"/>
      <c r="TV140" s="1073"/>
      <c r="TW140" s="1042"/>
      <c r="TX140" s="1042"/>
      <c r="TY140" s="1042"/>
      <c r="TZ140" s="1060"/>
      <c r="UA140" s="1060"/>
      <c r="UB140" s="1060"/>
      <c r="UC140" s="1073"/>
      <c r="UD140" s="1042"/>
      <c r="UE140" s="1042"/>
      <c r="UF140" s="1042"/>
      <c r="UG140" s="1060"/>
      <c r="UH140" s="1060"/>
      <c r="UI140" s="1060"/>
      <c r="UJ140" s="1073"/>
      <c r="UK140" s="1042"/>
      <c r="UL140" s="1042"/>
      <c r="UM140" s="1042"/>
      <c r="UN140" s="1060"/>
      <c r="UO140" s="1060"/>
      <c r="UP140" s="1060"/>
      <c r="UQ140" s="1073"/>
      <c r="UR140" s="1042"/>
      <c r="US140" s="1042"/>
      <c r="UT140" s="1042"/>
      <c r="UU140" s="1042"/>
      <c r="UV140" s="1060"/>
      <c r="UW140" s="1042"/>
      <c r="UX140" s="1072"/>
      <c r="UY140" s="1042"/>
      <c r="UZ140" s="1042"/>
      <c r="VA140" s="1042"/>
      <c r="VB140" s="1042"/>
      <c r="VC140" s="1060"/>
      <c r="VD140" s="1060"/>
      <c r="VE140" s="1072"/>
      <c r="VF140" s="1042"/>
      <c r="VG140" s="1035"/>
      <c r="VH140" s="1035"/>
      <c r="VI140" s="1042"/>
      <c r="VJ140" s="1042"/>
      <c r="VK140" s="1042"/>
      <c r="VL140" s="1042"/>
      <c r="VM140" s="1072"/>
      <c r="VN140" s="1035"/>
      <c r="VO140" s="1035"/>
      <c r="VP140" s="1042"/>
      <c r="VQ140" s="1042"/>
      <c r="VR140" s="1042"/>
      <c r="VS140" s="1073"/>
      <c r="VT140" s="1042"/>
      <c r="VU140" s="1042"/>
      <c r="VV140" s="1042"/>
      <c r="VW140" s="1035"/>
      <c r="VX140" s="1042"/>
      <c r="VY140" s="1060"/>
      <c r="VZ140" s="1072"/>
      <c r="WA140" s="1042"/>
      <c r="WB140" s="1042"/>
      <c r="WC140" s="1042"/>
      <c r="WD140" s="1042"/>
      <c r="WE140" s="1042"/>
      <c r="WF140" s="1042"/>
      <c r="WG140" s="1073"/>
      <c r="WH140" s="1035"/>
      <c r="WI140" s="1035"/>
      <c r="WJ140" s="1060"/>
      <c r="WK140" s="1073"/>
      <c r="WL140" s="1042"/>
      <c r="WM140" s="1060"/>
      <c r="WN140" s="1060"/>
      <c r="WO140" s="1072"/>
      <c r="WP140" s="1042"/>
      <c r="WQ140" s="1060"/>
      <c r="WR140" s="1060"/>
      <c r="WS140" s="1072"/>
      <c r="WT140" s="1042"/>
      <c r="WU140" s="1060"/>
      <c r="WV140" s="1060"/>
      <c r="WW140" s="1072"/>
      <c r="WX140" s="1035"/>
      <c r="WY140" s="1060"/>
      <c r="WZ140" s="1060"/>
      <c r="XA140" s="1072"/>
      <c r="XB140" s="1042"/>
      <c r="XC140" s="1042"/>
      <c r="XD140" s="1072"/>
      <c r="XE140" s="1035"/>
      <c r="XF140" s="1035"/>
      <c r="XG140" s="1060"/>
      <c r="XH140" s="1060"/>
      <c r="XI140" s="1060"/>
      <c r="XJ140" s="1035"/>
      <c r="XK140" s="1042"/>
      <c r="XL140" s="1060"/>
      <c r="XM140" s="1060"/>
      <c r="XN140" s="1060"/>
      <c r="XO140" s="1042"/>
      <c r="XP140" s="1042"/>
      <c r="XQ140" s="1060"/>
      <c r="XR140" s="1060"/>
      <c r="XS140" s="1060"/>
      <c r="XT140" s="1042"/>
      <c r="XU140" s="1042"/>
      <c r="XV140" s="1060"/>
      <c r="XW140" s="1060"/>
      <c r="XX140" s="1060"/>
      <c r="XY140" s="1042"/>
      <c r="XZ140" s="1042"/>
      <c r="YA140" s="1060"/>
      <c r="YB140" s="1060"/>
      <c r="YC140" s="1060"/>
      <c r="YD140" s="1042"/>
      <c r="YE140" s="1042"/>
      <c r="YF140" s="1060"/>
      <c r="YG140" s="1060"/>
      <c r="YH140" s="1060"/>
      <c r="YI140" s="1042"/>
      <c r="YJ140" s="1042"/>
      <c r="YK140" s="1060"/>
      <c r="YL140" s="1060"/>
      <c r="YM140" s="1072"/>
      <c r="YN140" s="1042"/>
      <c r="YO140" s="1042"/>
      <c r="YP140" s="1035"/>
      <c r="YQ140" s="1035"/>
      <c r="YR140" s="1035"/>
      <c r="YS140" s="1042"/>
      <c r="YT140" s="1073"/>
      <c r="YU140" s="1035"/>
      <c r="YV140" s="1035"/>
      <c r="YW140" s="1060"/>
      <c r="YX140" s="1060"/>
      <c r="YY140" s="1060"/>
      <c r="YZ140" s="1042"/>
      <c r="ZA140" s="1042"/>
      <c r="ZB140" s="1060"/>
      <c r="ZC140" s="1060"/>
      <c r="ZD140" s="1060"/>
      <c r="ZE140" s="1035"/>
      <c r="ZF140" s="1042"/>
      <c r="ZG140" s="1060"/>
      <c r="ZH140" s="1060"/>
      <c r="ZI140" s="1060"/>
      <c r="ZJ140" s="1035"/>
      <c r="ZK140" s="1035"/>
      <c r="ZL140" s="1060"/>
      <c r="ZM140" s="1060"/>
      <c r="ZN140" s="1072"/>
      <c r="ZO140" s="1042"/>
      <c r="ZP140" s="1042"/>
      <c r="ZQ140" s="1042"/>
      <c r="ZR140" s="1060"/>
      <c r="ZS140" s="1035"/>
      <c r="ZT140" s="1035"/>
      <c r="ZU140" s="1035"/>
      <c r="ZV140" s="1060"/>
      <c r="ZW140" s="1060"/>
      <c r="ZX140" s="1060"/>
      <c r="ZY140" s="1060"/>
      <c r="ZZ140" s="1060"/>
      <c r="AAA140" s="1072"/>
      <c r="AAB140" s="1042"/>
      <c r="AAC140" s="1042"/>
      <c r="AAD140" s="1042"/>
      <c r="AAE140" s="1060"/>
      <c r="AAF140" s="1035"/>
      <c r="AAG140" s="1060"/>
      <c r="AAH140" s="1060"/>
      <c r="AAI140" s="1060"/>
      <c r="AAJ140" s="1035"/>
      <c r="AAK140" s="1035"/>
      <c r="AAL140" s="1060"/>
      <c r="AAM140" s="1060"/>
      <c r="AAN140" s="1072"/>
      <c r="AAO140" s="1035"/>
      <c r="AAP140" s="1035"/>
      <c r="AAQ140" s="1060"/>
      <c r="AAR140" s="1060"/>
      <c r="AAS140" s="1060"/>
      <c r="AAT140" s="1035"/>
      <c r="AAU140" s="1035"/>
      <c r="AAV140" s="1060"/>
      <c r="AAW140" s="1060"/>
      <c r="AAX140" s="1072"/>
      <c r="AAY140" s="1035"/>
      <c r="AAZ140" s="1035"/>
      <c r="ABA140" s="1035"/>
      <c r="ABB140" s="1060"/>
      <c r="ABC140" s="1035"/>
      <c r="ABD140" s="1060"/>
      <c r="ABE140" s="1060"/>
      <c r="ABF140" s="1060"/>
      <c r="ABG140" s="1035"/>
      <c r="ABH140" s="1035"/>
      <c r="ABI140" s="1060"/>
      <c r="ABJ140" s="1060"/>
      <c r="ABK140" s="1072"/>
      <c r="ABL140" s="1035"/>
      <c r="ABM140" s="1035"/>
      <c r="ABN140" s="1042"/>
      <c r="ABO140" s="1042"/>
      <c r="ABP140" s="1035"/>
      <c r="ABQ140" s="1035"/>
      <c r="ABR140" s="1035"/>
      <c r="ABS140" s="1042"/>
      <c r="ABT140" s="1042"/>
      <c r="ABU140" s="1035"/>
      <c r="ABV140" s="1035"/>
      <c r="ABW140" s="1072"/>
      <c r="ABX140" s="1042"/>
      <c r="ABY140" s="1042"/>
      <c r="ABZ140" s="1035"/>
      <c r="ACA140" s="1035"/>
      <c r="ACB140" s="1035"/>
      <c r="ACC140" s="1042"/>
      <c r="ACD140" s="1042"/>
      <c r="ACE140" s="1035"/>
      <c r="ACF140" s="1035"/>
      <c r="ACG140" s="1035"/>
      <c r="ACH140" s="1042"/>
      <c r="ACI140" s="1042"/>
      <c r="ACJ140" s="1042"/>
      <c r="ACK140" s="1042"/>
      <c r="ACL140" s="1042"/>
      <c r="ACM140" s="1042"/>
      <c r="ACN140" s="1042"/>
      <c r="ACO140" s="1042"/>
      <c r="ACP140" s="1042"/>
      <c r="ACQ140" s="1042"/>
      <c r="ACR140" s="1042"/>
      <c r="ACS140" s="1042"/>
      <c r="ACT140" s="1042"/>
      <c r="ACU140" s="1042"/>
      <c r="ACV140" s="1042"/>
      <c r="ACW140" s="1042"/>
      <c r="ACX140" s="1042"/>
      <c r="ACY140" s="1042"/>
      <c r="ACZ140" s="1042"/>
      <c r="ADA140" s="1042"/>
      <c r="ADB140" s="1042"/>
      <c r="ADC140" s="1042"/>
      <c r="ADD140" s="1042"/>
      <c r="ADE140" s="1042"/>
      <c r="ADF140" s="1035"/>
      <c r="ADG140" s="1035"/>
      <c r="ADH140" s="1035"/>
      <c r="ADI140" s="1042"/>
      <c r="ADJ140" s="1042"/>
      <c r="ADK140" s="1042"/>
      <c r="ADL140" s="1042"/>
      <c r="ADM140" s="1072"/>
      <c r="ADN140" s="1035"/>
      <c r="ADO140" s="1035"/>
      <c r="ADP140" s="1060"/>
      <c r="ADQ140" s="1035"/>
      <c r="ADR140" s="1060"/>
      <c r="ADS140" s="1042"/>
      <c r="ADT140" s="1042"/>
      <c r="ADU140" s="1060"/>
      <c r="ADV140" s="1042"/>
      <c r="ADW140" s="1060"/>
      <c r="ADX140" s="1035"/>
      <c r="ADY140" s="1060"/>
      <c r="ADZ140" s="1035"/>
      <c r="AEA140" s="1060"/>
      <c r="AEB140" s="1035"/>
      <c r="AEC140" s="1035"/>
      <c r="AED140" s="1060"/>
      <c r="AEE140" s="1035"/>
      <c r="AEF140" s="1060"/>
      <c r="AEG140" s="1035"/>
      <c r="AEH140" s="1060"/>
      <c r="AEI140" s="1042"/>
      <c r="AEJ140" s="1060"/>
      <c r="AEK140" s="1042"/>
      <c r="AEL140" s="1060"/>
      <c r="AEM140" s="1042"/>
      <c r="AEN140" s="1060"/>
      <c r="AEO140" s="1042"/>
      <c r="AEP140" s="1073"/>
      <c r="AEQ140" s="1042"/>
      <c r="AER140" s="1042"/>
      <c r="AES140" s="1144"/>
      <c r="AET140" s="64"/>
      <c r="AEU140" s="1144"/>
      <c r="AEV140" s="1042"/>
      <c r="AEW140" s="1144"/>
      <c r="AEX140" s="1042"/>
      <c r="AEY140" s="1042"/>
      <c r="AEZ140" s="1144"/>
      <c r="AFA140" s="65"/>
      <c r="AFB140" s="1144"/>
      <c r="AFC140" s="65"/>
      <c r="AFD140" s="1144"/>
      <c r="AFE140" s="1042"/>
      <c r="AFF140" s="1144"/>
      <c r="AFG140" s="1042"/>
      <c r="AFH140" s="1144"/>
      <c r="AFI140" s="1042"/>
      <c r="AFJ140" s="1042"/>
      <c r="AFK140" s="1144"/>
      <c r="AFL140" s="65"/>
      <c r="AFM140" s="1144"/>
      <c r="AFN140" s="65"/>
      <c r="AFO140" s="1144"/>
      <c r="AFP140" s="65"/>
      <c r="AFQ140" s="1144"/>
      <c r="AFR140" s="65"/>
      <c r="AFS140" s="1144"/>
      <c r="AFT140" s="65"/>
      <c r="AFU140" s="1144"/>
      <c r="AFV140" s="1042"/>
      <c r="AFW140" s="1144"/>
      <c r="AFX140" s="1042"/>
      <c r="AFY140" s="1144"/>
      <c r="AFZ140" s="1042"/>
      <c r="AGA140" s="1144"/>
      <c r="AGB140" s="1042"/>
      <c r="AGC140" s="802"/>
      <c r="AGD140" s="1042"/>
    </row>
    <row r="141" spans="1:900" ht="12.75" hidden="1" customHeight="1" x14ac:dyDescent="0.2">
      <c r="A141" s="61"/>
      <c r="B141" s="59" t="s">
        <v>810</v>
      </c>
      <c r="C141" s="1017" t="s">
        <v>811</v>
      </c>
      <c r="D141" s="60"/>
      <c r="E141" s="60"/>
      <c r="F141" s="60"/>
      <c r="G141" s="60"/>
      <c r="H141" s="60"/>
      <c r="I141" s="60"/>
      <c r="J141" s="60"/>
      <c r="K141" s="60"/>
      <c r="L141" s="60"/>
      <c r="M141" s="60"/>
      <c r="N141" s="60"/>
      <c r="O141" s="60"/>
      <c r="P141" s="60"/>
      <c r="Q141" s="60"/>
      <c r="R141" s="60"/>
      <c r="S141" s="60"/>
      <c r="T141" s="60"/>
      <c r="U141" s="1083"/>
      <c r="V141" s="65"/>
      <c r="W141" s="65"/>
      <c r="X141" s="65"/>
      <c r="Y141" s="65"/>
      <c r="Z141" s="1098"/>
      <c r="AA141" s="1098"/>
      <c r="AB141" s="1098"/>
      <c r="AC141" s="1098"/>
      <c r="AD141" s="1098"/>
      <c r="AE141" s="1072"/>
      <c r="AF141" s="1042"/>
      <c r="AG141" s="1042"/>
      <c r="AH141" s="1042"/>
      <c r="AI141" s="1042"/>
      <c r="AJ141" s="1098"/>
      <c r="AK141" s="1098"/>
      <c r="AL141" s="1098"/>
      <c r="AM141" s="1098"/>
      <c r="AN141" s="1098"/>
      <c r="AO141" s="1072"/>
      <c r="AP141" s="1042"/>
      <c r="AQ141" s="1042"/>
      <c r="AR141" s="1042"/>
      <c r="AS141" s="1042"/>
      <c r="AT141" s="1098"/>
      <c r="AU141" s="1098"/>
      <c r="AV141" s="1098"/>
      <c r="AW141" s="1098"/>
      <c r="AX141" s="1098"/>
      <c r="AY141" s="1072"/>
      <c r="AZ141" s="1042"/>
      <c r="BA141" s="1042"/>
      <c r="BB141" s="1042"/>
      <c r="BC141" s="1042"/>
      <c r="BD141" s="1098"/>
      <c r="BE141" s="1098"/>
      <c r="BF141" s="1098"/>
      <c r="BG141" s="1098"/>
      <c r="BH141" s="1098"/>
      <c r="BI141" s="1072"/>
      <c r="BJ141" s="1042"/>
      <c r="BK141" s="1042"/>
      <c r="BL141" s="1042"/>
      <c r="BM141" s="1042"/>
      <c r="BN141" s="1042"/>
      <c r="BO141" s="1042"/>
      <c r="BP141" s="1042"/>
      <c r="BQ141" s="1073"/>
      <c r="BR141" s="1042"/>
      <c r="BS141" s="1042"/>
      <c r="BT141" s="1042"/>
      <c r="BU141" s="1042"/>
      <c r="BV141" s="1042"/>
      <c r="BW141" s="1042"/>
      <c r="BX141" s="1042"/>
      <c r="BY141" s="1073"/>
      <c r="BZ141" s="1042"/>
      <c r="CA141" s="1042"/>
      <c r="CB141" s="1042"/>
      <c r="CC141" s="1042"/>
      <c r="CD141" s="1042"/>
      <c r="CE141" s="1042"/>
      <c r="CF141" s="1042"/>
      <c r="CG141" s="1073"/>
      <c r="CH141" s="1042"/>
      <c r="CI141" s="1042"/>
      <c r="CJ141" s="1042"/>
      <c r="CK141" s="1042"/>
      <c r="CL141" s="1042"/>
      <c r="CM141" s="1042"/>
      <c r="CN141" s="1042"/>
      <c r="CO141" s="1073"/>
      <c r="CP141" s="1042"/>
      <c r="CQ141" s="1042"/>
      <c r="CR141" s="1042"/>
      <c r="CS141" s="1042"/>
      <c r="CT141" s="1042"/>
      <c r="CU141" s="1042"/>
      <c r="CV141" s="1042"/>
      <c r="CW141" s="1073"/>
      <c r="CX141" s="1042"/>
      <c r="CY141" s="1042"/>
      <c r="CZ141" s="1042"/>
      <c r="DA141" s="1042"/>
      <c r="DB141" s="1042"/>
      <c r="DC141" s="1042"/>
      <c r="DD141" s="1042"/>
      <c r="DE141" s="1073"/>
      <c r="DF141" s="1042"/>
      <c r="DG141" s="1042"/>
      <c r="DH141" s="1042"/>
      <c r="DI141" s="1042"/>
      <c r="DJ141" s="1035"/>
      <c r="DK141" s="1035"/>
      <c r="DL141" s="1035"/>
      <c r="DM141" s="1072"/>
      <c r="DN141" s="1035"/>
      <c r="DO141" s="1035"/>
      <c r="DP141" s="1042"/>
      <c r="DQ141" s="1042"/>
      <c r="DR141" s="1042"/>
      <c r="DS141" s="1042"/>
      <c r="DT141" s="1035"/>
      <c r="DU141" s="1072"/>
      <c r="DV141" s="1035"/>
      <c r="DW141" s="1035"/>
      <c r="DX141" s="1035"/>
      <c r="DY141" s="1035"/>
      <c r="DZ141" s="1042"/>
      <c r="EA141" s="1042"/>
      <c r="EB141" s="1042"/>
      <c r="EC141" s="1073"/>
      <c r="ED141" s="1035"/>
      <c r="EE141" s="1035"/>
      <c r="EF141" s="1035"/>
      <c r="EG141" s="1035"/>
      <c r="EH141" s="1035"/>
      <c r="EI141" s="1035"/>
      <c r="EJ141" s="1042"/>
      <c r="EK141" s="1073"/>
      <c r="EL141" s="1042"/>
      <c r="EM141" s="1042"/>
      <c r="EN141" s="1035"/>
      <c r="EO141" s="1035"/>
      <c r="EP141" s="1035"/>
      <c r="EQ141" s="1035"/>
      <c r="ER141" s="1035"/>
      <c r="ES141" s="1072"/>
      <c r="ET141" s="1035"/>
      <c r="EU141" s="1035"/>
      <c r="EV141" s="1035"/>
      <c r="EW141" s="1035"/>
      <c r="EX141" s="1035"/>
      <c r="EY141" s="1035"/>
      <c r="EZ141" s="1098"/>
      <c r="FA141" s="1098"/>
      <c r="FB141" s="1098"/>
      <c r="FC141" s="64"/>
      <c r="FD141" s="1098"/>
      <c r="FE141" s="1098"/>
      <c r="FF141" s="1098"/>
      <c r="FG141" s="1073"/>
      <c r="FH141" s="1035"/>
      <c r="FI141" s="1035"/>
      <c r="FJ141" s="1035"/>
      <c r="FK141" s="1035"/>
      <c r="FL141" s="1035"/>
      <c r="FM141" s="1035"/>
      <c r="FN141" s="1098"/>
      <c r="FO141" s="1098"/>
      <c r="FP141" s="1098"/>
      <c r="FQ141" s="1042"/>
      <c r="FR141" s="1098"/>
      <c r="FS141" s="1098"/>
      <c r="FT141" s="1098"/>
      <c r="FU141" s="1072"/>
      <c r="FV141" s="1035"/>
      <c r="FW141" s="1035"/>
      <c r="FX141" s="1035"/>
      <c r="FY141" s="1035"/>
      <c r="FZ141" s="1035"/>
      <c r="GA141" s="1043"/>
      <c r="GB141" s="1098"/>
      <c r="GC141" s="1098"/>
      <c r="GD141" s="1098"/>
      <c r="GE141" s="1035"/>
      <c r="GF141" s="1098"/>
      <c r="GG141" s="1098"/>
      <c r="GH141" s="1098"/>
      <c r="GI141" s="1072"/>
      <c r="GJ141" s="1035"/>
      <c r="GK141" s="1035"/>
      <c r="GL141" s="1042"/>
      <c r="GM141" s="1042"/>
      <c r="GN141" s="1035"/>
      <c r="GO141" s="1035"/>
      <c r="GP141" s="1098"/>
      <c r="GQ141" s="1098"/>
      <c r="GR141" s="1098"/>
      <c r="GS141" s="1042"/>
      <c r="GT141" s="1098"/>
      <c r="GU141" s="1098"/>
      <c r="GV141" s="1098"/>
      <c r="GW141" s="1073"/>
      <c r="GX141" s="1042"/>
      <c r="GY141" s="1042"/>
      <c r="GZ141" s="1035"/>
      <c r="HA141" s="1035"/>
      <c r="HB141" s="1035"/>
      <c r="HC141" s="1042"/>
      <c r="HD141" s="1098"/>
      <c r="HE141" s="1098"/>
      <c r="HF141" s="1098"/>
      <c r="HG141" s="1035"/>
      <c r="HH141" s="1098"/>
      <c r="HI141" s="1098"/>
      <c r="HJ141" s="1098"/>
      <c r="HK141" s="1073"/>
      <c r="HL141" s="1042"/>
      <c r="HM141" s="1042"/>
      <c r="HN141" s="1042"/>
      <c r="HO141" s="1042"/>
      <c r="HP141" s="1042"/>
      <c r="HQ141" s="1042"/>
      <c r="HR141" s="1098"/>
      <c r="HS141" s="1098"/>
      <c r="HT141" s="1098"/>
      <c r="HU141" s="1042"/>
      <c r="HV141" s="1098"/>
      <c r="HW141" s="1098"/>
      <c r="HX141" s="1098"/>
      <c r="HY141" s="1072"/>
      <c r="HZ141" s="1035"/>
      <c r="IA141" s="1035"/>
      <c r="IB141" s="1035"/>
      <c r="IC141" s="1035"/>
      <c r="ID141" s="1035"/>
      <c r="IE141" s="1035"/>
      <c r="IF141" s="1098"/>
      <c r="IG141" s="1098"/>
      <c r="IH141" s="1098"/>
      <c r="II141" s="1035"/>
      <c r="IJ141" s="1098"/>
      <c r="IK141" s="1098"/>
      <c r="IL141" s="1098"/>
      <c r="IM141" s="1072"/>
      <c r="IN141" s="1035"/>
      <c r="IO141" s="1035"/>
      <c r="IP141" s="1035"/>
      <c r="IQ141" s="1043"/>
      <c r="IR141" s="1043"/>
      <c r="IS141" s="1043"/>
      <c r="IT141" s="1098"/>
      <c r="IU141" s="1098"/>
      <c r="IV141" s="1098"/>
      <c r="IW141" s="1035"/>
      <c r="IX141" s="1098"/>
      <c r="IY141" s="1098"/>
      <c r="IZ141" s="1098"/>
      <c r="JA141" s="1072"/>
      <c r="JB141" s="1042"/>
      <c r="JC141" s="1042"/>
      <c r="JD141" s="1035"/>
      <c r="JE141" s="1035"/>
      <c r="JF141" s="1035"/>
      <c r="JG141" s="1073"/>
      <c r="JH141" s="1042"/>
      <c r="JI141" s="1042"/>
      <c r="JJ141" s="1035"/>
      <c r="JK141" s="1035"/>
      <c r="JL141" s="1035"/>
      <c r="JM141" s="1073"/>
      <c r="JN141" s="1060"/>
      <c r="JO141" s="1060"/>
      <c r="JP141" s="1060"/>
      <c r="JQ141" s="1060"/>
      <c r="JR141" s="1060"/>
      <c r="JS141" s="1072"/>
      <c r="JT141" s="1042"/>
      <c r="JU141" s="1042"/>
      <c r="JV141" s="1035"/>
      <c r="JW141" s="1035"/>
      <c r="JX141" s="1035"/>
      <c r="JY141" s="1042"/>
      <c r="JZ141" s="1042"/>
      <c r="KA141" s="1042"/>
      <c r="KB141" s="1042"/>
      <c r="KC141" s="1042"/>
      <c r="KD141" s="1042"/>
      <c r="KE141" s="1060"/>
      <c r="KF141" s="1072"/>
      <c r="KG141" s="1042"/>
      <c r="KH141" s="1042"/>
      <c r="KI141" s="1042"/>
      <c r="KJ141" s="1042"/>
      <c r="KK141" s="1042"/>
      <c r="KL141" s="1035"/>
      <c r="KM141" s="1035"/>
      <c r="KN141" s="1035"/>
      <c r="KO141" s="1035"/>
      <c r="KP141" s="1035"/>
      <c r="KQ141" s="1035"/>
      <c r="KR141" s="1060"/>
      <c r="KS141" s="1072"/>
      <c r="KT141" s="1042"/>
      <c r="KU141" s="1042"/>
      <c r="KV141" s="1042"/>
      <c r="KW141" s="1042"/>
      <c r="KX141" s="1042"/>
      <c r="KY141" s="1042"/>
      <c r="KZ141" s="1042"/>
      <c r="LA141" s="1042"/>
      <c r="LB141" s="1042"/>
      <c r="LC141" s="1035"/>
      <c r="LD141" s="1035"/>
      <c r="LE141" s="1060"/>
      <c r="LF141" s="1072"/>
      <c r="LG141" s="1042"/>
      <c r="LH141" s="1042"/>
      <c r="LI141" s="1042"/>
      <c r="LJ141" s="1042"/>
      <c r="LK141" s="1042"/>
      <c r="LL141" s="1042"/>
      <c r="LM141" s="1042"/>
      <c r="LN141" s="1042"/>
      <c r="LO141" s="1042"/>
      <c r="LP141" s="1035"/>
      <c r="LQ141" s="1035"/>
      <c r="LR141" s="1060"/>
      <c r="LS141" s="1072"/>
      <c r="LT141" s="1042"/>
      <c r="LU141" s="1042"/>
      <c r="LV141" s="1042"/>
      <c r="LW141" s="1042"/>
      <c r="LX141" s="1042"/>
      <c r="LY141" s="1042"/>
      <c r="LZ141" s="1042"/>
      <c r="MA141" s="1042"/>
      <c r="MB141" s="1042"/>
      <c r="MC141" s="1035"/>
      <c r="MD141" s="1035"/>
      <c r="ME141" s="1060"/>
      <c r="MF141" s="1072"/>
      <c r="MG141" s="1042"/>
      <c r="MH141" s="1042"/>
      <c r="MI141" s="1042"/>
      <c r="MJ141" s="1042"/>
      <c r="MK141" s="1042"/>
      <c r="ML141" s="1042"/>
      <c r="MM141" s="1042"/>
      <c r="MN141" s="1042"/>
      <c r="MO141" s="1042"/>
      <c r="MP141" s="1035"/>
      <c r="MQ141" s="1035"/>
      <c r="MR141" s="1060"/>
      <c r="MS141" s="1072"/>
      <c r="MT141" s="1042"/>
      <c r="MU141" s="1042"/>
      <c r="MV141" s="1042"/>
      <c r="MW141" s="1042"/>
      <c r="MX141" s="1042"/>
      <c r="MY141" s="1042"/>
      <c r="MZ141" s="1042"/>
      <c r="NA141" s="1042"/>
      <c r="NB141" s="1042"/>
      <c r="NC141" s="1035"/>
      <c r="ND141" s="1035"/>
      <c r="NE141" s="1060"/>
      <c r="NF141" s="1072"/>
      <c r="NG141" s="1042"/>
      <c r="NH141" s="1042"/>
      <c r="NI141" s="1042"/>
      <c r="NJ141" s="1042"/>
      <c r="NK141" s="1042"/>
      <c r="NL141" s="1042"/>
      <c r="NM141" s="1042"/>
      <c r="NN141" s="1042"/>
      <c r="NO141" s="1042"/>
      <c r="NP141" s="1035"/>
      <c r="NQ141" s="1035"/>
      <c r="NR141" s="1060"/>
      <c r="NS141" s="1072"/>
      <c r="NT141" s="1042"/>
      <c r="NU141" s="1042"/>
      <c r="NV141" s="1042"/>
      <c r="NW141" s="1042"/>
      <c r="NX141" s="1042"/>
      <c r="NY141" s="1042"/>
      <c r="NZ141" s="1042"/>
      <c r="OA141" s="1042"/>
      <c r="OB141" s="1042"/>
      <c r="OC141" s="1035"/>
      <c r="OD141" s="1035"/>
      <c r="OE141" s="1060"/>
      <c r="OF141" s="1072"/>
      <c r="OG141" s="1042"/>
      <c r="OH141" s="1042"/>
      <c r="OI141" s="1042"/>
      <c r="OJ141" s="1042"/>
      <c r="OK141" s="1042"/>
      <c r="OL141" s="1042"/>
      <c r="OM141" s="1042"/>
      <c r="ON141" s="1042"/>
      <c r="OO141" s="1042"/>
      <c r="OP141" s="1035"/>
      <c r="OQ141" s="1035"/>
      <c r="OR141" s="1060"/>
      <c r="OS141" s="1072"/>
      <c r="OT141" s="1042"/>
      <c r="OU141" s="1042"/>
      <c r="OV141" s="1060"/>
      <c r="OW141" s="1072"/>
      <c r="OX141" s="1042"/>
      <c r="OY141" s="1060"/>
      <c r="OZ141" s="1042"/>
      <c r="PA141" s="1060"/>
      <c r="PB141" s="1072"/>
      <c r="PC141" s="1035"/>
      <c r="PD141" s="1035"/>
      <c r="PE141" s="1073"/>
      <c r="PF141" s="1042"/>
      <c r="PG141" s="1042"/>
      <c r="PH141" s="1072"/>
      <c r="PI141" s="1042"/>
      <c r="PJ141" s="1042"/>
      <c r="PK141" s="1072"/>
      <c r="PL141" s="1042"/>
      <c r="PM141" s="1042"/>
      <c r="PN141" s="1072"/>
      <c r="PO141" s="1042"/>
      <c r="PP141" s="1042"/>
      <c r="PQ141" s="1073"/>
      <c r="PR141" s="1042"/>
      <c r="PS141" s="1042"/>
      <c r="PT141" s="1073"/>
      <c r="PU141" s="1042"/>
      <c r="PV141" s="1042"/>
      <c r="PW141" s="1042"/>
      <c r="PX141" s="1042"/>
      <c r="PY141" s="1042"/>
      <c r="PZ141" s="1042"/>
      <c r="QA141" s="1042"/>
      <c r="QB141" s="1073"/>
      <c r="QC141" s="1079"/>
      <c r="QD141" s="1042"/>
      <c r="QE141" s="1042"/>
      <c r="QF141" s="1042"/>
      <c r="QG141" s="1042"/>
      <c r="QH141" s="1042"/>
      <c r="QI141" s="1042"/>
      <c r="QJ141" s="1042"/>
      <c r="QK141" s="1073"/>
      <c r="QL141" s="1035"/>
      <c r="QM141" s="1035"/>
      <c r="QN141" s="1035"/>
      <c r="QO141" s="1042"/>
      <c r="QP141" s="1042"/>
      <c r="QQ141" s="1042"/>
      <c r="QR141" s="1042"/>
      <c r="QS141" s="1042"/>
      <c r="QT141" s="1035"/>
      <c r="QU141" s="1035"/>
      <c r="QV141" s="1035"/>
      <c r="QW141" s="1035"/>
      <c r="QX141" s="1042"/>
      <c r="QY141" s="1042"/>
      <c r="QZ141" s="1042"/>
      <c r="RA141" s="1042"/>
      <c r="RB141" s="1042"/>
      <c r="RC141" s="1035"/>
      <c r="RD141" s="1035"/>
      <c r="RE141" s="1035"/>
      <c r="RF141" s="1035"/>
      <c r="RG141" s="1042"/>
      <c r="RH141" s="1042"/>
      <c r="RI141" s="1042"/>
      <c r="RJ141" s="1073"/>
      <c r="RK141" s="1042"/>
      <c r="RL141" s="1035"/>
      <c r="RM141" s="1035"/>
      <c r="RN141" s="1035"/>
      <c r="RO141" s="1035"/>
      <c r="RP141" s="1042"/>
      <c r="RQ141" s="1042"/>
      <c r="RR141" s="1042"/>
      <c r="RS141" s="1042"/>
      <c r="RT141" s="1042"/>
      <c r="RU141" s="1035"/>
      <c r="RV141" s="1035"/>
      <c r="RW141" s="1035"/>
      <c r="RX141" s="1035"/>
      <c r="RY141" s="1035"/>
      <c r="RZ141" s="1035"/>
      <c r="SA141" s="1035"/>
      <c r="SB141" s="1035"/>
      <c r="SC141" s="1035"/>
      <c r="SD141" s="1035"/>
      <c r="SE141" s="1042"/>
      <c r="SF141" s="1042"/>
      <c r="SG141" s="1042"/>
      <c r="SH141" s="1042"/>
      <c r="SI141" s="1073"/>
      <c r="SJ141" s="1042"/>
      <c r="SK141" s="1042"/>
      <c r="SL141" s="1042"/>
      <c r="SM141" s="1042"/>
      <c r="SN141" s="1042"/>
      <c r="SO141" s="1042"/>
      <c r="SP141" s="1042"/>
      <c r="SQ141" s="1042"/>
      <c r="SR141" s="1042"/>
      <c r="SS141" s="1042"/>
      <c r="ST141" s="1042"/>
      <c r="SU141" s="1042"/>
      <c r="SV141" s="1042"/>
      <c r="SW141" s="1042"/>
      <c r="SX141" s="1042"/>
      <c r="SY141" s="1042"/>
      <c r="SZ141" s="1042"/>
      <c r="TA141" s="1042"/>
      <c r="TB141" s="1042"/>
      <c r="TC141" s="1042"/>
      <c r="TD141" s="1042"/>
      <c r="TE141" s="1042"/>
      <c r="TF141" s="1042"/>
      <c r="TG141" s="1042"/>
      <c r="TH141" s="1073"/>
      <c r="TI141" s="1042"/>
      <c r="TJ141" s="1042"/>
      <c r="TK141" s="1042"/>
      <c r="TL141" s="1060"/>
      <c r="TM141" s="1060"/>
      <c r="TN141" s="1060"/>
      <c r="TO141" s="1073"/>
      <c r="TP141" s="1042"/>
      <c r="TQ141" s="1042"/>
      <c r="TR141" s="1042"/>
      <c r="TS141" s="1060"/>
      <c r="TT141" s="1060"/>
      <c r="TU141" s="1060"/>
      <c r="TV141" s="1073"/>
      <c r="TW141" s="1042"/>
      <c r="TX141" s="1042"/>
      <c r="TY141" s="1042"/>
      <c r="TZ141" s="1060"/>
      <c r="UA141" s="1060"/>
      <c r="UB141" s="1060"/>
      <c r="UC141" s="1073"/>
      <c r="UD141" s="1042"/>
      <c r="UE141" s="1042"/>
      <c r="UF141" s="1042"/>
      <c r="UG141" s="1060"/>
      <c r="UH141" s="1060"/>
      <c r="UI141" s="1060"/>
      <c r="UJ141" s="1073"/>
      <c r="UK141" s="1042"/>
      <c r="UL141" s="1042"/>
      <c r="UM141" s="1042"/>
      <c r="UN141" s="1060"/>
      <c r="UO141" s="1060"/>
      <c r="UP141" s="1060"/>
      <c r="UQ141" s="1073"/>
      <c r="UR141" s="1042"/>
      <c r="US141" s="1042"/>
      <c r="UT141" s="1042"/>
      <c r="UU141" s="1042"/>
      <c r="UV141" s="1060"/>
      <c r="UW141" s="1042"/>
      <c r="UX141" s="1072"/>
      <c r="UY141" s="1042"/>
      <c r="UZ141" s="1042"/>
      <c r="VA141" s="1042"/>
      <c r="VB141" s="1042"/>
      <c r="VC141" s="1060"/>
      <c r="VD141" s="1060"/>
      <c r="VE141" s="1072"/>
      <c r="VF141" s="1042"/>
      <c r="VG141" s="1035"/>
      <c r="VH141" s="1035"/>
      <c r="VI141" s="1042"/>
      <c r="VJ141" s="1042"/>
      <c r="VK141" s="1042"/>
      <c r="VL141" s="1042"/>
      <c r="VM141" s="1072"/>
      <c r="VN141" s="1035"/>
      <c r="VO141" s="1035"/>
      <c r="VP141" s="1042"/>
      <c r="VQ141" s="1042"/>
      <c r="VR141" s="1042"/>
      <c r="VS141" s="1073"/>
      <c r="VT141" s="1042"/>
      <c r="VU141" s="1042"/>
      <c r="VV141" s="1042"/>
      <c r="VW141" s="1035"/>
      <c r="VX141" s="1042"/>
      <c r="VY141" s="1060"/>
      <c r="VZ141" s="1072"/>
      <c r="WA141" s="1042"/>
      <c r="WB141" s="1042"/>
      <c r="WC141" s="1042"/>
      <c r="WD141" s="1042"/>
      <c r="WE141" s="1042"/>
      <c r="WF141" s="1042"/>
      <c r="WG141" s="1073"/>
      <c r="WH141" s="1035"/>
      <c r="WI141" s="1035"/>
      <c r="WJ141" s="1060"/>
      <c r="WK141" s="1073"/>
      <c r="WL141" s="1042"/>
      <c r="WM141" s="1060"/>
      <c r="WN141" s="1060"/>
      <c r="WO141" s="1072"/>
      <c r="WP141" s="1042"/>
      <c r="WQ141" s="1060"/>
      <c r="WR141" s="1060"/>
      <c r="WS141" s="1072"/>
      <c r="WT141" s="1042"/>
      <c r="WU141" s="1060"/>
      <c r="WV141" s="1060"/>
      <c r="WW141" s="1072"/>
      <c r="WX141" s="1035"/>
      <c r="WY141" s="1060"/>
      <c r="WZ141" s="1060"/>
      <c r="XA141" s="1072"/>
      <c r="XB141" s="1042"/>
      <c r="XC141" s="1042"/>
      <c r="XD141" s="1072"/>
      <c r="XE141" s="1035"/>
      <c r="XF141" s="1035"/>
      <c r="XG141" s="1060"/>
      <c r="XH141" s="1060"/>
      <c r="XI141" s="1060"/>
      <c r="XJ141" s="1035"/>
      <c r="XK141" s="1042"/>
      <c r="XL141" s="1060"/>
      <c r="XM141" s="1060"/>
      <c r="XN141" s="1060"/>
      <c r="XO141" s="1042"/>
      <c r="XP141" s="1042"/>
      <c r="XQ141" s="1060"/>
      <c r="XR141" s="1060"/>
      <c r="XS141" s="1060"/>
      <c r="XT141" s="1042"/>
      <c r="XU141" s="1042"/>
      <c r="XV141" s="1060"/>
      <c r="XW141" s="1060"/>
      <c r="XX141" s="1060"/>
      <c r="XY141" s="1042"/>
      <c r="XZ141" s="1042"/>
      <c r="YA141" s="1060"/>
      <c r="YB141" s="1060"/>
      <c r="YC141" s="1060"/>
      <c r="YD141" s="1042"/>
      <c r="YE141" s="1042"/>
      <c r="YF141" s="1060"/>
      <c r="YG141" s="1060"/>
      <c r="YH141" s="1060"/>
      <c r="YI141" s="1042"/>
      <c r="YJ141" s="1042"/>
      <c r="YK141" s="1060"/>
      <c r="YL141" s="1060"/>
      <c r="YM141" s="1072"/>
      <c r="YN141" s="1042"/>
      <c r="YO141" s="1042"/>
      <c r="YP141" s="1035"/>
      <c r="YQ141" s="1035"/>
      <c r="YR141" s="1035"/>
      <c r="YS141" s="1042"/>
      <c r="YT141" s="1073"/>
      <c r="YU141" s="1035"/>
      <c r="YV141" s="1035"/>
      <c r="YW141" s="1060"/>
      <c r="YX141" s="1060"/>
      <c r="YY141" s="1060"/>
      <c r="YZ141" s="1042"/>
      <c r="ZA141" s="1042"/>
      <c r="ZB141" s="1060"/>
      <c r="ZC141" s="1060"/>
      <c r="ZD141" s="1060"/>
      <c r="ZE141" s="1035"/>
      <c r="ZF141" s="1042"/>
      <c r="ZG141" s="1060"/>
      <c r="ZH141" s="1060"/>
      <c r="ZI141" s="1060"/>
      <c r="ZJ141" s="1035"/>
      <c r="ZK141" s="1035"/>
      <c r="ZL141" s="1060"/>
      <c r="ZM141" s="1060"/>
      <c r="ZN141" s="1072"/>
      <c r="ZO141" s="1042"/>
      <c r="ZP141" s="1042"/>
      <c r="ZQ141" s="1042"/>
      <c r="ZR141" s="1060"/>
      <c r="ZS141" s="1035"/>
      <c r="ZT141" s="1035"/>
      <c r="ZU141" s="1035"/>
      <c r="ZV141" s="1060"/>
      <c r="ZW141" s="1060"/>
      <c r="ZX141" s="1060"/>
      <c r="ZY141" s="1060"/>
      <c r="ZZ141" s="1060"/>
      <c r="AAA141" s="1072"/>
      <c r="AAB141" s="1042"/>
      <c r="AAC141" s="1042"/>
      <c r="AAD141" s="1042"/>
      <c r="AAE141" s="1060"/>
      <c r="AAF141" s="1035"/>
      <c r="AAG141" s="1060"/>
      <c r="AAH141" s="1060"/>
      <c r="AAI141" s="1060"/>
      <c r="AAJ141" s="1035"/>
      <c r="AAK141" s="1035"/>
      <c r="AAL141" s="1060"/>
      <c r="AAM141" s="1060"/>
      <c r="AAN141" s="1072"/>
      <c r="AAO141" s="1035"/>
      <c r="AAP141" s="1035"/>
      <c r="AAQ141" s="1060"/>
      <c r="AAR141" s="1060"/>
      <c r="AAS141" s="1060"/>
      <c r="AAT141" s="1035"/>
      <c r="AAU141" s="1035"/>
      <c r="AAV141" s="1060"/>
      <c r="AAW141" s="1060"/>
      <c r="AAX141" s="1072"/>
      <c r="AAY141" s="1035"/>
      <c r="AAZ141" s="1035"/>
      <c r="ABA141" s="1035"/>
      <c r="ABB141" s="1060"/>
      <c r="ABC141" s="1035"/>
      <c r="ABD141" s="1060"/>
      <c r="ABE141" s="1060"/>
      <c r="ABF141" s="1060"/>
      <c r="ABG141" s="1035"/>
      <c r="ABH141" s="1035"/>
      <c r="ABI141" s="1060"/>
      <c r="ABJ141" s="1060"/>
      <c r="ABK141" s="1072"/>
      <c r="ABL141" s="1035"/>
      <c r="ABM141" s="1035"/>
      <c r="ABN141" s="1042"/>
      <c r="ABO141" s="1042"/>
      <c r="ABP141" s="1035"/>
      <c r="ABQ141" s="1035"/>
      <c r="ABR141" s="1035"/>
      <c r="ABS141" s="1042"/>
      <c r="ABT141" s="1042"/>
      <c r="ABU141" s="1035"/>
      <c r="ABV141" s="1035"/>
      <c r="ABW141" s="1072"/>
      <c r="ABX141" s="1042"/>
      <c r="ABY141" s="1042"/>
      <c r="ABZ141" s="1035"/>
      <c r="ACA141" s="1035"/>
      <c r="ACB141" s="1035"/>
      <c r="ACC141" s="1042"/>
      <c r="ACD141" s="1042"/>
      <c r="ACE141" s="1035"/>
      <c r="ACF141" s="1035"/>
      <c r="ACG141" s="1035"/>
      <c r="ACH141" s="1042"/>
      <c r="ACI141" s="1042"/>
      <c r="ACJ141" s="1042"/>
      <c r="ACK141" s="1042"/>
      <c r="ACL141" s="1042"/>
      <c r="ACM141" s="1042"/>
      <c r="ACN141" s="1042"/>
      <c r="ACO141" s="1042"/>
      <c r="ACP141" s="1042"/>
      <c r="ACQ141" s="1042"/>
      <c r="ACR141" s="1042"/>
      <c r="ACS141" s="1042"/>
      <c r="ACT141" s="1042"/>
      <c r="ACU141" s="1042"/>
      <c r="ACV141" s="1042"/>
      <c r="ACW141" s="1042"/>
      <c r="ACX141" s="1042"/>
      <c r="ACY141" s="1042"/>
      <c r="ACZ141" s="1042"/>
      <c r="ADA141" s="1042"/>
      <c r="ADB141" s="1042"/>
      <c r="ADC141" s="1042"/>
      <c r="ADD141" s="1042"/>
      <c r="ADE141" s="1042"/>
      <c r="ADF141" s="1035"/>
      <c r="ADG141" s="1035"/>
      <c r="ADH141" s="1035"/>
      <c r="ADI141" s="1042"/>
      <c r="ADJ141" s="1042"/>
      <c r="ADK141" s="1042"/>
      <c r="ADL141" s="1042"/>
      <c r="ADM141" s="1072"/>
      <c r="ADN141" s="1035"/>
      <c r="ADO141" s="1035"/>
      <c r="ADP141" s="1060"/>
      <c r="ADQ141" s="1035"/>
      <c r="ADR141" s="1060"/>
      <c r="ADS141" s="1042"/>
      <c r="ADT141" s="1042"/>
      <c r="ADU141" s="1060"/>
      <c r="ADV141" s="1042"/>
      <c r="ADW141" s="1060"/>
      <c r="ADX141" s="1035"/>
      <c r="ADY141" s="1060"/>
      <c r="ADZ141" s="1035"/>
      <c r="AEA141" s="1060"/>
      <c r="AEB141" s="1035"/>
      <c r="AEC141" s="1035"/>
      <c r="AED141" s="1060"/>
      <c r="AEE141" s="1035"/>
      <c r="AEF141" s="1060"/>
      <c r="AEG141" s="1035"/>
      <c r="AEH141" s="1060"/>
      <c r="AEI141" s="1042"/>
      <c r="AEJ141" s="1060"/>
      <c r="AEK141" s="1042"/>
      <c r="AEL141" s="1060"/>
      <c r="AEM141" s="1042"/>
      <c r="AEN141" s="1060"/>
      <c r="AEO141" s="1042"/>
      <c r="AEP141" s="1073"/>
      <c r="AEQ141" s="1042"/>
      <c r="AER141" s="1042"/>
      <c r="AES141" s="1144"/>
      <c r="AET141" s="64"/>
      <c r="AEU141" s="1144"/>
      <c r="AEV141" s="1042"/>
      <c r="AEW141" s="1144"/>
      <c r="AEX141" s="1042"/>
      <c r="AEY141" s="1042"/>
      <c r="AEZ141" s="1144"/>
      <c r="AFA141" s="65"/>
      <c r="AFB141" s="1144"/>
      <c r="AFC141" s="65"/>
      <c r="AFD141" s="1144"/>
      <c r="AFE141" s="1042"/>
      <c r="AFF141" s="1144"/>
      <c r="AFG141" s="1042"/>
      <c r="AFH141" s="1144"/>
      <c r="AFI141" s="1042"/>
      <c r="AFJ141" s="1042"/>
      <c r="AFK141" s="1144"/>
      <c r="AFL141" s="65"/>
      <c r="AFM141" s="1144"/>
      <c r="AFN141" s="65"/>
      <c r="AFO141" s="1144"/>
      <c r="AFP141" s="65"/>
      <c r="AFQ141" s="1144"/>
      <c r="AFR141" s="65"/>
      <c r="AFS141" s="1144"/>
      <c r="AFT141" s="65"/>
      <c r="AFU141" s="1144"/>
      <c r="AFV141" s="1042"/>
      <c r="AFW141" s="1144"/>
      <c r="AFX141" s="1042"/>
      <c r="AFY141" s="1144"/>
      <c r="AFZ141" s="1042"/>
      <c r="AGA141" s="1144"/>
      <c r="AGB141" s="1042"/>
      <c r="AGC141" s="802"/>
      <c r="AGD141" s="1042"/>
    </row>
    <row r="142" spans="1:900" ht="12.75" hidden="1" customHeight="1" x14ac:dyDescent="0.2">
      <c r="A142" s="61"/>
      <c r="B142" s="59" t="s">
        <v>812</v>
      </c>
      <c r="C142" s="1017" t="s">
        <v>813</v>
      </c>
      <c r="D142" s="60"/>
      <c r="E142" s="60"/>
      <c r="F142" s="60"/>
      <c r="G142" s="60"/>
      <c r="H142" s="60"/>
      <c r="I142" s="60"/>
      <c r="J142" s="60"/>
      <c r="K142" s="60"/>
      <c r="L142" s="60"/>
      <c r="M142" s="60"/>
      <c r="N142" s="60"/>
      <c r="O142" s="60"/>
      <c r="P142" s="60"/>
      <c r="Q142" s="60"/>
      <c r="R142" s="60"/>
      <c r="S142" s="60"/>
      <c r="T142" s="60"/>
      <c r="U142" s="1083"/>
      <c r="V142" s="65"/>
      <c r="W142" s="65"/>
      <c r="X142" s="65"/>
      <c r="Y142" s="65"/>
      <c r="Z142" s="1098"/>
      <c r="AA142" s="1098"/>
      <c r="AB142" s="1098"/>
      <c r="AC142" s="1098"/>
      <c r="AD142" s="1098"/>
      <c r="AE142" s="1072"/>
      <c r="AF142" s="1042"/>
      <c r="AG142" s="1042"/>
      <c r="AH142" s="1042"/>
      <c r="AI142" s="1042"/>
      <c r="AJ142" s="1098"/>
      <c r="AK142" s="1098"/>
      <c r="AL142" s="1098"/>
      <c r="AM142" s="1098"/>
      <c r="AN142" s="1098"/>
      <c r="AO142" s="1072"/>
      <c r="AP142" s="1042"/>
      <c r="AQ142" s="1042"/>
      <c r="AR142" s="1042"/>
      <c r="AS142" s="1042"/>
      <c r="AT142" s="1098"/>
      <c r="AU142" s="1098"/>
      <c r="AV142" s="1098"/>
      <c r="AW142" s="1098"/>
      <c r="AX142" s="1098"/>
      <c r="AY142" s="1072"/>
      <c r="AZ142" s="1042"/>
      <c r="BA142" s="1042"/>
      <c r="BB142" s="1042"/>
      <c r="BC142" s="1042"/>
      <c r="BD142" s="1098"/>
      <c r="BE142" s="1098"/>
      <c r="BF142" s="1098"/>
      <c r="BG142" s="1098"/>
      <c r="BH142" s="1098"/>
      <c r="BI142" s="1072"/>
      <c r="BJ142" s="1042"/>
      <c r="BK142" s="1042"/>
      <c r="BL142" s="1042"/>
      <c r="BM142" s="1042"/>
      <c r="BN142" s="1042"/>
      <c r="BO142" s="1042"/>
      <c r="BP142" s="1042"/>
      <c r="BQ142" s="1073"/>
      <c r="BR142" s="1042"/>
      <c r="BS142" s="1042"/>
      <c r="BT142" s="1042"/>
      <c r="BU142" s="1042"/>
      <c r="BV142" s="1042"/>
      <c r="BW142" s="1042"/>
      <c r="BX142" s="1042"/>
      <c r="BY142" s="1073"/>
      <c r="BZ142" s="1042"/>
      <c r="CA142" s="1042"/>
      <c r="CB142" s="1042"/>
      <c r="CC142" s="1042"/>
      <c r="CD142" s="1042"/>
      <c r="CE142" s="1042"/>
      <c r="CF142" s="1042"/>
      <c r="CG142" s="1073"/>
      <c r="CH142" s="1042"/>
      <c r="CI142" s="1042"/>
      <c r="CJ142" s="1042"/>
      <c r="CK142" s="1042"/>
      <c r="CL142" s="1042"/>
      <c r="CM142" s="1042"/>
      <c r="CN142" s="1042"/>
      <c r="CO142" s="1073"/>
      <c r="CP142" s="1042"/>
      <c r="CQ142" s="1042"/>
      <c r="CR142" s="1042"/>
      <c r="CS142" s="1042"/>
      <c r="CT142" s="1042"/>
      <c r="CU142" s="1042"/>
      <c r="CV142" s="1042"/>
      <c r="CW142" s="1073"/>
      <c r="CX142" s="1042"/>
      <c r="CY142" s="1042"/>
      <c r="CZ142" s="1042"/>
      <c r="DA142" s="1042"/>
      <c r="DB142" s="1042"/>
      <c r="DC142" s="1042"/>
      <c r="DD142" s="1042"/>
      <c r="DE142" s="1073"/>
      <c r="DF142" s="1042"/>
      <c r="DG142" s="1042"/>
      <c r="DH142" s="1042"/>
      <c r="DI142" s="1042"/>
      <c r="DJ142" s="1035"/>
      <c r="DK142" s="1035"/>
      <c r="DL142" s="1035"/>
      <c r="DM142" s="1072"/>
      <c r="DN142" s="1035"/>
      <c r="DO142" s="1035"/>
      <c r="DP142" s="1042"/>
      <c r="DQ142" s="1042"/>
      <c r="DR142" s="1042"/>
      <c r="DS142" s="1042"/>
      <c r="DT142" s="1035"/>
      <c r="DU142" s="1072"/>
      <c r="DV142" s="1035"/>
      <c r="DW142" s="1035"/>
      <c r="DX142" s="1035"/>
      <c r="DY142" s="1035"/>
      <c r="DZ142" s="1042"/>
      <c r="EA142" s="1042"/>
      <c r="EB142" s="1042"/>
      <c r="EC142" s="1073"/>
      <c r="ED142" s="1035"/>
      <c r="EE142" s="1035"/>
      <c r="EF142" s="1035"/>
      <c r="EG142" s="1035"/>
      <c r="EH142" s="1035"/>
      <c r="EI142" s="1035"/>
      <c r="EJ142" s="1042"/>
      <c r="EK142" s="1073"/>
      <c r="EL142" s="1042"/>
      <c r="EM142" s="1042"/>
      <c r="EN142" s="1035"/>
      <c r="EO142" s="1035"/>
      <c r="EP142" s="1035"/>
      <c r="EQ142" s="1035"/>
      <c r="ER142" s="1035"/>
      <c r="ES142" s="1072"/>
      <c r="ET142" s="1035"/>
      <c r="EU142" s="1035"/>
      <c r="EV142" s="1035"/>
      <c r="EW142" s="1035"/>
      <c r="EX142" s="1035"/>
      <c r="EY142" s="1035"/>
      <c r="EZ142" s="1098"/>
      <c r="FA142" s="1098"/>
      <c r="FB142" s="1098"/>
      <c r="FC142" s="64"/>
      <c r="FD142" s="1098"/>
      <c r="FE142" s="1098"/>
      <c r="FF142" s="1098"/>
      <c r="FG142" s="1073"/>
      <c r="FH142" s="1035"/>
      <c r="FI142" s="1035"/>
      <c r="FJ142" s="1035"/>
      <c r="FK142" s="1035"/>
      <c r="FL142" s="1035"/>
      <c r="FM142" s="1035"/>
      <c r="FN142" s="1098"/>
      <c r="FO142" s="1098"/>
      <c r="FP142" s="1098"/>
      <c r="FQ142" s="1042"/>
      <c r="FR142" s="1098"/>
      <c r="FS142" s="1098"/>
      <c r="FT142" s="1098"/>
      <c r="FU142" s="1072"/>
      <c r="FV142" s="1035"/>
      <c r="FW142" s="1035"/>
      <c r="FX142" s="1035"/>
      <c r="FY142" s="1035"/>
      <c r="FZ142" s="1035"/>
      <c r="GA142" s="1043"/>
      <c r="GB142" s="1098"/>
      <c r="GC142" s="1098"/>
      <c r="GD142" s="1098"/>
      <c r="GE142" s="1035"/>
      <c r="GF142" s="1098"/>
      <c r="GG142" s="1098"/>
      <c r="GH142" s="1098"/>
      <c r="GI142" s="1072"/>
      <c r="GJ142" s="1035"/>
      <c r="GK142" s="1035"/>
      <c r="GL142" s="1042"/>
      <c r="GM142" s="1042"/>
      <c r="GN142" s="1035"/>
      <c r="GO142" s="1035"/>
      <c r="GP142" s="1098"/>
      <c r="GQ142" s="1098"/>
      <c r="GR142" s="1098"/>
      <c r="GS142" s="1042"/>
      <c r="GT142" s="1098"/>
      <c r="GU142" s="1098"/>
      <c r="GV142" s="1098"/>
      <c r="GW142" s="1073"/>
      <c r="GX142" s="1042"/>
      <c r="GY142" s="1042"/>
      <c r="GZ142" s="1035"/>
      <c r="HA142" s="1035"/>
      <c r="HB142" s="1035"/>
      <c r="HC142" s="1042"/>
      <c r="HD142" s="1098"/>
      <c r="HE142" s="1098"/>
      <c r="HF142" s="1098"/>
      <c r="HG142" s="1035"/>
      <c r="HH142" s="1098"/>
      <c r="HI142" s="1098"/>
      <c r="HJ142" s="1098"/>
      <c r="HK142" s="1073"/>
      <c r="HL142" s="1042"/>
      <c r="HM142" s="1042"/>
      <c r="HN142" s="1042"/>
      <c r="HO142" s="1042"/>
      <c r="HP142" s="1042"/>
      <c r="HQ142" s="1042"/>
      <c r="HR142" s="1098"/>
      <c r="HS142" s="1098"/>
      <c r="HT142" s="1098"/>
      <c r="HU142" s="1042"/>
      <c r="HV142" s="1098"/>
      <c r="HW142" s="1098"/>
      <c r="HX142" s="1098"/>
      <c r="HY142" s="1072"/>
      <c r="HZ142" s="1035"/>
      <c r="IA142" s="1035"/>
      <c r="IB142" s="1035"/>
      <c r="IC142" s="1035"/>
      <c r="ID142" s="1035"/>
      <c r="IE142" s="1035"/>
      <c r="IF142" s="1098"/>
      <c r="IG142" s="1098"/>
      <c r="IH142" s="1098"/>
      <c r="II142" s="1035"/>
      <c r="IJ142" s="1098"/>
      <c r="IK142" s="1098"/>
      <c r="IL142" s="1098"/>
      <c r="IM142" s="1072"/>
      <c r="IN142" s="1035"/>
      <c r="IO142" s="1035"/>
      <c r="IP142" s="1035"/>
      <c r="IQ142" s="1043"/>
      <c r="IR142" s="1043"/>
      <c r="IS142" s="1043"/>
      <c r="IT142" s="1098"/>
      <c r="IU142" s="1098"/>
      <c r="IV142" s="1098"/>
      <c r="IW142" s="1035"/>
      <c r="IX142" s="1098"/>
      <c r="IY142" s="1098"/>
      <c r="IZ142" s="1098"/>
      <c r="JA142" s="1072"/>
      <c r="JB142" s="1042"/>
      <c r="JC142" s="1042"/>
      <c r="JD142" s="1035"/>
      <c r="JE142" s="1035"/>
      <c r="JF142" s="1035"/>
      <c r="JG142" s="1073"/>
      <c r="JH142" s="1042"/>
      <c r="JI142" s="1042"/>
      <c r="JJ142" s="1035"/>
      <c r="JK142" s="1035"/>
      <c r="JL142" s="1035"/>
      <c r="JM142" s="1073"/>
      <c r="JN142" s="1060"/>
      <c r="JO142" s="1060"/>
      <c r="JP142" s="1060"/>
      <c r="JQ142" s="1060"/>
      <c r="JR142" s="1060"/>
      <c r="JS142" s="1072"/>
      <c r="JT142" s="1042"/>
      <c r="JU142" s="1042"/>
      <c r="JV142" s="1035"/>
      <c r="JW142" s="1035"/>
      <c r="JX142" s="1035"/>
      <c r="JY142" s="1042"/>
      <c r="JZ142" s="1042"/>
      <c r="KA142" s="1042"/>
      <c r="KB142" s="1042"/>
      <c r="KC142" s="1042"/>
      <c r="KD142" s="1042"/>
      <c r="KE142" s="1060"/>
      <c r="KF142" s="1072"/>
      <c r="KG142" s="1042"/>
      <c r="KH142" s="1042"/>
      <c r="KI142" s="1042"/>
      <c r="KJ142" s="1042"/>
      <c r="KK142" s="1042"/>
      <c r="KL142" s="1035"/>
      <c r="KM142" s="1035"/>
      <c r="KN142" s="1035"/>
      <c r="KO142" s="1035"/>
      <c r="KP142" s="1035"/>
      <c r="KQ142" s="1035"/>
      <c r="KR142" s="1060"/>
      <c r="KS142" s="1072"/>
      <c r="KT142" s="1042"/>
      <c r="KU142" s="1042"/>
      <c r="KV142" s="1042"/>
      <c r="KW142" s="1042"/>
      <c r="KX142" s="1042"/>
      <c r="KY142" s="1042"/>
      <c r="KZ142" s="1042"/>
      <c r="LA142" s="1042"/>
      <c r="LB142" s="1042"/>
      <c r="LC142" s="1035"/>
      <c r="LD142" s="1035"/>
      <c r="LE142" s="1060"/>
      <c r="LF142" s="1072"/>
      <c r="LG142" s="1042"/>
      <c r="LH142" s="1042"/>
      <c r="LI142" s="1042"/>
      <c r="LJ142" s="1042"/>
      <c r="LK142" s="1042"/>
      <c r="LL142" s="1042"/>
      <c r="LM142" s="1042"/>
      <c r="LN142" s="1042"/>
      <c r="LO142" s="1042"/>
      <c r="LP142" s="1035"/>
      <c r="LQ142" s="1035"/>
      <c r="LR142" s="1060"/>
      <c r="LS142" s="1072"/>
      <c r="LT142" s="1042"/>
      <c r="LU142" s="1042"/>
      <c r="LV142" s="1042"/>
      <c r="LW142" s="1042"/>
      <c r="LX142" s="1042"/>
      <c r="LY142" s="1042"/>
      <c r="LZ142" s="1042"/>
      <c r="MA142" s="1042"/>
      <c r="MB142" s="1042"/>
      <c r="MC142" s="1035"/>
      <c r="MD142" s="1035"/>
      <c r="ME142" s="1060"/>
      <c r="MF142" s="1072"/>
      <c r="MG142" s="1042"/>
      <c r="MH142" s="1042"/>
      <c r="MI142" s="1042"/>
      <c r="MJ142" s="1042"/>
      <c r="MK142" s="1042"/>
      <c r="ML142" s="1042"/>
      <c r="MM142" s="1042"/>
      <c r="MN142" s="1042"/>
      <c r="MO142" s="1042"/>
      <c r="MP142" s="1035"/>
      <c r="MQ142" s="1035"/>
      <c r="MR142" s="1060"/>
      <c r="MS142" s="1072"/>
      <c r="MT142" s="1042"/>
      <c r="MU142" s="1042"/>
      <c r="MV142" s="1042"/>
      <c r="MW142" s="1042"/>
      <c r="MX142" s="1042"/>
      <c r="MY142" s="1042"/>
      <c r="MZ142" s="1042"/>
      <c r="NA142" s="1042"/>
      <c r="NB142" s="1042"/>
      <c r="NC142" s="1035"/>
      <c r="ND142" s="1035"/>
      <c r="NE142" s="1060"/>
      <c r="NF142" s="1072"/>
      <c r="NG142" s="1042"/>
      <c r="NH142" s="1042"/>
      <c r="NI142" s="1042"/>
      <c r="NJ142" s="1042"/>
      <c r="NK142" s="1042"/>
      <c r="NL142" s="1042"/>
      <c r="NM142" s="1042"/>
      <c r="NN142" s="1042"/>
      <c r="NO142" s="1042"/>
      <c r="NP142" s="1035"/>
      <c r="NQ142" s="1035"/>
      <c r="NR142" s="1060"/>
      <c r="NS142" s="1072"/>
      <c r="NT142" s="1042"/>
      <c r="NU142" s="1042"/>
      <c r="NV142" s="1042"/>
      <c r="NW142" s="1042"/>
      <c r="NX142" s="1042"/>
      <c r="NY142" s="1042"/>
      <c r="NZ142" s="1042"/>
      <c r="OA142" s="1042"/>
      <c r="OB142" s="1042"/>
      <c r="OC142" s="1035"/>
      <c r="OD142" s="1035"/>
      <c r="OE142" s="1060"/>
      <c r="OF142" s="1072"/>
      <c r="OG142" s="1042"/>
      <c r="OH142" s="1042"/>
      <c r="OI142" s="1042"/>
      <c r="OJ142" s="1042"/>
      <c r="OK142" s="1042"/>
      <c r="OL142" s="1042"/>
      <c r="OM142" s="1042"/>
      <c r="ON142" s="1042"/>
      <c r="OO142" s="1042"/>
      <c r="OP142" s="1035"/>
      <c r="OQ142" s="1035"/>
      <c r="OR142" s="1060"/>
      <c r="OS142" s="1072"/>
      <c r="OT142" s="1042"/>
      <c r="OU142" s="1042"/>
      <c r="OV142" s="1060"/>
      <c r="OW142" s="1072"/>
      <c r="OX142" s="1042"/>
      <c r="OY142" s="1060"/>
      <c r="OZ142" s="1042"/>
      <c r="PA142" s="1060"/>
      <c r="PB142" s="1072"/>
      <c r="PC142" s="1035"/>
      <c r="PD142" s="1035"/>
      <c r="PE142" s="1073"/>
      <c r="PF142" s="1042"/>
      <c r="PG142" s="1042"/>
      <c r="PH142" s="1072"/>
      <c r="PI142" s="1042"/>
      <c r="PJ142" s="1042"/>
      <c r="PK142" s="1072"/>
      <c r="PL142" s="1042"/>
      <c r="PM142" s="1042"/>
      <c r="PN142" s="1072"/>
      <c r="PO142" s="1042"/>
      <c r="PP142" s="1042"/>
      <c r="PQ142" s="1073"/>
      <c r="PR142" s="1042"/>
      <c r="PS142" s="1042"/>
      <c r="PT142" s="1073"/>
      <c r="PU142" s="1042"/>
      <c r="PV142" s="1042"/>
      <c r="PW142" s="1042"/>
      <c r="PX142" s="1042"/>
      <c r="PY142" s="1042"/>
      <c r="PZ142" s="1042"/>
      <c r="QA142" s="1042"/>
      <c r="QB142" s="1073"/>
      <c r="QC142" s="1079"/>
      <c r="QD142" s="1042"/>
      <c r="QE142" s="1042"/>
      <c r="QF142" s="1042"/>
      <c r="QG142" s="1042"/>
      <c r="QH142" s="1042"/>
      <c r="QI142" s="1042"/>
      <c r="QJ142" s="1042"/>
      <c r="QK142" s="1073"/>
      <c r="QL142" s="1035"/>
      <c r="QM142" s="1035"/>
      <c r="QN142" s="1035"/>
      <c r="QO142" s="1042"/>
      <c r="QP142" s="1042"/>
      <c r="QQ142" s="1042"/>
      <c r="QR142" s="1042"/>
      <c r="QS142" s="1042"/>
      <c r="QT142" s="1035"/>
      <c r="QU142" s="1035"/>
      <c r="QV142" s="1035"/>
      <c r="QW142" s="1035"/>
      <c r="QX142" s="1042"/>
      <c r="QY142" s="1042"/>
      <c r="QZ142" s="1042"/>
      <c r="RA142" s="1042"/>
      <c r="RB142" s="1042"/>
      <c r="RC142" s="1035"/>
      <c r="RD142" s="1035"/>
      <c r="RE142" s="1035"/>
      <c r="RF142" s="1035"/>
      <c r="RG142" s="1042"/>
      <c r="RH142" s="1042"/>
      <c r="RI142" s="1042"/>
      <c r="RJ142" s="1073"/>
      <c r="RK142" s="1042"/>
      <c r="RL142" s="1035"/>
      <c r="RM142" s="1035"/>
      <c r="RN142" s="1035"/>
      <c r="RO142" s="1035"/>
      <c r="RP142" s="1042"/>
      <c r="RQ142" s="1042"/>
      <c r="RR142" s="1042"/>
      <c r="RS142" s="1042"/>
      <c r="RT142" s="1042"/>
      <c r="RU142" s="1035"/>
      <c r="RV142" s="1035"/>
      <c r="RW142" s="1035"/>
      <c r="RX142" s="1035"/>
      <c r="RY142" s="1035"/>
      <c r="RZ142" s="1035"/>
      <c r="SA142" s="1035"/>
      <c r="SB142" s="1035"/>
      <c r="SC142" s="1035"/>
      <c r="SD142" s="1035"/>
      <c r="SE142" s="1042"/>
      <c r="SF142" s="1042"/>
      <c r="SG142" s="1042"/>
      <c r="SH142" s="1042"/>
      <c r="SI142" s="1073"/>
      <c r="SJ142" s="1042"/>
      <c r="SK142" s="1042"/>
      <c r="SL142" s="1042"/>
      <c r="SM142" s="1042"/>
      <c r="SN142" s="1042"/>
      <c r="SO142" s="1042"/>
      <c r="SP142" s="1042"/>
      <c r="SQ142" s="1042"/>
      <c r="SR142" s="1042"/>
      <c r="SS142" s="1042"/>
      <c r="ST142" s="1042"/>
      <c r="SU142" s="1042"/>
      <c r="SV142" s="1042"/>
      <c r="SW142" s="1042"/>
      <c r="SX142" s="1042"/>
      <c r="SY142" s="1042"/>
      <c r="SZ142" s="1042"/>
      <c r="TA142" s="1042"/>
      <c r="TB142" s="1042"/>
      <c r="TC142" s="1042"/>
      <c r="TD142" s="1042"/>
      <c r="TE142" s="1042"/>
      <c r="TF142" s="1042"/>
      <c r="TG142" s="1042"/>
      <c r="TH142" s="1073"/>
      <c r="TI142" s="1042"/>
      <c r="TJ142" s="1042"/>
      <c r="TK142" s="1042"/>
      <c r="TL142" s="1060"/>
      <c r="TM142" s="1060"/>
      <c r="TN142" s="1060"/>
      <c r="TO142" s="1073"/>
      <c r="TP142" s="1042"/>
      <c r="TQ142" s="1042"/>
      <c r="TR142" s="1042"/>
      <c r="TS142" s="1060"/>
      <c r="TT142" s="1060"/>
      <c r="TU142" s="1060"/>
      <c r="TV142" s="1073"/>
      <c r="TW142" s="1042"/>
      <c r="TX142" s="1042"/>
      <c r="TY142" s="1042"/>
      <c r="TZ142" s="1060"/>
      <c r="UA142" s="1060"/>
      <c r="UB142" s="1060"/>
      <c r="UC142" s="1073"/>
      <c r="UD142" s="1042"/>
      <c r="UE142" s="1042"/>
      <c r="UF142" s="1042"/>
      <c r="UG142" s="1060"/>
      <c r="UH142" s="1060"/>
      <c r="UI142" s="1060"/>
      <c r="UJ142" s="1073"/>
      <c r="UK142" s="1042"/>
      <c r="UL142" s="1042"/>
      <c r="UM142" s="1042"/>
      <c r="UN142" s="1060"/>
      <c r="UO142" s="1060"/>
      <c r="UP142" s="1060"/>
      <c r="UQ142" s="1073"/>
      <c r="UR142" s="1042"/>
      <c r="US142" s="1042"/>
      <c r="UT142" s="1042"/>
      <c r="UU142" s="1042"/>
      <c r="UV142" s="1060"/>
      <c r="UW142" s="1042"/>
      <c r="UX142" s="1072"/>
      <c r="UY142" s="1042"/>
      <c r="UZ142" s="1042"/>
      <c r="VA142" s="1042"/>
      <c r="VB142" s="1042"/>
      <c r="VC142" s="1060"/>
      <c r="VD142" s="1060"/>
      <c r="VE142" s="1072"/>
      <c r="VF142" s="1042"/>
      <c r="VG142" s="1035"/>
      <c r="VH142" s="1035"/>
      <c r="VI142" s="1042"/>
      <c r="VJ142" s="1042"/>
      <c r="VK142" s="1042"/>
      <c r="VL142" s="1042"/>
      <c r="VM142" s="1072"/>
      <c r="VN142" s="1035"/>
      <c r="VO142" s="1035"/>
      <c r="VP142" s="1042"/>
      <c r="VQ142" s="1042"/>
      <c r="VR142" s="1042"/>
      <c r="VS142" s="1073"/>
      <c r="VT142" s="1042"/>
      <c r="VU142" s="1042"/>
      <c r="VV142" s="1042"/>
      <c r="VW142" s="1035"/>
      <c r="VX142" s="1042"/>
      <c r="VY142" s="1060"/>
      <c r="VZ142" s="1072"/>
      <c r="WA142" s="1042"/>
      <c r="WB142" s="1042"/>
      <c r="WC142" s="1042"/>
      <c r="WD142" s="1042"/>
      <c r="WE142" s="1042"/>
      <c r="WF142" s="1042"/>
      <c r="WG142" s="1073"/>
      <c r="WH142" s="1035"/>
      <c r="WI142" s="1035"/>
      <c r="WJ142" s="1060"/>
      <c r="WK142" s="1073"/>
      <c r="WL142" s="1042"/>
      <c r="WM142" s="1060"/>
      <c r="WN142" s="1060"/>
      <c r="WO142" s="1072"/>
      <c r="WP142" s="1042"/>
      <c r="WQ142" s="1060"/>
      <c r="WR142" s="1060"/>
      <c r="WS142" s="1072"/>
      <c r="WT142" s="1042"/>
      <c r="WU142" s="1060"/>
      <c r="WV142" s="1060"/>
      <c r="WW142" s="1072"/>
      <c r="WX142" s="1035"/>
      <c r="WY142" s="1060"/>
      <c r="WZ142" s="1060"/>
      <c r="XA142" s="1072"/>
      <c r="XB142" s="1042"/>
      <c r="XC142" s="1042"/>
      <c r="XD142" s="1072"/>
      <c r="XE142" s="1035"/>
      <c r="XF142" s="1035"/>
      <c r="XG142" s="1060"/>
      <c r="XH142" s="1060"/>
      <c r="XI142" s="1060"/>
      <c r="XJ142" s="1035"/>
      <c r="XK142" s="1042"/>
      <c r="XL142" s="1060"/>
      <c r="XM142" s="1060"/>
      <c r="XN142" s="1060"/>
      <c r="XO142" s="1042"/>
      <c r="XP142" s="1042"/>
      <c r="XQ142" s="1060"/>
      <c r="XR142" s="1060"/>
      <c r="XS142" s="1060"/>
      <c r="XT142" s="1042"/>
      <c r="XU142" s="1042"/>
      <c r="XV142" s="1060"/>
      <c r="XW142" s="1060"/>
      <c r="XX142" s="1060"/>
      <c r="XY142" s="1042"/>
      <c r="XZ142" s="1042"/>
      <c r="YA142" s="1060"/>
      <c r="YB142" s="1060"/>
      <c r="YC142" s="1060"/>
      <c r="YD142" s="1042"/>
      <c r="YE142" s="1042"/>
      <c r="YF142" s="1060"/>
      <c r="YG142" s="1060"/>
      <c r="YH142" s="1060"/>
      <c r="YI142" s="1042"/>
      <c r="YJ142" s="1042"/>
      <c r="YK142" s="1060"/>
      <c r="YL142" s="1060"/>
      <c r="YM142" s="1072"/>
      <c r="YN142" s="1042"/>
      <c r="YO142" s="1042"/>
      <c r="YP142" s="1035"/>
      <c r="YQ142" s="1035"/>
      <c r="YR142" s="1035"/>
      <c r="YS142" s="1042"/>
      <c r="YT142" s="1073"/>
      <c r="YU142" s="1035"/>
      <c r="YV142" s="1035"/>
      <c r="YW142" s="1060"/>
      <c r="YX142" s="1060"/>
      <c r="YY142" s="1060"/>
      <c r="YZ142" s="1042"/>
      <c r="ZA142" s="1042"/>
      <c r="ZB142" s="1060"/>
      <c r="ZC142" s="1060"/>
      <c r="ZD142" s="1060"/>
      <c r="ZE142" s="1035"/>
      <c r="ZF142" s="1042"/>
      <c r="ZG142" s="1060"/>
      <c r="ZH142" s="1060"/>
      <c r="ZI142" s="1060"/>
      <c r="ZJ142" s="1035"/>
      <c r="ZK142" s="1035"/>
      <c r="ZL142" s="1060"/>
      <c r="ZM142" s="1060"/>
      <c r="ZN142" s="1072"/>
      <c r="ZO142" s="1042"/>
      <c r="ZP142" s="1042"/>
      <c r="ZQ142" s="1042"/>
      <c r="ZR142" s="1060"/>
      <c r="ZS142" s="1035"/>
      <c r="ZT142" s="1035"/>
      <c r="ZU142" s="1035"/>
      <c r="ZV142" s="1060"/>
      <c r="ZW142" s="1060"/>
      <c r="ZX142" s="1060"/>
      <c r="ZY142" s="1060"/>
      <c r="ZZ142" s="1060"/>
      <c r="AAA142" s="1072"/>
      <c r="AAB142" s="1042"/>
      <c r="AAC142" s="1042"/>
      <c r="AAD142" s="1042"/>
      <c r="AAE142" s="1060"/>
      <c r="AAF142" s="1035"/>
      <c r="AAG142" s="1060"/>
      <c r="AAH142" s="1060"/>
      <c r="AAI142" s="1060"/>
      <c r="AAJ142" s="1035"/>
      <c r="AAK142" s="1035"/>
      <c r="AAL142" s="1060"/>
      <c r="AAM142" s="1060"/>
      <c r="AAN142" s="1072"/>
      <c r="AAO142" s="1035"/>
      <c r="AAP142" s="1035"/>
      <c r="AAQ142" s="1060"/>
      <c r="AAR142" s="1060"/>
      <c r="AAS142" s="1060"/>
      <c r="AAT142" s="1035"/>
      <c r="AAU142" s="1035"/>
      <c r="AAV142" s="1060"/>
      <c r="AAW142" s="1060"/>
      <c r="AAX142" s="1072"/>
      <c r="AAY142" s="1035"/>
      <c r="AAZ142" s="1035"/>
      <c r="ABA142" s="1035"/>
      <c r="ABB142" s="1060"/>
      <c r="ABC142" s="1035"/>
      <c r="ABD142" s="1060"/>
      <c r="ABE142" s="1060"/>
      <c r="ABF142" s="1060"/>
      <c r="ABG142" s="1035"/>
      <c r="ABH142" s="1035"/>
      <c r="ABI142" s="1060"/>
      <c r="ABJ142" s="1060"/>
      <c r="ABK142" s="1072"/>
      <c r="ABL142" s="1035"/>
      <c r="ABM142" s="1035"/>
      <c r="ABN142" s="1042"/>
      <c r="ABO142" s="1042"/>
      <c r="ABP142" s="1035"/>
      <c r="ABQ142" s="1035"/>
      <c r="ABR142" s="1035"/>
      <c r="ABS142" s="1042"/>
      <c r="ABT142" s="1042"/>
      <c r="ABU142" s="1035"/>
      <c r="ABV142" s="1035"/>
      <c r="ABW142" s="1072"/>
      <c r="ABX142" s="1042"/>
      <c r="ABY142" s="1042"/>
      <c r="ABZ142" s="1035"/>
      <c r="ACA142" s="1035"/>
      <c r="ACB142" s="1035"/>
      <c r="ACC142" s="1042"/>
      <c r="ACD142" s="1042"/>
      <c r="ACE142" s="1035"/>
      <c r="ACF142" s="1035"/>
      <c r="ACG142" s="1035"/>
      <c r="ACH142" s="1042"/>
      <c r="ACI142" s="1042"/>
      <c r="ACJ142" s="1042"/>
      <c r="ACK142" s="1042"/>
      <c r="ACL142" s="1042"/>
      <c r="ACM142" s="1042"/>
      <c r="ACN142" s="1042"/>
      <c r="ACO142" s="1042"/>
      <c r="ACP142" s="1042"/>
      <c r="ACQ142" s="1042"/>
      <c r="ACR142" s="1042"/>
      <c r="ACS142" s="1042"/>
      <c r="ACT142" s="1042"/>
      <c r="ACU142" s="1042"/>
      <c r="ACV142" s="1042"/>
      <c r="ACW142" s="1042"/>
      <c r="ACX142" s="1042"/>
      <c r="ACY142" s="1042"/>
      <c r="ACZ142" s="1042"/>
      <c r="ADA142" s="1042"/>
      <c r="ADB142" s="1042"/>
      <c r="ADC142" s="1042"/>
      <c r="ADD142" s="1042"/>
      <c r="ADE142" s="1042"/>
      <c r="ADF142" s="1035"/>
      <c r="ADG142" s="1035"/>
      <c r="ADH142" s="1035"/>
      <c r="ADI142" s="1042"/>
      <c r="ADJ142" s="1042"/>
      <c r="ADK142" s="1042"/>
      <c r="ADL142" s="1042"/>
      <c r="ADM142" s="1072"/>
      <c r="ADN142" s="1035"/>
      <c r="ADO142" s="1035"/>
      <c r="ADP142" s="1060"/>
      <c r="ADQ142" s="1035"/>
      <c r="ADR142" s="1060"/>
      <c r="ADS142" s="1042"/>
      <c r="ADT142" s="1042"/>
      <c r="ADU142" s="1060"/>
      <c r="ADV142" s="1042"/>
      <c r="ADW142" s="1060"/>
      <c r="ADX142" s="1035"/>
      <c r="ADY142" s="1060"/>
      <c r="ADZ142" s="1035"/>
      <c r="AEA142" s="1060"/>
      <c r="AEB142" s="1035"/>
      <c r="AEC142" s="1035"/>
      <c r="AED142" s="1060"/>
      <c r="AEE142" s="1035"/>
      <c r="AEF142" s="1060"/>
      <c r="AEG142" s="1035"/>
      <c r="AEH142" s="1060"/>
      <c r="AEI142" s="1042"/>
      <c r="AEJ142" s="1060"/>
      <c r="AEK142" s="1042"/>
      <c r="AEL142" s="1060"/>
      <c r="AEM142" s="1042"/>
      <c r="AEN142" s="1060"/>
      <c r="AEO142" s="1042"/>
      <c r="AEP142" s="1073"/>
      <c r="AEQ142" s="1042"/>
      <c r="AER142" s="1042"/>
      <c r="AES142" s="1144"/>
      <c r="AET142" s="64"/>
      <c r="AEU142" s="1144"/>
      <c r="AEV142" s="1042"/>
      <c r="AEW142" s="1144"/>
      <c r="AEX142" s="1042"/>
      <c r="AEY142" s="1042"/>
      <c r="AEZ142" s="1144"/>
      <c r="AFA142" s="65"/>
      <c r="AFB142" s="1144"/>
      <c r="AFC142" s="65"/>
      <c r="AFD142" s="1144"/>
      <c r="AFE142" s="1042"/>
      <c r="AFF142" s="1144"/>
      <c r="AFG142" s="1042"/>
      <c r="AFH142" s="1144"/>
      <c r="AFI142" s="1042"/>
      <c r="AFJ142" s="1042"/>
      <c r="AFK142" s="1144"/>
      <c r="AFL142" s="65"/>
      <c r="AFM142" s="1144"/>
      <c r="AFN142" s="65"/>
      <c r="AFO142" s="1144"/>
      <c r="AFP142" s="65"/>
      <c r="AFQ142" s="1144"/>
      <c r="AFR142" s="65"/>
      <c r="AFS142" s="1144"/>
      <c r="AFT142" s="65"/>
      <c r="AFU142" s="1144"/>
      <c r="AFV142" s="1042"/>
      <c r="AFW142" s="1144"/>
      <c r="AFX142" s="1042"/>
      <c r="AFY142" s="1144"/>
      <c r="AFZ142" s="1042"/>
      <c r="AGA142" s="1144"/>
      <c r="AGB142" s="1042"/>
      <c r="AGC142" s="802"/>
      <c r="AGD142" s="1042"/>
    </row>
    <row r="143" spans="1:900" hidden="1" x14ac:dyDescent="0.2">
      <c r="A143" s="19"/>
      <c r="E143" s="12"/>
      <c r="F143" s="12"/>
      <c r="G143" s="12"/>
      <c r="H143" s="12"/>
      <c r="I143" s="12"/>
      <c r="J143" s="12"/>
      <c r="K143" s="12"/>
      <c r="L143" s="12"/>
      <c r="M143" s="12"/>
      <c r="N143" s="12"/>
      <c r="O143" s="12"/>
      <c r="P143" s="12"/>
      <c r="Q143" s="12"/>
      <c r="R143" s="12"/>
      <c r="S143" s="12"/>
      <c r="T143" s="12"/>
      <c r="QL143" s="1036"/>
      <c r="QM143" s="1036"/>
      <c r="QN143" s="1036"/>
      <c r="QU143" s="1036"/>
      <c r="QV143" s="1036"/>
      <c r="QW143" s="1036"/>
      <c r="RD143" s="1036"/>
      <c r="RE143" s="1036"/>
      <c r="RF143" s="1036"/>
      <c r="RM143" s="1036"/>
      <c r="RN143" s="1036"/>
      <c r="RO143" s="1036"/>
    </row>
    <row r="144" spans="1:900" x14ac:dyDescent="0.2">
      <c r="A144" s="19"/>
      <c r="E144" s="12"/>
      <c r="F144" s="12"/>
      <c r="G144" s="12"/>
      <c r="H144" s="12"/>
      <c r="I144" s="12"/>
      <c r="J144" s="12"/>
      <c r="K144" s="12"/>
      <c r="L144" s="12"/>
      <c r="M144" s="12"/>
      <c r="N144" s="12"/>
      <c r="O144" s="12"/>
      <c r="P144" s="12"/>
      <c r="Q144" s="12"/>
      <c r="R144" s="12"/>
      <c r="S144" s="12"/>
      <c r="T144" s="12"/>
      <c r="QL144" s="1036"/>
      <c r="QM144" s="1036"/>
      <c r="QN144" s="1036"/>
      <c r="QU144" s="1036"/>
      <c r="QV144" s="1036"/>
      <c r="QW144" s="1036"/>
      <c r="RD144" s="1036"/>
      <c r="RE144" s="1036"/>
      <c r="RF144" s="1036"/>
      <c r="RM144" s="1036"/>
      <c r="RN144" s="1036"/>
      <c r="RO144" s="1036"/>
    </row>
    <row r="145" spans="1:483" x14ac:dyDescent="0.2">
      <c r="A145" s="19"/>
      <c r="E145" s="12"/>
      <c r="F145" s="12"/>
      <c r="G145" s="12"/>
      <c r="H145" s="12"/>
      <c r="I145" s="12"/>
      <c r="J145" s="12"/>
      <c r="K145" s="12"/>
      <c r="L145" s="12"/>
      <c r="M145" s="12"/>
      <c r="N145" s="12"/>
      <c r="O145" s="12"/>
      <c r="P145" s="12"/>
      <c r="Q145" s="12"/>
      <c r="R145" s="12"/>
      <c r="S145" s="12"/>
      <c r="T145" s="12"/>
      <c r="QL145" s="1036"/>
      <c r="QM145" s="1036"/>
      <c r="QN145" s="1036"/>
      <c r="QU145" s="1036"/>
      <c r="QV145" s="1036"/>
      <c r="QW145" s="1036"/>
      <c r="RD145" s="1036"/>
      <c r="RE145" s="1036"/>
      <c r="RF145" s="1036"/>
      <c r="RM145" s="1036"/>
      <c r="RN145" s="1036"/>
      <c r="RO145" s="1036"/>
    </row>
    <row r="146" spans="1:483" x14ac:dyDescent="0.2">
      <c r="A146" s="19"/>
      <c r="E146" s="12"/>
      <c r="F146" s="12"/>
      <c r="G146" s="12"/>
      <c r="H146" s="12"/>
      <c r="I146" s="12"/>
      <c r="J146" s="12"/>
      <c r="K146" s="12"/>
      <c r="L146" s="12"/>
      <c r="M146" s="12"/>
      <c r="N146" s="12"/>
      <c r="O146" s="12"/>
      <c r="P146" s="12"/>
      <c r="Q146" s="12"/>
      <c r="R146" s="12"/>
      <c r="S146" s="12"/>
      <c r="T146" s="12"/>
      <c r="QL146" s="1036"/>
      <c r="QM146" s="1036"/>
      <c r="QN146" s="1036"/>
      <c r="QU146" s="1036"/>
      <c r="QV146" s="1036"/>
      <c r="QW146" s="1036"/>
      <c r="RD146" s="1036"/>
      <c r="RE146" s="1036"/>
      <c r="RF146" s="1036"/>
      <c r="RM146" s="1036"/>
      <c r="RN146" s="1036"/>
      <c r="RO146" s="1036"/>
    </row>
    <row r="147" spans="1:483" x14ac:dyDescent="0.2">
      <c r="A147" s="19"/>
      <c r="E147" s="12"/>
      <c r="F147" s="12"/>
      <c r="G147" s="12"/>
      <c r="H147" s="12"/>
      <c r="I147" s="12"/>
      <c r="J147" s="12"/>
      <c r="K147" s="12"/>
      <c r="L147" s="12"/>
      <c r="M147" s="12"/>
      <c r="N147" s="12"/>
      <c r="O147" s="12"/>
      <c r="P147" s="12"/>
      <c r="Q147" s="12"/>
      <c r="R147" s="12"/>
      <c r="S147" s="12"/>
      <c r="T147" s="12"/>
      <c r="QL147" s="1036"/>
      <c r="QM147" s="1036"/>
      <c r="QN147" s="1036"/>
      <c r="QU147" s="1036"/>
      <c r="QV147" s="1036"/>
      <c r="QW147" s="1036"/>
      <c r="RD147" s="1036"/>
      <c r="RE147" s="1036"/>
      <c r="RF147" s="1036"/>
      <c r="RM147" s="1036"/>
      <c r="RN147" s="1036"/>
      <c r="RO147" s="1036"/>
    </row>
    <row r="148" spans="1:483" x14ac:dyDescent="0.2">
      <c r="A148" s="19"/>
      <c r="E148" s="12"/>
      <c r="F148" s="12"/>
      <c r="G148" s="12"/>
      <c r="H148" s="12"/>
      <c r="I148" s="12"/>
      <c r="J148" s="12"/>
      <c r="K148" s="12"/>
      <c r="L148" s="12"/>
      <c r="M148" s="12"/>
      <c r="N148" s="12"/>
      <c r="O148" s="12"/>
      <c r="P148" s="12"/>
      <c r="Q148" s="12"/>
      <c r="R148" s="12"/>
      <c r="S148" s="12"/>
      <c r="T148" s="12"/>
      <c r="QL148" s="1036"/>
      <c r="QM148" s="1036"/>
      <c r="QN148" s="1036"/>
      <c r="QU148" s="1036"/>
      <c r="QV148" s="1036"/>
      <c r="QW148" s="1036"/>
      <c r="RD148" s="1036"/>
      <c r="RE148" s="1036"/>
      <c r="RF148" s="1036"/>
      <c r="RM148" s="1036"/>
      <c r="RN148" s="1036"/>
      <c r="RO148" s="1036"/>
    </row>
    <row r="149" spans="1:483" x14ac:dyDescent="0.2">
      <c r="A149" s="19"/>
      <c r="E149" s="12"/>
      <c r="F149" s="12"/>
      <c r="G149" s="12"/>
      <c r="H149" s="12"/>
      <c r="I149" s="12"/>
      <c r="J149" s="12"/>
      <c r="K149" s="12"/>
      <c r="L149" s="12"/>
      <c r="M149" s="12"/>
      <c r="N149" s="12"/>
      <c r="O149" s="12"/>
      <c r="P149" s="12"/>
      <c r="Q149" s="12"/>
      <c r="R149" s="12"/>
      <c r="S149" s="12"/>
      <c r="T149" s="12"/>
      <c r="QL149" s="1036"/>
      <c r="QM149" s="1036"/>
      <c r="QN149" s="1036"/>
      <c r="QU149" s="1036"/>
      <c r="QV149" s="1036"/>
      <c r="QW149" s="1036"/>
      <c r="RD149" s="1036"/>
      <c r="RE149" s="1036"/>
      <c r="RF149" s="1036"/>
      <c r="RM149" s="1036"/>
      <c r="RN149" s="1036"/>
      <c r="RO149" s="1036"/>
    </row>
    <row r="150" spans="1:483" x14ac:dyDescent="0.2">
      <c r="A150" s="19"/>
      <c r="E150" s="12"/>
      <c r="F150" s="12"/>
      <c r="G150" s="12"/>
      <c r="H150" s="12"/>
      <c r="I150" s="12"/>
      <c r="J150" s="12"/>
      <c r="K150" s="12"/>
      <c r="L150" s="12"/>
      <c r="M150" s="12"/>
      <c r="N150" s="12"/>
      <c r="O150" s="12"/>
      <c r="P150" s="12"/>
      <c r="Q150" s="12"/>
      <c r="R150" s="12"/>
      <c r="S150" s="12"/>
      <c r="T150" s="12"/>
      <c r="QL150" s="1036"/>
      <c r="QM150" s="1036"/>
      <c r="QN150" s="1036"/>
      <c r="QU150" s="1036"/>
      <c r="QV150" s="1036"/>
      <c r="QW150" s="1036"/>
      <c r="RD150" s="1036"/>
      <c r="RE150" s="1036"/>
      <c r="RF150" s="1036"/>
      <c r="RM150" s="1036"/>
      <c r="RN150" s="1036"/>
      <c r="RO150" s="1036"/>
    </row>
    <row r="151" spans="1:483" x14ac:dyDescent="0.2">
      <c r="A151" s="19"/>
      <c r="E151" s="12"/>
      <c r="F151" s="12"/>
      <c r="G151" s="12"/>
      <c r="H151" s="12"/>
      <c r="I151" s="12"/>
      <c r="J151" s="12"/>
      <c r="K151" s="12"/>
      <c r="L151" s="12"/>
      <c r="M151" s="12"/>
      <c r="N151" s="12"/>
      <c r="O151" s="12"/>
      <c r="P151" s="12"/>
      <c r="Q151" s="12"/>
      <c r="R151" s="12"/>
      <c r="S151" s="12"/>
      <c r="T151" s="12"/>
      <c r="QL151" s="1036"/>
      <c r="QM151" s="1036"/>
      <c r="QN151" s="1036"/>
      <c r="QU151" s="1036"/>
      <c r="QV151" s="1036"/>
      <c r="QW151" s="1036"/>
      <c r="RD151" s="1036"/>
      <c r="RE151" s="1036"/>
      <c r="RF151" s="1036"/>
      <c r="RM151" s="1036"/>
      <c r="RN151" s="1036"/>
      <c r="RO151" s="1036"/>
    </row>
    <row r="152" spans="1:483" x14ac:dyDescent="0.2">
      <c r="A152" s="19"/>
      <c r="E152" s="12"/>
      <c r="F152" s="12"/>
      <c r="G152" s="12"/>
      <c r="H152" s="12"/>
      <c r="I152" s="12"/>
      <c r="J152" s="12"/>
      <c r="K152" s="12"/>
      <c r="L152" s="12"/>
      <c r="M152" s="12"/>
      <c r="N152" s="12"/>
      <c r="O152" s="12"/>
      <c r="P152" s="12"/>
      <c r="Q152" s="12"/>
      <c r="R152" s="12"/>
      <c r="S152" s="12"/>
      <c r="T152" s="12"/>
      <c r="QL152" s="1036"/>
      <c r="QM152" s="1036"/>
      <c r="QN152" s="1036"/>
      <c r="QU152" s="1036"/>
      <c r="QV152" s="1036"/>
      <c r="QW152" s="1036"/>
      <c r="RD152" s="1036"/>
      <c r="RE152" s="1036"/>
      <c r="RF152" s="1036"/>
      <c r="RM152" s="1036"/>
      <c r="RN152" s="1036"/>
      <c r="RO152" s="1036"/>
    </row>
    <row r="153" spans="1:483" x14ac:dyDescent="0.2">
      <c r="A153" s="19"/>
      <c r="E153" s="12"/>
      <c r="F153" s="12"/>
      <c r="G153" s="12"/>
      <c r="H153" s="12"/>
      <c r="I153" s="12"/>
      <c r="J153" s="12"/>
      <c r="K153" s="12"/>
      <c r="L153" s="12"/>
      <c r="M153" s="12"/>
      <c r="N153" s="12"/>
      <c r="O153" s="12"/>
      <c r="P153" s="12"/>
      <c r="Q153" s="12"/>
      <c r="R153" s="12"/>
      <c r="S153" s="12"/>
      <c r="T153" s="12"/>
      <c r="QL153" s="1036"/>
      <c r="QM153" s="1036"/>
      <c r="QN153" s="1036"/>
      <c r="QU153" s="1036"/>
      <c r="QV153" s="1036"/>
      <c r="QW153" s="1036"/>
      <c r="RD153" s="1036"/>
      <c r="RE153" s="1036"/>
      <c r="RF153" s="1036"/>
      <c r="RM153" s="1036"/>
      <c r="RN153" s="1036"/>
      <c r="RO153" s="1036"/>
    </row>
    <row r="154" spans="1:483" x14ac:dyDescent="0.2">
      <c r="A154" s="19"/>
      <c r="E154" s="12"/>
      <c r="F154" s="12"/>
      <c r="G154" s="12"/>
      <c r="H154" s="12"/>
      <c r="I154" s="12"/>
      <c r="J154" s="12"/>
      <c r="K154" s="12"/>
      <c r="L154" s="12"/>
      <c r="M154" s="12"/>
      <c r="N154" s="12"/>
      <c r="O154" s="12"/>
      <c r="P154" s="12"/>
      <c r="Q154" s="12"/>
      <c r="R154" s="12"/>
      <c r="S154" s="12"/>
      <c r="T154" s="12"/>
      <c r="QL154" s="1036"/>
      <c r="QM154" s="1036"/>
      <c r="QN154" s="1036"/>
      <c r="QU154" s="1036"/>
      <c r="QV154" s="1036"/>
      <c r="QW154" s="1036"/>
      <c r="RD154" s="1036"/>
      <c r="RE154" s="1036"/>
      <c r="RF154" s="1036"/>
      <c r="RM154" s="1036"/>
      <c r="RN154" s="1036"/>
      <c r="RO154" s="1036"/>
    </row>
    <row r="155" spans="1:483" x14ac:dyDescent="0.2">
      <c r="A155" s="19"/>
      <c r="E155" s="12"/>
      <c r="F155" s="12"/>
      <c r="G155" s="12"/>
      <c r="H155" s="12"/>
      <c r="I155" s="12"/>
      <c r="J155" s="12"/>
      <c r="K155" s="12"/>
      <c r="L155" s="12"/>
      <c r="M155" s="12"/>
      <c r="N155" s="12"/>
      <c r="O155" s="12"/>
      <c r="P155" s="12"/>
      <c r="Q155" s="12"/>
      <c r="R155" s="12"/>
      <c r="S155" s="12"/>
      <c r="T155" s="12"/>
      <c r="QL155" s="1036"/>
      <c r="QM155" s="1036"/>
      <c r="QN155" s="1036"/>
      <c r="QU155" s="1036"/>
      <c r="QV155" s="1036"/>
      <c r="QW155" s="1036"/>
      <c r="RD155" s="1036"/>
      <c r="RE155" s="1036"/>
      <c r="RF155" s="1036"/>
      <c r="RM155" s="1036"/>
      <c r="RN155" s="1036"/>
      <c r="RO155" s="1036"/>
    </row>
    <row r="156" spans="1:483" x14ac:dyDescent="0.2">
      <c r="A156" s="19"/>
      <c r="E156" s="12"/>
      <c r="F156" s="12"/>
      <c r="G156" s="12"/>
      <c r="H156" s="12"/>
      <c r="I156" s="12"/>
      <c r="J156" s="12"/>
      <c r="K156" s="12"/>
      <c r="L156" s="12"/>
      <c r="M156" s="12"/>
      <c r="N156" s="12"/>
      <c r="O156" s="12"/>
      <c r="P156" s="12"/>
      <c r="Q156" s="12"/>
      <c r="R156" s="12"/>
      <c r="S156" s="12"/>
      <c r="T156" s="12"/>
      <c r="QL156" s="1036"/>
      <c r="QM156" s="1036"/>
      <c r="QN156" s="1036"/>
      <c r="QU156" s="1036"/>
      <c r="QV156" s="1036"/>
      <c r="QW156" s="1036"/>
      <c r="RD156" s="1036"/>
      <c r="RE156" s="1036"/>
      <c r="RF156" s="1036"/>
      <c r="RM156" s="1036"/>
      <c r="RN156" s="1036"/>
      <c r="RO156" s="1036"/>
    </row>
    <row r="157" spans="1:483" x14ac:dyDescent="0.2">
      <c r="A157" s="19"/>
      <c r="E157" s="12"/>
      <c r="F157" s="12"/>
      <c r="G157" s="12"/>
      <c r="H157" s="12"/>
      <c r="I157" s="12"/>
      <c r="J157" s="12"/>
      <c r="K157" s="12"/>
      <c r="L157" s="12"/>
      <c r="M157" s="12"/>
      <c r="N157" s="12"/>
      <c r="O157" s="12"/>
      <c r="P157" s="12"/>
      <c r="Q157" s="12"/>
      <c r="R157" s="12"/>
      <c r="S157" s="12"/>
      <c r="T157" s="12"/>
      <c r="QL157" s="1036"/>
      <c r="QM157" s="1036"/>
      <c r="QN157" s="1036"/>
      <c r="QU157" s="1036"/>
      <c r="QV157" s="1036"/>
      <c r="QW157" s="1036"/>
      <c r="RD157" s="1036"/>
      <c r="RE157" s="1036"/>
      <c r="RF157" s="1036"/>
      <c r="RM157" s="1036"/>
      <c r="RN157" s="1036"/>
      <c r="RO157" s="1036"/>
    </row>
    <row r="158" spans="1:483" x14ac:dyDescent="0.2">
      <c r="A158" s="19"/>
      <c r="E158" s="12"/>
      <c r="F158" s="12"/>
      <c r="G158" s="12"/>
      <c r="H158" s="12"/>
      <c r="I158" s="12"/>
      <c r="J158" s="12"/>
      <c r="K158" s="12"/>
      <c r="L158" s="12"/>
      <c r="M158" s="12"/>
      <c r="N158" s="12"/>
      <c r="O158" s="12"/>
      <c r="P158" s="12"/>
      <c r="Q158" s="12"/>
      <c r="R158" s="12"/>
      <c r="S158" s="12"/>
      <c r="T158" s="12"/>
      <c r="QL158" s="1036"/>
      <c r="QM158" s="1036"/>
      <c r="QN158" s="1036"/>
      <c r="QU158" s="1036"/>
      <c r="QV158" s="1036"/>
      <c r="QW158" s="1036"/>
      <c r="RD158" s="1036"/>
      <c r="RE158" s="1036"/>
      <c r="RF158" s="1036"/>
      <c r="RM158" s="1036"/>
      <c r="RN158" s="1036"/>
      <c r="RO158" s="1036"/>
    </row>
    <row r="159" spans="1:483" x14ac:dyDescent="0.2">
      <c r="A159" s="19"/>
      <c r="E159" s="12"/>
      <c r="F159" s="12"/>
      <c r="G159" s="12"/>
      <c r="H159" s="12"/>
      <c r="I159" s="12"/>
      <c r="J159" s="12"/>
      <c r="K159" s="12"/>
      <c r="L159" s="12"/>
      <c r="M159" s="12"/>
      <c r="N159" s="12"/>
      <c r="O159" s="12"/>
      <c r="P159" s="12"/>
      <c r="Q159" s="12"/>
      <c r="R159" s="12"/>
      <c r="S159" s="12"/>
      <c r="T159" s="12"/>
      <c r="QL159" s="1036"/>
      <c r="QM159" s="1036"/>
      <c r="QN159" s="1036"/>
      <c r="QU159" s="1036"/>
      <c r="QV159" s="1036"/>
      <c r="QW159" s="1036"/>
      <c r="RD159" s="1036"/>
      <c r="RE159" s="1036"/>
      <c r="RF159" s="1036"/>
      <c r="RM159" s="1036"/>
      <c r="RN159" s="1036"/>
      <c r="RO159" s="1036"/>
    </row>
    <row r="160" spans="1:483" x14ac:dyDescent="0.2">
      <c r="A160" s="19"/>
      <c r="E160" s="12"/>
      <c r="F160" s="12"/>
      <c r="G160" s="12"/>
      <c r="H160" s="12"/>
      <c r="I160" s="12"/>
      <c r="J160" s="12"/>
      <c r="K160" s="12"/>
      <c r="L160" s="12"/>
      <c r="M160" s="12"/>
      <c r="N160" s="12"/>
      <c r="O160" s="12"/>
      <c r="P160" s="12"/>
      <c r="Q160" s="12"/>
      <c r="R160" s="12"/>
      <c r="S160" s="12"/>
      <c r="T160" s="12"/>
      <c r="QL160" s="1036"/>
      <c r="QM160" s="1036"/>
      <c r="QN160" s="1036"/>
      <c r="QU160" s="1036"/>
      <c r="QV160" s="1036"/>
      <c r="QW160" s="1036"/>
      <c r="RD160" s="1036"/>
      <c r="RE160" s="1036"/>
      <c r="RF160" s="1036"/>
      <c r="RM160" s="1036"/>
      <c r="RN160" s="1036"/>
      <c r="RO160" s="1036"/>
    </row>
    <row r="161" spans="1:483" x14ac:dyDescent="0.2">
      <c r="A161" s="19"/>
      <c r="E161" s="12"/>
      <c r="F161" s="12"/>
      <c r="G161" s="12"/>
      <c r="H161" s="12"/>
      <c r="I161" s="12"/>
      <c r="J161" s="12"/>
      <c r="K161" s="12"/>
      <c r="L161" s="12"/>
      <c r="M161" s="12"/>
      <c r="N161" s="12"/>
      <c r="O161" s="12"/>
      <c r="P161" s="12"/>
      <c r="Q161" s="12"/>
      <c r="R161" s="12"/>
      <c r="S161" s="12"/>
      <c r="T161" s="12"/>
      <c r="QL161" s="1036"/>
      <c r="QM161" s="1036"/>
      <c r="QN161" s="1036"/>
      <c r="QU161" s="1036"/>
      <c r="QV161" s="1036"/>
      <c r="QW161" s="1036"/>
      <c r="RD161" s="1036"/>
      <c r="RE161" s="1036"/>
      <c r="RF161" s="1036"/>
      <c r="RM161" s="1036"/>
      <c r="RN161" s="1036"/>
      <c r="RO161" s="1036"/>
    </row>
    <row r="162" spans="1:483" x14ac:dyDescent="0.2">
      <c r="A162" s="19"/>
      <c r="E162" s="12"/>
      <c r="F162" s="12"/>
      <c r="G162" s="12"/>
      <c r="H162" s="12"/>
      <c r="I162" s="12"/>
      <c r="J162" s="12"/>
      <c r="K162" s="12"/>
      <c r="L162" s="12"/>
      <c r="M162" s="12"/>
      <c r="N162" s="12"/>
      <c r="O162" s="12"/>
      <c r="P162" s="12"/>
      <c r="Q162" s="12"/>
      <c r="R162" s="12"/>
      <c r="S162" s="12"/>
      <c r="T162" s="12"/>
      <c r="QL162" s="1036"/>
      <c r="QM162" s="1036"/>
      <c r="QN162" s="1036"/>
      <c r="QU162" s="1036"/>
      <c r="QV162" s="1036"/>
      <c r="QW162" s="1036"/>
      <c r="RD162" s="1036"/>
      <c r="RE162" s="1036"/>
      <c r="RF162" s="1036"/>
      <c r="RM162" s="1036"/>
      <c r="RN162" s="1036"/>
      <c r="RO162" s="1036"/>
    </row>
    <row r="163" spans="1:483" x14ac:dyDescent="0.2">
      <c r="A163" s="19"/>
      <c r="E163" s="12"/>
      <c r="F163" s="12"/>
      <c r="G163" s="12"/>
      <c r="H163" s="12"/>
      <c r="I163" s="12"/>
      <c r="J163" s="12"/>
      <c r="K163" s="12"/>
      <c r="L163" s="12"/>
      <c r="M163" s="12"/>
      <c r="N163" s="12"/>
      <c r="O163" s="12"/>
      <c r="P163" s="12"/>
      <c r="Q163" s="12"/>
      <c r="R163" s="12"/>
      <c r="S163" s="12"/>
      <c r="T163" s="12"/>
      <c r="QL163" s="1036"/>
      <c r="QM163" s="1036"/>
      <c r="QN163" s="1036"/>
      <c r="QU163" s="1036"/>
      <c r="QV163" s="1036"/>
      <c r="QW163" s="1036"/>
      <c r="RD163" s="1036"/>
      <c r="RE163" s="1036"/>
      <c r="RF163" s="1036"/>
      <c r="RM163" s="1036"/>
      <c r="RN163" s="1036"/>
      <c r="RO163" s="1036"/>
    </row>
    <row r="164" spans="1:483" x14ac:dyDescent="0.2">
      <c r="A164" s="19"/>
      <c r="E164" s="12"/>
      <c r="F164" s="12"/>
      <c r="G164" s="12"/>
      <c r="H164" s="12"/>
      <c r="I164" s="12"/>
      <c r="J164" s="12"/>
      <c r="K164" s="12"/>
      <c r="L164" s="12"/>
      <c r="M164" s="12"/>
      <c r="N164" s="12"/>
      <c r="O164" s="12"/>
      <c r="P164" s="12"/>
      <c r="Q164" s="12"/>
      <c r="R164" s="12"/>
      <c r="S164" s="12"/>
      <c r="T164" s="12"/>
      <c r="QL164" s="1036"/>
      <c r="QM164" s="1036"/>
      <c r="QN164" s="1036"/>
      <c r="QU164" s="1036"/>
      <c r="QV164" s="1036"/>
      <c r="QW164" s="1036"/>
      <c r="RD164" s="1036"/>
      <c r="RE164" s="1036"/>
      <c r="RF164" s="1036"/>
      <c r="RM164" s="1036"/>
      <c r="RN164" s="1036"/>
      <c r="RO164" s="1036"/>
    </row>
    <row r="165" spans="1:483" x14ac:dyDescent="0.2">
      <c r="A165" s="19"/>
      <c r="E165" s="12"/>
      <c r="F165" s="12"/>
      <c r="G165" s="12"/>
      <c r="H165" s="12"/>
      <c r="I165" s="12"/>
      <c r="J165" s="12"/>
      <c r="K165" s="12"/>
      <c r="L165" s="12"/>
      <c r="M165" s="12"/>
      <c r="N165" s="12"/>
      <c r="O165" s="12"/>
      <c r="P165" s="12"/>
      <c r="Q165" s="12"/>
      <c r="R165" s="12"/>
      <c r="S165" s="12"/>
      <c r="T165" s="12"/>
      <c r="QL165" s="1036"/>
      <c r="QM165" s="1036"/>
      <c r="QN165" s="1036"/>
      <c r="QU165" s="1036"/>
      <c r="QV165" s="1036"/>
      <c r="QW165" s="1036"/>
      <c r="RD165" s="1036"/>
      <c r="RE165" s="1036"/>
      <c r="RF165" s="1036"/>
      <c r="RM165" s="1036"/>
      <c r="RN165" s="1036"/>
      <c r="RO165" s="1036"/>
    </row>
    <row r="166" spans="1:483" x14ac:dyDescent="0.2">
      <c r="A166" s="19"/>
      <c r="E166" s="12"/>
      <c r="F166" s="12"/>
      <c r="G166" s="12"/>
      <c r="H166" s="12"/>
      <c r="I166" s="12"/>
      <c r="J166" s="12"/>
      <c r="K166" s="12"/>
      <c r="L166" s="12"/>
      <c r="M166" s="12"/>
      <c r="N166" s="12"/>
      <c r="O166" s="12"/>
      <c r="P166" s="12"/>
      <c r="Q166" s="12"/>
      <c r="R166" s="12"/>
      <c r="S166" s="12"/>
      <c r="T166" s="12"/>
      <c r="QL166" s="1036"/>
      <c r="QM166" s="1036"/>
      <c r="QN166" s="1036"/>
      <c r="QU166" s="1036"/>
      <c r="QV166" s="1036"/>
      <c r="QW166" s="1036"/>
      <c r="RD166" s="1036"/>
      <c r="RE166" s="1036"/>
      <c r="RF166" s="1036"/>
      <c r="RM166" s="1036"/>
      <c r="RN166" s="1036"/>
      <c r="RO166" s="1036"/>
    </row>
    <row r="167" spans="1:483" x14ac:dyDescent="0.2">
      <c r="A167" s="19"/>
      <c r="E167" s="12"/>
      <c r="F167" s="12"/>
      <c r="G167" s="12"/>
      <c r="H167" s="12"/>
      <c r="I167" s="12"/>
      <c r="J167" s="12"/>
      <c r="K167" s="12"/>
      <c r="L167" s="12"/>
      <c r="M167" s="12"/>
      <c r="N167" s="12"/>
      <c r="O167" s="12"/>
      <c r="P167" s="12"/>
      <c r="Q167" s="12"/>
      <c r="R167" s="12"/>
      <c r="S167" s="12"/>
      <c r="T167" s="12"/>
      <c r="QL167" s="1036"/>
      <c r="QM167" s="1036"/>
      <c r="QN167" s="1036"/>
      <c r="QU167" s="1036"/>
      <c r="QV167" s="1036"/>
      <c r="QW167" s="1036"/>
      <c r="RD167" s="1036"/>
      <c r="RE167" s="1036"/>
      <c r="RF167" s="1036"/>
      <c r="RM167" s="1036"/>
      <c r="RN167" s="1036"/>
      <c r="RO167" s="1036"/>
    </row>
    <row r="168" spans="1:483" x14ac:dyDescent="0.2">
      <c r="A168" s="19"/>
      <c r="E168" s="12"/>
      <c r="F168" s="12"/>
      <c r="G168" s="12"/>
      <c r="H168" s="12"/>
      <c r="I168" s="12"/>
      <c r="J168" s="12"/>
      <c r="K168" s="12"/>
      <c r="L168" s="12"/>
      <c r="M168" s="12"/>
      <c r="N168" s="12"/>
      <c r="O168" s="12"/>
      <c r="P168" s="12"/>
      <c r="Q168" s="12"/>
      <c r="R168" s="12"/>
      <c r="S168" s="12"/>
      <c r="T168" s="12"/>
      <c r="QL168" s="1036"/>
      <c r="QM168" s="1036"/>
      <c r="QN168" s="1036"/>
      <c r="QU168" s="1036"/>
      <c r="QV168" s="1036"/>
      <c r="QW168" s="1036"/>
      <c r="RD168" s="1036"/>
      <c r="RE168" s="1036"/>
      <c r="RF168" s="1036"/>
      <c r="RM168" s="1036"/>
      <c r="RN168" s="1036"/>
      <c r="RO168" s="1036"/>
    </row>
    <row r="169" spans="1:483" x14ac:dyDescent="0.2">
      <c r="A169" s="19"/>
      <c r="E169" s="12"/>
      <c r="F169" s="12"/>
      <c r="G169" s="12"/>
      <c r="H169" s="12"/>
      <c r="I169" s="12"/>
      <c r="J169" s="12"/>
      <c r="K169" s="12"/>
      <c r="L169" s="12"/>
      <c r="M169" s="12"/>
      <c r="N169" s="12"/>
      <c r="O169" s="12"/>
      <c r="P169" s="12"/>
      <c r="Q169" s="12"/>
      <c r="R169" s="12"/>
      <c r="S169" s="12"/>
      <c r="T169" s="12"/>
      <c r="QL169" s="1036"/>
      <c r="QM169" s="1036"/>
      <c r="QN169" s="1036"/>
      <c r="QU169" s="1036"/>
      <c r="QV169" s="1036"/>
      <c r="QW169" s="1036"/>
      <c r="RD169" s="1036"/>
      <c r="RE169" s="1036"/>
      <c r="RF169" s="1036"/>
      <c r="RM169" s="1036"/>
      <c r="RN169" s="1036"/>
      <c r="RO169" s="1036"/>
    </row>
    <row r="170" spans="1:483" x14ac:dyDescent="0.2">
      <c r="A170" s="19"/>
      <c r="E170" s="12"/>
      <c r="F170" s="12"/>
      <c r="G170" s="12"/>
      <c r="H170" s="12"/>
      <c r="I170" s="12"/>
      <c r="J170" s="12"/>
      <c r="K170" s="12"/>
      <c r="L170" s="12"/>
      <c r="M170" s="12"/>
      <c r="N170" s="12"/>
      <c r="O170" s="12"/>
      <c r="P170" s="12"/>
      <c r="Q170" s="12"/>
      <c r="R170" s="12"/>
      <c r="S170" s="12"/>
      <c r="T170" s="12"/>
      <c r="QL170" s="1036"/>
      <c r="QM170" s="1036"/>
      <c r="QN170" s="1036"/>
      <c r="QU170" s="1036"/>
      <c r="QV170" s="1036"/>
      <c r="QW170" s="1036"/>
      <c r="RD170" s="1036"/>
      <c r="RE170" s="1036"/>
      <c r="RF170" s="1036"/>
      <c r="RM170" s="1036"/>
      <c r="RN170" s="1036"/>
      <c r="RO170" s="1036"/>
    </row>
    <row r="171" spans="1:483" x14ac:dyDescent="0.2">
      <c r="A171" s="19"/>
      <c r="E171" s="12"/>
      <c r="F171" s="12"/>
      <c r="G171" s="12"/>
      <c r="H171" s="12"/>
      <c r="I171" s="12"/>
      <c r="J171" s="12"/>
      <c r="K171" s="12"/>
      <c r="L171" s="12"/>
      <c r="M171" s="12"/>
      <c r="N171" s="12"/>
      <c r="O171" s="12"/>
      <c r="P171" s="12"/>
      <c r="Q171" s="12"/>
      <c r="R171" s="12"/>
      <c r="S171" s="12"/>
      <c r="T171" s="12"/>
      <c r="QL171" s="1036"/>
      <c r="QM171" s="1036"/>
      <c r="QN171" s="1036"/>
      <c r="QU171" s="1036"/>
      <c r="QV171" s="1036"/>
      <c r="QW171" s="1036"/>
      <c r="RD171" s="1036"/>
      <c r="RE171" s="1036"/>
      <c r="RF171" s="1036"/>
      <c r="RM171" s="1036"/>
      <c r="RN171" s="1036"/>
      <c r="RO171" s="1036"/>
    </row>
    <row r="172" spans="1:483" x14ac:dyDescent="0.2">
      <c r="A172" s="19"/>
      <c r="E172" s="12"/>
      <c r="F172" s="12"/>
      <c r="G172" s="12"/>
      <c r="H172" s="12"/>
      <c r="I172" s="12"/>
      <c r="J172" s="12"/>
      <c r="K172" s="12"/>
      <c r="L172" s="12"/>
      <c r="M172" s="12"/>
      <c r="N172" s="12"/>
      <c r="O172" s="12"/>
      <c r="P172" s="12"/>
      <c r="Q172" s="12"/>
      <c r="R172" s="12"/>
      <c r="S172" s="12"/>
      <c r="T172" s="12"/>
      <c r="QL172" s="1036"/>
      <c r="QM172" s="1036"/>
      <c r="QN172" s="1036"/>
      <c r="QU172" s="1036"/>
      <c r="QV172" s="1036"/>
      <c r="QW172" s="1036"/>
      <c r="RD172" s="1036"/>
      <c r="RE172" s="1036"/>
      <c r="RF172" s="1036"/>
      <c r="RM172" s="1036"/>
      <c r="RN172" s="1036"/>
      <c r="RO172" s="1036"/>
    </row>
    <row r="173" spans="1:483" x14ac:dyDescent="0.2">
      <c r="A173" s="19"/>
      <c r="E173" s="12"/>
      <c r="F173" s="12"/>
      <c r="G173" s="12"/>
      <c r="H173" s="12"/>
      <c r="I173" s="12"/>
      <c r="J173" s="12"/>
      <c r="K173" s="12"/>
      <c r="L173" s="12"/>
      <c r="M173" s="12"/>
      <c r="N173" s="12"/>
      <c r="O173" s="12"/>
      <c r="P173" s="12"/>
      <c r="Q173" s="12"/>
      <c r="R173" s="12"/>
      <c r="S173" s="12"/>
      <c r="T173" s="12"/>
      <c r="QL173" s="1036"/>
      <c r="QM173" s="1036"/>
      <c r="QN173" s="1036"/>
      <c r="QU173" s="1036"/>
      <c r="QV173" s="1036"/>
      <c r="QW173" s="1036"/>
      <c r="RD173" s="1036"/>
      <c r="RE173" s="1036"/>
      <c r="RF173" s="1036"/>
      <c r="RM173" s="1036"/>
      <c r="RN173" s="1036"/>
      <c r="RO173" s="1036"/>
    </row>
    <row r="174" spans="1:483" x14ac:dyDescent="0.2">
      <c r="A174" s="19"/>
      <c r="E174" s="12"/>
      <c r="F174" s="12"/>
      <c r="G174" s="12"/>
      <c r="H174" s="12"/>
      <c r="I174" s="12"/>
      <c r="J174" s="12"/>
      <c r="K174" s="12"/>
      <c r="L174" s="12"/>
      <c r="M174" s="12"/>
      <c r="N174" s="12"/>
      <c r="O174" s="12"/>
      <c r="P174" s="12"/>
      <c r="Q174" s="12"/>
      <c r="R174" s="12"/>
      <c r="S174" s="12"/>
      <c r="T174" s="12"/>
      <c r="QL174" s="1036"/>
      <c r="QM174" s="1036"/>
      <c r="QN174" s="1036"/>
      <c r="QU174" s="1036"/>
      <c r="QV174" s="1036"/>
      <c r="QW174" s="1036"/>
      <c r="RD174" s="1036"/>
      <c r="RE174" s="1036"/>
      <c r="RF174" s="1036"/>
      <c r="RM174" s="1036"/>
      <c r="RN174" s="1036"/>
      <c r="RO174" s="1036"/>
    </row>
    <row r="175" spans="1:483" x14ac:dyDescent="0.2">
      <c r="A175" s="19"/>
      <c r="E175" s="12"/>
      <c r="F175" s="12"/>
      <c r="G175" s="12"/>
      <c r="H175" s="12"/>
      <c r="I175" s="12"/>
      <c r="J175" s="12"/>
      <c r="K175" s="12"/>
      <c r="L175" s="12"/>
      <c r="M175" s="12"/>
      <c r="N175" s="12"/>
      <c r="O175" s="12"/>
      <c r="P175" s="12"/>
      <c r="Q175" s="12"/>
      <c r="R175" s="12"/>
      <c r="S175" s="12"/>
      <c r="T175" s="12"/>
      <c r="QL175" s="1036"/>
      <c r="QM175" s="1036"/>
      <c r="QN175" s="1036"/>
      <c r="QU175" s="1036"/>
      <c r="QV175" s="1036"/>
      <c r="QW175" s="1036"/>
      <c r="RD175" s="1036"/>
      <c r="RE175" s="1036"/>
      <c r="RF175" s="1036"/>
      <c r="RM175" s="1036"/>
      <c r="RN175" s="1036"/>
      <c r="RO175" s="1036"/>
    </row>
    <row r="176" spans="1:483" x14ac:dyDescent="0.2">
      <c r="A176" s="19"/>
      <c r="E176" s="12"/>
      <c r="F176" s="12"/>
      <c r="G176" s="12"/>
      <c r="H176" s="12"/>
      <c r="I176" s="12"/>
      <c r="J176" s="12"/>
      <c r="K176" s="12"/>
      <c r="L176" s="12"/>
      <c r="M176" s="12"/>
      <c r="N176" s="12"/>
      <c r="O176" s="12"/>
      <c r="P176" s="12"/>
      <c r="Q176" s="12"/>
      <c r="R176" s="12"/>
      <c r="S176" s="12"/>
      <c r="T176" s="12"/>
      <c r="QL176" s="1036"/>
      <c r="QM176" s="1036"/>
      <c r="QN176" s="1036"/>
      <c r="QU176" s="1036"/>
      <c r="QV176" s="1036"/>
      <c r="QW176" s="1036"/>
      <c r="RD176" s="1036"/>
      <c r="RE176" s="1036"/>
      <c r="RF176" s="1036"/>
      <c r="RM176" s="1036"/>
      <c r="RN176" s="1036"/>
      <c r="RO176" s="1036"/>
    </row>
    <row r="177" spans="1:483" x14ac:dyDescent="0.2">
      <c r="A177" s="19"/>
      <c r="E177" s="12"/>
      <c r="F177" s="12"/>
      <c r="G177" s="12"/>
      <c r="H177" s="12"/>
      <c r="I177" s="12"/>
      <c r="J177" s="12"/>
      <c r="K177" s="12"/>
      <c r="L177" s="12"/>
      <c r="M177" s="12"/>
      <c r="N177" s="12"/>
      <c r="O177" s="12"/>
      <c r="P177" s="12"/>
      <c r="Q177" s="12"/>
      <c r="R177" s="12"/>
      <c r="S177" s="12"/>
      <c r="T177" s="12"/>
      <c r="QL177" s="1036"/>
      <c r="QM177" s="1036"/>
      <c r="QN177" s="1036"/>
      <c r="QU177" s="1036"/>
      <c r="QV177" s="1036"/>
      <c r="QW177" s="1036"/>
      <c r="RD177" s="1036"/>
      <c r="RE177" s="1036"/>
      <c r="RF177" s="1036"/>
      <c r="RM177" s="1036"/>
      <c r="RN177" s="1036"/>
      <c r="RO177" s="1036"/>
    </row>
    <row r="178" spans="1:483" x14ac:dyDescent="0.2">
      <c r="A178" s="19"/>
      <c r="E178" s="12"/>
      <c r="F178" s="12"/>
      <c r="G178" s="12"/>
      <c r="H178" s="12"/>
      <c r="I178" s="12"/>
      <c r="J178" s="12"/>
      <c r="K178" s="12"/>
      <c r="L178" s="12"/>
      <c r="M178" s="12"/>
      <c r="N178" s="12"/>
      <c r="O178" s="12"/>
      <c r="P178" s="12"/>
      <c r="Q178" s="12"/>
      <c r="R178" s="12"/>
      <c r="S178" s="12"/>
      <c r="T178" s="12"/>
      <c r="QL178" s="1036"/>
      <c r="QM178" s="1036"/>
      <c r="QN178" s="1036"/>
      <c r="QU178" s="1036"/>
      <c r="QV178" s="1036"/>
      <c r="QW178" s="1036"/>
      <c r="RD178" s="1036"/>
      <c r="RE178" s="1036"/>
      <c r="RF178" s="1036"/>
      <c r="RM178" s="1036"/>
      <c r="RN178" s="1036"/>
      <c r="RO178" s="1036"/>
    </row>
    <row r="179" spans="1:483" x14ac:dyDescent="0.2">
      <c r="A179" s="19"/>
      <c r="E179" s="12"/>
      <c r="F179" s="12"/>
      <c r="G179" s="12"/>
      <c r="H179" s="12"/>
      <c r="I179" s="12"/>
      <c r="J179" s="12"/>
      <c r="K179" s="12"/>
      <c r="L179" s="12"/>
      <c r="M179" s="12"/>
      <c r="N179" s="12"/>
      <c r="O179" s="12"/>
      <c r="P179" s="12"/>
      <c r="Q179" s="12"/>
      <c r="R179" s="12"/>
      <c r="S179" s="12"/>
      <c r="T179" s="12"/>
      <c r="QL179" s="1036"/>
      <c r="QM179" s="1036"/>
      <c r="QN179" s="1036"/>
      <c r="QU179" s="1036"/>
      <c r="QV179" s="1036"/>
      <c r="QW179" s="1036"/>
      <c r="RD179" s="1036"/>
      <c r="RE179" s="1036"/>
      <c r="RF179" s="1036"/>
      <c r="RM179" s="1036"/>
      <c r="RN179" s="1036"/>
      <c r="RO179" s="1036"/>
    </row>
    <row r="180" spans="1:483" x14ac:dyDescent="0.2">
      <c r="A180" s="19"/>
      <c r="E180" s="12"/>
      <c r="F180" s="12"/>
      <c r="G180" s="12"/>
      <c r="H180" s="12"/>
      <c r="I180" s="12"/>
      <c r="J180" s="12"/>
      <c r="K180" s="12"/>
      <c r="L180" s="12"/>
      <c r="M180" s="12"/>
      <c r="N180" s="12"/>
      <c r="O180" s="12"/>
      <c r="P180" s="12"/>
      <c r="Q180" s="12"/>
      <c r="R180" s="12"/>
      <c r="S180" s="12"/>
      <c r="T180" s="12"/>
      <c r="QL180" s="1036"/>
      <c r="QM180" s="1036"/>
      <c r="QN180" s="1036"/>
      <c r="QU180" s="1036"/>
      <c r="QV180" s="1036"/>
      <c r="QW180" s="1036"/>
      <c r="RD180" s="1036"/>
      <c r="RE180" s="1036"/>
      <c r="RF180" s="1036"/>
      <c r="RM180" s="1036"/>
      <c r="RN180" s="1036"/>
      <c r="RO180" s="1036"/>
    </row>
    <row r="181" spans="1:483" x14ac:dyDescent="0.2">
      <c r="A181" s="19"/>
      <c r="E181" s="12"/>
      <c r="F181" s="12"/>
      <c r="G181" s="12"/>
      <c r="H181" s="12"/>
      <c r="I181" s="12"/>
      <c r="J181" s="12"/>
      <c r="K181" s="12"/>
      <c r="L181" s="12"/>
      <c r="M181" s="12"/>
      <c r="N181" s="12"/>
      <c r="O181" s="12"/>
      <c r="P181" s="12"/>
      <c r="Q181" s="12"/>
      <c r="R181" s="12"/>
      <c r="S181" s="12"/>
      <c r="T181" s="12"/>
      <c r="QL181" s="1036"/>
      <c r="QM181" s="1036"/>
      <c r="QN181" s="1036"/>
      <c r="QU181" s="1036"/>
      <c r="QV181" s="1036"/>
      <c r="QW181" s="1036"/>
      <c r="RD181" s="1036"/>
      <c r="RE181" s="1036"/>
      <c r="RF181" s="1036"/>
      <c r="RM181" s="1036"/>
      <c r="RN181" s="1036"/>
      <c r="RO181" s="1036"/>
    </row>
    <row r="182" spans="1:483" x14ac:dyDescent="0.2">
      <c r="A182" s="19"/>
      <c r="E182" s="12"/>
      <c r="F182" s="12"/>
      <c r="G182" s="12"/>
      <c r="H182" s="12"/>
      <c r="I182" s="12"/>
      <c r="J182" s="12"/>
      <c r="K182" s="12"/>
      <c r="L182" s="12"/>
      <c r="M182" s="12"/>
      <c r="N182" s="12"/>
      <c r="O182" s="12"/>
      <c r="P182" s="12"/>
      <c r="Q182" s="12"/>
      <c r="R182" s="12"/>
      <c r="S182" s="12"/>
      <c r="T182" s="12"/>
      <c r="QL182" s="1036"/>
      <c r="QM182" s="1036"/>
      <c r="QN182" s="1036"/>
      <c r="QU182" s="1036"/>
      <c r="QV182" s="1036"/>
      <c r="QW182" s="1036"/>
      <c r="RD182" s="1036"/>
      <c r="RE182" s="1036"/>
      <c r="RF182" s="1036"/>
      <c r="RM182" s="1036"/>
      <c r="RN182" s="1036"/>
      <c r="RO182" s="1036"/>
    </row>
    <row r="183" spans="1:483" x14ac:dyDescent="0.2">
      <c r="A183" s="19"/>
      <c r="E183" s="12"/>
      <c r="F183" s="12"/>
      <c r="G183" s="12"/>
      <c r="H183" s="12"/>
      <c r="I183" s="12"/>
      <c r="J183" s="12"/>
      <c r="K183" s="12"/>
      <c r="L183" s="12"/>
      <c r="M183" s="12"/>
      <c r="N183" s="12"/>
      <c r="O183" s="12"/>
      <c r="P183" s="12"/>
      <c r="Q183" s="12"/>
      <c r="R183" s="12"/>
      <c r="S183" s="12"/>
      <c r="T183" s="12"/>
      <c r="QL183" s="1036"/>
      <c r="QM183" s="1036"/>
      <c r="QN183" s="1036"/>
      <c r="QU183" s="1036"/>
      <c r="QV183" s="1036"/>
      <c r="QW183" s="1036"/>
      <c r="RD183" s="1036"/>
      <c r="RE183" s="1036"/>
      <c r="RF183" s="1036"/>
      <c r="RM183" s="1036"/>
      <c r="RN183" s="1036"/>
      <c r="RO183" s="1036"/>
    </row>
    <row r="184" spans="1:483" x14ac:dyDescent="0.2">
      <c r="A184" s="19"/>
      <c r="E184" s="12"/>
      <c r="F184" s="12"/>
      <c r="G184" s="12"/>
      <c r="H184" s="12"/>
      <c r="I184" s="12"/>
      <c r="J184" s="12"/>
      <c r="K184" s="12"/>
      <c r="L184" s="12"/>
      <c r="M184" s="12"/>
      <c r="N184" s="12"/>
      <c r="O184" s="12"/>
      <c r="P184" s="12"/>
      <c r="Q184" s="12"/>
      <c r="R184" s="12"/>
      <c r="S184" s="12"/>
      <c r="T184" s="12"/>
      <c r="QL184" s="1036"/>
      <c r="QM184" s="1036"/>
      <c r="QN184" s="1036"/>
      <c r="QU184" s="1036"/>
      <c r="QV184" s="1036"/>
      <c r="QW184" s="1036"/>
      <c r="RD184" s="1036"/>
      <c r="RE184" s="1036"/>
      <c r="RF184" s="1036"/>
      <c r="RM184" s="1036"/>
      <c r="RN184" s="1036"/>
      <c r="RO184" s="1036"/>
    </row>
    <row r="185" spans="1:483" x14ac:dyDescent="0.2">
      <c r="A185" s="19"/>
      <c r="E185" s="12"/>
      <c r="F185" s="12"/>
      <c r="G185" s="12"/>
      <c r="H185" s="12"/>
      <c r="I185" s="12"/>
      <c r="J185" s="12"/>
      <c r="K185" s="12"/>
      <c r="L185" s="12"/>
      <c r="M185" s="12"/>
      <c r="N185" s="12"/>
      <c r="O185" s="12"/>
      <c r="P185" s="12"/>
      <c r="Q185" s="12"/>
      <c r="R185" s="12"/>
      <c r="S185" s="12"/>
      <c r="T185" s="12"/>
      <c r="QL185" s="1036"/>
      <c r="QM185" s="1036"/>
      <c r="QN185" s="1036"/>
      <c r="QU185" s="1036"/>
      <c r="QV185" s="1036"/>
      <c r="QW185" s="1036"/>
      <c r="RD185" s="1036"/>
      <c r="RE185" s="1036"/>
      <c r="RF185" s="1036"/>
      <c r="RM185" s="1036"/>
      <c r="RN185" s="1036"/>
      <c r="RO185" s="1036"/>
    </row>
    <row r="186" spans="1:483" x14ac:dyDescent="0.2">
      <c r="A186" s="19"/>
      <c r="E186" s="12"/>
      <c r="F186" s="12"/>
      <c r="G186" s="12"/>
      <c r="H186" s="12"/>
      <c r="I186" s="12"/>
      <c r="J186" s="12"/>
      <c r="K186" s="12"/>
      <c r="L186" s="12"/>
      <c r="M186" s="12"/>
      <c r="N186" s="12"/>
      <c r="O186" s="12"/>
      <c r="P186" s="12"/>
      <c r="Q186" s="12"/>
      <c r="R186" s="12"/>
      <c r="S186" s="12"/>
      <c r="T186" s="12"/>
      <c r="QL186" s="1036"/>
      <c r="QM186" s="1036"/>
      <c r="QN186" s="1036"/>
      <c r="QU186" s="1036"/>
      <c r="QV186" s="1036"/>
      <c r="QW186" s="1036"/>
      <c r="RD186" s="1036"/>
      <c r="RE186" s="1036"/>
      <c r="RF186" s="1036"/>
      <c r="RM186" s="1036"/>
      <c r="RN186" s="1036"/>
      <c r="RO186" s="1036"/>
    </row>
    <row r="187" spans="1:483" x14ac:dyDescent="0.2">
      <c r="A187" s="19"/>
      <c r="E187" s="12"/>
      <c r="F187" s="12"/>
      <c r="G187" s="12"/>
      <c r="H187" s="12"/>
      <c r="I187" s="12"/>
      <c r="J187" s="12"/>
      <c r="K187" s="12"/>
      <c r="L187" s="12"/>
      <c r="M187" s="12"/>
      <c r="N187" s="12"/>
      <c r="O187" s="12"/>
      <c r="P187" s="12"/>
      <c r="Q187" s="12"/>
      <c r="R187" s="12"/>
      <c r="S187" s="12"/>
      <c r="T187" s="12"/>
      <c r="QL187" s="1036"/>
      <c r="QM187" s="1036"/>
      <c r="QN187" s="1036"/>
      <c r="QU187" s="1036"/>
      <c r="QV187" s="1036"/>
      <c r="QW187" s="1036"/>
      <c r="RD187" s="1036"/>
      <c r="RE187" s="1036"/>
      <c r="RF187" s="1036"/>
      <c r="RM187" s="1036"/>
      <c r="RN187" s="1036"/>
      <c r="RO187" s="1036"/>
    </row>
    <row r="188" spans="1:483" x14ac:dyDescent="0.2">
      <c r="A188" s="19"/>
      <c r="E188" s="12"/>
      <c r="F188" s="12"/>
      <c r="G188" s="12"/>
      <c r="H188" s="12"/>
      <c r="I188" s="12"/>
      <c r="J188" s="12"/>
      <c r="K188" s="12"/>
      <c r="L188" s="12"/>
      <c r="M188" s="12"/>
      <c r="N188" s="12"/>
      <c r="O188" s="12"/>
      <c r="P188" s="12"/>
      <c r="Q188" s="12"/>
      <c r="R188" s="12"/>
      <c r="S188" s="12"/>
      <c r="T188" s="12"/>
      <c r="QL188" s="1036"/>
      <c r="QM188" s="1036"/>
      <c r="QN188" s="1036"/>
      <c r="QU188" s="1036"/>
      <c r="QV188" s="1036"/>
      <c r="QW188" s="1036"/>
      <c r="RD188" s="1036"/>
      <c r="RE188" s="1036"/>
      <c r="RF188" s="1036"/>
      <c r="RM188" s="1036"/>
      <c r="RN188" s="1036"/>
      <c r="RO188" s="1036"/>
    </row>
    <row r="189" spans="1:483" x14ac:dyDescent="0.2">
      <c r="A189" s="19"/>
      <c r="E189" s="12"/>
      <c r="F189" s="12"/>
      <c r="G189" s="12"/>
      <c r="H189" s="12"/>
      <c r="I189" s="12"/>
      <c r="J189" s="12"/>
      <c r="K189" s="12"/>
      <c r="L189" s="12"/>
      <c r="M189" s="12"/>
      <c r="N189" s="12"/>
      <c r="O189" s="12"/>
      <c r="P189" s="12"/>
      <c r="Q189" s="12"/>
      <c r="R189" s="12"/>
      <c r="S189" s="12"/>
      <c r="T189" s="12"/>
      <c r="QL189" s="1036"/>
      <c r="QM189" s="1036"/>
      <c r="QN189" s="1036"/>
      <c r="QU189" s="1036"/>
      <c r="QV189" s="1036"/>
      <c r="QW189" s="1036"/>
      <c r="RD189" s="1036"/>
      <c r="RE189" s="1036"/>
      <c r="RF189" s="1036"/>
      <c r="RM189" s="1036"/>
      <c r="RN189" s="1036"/>
      <c r="RO189" s="1036"/>
    </row>
    <row r="190" spans="1:483" x14ac:dyDescent="0.2">
      <c r="A190" s="19"/>
      <c r="E190" s="12"/>
      <c r="F190" s="12"/>
      <c r="G190" s="12"/>
      <c r="H190" s="12"/>
      <c r="I190" s="12"/>
      <c r="J190" s="12"/>
      <c r="K190" s="12"/>
      <c r="L190" s="12"/>
      <c r="M190" s="12"/>
      <c r="N190" s="12"/>
      <c r="O190" s="12"/>
      <c r="P190" s="12"/>
      <c r="Q190" s="12"/>
      <c r="R190" s="12"/>
      <c r="S190" s="12"/>
      <c r="T190" s="12"/>
      <c r="QL190" s="1036"/>
      <c r="QM190" s="1036"/>
      <c r="QN190" s="1036"/>
      <c r="QU190" s="1036"/>
      <c r="QV190" s="1036"/>
      <c r="QW190" s="1036"/>
      <c r="RD190" s="1036"/>
      <c r="RE190" s="1036"/>
      <c r="RF190" s="1036"/>
      <c r="RM190" s="1036"/>
      <c r="RN190" s="1036"/>
      <c r="RO190" s="1036"/>
    </row>
    <row r="191" spans="1:483" x14ac:dyDescent="0.2">
      <c r="A191" s="19"/>
      <c r="E191" s="12"/>
      <c r="F191" s="12"/>
      <c r="G191" s="12"/>
      <c r="H191" s="12"/>
      <c r="I191" s="12"/>
      <c r="J191" s="12"/>
      <c r="K191" s="12"/>
      <c r="L191" s="12"/>
      <c r="M191" s="12"/>
      <c r="N191" s="12"/>
      <c r="O191" s="12"/>
      <c r="P191" s="12"/>
      <c r="Q191" s="12"/>
      <c r="R191" s="12"/>
      <c r="S191" s="12"/>
      <c r="T191" s="12"/>
      <c r="QL191" s="1036"/>
      <c r="QM191" s="1036"/>
      <c r="QN191" s="1036"/>
      <c r="QU191" s="1036"/>
      <c r="QV191" s="1036"/>
      <c r="QW191" s="1036"/>
      <c r="RD191" s="1036"/>
      <c r="RE191" s="1036"/>
      <c r="RF191" s="1036"/>
      <c r="RM191" s="1036"/>
      <c r="RN191" s="1036"/>
      <c r="RO191" s="1036"/>
    </row>
    <row r="192" spans="1:483" x14ac:dyDescent="0.2">
      <c r="A192" s="19"/>
      <c r="E192" s="12"/>
      <c r="F192" s="12"/>
      <c r="G192" s="12"/>
      <c r="H192" s="12"/>
      <c r="I192" s="12"/>
      <c r="J192" s="12"/>
      <c r="K192" s="12"/>
      <c r="L192" s="12"/>
      <c r="M192" s="12"/>
      <c r="N192" s="12"/>
      <c r="O192" s="12"/>
      <c r="P192" s="12"/>
      <c r="Q192" s="12"/>
      <c r="R192" s="12"/>
      <c r="S192" s="12"/>
      <c r="T192" s="12"/>
      <c r="QL192" s="1036"/>
      <c r="QM192" s="1036"/>
      <c r="QN192" s="1036"/>
      <c r="QU192" s="1036"/>
      <c r="QV192" s="1036"/>
      <c r="QW192" s="1036"/>
      <c r="RD192" s="1036"/>
      <c r="RE192" s="1036"/>
      <c r="RF192" s="1036"/>
      <c r="RM192" s="1036"/>
      <c r="RN192" s="1036"/>
      <c r="RO192" s="1036"/>
    </row>
    <row r="193" spans="1:483" x14ac:dyDescent="0.2">
      <c r="A193" s="19"/>
      <c r="E193" s="12"/>
      <c r="F193" s="12"/>
      <c r="G193" s="12"/>
      <c r="H193" s="12"/>
      <c r="I193" s="12"/>
      <c r="J193" s="12"/>
      <c r="K193" s="12"/>
      <c r="L193" s="12"/>
      <c r="M193" s="12"/>
      <c r="N193" s="12"/>
      <c r="O193" s="12"/>
      <c r="P193" s="12"/>
      <c r="Q193" s="12"/>
      <c r="R193" s="12"/>
      <c r="S193" s="12"/>
      <c r="T193" s="12"/>
      <c r="QL193" s="1036"/>
      <c r="QM193" s="1036"/>
      <c r="QN193" s="1036"/>
      <c r="QU193" s="1036"/>
      <c r="QV193" s="1036"/>
      <c r="QW193" s="1036"/>
      <c r="RD193" s="1036"/>
      <c r="RE193" s="1036"/>
      <c r="RF193" s="1036"/>
      <c r="RM193" s="1036"/>
      <c r="RN193" s="1036"/>
      <c r="RO193" s="1036"/>
    </row>
    <row r="194" spans="1:483" x14ac:dyDescent="0.2">
      <c r="A194" s="19"/>
      <c r="E194" s="12"/>
      <c r="F194" s="12"/>
      <c r="G194" s="12"/>
      <c r="H194" s="12"/>
      <c r="I194" s="12"/>
      <c r="J194" s="12"/>
      <c r="K194" s="12"/>
      <c r="L194" s="12"/>
      <c r="M194" s="12"/>
      <c r="N194" s="12"/>
      <c r="O194" s="12"/>
      <c r="P194" s="12"/>
      <c r="Q194" s="12"/>
      <c r="R194" s="12"/>
      <c r="S194" s="12"/>
      <c r="T194" s="12"/>
      <c r="QL194" s="1036"/>
      <c r="QM194" s="1036"/>
      <c r="QN194" s="1036"/>
      <c r="QU194" s="1036"/>
      <c r="QV194" s="1036"/>
      <c r="QW194" s="1036"/>
      <c r="RD194" s="1036"/>
      <c r="RE194" s="1036"/>
      <c r="RF194" s="1036"/>
      <c r="RM194" s="1036"/>
      <c r="RN194" s="1036"/>
      <c r="RO194" s="1036"/>
    </row>
    <row r="195" spans="1:483" x14ac:dyDescent="0.2">
      <c r="A195" s="19"/>
      <c r="E195" s="12"/>
      <c r="F195" s="12"/>
      <c r="G195" s="12"/>
      <c r="H195" s="12"/>
      <c r="I195" s="12"/>
      <c r="J195" s="12"/>
      <c r="K195" s="12"/>
      <c r="L195" s="12"/>
      <c r="M195" s="12"/>
      <c r="N195" s="12"/>
      <c r="O195" s="12"/>
      <c r="P195" s="12"/>
      <c r="Q195" s="12"/>
      <c r="R195" s="12"/>
      <c r="S195" s="12"/>
      <c r="T195" s="12"/>
      <c r="QL195" s="1036"/>
      <c r="QM195" s="1036"/>
      <c r="QN195" s="1036"/>
      <c r="QU195" s="1036"/>
      <c r="QV195" s="1036"/>
      <c r="QW195" s="1036"/>
      <c r="RD195" s="1036"/>
      <c r="RE195" s="1036"/>
      <c r="RF195" s="1036"/>
      <c r="RM195" s="1036"/>
      <c r="RN195" s="1036"/>
      <c r="RO195" s="1036"/>
    </row>
    <row r="196" spans="1:483" x14ac:dyDescent="0.2">
      <c r="A196" s="19"/>
      <c r="E196" s="12"/>
      <c r="F196" s="12"/>
      <c r="G196" s="12"/>
      <c r="H196" s="12"/>
      <c r="I196" s="12"/>
      <c r="J196" s="12"/>
      <c r="K196" s="12"/>
      <c r="L196" s="12"/>
      <c r="M196" s="12"/>
      <c r="N196" s="12"/>
      <c r="O196" s="12"/>
      <c r="P196" s="12"/>
      <c r="Q196" s="12"/>
      <c r="R196" s="12"/>
      <c r="S196" s="12"/>
      <c r="T196" s="12"/>
      <c r="QL196" s="1036"/>
      <c r="QM196" s="1036"/>
      <c r="QN196" s="1036"/>
      <c r="QU196" s="1036"/>
      <c r="QV196" s="1036"/>
      <c r="QW196" s="1036"/>
      <c r="RD196" s="1036"/>
      <c r="RE196" s="1036"/>
      <c r="RF196" s="1036"/>
      <c r="RM196" s="1036"/>
      <c r="RN196" s="1036"/>
      <c r="RO196" s="1036"/>
    </row>
    <row r="197" spans="1:483" x14ac:dyDescent="0.2">
      <c r="A197" s="19"/>
      <c r="E197" s="12"/>
      <c r="F197" s="12"/>
      <c r="G197" s="12"/>
      <c r="H197" s="12"/>
      <c r="I197" s="12"/>
      <c r="J197" s="12"/>
      <c r="K197" s="12"/>
      <c r="L197" s="12"/>
      <c r="M197" s="12"/>
      <c r="N197" s="12"/>
      <c r="O197" s="12"/>
      <c r="P197" s="12"/>
      <c r="Q197" s="12"/>
      <c r="R197" s="12"/>
      <c r="S197" s="12"/>
      <c r="T197" s="12"/>
      <c r="QL197" s="1036"/>
      <c r="QM197" s="1036"/>
      <c r="QN197" s="1036"/>
      <c r="QU197" s="1036"/>
      <c r="QV197" s="1036"/>
      <c r="QW197" s="1036"/>
      <c r="RD197" s="1036"/>
      <c r="RE197" s="1036"/>
      <c r="RF197" s="1036"/>
      <c r="RM197" s="1036"/>
      <c r="RN197" s="1036"/>
      <c r="RO197" s="1036"/>
    </row>
    <row r="198" spans="1:483" x14ac:dyDescent="0.2">
      <c r="A198" s="19"/>
      <c r="E198" s="12"/>
      <c r="F198" s="12"/>
      <c r="G198" s="12"/>
      <c r="H198" s="12"/>
      <c r="I198" s="12"/>
      <c r="J198" s="12"/>
      <c r="K198" s="12"/>
      <c r="L198" s="12"/>
      <c r="M198" s="12"/>
      <c r="N198" s="12"/>
      <c r="O198" s="12"/>
      <c r="P198" s="12"/>
      <c r="Q198" s="12"/>
      <c r="R198" s="12"/>
      <c r="S198" s="12"/>
      <c r="T198" s="12"/>
      <c r="QL198" s="1036"/>
      <c r="QM198" s="1036"/>
      <c r="QN198" s="1036"/>
      <c r="QU198" s="1036"/>
      <c r="QV198" s="1036"/>
      <c r="QW198" s="1036"/>
      <c r="RD198" s="1036"/>
      <c r="RE198" s="1036"/>
      <c r="RF198" s="1036"/>
      <c r="RM198" s="1036"/>
      <c r="RN198" s="1036"/>
      <c r="RO198" s="1036"/>
    </row>
    <row r="199" spans="1:483" x14ac:dyDescent="0.2">
      <c r="A199" s="19"/>
      <c r="E199" s="12"/>
      <c r="F199" s="12"/>
      <c r="G199" s="12"/>
      <c r="H199" s="12"/>
      <c r="I199" s="12"/>
      <c r="J199" s="12"/>
      <c r="K199" s="12"/>
      <c r="L199" s="12"/>
      <c r="M199" s="12"/>
      <c r="N199" s="12"/>
      <c r="O199" s="12"/>
      <c r="P199" s="12"/>
      <c r="Q199" s="12"/>
      <c r="R199" s="12"/>
      <c r="S199" s="12"/>
      <c r="T199" s="12"/>
      <c r="QL199" s="1036"/>
      <c r="QM199" s="1036"/>
      <c r="QN199" s="1036"/>
      <c r="QU199" s="1036"/>
      <c r="QV199" s="1036"/>
      <c r="QW199" s="1036"/>
      <c r="RD199" s="1036"/>
      <c r="RE199" s="1036"/>
      <c r="RF199" s="1036"/>
      <c r="RM199" s="1036"/>
      <c r="RN199" s="1036"/>
      <c r="RO199" s="1036"/>
    </row>
    <row r="200" spans="1:483" x14ac:dyDescent="0.2">
      <c r="A200" s="19"/>
      <c r="E200" s="12"/>
      <c r="F200" s="12"/>
      <c r="G200" s="12"/>
      <c r="H200" s="12"/>
      <c r="I200" s="12"/>
      <c r="J200" s="12"/>
      <c r="K200" s="12"/>
      <c r="L200" s="12"/>
      <c r="M200" s="12"/>
      <c r="N200" s="12"/>
      <c r="O200" s="12"/>
      <c r="P200" s="12"/>
      <c r="Q200" s="12"/>
      <c r="R200" s="12"/>
      <c r="S200" s="12"/>
      <c r="T200" s="12"/>
      <c r="QL200" s="1036"/>
      <c r="QM200" s="1036"/>
      <c r="QN200" s="1036"/>
      <c r="QU200" s="1036"/>
      <c r="QV200" s="1036"/>
      <c r="QW200" s="1036"/>
      <c r="RD200" s="1036"/>
      <c r="RE200" s="1036"/>
      <c r="RF200" s="1036"/>
      <c r="RM200" s="1036"/>
      <c r="RN200" s="1036"/>
      <c r="RO200" s="1036"/>
    </row>
    <row r="201" spans="1:483" x14ac:dyDescent="0.2">
      <c r="A201" s="19"/>
      <c r="E201" s="12"/>
      <c r="F201" s="12"/>
      <c r="G201" s="12"/>
      <c r="H201" s="12"/>
      <c r="I201" s="12"/>
      <c r="J201" s="12"/>
      <c r="K201" s="12"/>
      <c r="L201" s="12"/>
      <c r="M201" s="12"/>
      <c r="N201" s="12"/>
      <c r="O201" s="12"/>
      <c r="P201" s="12"/>
      <c r="Q201" s="12"/>
      <c r="R201" s="12"/>
      <c r="S201" s="12"/>
      <c r="T201" s="12"/>
      <c r="QL201" s="1036"/>
      <c r="QM201" s="1036"/>
      <c r="QN201" s="1036"/>
      <c r="QU201" s="1036"/>
      <c r="QV201" s="1036"/>
      <c r="QW201" s="1036"/>
      <c r="RD201" s="1036"/>
      <c r="RE201" s="1036"/>
      <c r="RF201" s="1036"/>
      <c r="RM201" s="1036"/>
      <c r="RN201" s="1036"/>
      <c r="RO201" s="1036"/>
    </row>
    <row r="202" spans="1:483" x14ac:dyDescent="0.2">
      <c r="A202" s="19"/>
      <c r="E202" s="12"/>
      <c r="F202" s="12"/>
      <c r="G202" s="12"/>
      <c r="H202" s="12"/>
      <c r="I202" s="12"/>
      <c r="J202" s="12"/>
      <c r="K202" s="12"/>
      <c r="L202" s="12"/>
      <c r="M202" s="12"/>
      <c r="N202" s="12"/>
      <c r="O202" s="12"/>
      <c r="P202" s="12"/>
      <c r="Q202" s="12"/>
      <c r="R202" s="12"/>
      <c r="S202" s="12"/>
      <c r="T202" s="12"/>
      <c r="QL202" s="1036"/>
      <c r="QM202" s="1036"/>
      <c r="QN202" s="1036"/>
      <c r="QU202" s="1036"/>
      <c r="QV202" s="1036"/>
      <c r="QW202" s="1036"/>
      <c r="RD202" s="1036"/>
      <c r="RE202" s="1036"/>
      <c r="RF202" s="1036"/>
      <c r="RM202" s="1036"/>
      <c r="RN202" s="1036"/>
      <c r="RO202" s="1036"/>
    </row>
    <row r="203" spans="1:483" x14ac:dyDescent="0.2">
      <c r="A203" s="19"/>
      <c r="E203" s="12"/>
      <c r="F203" s="12"/>
      <c r="G203" s="12"/>
      <c r="H203" s="12"/>
      <c r="I203" s="12"/>
      <c r="J203" s="12"/>
      <c r="K203" s="12"/>
      <c r="L203" s="12"/>
      <c r="M203" s="12"/>
      <c r="N203" s="12"/>
      <c r="O203" s="12"/>
      <c r="P203" s="12"/>
      <c r="Q203" s="12"/>
      <c r="R203" s="12"/>
      <c r="S203" s="12"/>
      <c r="T203" s="12"/>
      <c r="QL203" s="1036"/>
      <c r="QM203" s="1036"/>
      <c r="QN203" s="1036"/>
      <c r="QU203" s="1036"/>
      <c r="QV203" s="1036"/>
      <c r="QW203" s="1036"/>
      <c r="RD203" s="1036"/>
      <c r="RE203" s="1036"/>
      <c r="RF203" s="1036"/>
      <c r="RM203" s="1036"/>
      <c r="RN203" s="1036"/>
      <c r="RO203" s="1036"/>
    </row>
    <row r="204" spans="1:483" x14ac:dyDescent="0.2">
      <c r="A204" s="19"/>
      <c r="E204" s="12"/>
      <c r="F204" s="12"/>
      <c r="G204" s="12"/>
      <c r="H204" s="12"/>
      <c r="I204" s="12"/>
      <c r="J204" s="12"/>
      <c r="K204" s="12"/>
      <c r="L204" s="12"/>
      <c r="M204" s="12"/>
      <c r="N204" s="12"/>
      <c r="O204" s="12"/>
      <c r="P204" s="12"/>
      <c r="Q204" s="12"/>
      <c r="R204" s="12"/>
      <c r="S204" s="12"/>
      <c r="T204" s="12"/>
      <c r="QL204" s="1036"/>
      <c r="QM204" s="1036"/>
      <c r="QN204" s="1036"/>
      <c r="QU204" s="1036"/>
      <c r="QV204" s="1036"/>
      <c r="QW204" s="1036"/>
      <c r="RD204" s="1036"/>
      <c r="RE204" s="1036"/>
      <c r="RF204" s="1036"/>
      <c r="RM204" s="1036"/>
      <c r="RN204" s="1036"/>
      <c r="RO204" s="1036"/>
    </row>
    <row r="205" spans="1:483" x14ac:dyDescent="0.2">
      <c r="A205" s="19"/>
      <c r="E205" s="12"/>
      <c r="F205" s="12"/>
      <c r="G205" s="12"/>
      <c r="H205" s="12"/>
      <c r="I205" s="12"/>
      <c r="J205" s="12"/>
      <c r="K205" s="12"/>
      <c r="L205" s="12"/>
      <c r="M205" s="12"/>
      <c r="N205" s="12"/>
      <c r="O205" s="12"/>
      <c r="P205" s="12"/>
      <c r="Q205" s="12"/>
      <c r="R205" s="12"/>
      <c r="S205" s="12"/>
      <c r="T205" s="12"/>
      <c r="QL205" s="1036"/>
      <c r="QM205" s="1036"/>
      <c r="QN205" s="1036"/>
      <c r="QU205" s="1036"/>
      <c r="QV205" s="1036"/>
      <c r="QW205" s="1036"/>
      <c r="RD205" s="1036"/>
      <c r="RE205" s="1036"/>
      <c r="RF205" s="1036"/>
      <c r="RM205" s="1036"/>
      <c r="RN205" s="1036"/>
      <c r="RO205" s="1036"/>
    </row>
    <row r="206" spans="1:483" x14ac:dyDescent="0.2">
      <c r="A206" s="19"/>
      <c r="E206" s="12"/>
      <c r="F206" s="12"/>
      <c r="G206" s="12"/>
      <c r="H206" s="12"/>
      <c r="I206" s="12"/>
      <c r="J206" s="12"/>
      <c r="K206" s="12"/>
      <c r="L206" s="12"/>
      <c r="M206" s="12"/>
      <c r="N206" s="12"/>
      <c r="O206" s="12"/>
      <c r="P206" s="12"/>
      <c r="Q206" s="12"/>
      <c r="R206" s="12"/>
      <c r="S206" s="12"/>
      <c r="T206" s="12"/>
      <c r="QL206" s="1036"/>
      <c r="QM206" s="1036"/>
      <c r="QN206" s="1036"/>
      <c r="QU206" s="1036"/>
      <c r="QV206" s="1036"/>
      <c r="QW206" s="1036"/>
      <c r="RD206" s="1036"/>
      <c r="RE206" s="1036"/>
      <c r="RF206" s="1036"/>
      <c r="RM206" s="1036"/>
      <c r="RN206" s="1036"/>
      <c r="RO206" s="1036"/>
    </row>
    <row r="207" spans="1:483" x14ac:dyDescent="0.2">
      <c r="A207" s="19"/>
      <c r="E207" s="12"/>
      <c r="F207" s="12"/>
      <c r="G207" s="12"/>
      <c r="H207" s="12"/>
      <c r="I207" s="12"/>
      <c r="J207" s="12"/>
      <c r="K207" s="12"/>
      <c r="L207" s="12"/>
      <c r="M207" s="12"/>
      <c r="N207" s="12"/>
      <c r="O207" s="12"/>
      <c r="P207" s="12"/>
      <c r="Q207" s="12"/>
      <c r="R207" s="12"/>
      <c r="S207" s="12"/>
      <c r="T207" s="12"/>
      <c r="QL207" s="1036"/>
      <c r="QM207" s="1036"/>
      <c r="QN207" s="1036"/>
      <c r="QU207" s="1036"/>
      <c r="QV207" s="1036"/>
      <c r="QW207" s="1036"/>
      <c r="RD207" s="1036"/>
      <c r="RE207" s="1036"/>
      <c r="RF207" s="1036"/>
      <c r="RM207" s="1036"/>
      <c r="RN207" s="1036"/>
      <c r="RO207" s="1036"/>
    </row>
    <row r="208" spans="1:483" x14ac:dyDescent="0.2">
      <c r="A208" s="19"/>
      <c r="E208" s="12"/>
      <c r="F208" s="12"/>
      <c r="G208" s="12"/>
      <c r="H208" s="12"/>
      <c r="I208" s="12"/>
      <c r="J208" s="12"/>
      <c r="K208" s="12"/>
      <c r="L208" s="12"/>
      <c r="M208" s="12"/>
      <c r="N208" s="12"/>
      <c r="O208" s="12"/>
      <c r="P208" s="12"/>
      <c r="Q208" s="12"/>
      <c r="R208" s="12"/>
      <c r="S208" s="12"/>
      <c r="T208" s="12"/>
      <c r="QL208" s="1036"/>
      <c r="QM208" s="1036"/>
      <c r="QN208" s="1036"/>
      <c r="QU208" s="1036"/>
      <c r="QV208" s="1036"/>
      <c r="QW208" s="1036"/>
      <c r="RD208" s="1036"/>
      <c r="RE208" s="1036"/>
      <c r="RF208" s="1036"/>
      <c r="RM208" s="1036"/>
      <c r="RN208" s="1036"/>
      <c r="RO208" s="1036"/>
    </row>
    <row r="209" spans="1:483" x14ac:dyDescent="0.2">
      <c r="A209" s="19"/>
      <c r="E209" s="12"/>
      <c r="F209" s="12"/>
      <c r="G209" s="12"/>
      <c r="H209" s="12"/>
      <c r="I209" s="12"/>
      <c r="J209" s="12"/>
      <c r="K209" s="12"/>
      <c r="L209" s="12"/>
      <c r="M209" s="12"/>
      <c r="N209" s="12"/>
      <c r="O209" s="12"/>
      <c r="P209" s="12"/>
      <c r="Q209" s="12"/>
      <c r="R209" s="12"/>
      <c r="S209" s="12"/>
      <c r="T209" s="12"/>
      <c r="QL209" s="1036"/>
      <c r="QM209" s="1036"/>
      <c r="QN209" s="1036"/>
      <c r="QU209" s="1036"/>
      <c r="QV209" s="1036"/>
      <c r="QW209" s="1036"/>
      <c r="RD209" s="1036"/>
      <c r="RE209" s="1036"/>
      <c r="RF209" s="1036"/>
      <c r="RM209" s="1036"/>
      <c r="RN209" s="1036"/>
      <c r="RO209" s="1036"/>
    </row>
    <row r="210" spans="1:483" x14ac:dyDescent="0.2">
      <c r="A210" s="19"/>
      <c r="E210" s="12"/>
      <c r="F210" s="12"/>
      <c r="G210" s="12"/>
      <c r="H210" s="12"/>
      <c r="I210" s="12"/>
      <c r="J210" s="12"/>
      <c r="K210" s="12"/>
      <c r="L210" s="12"/>
      <c r="M210" s="12"/>
      <c r="N210" s="12"/>
      <c r="O210" s="12"/>
      <c r="P210" s="12"/>
      <c r="Q210" s="12"/>
      <c r="R210" s="12"/>
      <c r="S210" s="12"/>
      <c r="T210" s="12"/>
      <c r="QL210" s="1036"/>
      <c r="QM210" s="1036"/>
      <c r="QN210" s="1036"/>
      <c r="QU210" s="1036"/>
      <c r="QV210" s="1036"/>
      <c r="QW210" s="1036"/>
      <c r="RD210" s="1036"/>
      <c r="RE210" s="1036"/>
      <c r="RF210" s="1036"/>
      <c r="RM210" s="1036"/>
      <c r="RN210" s="1036"/>
      <c r="RO210" s="1036"/>
    </row>
    <row r="211" spans="1:483" x14ac:dyDescent="0.2">
      <c r="A211" s="19"/>
      <c r="E211" s="12"/>
      <c r="F211" s="12"/>
      <c r="G211" s="12"/>
      <c r="H211" s="12"/>
      <c r="I211" s="12"/>
      <c r="J211" s="12"/>
      <c r="K211" s="12"/>
      <c r="L211" s="12"/>
      <c r="M211" s="12"/>
      <c r="N211" s="12"/>
      <c r="O211" s="12"/>
      <c r="P211" s="12"/>
      <c r="Q211" s="12"/>
      <c r="R211" s="12"/>
      <c r="S211" s="12"/>
      <c r="T211" s="12"/>
      <c r="QL211" s="1036"/>
      <c r="QM211" s="1036"/>
      <c r="QN211" s="1036"/>
      <c r="QU211" s="1036"/>
      <c r="QV211" s="1036"/>
      <c r="QW211" s="1036"/>
      <c r="RD211" s="1036"/>
      <c r="RE211" s="1036"/>
      <c r="RF211" s="1036"/>
      <c r="RM211" s="1036"/>
      <c r="RN211" s="1036"/>
      <c r="RO211" s="1036"/>
    </row>
    <row r="212" spans="1:483" x14ac:dyDescent="0.2">
      <c r="A212" s="19"/>
      <c r="E212" s="12"/>
      <c r="F212" s="12"/>
      <c r="G212" s="12"/>
      <c r="H212" s="12"/>
      <c r="I212" s="12"/>
      <c r="J212" s="12"/>
      <c r="K212" s="12"/>
      <c r="L212" s="12"/>
      <c r="M212" s="12"/>
      <c r="N212" s="12"/>
      <c r="O212" s="12"/>
      <c r="P212" s="12"/>
      <c r="Q212" s="12"/>
      <c r="R212" s="12"/>
      <c r="S212" s="12"/>
      <c r="T212" s="12"/>
      <c r="QL212" s="1036"/>
      <c r="QM212" s="1036"/>
      <c r="QN212" s="1036"/>
      <c r="QU212" s="1036"/>
      <c r="QV212" s="1036"/>
      <c r="QW212" s="1036"/>
      <c r="RD212" s="1036"/>
      <c r="RE212" s="1036"/>
      <c r="RF212" s="1036"/>
      <c r="RM212" s="1036"/>
      <c r="RN212" s="1036"/>
      <c r="RO212" s="1036"/>
    </row>
    <row r="213" spans="1:483" x14ac:dyDescent="0.2">
      <c r="A213" s="19"/>
      <c r="E213" s="12"/>
      <c r="F213" s="12"/>
      <c r="G213" s="12"/>
      <c r="H213" s="12"/>
      <c r="I213" s="12"/>
      <c r="J213" s="12"/>
      <c r="K213" s="12"/>
      <c r="L213" s="12"/>
      <c r="M213" s="12"/>
      <c r="N213" s="12"/>
      <c r="O213" s="12"/>
      <c r="P213" s="12"/>
      <c r="Q213" s="12"/>
      <c r="R213" s="12"/>
      <c r="S213" s="12"/>
      <c r="T213" s="12"/>
      <c r="QL213" s="1036"/>
      <c r="QM213" s="1036"/>
      <c r="QN213" s="1036"/>
      <c r="QU213" s="1036"/>
      <c r="QV213" s="1036"/>
      <c r="QW213" s="1036"/>
      <c r="RD213" s="1036"/>
      <c r="RE213" s="1036"/>
      <c r="RF213" s="1036"/>
      <c r="RM213" s="1036"/>
      <c r="RN213" s="1036"/>
      <c r="RO213" s="1036"/>
    </row>
    <row r="214" spans="1:483" x14ac:dyDescent="0.2">
      <c r="A214" s="19"/>
      <c r="E214" s="12"/>
      <c r="F214" s="12"/>
      <c r="G214" s="12"/>
      <c r="H214" s="12"/>
      <c r="I214" s="12"/>
      <c r="J214" s="12"/>
      <c r="K214" s="12"/>
      <c r="L214" s="12"/>
      <c r="M214" s="12"/>
      <c r="N214" s="12"/>
      <c r="O214" s="12"/>
      <c r="P214" s="12"/>
      <c r="Q214" s="12"/>
      <c r="R214" s="12"/>
      <c r="S214" s="12"/>
      <c r="T214" s="12"/>
      <c r="QL214" s="1036"/>
      <c r="QM214" s="1036"/>
      <c r="QN214" s="1036"/>
      <c r="QU214" s="1036"/>
      <c r="QV214" s="1036"/>
      <c r="QW214" s="1036"/>
      <c r="RD214" s="1036"/>
      <c r="RE214" s="1036"/>
      <c r="RF214" s="1036"/>
      <c r="RM214" s="1036"/>
      <c r="RN214" s="1036"/>
      <c r="RO214" s="1036"/>
    </row>
    <row r="215" spans="1:483" x14ac:dyDescent="0.2">
      <c r="A215" s="19"/>
      <c r="E215" s="12"/>
      <c r="F215" s="12"/>
      <c r="G215" s="12"/>
      <c r="H215" s="12"/>
      <c r="I215" s="12"/>
      <c r="J215" s="12"/>
      <c r="K215" s="12"/>
      <c r="L215" s="12"/>
      <c r="M215" s="12"/>
      <c r="N215" s="12"/>
      <c r="O215" s="12"/>
      <c r="P215" s="12"/>
      <c r="Q215" s="12"/>
      <c r="R215" s="12"/>
      <c r="S215" s="12"/>
      <c r="T215" s="12"/>
      <c r="QL215" s="1036"/>
      <c r="QM215" s="1036"/>
      <c r="QN215" s="1036"/>
      <c r="QU215" s="1036"/>
      <c r="QV215" s="1036"/>
      <c r="QW215" s="1036"/>
      <c r="RD215" s="1036"/>
      <c r="RE215" s="1036"/>
      <c r="RF215" s="1036"/>
      <c r="RM215" s="1036"/>
      <c r="RN215" s="1036"/>
      <c r="RO215" s="1036"/>
    </row>
    <row r="216" spans="1:483" x14ac:dyDescent="0.2">
      <c r="A216" s="19"/>
      <c r="E216" s="12"/>
      <c r="F216" s="12"/>
      <c r="G216" s="12"/>
      <c r="H216" s="12"/>
      <c r="I216" s="12"/>
      <c r="J216" s="12"/>
      <c r="K216" s="12"/>
      <c r="L216" s="12"/>
      <c r="M216" s="12"/>
      <c r="N216" s="12"/>
      <c r="O216" s="12"/>
      <c r="P216" s="12"/>
      <c r="Q216" s="12"/>
      <c r="R216" s="12"/>
      <c r="S216" s="12"/>
      <c r="T216" s="12"/>
      <c r="QL216" s="1036"/>
      <c r="QM216" s="1036"/>
      <c r="QN216" s="1036"/>
      <c r="QU216" s="1036"/>
      <c r="QV216" s="1036"/>
      <c r="QW216" s="1036"/>
      <c r="RD216" s="1036"/>
      <c r="RE216" s="1036"/>
      <c r="RF216" s="1036"/>
      <c r="RM216" s="1036"/>
      <c r="RN216" s="1036"/>
      <c r="RO216" s="1036"/>
    </row>
    <row r="217" spans="1:483" x14ac:dyDescent="0.2">
      <c r="A217" s="19"/>
      <c r="E217" s="12"/>
      <c r="F217" s="12"/>
      <c r="G217" s="12"/>
      <c r="H217" s="12"/>
      <c r="I217" s="12"/>
      <c r="J217" s="12"/>
      <c r="K217" s="12"/>
      <c r="L217" s="12"/>
      <c r="M217" s="12"/>
      <c r="N217" s="12"/>
      <c r="O217" s="12"/>
      <c r="P217" s="12"/>
      <c r="Q217" s="12"/>
      <c r="R217" s="12"/>
      <c r="S217" s="12"/>
      <c r="T217" s="12"/>
      <c r="QL217" s="1036"/>
      <c r="QM217" s="1036"/>
      <c r="QN217" s="1036"/>
      <c r="QU217" s="1036"/>
      <c r="QV217" s="1036"/>
      <c r="QW217" s="1036"/>
      <c r="RD217" s="1036"/>
      <c r="RE217" s="1036"/>
      <c r="RF217" s="1036"/>
      <c r="RM217" s="1036"/>
      <c r="RN217" s="1036"/>
      <c r="RO217" s="1036"/>
    </row>
    <row r="218" spans="1:483" x14ac:dyDescent="0.2">
      <c r="A218" s="19"/>
      <c r="E218" s="12"/>
      <c r="F218" s="12"/>
      <c r="G218" s="12"/>
      <c r="H218" s="12"/>
      <c r="I218" s="12"/>
      <c r="J218" s="12"/>
      <c r="K218" s="12"/>
      <c r="L218" s="12"/>
      <c r="M218" s="12"/>
      <c r="N218" s="12"/>
      <c r="O218" s="12"/>
      <c r="P218" s="12"/>
      <c r="Q218" s="12"/>
      <c r="R218" s="12"/>
      <c r="S218" s="12"/>
      <c r="T218" s="12"/>
      <c r="QL218" s="1036"/>
      <c r="QM218" s="1036"/>
      <c r="QN218" s="1036"/>
      <c r="QU218" s="1036"/>
      <c r="QV218" s="1036"/>
      <c r="QW218" s="1036"/>
      <c r="RD218" s="1036"/>
      <c r="RE218" s="1036"/>
      <c r="RF218" s="1036"/>
      <c r="RM218" s="1036"/>
      <c r="RN218" s="1036"/>
      <c r="RO218" s="1036"/>
    </row>
    <row r="219" spans="1:483" x14ac:dyDescent="0.2">
      <c r="A219" s="19"/>
      <c r="E219" s="12"/>
      <c r="F219" s="12"/>
      <c r="G219" s="12"/>
      <c r="H219" s="12"/>
      <c r="I219" s="12"/>
      <c r="J219" s="12"/>
      <c r="K219" s="12"/>
      <c r="L219" s="12"/>
      <c r="M219" s="12"/>
      <c r="N219" s="12"/>
      <c r="O219" s="12"/>
      <c r="P219" s="12"/>
      <c r="Q219" s="12"/>
      <c r="R219" s="12"/>
      <c r="S219" s="12"/>
      <c r="T219" s="12"/>
      <c r="QL219" s="1036"/>
      <c r="QM219" s="1036"/>
      <c r="QN219" s="1036"/>
      <c r="QU219" s="1036"/>
      <c r="QV219" s="1036"/>
      <c r="QW219" s="1036"/>
      <c r="RD219" s="1036"/>
      <c r="RE219" s="1036"/>
      <c r="RF219" s="1036"/>
      <c r="RM219" s="1036"/>
      <c r="RN219" s="1036"/>
      <c r="RO219" s="1036"/>
    </row>
    <row r="220" spans="1:483" x14ac:dyDescent="0.2">
      <c r="A220" s="19"/>
      <c r="E220" s="12"/>
      <c r="F220" s="12"/>
      <c r="G220" s="12"/>
      <c r="H220" s="12"/>
      <c r="I220" s="12"/>
      <c r="J220" s="12"/>
      <c r="K220" s="12"/>
      <c r="L220" s="12"/>
      <c r="M220" s="12"/>
      <c r="N220" s="12"/>
      <c r="O220" s="12"/>
      <c r="P220" s="12"/>
      <c r="Q220" s="12"/>
      <c r="R220" s="12"/>
      <c r="S220" s="12"/>
      <c r="T220" s="12"/>
      <c r="QL220" s="1036"/>
      <c r="QM220" s="1036"/>
      <c r="QN220" s="1036"/>
      <c r="QU220" s="1036"/>
      <c r="QV220" s="1036"/>
      <c r="QW220" s="1036"/>
      <c r="RD220" s="1036"/>
      <c r="RE220" s="1036"/>
      <c r="RF220" s="1036"/>
      <c r="RM220" s="1036"/>
      <c r="RN220" s="1036"/>
      <c r="RO220" s="1036"/>
    </row>
    <row r="221" spans="1:483" x14ac:dyDescent="0.2">
      <c r="A221" s="19"/>
      <c r="E221" s="12"/>
      <c r="F221" s="12"/>
      <c r="G221" s="12"/>
      <c r="H221" s="12"/>
      <c r="I221" s="12"/>
      <c r="J221" s="12"/>
      <c r="K221" s="12"/>
      <c r="L221" s="12"/>
      <c r="M221" s="12"/>
      <c r="N221" s="12"/>
      <c r="O221" s="12"/>
      <c r="P221" s="12"/>
      <c r="Q221" s="12"/>
      <c r="R221" s="12"/>
      <c r="S221" s="12"/>
      <c r="T221" s="12"/>
      <c r="QL221" s="1036"/>
      <c r="QM221" s="1036"/>
      <c r="QN221" s="1036"/>
      <c r="QU221" s="1036"/>
      <c r="QV221" s="1036"/>
      <c r="QW221" s="1036"/>
      <c r="RD221" s="1036"/>
      <c r="RE221" s="1036"/>
      <c r="RF221" s="1036"/>
      <c r="RM221" s="1036"/>
      <c r="RN221" s="1036"/>
      <c r="RO221" s="1036"/>
    </row>
    <row r="222" spans="1:483" x14ac:dyDescent="0.2">
      <c r="A222" s="19"/>
      <c r="E222" s="12"/>
      <c r="F222" s="12"/>
      <c r="G222" s="12"/>
      <c r="H222" s="12"/>
      <c r="I222" s="12"/>
      <c r="J222" s="12"/>
      <c r="K222" s="12"/>
      <c r="L222" s="12"/>
      <c r="M222" s="12"/>
      <c r="N222" s="12"/>
      <c r="O222" s="12"/>
      <c r="P222" s="12"/>
      <c r="Q222" s="12"/>
      <c r="R222" s="12"/>
      <c r="S222" s="12"/>
      <c r="T222" s="12"/>
      <c r="QL222" s="1036"/>
      <c r="QM222" s="1036"/>
      <c r="QN222" s="1036"/>
      <c r="QU222" s="1036"/>
      <c r="QV222" s="1036"/>
      <c r="QW222" s="1036"/>
      <c r="RD222" s="1036"/>
      <c r="RE222" s="1036"/>
      <c r="RF222" s="1036"/>
      <c r="RM222" s="1036"/>
      <c r="RN222" s="1036"/>
      <c r="RO222" s="1036"/>
    </row>
    <row r="223" spans="1:483" x14ac:dyDescent="0.2">
      <c r="A223" s="19"/>
      <c r="E223" s="12"/>
      <c r="F223" s="12"/>
      <c r="G223" s="12"/>
      <c r="H223" s="12"/>
      <c r="I223" s="12"/>
      <c r="J223" s="12"/>
      <c r="K223" s="12"/>
      <c r="L223" s="12"/>
      <c r="M223" s="12"/>
      <c r="N223" s="12"/>
      <c r="O223" s="12"/>
      <c r="P223" s="12"/>
      <c r="Q223" s="12"/>
      <c r="R223" s="12"/>
      <c r="S223" s="12"/>
      <c r="T223" s="12"/>
      <c r="QL223" s="1036"/>
      <c r="QM223" s="1036"/>
      <c r="QN223" s="1036"/>
      <c r="QU223" s="1036"/>
      <c r="QV223" s="1036"/>
      <c r="QW223" s="1036"/>
      <c r="RD223" s="1036"/>
      <c r="RE223" s="1036"/>
      <c r="RF223" s="1036"/>
      <c r="RM223" s="1036"/>
      <c r="RN223" s="1036"/>
      <c r="RO223" s="1036"/>
    </row>
    <row r="224" spans="1:483" x14ac:dyDescent="0.2">
      <c r="A224" s="19"/>
      <c r="E224" s="12"/>
      <c r="F224" s="12"/>
      <c r="G224" s="12"/>
      <c r="H224" s="12"/>
      <c r="I224" s="12"/>
      <c r="J224" s="12"/>
      <c r="K224" s="12"/>
      <c r="L224" s="12"/>
      <c r="M224" s="12"/>
      <c r="N224" s="12"/>
      <c r="O224" s="12"/>
      <c r="P224" s="12"/>
      <c r="Q224" s="12"/>
      <c r="R224" s="12"/>
      <c r="S224" s="12"/>
      <c r="T224" s="12"/>
      <c r="QL224" s="1036"/>
      <c r="QM224" s="1036"/>
      <c r="QN224" s="1036"/>
      <c r="QU224" s="1036"/>
      <c r="QV224" s="1036"/>
      <c r="QW224" s="1036"/>
      <c r="RD224" s="1036"/>
      <c r="RE224" s="1036"/>
      <c r="RF224" s="1036"/>
      <c r="RM224" s="1036"/>
      <c r="RN224" s="1036"/>
      <c r="RO224" s="1036"/>
    </row>
    <row r="225" spans="1:483" x14ac:dyDescent="0.2">
      <c r="A225" s="19"/>
      <c r="E225" s="12"/>
      <c r="F225" s="12"/>
      <c r="G225" s="12"/>
      <c r="H225" s="12"/>
      <c r="I225" s="12"/>
      <c r="J225" s="12"/>
      <c r="K225" s="12"/>
      <c r="L225" s="12"/>
      <c r="M225" s="12"/>
      <c r="N225" s="12"/>
      <c r="O225" s="12"/>
      <c r="P225" s="12"/>
      <c r="Q225" s="12"/>
      <c r="R225" s="12"/>
      <c r="S225" s="12"/>
      <c r="T225" s="12"/>
      <c r="QL225" s="1036"/>
      <c r="QM225" s="1036"/>
      <c r="QN225" s="1036"/>
      <c r="QU225" s="1036"/>
      <c r="QV225" s="1036"/>
      <c r="QW225" s="1036"/>
      <c r="RD225" s="1036"/>
      <c r="RE225" s="1036"/>
      <c r="RF225" s="1036"/>
      <c r="RM225" s="1036"/>
      <c r="RN225" s="1036"/>
      <c r="RO225" s="1036"/>
    </row>
    <row r="226" spans="1:483" x14ac:dyDescent="0.2">
      <c r="A226" s="19"/>
      <c r="E226" s="12"/>
      <c r="F226" s="12"/>
      <c r="G226" s="12"/>
      <c r="H226" s="12"/>
      <c r="I226" s="12"/>
      <c r="J226" s="12"/>
      <c r="K226" s="12"/>
      <c r="L226" s="12"/>
      <c r="M226" s="12"/>
      <c r="N226" s="12"/>
      <c r="O226" s="12"/>
      <c r="P226" s="12"/>
      <c r="Q226" s="12"/>
      <c r="R226" s="12"/>
      <c r="S226" s="12"/>
      <c r="T226" s="12"/>
      <c r="QL226" s="1036"/>
      <c r="QM226" s="1036"/>
      <c r="QN226" s="1036"/>
      <c r="QU226" s="1036"/>
      <c r="QV226" s="1036"/>
      <c r="QW226" s="1036"/>
      <c r="RD226" s="1036"/>
      <c r="RE226" s="1036"/>
      <c r="RF226" s="1036"/>
      <c r="RM226" s="1036"/>
      <c r="RN226" s="1036"/>
      <c r="RO226" s="1036"/>
    </row>
    <row r="227" spans="1:483" x14ac:dyDescent="0.2">
      <c r="A227" s="19"/>
      <c r="E227" s="12"/>
      <c r="F227" s="12"/>
      <c r="G227" s="12"/>
      <c r="H227" s="12"/>
      <c r="I227" s="12"/>
      <c r="J227" s="12"/>
      <c r="K227" s="12"/>
      <c r="L227" s="12"/>
      <c r="M227" s="12"/>
      <c r="N227" s="12"/>
      <c r="O227" s="12"/>
      <c r="P227" s="12"/>
      <c r="Q227" s="12"/>
      <c r="R227" s="12"/>
      <c r="S227" s="12"/>
      <c r="T227" s="12"/>
      <c r="QL227" s="1036"/>
      <c r="QM227" s="1036"/>
      <c r="QN227" s="1036"/>
      <c r="QU227" s="1036"/>
      <c r="QV227" s="1036"/>
      <c r="QW227" s="1036"/>
      <c r="RD227" s="1036"/>
      <c r="RE227" s="1036"/>
      <c r="RF227" s="1036"/>
      <c r="RM227" s="1036"/>
      <c r="RN227" s="1036"/>
      <c r="RO227" s="1036"/>
    </row>
    <row r="228" spans="1:483" x14ac:dyDescent="0.2">
      <c r="A228" s="19"/>
      <c r="E228" s="12"/>
      <c r="F228" s="12"/>
      <c r="G228" s="12"/>
      <c r="H228" s="12"/>
      <c r="I228" s="12"/>
      <c r="J228" s="12"/>
      <c r="K228" s="12"/>
      <c r="L228" s="12"/>
      <c r="M228" s="12"/>
      <c r="N228" s="12"/>
      <c r="O228" s="12"/>
      <c r="P228" s="12"/>
      <c r="Q228" s="12"/>
      <c r="R228" s="12"/>
      <c r="S228" s="12"/>
      <c r="T228" s="12"/>
      <c r="QL228" s="1036"/>
      <c r="QM228" s="1036"/>
      <c r="QN228" s="1036"/>
      <c r="QU228" s="1036"/>
      <c r="QV228" s="1036"/>
      <c r="QW228" s="1036"/>
      <c r="RD228" s="1036"/>
      <c r="RE228" s="1036"/>
      <c r="RF228" s="1036"/>
      <c r="RM228" s="1036"/>
      <c r="RN228" s="1036"/>
      <c r="RO228" s="1036"/>
    </row>
    <row r="229" spans="1:483" x14ac:dyDescent="0.2">
      <c r="A229" s="19"/>
      <c r="E229" s="12"/>
      <c r="F229" s="12"/>
      <c r="G229" s="12"/>
      <c r="H229" s="12"/>
      <c r="I229" s="12"/>
      <c r="J229" s="12"/>
      <c r="K229" s="12"/>
      <c r="L229" s="12"/>
      <c r="M229" s="12"/>
      <c r="N229" s="12"/>
      <c r="O229" s="12"/>
      <c r="P229" s="12"/>
      <c r="Q229" s="12"/>
      <c r="R229" s="12"/>
      <c r="S229" s="12"/>
      <c r="T229" s="12"/>
      <c r="QL229" s="1036"/>
      <c r="QM229" s="1036"/>
      <c r="QN229" s="1036"/>
      <c r="QU229" s="1036"/>
      <c r="QV229" s="1036"/>
      <c r="QW229" s="1036"/>
      <c r="RD229" s="1036"/>
      <c r="RE229" s="1036"/>
      <c r="RF229" s="1036"/>
      <c r="RM229" s="1036"/>
      <c r="RN229" s="1036"/>
      <c r="RO229" s="1036"/>
    </row>
    <row r="230" spans="1:483" x14ac:dyDescent="0.2">
      <c r="A230" s="19"/>
      <c r="E230" s="12"/>
      <c r="F230" s="12"/>
      <c r="G230" s="12"/>
      <c r="H230" s="12"/>
      <c r="I230" s="12"/>
      <c r="J230" s="12"/>
      <c r="K230" s="12"/>
      <c r="L230" s="12"/>
      <c r="M230" s="12"/>
      <c r="N230" s="12"/>
      <c r="O230" s="12"/>
      <c r="P230" s="12"/>
      <c r="Q230" s="12"/>
      <c r="R230" s="12"/>
      <c r="S230" s="12"/>
      <c r="T230" s="12"/>
      <c r="QL230" s="1036"/>
      <c r="QM230" s="1036"/>
      <c r="QN230" s="1036"/>
      <c r="QU230" s="1036"/>
      <c r="QV230" s="1036"/>
      <c r="QW230" s="1036"/>
      <c r="RD230" s="1036"/>
      <c r="RE230" s="1036"/>
      <c r="RF230" s="1036"/>
      <c r="RM230" s="1036"/>
      <c r="RN230" s="1036"/>
      <c r="RO230" s="1036"/>
    </row>
    <row r="231" spans="1:483" x14ac:dyDescent="0.2">
      <c r="A231" s="19"/>
      <c r="E231" s="12"/>
      <c r="F231" s="12"/>
      <c r="G231" s="12"/>
      <c r="H231" s="12"/>
      <c r="I231" s="12"/>
      <c r="J231" s="12"/>
      <c r="K231" s="12"/>
      <c r="L231" s="12"/>
      <c r="M231" s="12"/>
      <c r="N231" s="12"/>
      <c r="O231" s="12"/>
      <c r="P231" s="12"/>
      <c r="Q231" s="12"/>
      <c r="R231" s="12"/>
      <c r="S231" s="12"/>
      <c r="T231" s="12"/>
      <c r="QL231" s="1036"/>
      <c r="QM231" s="1036"/>
      <c r="QN231" s="1036"/>
      <c r="QU231" s="1036"/>
      <c r="QV231" s="1036"/>
      <c r="QW231" s="1036"/>
      <c r="RD231" s="1036"/>
      <c r="RE231" s="1036"/>
      <c r="RF231" s="1036"/>
      <c r="RM231" s="1036"/>
      <c r="RN231" s="1036"/>
      <c r="RO231" s="1036"/>
    </row>
    <row r="232" spans="1:483" x14ac:dyDescent="0.2">
      <c r="A232" s="19"/>
      <c r="E232" s="12"/>
      <c r="F232" s="12"/>
      <c r="G232" s="12"/>
      <c r="H232" s="12"/>
      <c r="I232" s="12"/>
      <c r="J232" s="12"/>
      <c r="K232" s="12"/>
      <c r="L232" s="12"/>
      <c r="M232" s="12"/>
      <c r="N232" s="12"/>
      <c r="O232" s="12"/>
      <c r="P232" s="12"/>
      <c r="Q232" s="12"/>
      <c r="R232" s="12"/>
      <c r="S232" s="12"/>
      <c r="T232" s="12"/>
      <c r="QL232" s="1036"/>
      <c r="QM232" s="1036"/>
      <c r="QN232" s="1036"/>
      <c r="QU232" s="1036"/>
      <c r="QV232" s="1036"/>
      <c r="QW232" s="1036"/>
      <c r="RD232" s="1036"/>
      <c r="RE232" s="1036"/>
      <c r="RF232" s="1036"/>
      <c r="RM232" s="1036"/>
      <c r="RN232" s="1036"/>
      <c r="RO232" s="1036"/>
    </row>
    <row r="233" spans="1:483" x14ac:dyDescent="0.2">
      <c r="A233" s="19"/>
      <c r="E233" s="12"/>
      <c r="F233" s="12"/>
      <c r="G233" s="12"/>
      <c r="H233" s="12"/>
      <c r="I233" s="12"/>
      <c r="J233" s="12"/>
      <c r="K233" s="12"/>
      <c r="L233" s="12"/>
      <c r="M233" s="12"/>
      <c r="N233" s="12"/>
      <c r="O233" s="12"/>
      <c r="P233" s="12"/>
      <c r="Q233" s="12"/>
      <c r="R233" s="12"/>
      <c r="S233" s="12"/>
      <c r="T233" s="12"/>
      <c r="QL233" s="1036"/>
      <c r="QM233" s="1036"/>
      <c r="QN233" s="1036"/>
      <c r="QU233" s="1036"/>
      <c r="QV233" s="1036"/>
      <c r="QW233" s="1036"/>
      <c r="RD233" s="1036"/>
      <c r="RE233" s="1036"/>
      <c r="RF233" s="1036"/>
      <c r="RM233" s="1036"/>
      <c r="RN233" s="1036"/>
      <c r="RO233" s="1036"/>
    </row>
    <row r="234" spans="1:483" x14ac:dyDescent="0.2">
      <c r="A234" s="19"/>
      <c r="E234" s="12"/>
      <c r="F234" s="12"/>
      <c r="G234" s="12"/>
      <c r="H234" s="12"/>
      <c r="I234" s="12"/>
      <c r="J234" s="12"/>
      <c r="K234" s="12"/>
      <c r="L234" s="12"/>
      <c r="M234" s="12"/>
      <c r="N234" s="12"/>
      <c r="O234" s="12"/>
      <c r="P234" s="12"/>
      <c r="Q234" s="12"/>
      <c r="R234" s="12"/>
      <c r="S234" s="12"/>
      <c r="T234" s="12"/>
      <c r="QL234" s="1036"/>
      <c r="QM234" s="1036"/>
      <c r="QN234" s="1036"/>
      <c r="QU234" s="1036"/>
      <c r="QV234" s="1036"/>
      <c r="QW234" s="1036"/>
      <c r="RD234" s="1036"/>
      <c r="RE234" s="1036"/>
      <c r="RF234" s="1036"/>
      <c r="RM234" s="1036"/>
      <c r="RN234" s="1036"/>
      <c r="RO234" s="1036"/>
    </row>
    <row r="235" spans="1:483" x14ac:dyDescent="0.2">
      <c r="A235" s="19"/>
      <c r="E235" s="12"/>
      <c r="F235" s="12"/>
      <c r="G235" s="12"/>
      <c r="H235" s="12"/>
      <c r="I235" s="12"/>
      <c r="J235" s="12"/>
      <c r="K235" s="12"/>
      <c r="L235" s="12"/>
      <c r="M235" s="12"/>
      <c r="N235" s="12"/>
      <c r="O235" s="12"/>
      <c r="P235" s="12"/>
      <c r="Q235" s="12"/>
      <c r="R235" s="12"/>
      <c r="S235" s="12"/>
      <c r="T235" s="12"/>
      <c r="QL235" s="1036"/>
      <c r="QM235" s="1036"/>
      <c r="QN235" s="1036"/>
      <c r="QU235" s="1036"/>
      <c r="QV235" s="1036"/>
      <c r="QW235" s="1036"/>
      <c r="RD235" s="1036"/>
      <c r="RE235" s="1036"/>
      <c r="RF235" s="1036"/>
      <c r="RM235" s="1036"/>
      <c r="RN235" s="1036"/>
      <c r="RO235" s="1036"/>
    </row>
    <row r="236" spans="1:483" x14ac:dyDescent="0.2">
      <c r="A236" s="19"/>
      <c r="E236" s="12"/>
      <c r="F236" s="12"/>
      <c r="G236" s="12"/>
      <c r="H236" s="12"/>
      <c r="I236" s="12"/>
      <c r="J236" s="12"/>
      <c r="K236" s="12"/>
      <c r="L236" s="12"/>
      <c r="M236" s="12"/>
      <c r="N236" s="12"/>
      <c r="O236" s="12"/>
      <c r="P236" s="12"/>
      <c r="Q236" s="12"/>
      <c r="R236" s="12"/>
      <c r="S236" s="12"/>
      <c r="T236" s="12"/>
      <c r="QL236" s="1036"/>
      <c r="QM236" s="1036"/>
      <c r="QN236" s="1036"/>
      <c r="QU236" s="1036"/>
      <c r="QV236" s="1036"/>
      <c r="QW236" s="1036"/>
      <c r="RD236" s="1036"/>
      <c r="RE236" s="1036"/>
      <c r="RF236" s="1036"/>
      <c r="RM236" s="1036"/>
      <c r="RN236" s="1036"/>
      <c r="RO236" s="1036"/>
    </row>
    <row r="237" spans="1:483" x14ac:dyDescent="0.2">
      <c r="A237" s="19"/>
      <c r="E237" s="12"/>
      <c r="F237" s="12"/>
      <c r="G237" s="12"/>
      <c r="H237" s="12"/>
      <c r="I237" s="12"/>
      <c r="J237" s="12"/>
      <c r="K237" s="12"/>
      <c r="L237" s="12"/>
      <c r="M237" s="12"/>
      <c r="N237" s="12"/>
      <c r="O237" s="12"/>
      <c r="P237" s="12"/>
      <c r="Q237" s="12"/>
      <c r="R237" s="12"/>
      <c r="S237" s="12"/>
      <c r="T237" s="12"/>
      <c r="QL237" s="1036"/>
      <c r="QM237" s="1036"/>
      <c r="QN237" s="1036"/>
      <c r="QU237" s="1036"/>
      <c r="QV237" s="1036"/>
      <c r="QW237" s="1036"/>
      <c r="RD237" s="1036"/>
      <c r="RE237" s="1036"/>
      <c r="RF237" s="1036"/>
      <c r="RM237" s="1036"/>
      <c r="RN237" s="1036"/>
      <c r="RO237" s="1036"/>
    </row>
    <row r="238" spans="1:483" x14ac:dyDescent="0.2">
      <c r="A238" s="19"/>
      <c r="E238" s="12"/>
      <c r="F238" s="12"/>
      <c r="G238" s="12"/>
      <c r="H238" s="12"/>
      <c r="I238" s="12"/>
      <c r="J238" s="12"/>
      <c r="K238" s="12"/>
      <c r="L238" s="12"/>
      <c r="M238" s="12"/>
      <c r="N238" s="12"/>
      <c r="O238" s="12"/>
      <c r="P238" s="12"/>
      <c r="Q238" s="12"/>
      <c r="R238" s="12"/>
      <c r="S238" s="12"/>
      <c r="T238" s="12"/>
      <c r="QL238" s="1036"/>
      <c r="QM238" s="1036"/>
      <c r="QN238" s="1036"/>
      <c r="QU238" s="1036"/>
      <c r="QV238" s="1036"/>
      <c r="QW238" s="1036"/>
      <c r="RD238" s="1036"/>
      <c r="RE238" s="1036"/>
      <c r="RF238" s="1036"/>
      <c r="RM238" s="1036"/>
      <c r="RN238" s="1036"/>
      <c r="RO238" s="1036"/>
    </row>
    <row r="239" spans="1:483" x14ac:dyDescent="0.2">
      <c r="A239" s="19"/>
      <c r="E239" s="12"/>
      <c r="F239" s="12"/>
      <c r="G239" s="12"/>
      <c r="H239" s="12"/>
      <c r="I239" s="12"/>
      <c r="J239" s="12"/>
      <c r="K239" s="12"/>
      <c r="L239" s="12"/>
      <c r="M239" s="12"/>
      <c r="N239" s="12"/>
      <c r="O239" s="12"/>
      <c r="P239" s="12"/>
      <c r="Q239" s="12"/>
      <c r="R239" s="12"/>
      <c r="S239" s="12"/>
      <c r="T239" s="12"/>
      <c r="QL239" s="1036"/>
      <c r="QM239" s="1036"/>
      <c r="QN239" s="1036"/>
      <c r="QU239" s="1036"/>
      <c r="QV239" s="1036"/>
      <c r="QW239" s="1036"/>
      <c r="RD239" s="1036"/>
      <c r="RE239" s="1036"/>
      <c r="RF239" s="1036"/>
      <c r="RM239" s="1036"/>
      <c r="RN239" s="1036"/>
      <c r="RO239" s="1036"/>
    </row>
    <row r="240" spans="1:483" x14ac:dyDescent="0.2">
      <c r="A240" s="19"/>
      <c r="E240" s="12"/>
      <c r="F240" s="12"/>
      <c r="G240" s="12"/>
      <c r="H240" s="12"/>
      <c r="I240" s="12"/>
      <c r="J240" s="12"/>
      <c r="K240" s="12"/>
      <c r="L240" s="12"/>
      <c r="M240" s="12"/>
      <c r="N240" s="12"/>
      <c r="O240" s="12"/>
      <c r="P240" s="12"/>
      <c r="Q240" s="12"/>
      <c r="R240" s="12"/>
      <c r="S240" s="12"/>
      <c r="T240" s="12"/>
      <c r="QL240" s="1036"/>
      <c r="QM240" s="1036"/>
      <c r="QN240" s="1036"/>
      <c r="QU240" s="1036"/>
      <c r="QV240" s="1036"/>
      <c r="QW240" s="1036"/>
      <c r="RD240" s="1036"/>
      <c r="RE240" s="1036"/>
      <c r="RF240" s="1036"/>
      <c r="RM240" s="1036"/>
      <c r="RN240" s="1036"/>
      <c r="RO240" s="1036"/>
    </row>
    <row r="241" spans="1:483" x14ac:dyDescent="0.2">
      <c r="A241" s="19"/>
      <c r="E241" s="12"/>
      <c r="F241" s="12"/>
      <c r="G241" s="12"/>
      <c r="H241" s="12"/>
      <c r="I241" s="12"/>
      <c r="J241" s="12"/>
      <c r="K241" s="12"/>
      <c r="L241" s="12"/>
      <c r="M241" s="12"/>
      <c r="N241" s="12"/>
      <c r="O241" s="12"/>
      <c r="P241" s="12"/>
      <c r="Q241" s="12"/>
      <c r="R241" s="12"/>
      <c r="S241" s="12"/>
      <c r="T241" s="12"/>
      <c r="QL241" s="1036"/>
      <c r="QM241" s="1036"/>
      <c r="QN241" s="1036"/>
      <c r="QU241" s="1036"/>
      <c r="QV241" s="1036"/>
      <c r="QW241" s="1036"/>
      <c r="RD241" s="1036"/>
      <c r="RE241" s="1036"/>
      <c r="RF241" s="1036"/>
      <c r="RM241" s="1036"/>
      <c r="RN241" s="1036"/>
      <c r="RO241" s="1036"/>
    </row>
    <row r="242" spans="1:483" x14ac:dyDescent="0.2">
      <c r="A242" s="19"/>
      <c r="E242" s="12"/>
      <c r="F242" s="12"/>
      <c r="G242" s="12"/>
      <c r="H242" s="12"/>
      <c r="I242" s="12"/>
      <c r="J242" s="12"/>
      <c r="K242" s="12"/>
      <c r="L242" s="12"/>
      <c r="M242" s="12"/>
      <c r="N242" s="12"/>
      <c r="O242" s="12"/>
      <c r="P242" s="12"/>
      <c r="Q242" s="12"/>
      <c r="R242" s="12"/>
      <c r="S242" s="12"/>
      <c r="T242" s="12"/>
      <c r="QL242" s="1036"/>
      <c r="QM242" s="1036"/>
      <c r="QN242" s="1036"/>
      <c r="QU242" s="1036"/>
      <c r="QV242" s="1036"/>
      <c r="QW242" s="1036"/>
      <c r="RD242" s="1036"/>
      <c r="RE242" s="1036"/>
      <c r="RF242" s="1036"/>
      <c r="RM242" s="1036"/>
      <c r="RN242" s="1036"/>
      <c r="RO242" s="1036"/>
    </row>
    <row r="243" spans="1:483" x14ac:dyDescent="0.2">
      <c r="A243" s="19"/>
      <c r="E243" s="12"/>
      <c r="F243" s="12"/>
      <c r="G243" s="12"/>
      <c r="H243" s="12"/>
      <c r="I243" s="12"/>
      <c r="J243" s="12"/>
      <c r="K243" s="12"/>
      <c r="L243" s="12"/>
      <c r="M243" s="12"/>
      <c r="N243" s="12"/>
      <c r="O243" s="12"/>
      <c r="P243" s="12"/>
      <c r="Q243" s="12"/>
      <c r="R243" s="12"/>
      <c r="S243" s="12"/>
      <c r="T243" s="12"/>
      <c r="QL243" s="1036"/>
      <c r="QM243" s="1036"/>
      <c r="QN243" s="1036"/>
      <c r="QU243" s="1036"/>
      <c r="QV243" s="1036"/>
      <c r="QW243" s="1036"/>
      <c r="RD243" s="1036"/>
      <c r="RE243" s="1036"/>
      <c r="RF243" s="1036"/>
      <c r="RM243" s="1036"/>
      <c r="RN243" s="1036"/>
      <c r="RO243" s="1036"/>
    </row>
    <row r="244" spans="1:483" x14ac:dyDescent="0.2">
      <c r="A244" s="19"/>
      <c r="E244" s="12"/>
      <c r="F244" s="12"/>
      <c r="G244" s="12"/>
      <c r="H244" s="12"/>
      <c r="I244" s="12"/>
      <c r="J244" s="12"/>
      <c r="K244" s="12"/>
      <c r="L244" s="12"/>
      <c r="M244" s="12"/>
      <c r="N244" s="12"/>
      <c r="O244" s="12"/>
      <c r="P244" s="12"/>
      <c r="Q244" s="12"/>
      <c r="R244" s="12"/>
      <c r="S244" s="12"/>
      <c r="T244" s="12"/>
      <c r="QL244" s="1036"/>
      <c r="QM244" s="1036"/>
      <c r="QN244" s="1036"/>
      <c r="QU244" s="1036"/>
      <c r="QV244" s="1036"/>
      <c r="QW244" s="1036"/>
      <c r="RD244" s="1036"/>
      <c r="RE244" s="1036"/>
      <c r="RF244" s="1036"/>
      <c r="RM244" s="1036"/>
      <c r="RN244" s="1036"/>
      <c r="RO244" s="1036"/>
    </row>
    <row r="245" spans="1:483" x14ac:dyDescent="0.2">
      <c r="A245" s="19"/>
      <c r="E245" s="12"/>
      <c r="F245" s="12"/>
      <c r="G245" s="12"/>
      <c r="H245" s="12"/>
      <c r="I245" s="12"/>
      <c r="J245" s="12"/>
      <c r="K245" s="12"/>
      <c r="L245" s="12"/>
      <c r="M245" s="12"/>
      <c r="N245" s="12"/>
      <c r="O245" s="12"/>
      <c r="P245" s="12"/>
      <c r="Q245" s="12"/>
      <c r="R245" s="12"/>
      <c r="S245" s="12"/>
      <c r="T245" s="12"/>
      <c r="QL245" s="1036"/>
      <c r="QM245" s="1036"/>
      <c r="QN245" s="1036"/>
      <c r="QU245" s="1036"/>
      <c r="QV245" s="1036"/>
      <c r="QW245" s="1036"/>
      <c r="RD245" s="1036"/>
      <c r="RE245" s="1036"/>
      <c r="RF245" s="1036"/>
      <c r="RM245" s="1036"/>
      <c r="RN245" s="1036"/>
      <c r="RO245" s="1036"/>
    </row>
    <row r="246" spans="1:483" x14ac:dyDescent="0.2">
      <c r="A246" s="19"/>
      <c r="E246" s="12"/>
      <c r="F246" s="12"/>
      <c r="G246" s="12"/>
      <c r="H246" s="12"/>
      <c r="I246" s="12"/>
      <c r="J246" s="12"/>
      <c r="K246" s="12"/>
      <c r="L246" s="12"/>
      <c r="M246" s="12"/>
      <c r="N246" s="12"/>
      <c r="O246" s="12"/>
      <c r="P246" s="12"/>
      <c r="Q246" s="12"/>
      <c r="R246" s="12"/>
      <c r="S246" s="12"/>
      <c r="T246" s="12"/>
      <c r="QL246" s="1036"/>
      <c r="QM246" s="1036"/>
      <c r="QN246" s="1036"/>
      <c r="QU246" s="1036"/>
      <c r="QV246" s="1036"/>
      <c r="QW246" s="1036"/>
      <c r="RD246" s="1036"/>
      <c r="RE246" s="1036"/>
      <c r="RF246" s="1036"/>
      <c r="RM246" s="1036"/>
      <c r="RN246" s="1036"/>
      <c r="RO246" s="1036"/>
    </row>
    <row r="247" spans="1:483" x14ac:dyDescent="0.2">
      <c r="A247" s="19"/>
      <c r="E247" s="12"/>
      <c r="F247" s="12"/>
      <c r="G247" s="12"/>
      <c r="H247" s="12"/>
      <c r="I247" s="12"/>
      <c r="J247" s="12"/>
      <c r="K247" s="12"/>
      <c r="L247" s="12"/>
      <c r="M247" s="12"/>
      <c r="N247" s="12"/>
      <c r="O247" s="12"/>
      <c r="P247" s="12"/>
      <c r="Q247" s="12"/>
      <c r="R247" s="12"/>
      <c r="S247" s="12"/>
      <c r="T247" s="12"/>
      <c r="QL247" s="1036"/>
      <c r="QM247" s="1036"/>
      <c r="QN247" s="1036"/>
      <c r="QU247" s="1036"/>
      <c r="QV247" s="1036"/>
      <c r="QW247" s="1036"/>
      <c r="RD247" s="1036"/>
      <c r="RE247" s="1036"/>
      <c r="RF247" s="1036"/>
      <c r="RM247" s="1036"/>
      <c r="RN247" s="1036"/>
      <c r="RO247" s="1036"/>
    </row>
    <row r="248" spans="1:483" x14ac:dyDescent="0.2">
      <c r="A248" s="19"/>
      <c r="E248" s="12"/>
      <c r="F248" s="12"/>
      <c r="G248" s="12"/>
      <c r="H248" s="12"/>
      <c r="I248" s="12"/>
      <c r="J248" s="12"/>
      <c r="K248" s="12"/>
      <c r="L248" s="12"/>
      <c r="M248" s="12"/>
      <c r="N248" s="12"/>
      <c r="O248" s="12"/>
      <c r="P248" s="12"/>
      <c r="Q248" s="12"/>
      <c r="R248" s="12"/>
      <c r="S248" s="12"/>
      <c r="T248" s="12"/>
      <c r="QL248" s="1036"/>
      <c r="QM248" s="1036"/>
      <c r="QN248" s="1036"/>
      <c r="QU248" s="1036"/>
      <c r="QV248" s="1036"/>
      <c r="QW248" s="1036"/>
      <c r="RD248" s="1036"/>
      <c r="RE248" s="1036"/>
      <c r="RF248" s="1036"/>
      <c r="RM248" s="1036"/>
      <c r="RN248" s="1036"/>
      <c r="RO248" s="1036"/>
    </row>
    <row r="249" spans="1:483" x14ac:dyDescent="0.2">
      <c r="A249" s="19"/>
      <c r="E249" s="12"/>
      <c r="F249" s="12"/>
      <c r="G249" s="12"/>
      <c r="H249" s="12"/>
      <c r="I249" s="12"/>
      <c r="J249" s="12"/>
      <c r="K249" s="12"/>
      <c r="L249" s="12"/>
      <c r="M249" s="12"/>
      <c r="N249" s="12"/>
      <c r="O249" s="12"/>
      <c r="P249" s="12"/>
      <c r="Q249" s="12"/>
      <c r="R249" s="12"/>
      <c r="S249" s="12"/>
      <c r="T249" s="12"/>
      <c r="QL249" s="1036"/>
      <c r="QM249" s="1036"/>
      <c r="QN249" s="1036"/>
      <c r="QU249" s="1036"/>
      <c r="QV249" s="1036"/>
      <c r="QW249" s="1036"/>
      <c r="RD249" s="1036"/>
      <c r="RE249" s="1036"/>
      <c r="RF249" s="1036"/>
      <c r="RM249" s="1036"/>
      <c r="RN249" s="1036"/>
      <c r="RO249" s="1036"/>
    </row>
    <row r="250" spans="1:483" x14ac:dyDescent="0.2">
      <c r="A250" s="19"/>
      <c r="E250" s="12"/>
      <c r="F250" s="12"/>
      <c r="G250" s="12"/>
      <c r="H250" s="12"/>
      <c r="I250" s="12"/>
      <c r="J250" s="12"/>
      <c r="K250" s="12"/>
      <c r="L250" s="12"/>
      <c r="M250" s="12"/>
      <c r="N250" s="12"/>
      <c r="O250" s="12"/>
      <c r="P250" s="12"/>
      <c r="Q250" s="12"/>
      <c r="R250" s="12"/>
      <c r="S250" s="12"/>
      <c r="T250" s="12"/>
      <c r="QL250" s="1036"/>
      <c r="QM250" s="1036"/>
      <c r="QN250" s="1036"/>
      <c r="QU250" s="1036"/>
      <c r="QV250" s="1036"/>
      <c r="QW250" s="1036"/>
      <c r="RD250" s="1036"/>
      <c r="RE250" s="1036"/>
      <c r="RF250" s="1036"/>
      <c r="RM250" s="1036"/>
      <c r="RN250" s="1036"/>
      <c r="RO250" s="1036"/>
    </row>
    <row r="251" spans="1:483" x14ac:dyDescent="0.2">
      <c r="A251" s="19"/>
      <c r="E251" s="12"/>
      <c r="F251" s="12"/>
      <c r="G251" s="12"/>
      <c r="H251" s="12"/>
      <c r="I251" s="12"/>
      <c r="J251" s="12"/>
      <c r="K251" s="12"/>
      <c r="L251" s="12"/>
      <c r="M251" s="12"/>
      <c r="N251" s="12"/>
      <c r="O251" s="12"/>
      <c r="P251" s="12"/>
      <c r="Q251" s="12"/>
      <c r="R251" s="12"/>
      <c r="S251" s="12"/>
      <c r="T251" s="12"/>
      <c r="QL251" s="1036"/>
      <c r="QM251" s="1036"/>
      <c r="QN251" s="1036"/>
      <c r="QU251" s="1036"/>
      <c r="QV251" s="1036"/>
      <c r="QW251" s="1036"/>
      <c r="RD251" s="1036"/>
      <c r="RE251" s="1036"/>
      <c r="RF251" s="1036"/>
      <c r="RM251" s="1036"/>
      <c r="RN251" s="1036"/>
      <c r="RO251" s="1036"/>
    </row>
    <row r="252" spans="1:483" x14ac:dyDescent="0.2">
      <c r="A252" s="19"/>
      <c r="E252" s="12"/>
      <c r="F252" s="12"/>
      <c r="G252" s="12"/>
      <c r="H252" s="12"/>
      <c r="I252" s="12"/>
      <c r="J252" s="12"/>
      <c r="K252" s="12"/>
      <c r="L252" s="12"/>
      <c r="M252" s="12"/>
      <c r="N252" s="12"/>
      <c r="O252" s="12"/>
      <c r="P252" s="12"/>
      <c r="Q252" s="12"/>
      <c r="R252" s="12"/>
      <c r="S252" s="12"/>
      <c r="T252" s="12"/>
      <c r="QL252" s="1036"/>
      <c r="QM252" s="1036"/>
      <c r="QN252" s="1036"/>
      <c r="QU252" s="1036"/>
      <c r="QV252" s="1036"/>
      <c r="QW252" s="1036"/>
      <c r="RD252" s="1036"/>
      <c r="RE252" s="1036"/>
      <c r="RF252" s="1036"/>
      <c r="RM252" s="1036"/>
      <c r="RN252" s="1036"/>
      <c r="RO252" s="1036"/>
    </row>
    <row r="253" spans="1:483" x14ac:dyDescent="0.2">
      <c r="A253" s="19"/>
      <c r="E253" s="12"/>
      <c r="F253" s="12"/>
      <c r="G253" s="12"/>
      <c r="H253" s="12"/>
      <c r="I253" s="12"/>
      <c r="J253" s="12"/>
      <c r="K253" s="12"/>
      <c r="L253" s="12"/>
      <c r="M253" s="12"/>
      <c r="N253" s="12"/>
      <c r="O253" s="12"/>
      <c r="P253" s="12"/>
      <c r="Q253" s="12"/>
      <c r="R253" s="12"/>
      <c r="S253" s="12"/>
      <c r="T253" s="12"/>
      <c r="QL253" s="1036"/>
      <c r="QM253" s="1036"/>
      <c r="QN253" s="1036"/>
      <c r="QU253" s="1036"/>
      <c r="QV253" s="1036"/>
      <c r="QW253" s="1036"/>
      <c r="RD253" s="1036"/>
      <c r="RE253" s="1036"/>
      <c r="RF253" s="1036"/>
      <c r="RM253" s="1036"/>
      <c r="RN253" s="1036"/>
      <c r="RO253" s="1036"/>
    </row>
    <row r="254" spans="1:483" x14ac:dyDescent="0.2">
      <c r="A254" s="19"/>
      <c r="E254" s="12"/>
      <c r="F254" s="12"/>
      <c r="G254" s="12"/>
      <c r="H254" s="12"/>
      <c r="I254" s="12"/>
      <c r="J254" s="12"/>
      <c r="K254" s="12"/>
      <c r="L254" s="12"/>
      <c r="M254" s="12"/>
      <c r="N254" s="12"/>
      <c r="O254" s="12"/>
      <c r="P254" s="12"/>
      <c r="Q254" s="12"/>
      <c r="R254" s="12"/>
      <c r="S254" s="12"/>
      <c r="T254" s="12"/>
      <c r="QL254" s="1036"/>
      <c r="QM254" s="1036"/>
      <c r="QN254" s="1036"/>
      <c r="QU254" s="1036"/>
      <c r="QV254" s="1036"/>
      <c r="QW254" s="1036"/>
      <c r="RD254" s="1036"/>
      <c r="RE254" s="1036"/>
      <c r="RF254" s="1036"/>
      <c r="RM254" s="1036"/>
      <c r="RN254" s="1036"/>
      <c r="RO254" s="1036"/>
    </row>
    <row r="255" spans="1:483" x14ac:dyDescent="0.2">
      <c r="A255" s="19"/>
      <c r="E255" s="12"/>
      <c r="F255" s="12"/>
      <c r="G255" s="12"/>
      <c r="H255" s="12"/>
      <c r="I255" s="12"/>
      <c r="J255" s="12"/>
      <c r="K255" s="12"/>
      <c r="L255" s="12"/>
      <c r="M255" s="12"/>
      <c r="N255" s="12"/>
      <c r="O255" s="12"/>
      <c r="P255" s="12"/>
      <c r="Q255" s="12"/>
      <c r="R255" s="12"/>
      <c r="S255" s="12"/>
      <c r="T255" s="12"/>
      <c r="QL255" s="1036"/>
      <c r="QM255" s="1036"/>
      <c r="QN255" s="1036"/>
      <c r="QU255" s="1036"/>
      <c r="QV255" s="1036"/>
      <c r="QW255" s="1036"/>
      <c r="RD255" s="1036"/>
      <c r="RE255" s="1036"/>
      <c r="RF255" s="1036"/>
      <c r="RM255" s="1036"/>
      <c r="RN255" s="1036"/>
      <c r="RO255" s="1036"/>
    </row>
    <row r="256" spans="1:483" x14ac:dyDescent="0.2">
      <c r="A256" s="19"/>
      <c r="E256" s="12"/>
      <c r="F256" s="12"/>
      <c r="G256" s="12"/>
      <c r="H256" s="12"/>
      <c r="I256" s="12"/>
      <c r="J256" s="12"/>
      <c r="K256" s="12"/>
      <c r="L256" s="12"/>
      <c r="M256" s="12"/>
      <c r="N256" s="12"/>
      <c r="O256" s="12"/>
      <c r="P256" s="12"/>
      <c r="Q256" s="12"/>
      <c r="R256" s="12"/>
      <c r="S256" s="12"/>
      <c r="T256" s="12"/>
      <c r="QL256" s="1036"/>
      <c r="QM256" s="1036"/>
      <c r="QN256" s="1036"/>
      <c r="QU256" s="1036"/>
      <c r="QV256" s="1036"/>
      <c r="QW256" s="1036"/>
      <c r="RD256" s="1036"/>
      <c r="RE256" s="1036"/>
      <c r="RF256" s="1036"/>
      <c r="RM256" s="1036"/>
      <c r="RN256" s="1036"/>
      <c r="RO256" s="1036"/>
    </row>
    <row r="257" spans="1:483" x14ac:dyDescent="0.2">
      <c r="A257" s="19"/>
      <c r="E257" s="12"/>
      <c r="F257" s="12"/>
      <c r="G257" s="12"/>
      <c r="H257" s="12"/>
      <c r="I257" s="12"/>
      <c r="J257" s="12"/>
      <c r="K257" s="12"/>
      <c r="L257" s="12"/>
      <c r="M257" s="12"/>
      <c r="N257" s="12"/>
      <c r="O257" s="12"/>
      <c r="P257" s="12"/>
      <c r="Q257" s="12"/>
      <c r="R257" s="12"/>
      <c r="S257" s="12"/>
      <c r="T257" s="12"/>
      <c r="QL257" s="1036"/>
      <c r="QM257" s="1036"/>
      <c r="QN257" s="1036"/>
      <c r="QU257" s="1036"/>
      <c r="QV257" s="1036"/>
      <c r="QW257" s="1036"/>
      <c r="RD257" s="1036"/>
      <c r="RE257" s="1036"/>
      <c r="RF257" s="1036"/>
      <c r="RM257" s="1036"/>
      <c r="RN257" s="1036"/>
      <c r="RO257" s="1036"/>
    </row>
    <row r="258" spans="1:483" x14ac:dyDescent="0.2">
      <c r="A258" s="19"/>
      <c r="E258" s="12"/>
      <c r="F258" s="12"/>
      <c r="G258" s="12"/>
      <c r="H258" s="12"/>
      <c r="I258" s="12"/>
      <c r="J258" s="12"/>
      <c r="K258" s="12"/>
      <c r="L258" s="12"/>
      <c r="M258" s="12"/>
      <c r="N258" s="12"/>
      <c r="O258" s="12"/>
      <c r="P258" s="12"/>
      <c r="Q258" s="12"/>
      <c r="R258" s="12"/>
      <c r="S258" s="12"/>
      <c r="T258" s="12"/>
      <c r="QL258" s="1036"/>
      <c r="QM258" s="1036"/>
      <c r="QN258" s="1036"/>
      <c r="QU258" s="1036"/>
      <c r="QV258" s="1036"/>
      <c r="QW258" s="1036"/>
      <c r="RD258" s="1036"/>
      <c r="RE258" s="1036"/>
      <c r="RF258" s="1036"/>
      <c r="RM258" s="1036"/>
      <c r="RN258" s="1036"/>
      <c r="RO258" s="1036"/>
    </row>
    <row r="259" spans="1:483" x14ac:dyDescent="0.2">
      <c r="A259" s="19"/>
      <c r="E259" s="12"/>
      <c r="F259" s="12"/>
      <c r="G259" s="12"/>
      <c r="H259" s="12"/>
      <c r="I259" s="12"/>
      <c r="J259" s="12"/>
      <c r="K259" s="12"/>
      <c r="L259" s="12"/>
      <c r="M259" s="12"/>
      <c r="N259" s="12"/>
      <c r="O259" s="12"/>
      <c r="P259" s="12"/>
      <c r="Q259" s="12"/>
      <c r="R259" s="12"/>
      <c r="S259" s="12"/>
      <c r="T259" s="12"/>
      <c r="QL259" s="1036"/>
      <c r="QM259" s="1036"/>
      <c r="QN259" s="1036"/>
      <c r="QU259" s="1036"/>
      <c r="QV259" s="1036"/>
      <c r="QW259" s="1036"/>
      <c r="RD259" s="1036"/>
      <c r="RE259" s="1036"/>
      <c r="RF259" s="1036"/>
      <c r="RM259" s="1036"/>
      <c r="RN259" s="1036"/>
      <c r="RO259" s="1036"/>
    </row>
    <row r="260" spans="1:483" x14ac:dyDescent="0.2">
      <c r="E260" s="12"/>
      <c r="F260" s="12"/>
      <c r="G260" s="12"/>
      <c r="H260" s="12"/>
      <c r="I260" s="12"/>
      <c r="J260" s="12"/>
      <c r="K260" s="12"/>
      <c r="L260" s="12"/>
      <c r="M260" s="12"/>
      <c r="N260" s="12"/>
      <c r="O260" s="12"/>
      <c r="P260" s="12"/>
      <c r="Q260" s="12"/>
      <c r="R260" s="12"/>
      <c r="S260" s="12"/>
      <c r="T260" s="12"/>
      <c r="DJ260" s="1036"/>
      <c r="DK260" s="1036"/>
      <c r="DL260" s="1036"/>
      <c r="DM260" s="1058"/>
      <c r="DN260" s="1036"/>
      <c r="DO260" s="1036"/>
    </row>
    <row r="261" spans="1:483" ht="14.25" x14ac:dyDescent="0.2">
      <c r="B261" s="20"/>
      <c r="C261" s="1018"/>
      <c r="E261" s="12"/>
      <c r="F261" s="12"/>
      <c r="G261" s="12"/>
      <c r="H261" s="12"/>
      <c r="I261" s="12"/>
      <c r="J261" s="12"/>
      <c r="K261" s="12"/>
      <c r="L261" s="12"/>
      <c r="M261" s="12"/>
      <c r="N261" s="12"/>
      <c r="O261" s="12"/>
      <c r="P261" s="12"/>
      <c r="Q261" s="12"/>
      <c r="R261" s="12"/>
      <c r="S261" s="12"/>
      <c r="T261" s="12"/>
      <c r="DJ261" s="1036"/>
      <c r="DK261" s="1036"/>
      <c r="DL261" s="1036"/>
      <c r="DM261" s="1058"/>
      <c r="DN261" s="1036"/>
      <c r="DO261" s="1036"/>
    </row>
    <row r="262" spans="1:483" ht="14.25" x14ac:dyDescent="0.2">
      <c r="B262" s="20"/>
      <c r="C262" s="1018"/>
      <c r="E262" s="12"/>
      <c r="F262" s="12"/>
      <c r="G262" s="12"/>
      <c r="H262" s="12"/>
      <c r="I262" s="12"/>
      <c r="J262" s="12"/>
      <c r="K262" s="12"/>
      <c r="L262" s="12"/>
      <c r="M262" s="12"/>
      <c r="N262" s="12"/>
      <c r="O262" s="12"/>
      <c r="P262" s="12"/>
      <c r="Q262" s="12"/>
      <c r="R262" s="12"/>
      <c r="S262" s="12"/>
      <c r="T262" s="12"/>
      <c r="DJ262" s="1036"/>
      <c r="DK262" s="1036"/>
      <c r="DL262" s="1036"/>
      <c r="DM262" s="1058"/>
      <c r="DN262" s="1036"/>
      <c r="DO262" s="1036"/>
    </row>
    <row r="263" spans="1:483" ht="14.25" x14ac:dyDescent="0.2">
      <c r="B263" s="20"/>
      <c r="C263" s="1018"/>
      <c r="E263" s="12"/>
      <c r="F263" s="12"/>
      <c r="G263" s="12"/>
      <c r="H263" s="12"/>
      <c r="I263" s="12"/>
      <c r="J263" s="12"/>
      <c r="K263" s="12"/>
      <c r="L263" s="12"/>
      <c r="M263" s="12"/>
      <c r="N263" s="12"/>
      <c r="O263" s="12"/>
      <c r="P263" s="12"/>
      <c r="Q263" s="12"/>
      <c r="R263" s="12"/>
      <c r="S263" s="12"/>
      <c r="T263" s="12"/>
      <c r="DJ263" s="1036"/>
      <c r="DK263" s="1036"/>
      <c r="DL263" s="1036"/>
      <c r="DM263" s="1058"/>
      <c r="DN263" s="1036"/>
      <c r="DO263" s="1036"/>
    </row>
    <row r="264" spans="1:483" ht="14.25" x14ac:dyDescent="0.2">
      <c r="B264" s="20"/>
      <c r="C264" s="1018"/>
      <c r="E264" s="12"/>
      <c r="F264" s="12"/>
      <c r="G264" s="12"/>
      <c r="H264" s="12"/>
      <c r="I264" s="12"/>
      <c r="J264" s="12"/>
      <c r="K264" s="12"/>
      <c r="L264" s="12"/>
      <c r="M264" s="12"/>
      <c r="N264" s="12"/>
      <c r="O264" s="12"/>
      <c r="P264" s="12"/>
      <c r="Q264" s="12"/>
      <c r="R264" s="12"/>
      <c r="S264" s="12"/>
      <c r="T264" s="12"/>
      <c r="DJ264" s="1036"/>
      <c r="DK264" s="1036"/>
      <c r="DL264" s="1036"/>
      <c r="DM264" s="1058"/>
      <c r="DN264" s="1036"/>
      <c r="DO264" s="1036"/>
    </row>
    <row r="265" spans="1:483" ht="14.25" x14ac:dyDescent="0.2">
      <c r="B265" s="20"/>
      <c r="C265" s="1018"/>
      <c r="E265" s="12"/>
      <c r="F265" s="12"/>
      <c r="G265" s="12"/>
      <c r="H265" s="12"/>
      <c r="I265" s="12"/>
      <c r="J265" s="12"/>
      <c r="K265" s="12"/>
      <c r="L265" s="12"/>
      <c r="M265" s="12"/>
      <c r="N265" s="12"/>
      <c r="O265" s="12"/>
      <c r="P265" s="12"/>
      <c r="Q265" s="12"/>
      <c r="R265" s="12"/>
      <c r="S265" s="12"/>
      <c r="T265" s="12"/>
      <c r="DJ265" s="1036"/>
      <c r="DK265" s="1036"/>
      <c r="DL265" s="1036"/>
      <c r="DM265" s="1058"/>
      <c r="DN265" s="1036"/>
      <c r="DO265" s="1036"/>
    </row>
    <row r="266" spans="1:483" ht="14.25" x14ac:dyDescent="0.2">
      <c r="B266" s="20"/>
      <c r="C266" s="1018"/>
      <c r="E266" s="12"/>
      <c r="F266" s="12"/>
      <c r="G266" s="12"/>
      <c r="H266" s="12"/>
      <c r="I266" s="12"/>
      <c r="J266" s="12"/>
      <c r="K266" s="12"/>
      <c r="L266" s="12"/>
      <c r="M266" s="12"/>
      <c r="N266" s="12"/>
      <c r="O266" s="12"/>
      <c r="P266" s="12"/>
      <c r="Q266" s="12"/>
      <c r="R266" s="12"/>
      <c r="S266" s="12"/>
      <c r="T266" s="12"/>
      <c r="DJ266" s="1036"/>
      <c r="DK266" s="1036"/>
      <c r="DL266" s="1036"/>
      <c r="DM266" s="1058"/>
      <c r="DN266" s="1036"/>
      <c r="DO266" s="1036"/>
    </row>
    <row r="267" spans="1:483" ht="14.25" x14ac:dyDescent="0.2">
      <c r="B267" s="20"/>
      <c r="C267" s="1018"/>
      <c r="E267" s="12"/>
      <c r="F267" s="12"/>
      <c r="G267" s="12"/>
      <c r="H267" s="12"/>
      <c r="I267" s="12"/>
      <c r="J267" s="12"/>
      <c r="K267" s="12"/>
      <c r="L267" s="12"/>
      <c r="M267" s="12"/>
      <c r="N267" s="12"/>
      <c r="O267" s="12"/>
      <c r="P267" s="12"/>
      <c r="Q267" s="12"/>
      <c r="R267" s="12"/>
      <c r="S267" s="12"/>
      <c r="T267" s="12"/>
      <c r="DJ267" s="1036"/>
      <c r="DK267" s="1036"/>
      <c r="DL267" s="1036"/>
      <c r="DM267" s="1058"/>
      <c r="DN267" s="1036"/>
      <c r="DO267" s="1036"/>
    </row>
    <row r="268" spans="1:483" ht="14.25" x14ac:dyDescent="0.2">
      <c r="B268" s="20"/>
      <c r="C268" s="1018"/>
      <c r="E268" s="12"/>
      <c r="F268" s="12"/>
      <c r="G268" s="12"/>
      <c r="H268" s="12"/>
      <c r="I268" s="12"/>
      <c r="J268" s="12"/>
      <c r="K268" s="12"/>
      <c r="L268" s="12"/>
      <c r="M268" s="12"/>
      <c r="N268" s="12"/>
      <c r="O268" s="12"/>
      <c r="P268" s="12"/>
      <c r="Q268" s="12"/>
      <c r="R268" s="12"/>
      <c r="S268" s="12"/>
      <c r="T268" s="12"/>
      <c r="DJ268" s="1036"/>
      <c r="DK268" s="1036"/>
      <c r="DL268" s="1036"/>
      <c r="DM268" s="1058"/>
      <c r="DN268" s="1036"/>
      <c r="DO268" s="1036"/>
    </row>
    <row r="269" spans="1:483" ht="14.25" x14ac:dyDescent="0.2">
      <c r="B269" s="20"/>
      <c r="C269" s="1018"/>
      <c r="E269" s="12"/>
      <c r="F269" s="12"/>
      <c r="G269" s="12"/>
      <c r="H269" s="12"/>
      <c r="I269" s="12"/>
      <c r="J269" s="12"/>
      <c r="K269" s="12"/>
      <c r="L269" s="12"/>
      <c r="M269" s="12"/>
      <c r="N269" s="12"/>
      <c r="O269" s="12"/>
      <c r="P269" s="12"/>
      <c r="Q269" s="12"/>
      <c r="R269" s="12"/>
      <c r="S269" s="12"/>
      <c r="T269" s="12"/>
      <c r="DJ269" s="1036"/>
      <c r="DK269" s="1036"/>
      <c r="DL269" s="1036"/>
      <c r="DM269" s="1058"/>
      <c r="DN269" s="1036"/>
      <c r="DO269" s="1036"/>
    </row>
    <row r="270" spans="1:483" ht="14.25" x14ac:dyDescent="0.2">
      <c r="B270" s="20"/>
      <c r="C270" s="1018"/>
      <c r="E270" s="12"/>
      <c r="F270" s="12"/>
      <c r="G270" s="12"/>
      <c r="H270" s="12"/>
      <c r="I270" s="12"/>
      <c r="J270" s="12"/>
      <c r="K270" s="12"/>
      <c r="L270" s="12"/>
      <c r="M270" s="12"/>
      <c r="N270" s="12"/>
      <c r="O270" s="12"/>
      <c r="P270" s="12"/>
      <c r="Q270" s="12"/>
      <c r="R270" s="12"/>
      <c r="S270" s="12"/>
      <c r="T270" s="12"/>
      <c r="DJ270" s="1036"/>
      <c r="DK270" s="1036"/>
      <c r="DL270" s="1036"/>
      <c r="DM270" s="1058"/>
      <c r="DN270" s="1036"/>
      <c r="DO270" s="1036"/>
    </row>
    <row r="271" spans="1:483" ht="14.25" x14ac:dyDescent="0.2">
      <c r="B271" s="20"/>
      <c r="C271" s="1018"/>
      <c r="E271" s="12"/>
      <c r="F271" s="12"/>
      <c r="G271" s="12"/>
      <c r="H271" s="12"/>
      <c r="I271" s="12"/>
      <c r="J271" s="12"/>
      <c r="K271" s="12"/>
      <c r="L271" s="12"/>
      <c r="M271" s="12"/>
      <c r="N271" s="12"/>
      <c r="O271" s="12"/>
      <c r="P271" s="12"/>
      <c r="Q271" s="12"/>
      <c r="R271" s="12"/>
      <c r="S271" s="12"/>
      <c r="T271" s="12"/>
      <c r="DJ271" s="1036"/>
      <c r="DK271" s="1036"/>
      <c r="DL271" s="1036"/>
      <c r="DM271" s="1058"/>
      <c r="DN271" s="1036"/>
      <c r="DO271" s="1036"/>
    </row>
    <row r="272" spans="1:483" ht="14.25" x14ac:dyDescent="0.2">
      <c r="B272" s="20"/>
      <c r="C272" s="1018"/>
      <c r="E272" s="12"/>
      <c r="F272" s="12"/>
      <c r="G272" s="12"/>
      <c r="H272" s="12"/>
      <c r="I272" s="12"/>
      <c r="J272" s="12"/>
      <c r="K272" s="12"/>
      <c r="L272" s="12"/>
      <c r="M272" s="12"/>
      <c r="N272" s="12"/>
      <c r="O272" s="12"/>
      <c r="P272" s="12"/>
      <c r="Q272" s="12"/>
      <c r="R272" s="12"/>
      <c r="S272" s="12"/>
      <c r="T272" s="12"/>
      <c r="DJ272" s="1036"/>
      <c r="DK272" s="1036"/>
      <c r="DL272" s="1036"/>
      <c r="DM272" s="1058"/>
      <c r="DN272" s="1036"/>
      <c r="DO272" s="1036"/>
    </row>
    <row r="273" spans="2:119" ht="14.25" x14ac:dyDescent="0.2">
      <c r="B273" s="20"/>
      <c r="C273" s="1018"/>
      <c r="E273" s="12"/>
      <c r="F273" s="12"/>
      <c r="G273" s="12"/>
      <c r="H273" s="12"/>
      <c r="I273" s="12"/>
      <c r="J273" s="12"/>
      <c r="K273" s="12"/>
      <c r="L273" s="12"/>
      <c r="M273" s="12"/>
      <c r="N273" s="12"/>
      <c r="O273" s="12"/>
      <c r="P273" s="12"/>
      <c r="Q273" s="12"/>
      <c r="R273" s="12"/>
      <c r="S273" s="12"/>
      <c r="T273" s="12"/>
      <c r="DJ273" s="1036"/>
      <c r="DK273" s="1036"/>
      <c r="DL273" s="1036"/>
      <c r="DM273" s="1058"/>
      <c r="DN273" s="1036"/>
      <c r="DO273" s="1036"/>
    </row>
    <row r="274" spans="2:119" ht="14.25" x14ac:dyDescent="0.2">
      <c r="B274" s="20"/>
      <c r="C274" s="1018"/>
      <c r="E274" s="12"/>
      <c r="F274" s="12"/>
      <c r="G274" s="12"/>
      <c r="H274" s="12"/>
      <c r="I274" s="12"/>
      <c r="J274" s="12"/>
      <c r="K274" s="12"/>
      <c r="L274" s="12"/>
      <c r="M274" s="12"/>
      <c r="N274" s="12"/>
      <c r="O274" s="12"/>
      <c r="P274" s="12"/>
      <c r="Q274" s="12"/>
      <c r="R274" s="12"/>
      <c r="S274" s="12"/>
      <c r="T274" s="12"/>
      <c r="DJ274" s="1036"/>
      <c r="DK274" s="1036"/>
      <c r="DL274" s="1036"/>
      <c r="DM274" s="1058"/>
      <c r="DN274" s="1036"/>
      <c r="DO274" s="1036"/>
    </row>
    <row r="275" spans="2:119" ht="14.25" x14ac:dyDescent="0.2">
      <c r="B275" s="20"/>
      <c r="C275" s="1018"/>
      <c r="E275" s="12"/>
      <c r="F275" s="12"/>
      <c r="G275" s="12"/>
      <c r="H275" s="12"/>
      <c r="I275" s="12"/>
      <c r="J275" s="12"/>
      <c r="K275" s="12"/>
      <c r="L275" s="12"/>
      <c r="M275" s="12"/>
      <c r="N275" s="12"/>
      <c r="O275" s="12"/>
      <c r="P275" s="12"/>
      <c r="Q275" s="12"/>
      <c r="R275" s="12"/>
      <c r="S275" s="12"/>
      <c r="T275" s="12"/>
      <c r="DJ275" s="1036"/>
      <c r="DK275" s="1036"/>
      <c r="DL275" s="1036"/>
      <c r="DM275" s="1058"/>
      <c r="DN275" s="1036"/>
      <c r="DO275" s="1036"/>
    </row>
    <row r="276" spans="2:119" ht="14.25" x14ac:dyDescent="0.2">
      <c r="B276" s="20"/>
      <c r="C276" s="1018"/>
      <c r="E276" s="12"/>
      <c r="F276" s="12"/>
      <c r="G276" s="12"/>
      <c r="H276" s="12"/>
      <c r="I276" s="12"/>
      <c r="J276" s="12"/>
      <c r="K276" s="12"/>
      <c r="L276" s="12"/>
      <c r="M276" s="12"/>
      <c r="N276" s="12"/>
      <c r="O276" s="12"/>
      <c r="P276" s="12"/>
      <c r="Q276" s="12"/>
      <c r="R276" s="12"/>
      <c r="S276" s="12"/>
      <c r="T276" s="12"/>
      <c r="DJ276" s="1036"/>
      <c r="DK276" s="1036"/>
      <c r="DL276" s="1036"/>
      <c r="DM276" s="1058"/>
      <c r="DN276" s="1036"/>
      <c r="DO276" s="1036"/>
    </row>
    <row r="277" spans="2:119" ht="14.25" x14ac:dyDescent="0.2">
      <c r="B277" s="20"/>
      <c r="C277" s="1018"/>
      <c r="E277" s="12"/>
      <c r="F277" s="12"/>
      <c r="G277" s="12"/>
      <c r="H277" s="12"/>
      <c r="I277" s="12"/>
      <c r="J277" s="12"/>
      <c r="K277" s="12"/>
      <c r="L277" s="12"/>
      <c r="M277" s="12"/>
      <c r="N277" s="12"/>
      <c r="O277" s="12"/>
      <c r="P277" s="12"/>
      <c r="Q277" s="12"/>
      <c r="R277" s="12"/>
      <c r="S277" s="12"/>
      <c r="T277" s="12"/>
      <c r="DJ277" s="1036"/>
      <c r="DK277" s="1036"/>
      <c r="DL277" s="1036"/>
      <c r="DM277" s="1058"/>
      <c r="DN277" s="1036"/>
      <c r="DO277" s="1036"/>
    </row>
    <row r="278" spans="2:119" ht="14.25" x14ac:dyDescent="0.2">
      <c r="B278" s="20"/>
      <c r="C278" s="1018"/>
      <c r="E278" s="12"/>
      <c r="F278" s="12"/>
      <c r="G278" s="12"/>
      <c r="H278" s="12"/>
      <c r="I278" s="12"/>
      <c r="J278" s="12"/>
      <c r="K278" s="12"/>
      <c r="L278" s="12"/>
      <c r="M278" s="12"/>
      <c r="N278" s="12"/>
      <c r="O278" s="12"/>
      <c r="P278" s="12"/>
      <c r="Q278" s="12"/>
      <c r="R278" s="12"/>
      <c r="S278" s="12"/>
      <c r="T278" s="12"/>
      <c r="DJ278" s="1036"/>
      <c r="DK278" s="1036"/>
      <c r="DL278" s="1036"/>
      <c r="DM278" s="1058"/>
      <c r="DN278" s="1036"/>
      <c r="DO278" s="1036"/>
    </row>
    <row r="279" spans="2:119" ht="14.25" x14ac:dyDescent="0.2">
      <c r="B279" s="20"/>
      <c r="C279" s="1018"/>
      <c r="E279" s="12"/>
      <c r="F279" s="12"/>
      <c r="G279" s="12"/>
      <c r="H279" s="12"/>
      <c r="I279" s="12"/>
      <c r="J279" s="12"/>
      <c r="K279" s="12"/>
      <c r="L279" s="12"/>
      <c r="M279" s="12"/>
      <c r="N279" s="12"/>
      <c r="O279" s="12"/>
      <c r="P279" s="12"/>
      <c r="Q279" s="12"/>
      <c r="R279" s="12"/>
      <c r="S279" s="12"/>
      <c r="T279" s="12"/>
      <c r="DJ279" s="1036"/>
      <c r="DK279" s="1036"/>
      <c r="DL279" s="1036"/>
      <c r="DM279" s="1058"/>
      <c r="DN279" s="1036"/>
      <c r="DO279" s="1036"/>
    </row>
    <row r="280" spans="2:119" ht="14.25" x14ac:dyDescent="0.2">
      <c r="B280" s="20"/>
      <c r="C280" s="1018"/>
      <c r="E280" s="12"/>
      <c r="F280" s="12"/>
      <c r="G280" s="12"/>
      <c r="H280" s="12"/>
      <c r="I280" s="12"/>
      <c r="J280" s="12"/>
      <c r="K280" s="12"/>
      <c r="L280" s="12"/>
      <c r="M280" s="12"/>
      <c r="N280" s="12"/>
      <c r="O280" s="12"/>
      <c r="P280" s="12"/>
      <c r="Q280" s="12"/>
      <c r="R280" s="12"/>
      <c r="S280" s="12"/>
      <c r="T280" s="12"/>
      <c r="DJ280" s="1036"/>
      <c r="DK280" s="1036"/>
      <c r="DL280" s="1036"/>
      <c r="DM280" s="1058"/>
      <c r="DN280" s="1036"/>
      <c r="DO280" s="1036"/>
    </row>
    <row r="281" spans="2:119" ht="14.25" x14ac:dyDescent="0.2">
      <c r="B281" s="20"/>
      <c r="C281" s="1018"/>
      <c r="E281" s="12"/>
      <c r="F281" s="12"/>
      <c r="G281" s="12"/>
      <c r="H281" s="12"/>
      <c r="I281" s="12"/>
      <c r="J281" s="12"/>
      <c r="K281" s="12"/>
      <c r="L281" s="12"/>
      <c r="M281" s="12"/>
      <c r="N281" s="12"/>
      <c r="O281" s="12"/>
      <c r="P281" s="12"/>
      <c r="Q281" s="12"/>
      <c r="R281" s="12"/>
      <c r="S281" s="12"/>
      <c r="T281" s="12"/>
      <c r="DJ281" s="1036"/>
      <c r="DK281" s="1036"/>
      <c r="DL281" s="1036"/>
      <c r="DM281" s="1058"/>
      <c r="DN281" s="1036"/>
      <c r="DO281" s="1036"/>
    </row>
    <row r="282" spans="2:119" ht="14.25" x14ac:dyDescent="0.2">
      <c r="B282" s="20"/>
      <c r="C282" s="1018"/>
      <c r="E282" s="12"/>
      <c r="F282" s="12"/>
      <c r="G282" s="12"/>
      <c r="H282" s="12"/>
      <c r="I282" s="12"/>
      <c r="J282" s="12"/>
      <c r="K282" s="12"/>
      <c r="L282" s="12"/>
      <c r="M282" s="12"/>
      <c r="N282" s="12"/>
      <c r="O282" s="12"/>
      <c r="P282" s="12"/>
      <c r="Q282" s="12"/>
      <c r="R282" s="12"/>
      <c r="S282" s="12"/>
      <c r="T282" s="12"/>
      <c r="DJ282" s="1036"/>
      <c r="DK282" s="1036"/>
      <c r="DL282" s="1036"/>
      <c r="DM282" s="1058"/>
      <c r="DN282" s="1036"/>
      <c r="DO282" s="1036"/>
    </row>
    <row r="283" spans="2:119" ht="14.25" x14ac:dyDescent="0.2">
      <c r="B283" s="20"/>
      <c r="C283" s="1018"/>
      <c r="E283" s="12"/>
      <c r="F283" s="12"/>
      <c r="G283" s="12"/>
      <c r="H283" s="12"/>
      <c r="I283" s="12"/>
      <c r="J283" s="12"/>
      <c r="K283" s="12"/>
      <c r="L283" s="12"/>
      <c r="M283" s="12"/>
      <c r="N283" s="12"/>
      <c r="O283" s="12"/>
      <c r="P283" s="12"/>
      <c r="Q283" s="12"/>
      <c r="R283" s="12"/>
      <c r="S283" s="12"/>
      <c r="T283" s="12"/>
      <c r="DJ283" s="1036"/>
      <c r="DK283" s="1036"/>
      <c r="DL283" s="1036"/>
      <c r="DM283" s="1058"/>
      <c r="DN283" s="1036"/>
      <c r="DO283" s="1036"/>
    </row>
    <row r="284" spans="2:119" ht="14.25" x14ac:dyDescent="0.2">
      <c r="B284" s="20"/>
      <c r="C284" s="1018"/>
      <c r="E284" s="12"/>
      <c r="F284" s="12"/>
      <c r="G284" s="12"/>
      <c r="H284" s="12"/>
      <c r="I284" s="12"/>
      <c r="J284" s="12"/>
      <c r="K284" s="12"/>
      <c r="L284" s="12"/>
      <c r="M284" s="12"/>
      <c r="N284" s="12"/>
      <c r="O284" s="12"/>
      <c r="P284" s="12"/>
      <c r="Q284" s="12"/>
      <c r="R284" s="12"/>
      <c r="S284" s="12"/>
      <c r="T284" s="12"/>
      <c r="DJ284" s="1036"/>
      <c r="DK284" s="1036"/>
      <c r="DL284" s="1036"/>
      <c r="DM284" s="1058"/>
      <c r="DN284" s="1036"/>
      <c r="DO284" s="1036"/>
    </row>
    <row r="285" spans="2:119" ht="14.25" x14ac:dyDescent="0.2">
      <c r="B285" s="20"/>
      <c r="C285" s="1018"/>
      <c r="E285" s="12"/>
      <c r="F285" s="12"/>
      <c r="G285" s="12"/>
      <c r="H285" s="12"/>
      <c r="I285" s="12"/>
      <c r="J285" s="12"/>
      <c r="K285" s="12"/>
      <c r="L285" s="12"/>
      <c r="M285" s="12"/>
      <c r="N285" s="12"/>
      <c r="O285" s="12"/>
      <c r="P285" s="12"/>
      <c r="Q285" s="12"/>
      <c r="R285" s="12"/>
      <c r="S285" s="12"/>
      <c r="T285" s="12"/>
      <c r="DJ285" s="1036"/>
      <c r="DK285" s="1036"/>
      <c r="DL285" s="1036"/>
      <c r="DM285" s="1058"/>
      <c r="DN285" s="1036"/>
      <c r="DO285" s="1036"/>
    </row>
    <row r="286" spans="2:119" ht="14.25" x14ac:dyDescent="0.2">
      <c r="B286" s="20"/>
      <c r="C286" s="1018"/>
      <c r="E286" s="12"/>
      <c r="F286" s="12"/>
      <c r="G286" s="12"/>
      <c r="H286" s="12"/>
      <c r="I286" s="12"/>
      <c r="J286" s="12"/>
      <c r="K286" s="12"/>
      <c r="L286" s="12"/>
      <c r="M286" s="12"/>
      <c r="N286" s="12"/>
      <c r="O286" s="12"/>
      <c r="P286" s="12"/>
      <c r="Q286" s="12"/>
      <c r="R286" s="12"/>
      <c r="S286" s="12"/>
      <c r="T286" s="12"/>
      <c r="DJ286" s="1036"/>
      <c r="DK286" s="1036"/>
      <c r="DL286" s="1036"/>
      <c r="DM286" s="1058"/>
      <c r="DN286" s="1036"/>
      <c r="DO286" s="1036"/>
    </row>
    <row r="287" spans="2:119" ht="14.25" x14ac:dyDescent="0.2">
      <c r="B287" s="20"/>
      <c r="C287" s="1018"/>
      <c r="E287" s="12"/>
      <c r="F287" s="12"/>
      <c r="G287" s="12"/>
      <c r="H287" s="12"/>
      <c r="I287" s="12"/>
      <c r="J287" s="12"/>
      <c r="K287" s="12"/>
      <c r="L287" s="12"/>
      <c r="M287" s="12"/>
      <c r="N287" s="12"/>
      <c r="O287" s="12"/>
      <c r="P287" s="12"/>
      <c r="Q287" s="12"/>
      <c r="R287" s="12"/>
      <c r="S287" s="12"/>
      <c r="T287" s="12"/>
      <c r="DJ287" s="1036"/>
      <c r="DK287" s="1036"/>
      <c r="DL287" s="1036"/>
      <c r="DM287" s="1058"/>
      <c r="DN287" s="1036"/>
      <c r="DO287" s="1036"/>
    </row>
    <row r="288" spans="2:119" ht="14.25" x14ac:dyDescent="0.2">
      <c r="B288" s="20"/>
      <c r="C288" s="1018"/>
      <c r="E288" s="12"/>
      <c r="F288" s="12"/>
      <c r="G288" s="12"/>
      <c r="H288" s="12"/>
      <c r="I288" s="12"/>
      <c r="J288" s="12"/>
      <c r="K288" s="12"/>
      <c r="L288" s="12"/>
      <c r="M288" s="12"/>
      <c r="N288" s="12"/>
      <c r="O288" s="12"/>
      <c r="P288" s="12"/>
      <c r="Q288" s="12"/>
      <c r="R288" s="12"/>
      <c r="S288" s="12"/>
      <c r="T288" s="12"/>
      <c r="DJ288" s="1036"/>
      <c r="DK288" s="1036"/>
      <c r="DL288" s="1036"/>
      <c r="DM288" s="1058"/>
      <c r="DN288" s="1036"/>
      <c r="DO288" s="1036"/>
    </row>
    <row r="289" spans="2:119" ht="14.25" x14ac:dyDescent="0.2">
      <c r="B289" s="20"/>
      <c r="C289" s="1018"/>
      <c r="E289" s="12"/>
      <c r="F289" s="12"/>
      <c r="G289" s="12"/>
      <c r="H289" s="12"/>
      <c r="I289" s="12"/>
      <c r="J289" s="12"/>
      <c r="K289" s="12"/>
      <c r="L289" s="12"/>
      <c r="M289" s="12"/>
      <c r="N289" s="12"/>
      <c r="O289" s="12"/>
      <c r="P289" s="12"/>
      <c r="Q289" s="12"/>
      <c r="R289" s="12"/>
      <c r="S289" s="12"/>
      <c r="T289" s="12"/>
      <c r="DJ289" s="1036"/>
      <c r="DK289" s="1036"/>
      <c r="DL289" s="1036"/>
      <c r="DM289" s="1058"/>
      <c r="DN289" s="1036"/>
      <c r="DO289" s="1036"/>
    </row>
    <row r="290" spans="2:119" ht="14.25" x14ac:dyDescent="0.2">
      <c r="B290" s="20"/>
      <c r="C290" s="1018"/>
      <c r="E290" s="12"/>
      <c r="F290" s="12"/>
      <c r="G290" s="12"/>
      <c r="H290" s="12"/>
      <c r="I290" s="12"/>
      <c r="J290" s="12"/>
      <c r="K290" s="12"/>
      <c r="L290" s="12"/>
      <c r="M290" s="12"/>
      <c r="N290" s="12"/>
      <c r="O290" s="12"/>
      <c r="P290" s="12"/>
      <c r="Q290" s="12"/>
      <c r="R290" s="12"/>
      <c r="S290" s="12"/>
      <c r="T290" s="12"/>
      <c r="DJ290" s="1036"/>
      <c r="DK290" s="1036"/>
      <c r="DL290" s="1036"/>
      <c r="DM290" s="1058"/>
      <c r="DN290" s="1036"/>
      <c r="DO290" s="1036"/>
    </row>
    <row r="291" spans="2:119" ht="14.25" x14ac:dyDescent="0.2">
      <c r="B291" s="20"/>
      <c r="C291" s="1018"/>
      <c r="E291" s="12"/>
      <c r="F291" s="12"/>
      <c r="G291" s="12"/>
      <c r="H291" s="12"/>
      <c r="I291" s="12"/>
      <c r="J291" s="12"/>
      <c r="K291" s="12"/>
      <c r="L291" s="12"/>
      <c r="M291" s="12"/>
      <c r="N291" s="12"/>
      <c r="O291" s="12"/>
      <c r="P291" s="12"/>
      <c r="Q291" s="12"/>
      <c r="R291" s="12"/>
      <c r="S291" s="12"/>
      <c r="T291" s="12"/>
      <c r="DJ291" s="1036"/>
      <c r="DK291" s="1036"/>
      <c r="DL291" s="1036"/>
      <c r="DM291" s="1058"/>
      <c r="DN291" s="1036"/>
      <c r="DO291" s="1036"/>
    </row>
    <row r="292" spans="2:119" ht="14.25" x14ac:dyDescent="0.2">
      <c r="B292" s="20"/>
      <c r="C292" s="1018"/>
      <c r="E292" s="12"/>
      <c r="F292" s="12"/>
      <c r="G292" s="12"/>
      <c r="H292" s="12"/>
      <c r="I292" s="12"/>
      <c r="J292" s="12"/>
      <c r="K292" s="12"/>
      <c r="L292" s="12"/>
      <c r="M292" s="12"/>
      <c r="N292" s="12"/>
      <c r="O292" s="12"/>
      <c r="P292" s="12"/>
      <c r="Q292" s="12"/>
      <c r="R292" s="12"/>
      <c r="S292" s="12"/>
      <c r="T292" s="12"/>
      <c r="DJ292" s="1036"/>
      <c r="DK292" s="1036"/>
      <c r="DL292" s="1036"/>
      <c r="DM292" s="1058"/>
      <c r="DN292" s="1036"/>
      <c r="DO292" s="1036"/>
    </row>
    <row r="293" spans="2:119" ht="14.25" x14ac:dyDescent="0.2">
      <c r="B293" s="20"/>
      <c r="C293" s="1018"/>
      <c r="E293" s="12"/>
      <c r="F293" s="12"/>
      <c r="G293" s="12"/>
      <c r="H293" s="12"/>
      <c r="I293" s="12"/>
      <c r="J293" s="12"/>
      <c r="K293" s="12"/>
      <c r="L293" s="12"/>
      <c r="M293" s="12"/>
      <c r="N293" s="12"/>
      <c r="O293" s="12"/>
      <c r="P293" s="12"/>
      <c r="Q293" s="12"/>
      <c r="R293" s="12"/>
      <c r="S293" s="12"/>
      <c r="T293" s="12"/>
      <c r="DJ293" s="1036"/>
      <c r="DK293" s="1036"/>
      <c r="DL293" s="1036"/>
      <c r="DM293" s="1058"/>
      <c r="DN293" s="1036"/>
      <c r="DO293" s="1036"/>
    </row>
    <row r="294" spans="2:119" ht="14.25" x14ac:dyDescent="0.2">
      <c r="B294" s="20"/>
      <c r="C294" s="1018"/>
      <c r="E294" s="12"/>
      <c r="F294" s="12"/>
      <c r="G294" s="12"/>
      <c r="H294" s="12"/>
      <c r="I294" s="12"/>
      <c r="J294" s="12"/>
      <c r="K294" s="12"/>
      <c r="L294" s="12"/>
      <c r="M294" s="12"/>
      <c r="N294" s="12"/>
      <c r="O294" s="12"/>
      <c r="P294" s="12"/>
      <c r="Q294" s="12"/>
      <c r="R294" s="12"/>
      <c r="S294" s="12"/>
      <c r="T294" s="12"/>
      <c r="DJ294" s="1036"/>
      <c r="DK294" s="1036"/>
      <c r="DL294" s="1036"/>
      <c r="DM294" s="1058"/>
      <c r="DN294" s="1036"/>
      <c r="DO294" s="1036"/>
    </row>
    <row r="295" spans="2:119" ht="14.25" x14ac:dyDescent="0.2">
      <c r="B295" s="20"/>
      <c r="C295" s="1018"/>
      <c r="E295" s="12"/>
      <c r="F295" s="12"/>
      <c r="G295" s="12"/>
      <c r="H295" s="12"/>
      <c r="I295" s="12"/>
      <c r="J295" s="12"/>
      <c r="K295" s="12"/>
      <c r="L295" s="12"/>
      <c r="M295" s="12"/>
      <c r="N295" s="12"/>
      <c r="O295" s="12"/>
      <c r="P295" s="12"/>
      <c r="Q295" s="12"/>
      <c r="R295" s="12"/>
      <c r="S295" s="12"/>
      <c r="T295" s="12"/>
      <c r="DJ295" s="1036"/>
      <c r="DK295" s="1036"/>
      <c r="DL295" s="1036"/>
      <c r="DM295" s="1058"/>
      <c r="DN295" s="1036"/>
      <c r="DO295" s="1036"/>
    </row>
    <row r="296" spans="2:119" ht="14.25" x14ac:dyDescent="0.2">
      <c r="B296" s="20"/>
      <c r="C296" s="1018"/>
      <c r="E296" s="12"/>
      <c r="F296" s="12"/>
      <c r="G296" s="12"/>
      <c r="H296" s="12"/>
      <c r="I296" s="12"/>
      <c r="J296" s="12"/>
      <c r="K296" s="12"/>
      <c r="L296" s="12"/>
      <c r="M296" s="12"/>
      <c r="N296" s="12"/>
      <c r="O296" s="12"/>
      <c r="P296" s="12"/>
      <c r="Q296" s="12"/>
      <c r="R296" s="12"/>
      <c r="S296" s="12"/>
      <c r="T296" s="12"/>
      <c r="DJ296" s="1036"/>
      <c r="DK296" s="1036"/>
      <c r="DL296" s="1036"/>
      <c r="DM296" s="1058"/>
      <c r="DN296" s="1036"/>
      <c r="DO296" s="1036"/>
    </row>
    <row r="297" spans="2:119" ht="14.25" x14ac:dyDescent="0.2">
      <c r="B297" s="20"/>
      <c r="C297" s="1018"/>
      <c r="E297" s="12"/>
      <c r="F297" s="12"/>
      <c r="G297" s="12"/>
      <c r="H297" s="12"/>
      <c r="I297" s="12"/>
      <c r="J297" s="12"/>
      <c r="K297" s="12"/>
      <c r="L297" s="12"/>
      <c r="M297" s="12"/>
      <c r="N297" s="12"/>
      <c r="O297" s="12"/>
      <c r="P297" s="12"/>
      <c r="Q297" s="12"/>
      <c r="R297" s="12"/>
      <c r="S297" s="12"/>
      <c r="T297" s="12"/>
      <c r="DJ297" s="1036"/>
      <c r="DK297" s="1036"/>
      <c r="DL297" s="1036"/>
      <c r="DM297" s="1058"/>
      <c r="DN297" s="1036"/>
      <c r="DO297" s="1036"/>
    </row>
    <row r="298" spans="2:119" ht="14.25" x14ac:dyDescent="0.2">
      <c r="B298" s="20"/>
      <c r="C298" s="1018"/>
      <c r="E298" s="12"/>
      <c r="F298" s="12"/>
      <c r="G298" s="12"/>
      <c r="H298" s="12"/>
      <c r="I298" s="12"/>
      <c r="J298" s="12"/>
      <c r="K298" s="12"/>
      <c r="L298" s="12"/>
      <c r="M298" s="12"/>
      <c r="N298" s="12"/>
      <c r="O298" s="12"/>
      <c r="P298" s="12"/>
      <c r="Q298" s="12"/>
      <c r="R298" s="12"/>
      <c r="S298" s="12"/>
      <c r="T298" s="12"/>
      <c r="DJ298" s="1036"/>
      <c r="DK298" s="1036"/>
      <c r="DL298" s="1036"/>
      <c r="DM298" s="1058"/>
      <c r="DN298" s="1036"/>
      <c r="DO298" s="1036"/>
    </row>
    <row r="299" spans="2:119" ht="14.25" x14ac:dyDescent="0.2">
      <c r="B299" s="20"/>
      <c r="C299" s="1018"/>
      <c r="E299" s="12"/>
      <c r="F299" s="12"/>
      <c r="G299" s="12"/>
      <c r="H299" s="12"/>
      <c r="I299" s="12"/>
      <c r="J299" s="12"/>
      <c r="K299" s="12"/>
      <c r="L299" s="12"/>
      <c r="M299" s="12"/>
      <c r="N299" s="12"/>
      <c r="O299" s="12"/>
      <c r="P299" s="12"/>
      <c r="Q299" s="12"/>
      <c r="R299" s="12"/>
      <c r="S299" s="12"/>
      <c r="T299" s="12"/>
      <c r="DJ299" s="1036"/>
      <c r="DK299" s="1036"/>
      <c r="DL299" s="1036"/>
      <c r="DM299" s="1058"/>
      <c r="DN299" s="1036"/>
      <c r="DO299" s="1036"/>
    </row>
    <row r="300" spans="2:119" ht="14.25" x14ac:dyDescent="0.2">
      <c r="B300" s="20"/>
      <c r="C300" s="1018"/>
      <c r="E300" s="12"/>
      <c r="F300" s="12"/>
      <c r="G300" s="12"/>
      <c r="H300" s="12"/>
      <c r="I300" s="12"/>
      <c r="J300" s="12"/>
      <c r="K300" s="12"/>
      <c r="L300" s="12"/>
      <c r="M300" s="12"/>
      <c r="N300" s="12"/>
      <c r="O300" s="12"/>
      <c r="P300" s="12"/>
      <c r="Q300" s="12"/>
      <c r="R300" s="12"/>
      <c r="S300" s="12"/>
      <c r="T300" s="12"/>
      <c r="DJ300" s="1036"/>
      <c r="DK300" s="1036"/>
      <c r="DL300" s="1036"/>
      <c r="DM300" s="1058"/>
      <c r="DN300" s="1036"/>
      <c r="DO300" s="1036"/>
    </row>
    <row r="301" spans="2:119" ht="14.25" x14ac:dyDescent="0.2">
      <c r="B301" s="20"/>
      <c r="C301" s="1018"/>
      <c r="E301" s="12"/>
      <c r="F301" s="12"/>
      <c r="G301" s="12"/>
      <c r="H301" s="12"/>
      <c r="I301" s="12"/>
      <c r="J301" s="12"/>
      <c r="K301" s="12"/>
      <c r="L301" s="12"/>
      <c r="M301" s="12"/>
      <c r="N301" s="12"/>
      <c r="O301" s="12"/>
      <c r="P301" s="12"/>
      <c r="Q301" s="12"/>
      <c r="R301" s="12"/>
      <c r="S301" s="12"/>
      <c r="T301" s="12"/>
      <c r="DJ301" s="1036"/>
      <c r="DK301" s="1036"/>
      <c r="DL301" s="1036"/>
      <c r="DM301" s="1058"/>
      <c r="DN301" s="1036"/>
      <c r="DO301" s="1036"/>
    </row>
    <row r="302" spans="2:119" ht="14.25" x14ac:dyDescent="0.2">
      <c r="B302" s="20"/>
      <c r="C302" s="1018"/>
      <c r="E302" s="12"/>
      <c r="F302" s="12"/>
      <c r="G302" s="12"/>
      <c r="H302" s="12"/>
      <c r="I302" s="12"/>
      <c r="J302" s="12"/>
      <c r="K302" s="12"/>
      <c r="L302" s="12"/>
      <c r="M302" s="12"/>
      <c r="N302" s="12"/>
      <c r="O302" s="12"/>
      <c r="P302" s="12"/>
      <c r="Q302" s="12"/>
      <c r="R302" s="12"/>
      <c r="S302" s="12"/>
      <c r="T302" s="12"/>
      <c r="DJ302" s="1036"/>
      <c r="DK302" s="1036"/>
      <c r="DL302" s="1036"/>
      <c r="DM302" s="1058"/>
      <c r="DN302" s="1036"/>
      <c r="DO302" s="1036"/>
    </row>
    <row r="303" spans="2:119" ht="14.25" x14ac:dyDescent="0.2">
      <c r="B303" s="20"/>
      <c r="C303" s="1018"/>
      <c r="E303" s="12"/>
      <c r="F303" s="12"/>
      <c r="G303" s="12"/>
      <c r="H303" s="12"/>
      <c r="I303" s="12"/>
      <c r="J303" s="12"/>
      <c r="K303" s="12"/>
      <c r="L303" s="12"/>
      <c r="M303" s="12"/>
      <c r="N303" s="12"/>
      <c r="O303" s="12"/>
      <c r="P303" s="12"/>
      <c r="Q303" s="12"/>
      <c r="R303" s="12"/>
      <c r="S303" s="12"/>
      <c r="T303" s="12"/>
      <c r="DJ303" s="1036"/>
      <c r="DK303" s="1036"/>
      <c r="DL303" s="1036"/>
      <c r="DM303" s="1058"/>
      <c r="DN303" s="1036"/>
      <c r="DO303" s="1036"/>
    </row>
    <row r="304" spans="2:119" ht="14.25" x14ac:dyDescent="0.2">
      <c r="B304" s="20"/>
      <c r="C304" s="1018"/>
      <c r="E304" s="12"/>
      <c r="F304" s="12"/>
      <c r="G304" s="12"/>
      <c r="H304" s="12"/>
      <c r="I304" s="12"/>
      <c r="J304" s="12"/>
      <c r="K304" s="12"/>
      <c r="L304" s="12"/>
      <c r="M304" s="12"/>
      <c r="N304" s="12"/>
      <c r="O304" s="12"/>
      <c r="P304" s="12"/>
      <c r="Q304" s="12"/>
      <c r="R304" s="12"/>
      <c r="S304" s="12"/>
      <c r="T304" s="12"/>
      <c r="DJ304" s="1036"/>
      <c r="DK304" s="1036"/>
      <c r="DL304" s="1036"/>
      <c r="DM304" s="1058"/>
      <c r="DN304" s="1036"/>
      <c r="DO304" s="1036"/>
    </row>
    <row r="305" spans="2:119" ht="14.25" x14ac:dyDescent="0.2">
      <c r="B305" s="20"/>
      <c r="C305" s="1018"/>
      <c r="E305" s="12"/>
      <c r="F305" s="12"/>
      <c r="G305" s="12"/>
      <c r="H305" s="12"/>
      <c r="I305" s="12"/>
      <c r="J305" s="12"/>
      <c r="K305" s="12"/>
      <c r="L305" s="12"/>
      <c r="M305" s="12"/>
      <c r="N305" s="12"/>
      <c r="O305" s="12"/>
      <c r="P305" s="12"/>
      <c r="Q305" s="12"/>
      <c r="R305" s="12"/>
      <c r="S305" s="12"/>
      <c r="T305" s="12"/>
      <c r="DJ305" s="1036"/>
      <c r="DK305" s="1036"/>
      <c r="DL305" s="1036"/>
      <c r="DM305" s="1058"/>
      <c r="DN305" s="1036"/>
      <c r="DO305" s="1036"/>
    </row>
    <row r="306" spans="2:119" ht="14.25" x14ac:dyDescent="0.2">
      <c r="B306" s="20"/>
      <c r="C306" s="1018"/>
      <c r="E306" s="12"/>
      <c r="F306" s="12"/>
      <c r="G306" s="12"/>
      <c r="H306" s="12"/>
      <c r="I306" s="12"/>
      <c r="J306" s="12"/>
      <c r="K306" s="12"/>
      <c r="L306" s="12"/>
      <c r="M306" s="12"/>
      <c r="N306" s="12"/>
      <c r="O306" s="12"/>
      <c r="P306" s="12"/>
      <c r="Q306" s="12"/>
      <c r="R306" s="12"/>
      <c r="S306" s="12"/>
      <c r="T306" s="12"/>
      <c r="DJ306" s="1036"/>
      <c r="DK306" s="1036"/>
      <c r="DL306" s="1036"/>
      <c r="DM306" s="1058"/>
      <c r="DN306" s="1036"/>
      <c r="DO306" s="1036"/>
    </row>
    <row r="307" spans="2:119" ht="14.25" x14ac:dyDescent="0.2">
      <c r="B307" s="20"/>
      <c r="C307" s="1018"/>
      <c r="E307" s="12"/>
      <c r="F307" s="12"/>
      <c r="G307" s="12"/>
      <c r="H307" s="12"/>
      <c r="I307" s="12"/>
      <c r="J307" s="12"/>
      <c r="K307" s="12"/>
      <c r="L307" s="12"/>
      <c r="M307" s="12"/>
      <c r="N307" s="12"/>
      <c r="O307" s="12"/>
      <c r="P307" s="12"/>
      <c r="Q307" s="12"/>
      <c r="R307" s="12"/>
      <c r="S307" s="12"/>
      <c r="T307" s="12"/>
      <c r="DJ307" s="1036"/>
      <c r="DK307" s="1036"/>
      <c r="DL307" s="1036"/>
      <c r="DM307" s="1058"/>
      <c r="DN307" s="1036"/>
      <c r="DO307" s="1036"/>
    </row>
    <row r="308" spans="2:119" ht="14.25" x14ac:dyDescent="0.2">
      <c r="B308" s="20"/>
      <c r="C308" s="1018"/>
      <c r="E308" s="12"/>
      <c r="F308" s="12"/>
      <c r="G308" s="12"/>
      <c r="H308" s="12"/>
      <c r="I308" s="12"/>
      <c r="J308" s="12"/>
      <c r="K308" s="12"/>
      <c r="L308" s="12"/>
      <c r="M308" s="12"/>
      <c r="N308" s="12"/>
      <c r="O308" s="12"/>
      <c r="P308" s="12"/>
      <c r="Q308" s="12"/>
      <c r="R308" s="12"/>
      <c r="S308" s="12"/>
      <c r="T308" s="12"/>
      <c r="DJ308" s="1036"/>
      <c r="DK308" s="1036"/>
      <c r="DL308" s="1036"/>
      <c r="DM308" s="1058"/>
      <c r="DN308" s="1036"/>
      <c r="DO308" s="1036"/>
    </row>
    <row r="309" spans="2:119" ht="14.25" x14ac:dyDescent="0.2">
      <c r="B309" s="20"/>
      <c r="C309" s="1018"/>
      <c r="E309" s="12"/>
      <c r="F309" s="12"/>
      <c r="G309" s="12"/>
      <c r="H309" s="12"/>
      <c r="I309" s="12"/>
      <c r="J309" s="12"/>
      <c r="K309" s="12"/>
      <c r="L309" s="12"/>
      <c r="M309" s="12"/>
      <c r="N309" s="12"/>
      <c r="O309" s="12"/>
      <c r="P309" s="12"/>
      <c r="Q309" s="12"/>
      <c r="R309" s="12"/>
      <c r="S309" s="12"/>
      <c r="T309" s="12"/>
      <c r="DJ309" s="1036"/>
      <c r="DK309" s="1036"/>
      <c r="DL309" s="1036"/>
      <c r="DM309" s="1058"/>
      <c r="DN309" s="1036"/>
      <c r="DO309" s="1036"/>
    </row>
    <row r="310" spans="2:119" ht="14.25" x14ac:dyDescent="0.2">
      <c r="B310" s="20"/>
      <c r="C310" s="1018"/>
      <c r="E310" s="12"/>
      <c r="F310" s="12"/>
      <c r="G310" s="12"/>
      <c r="H310" s="12"/>
      <c r="I310" s="12"/>
      <c r="J310" s="12"/>
      <c r="K310" s="12"/>
      <c r="L310" s="12"/>
      <c r="M310" s="12"/>
      <c r="N310" s="12"/>
      <c r="O310" s="12"/>
      <c r="P310" s="12"/>
      <c r="Q310" s="12"/>
      <c r="R310" s="12"/>
      <c r="S310" s="12"/>
      <c r="T310" s="12"/>
      <c r="DJ310" s="1036"/>
      <c r="DK310" s="1036"/>
      <c r="DL310" s="1036"/>
      <c r="DM310" s="1058"/>
      <c r="DN310" s="1036"/>
      <c r="DO310" s="1036"/>
    </row>
    <row r="311" spans="2:119" ht="14.25" x14ac:dyDescent="0.2">
      <c r="B311" s="20"/>
      <c r="C311" s="1018"/>
      <c r="E311" s="12"/>
      <c r="F311" s="12"/>
      <c r="G311" s="12"/>
      <c r="H311" s="12"/>
      <c r="I311" s="12"/>
      <c r="J311" s="12"/>
      <c r="K311" s="12"/>
      <c r="L311" s="12"/>
      <c r="M311" s="12"/>
      <c r="N311" s="12"/>
      <c r="O311" s="12"/>
      <c r="P311" s="12"/>
      <c r="Q311" s="12"/>
      <c r="R311" s="12"/>
      <c r="S311" s="12"/>
      <c r="T311" s="12"/>
      <c r="DJ311" s="1036"/>
      <c r="DK311" s="1036"/>
      <c r="DL311" s="1036"/>
      <c r="DM311" s="1058"/>
      <c r="DN311" s="1036"/>
      <c r="DO311" s="1036"/>
    </row>
    <row r="312" spans="2:119" ht="14.25" x14ac:dyDescent="0.2">
      <c r="B312" s="20"/>
      <c r="C312" s="1018"/>
      <c r="E312" s="12"/>
      <c r="F312" s="12"/>
      <c r="G312" s="12"/>
      <c r="H312" s="12"/>
      <c r="I312" s="12"/>
      <c r="J312" s="12"/>
      <c r="K312" s="12"/>
      <c r="L312" s="12"/>
      <c r="M312" s="12"/>
      <c r="N312" s="12"/>
      <c r="O312" s="12"/>
      <c r="P312" s="12"/>
      <c r="Q312" s="12"/>
      <c r="R312" s="12"/>
      <c r="S312" s="12"/>
      <c r="T312" s="12"/>
      <c r="DJ312" s="1036"/>
      <c r="DK312" s="1036"/>
      <c r="DL312" s="1036"/>
      <c r="DM312" s="1058"/>
      <c r="DN312" s="1036"/>
      <c r="DO312" s="1036"/>
    </row>
    <row r="313" spans="2:119" ht="14.25" x14ac:dyDescent="0.2">
      <c r="B313" s="20"/>
      <c r="C313" s="1018"/>
      <c r="E313" s="12"/>
      <c r="F313" s="12"/>
      <c r="G313" s="12"/>
      <c r="H313" s="12"/>
      <c r="I313" s="12"/>
      <c r="J313" s="12"/>
      <c r="K313" s="12"/>
      <c r="L313" s="12"/>
      <c r="M313" s="12"/>
      <c r="N313" s="12"/>
      <c r="O313" s="12"/>
      <c r="P313" s="12"/>
      <c r="Q313" s="12"/>
      <c r="R313" s="12"/>
      <c r="S313" s="12"/>
      <c r="T313" s="12"/>
      <c r="DJ313" s="1036"/>
      <c r="DK313" s="1036"/>
      <c r="DL313" s="1036"/>
      <c r="DM313" s="1058"/>
      <c r="DN313" s="1036"/>
      <c r="DO313" s="1036"/>
    </row>
    <row r="314" spans="2:119" ht="14.25" x14ac:dyDescent="0.2">
      <c r="B314" s="20"/>
      <c r="C314" s="1018"/>
      <c r="E314" s="12"/>
      <c r="F314" s="12"/>
      <c r="G314" s="12"/>
      <c r="H314" s="12"/>
      <c r="I314" s="12"/>
      <c r="J314" s="12"/>
      <c r="K314" s="12"/>
      <c r="L314" s="12"/>
      <c r="M314" s="12"/>
      <c r="N314" s="12"/>
      <c r="O314" s="12"/>
      <c r="P314" s="12"/>
      <c r="Q314" s="12"/>
      <c r="R314" s="12"/>
      <c r="S314" s="12"/>
      <c r="T314" s="12"/>
      <c r="DJ314" s="1036"/>
      <c r="DK314" s="1036"/>
      <c r="DL314" s="1036"/>
      <c r="DM314" s="1058"/>
      <c r="DN314" s="1036"/>
      <c r="DO314" s="1036"/>
    </row>
    <row r="315" spans="2:119" ht="14.25" x14ac:dyDescent="0.2">
      <c r="B315" s="20"/>
      <c r="C315" s="1018"/>
      <c r="E315" s="12"/>
      <c r="F315" s="12"/>
      <c r="G315" s="12"/>
      <c r="H315" s="12"/>
      <c r="I315" s="12"/>
      <c r="J315" s="12"/>
      <c r="K315" s="12"/>
      <c r="L315" s="12"/>
      <c r="M315" s="12"/>
      <c r="N315" s="12"/>
      <c r="O315" s="12"/>
      <c r="P315" s="12"/>
      <c r="Q315" s="12"/>
      <c r="R315" s="12"/>
      <c r="S315" s="12"/>
      <c r="T315" s="12"/>
      <c r="DJ315" s="1036"/>
      <c r="DK315" s="1036"/>
      <c r="DL315" s="1036"/>
      <c r="DM315" s="1058"/>
      <c r="DN315" s="1036"/>
      <c r="DO315" s="1036"/>
    </row>
    <row r="316" spans="2:119" ht="14.25" x14ac:dyDescent="0.2">
      <c r="B316" s="20"/>
      <c r="C316" s="1018"/>
      <c r="E316" s="12"/>
      <c r="F316" s="12"/>
      <c r="G316" s="12"/>
      <c r="H316" s="12"/>
      <c r="I316" s="12"/>
      <c r="J316" s="12"/>
      <c r="K316" s="12"/>
      <c r="L316" s="12"/>
      <c r="M316" s="12"/>
      <c r="N316" s="12"/>
      <c r="O316" s="12"/>
      <c r="P316" s="12"/>
      <c r="Q316" s="12"/>
      <c r="R316" s="12"/>
      <c r="S316" s="12"/>
      <c r="T316" s="12"/>
      <c r="DJ316" s="1036"/>
      <c r="DK316" s="1036"/>
      <c r="DL316" s="1036"/>
      <c r="DM316" s="1058"/>
      <c r="DN316" s="1036"/>
      <c r="DO316" s="1036"/>
    </row>
    <row r="317" spans="2:119" ht="14.25" x14ac:dyDescent="0.2">
      <c r="B317" s="20"/>
      <c r="C317" s="1018"/>
      <c r="E317" s="12"/>
      <c r="F317" s="12"/>
      <c r="G317" s="12"/>
      <c r="H317" s="12"/>
      <c r="I317" s="12"/>
      <c r="J317" s="12"/>
      <c r="K317" s="12"/>
      <c r="L317" s="12"/>
      <c r="M317" s="12"/>
      <c r="N317" s="12"/>
      <c r="O317" s="12"/>
      <c r="P317" s="12"/>
      <c r="Q317" s="12"/>
      <c r="R317" s="12"/>
      <c r="S317" s="12"/>
      <c r="T317" s="12"/>
      <c r="DJ317" s="1036"/>
      <c r="DK317" s="1036"/>
      <c r="DL317" s="1036"/>
      <c r="DM317" s="1058"/>
      <c r="DN317" s="1036"/>
      <c r="DO317" s="1036"/>
    </row>
    <row r="318" spans="2:119" ht="14.25" x14ac:dyDescent="0.2">
      <c r="B318" s="20"/>
      <c r="C318" s="1018"/>
      <c r="E318" s="12"/>
      <c r="F318" s="12"/>
      <c r="G318" s="12"/>
      <c r="H318" s="12"/>
      <c r="I318" s="12"/>
      <c r="J318" s="12"/>
      <c r="K318" s="12"/>
      <c r="L318" s="12"/>
      <c r="M318" s="12"/>
      <c r="N318" s="12"/>
      <c r="O318" s="12"/>
      <c r="P318" s="12"/>
      <c r="Q318" s="12"/>
      <c r="R318" s="12"/>
      <c r="S318" s="12"/>
      <c r="T318" s="12"/>
      <c r="DJ318" s="1036"/>
      <c r="DK318" s="1036"/>
      <c r="DL318" s="1036"/>
      <c r="DM318" s="1058"/>
      <c r="DN318" s="1036"/>
      <c r="DO318" s="1036"/>
    </row>
    <row r="319" spans="2:119" ht="14.25" x14ac:dyDescent="0.2">
      <c r="B319" s="20"/>
      <c r="C319" s="1018"/>
      <c r="E319" s="12"/>
      <c r="F319" s="12"/>
      <c r="G319" s="12"/>
      <c r="H319" s="12"/>
      <c r="I319" s="12"/>
      <c r="J319" s="12"/>
      <c r="K319" s="12"/>
      <c r="L319" s="12"/>
      <c r="M319" s="12"/>
      <c r="N319" s="12"/>
      <c r="O319" s="12"/>
      <c r="P319" s="12"/>
      <c r="Q319" s="12"/>
      <c r="R319" s="12"/>
      <c r="S319" s="12"/>
      <c r="T319" s="12"/>
      <c r="DJ319" s="1036"/>
      <c r="DK319" s="1036"/>
      <c r="DL319" s="1036"/>
      <c r="DM319" s="1058"/>
      <c r="DN319" s="1036"/>
      <c r="DO319" s="1036"/>
    </row>
    <row r="320" spans="2:119" ht="14.25" x14ac:dyDescent="0.2">
      <c r="B320" s="20"/>
      <c r="C320" s="1018"/>
      <c r="E320" s="12"/>
      <c r="F320" s="12"/>
      <c r="G320" s="12"/>
      <c r="H320" s="12"/>
      <c r="I320" s="12"/>
      <c r="J320" s="12"/>
      <c r="K320" s="12"/>
      <c r="L320" s="12"/>
      <c r="M320" s="12"/>
      <c r="N320" s="12"/>
      <c r="O320" s="12"/>
      <c r="P320" s="12"/>
      <c r="Q320" s="12"/>
      <c r="R320" s="12"/>
      <c r="S320" s="12"/>
      <c r="T320" s="12"/>
      <c r="DJ320" s="1036"/>
      <c r="DK320" s="1036"/>
      <c r="DL320" s="1036"/>
      <c r="DM320" s="1058"/>
      <c r="DN320" s="1036"/>
      <c r="DO320" s="1036"/>
    </row>
    <row r="321" spans="2:119" ht="14.25" x14ac:dyDescent="0.2">
      <c r="B321" s="20"/>
      <c r="C321" s="1018"/>
      <c r="E321" s="12"/>
      <c r="F321" s="12"/>
      <c r="G321" s="12"/>
      <c r="H321" s="12"/>
      <c r="I321" s="12"/>
      <c r="J321" s="12"/>
      <c r="K321" s="12"/>
      <c r="L321" s="12"/>
      <c r="M321" s="12"/>
      <c r="N321" s="12"/>
      <c r="O321" s="12"/>
      <c r="P321" s="12"/>
      <c r="Q321" s="12"/>
      <c r="R321" s="12"/>
      <c r="S321" s="12"/>
      <c r="T321" s="12"/>
      <c r="DJ321" s="1036"/>
      <c r="DK321" s="1036"/>
      <c r="DL321" s="1036"/>
      <c r="DM321" s="1058"/>
      <c r="DN321" s="1036"/>
      <c r="DO321" s="1036"/>
    </row>
    <row r="322" spans="2:119" ht="14.25" x14ac:dyDescent="0.2">
      <c r="B322" s="20"/>
      <c r="C322" s="1018"/>
      <c r="E322" s="12"/>
      <c r="F322" s="12"/>
      <c r="G322" s="12"/>
      <c r="H322" s="12"/>
      <c r="I322" s="12"/>
      <c r="J322" s="12"/>
      <c r="K322" s="12"/>
      <c r="L322" s="12"/>
      <c r="M322" s="12"/>
      <c r="N322" s="12"/>
      <c r="O322" s="12"/>
      <c r="P322" s="12"/>
      <c r="Q322" s="12"/>
      <c r="R322" s="12"/>
      <c r="S322" s="12"/>
      <c r="T322" s="12"/>
      <c r="DJ322" s="1036"/>
      <c r="DK322" s="1036"/>
      <c r="DL322" s="1036"/>
      <c r="DM322" s="1058"/>
      <c r="DN322" s="1036"/>
      <c r="DO322" s="1036"/>
    </row>
    <row r="323" spans="2:119" ht="14.25" x14ac:dyDescent="0.2">
      <c r="B323" s="20"/>
      <c r="C323" s="1018"/>
      <c r="E323" s="12"/>
      <c r="F323" s="12"/>
      <c r="G323" s="12"/>
      <c r="H323" s="12"/>
      <c r="I323" s="12"/>
      <c r="J323" s="12"/>
      <c r="K323" s="12"/>
      <c r="L323" s="12"/>
      <c r="M323" s="12"/>
      <c r="N323" s="12"/>
      <c r="O323" s="12"/>
      <c r="P323" s="12"/>
      <c r="Q323" s="12"/>
      <c r="R323" s="12"/>
      <c r="S323" s="12"/>
      <c r="T323" s="12"/>
      <c r="DJ323" s="1036"/>
      <c r="DK323" s="1036"/>
      <c r="DL323" s="1036"/>
      <c r="DM323" s="1058"/>
      <c r="DN323" s="1036"/>
      <c r="DO323" s="1036"/>
    </row>
    <row r="324" spans="2:119" ht="14.25" x14ac:dyDescent="0.2">
      <c r="B324" s="20"/>
      <c r="C324" s="1018"/>
      <c r="E324" s="12"/>
      <c r="F324" s="12"/>
      <c r="G324" s="12"/>
      <c r="H324" s="12"/>
      <c r="I324" s="12"/>
      <c r="J324" s="12"/>
      <c r="K324" s="12"/>
      <c r="L324" s="12"/>
      <c r="M324" s="12"/>
      <c r="N324" s="12"/>
      <c r="O324" s="12"/>
      <c r="P324" s="12"/>
      <c r="Q324" s="12"/>
      <c r="R324" s="12"/>
      <c r="S324" s="12"/>
      <c r="T324" s="12"/>
      <c r="DJ324" s="1036"/>
      <c r="DK324" s="1036"/>
      <c r="DL324" s="1036"/>
      <c r="DM324" s="1058"/>
      <c r="DN324" s="1036"/>
      <c r="DO324" s="1036"/>
    </row>
    <row r="325" spans="2:119" ht="14.25" x14ac:dyDescent="0.2">
      <c r="B325" s="20"/>
      <c r="C325" s="1018"/>
      <c r="E325" s="12"/>
      <c r="F325" s="12"/>
      <c r="G325" s="12"/>
      <c r="H325" s="12"/>
      <c r="I325" s="12"/>
      <c r="J325" s="12"/>
      <c r="K325" s="12"/>
      <c r="L325" s="12"/>
      <c r="M325" s="12"/>
      <c r="N325" s="12"/>
      <c r="O325" s="12"/>
      <c r="P325" s="12"/>
      <c r="Q325" s="12"/>
      <c r="R325" s="12"/>
      <c r="S325" s="12"/>
      <c r="T325" s="12"/>
      <c r="DJ325" s="1036"/>
      <c r="DK325" s="1036"/>
      <c r="DL325" s="1036"/>
      <c r="DM325" s="1058"/>
      <c r="DN325" s="1036"/>
      <c r="DO325" s="1036"/>
    </row>
    <row r="326" spans="2:119" ht="14.25" x14ac:dyDescent="0.2">
      <c r="B326" s="20"/>
      <c r="C326" s="1018"/>
      <c r="E326" s="12"/>
      <c r="F326" s="12"/>
      <c r="G326" s="12"/>
      <c r="H326" s="12"/>
      <c r="I326" s="12"/>
      <c r="J326" s="12"/>
      <c r="K326" s="12"/>
      <c r="L326" s="12"/>
      <c r="M326" s="12"/>
      <c r="N326" s="12"/>
      <c r="O326" s="12"/>
      <c r="P326" s="12"/>
      <c r="Q326" s="12"/>
      <c r="R326" s="12"/>
      <c r="S326" s="12"/>
      <c r="T326" s="12"/>
      <c r="DJ326" s="1036"/>
      <c r="DK326" s="1036"/>
      <c r="DL326" s="1036"/>
      <c r="DM326" s="1058"/>
      <c r="DN326" s="1036"/>
      <c r="DO326" s="1036"/>
    </row>
    <row r="327" spans="2:119" ht="14.25" x14ac:dyDescent="0.2">
      <c r="B327" s="20"/>
      <c r="C327" s="1018"/>
      <c r="E327" s="12"/>
      <c r="F327" s="12"/>
      <c r="G327" s="12"/>
      <c r="H327" s="12"/>
      <c r="I327" s="12"/>
      <c r="J327" s="12"/>
      <c r="K327" s="12"/>
      <c r="L327" s="12"/>
      <c r="M327" s="12"/>
      <c r="N327" s="12"/>
      <c r="O327" s="12"/>
      <c r="P327" s="12"/>
      <c r="Q327" s="12"/>
      <c r="R327" s="12"/>
      <c r="S327" s="12"/>
      <c r="T327" s="12"/>
      <c r="DJ327" s="1036"/>
      <c r="DK327" s="1036"/>
      <c r="DL327" s="1036"/>
      <c r="DM327" s="1058"/>
      <c r="DN327" s="1036"/>
      <c r="DO327" s="1036"/>
    </row>
    <row r="328" spans="2:119" ht="14.25" x14ac:dyDescent="0.2">
      <c r="B328" s="20"/>
      <c r="C328" s="1018"/>
      <c r="E328" s="12"/>
      <c r="F328" s="12"/>
      <c r="G328" s="12"/>
      <c r="H328" s="12"/>
      <c r="I328" s="12"/>
      <c r="J328" s="12"/>
      <c r="K328" s="12"/>
      <c r="L328" s="12"/>
      <c r="M328" s="12"/>
      <c r="N328" s="12"/>
      <c r="O328" s="12"/>
      <c r="P328" s="12"/>
      <c r="Q328" s="12"/>
      <c r="R328" s="12"/>
      <c r="S328" s="12"/>
      <c r="T328" s="12"/>
      <c r="DJ328" s="1036"/>
      <c r="DK328" s="1036"/>
      <c r="DL328" s="1036"/>
      <c r="DM328" s="1058"/>
      <c r="DN328" s="1036"/>
      <c r="DO328" s="1036"/>
    </row>
    <row r="329" spans="2:119" ht="14.25" x14ac:dyDescent="0.2">
      <c r="B329" s="20"/>
      <c r="C329" s="1018"/>
      <c r="E329" s="12"/>
      <c r="F329" s="12"/>
      <c r="G329" s="12"/>
      <c r="H329" s="12"/>
      <c r="I329" s="12"/>
      <c r="J329" s="12"/>
      <c r="K329" s="12"/>
      <c r="L329" s="12"/>
      <c r="M329" s="12"/>
      <c r="N329" s="12"/>
      <c r="O329" s="12"/>
      <c r="P329" s="12"/>
      <c r="Q329" s="12"/>
      <c r="R329" s="12"/>
      <c r="S329" s="12"/>
      <c r="T329" s="12"/>
      <c r="DJ329" s="1036"/>
      <c r="DK329" s="1036"/>
      <c r="DL329" s="1036"/>
      <c r="DM329" s="1058"/>
      <c r="DN329" s="1036"/>
      <c r="DO329" s="1036"/>
    </row>
    <row r="330" spans="2:119" ht="14.25" x14ac:dyDescent="0.2">
      <c r="B330" s="20"/>
      <c r="C330" s="1018"/>
      <c r="E330" s="12"/>
      <c r="F330" s="12"/>
      <c r="G330" s="12"/>
      <c r="H330" s="12"/>
      <c r="I330" s="12"/>
      <c r="J330" s="12"/>
      <c r="K330" s="12"/>
      <c r="L330" s="12"/>
      <c r="M330" s="12"/>
      <c r="N330" s="12"/>
      <c r="O330" s="12"/>
      <c r="P330" s="12"/>
      <c r="Q330" s="12"/>
      <c r="R330" s="12"/>
      <c r="S330" s="12"/>
      <c r="T330" s="12"/>
      <c r="DJ330" s="1036"/>
      <c r="DK330" s="1036"/>
      <c r="DL330" s="1036"/>
      <c r="DM330" s="1058"/>
      <c r="DN330" s="1036"/>
      <c r="DO330" s="1036"/>
    </row>
    <row r="331" spans="2:119" ht="14.25" x14ac:dyDescent="0.2">
      <c r="B331" s="20"/>
      <c r="C331" s="1018"/>
      <c r="E331" s="12"/>
      <c r="F331" s="12"/>
      <c r="G331" s="12"/>
      <c r="H331" s="12"/>
      <c r="I331" s="12"/>
      <c r="J331" s="12"/>
      <c r="K331" s="12"/>
      <c r="L331" s="12"/>
      <c r="M331" s="12"/>
      <c r="N331" s="12"/>
      <c r="O331" s="12"/>
      <c r="P331" s="12"/>
      <c r="Q331" s="12"/>
      <c r="R331" s="12"/>
      <c r="S331" s="12"/>
      <c r="T331" s="12"/>
      <c r="DJ331" s="1036"/>
      <c r="DK331" s="1036"/>
      <c r="DL331" s="1036"/>
      <c r="DM331" s="1058"/>
      <c r="DN331" s="1036"/>
      <c r="DO331" s="1036"/>
    </row>
    <row r="332" spans="2:119" ht="14.25" x14ac:dyDescent="0.2">
      <c r="B332" s="20"/>
      <c r="C332" s="1018"/>
      <c r="E332" s="12"/>
      <c r="F332" s="12"/>
      <c r="G332" s="12"/>
      <c r="H332" s="12"/>
      <c r="I332" s="12"/>
      <c r="J332" s="12"/>
      <c r="K332" s="12"/>
      <c r="L332" s="12"/>
      <c r="M332" s="12"/>
      <c r="N332" s="12"/>
      <c r="O332" s="12"/>
      <c r="P332" s="12"/>
      <c r="Q332" s="12"/>
      <c r="R332" s="12"/>
      <c r="S332" s="12"/>
      <c r="T332" s="12"/>
      <c r="DJ332" s="1036"/>
      <c r="DK332" s="1036"/>
      <c r="DL332" s="1036"/>
      <c r="DM332" s="1058"/>
      <c r="DN332" s="1036"/>
      <c r="DO332" s="1036"/>
    </row>
    <row r="333" spans="2:119" ht="14.25" x14ac:dyDescent="0.2">
      <c r="B333" s="20"/>
      <c r="C333" s="1018"/>
      <c r="E333" s="12"/>
      <c r="F333" s="12"/>
      <c r="G333" s="12"/>
      <c r="H333" s="12"/>
      <c r="I333" s="12"/>
      <c r="J333" s="12"/>
      <c r="K333" s="12"/>
      <c r="L333" s="12"/>
      <c r="M333" s="12"/>
      <c r="N333" s="12"/>
      <c r="O333" s="12"/>
      <c r="P333" s="12"/>
      <c r="Q333" s="12"/>
      <c r="R333" s="12"/>
      <c r="S333" s="12"/>
      <c r="T333" s="12"/>
      <c r="DJ333" s="1036"/>
      <c r="DK333" s="1036"/>
      <c r="DL333" s="1036"/>
      <c r="DM333" s="1058"/>
      <c r="DN333" s="1036"/>
      <c r="DO333" s="1036"/>
    </row>
    <row r="334" spans="2:119" ht="14.25" x14ac:dyDescent="0.2">
      <c r="B334" s="20"/>
      <c r="C334" s="1018"/>
      <c r="E334" s="12"/>
      <c r="F334" s="12"/>
      <c r="G334" s="12"/>
      <c r="H334" s="12"/>
      <c r="I334" s="12"/>
      <c r="J334" s="12"/>
      <c r="K334" s="12"/>
      <c r="L334" s="12"/>
      <c r="M334" s="12"/>
      <c r="N334" s="12"/>
      <c r="O334" s="12"/>
      <c r="P334" s="12"/>
      <c r="Q334" s="12"/>
      <c r="R334" s="12"/>
      <c r="S334" s="12"/>
      <c r="T334" s="12"/>
      <c r="DJ334" s="1036"/>
      <c r="DK334" s="1036"/>
      <c r="DL334" s="1036"/>
      <c r="DM334" s="1058"/>
      <c r="DN334" s="1036"/>
      <c r="DO334" s="1036"/>
    </row>
    <row r="335" spans="2:119" ht="14.25" x14ac:dyDescent="0.2">
      <c r="B335" s="20"/>
      <c r="C335" s="1018"/>
      <c r="E335" s="12"/>
      <c r="F335" s="12"/>
      <c r="G335" s="12"/>
      <c r="H335" s="12"/>
      <c r="I335" s="12"/>
      <c r="J335" s="12"/>
      <c r="K335" s="12"/>
      <c r="L335" s="12"/>
      <c r="M335" s="12"/>
      <c r="N335" s="12"/>
      <c r="O335" s="12"/>
      <c r="P335" s="12"/>
      <c r="Q335" s="12"/>
      <c r="R335" s="12"/>
      <c r="S335" s="12"/>
      <c r="T335" s="12"/>
      <c r="DJ335" s="1036"/>
      <c r="DK335" s="1036"/>
      <c r="DL335" s="1036"/>
      <c r="DM335" s="1058"/>
      <c r="DN335" s="1036"/>
      <c r="DO335" s="1036"/>
    </row>
    <row r="336" spans="2:119" ht="14.25" x14ac:dyDescent="0.2">
      <c r="B336" s="20"/>
      <c r="C336" s="1018"/>
      <c r="E336" s="12"/>
      <c r="F336" s="12"/>
      <c r="G336" s="12"/>
      <c r="H336" s="12"/>
      <c r="I336" s="12"/>
      <c r="J336" s="12"/>
      <c r="K336" s="12"/>
      <c r="L336" s="12"/>
      <c r="M336" s="12"/>
      <c r="N336" s="12"/>
      <c r="O336" s="12"/>
      <c r="P336" s="12"/>
      <c r="Q336" s="12"/>
      <c r="R336" s="12"/>
      <c r="S336" s="12"/>
      <c r="T336" s="12"/>
      <c r="DJ336" s="1036"/>
      <c r="DK336" s="1036"/>
      <c r="DL336" s="1036"/>
      <c r="DM336" s="1058"/>
      <c r="DN336" s="1036"/>
      <c r="DO336" s="1036"/>
    </row>
    <row r="337" spans="2:119" ht="14.25" x14ac:dyDescent="0.2">
      <c r="B337" s="20"/>
      <c r="C337" s="1018"/>
      <c r="E337" s="12"/>
      <c r="F337" s="12"/>
      <c r="G337" s="12"/>
      <c r="H337" s="12"/>
      <c r="I337" s="12"/>
      <c r="J337" s="12"/>
      <c r="K337" s="12"/>
      <c r="L337" s="12"/>
      <c r="M337" s="12"/>
      <c r="N337" s="12"/>
      <c r="O337" s="12"/>
      <c r="P337" s="12"/>
      <c r="Q337" s="12"/>
      <c r="R337" s="12"/>
      <c r="S337" s="12"/>
      <c r="T337" s="12"/>
      <c r="DJ337" s="1036"/>
      <c r="DK337" s="1036"/>
      <c r="DL337" s="1036"/>
      <c r="DM337" s="1058"/>
      <c r="DN337" s="1036"/>
      <c r="DO337" s="1036"/>
    </row>
    <row r="338" spans="2:119" ht="14.25" x14ac:dyDescent="0.2">
      <c r="B338" s="20"/>
      <c r="C338" s="1018"/>
      <c r="E338" s="12"/>
      <c r="F338" s="12"/>
      <c r="G338" s="12"/>
      <c r="H338" s="12"/>
      <c r="I338" s="12"/>
      <c r="J338" s="12"/>
      <c r="K338" s="12"/>
      <c r="L338" s="12"/>
      <c r="M338" s="12"/>
      <c r="N338" s="12"/>
      <c r="O338" s="12"/>
      <c r="P338" s="12"/>
      <c r="Q338" s="12"/>
      <c r="R338" s="12"/>
      <c r="S338" s="12"/>
      <c r="T338" s="12"/>
      <c r="DJ338" s="1036"/>
      <c r="DK338" s="1036"/>
      <c r="DL338" s="1036"/>
      <c r="DM338" s="1058"/>
      <c r="DN338" s="1036"/>
      <c r="DO338" s="1036"/>
    </row>
    <row r="339" spans="2:119" ht="14.25" x14ac:dyDescent="0.2">
      <c r="B339" s="20"/>
      <c r="C339" s="1018"/>
      <c r="E339" s="12"/>
      <c r="F339" s="12"/>
      <c r="G339" s="12"/>
      <c r="H339" s="12"/>
      <c r="I339" s="12"/>
      <c r="J339" s="12"/>
      <c r="K339" s="12"/>
      <c r="L339" s="12"/>
      <c r="M339" s="12"/>
      <c r="N339" s="12"/>
      <c r="O339" s="12"/>
      <c r="P339" s="12"/>
      <c r="Q339" s="12"/>
      <c r="R339" s="12"/>
      <c r="S339" s="12"/>
      <c r="T339" s="12"/>
      <c r="DJ339" s="1036"/>
      <c r="DK339" s="1036"/>
      <c r="DL339" s="1036"/>
      <c r="DM339" s="1058"/>
      <c r="DN339" s="1036"/>
      <c r="DO339" s="1036"/>
    </row>
    <row r="340" spans="2:119" ht="14.25" x14ac:dyDescent="0.2">
      <c r="B340" s="20"/>
      <c r="C340" s="1018"/>
      <c r="E340" s="12"/>
      <c r="F340" s="12"/>
      <c r="G340" s="12"/>
      <c r="H340" s="12"/>
      <c r="I340" s="12"/>
      <c r="J340" s="12"/>
      <c r="K340" s="12"/>
      <c r="L340" s="12"/>
      <c r="M340" s="12"/>
      <c r="N340" s="12"/>
      <c r="O340" s="12"/>
      <c r="P340" s="12"/>
      <c r="Q340" s="12"/>
      <c r="R340" s="12"/>
      <c r="S340" s="12"/>
      <c r="T340" s="12"/>
      <c r="DJ340" s="1036"/>
      <c r="DK340" s="1036"/>
      <c r="DL340" s="1036"/>
      <c r="DM340" s="1058"/>
      <c r="DN340" s="1036"/>
      <c r="DO340" s="1036"/>
    </row>
    <row r="341" spans="2:119" ht="14.25" x14ac:dyDescent="0.2">
      <c r="B341" s="20"/>
      <c r="C341" s="1018"/>
      <c r="E341" s="12"/>
      <c r="F341" s="12"/>
      <c r="G341" s="12"/>
      <c r="H341" s="12"/>
      <c r="I341" s="12"/>
      <c r="J341" s="12"/>
      <c r="K341" s="12"/>
      <c r="L341" s="12"/>
      <c r="M341" s="12"/>
      <c r="N341" s="12"/>
      <c r="O341" s="12"/>
      <c r="P341" s="12"/>
      <c r="Q341" s="12"/>
      <c r="R341" s="12"/>
      <c r="S341" s="12"/>
      <c r="T341" s="12"/>
      <c r="DJ341" s="1036"/>
      <c r="DK341" s="1036"/>
      <c r="DL341" s="1036"/>
      <c r="DM341" s="1058"/>
      <c r="DN341" s="1036"/>
      <c r="DO341" s="1036"/>
    </row>
    <row r="342" spans="2:119" ht="14.25" x14ac:dyDescent="0.2">
      <c r="B342" s="20"/>
      <c r="C342" s="1018"/>
      <c r="E342" s="12"/>
      <c r="F342" s="12"/>
      <c r="G342" s="12"/>
      <c r="H342" s="12"/>
      <c r="I342" s="12"/>
      <c r="J342" s="12"/>
      <c r="K342" s="12"/>
      <c r="L342" s="12"/>
      <c r="M342" s="12"/>
      <c r="N342" s="12"/>
      <c r="O342" s="12"/>
      <c r="P342" s="12"/>
      <c r="Q342" s="12"/>
      <c r="R342" s="12"/>
      <c r="S342" s="12"/>
      <c r="T342" s="12"/>
      <c r="DJ342" s="1036"/>
      <c r="DK342" s="1036"/>
      <c r="DL342" s="1036"/>
      <c r="DM342" s="1058"/>
      <c r="DN342" s="1036"/>
      <c r="DO342" s="1036"/>
    </row>
    <row r="343" spans="2:119" ht="14.25" x14ac:dyDescent="0.2">
      <c r="B343" s="20"/>
      <c r="C343" s="1018"/>
      <c r="E343" s="12"/>
      <c r="F343" s="12"/>
      <c r="G343" s="12"/>
      <c r="H343" s="12"/>
      <c r="I343" s="12"/>
      <c r="J343" s="12"/>
      <c r="K343" s="12"/>
      <c r="L343" s="12"/>
      <c r="M343" s="12"/>
      <c r="N343" s="12"/>
      <c r="O343" s="12"/>
      <c r="P343" s="12"/>
      <c r="Q343" s="12"/>
      <c r="R343" s="12"/>
      <c r="S343" s="12"/>
      <c r="T343" s="12"/>
      <c r="DJ343" s="1036"/>
      <c r="DK343" s="1036"/>
      <c r="DL343" s="1036"/>
      <c r="DM343" s="1058"/>
      <c r="DN343" s="1036"/>
      <c r="DO343" s="1036"/>
    </row>
    <row r="344" spans="2:119" ht="14.25" x14ac:dyDescent="0.2">
      <c r="B344" s="20"/>
      <c r="C344" s="1018"/>
      <c r="E344" s="12"/>
      <c r="F344" s="12"/>
      <c r="G344" s="12"/>
      <c r="H344" s="12"/>
      <c r="I344" s="12"/>
      <c r="J344" s="12"/>
      <c r="K344" s="12"/>
      <c r="L344" s="12"/>
      <c r="M344" s="12"/>
      <c r="N344" s="12"/>
      <c r="O344" s="12"/>
      <c r="P344" s="12"/>
      <c r="Q344" s="12"/>
      <c r="R344" s="12"/>
      <c r="S344" s="12"/>
      <c r="T344" s="12"/>
      <c r="DJ344" s="1036"/>
      <c r="DK344" s="1036"/>
      <c r="DL344" s="1036"/>
      <c r="DM344" s="1058"/>
      <c r="DN344" s="1036"/>
      <c r="DO344" s="1036"/>
    </row>
    <row r="345" spans="2:119" ht="14.25" x14ac:dyDescent="0.2">
      <c r="B345" s="20"/>
      <c r="C345" s="1018"/>
      <c r="E345" s="12"/>
      <c r="F345" s="12"/>
      <c r="G345" s="12"/>
      <c r="H345" s="12"/>
      <c r="I345" s="12"/>
      <c r="J345" s="12"/>
      <c r="K345" s="12"/>
      <c r="L345" s="12"/>
      <c r="M345" s="12"/>
      <c r="N345" s="12"/>
      <c r="O345" s="12"/>
      <c r="P345" s="12"/>
      <c r="Q345" s="12"/>
      <c r="R345" s="12"/>
      <c r="S345" s="12"/>
      <c r="T345" s="12"/>
      <c r="DJ345" s="1036"/>
      <c r="DK345" s="1036"/>
      <c r="DL345" s="1036"/>
      <c r="DM345" s="1058"/>
      <c r="DN345" s="1036"/>
      <c r="DO345" s="1036"/>
    </row>
    <row r="346" spans="2:119" ht="14.25" x14ac:dyDescent="0.2">
      <c r="B346" s="20"/>
      <c r="C346" s="1018"/>
      <c r="E346" s="12"/>
      <c r="F346" s="12"/>
      <c r="G346" s="12"/>
      <c r="H346" s="12"/>
      <c r="I346" s="12"/>
      <c r="J346" s="12"/>
      <c r="K346" s="12"/>
      <c r="L346" s="12"/>
      <c r="M346" s="12"/>
      <c r="N346" s="12"/>
      <c r="O346" s="12"/>
      <c r="P346" s="12"/>
      <c r="Q346" s="12"/>
      <c r="R346" s="12"/>
      <c r="S346" s="12"/>
      <c r="T346" s="12"/>
      <c r="DJ346" s="1036"/>
      <c r="DK346" s="1036"/>
      <c r="DL346" s="1036"/>
      <c r="DM346" s="1058"/>
      <c r="DN346" s="1036"/>
      <c r="DO346" s="1036"/>
    </row>
    <row r="347" spans="2:119" ht="14.25" x14ac:dyDescent="0.2">
      <c r="B347" s="20"/>
      <c r="C347" s="1018"/>
      <c r="E347" s="12"/>
      <c r="F347" s="12"/>
      <c r="G347" s="12"/>
      <c r="H347" s="12"/>
      <c r="I347" s="12"/>
      <c r="J347" s="12"/>
      <c r="K347" s="12"/>
      <c r="L347" s="12"/>
      <c r="M347" s="12"/>
      <c r="N347" s="12"/>
      <c r="O347" s="12"/>
      <c r="P347" s="12"/>
      <c r="Q347" s="12"/>
      <c r="R347" s="12"/>
      <c r="S347" s="12"/>
      <c r="T347" s="12"/>
      <c r="DJ347" s="1036"/>
      <c r="DK347" s="1036"/>
      <c r="DL347" s="1036"/>
      <c r="DM347" s="1058"/>
      <c r="DN347" s="1036"/>
      <c r="DO347" s="1036"/>
    </row>
    <row r="348" spans="2:119" ht="14.25" x14ac:dyDescent="0.2">
      <c r="B348" s="20"/>
      <c r="C348" s="1018"/>
      <c r="E348" s="12"/>
      <c r="F348" s="12"/>
      <c r="G348" s="12"/>
      <c r="H348" s="12"/>
      <c r="I348" s="12"/>
      <c r="J348" s="12"/>
      <c r="K348" s="12"/>
      <c r="L348" s="12"/>
      <c r="M348" s="12"/>
      <c r="N348" s="12"/>
      <c r="O348" s="12"/>
      <c r="P348" s="12"/>
      <c r="Q348" s="12"/>
      <c r="R348" s="12"/>
      <c r="S348" s="12"/>
      <c r="T348" s="12"/>
      <c r="DJ348" s="1036"/>
      <c r="DK348" s="1036"/>
      <c r="DL348" s="1036"/>
      <c r="DM348" s="1058"/>
      <c r="DN348" s="1036"/>
      <c r="DO348" s="1036"/>
    </row>
    <row r="349" spans="2:119" ht="14.25" x14ac:dyDescent="0.2">
      <c r="B349" s="20"/>
      <c r="C349" s="1018"/>
      <c r="E349" s="12"/>
      <c r="F349" s="12"/>
      <c r="G349" s="12"/>
      <c r="H349" s="12"/>
      <c r="I349" s="12"/>
      <c r="J349" s="12"/>
      <c r="K349" s="12"/>
      <c r="L349" s="12"/>
      <c r="M349" s="12"/>
      <c r="N349" s="12"/>
      <c r="O349" s="12"/>
      <c r="P349" s="12"/>
      <c r="Q349" s="12"/>
      <c r="R349" s="12"/>
      <c r="S349" s="12"/>
      <c r="T349" s="12"/>
      <c r="DJ349" s="1036"/>
      <c r="DK349" s="1036"/>
      <c r="DL349" s="1036"/>
      <c r="DM349" s="1058"/>
      <c r="DN349" s="1036"/>
      <c r="DO349" s="1036"/>
    </row>
    <row r="350" spans="2:119" ht="14.25" x14ac:dyDescent="0.2">
      <c r="B350" s="20"/>
      <c r="C350" s="1018"/>
      <c r="E350" s="12"/>
      <c r="F350" s="12"/>
      <c r="G350" s="12"/>
      <c r="H350" s="12"/>
      <c r="I350" s="12"/>
      <c r="J350" s="12"/>
      <c r="K350" s="12"/>
      <c r="L350" s="12"/>
      <c r="M350" s="12"/>
      <c r="N350" s="12"/>
      <c r="O350" s="12"/>
      <c r="P350" s="12"/>
      <c r="Q350" s="12"/>
      <c r="R350" s="12"/>
      <c r="S350" s="12"/>
      <c r="T350" s="12"/>
      <c r="DJ350" s="1036"/>
      <c r="DK350" s="1036"/>
      <c r="DL350" s="1036"/>
      <c r="DM350" s="1058"/>
      <c r="DN350" s="1036"/>
      <c r="DO350" s="1036"/>
    </row>
    <row r="351" spans="2:119" ht="14.25" x14ac:dyDescent="0.2">
      <c r="B351" s="20"/>
      <c r="C351" s="1018"/>
      <c r="E351" s="12"/>
      <c r="F351" s="12"/>
      <c r="G351" s="12"/>
      <c r="H351" s="12"/>
      <c r="I351" s="12"/>
      <c r="J351" s="12"/>
      <c r="K351" s="12"/>
      <c r="L351" s="12"/>
      <c r="M351" s="12"/>
      <c r="N351" s="12"/>
      <c r="O351" s="12"/>
      <c r="P351" s="12"/>
      <c r="Q351" s="12"/>
      <c r="R351" s="12"/>
      <c r="S351" s="12"/>
      <c r="T351" s="12"/>
      <c r="DJ351" s="1036"/>
      <c r="DK351" s="1036"/>
      <c r="DL351" s="1036"/>
      <c r="DM351" s="1058"/>
      <c r="DN351" s="1036"/>
      <c r="DO351" s="1036"/>
    </row>
    <row r="352" spans="2:119" ht="14.25" x14ac:dyDescent="0.2">
      <c r="B352" s="20"/>
      <c r="C352" s="1018"/>
      <c r="E352" s="12"/>
      <c r="F352" s="12"/>
      <c r="G352" s="12"/>
      <c r="H352" s="12"/>
      <c r="I352" s="12"/>
      <c r="J352" s="12"/>
      <c r="K352" s="12"/>
      <c r="L352" s="12"/>
      <c r="M352" s="12"/>
      <c r="N352" s="12"/>
      <c r="O352" s="12"/>
      <c r="P352" s="12"/>
      <c r="Q352" s="12"/>
      <c r="R352" s="12"/>
      <c r="S352" s="12"/>
      <c r="T352" s="12"/>
      <c r="DJ352" s="1036"/>
      <c r="DK352" s="1036"/>
      <c r="DL352" s="1036"/>
      <c r="DM352" s="1058"/>
      <c r="DN352" s="1036"/>
      <c r="DO352" s="1036"/>
    </row>
    <row r="353" spans="2:119" ht="14.25" x14ac:dyDescent="0.2">
      <c r="B353" s="20"/>
      <c r="C353" s="1018"/>
      <c r="E353" s="12"/>
      <c r="F353" s="12"/>
      <c r="G353" s="12"/>
      <c r="H353" s="12"/>
      <c r="I353" s="12"/>
      <c r="J353" s="12"/>
      <c r="K353" s="12"/>
      <c r="L353" s="12"/>
      <c r="M353" s="12"/>
      <c r="N353" s="12"/>
      <c r="O353" s="12"/>
      <c r="P353" s="12"/>
      <c r="Q353" s="12"/>
      <c r="R353" s="12"/>
      <c r="S353" s="12"/>
      <c r="T353" s="12"/>
      <c r="DJ353" s="1036"/>
      <c r="DK353" s="1036"/>
      <c r="DL353" s="1036"/>
      <c r="DM353" s="1058"/>
      <c r="DN353" s="1036"/>
      <c r="DO353" s="1036"/>
    </row>
    <row r="354" spans="2:119" ht="14.25" x14ac:dyDescent="0.2">
      <c r="B354" s="20"/>
      <c r="C354" s="1018"/>
      <c r="E354" s="12"/>
      <c r="F354" s="12"/>
      <c r="G354" s="12"/>
      <c r="H354" s="12"/>
      <c r="I354" s="12"/>
      <c r="J354" s="12"/>
      <c r="K354" s="12"/>
      <c r="L354" s="12"/>
      <c r="M354" s="12"/>
      <c r="N354" s="12"/>
      <c r="O354" s="12"/>
      <c r="P354" s="12"/>
      <c r="Q354" s="12"/>
      <c r="R354" s="12"/>
      <c r="S354" s="12"/>
      <c r="T354" s="12"/>
      <c r="DJ354" s="1036"/>
      <c r="DK354" s="1036"/>
      <c r="DL354" s="1036"/>
      <c r="DM354" s="1058"/>
      <c r="DN354" s="1036"/>
      <c r="DO354" s="1036"/>
    </row>
    <row r="355" spans="2:119" ht="14.25" x14ac:dyDescent="0.2">
      <c r="B355" s="20"/>
      <c r="C355" s="1018"/>
      <c r="E355" s="12"/>
      <c r="F355" s="12"/>
      <c r="G355" s="12"/>
      <c r="H355" s="12"/>
      <c r="I355" s="12"/>
      <c r="J355" s="12"/>
      <c r="K355" s="12"/>
      <c r="L355" s="12"/>
      <c r="M355" s="12"/>
      <c r="N355" s="12"/>
      <c r="O355" s="12"/>
      <c r="P355" s="12"/>
      <c r="Q355" s="12"/>
      <c r="R355" s="12"/>
      <c r="S355" s="12"/>
      <c r="T355" s="12"/>
      <c r="DJ355" s="1036"/>
      <c r="DK355" s="1036"/>
      <c r="DL355" s="1036"/>
      <c r="DM355" s="1058"/>
      <c r="DN355" s="1036"/>
      <c r="DO355" s="1036"/>
    </row>
    <row r="356" spans="2:119" ht="14.25" x14ac:dyDescent="0.2">
      <c r="B356" s="20"/>
      <c r="C356" s="1018"/>
      <c r="E356" s="12"/>
      <c r="F356" s="12"/>
      <c r="G356" s="12"/>
      <c r="H356" s="12"/>
      <c r="I356" s="12"/>
      <c r="J356" s="12"/>
      <c r="K356" s="12"/>
      <c r="L356" s="12"/>
      <c r="M356" s="12"/>
      <c r="N356" s="12"/>
      <c r="O356" s="12"/>
      <c r="P356" s="12"/>
      <c r="Q356" s="12"/>
      <c r="R356" s="12"/>
      <c r="S356" s="12"/>
      <c r="T356" s="12"/>
      <c r="DJ356" s="1036"/>
      <c r="DK356" s="1036"/>
      <c r="DL356" s="1036"/>
      <c r="DM356" s="1058"/>
      <c r="DN356" s="1036"/>
      <c r="DO356" s="1036"/>
    </row>
    <row r="357" spans="2:119" ht="14.25" x14ac:dyDescent="0.2">
      <c r="B357" s="20"/>
      <c r="C357" s="1018"/>
      <c r="E357" s="12"/>
      <c r="F357" s="12"/>
      <c r="G357" s="12"/>
      <c r="H357" s="12"/>
      <c r="I357" s="12"/>
      <c r="J357" s="12"/>
      <c r="K357" s="12"/>
      <c r="L357" s="12"/>
      <c r="M357" s="12"/>
      <c r="N357" s="12"/>
      <c r="O357" s="12"/>
      <c r="P357" s="12"/>
      <c r="Q357" s="12"/>
      <c r="R357" s="12"/>
      <c r="S357" s="12"/>
      <c r="T357" s="12"/>
      <c r="DJ357" s="1036"/>
      <c r="DK357" s="1036"/>
      <c r="DL357" s="1036"/>
      <c r="DM357" s="1058"/>
      <c r="DN357" s="1036"/>
      <c r="DO357" s="1036"/>
    </row>
    <row r="358" spans="2:119" ht="14.25" x14ac:dyDescent="0.2">
      <c r="B358" s="20"/>
      <c r="C358" s="1018"/>
      <c r="E358" s="12"/>
      <c r="F358" s="12"/>
      <c r="G358" s="12"/>
      <c r="H358" s="12"/>
      <c r="I358" s="12"/>
      <c r="J358" s="12"/>
      <c r="K358" s="12"/>
      <c r="L358" s="12"/>
      <c r="M358" s="12"/>
      <c r="N358" s="12"/>
      <c r="O358" s="12"/>
      <c r="P358" s="12"/>
      <c r="Q358" s="12"/>
      <c r="R358" s="12"/>
      <c r="S358" s="12"/>
      <c r="T358" s="12"/>
      <c r="DJ358" s="1036"/>
      <c r="DK358" s="1036"/>
      <c r="DL358" s="1036"/>
      <c r="DM358" s="1058"/>
      <c r="DN358" s="1036"/>
      <c r="DO358" s="1036"/>
    </row>
    <row r="359" spans="2:119" ht="14.25" x14ac:dyDescent="0.2">
      <c r="B359" s="20"/>
      <c r="C359" s="1018"/>
      <c r="E359" s="12"/>
      <c r="F359" s="12"/>
      <c r="G359" s="12"/>
      <c r="H359" s="12"/>
      <c r="I359" s="12"/>
      <c r="J359" s="12"/>
      <c r="K359" s="12"/>
      <c r="L359" s="12"/>
      <c r="M359" s="12"/>
      <c r="N359" s="12"/>
      <c r="O359" s="12"/>
      <c r="P359" s="12"/>
      <c r="Q359" s="12"/>
      <c r="R359" s="12"/>
      <c r="S359" s="12"/>
      <c r="T359" s="12"/>
      <c r="DJ359" s="1036"/>
      <c r="DK359" s="1036"/>
      <c r="DL359" s="1036"/>
      <c r="DM359" s="1058"/>
      <c r="DN359" s="1036"/>
      <c r="DO359" s="1036"/>
    </row>
    <row r="360" spans="2:119" ht="14.25" x14ac:dyDescent="0.2">
      <c r="B360" s="20"/>
      <c r="C360" s="1018"/>
      <c r="E360" s="12"/>
      <c r="F360" s="12"/>
      <c r="G360" s="12"/>
      <c r="H360" s="12"/>
      <c r="I360" s="12"/>
      <c r="J360" s="12"/>
      <c r="K360" s="12"/>
      <c r="L360" s="12"/>
      <c r="M360" s="12"/>
      <c r="N360" s="12"/>
      <c r="O360" s="12"/>
      <c r="P360" s="12"/>
      <c r="Q360" s="12"/>
      <c r="R360" s="12"/>
      <c r="S360" s="12"/>
      <c r="T360" s="12"/>
      <c r="DJ360" s="1036"/>
      <c r="DK360" s="1036"/>
      <c r="DL360" s="1036"/>
      <c r="DM360" s="1058"/>
      <c r="DN360" s="1036"/>
      <c r="DO360" s="1036"/>
    </row>
    <row r="361" spans="2:119" ht="14.25" x14ac:dyDescent="0.2">
      <c r="B361" s="20"/>
      <c r="C361" s="1018"/>
      <c r="E361" s="12"/>
      <c r="F361" s="12"/>
      <c r="G361" s="12"/>
      <c r="H361" s="12"/>
      <c r="I361" s="12"/>
      <c r="J361" s="12"/>
      <c r="K361" s="12"/>
      <c r="L361" s="12"/>
      <c r="M361" s="12"/>
      <c r="N361" s="12"/>
      <c r="O361" s="12"/>
      <c r="P361" s="12"/>
      <c r="Q361" s="12"/>
      <c r="R361" s="12"/>
      <c r="S361" s="12"/>
      <c r="T361" s="12"/>
      <c r="DJ361" s="1036"/>
      <c r="DK361" s="1036"/>
      <c r="DL361" s="1036"/>
      <c r="DM361" s="1058"/>
      <c r="DN361" s="1036"/>
      <c r="DO361" s="1036"/>
    </row>
    <row r="362" spans="2:119" ht="14.25" x14ac:dyDescent="0.2">
      <c r="B362" s="20"/>
      <c r="C362" s="1018"/>
      <c r="E362" s="12"/>
      <c r="F362" s="12"/>
      <c r="G362" s="12"/>
      <c r="H362" s="12"/>
      <c r="I362" s="12"/>
      <c r="J362" s="12"/>
      <c r="K362" s="12"/>
      <c r="L362" s="12"/>
      <c r="M362" s="12"/>
      <c r="N362" s="12"/>
      <c r="O362" s="12"/>
      <c r="P362" s="12"/>
      <c r="Q362" s="12"/>
      <c r="R362" s="12"/>
      <c r="S362" s="12"/>
      <c r="T362" s="12"/>
      <c r="DJ362" s="1036"/>
      <c r="DK362" s="1036"/>
      <c r="DL362" s="1036"/>
      <c r="DM362" s="1058"/>
      <c r="DN362" s="1036"/>
      <c r="DO362" s="1036"/>
    </row>
    <row r="363" spans="2:119" ht="14.25" x14ac:dyDescent="0.2">
      <c r="B363" s="20"/>
      <c r="C363" s="1018"/>
      <c r="E363" s="12"/>
      <c r="F363" s="12"/>
      <c r="G363" s="12"/>
      <c r="H363" s="12"/>
      <c r="I363" s="12"/>
      <c r="J363" s="12"/>
      <c r="K363" s="12"/>
      <c r="L363" s="12"/>
      <c r="M363" s="12"/>
      <c r="N363" s="12"/>
      <c r="O363" s="12"/>
      <c r="P363" s="12"/>
      <c r="Q363" s="12"/>
      <c r="R363" s="12"/>
      <c r="S363" s="12"/>
      <c r="T363" s="12"/>
      <c r="DJ363" s="1036"/>
      <c r="DK363" s="1036"/>
      <c r="DL363" s="1036"/>
      <c r="DM363" s="1058"/>
      <c r="DN363" s="1036"/>
      <c r="DO363" s="1036"/>
    </row>
    <row r="364" spans="2:119" ht="14.25" x14ac:dyDescent="0.2">
      <c r="B364" s="20"/>
      <c r="C364" s="1018"/>
      <c r="E364" s="12"/>
      <c r="F364" s="12"/>
      <c r="G364" s="12"/>
      <c r="H364" s="12"/>
      <c r="I364" s="12"/>
      <c r="J364" s="12"/>
      <c r="K364" s="12"/>
      <c r="L364" s="12"/>
      <c r="M364" s="12"/>
      <c r="N364" s="12"/>
      <c r="O364" s="12"/>
      <c r="P364" s="12"/>
      <c r="Q364" s="12"/>
      <c r="R364" s="12"/>
      <c r="S364" s="12"/>
      <c r="T364" s="12"/>
      <c r="DJ364" s="1036"/>
      <c r="DK364" s="1036"/>
      <c r="DL364" s="1036"/>
      <c r="DM364" s="1058"/>
      <c r="DN364" s="1036"/>
      <c r="DO364" s="1036"/>
    </row>
    <row r="365" spans="2:119" ht="14.25" x14ac:dyDescent="0.2">
      <c r="B365" s="20"/>
      <c r="C365" s="1018"/>
      <c r="E365" s="12"/>
      <c r="F365" s="12"/>
      <c r="G365" s="12"/>
      <c r="H365" s="12"/>
      <c r="I365" s="12"/>
      <c r="J365" s="12"/>
      <c r="K365" s="12"/>
      <c r="L365" s="12"/>
      <c r="M365" s="12"/>
      <c r="N365" s="12"/>
      <c r="O365" s="12"/>
      <c r="P365" s="12"/>
      <c r="Q365" s="12"/>
      <c r="R365" s="12"/>
      <c r="S365" s="12"/>
      <c r="T365" s="12"/>
      <c r="DJ365" s="1036"/>
      <c r="DK365" s="1036"/>
      <c r="DL365" s="1036"/>
      <c r="DM365" s="1058"/>
      <c r="DN365" s="1036"/>
      <c r="DO365" s="1036"/>
    </row>
    <row r="366" spans="2:119" ht="14.25" x14ac:dyDescent="0.2">
      <c r="B366" s="20"/>
      <c r="C366" s="1018"/>
      <c r="E366" s="12"/>
      <c r="F366" s="12"/>
      <c r="G366" s="12"/>
      <c r="H366" s="12"/>
      <c r="I366" s="12"/>
      <c r="J366" s="12"/>
      <c r="K366" s="12"/>
      <c r="L366" s="12"/>
      <c r="M366" s="12"/>
      <c r="N366" s="12"/>
      <c r="O366" s="12"/>
      <c r="P366" s="12"/>
      <c r="Q366" s="12"/>
      <c r="R366" s="12"/>
      <c r="S366" s="12"/>
      <c r="T366" s="12"/>
      <c r="DJ366" s="1036"/>
      <c r="DK366" s="1036"/>
      <c r="DL366" s="1036"/>
      <c r="DM366" s="1058"/>
      <c r="DN366" s="1036"/>
      <c r="DO366" s="1036"/>
    </row>
    <row r="367" spans="2:119" ht="14.25" x14ac:dyDescent="0.2">
      <c r="B367" s="20"/>
      <c r="C367" s="1018"/>
      <c r="E367" s="12"/>
      <c r="F367" s="12"/>
      <c r="G367" s="12"/>
      <c r="H367" s="12"/>
      <c r="I367" s="12"/>
      <c r="J367" s="12"/>
      <c r="K367" s="12"/>
      <c r="L367" s="12"/>
      <c r="M367" s="12"/>
      <c r="N367" s="12"/>
      <c r="O367" s="12"/>
      <c r="P367" s="12"/>
      <c r="Q367" s="12"/>
      <c r="R367" s="12"/>
      <c r="S367" s="12"/>
      <c r="T367" s="12"/>
      <c r="DJ367" s="1036"/>
      <c r="DK367" s="1036"/>
      <c r="DL367" s="1036"/>
      <c r="DM367" s="1058"/>
      <c r="DN367" s="1036"/>
      <c r="DO367" s="1036"/>
    </row>
    <row r="368" spans="2:119" ht="14.25" x14ac:dyDescent="0.2">
      <c r="B368" s="20"/>
      <c r="C368" s="1018"/>
      <c r="E368" s="12"/>
      <c r="F368" s="12"/>
      <c r="G368" s="12"/>
      <c r="H368" s="12"/>
      <c r="I368" s="12"/>
      <c r="J368" s="12"/>
      <c r="K368" s="12"/>
      <c r="L368" s="12"/>
      <c r="M368" s="12"/>
      <c r="N368" s="12"/>
      <c r="O368" s="12"/>
      <c r="P368" s="12"/>
      <c r="Q368" s="12"/>
      <c r="R368" s="12"/>
      <c r="S368" s="12"/>
      <c r="T368" s="12"/>
      <c r="DJ368" s="1036"/>
      <c r="DK368" s="1036"/>
      <c r="DL368" s="1036"/>
      <c r="DM368" s="1058"/>
      <c r="DN368" s="1036"/>
      <c r="DO368" s="1036"/>
    </row>
    <row r="369" spans="2:119" ht="14.25" x14ac:dyDescent="0.2">
      <c r="B369" s="20"/>
      <c r="C369" s="1018"/>
      <c r="E369" s="12"/>
      <c r="F369" s="12"/>
      <c r="G369" s="12"/>
      <c r="H369" s="12"/>
      <c r="I369" s="12"/>
      <c r="J369" s="12"/>
      <c r="K369" s="12"/>
      <c r="L369" s="12"/>
      <c r="M369" s="12"/>
      <c r="N369" s="12"/>
      <c r="O369" s="12"/>
      <c r="P369" s="12"/>
      <c r="Q369" s="12"/>
      <c r="R369" s="12"/>
      <c r="S369" s="12"/>
      <c r="T369" s="12"/>
      <c r="DJ369" s="1036"/>
      <c r="DK369" s="1036"/>
      <c r="DL369" s="1036"/>
      <c r="DM369" s="1058"/>
      <c r="DN369" s="1036"/>
      <c r="DO369" s="1036"/>
    </row>
    <row r="370" spans="2:119" ht="14.25" x14ac:dyDescent="0.2">
      <c r="B370" s="20"/>
      <c r="C370" s="1018"/>
      <c r="E370" s="12"/>
      <c r="F370" s="12"/>
      <c r="G370" s="12"/>
      <c r="H370" s="12"/>
      <c r="I370" s="12"/>
      <c r="J370" s="12"/>
      <c r="K370" s="12"/>
      <c r="L370" s="12"/>
      <c r="M370" s="12"/>
      <c r="N370" s="12"/>
      <c r="O370" s="12"/>
      <c r="P370" s="12"/>
      <c r="Q370" s="12"/>
      <c r="R370" s="12"/>
      <c r="S370" s="12"/>
      <c r="T370" s="12"/>
      <c r="DJ370" s="1036"/>
      <c r="DK370" s="1036"/>
      <c r="DL370" s="1036"/>
      <c r="DM370" s="1058"/>
      <c r="DN370" s="1036"/>
      <c r="DO370" s="1036"/>
    </row>
    <row r="371" spans="2:119" ht="14.25" x14ac:dyDescent="0.2">
      <c r="B371" s="20"/>
      <c r="C371" s="1018"/>
      <c r="E371" s="12"/>
      <c r="F371" s="12"/>
      <c r="G371" s="12"/>
      <c r="H371" s="12"/>
      <c r="I371" s="12"/>
      <c r="J371" s="12"/>
      <c r="K371" s="12"/>
      <c r="L371" s="12"/>
      <c r="M371" s="12"/>
      <c r="N371" s="12"/>
      <c r="O371" s="12"/>
      <c r="P371" s="12"/>
      <c r="Q371" s="12"/>
      <c r="R371" s="12"/>
      <c r="S371" s="12"/>
      <c r="T371" s="12"/>
      <c r="DJ371" s="1036"/>
      <c r="DK371" s="1036"/>
      <c r="DL371" s="1036"/>
      <c r="DM371" s="1058"/>
      <c r="DN371" s="1036"/>
      <c r="DO371" s="1036"/>
    </row>
    <row r="372" spans="2:119" ht="14.25" x14ac:dyDescent="0.2">
      <c r="B372" s="20"/>
      <c r="C372" s="1018"/>
      <c r="E372" s="12"/>
      <c r="F372" s="12"/>
      <c r="G372" s="12"/>
      <c r="H372" s="12"/>
      <c r="I372" s="12"/>
      <c r="J372" s="12"/>
      <c r="K372" s="12"/>
      <c r="L372" s="12"/>
      <c r="M372" s="12"/>
      <c r="N372" s="12"/>
      <c r="O372" s="12"/>
      <c r="P372" s="12"/>
      <c r="Q372" s="12"/>
      <c r="R372" s="12"/>
      <c r="S372" s="12"/>
      <c r="T372" s="12"/>
      <c r="DJ372" s="1036"/>
      <c r="DK372" s="1036"/>
      <c r="DL372" s="1036"/>
      <c r="DM372" s="1058"/>
      <c r="DN372" s="1036"/>
      <c r="DO372" s="1036"/>
    </row>
    <row r="373" spans="2:119" ht="14.25" x14ac:dyDescent="0.2">
      <c r="B373" s="20"/>
      <c r="C373" s="1018"/>
      <c r="E373" s="12"/>
      <c r="F373" s="12"/>
      <c r="G373" s="12"/>
      <c r="H373" s="12"/>
      <c r="I373" s="12"/>
      <c r="J373" s="12"/>
      <c r="K373" s="12"/>
      <c r="L373" s="12"/>
      <c r="M373" s="12"/>
      <c r="N373" s="12"/>
      <c r="O373" s="12"/>
      <c r="P373" s="12"/>
      <c r="Q373" s="12"/>
      <c r="R373" s="12"/>
      <c r="S373" s="12"/>
      <c r="T373" s="12"/>
      <c r="DJ373" s="1036"/>
      <c r="DK373" s="1036"/>
      <c r="DL373" s="1036"/>
      <c r="DM373" s="1058"/>
      <c r="DN373" s="1036"/>
      <c r="DO373" s="1036"/>
    </row>
    <row r="374" spans="2:119" ht="14.25" x14ac:dyDescent="0.2">
      <c r="B374" s="20"/>
      <c r="C374" s="1018"/>
      <c r="E374" s="12"/>
      <c r="F374" s="12"/>
      <c r="G374" s="12"/>
      <c r="H374" s="12"/>
      <c r="I374" s="12"/>
      <c r="J374" s="12"/>
      <c r="K374" s="12"/>
      <c r="L374" s="12"/>
      <c r="M374" s="12"/>
      <c r="N374" s="12"/>
      <c r="O374" s="12"/>
      <c r="P374" s="12"/>
      <c r="Q374" s="12"/>
      <c r="R374" s="12"/>
      <c r="S374" s="12"/>
      <c r="T374" s="12"/>
      <c r="DJ374" s="1036"/>
      <c r="DK374" s="1036"/>
      <c r="DL374" s="1036"/>
      <c r="DM374" s="1058"/>
      <c r="DN374" s="1036"/>
      <c r="DO374" s="1036"/>
    </row>
    <row r="375" spans="2:119" ht="14.25" x14ac:dyDescent="0.2">
      <c r="B375" s="20"/>
      <c r="C375" s="1018"/>
      <c r="E375" s="12"/>
      <c r="F375" s="12"/>
      <c r="G375" s="12"/>
      <c r="H375" s="12"/>
      <c r="I375" s="12"/>
      <c r="J375" s="12"/>
      <c r="K375" s="12"/>
      <c r="L375" s="12"/>
      <c r="M375" s="12"/>
      <c r="N375" s="12"/>
      <c r="O375" s="12"/>
      <c r="P375" s="12"/>
      <c r="Q375" s="12"/>
      <c r="R375" s="12"/>
      <c r="S375" s="12"/>
      <c r="T375" s="12"/>
      <c r="DJ375" s="1036"/>
      <c r="DK375" s="1036"/>
      <c r="DL375" s="1036"/>
      <c r="DM375" s="1058"/>
      <c r="DN375" s="1036"/>
      <c r="DO375" s="1036"/>
    </row>
    <row r="376" spans="2:119" ht="14.25" x14ac:dyDescent="0.2">
      <c r="B376" s="20"/>
      <c r="C376" s="1018"/>
      <c r="E376" s="12"/>
      <c r="F376" s="12"/>
      <c r="G376" s="12"/>
      <c r="H376" s="12"/>
      <c r="I376" s="12"/>
      <c r="J376" s="12"/>
      <c r="K376" s="12"/>
      <c r="L376" s="12"/>
      <c r="M376" s="12"/>
      <c r="N376" s="12"/>
      <c r="O376" s="12"/>
      <c r="P376" s="12"/>
      <c r="Q376" s="12"/>
      <c r="R376" s="12"/>
      <c r="S376" s="12"/>
      <c r="T376" s="12"/>
      <c r="DJ376" s="1036"/>
      <c r="DK376" s="1036"/>
      <c r="DL376" s="1036"/>
      <c r="DM376" s="1058"/>
      <c r="DN376" s="1036"/>
      <c r="DO376" s="1036"/>
    </row>
    <row r="377" spans="2:119" ht="14.25" x14ac:dyDescent="0.2">
      <c r="B377" s="20"/>
      <c r="C377" s="1018"/>
      <c r="E377" s="12"/>
      <c r="F377" s="12"/>
      <c r="G377" s="12"/>
      <c r="H377" s="12"/>
      <c r="I377" s="12"/>
      <c r="J377" s="12"/>
      <c r="K377" s="12"/>
      <c r="L377" s="12"/>
      <c r="M377" s="12"/>
      <c r="N377" s="12"/>
      <c r="O377" s="12"/>
      <c r="P377" s="12"/>
      <c r="Q377" s="12"/>
      <c r="R377" s="12"/>
      <c r="S377" s="12"/>
      <c r="T377" s="12"/>
      <c r="DJ377" s="1036"/>
      <c r="DK377" s="1036"/>
      <c r="DL377" s="1036"/>
      <c r="DM377" s="1058"/>
      <c r="DN377" s="1036"/>
      <c r="DO377" s="1036"/>
    </row>
    <row r="378" spans="2:119" ht="14.25" x14ac:dyDescent="0.2">
      <c r="B378" s="20"/>
      <c r="C378" s="1018"/>
      <c r="E378" s="12"/>
      <c r="F378" s="12"/>
      <c r="G378" s="12"/>
      <c r="H378" s="12"/>
      <c r="I378" s="12"/>
      <c r="J378" s="12"/>
      <c r="K378" s="12"/>
      <c r="L378" s="12"/>
      <c r="M378" s="12"/>
      <c r="N378" s="12"/>
      <c r="O378" s="12"/>
      <c r="P378" s="12"/>
      <c r="Q378" s="12"/>
      <c r="R378" s="12"/>
      <c r="S378" s="12"/>
      <c r="T378" s="12"/>
      <c r="DJ378" s="1036"/>
      <c r="DK378" s="1036"/>
      <c r="DL378" s="1036"/>
      <c r="DM378" s="1058"/>
      <c r="DN378" s="1036"/>
      <c r="DO378" s="1036"/>
    </row>
    <row r="379" spans="2:119" ht="14.25" x14ac:dyDescent="0.2">
      <c r="B379" s="20"/>
      <c r="C379" s="1018"/>
      <c r="E379" s="12"/>
      <c r="F379" s="12"/>
      <c r="G379" s="12"/>
      <c r="H379" s="12"/>
      <c r="I379" s="12"/>
      <c r="J379" s="12"/>
      <c r="K379" s="12"/>
      <c r="L379" s="12"/>
      <c r="M379" s="12"/>
      <c r="N379" s="12"/>
      <c r="O379" s="12"/>
      <c r="P379" s="12"/>
      <c r="Q379" s="12"/>
      <c r="R379" s="12"/>
      <c r="S379" s="12"/>
      <c r="T379" s="12"/>
      <c r="DJ379" s="1036"/>
      <c r="DK379" s="1036"/>
      <c r="DL379" s="1036"/>
      <c r="DM379" s="1058"/>
      <c r="DN379" s="1036"/>
      <c r="DO379" s="1036"/>
    </row>
    <row r="380" spans="2:119" ht="14.25" x14ac:dyDescent="0.2">
      <c r="B380" s="20"/>
      <c r="C380" s="1018"/>
      <c r="E380" s="12"/>
      <c r="F380" s="12"/>
      <c r="G380" s="12"/>
      <c r="H380" s="12"/>
      <c r="I380" s="12"/>
      <c r="J380" s="12"/>
      <c r="K380" s="12"/>
      <c r="L380" s="12"/>
      <c r="M380" s="12"/>
      <c r="N380" s="12"/>
      <c r="O380" s="12"/>
      <c r="P380" s="12"/>
      <c r="Q380" s="12"/>
      <c r="R380" s="12"/>
      <c r="S380" s="12"/>
      <c r="T380" s="12"/>
      <c r="DJ380" s="1036"/>
      <c r="DK380" s="1036"/>
      <c r="DL380" s="1036"/>
      <c r="DM380" s="1058"/>
      <c r="DN380" s="1036"/>
      <c r="DO380" s="1036"/>
    </row>
    <row r="381" spans="2:119" ht="14.25" x14ac:dyDescent="0.2">
      <c r="B381" s="20"/>
      <c r="C381" s="1018"/>
      <c r="E381" s="12"/>
      <c r="F381" s="12"/>
      <c r="G381" s="12"/>
      <c r="H381" s="12"/>
      <c r="I381" s="12"/>
      <c r="J381" s="12"/>
      <c r="K381" s="12"/>
      <c r="L381" s="12"/>
      <c r="M381" s="12"/>
      <c r="N381" s="12"/>
      <c r="O381" s="12"/>
      <c r="P381" s="12"/>
      <c r="Q381" s="12"/>
      <c r="R381" s="12"/>
      <c r="S381" s="12"/>
      <c r="T381" s="12"/>
      <c r="DJ381" s="1036"/>
      <c r="DK381" s="1036"/>
      <c r="DL381" s="1036"/>
      <c r="DM381" s="1058"/>
      <c r="DN381" s="1036"/>
      <c r="DO381" s="1036"/>
    </row>
    <row r="382" spans="2:119" ht="14.25" x14ac:dyDescent="0.2">
      <c r="B382" s="20"/>
      <c r="C382" s="1018"/>
      <c r="E382" s="12"/>
      <c r="F382" s="12"/>
      <c r="G382" s="12"/>
      <c r="H382" s="12"/>
      <c r="I382" s="12"/>
      <c r="J382" s="12"/>
      <c r="K382" s="12"/>
      <c r="L382" s="12"/>
      <c r="M382" s="12"/>
      <c r="N382" s="12"/>
      <c r="O382" s="12"/>
      <c r="P382" s="12"/>
      <c r="Q382" s="12"/>
      <c r="R382" s="12"/>
      <c r="S382" s="12"/>
      <c r="T382" s="12"/>
      <c r="DJ382" s="1036"/>
      <c r="DK382" s="1036"/>
      <c r="DL382" s="1036"/>
      <c r="DM382" s="1058"/>
      <c r="DN382" s="1036"/>
      <c r="DO382" s="1036"/>
    </row>
    <row r="383" spans="2:119" ht="14.25" x14ac:dyDescent="0.2">
      <c r="B383" s="20"/>
      <c r="C383" s="1018"/>
      <c r="E383" s="12"/>
      <c r="F383" s="12"/>
      <c r="G383" s="12"/>
      <c r="H383" s="12"/>
      <c r="I383" s="12"/>
      <c r="J383" s="12"/>
      <c r="K383" s="12"/>
      <c r="L383" s="12"/>
      <c r="M383" s="12"/>
      <c r="N383" s="12"/>
      <c r="O383" s="12"/>
      <c r="P383" s="12"/>
      <c r="Q383" s="12"/>
      <c r="R383" s="12"/>
      <c r="S383" s="12"/>
      <c r="T383" s="12"/>
      <c r="DJ383" s="1036"/>
      <c r="DK383" s="1036"/>
      <c r="DL383" s="1036"/>
      <c r="DM383" s="1058"/>
      <c r="DN383" s="1036"/>
      <c r="DO383" s="1036"/>
    </row>
    <row r="384" spans="2:119" ht="14.25" x14ac:dyDescent="0.2">
      <c r="B384" s="20"/>
      <c r="C384" s="1018"/>
      <c r="E384" s="12"/>
      <c r="F384" s="12"/>
      <c r="G384" s="12"/>
      <c r="H384" s="12"/>
      <c r="I384" s="12"/>
      <c r="J384" s="12"/>
      <c r="K384" s="12"/>
      <c r="L384" s="12"/>
      <c r="M384" s="12"/>
      <c r="N384" s="12"/>
      <c r="O384" s="12"/>
      <c r="P384" s="12"/>
      <c r="Q384" s="12"/>
      <c r="R384" s="12"/>
      <c r="S384" s="12"/>
      <c r="T384" s="12"/>
      <c r="DJ384" s="1036"/>
      <c r="DK384" s="1036"/>
      <c r="DL384" s="1036"/>
      <c r="DM384" s="1058"/>
      <c r="DN384" s="1036"/>
      <c r="DO384" s="1036"/>
    </row>
    <row r="385" spans="2:119" ht="14.25" x14ac:dyDescent="0.2">
      <c r="B385" s="20"/>
      <c r="C385" s="1018"/>
      <c r="E385" s="12"/>
      <c r="F385" s="12"/>
      <c r="G385" s="12"/>
      <c r="H385" s="12"/>
      <c r="I385" s="12"/>
      <c r="J385" s="12"/>
      <c r="K385" s="12"/>
      <c r="L385" s="12"/>
      <c r="M385" s="12"/>
      <c r="N385" s="12"/>
      <c r="O385" s="12"/>
      <c r="P385" s="12"/>
      <c r="Q385" s="12"/>
      <c r="R385" s="12"/>
      <c r="S385" s="12"/>
      <c r="T385" s="12"/>
      <c r="DJ385" s="1036"/>
      <c r="DK385" s="1036"/>
      <c r="DL385" s="1036"/>
      <c r="DM385" s="1058"/>
      <c r="DN385" s="1036"/>
      <c r="DO385" s="1036"/>
    </row>
    <row r="386" spans="2:119" ht="14.25" x14ac:dyDescent="0.2">
      <c r="B386" s="20"/>
      <c r="C386" s="1018"/>
      <c r="E386" s="12"/>
      <c r="F386" s="12"/>
      <c r="G386" s="12"/>
      <c r="H386" s="12"/>
      <c r="I386" s="12"/>
      <c r="J386" s="12"/>
      <c r="K386" s="12"/>
      <c r="L386" s="12"/>
      <c r="M386" s="12"/>
      <c r="N386" s="12"/>
      <c r="O386" s="12"/>
      <c r="P386" s="12"/>
      <c r="Q386" s="12"/>
      <c r="R386" s="12"/>
      <c r="S386" s="12"/>
      <c r="T386" s="12"/>
      <c r="DJ386" s="1036"/>
      <c r="DK386" s="1036"/>
      <c r="DL386" s="1036"/>
      <c r="DM386" s="1058"/>
      <c r="DN386" s="1036"/>
      <c r="DO386" s="1036"/>
    </row>
    <row r="387" spans="2:119" ht="14.25" x14ac:dyDescent="0.2">
      <c r="B387" s="20"/>
      <c r="C387" s="1018"/>
      <c r="E387" s="12"/>
      <c r="F387" s="12"/>
      <c r="G387" s="12"/>
      <c r="H387" s="12"/>
      <c r="I387" s="12"/>
      <c r="J387" s="12"/>
      <c r="K387" s="12"/>
      <c r="L387" s="12"/>
      <c r="M387" s="12"/>
      <c r="N387" s="12"/>
      <c r="O387" s="12"/>
      <c r="P387" s="12"/>
      <c r="Q387" s="12"/>
      <c r="R387" s="12"/>
      <c r="S387" s="12"/>
      <c r="T387" s="12"/>
      <c r="DJ387" s="1036"/>
      <c r="DK387" s="1036"/>
      <c r="DL387" s="1036"/>
      <c r="DM387" s="1058"/>
      <c r="DN387" s="1036"/>
      <c r="DO387" s="1036"/>
    </row>
    <row r="388" spans="2:119" ht="14.25" x14ac:dyDescent="0.2">
      <c r="B388" s="20"/>
      <c r="C388" s="1018"/>
      <c r="E388" s="12"/>
      <c r="F388" s="12"/>
      <c r="G388" s="12"/>
      <c r="H388" s="12"/>
      <c r="I388" s="12"/>
      <c r="J388" s="12"/>
      <c r="K388" s="12"/>
      <c r="L388" s="12"/>
      <c r="M388" s="12"/>
      <c r="N388" s="12"/>
      <c r="O388" s="12"/>
      <c r="P388" s="12"/>
      <c r="Q388" s="12"/>
      <c r="R388" s="12"/>
      <c r="S388" s="12"/>
      <c r="T388" s="12"/>
      <c r="DJ388" s="1036"/>
      <c r="DK388" s="1036"/>
      <c r="DL388" s="1036"/>
      <c r="DM388" s="1058"/>
      <c r="DN388" s="1036"/>
      <c r="DO388" s="1036"/>
    </row>
    <row r="389" spans="2:119" ht="14.25" x14ac:dyDescent="0.2">
      <c r="B389" s="20"/>
      <c r="C389" s="1018"/>
      <c r="E389" s="12"/>
      <c r="F389" s="12"/>
      <c r="G389" s="12"/>
      <c r="H389" s="12"/>
      <c r="I389" s="12"/>
      <c r="J389" s="12"/>
      <c r="K389" s="12"/>
      <c r="L389" s="12"/>
      <c r="M389" s="12"/>
      <c r="N389" s="12"/>
      <c r="O389" s="12"/>
      <c r="P389" s="12"/>
      <c r="Q389" s="12"/>
      <c r="R389" s="12"/>
      <c r="S389" s="12"/>
      <c r="T389" s="12"/>
      <c r="DJ389" s="1036"/>
      <c r="DK389" s="1036"/>
      <c r="DL389" s="1036"/>
      <c r="DM389" s="1058"/>
      <c r="DN389" s="1036"/>
      <c r="DO389" s="1036"/>
    </row>
    <row r="390" spans="2:119" ht="14.25" x14ac:dyDescent="0.2">
      <c r="B390" s="20"/>
      <c r="C390" s="1018"/>
      <c r="E390" s="12"/>
      <c r="F390" s="12"/>
      <c r="G390" s="12"/>
      <c r="H390" s="12"/>
      <c r="I390" s="12"/>
      <c r="J390" s="12"/>
      <c r="K390" s="12"/>
      <c r="L390" s="12"/>
      <c r="M390" s="12"/>
      <c r="N390" s="12"/>
      <c r="O390" s="12"/>
      <c r="P390" s="12"/>
      <c r="Q390" s="12"/>
      <c r="R390" s="12"/>
      <c r="S390" s="12"/>
      <c r="T390" s="12"/>
      <c r="DJ390" s="1036"/>
      <c r="DK390" s="1036"/>
      <c r="DL390" s="1036"/>
      <c r="DM390" s="1058"/>
      <c r="DN390" s="1036"/>
      <c r="DO390" s="1036"/>
    </row>
    <row r="391" spans="2:119" ht="14.25" x14ac:dyDescent="0.2">
      <c r="B391" s="20"/>
      <c r="C391" s="1018"/>
      <c r="E391" s="12"/>
      <c r="F391" s="12"/>
      <c r="G391" s="12"/>
      <c r="H391" s="12"/>
      <c r="I391" s="12"/>
      <c r="J391" s="12"/>
      <c r="K391" s="12"/>
      <c r="L391" s="12"/>
      <c r="M391" s="12"/>
      <c r="N391" s="12"/>
      <c r="O391" s="12"/>
      <c r="P391" s="12"/>
      <c r="Q391" s="12"/>
      <c r="R391" s="12"/>
      <c r="S391" s="12"/>
      <c r="T391" s="12"/>
      <c r="DJ391" s="1036"/>
      <c r="DK391" s="1036"/>
      <c r="DL391" s="1036"/>
      <c r="DM391" s="1058"/>
      <c r="DN391" s="1036"/>
      <c r="DO391" s="1036"/>
    </row>
    <row r="392" spans="2:119" ht="14.25" x14ac:dyDescent="0.2">
      <c r="B392" s="20"/>
      <c r="C392" s="1018"/>
      <c r="E392" s="12"/>
      <c r="F392" s="12"/>
      <c r="G392" s="12"/>
      <c r="H392" s="12"/>
      <c r="I392" s="12"/>
      <c r="J392" s="12"/>
      <c r="K392" s="12"/>
      <c r="L392" s="12"/>
      <c r="M392" s="12"/>
      <c r="N392" s="12"/>
      <c r="O392" s="12"/>
      <c r="P392" s="12"/>
      <c r="Q392" s="12"/>
      <c r="R392" s="12"/>
      <c r="S392" s="12"/>
      <c r="T392" s="12"/>
      <c r="DJ392" s="1036"/>
      <c r="DK392" s="1036"/>
      <c r="DL392" s="1036"/>
      <c r="DM392" s="1058"/>
      <c r="DN392" s="1036"/>
      <c r="DO392" s="1036"/>
    </row>
    <row r="393" spans="2:119" ht="14.25" x14ac:dyDescent="0.2">
      <c r="B393" s="20"/>
      <c r="C393" s="1018"/>
      <c r="E393" s="12"/>
      <c r="F393" s="12"/>
      <c r="G393" s="12"/>
      <c r="H393" s="12"/>
      <c r="I393" s="12"/>
      <c r="J393" s="12"/>
      <c r="K393" s="12"/>
      <c r="L393" s="12"/>
      <c r="M393" s="12"/>
      <c r="N393" s="12"/>
      <c r="O393" s="12"/>
      <c r="P393" s="12"/>
      <c r="Q393" s="12"/>
      <c r="R393" s="12"/>
      <c r="S393" s="12"/>
      <c r="T393" s="12"/>
      <c r="DJ393" s="1036"/>
      <c r="DK393" s="1036"/>
      <c r="DL393" s="1036"/>
      <c r="DM393" s="1058"/>
      <c r="DN393" s="1036"/>
      <c r="DO393" s="1036"/>
    </row>
    <row r="394" spans="2:119" ht="14.25" x14ac:dyDescent="0.2">
      <c r="B394" s="20"/>
      <c r="C394" s="1018"/>
      <c r="E394" s="12"/>
      <c r="F394" s="12"/>
      <c r="G394" s="12"/>
      <c r="H394" s="12"/>
      <c r="I394" s="12"/>
      <c r="J394" s="12"/>
      <c r="K394" s="12"/>
      <c r="L394" s="12"/>
      <c r="M394" s="12"/>
      <c r="N394" s="12"/>
      <c r="O394" s="12"/>
      <c r="P394" s="12"/>
      <c r="Q394" s="12"/>
      <c r="R394" s="12"/>
      <c r="S394" s="12"/>
      <c r="T394" s="12"/>
      <c r="DJ394" s="1036"/>
      <c r="DK394" s="1036"/>
      <c r="DL394" s="1036"/>
      <c r="DM394" s="1058"/>
      <c r="DN394" s="1036"/>
      <c r="DO394" s="1036"/>
    </row>
    <row r="395" spans="2:119" ht="14.25" x14ac:dyDescent="0.2">
      <c r="B395" s="20"/>
      <c r="C395" s="1018"/>
      <c r="E395" s="12"/>
      <c r="F395" s="12"/>
      <c r="G395" s="12"/>
      <c r="H395" s="12"/>
      <c r="I395" s="12"/>
      <c r="J395" s="12"/>
      <c r="K395" s="12"/>
      <c r="L395" s="12"/>
      <c r="M395" s="12"/>
      <c r="N395" s="12"/>
      <c r="O395" s="12"/>
      <c r="P395" s="12"/>
      <c r="Q395" s="12"/>
      <c r="R395" s="12"/>
      <c r="S395" s="12"/>
      <c r="T395" s="12"/>
      <c r="DJ395" s="1036"/>
      <c r="DK395" s="1036"/>
      <c r="DL395" s="1036"/>
      <c r="DM395" s="1058"/>
      <c r="DN395" s="1036"/>
      <c r="DO395" s="1036"/>
    </row>
    <row r="396" spans="2:119" ht="14.25" x14ac:dyDescent="0.2">
      <c r="B396" s="20"/>
      <c r="C396" s="1018"/>
      <c r="E396" s="12"/>
      <c r="F396" s="12"/>
      <c r="G396" s="12"/>
      <c r="H396" s="12"/>
      <c r="I396" s="12"/>
      <c r="J396" s="12"/>
      <c r="K396" s="12"/>
      <c r="L396" s="12"/>
      <c r="M396" s="12"/>
      <c r="N396" s="12"/>
      <c r="O396" s="12"/>
      <c r="P396" s="12"/>
      <c r="Q396" s="12"/>
      <c r="R396" s="12"/>
      <c r="S396" s="12"/>
      <c r="T396" s="12"/>
      <c r="DJ396" s="1036"/>
      <c r="DK396" s="1036"/>
      <c r="DL396" s="1036"/>
      <c r="DM396" s="1058"/>
      <c r="DN396" s="1036"/>
      <c r="DO396" s="1036"/>
    </row>
    <row r="397" spans="2:119" ht="14.25" x14ac:dyDescent="0.2">
      <c r="B397" s="20"/>
      <c r="C397" s="1018"/>
      <c r="E397" s="12"/>
      <c r="F397" s="12"/>
      <c r="G397" s="12"/>
      <c r="H397" s="12"/>
      <c r="I397" s="12"/>
      <c r="J397" s="12"/>
      <c r="K397" s="12"/>
      <c r="L397" s="12"/>
      <c r="M397" s="12"/>
      <c r="N397" s="12"/>
      <c r="O397" s="12"/>
      <c r="P397" s="12"/>
      <c r="Q397" s="12"/>
      <c r="R397" s="12"/>
      <c r="S397" s="12"/>
      <c r="T397" s="12"/>
      <c r="DJ397" s="1036"/>
      <c r="DK397" s="1036"/>
      <c r="DL397" s="1036"/>
      <c r="DM397" s="1058"/>
      <c r="DN397" s="1036"/>
      <c r="DO397" s="1036"/>
    </row>
    <row r="398" spans="2:119" ht="14.25" x14ac:dyDescent="0.2">
      <c r="B398" s="20"/>
      <c r="C398" s="1018"/>
      <c r="E398" s="12"/>
      <c r="F398" s="12"/>
      <c r="G398" s="12"/>
      <c r="H398" s="12"/>
      <c r="I398" s="12"/>
      <c r="J398" s="12"/>
      <c r="K398" s="12"/>
      <c r="L398" s="12"/>
      <c r="M398" s="12"/>
      <c r="N398" s="12"/>
      <c r="O398" s="12"/>
      <c r="P398" s="12"/>
      <c r="Q398" s="12"/>
      <c r="R398" s="12"/>
      <c r="S398" s="12"/>
      <c r="T398" s="12"/>
      <c r="DJ398" s="1036"/>
      <c r="DK398" s="1036"/>
      <c r="DL398" s="1036"/>
      <c r="DM398" s="1058"/>
      <c r="DN398" s="1036"/>
      <c r="DO398" s="1036"/>
    </row>
    <row r="399" spans="2:119" ht="14.25" x14ac:dyDescent="0.2">
      <c r="B399" s="20"/>
      <c r="C399" s="1018"/>
      <c r="E399" s="12"/>
      <c r="F399" s="12"/>
      <c r="G399" s="12"/>
      <c r="H399" s="12"/>
      <c r="I399" s="12"/>
      <c r="J399" s="12"/>
      <c r="K399" s="12"/>
      <c r="L399" s="12"/>
      <c r="M399" s="12"/>
      <c r="N399" s="12"/>
      <c r="O399" s="12"/>
      <c r="P399" s="12"/>
      <c r="Q399" s="12"/>
      <c r="R399" s="12"/>
      <c r="S399" s="12"/>
      <c r="T399" s="12"/>
      <c r="DJ399" s="1036"/>
      <c r="DK399" s="1036"/>
      <c r="DL399" s="1036"/>
      <c r="DM399" s="1058"/>
      <c r="DN399" s="1036"/>
      <c r="DO399" s="1036"/>
    </row>
    <row r="400" spans="2:119" ht="14.25" x14ac:dyDescent="0.2">
      <c r="B400" s="20"/>
      <c r="C400" s="1018"/>
      <c r="E400" s="12"/>
      <c r="F400" s="12"/>
      <c r="G400" s="12"/>
      <c r="H400" s="12"/>
      <c r="I400" s="12"/>
      <c r="J400" s="12"/>
      <c r="K400" s="12"/>
      <c r="L400" s="12"/>
      <c r="M400" s="12"/>
      <c r="N400" s="12"/>
      <c r="O400" s="12"/>
      <c r="P400" s="12"/>
      <c r="Q400" s="12"/>
      <c r="R400" s="12"/>
      <c r="S400" s="12"/>
      <c r="T400" s="12"/>
      <c r="DJ400" s="1036"/>
      <c r="DK400" s="1036"/>
      <c r="DL400" s="1036"/>
      <c r="DM400" s="1058"/>
      <c r="DN400" s="1036"/>
      <c r="DO400" s="1036"/>
    </row>
    <row r="401" spans="2:119" ht="14.25" x14ac:dyDescent="0.2">
      <c r="B401" s="20"/>
      <c r="C401" s="1018"/>
      <c r="E401" s="12"/>
      <c r="F401" s="12"/>
      <c r="G401" s="12"/>
      <c r="H401" s="12"/>
      <c r="I401" s="12"/>
      <c r="J401" s="12"/>
      <c r="K401" s="12"/>
      <c r="L401" s="12"/>
      <c r="M401" s="12"/>
      <c r="N401" s="12"/>
      <c r="O401" s="12"/>
      <c r="P401" s="12"/>
      <c r="Q401" s="12"/>
      <c r="R401" s="12"/>
      <c r="S401" s="12"/>
      <c r="T401" s="12"/>
      <c r="DJ401" s="1036"/>
      <c r="DK401" s="1036"/>
      <c r="DL401" s="1036"/>
      <c r="DM401" s="1058"/>
      <c r="DN401" s="1036"/>
      <c r="DO401" s="1036"/>
    </row>
    <row r="402" spans="2:119" ht="14.25" x14ac:dyDescent="0.2">
      <c r="B402" s="20"/>
      <c r="C402" s="1018"/>
      <c r="E402" s="12"/>
      <c r="F402" s="12"/>
      <c r="G402" s="12"/>
      <c r="H402" s="12"/>
      <c r="I402" s="12"/>
      <c r="J402" s="12"/>
      <c r="K402" s="12"/>
      <c r="L402" s="12"/>
      <c r="M402" s="12"/>
      <c r="N402" s="12"/>
      <c r="O402" s="12"/>
      <c r="P402" s="12"/>
      <c r="Q402" s="12"/>
      <c r="R402" s="12"/>
      <c r="S402" s="12"/>
      <c r="T402" s="12"/>
      <c r="DJ402" s="1036"/>
      <c r="DK402" s="1036"/>
      <c r="DL402" s="1036"/>
      <c r="DM402" s="1058"/>
      <c r="DN402" s="1036"/>
      <c r="DO402" s="1036"/>
    </row>
    <row r="403" spans="2:119" ht="14.25" x14ac:dyDescent="0.2">
      <c r="B403" s="20"/>
      <c r="C403" s="1018"/>
      <c r="E403" s="12"/>
      <c r="F403" s="12"/>
      <c r="G403" s="12"/>
      <c r="H403" s="12"/>
      <c r="I403" s="12"/>
      <c r="J403" s="12"/>
      <c r="K403" s="12"/>
      <c r="L403" s="12"/>
      <c r="M403" s="12"/>
      <c r="N403" s="12"/>
      <c r="O403" s="12"/>
      <c r="P403" s="12"/>
      <c r="Q403" s="12"/>
      <c r="R403" s="12"/>
      <c r="S403" s="12"/>
      <c r="T403" s="12"/>
      <c r="DJ403" s="1036"/>
      <c r="DK403" s="1036"/>
      <c r="DL403" s="1036"/>
      <c r="DM403" s="1058"/>
      <c r="DN403" s="1036"/>
      <c r="DO403" s="1036"/>
    </row>
    <row r="404" spans="2:119" ht="14.25" x14ac:dyDescent="0.2">
      <c r="B404" s="20"/>
      <c r="C404" s="1018"/>
      <c r="E404" s="12"/>
      <c r="F404" s="12"/>
      <c r="G404" s="12"/>
      <c r="H404" s="12"/>
      <c r="I404" s="12"/>
      <c r="J404" s="12"/>
      <c r="K404" s="12"/>
      <c r="L404" s="12"/>
      <c r="M404" s="12"/>
      <c r="N404" s="12"/>
      <c r="O404" s="12"/>
      <c r="P404" s="12"/>
      <c r="Q404" s="12"/>
      <c r="R404" s="12"/>
      <c r="S404" s="12"/>
      <c r="T404" s="12"/>
      <c r="DJ404" s="1036"/>
      <c r="DK404" s="1036"/>
      <c r="DL404" s="1036"/>
      <c r="DM404" s="1058"/>
      <c r="DN404" s="1036"/>
      <c r="DO404" s="1036"/>
    </row>
    <row r="405" spans="2:119" ht="14.25" x14ac:dyDescent="0.2">
      <c r="B405" s="20"/>
      <c r="C405" s="1018"/>
      <c r="E405" s="12"/>
      <c r="F405" s="12"/>
      <c r="G405" s="12"/>
      <c r="H405" s="12"/>
      <c r="I405" s="12"/>
      <c r="J405" s="12"/>
      <c r="K405" s="12"/>
      <c r="L405" s="12"/>
      <c r="M405" s="12"/>
      <c r="N405" s="12"/>
      <c r="O405" s="12"/>
      <c r="P405" s="12"/>
      <c r="Q405" s="12"/>
      <c r="R405" s="12"/>
      <c r="S405" s="12"/>
      <c r="T405" s="12"/>
      <c r="DJ405" s="1036"/>
      <c r="DK405" s="1036"/>
      <c r="DL405" s="1036"/>
      <c r="DM405" s="1058"/>
      <c r="DN405" s="1036"/>
      <c r="DO405" s="1036"/>
    </row>
    <row r="406" spans="2:119" ht="14.25" x14ac:dyDescent="0.2">
      <c r="B406" s="20"/>
      <c r="C406" s="1018"/>
      <c r="E406" s="12"/>
      <c r="F406" s="12"/>
      <c r="G406" s="12"/>
      <c r="H406" s="12"/>
      <c r="I406" s="12"/>
      <c r="J406" s="12"/>
      <c r="K406" s="12"/>
      <c r="L406" s="12"/>
      <c r="M406" s="12"/>
      <c r="N406" s="12"/>
      <c r="O406" s="12"/>
      <c r="P406" s="12"/>
      <c r="Q406" s="12"/>
      <c r="R406" s="12"/>
      <c r="S406" s="12"/>
      <c r="T406" s="12"/>
      <c r="DJ406" s="1036"/>
      <c r="DK406" s="1036"/>
      <c r="DL406" s="1036"/>
      <c r="DM406" s="1058"/>
      <c r="DN406" s="1036"/>
      <c r="DO406" s="1036"/>
    </row>
    <row r="407" spans="2:119" ht="14.25" x14ac:dyDescent="0.2">
      <c r="B407" s="20"/>
      <c r="C407" s="1018"/>
      <c r="E407" s="12"/>
      <c r="F407" s="12"/>
      <c r="G407" s="12"/>
      <c r="H407" s="12"/>
      <c r="I407" s="12"/>
      <c r="J407" s="12"/>
      <c r="K407" s="12"/>
      <c r="L407" s="12"/>
      <c r="M407" s="12"/>
      <c r="N407" s="12"/>
      <c r="O407" s="12"/>
      <c r="P407" s="12"/>
      <c r="Q407" s="12"/>
      <c r="R407" s="12"/>
      <c r="S407" s="12"/>
      <c r="T407" s="12"/>
      <c r="DJ407" s="1036"/>
      <c r="DK407" s="1036"/>
      <c r="DL407" s="1036"/>
      <c r="DM407" s="1058"/>
      <c r="DN407" s="1036"/>
      <c r="DO407" s="1036"/>
    </row>
    <row r="408" spans="2:119" ht="14.25" x14ac:dyDescent="0.2">
      <c r="B408" s="20"/>
      <c r="C408" s="1018"/>
      <c r="E408" s="12"/>
      <c r="F408" s="12"/>
      <c r="G408" s="12"/>
      <c r="H408" s="12"/>
      <c r="I408" s="12"/>
      <c r="J408" s="12"/>
      <c r="K408" s="12"/>
      <c r="L408" s="12"/>
      <c r="M408" s="12"/>
      <c r="N408" s="12"/>
      <c r="O408" s="12"/>
      <c r="P408" s="12"/>
      <c r="Q408" s="12"/>
      <c r="R408" s="12"/>
      <c r="S408" s="12"/>
      <c r="T408" s="12"/>
      <c r="DJ408" s="1036"/>
      <c r="DK408" s="1036"/>
      <c r="DL408" s="1036"/>
      <c r="DM408" s="1058"/>
      <c r="DN408" s="1036"/>
      <c r="DO408" s="1036"/>
    </row>
    <row r="409" spans="2:119" ht="14.25" x14ac:dyDescent="0.2">
      <c r="B409" s="20"/>
      <c r="C409" s="1018"/>
      <c r="E409" s="12"/>
      <c r="F409" s="12"/>
      <c r="G409" s="12"/>
      <c r="H409" s="12"/>
      <c r="I409" s="12"/>
      <c r="J409" s="12"/>
      <c r="K409" s="12"/>
      <c r="L409" s="12"/>
      <c r="M409" s="12"/>
      <c r="N409" s="12"/>
      <c r="O409" s="12"/>
      <c r="P409" s="12"/>
      <c r="Q409" s="12"/>
      <c r="R409" s="12"/>
      <c r="S409" s="12"/>
      <c r="T409" s="12"/>
      <c r="DJ409" s="1036"/>
      <c r="DK409" s="1036"/>
      <c r="DL409" s="1036"/>
      <c r="DM409" s="1058"/>
      <c r="DN409" s="1036"/>
      <c r="DO409" s="1036"/>
    </row>
    <row r="410" spans="2:119" ht="14.25" x14ac:dyDescent="0.2">
      <c r="B410" s="20"/>
      <c r="C410" s="1018"/>
      <c r="E410" s="12"/>
      <c r="F410" s="12"/>
      <c r="G410" s="12"/>
      <c r="H410" s="12"/>
      <c r="I410" s="12"/>
      <c r="J410" s="12"/>
      <c r="K410" s="12"/>
      <c r="L410" s="12"/>
      <c r="M410" s="12"/>
      <c r="N410" s="12"/>
      <c r="O410" s="12"/>
      <c r="P410" s="12"/>
      <c r="Q410" s="12"/>
      <c r="R410" s="12"/>
      <c r="S410" s="12"/>
      <c r="T410" s="12"/>
      <c r="DJ410" s="1036"/>
      <c r="DK410" s="1036"/>
      <c r="DL410" s="1036"/>
      <c r="DM410" s="1058"/>
      <c r="DN410" s="1036"/>
      <c r="DO410" s="1036"/>
    </row>
    <row r="411" spans="2:119" ht="14.25" x14ac:dyDescent="0.2">
      <c r="B411" s="20"/>
      <c r="C411" s="1018"/>
      <c r="E411" s="12"/>
      <c r="F411" s="12"/>
      <c r="G411" s="12"/>
      <c r="H411" s="12"/>
      <c r="I411" s="12"/>
      <c r="J411" s="12"/>
      <c r="K411" s="12"/>
      <c r="L411" s="12"/>
      <c r="M411" s="12"/>
      <c r="N411" s="12"/>
      <c r="O411" s="12"/>
      <c r="P411" s="12"/>
      <c r="Q411" s="12"/>
      <c r="R411" s="12"/>
      <c r="S411" s="12"/>
      <c r="T411" s="12"/>
      <c r="DJ411" s="1036"/>
      <c r="DK411" s="1036"/>
      <c r="DL411" s="1036"/>
      <c r="DM411" s="1058"/>
      <c r="DN411" s="1036"/>
      <c r="DO411" s="1036"/>
    </row>
    <row r="412" spans="2:119" ht="14.25" x14ac:dyDescent="0.2">
      <c r="B412" s="20"/>
      <c r="C412" s="1018"/>
      <c r="E412" s="12"/>
      <c r="F412" s="12"/>
      <c r="G412" s="12"/>
      <c r="H412" s="12"/>
      <c r="I412" s="12"/>
      <c r="J412" s="12"/>
      <c r="K412" s="12"/>
      <c r="L412" s="12"/>
      <c r="M412" s="12"/>
      <c r="N412" s="12"/>
      <c r="O412" s="12"/>
      <c r="P412" s="12"/>
      <c r="Q412" s="12"/>
      <c r="R412" s="12"/>
      <c r="S412" s="12"/>
      <c r="T412" s="12"/>
      <c r="DJ412" s="1036"/>
      <c r="DK412" s="1036"/>
      <c r="DL412" s="1036"/>
      <c r="DM412" s="1058"/>
      <c r="DN412" s="1036"/>
      <c r="DO412" s="1036"/>
    </row>
    <row r="413" spans="2:119" ht="14.25" x14ac:dyDescent="0.2">
      <c r="B413" s="20"/>
      <c r="C413" s="1018"/>
      <c r="E413" s="12"/>
      <c r="F413" s="12"/>
      <c r="G413" s="12"/>
      <c r="H413" s="12"/>
      <c r="I413" s="12"/>
      <c r="J413" s="12"/>
      <c r="K413" s="12"/>
      <c r="L413" s="12"/>
      <c r="M413" s="12"/>
      <c r="N413" s="12"/>
      <c r="O413" s="12"/>
      <c r="P413" s="12"/>
      <c r="Q413" s="12"/>
      <c r="R413" s="12"/>
      <c r="S413" s="12"/>
      <c r="T413" s="12"/>
      <c r="DJ413" s="1036"/>
      <c r="DK413" s="1036"/>
      <c r="DL413" s="1036"/>
      <c r="DM413" s="1058"/>
      <c r="DN413" s="1036"/>
      <c r="DO413" s="1036"/>
    </row>
    <row r="414" spans="2:119" ht="14.25" x14ac:dyDescent="0.2">
      <c r="B414" s="20"/>
      <c r="C414" s="1018"/>
      <c r="E414" s="12"/>
      <c r="F414" s="12"/>
      <c r="G414" s="12"/>
      <c r="H414" s="12"/>
      <c r="I414" s="12"/>
      <c r="J414" s="12"/>
      <c r="K414" s="12"/>
      <c r="L414" s="12"/>
      <c r="M414" s="12"/>
      <c r="N414" s="12"/>
      <c r="O414" s="12"/>
      <c r="P414" s="12"/>
      <c r="Q414" s="12"/>
      <c r="R414" s="12"/>
      <c r="S414" s="12"/>
      <c r="T414" s="12"/>
      <c r="DJ414" s="1036"/>
      <c r="DK414" s="1036"/>
      <c r="DL414" s="1036"/>
      <c r="DM414" s="1058"/>
      <c r="DN414" s="1036"/>
      <c r="DO414" s="1036"/>
    </row>
    <row r="415" spans="2:119" ht="14.25" x14ac:dyDescent="0.2">
      <c r="B415" s="20"/>
      <c r="C415" s="1018"/>
      <c r="E415" s="12"/>
      <c r="F415" s="12"/>
      <c r="G415" s="12"/>
      <c r="H415" s="12"/>
      <c r="I415" s="12"/>
      <c r="J415" s="12"/>
      <c r="K415" s="12"/>
      <c r="L415" s="12"/>
      <c r="M415" s="12"/>
      <c r="N415" s="12"/>
      <c r="O415" s="12"/>
      <c r="P415" s="12"/>
      <c r="Q415" s="12"/>
      <c r="R415" s="12"/>
      <c r="S415" s="12"/>
      <c r="T415" s="12"/>
      <c r="DJ415" s="1036"/>
      <c r="DK415" s="1036"/>
      <c r="DL415" s="1036"/>
      <c r="DM415" s="1058"/>
      <c r="DN415" s="1036"/>
      <c r="DO415" s="1036"/>
    </row>
    <row r="416" spans="2:119" ht="14.25" x14ac:dyDescent="0.2">
      <c r="B416" s="20"/>
      <c r="C416" s="1018"/>
      <c r="E416" s="12"/>
      <c r="F416" s="12"/>
      <c r="G416" s="12"/>
      <c r="H416" s="12"/>
      <c r="I416" s="12"/>
      <c r="J416" s="12"/>
      <c r="K416" s="12"/>
      <c r="L416" s="12"/>
      <c r="M416" s="12"/>
      <c r="N416" s="12"/>
      <c r="O416" s="12"/>
      <c r="P416" s="12"/>
      <c r="Q416" s="12"/>
      <c r="R416" s="12"/>
      <c r="S416" s="12"/>
      <c r="T416" s="12"/>
      <c r="DJ416" s="1036"/>
      <c r="DK416" s="1036"/>
      <c r="DL416" s="1036"/>
      <c r="DM416" s="1058"/>
      <c r="DN416" s="1036"/>
      <c r="DO416" s="1036"/>
    </row>
    <row r="417" spans="2:119" ht="14.25" x14ac:dyDescent="0.2">
      <c r="B417" s="20"/>
      <c r="C417" s="1018"/>
      <c r="E417" s="12"/>
      <c r="F417" s="12"/>
      <c r="G417" s="12"/>
      <c r="H417" s="12"/>
      <c r="I417" s="12"/>
      <c r="J417" s="12"/>
      <c r="K417" s="12"/>
      <c r="L417" s="12"/>
      <c r="M417" s="12"/>
      <c r="N417" s="12"/>
      <c r="O417" s="12"/>
      <c r="P417" s="12"/>
      <c r="Q417" s="12"/>
      <c r="R417" s="12"/>
      <c r="S417" s="12"/>
      <c r="T417" s="12"/>
      <c r="DJ417" s="1036"/>
      <c r="DK417" s="1036"/>
      <c r="DL417" s="1036"/>
      <c r="DM417" s="1058"/>
      <c r="DN417" s="1036"/>
      <c r="DO417" s="1036"/>
    </row>
    <row r="418" spans="2:119" ht="14.25" x14ac:dyDescent="0.2">
      <c r="B418" s="20"/>
      <c r="C418" s="1018"/>
      <c r="E418" s="12"/>
      <c r="F418" s="12"/>
      <c r="G418" s="12"/>
      <c r="H418" s="12"/>
      <c r="I418" s="12"/>
      <c r="J418" s="12"/>
      <c r="K418" s="12"/>
      <c r="L418" s="12"/>
      <c r="M418" s="12"/>
      <c r="N418" s="12"/>
      <c r="O418" s="12"/>
      <c r="P418" s="12"/>
      <c r="Q418" s="12"/>
      <c r="R418" s="12"/>
      <c r="S418" s="12"/>
      <c r="T418" s="12"/>
      <c r="DJ418" s="1036"/>
      <c r="DK418" s="1036"/>
      <c r="DL418" s="1036"/>
      <c r="DM418" s="1058"/>
      <c r="DN418" s="1036"/>
      <c r="DO418" s="1036"/>
    </row>
    <row r="419" spans="2:119" ht="14.25" x14ac:dyDescent="0.2">
      <c r="B419" s="20"/>
      <c r="C419" s="1018"/>
      <c r="E419" s="12"/>
      <c r="F419" s="12"/>
      <c r="G419" s="12"/>
      <c r="H419" s="12"/>
      <c r="I419" s="12"/>
      <c r="J419" s="12"/>
      <c r="K419" s="12"/>
      <c r="L419" s="12"/>
      <c r="M419" s="12"/>
      <c r="N419" s="12"/>
      <c r="O419" s="12"/>
      <c r="P419" s="12"/>
      <c r="Q419" s="12"/>
      <c r="R419" s="12"/>
      <c r="S419" s="12"/>
      <c r="T419" s="12"/>
      <c r="DJ419" s="1036"/>
      <c r="DK419" s="1036"/>
      <c r="DL419" s="1036"/>
      <c r="DM419" s="1058"/>
      <c r="DN419" s="1036"/>
      <c r="DO419" s="1036"/>
    </row>
    <row r="420" spans="2:119" ht="14.25" x14ac:dyDescent="0.2">
      <c r="B420" s="20"/>
      <c r="C420" s="1018"/>
      <c r="E420" s="12"/>
      <c r="F420" s="12"/>
      <c r="G420" s="12"/>
      <c r="H420" s="12"/>
      <c r="I420" s="12"/>
      <c r="J420" s="12"/>
      <c r="K420" s="12"/>
      <c r="L420" s="12"/>
      <c r="M420" s="12"/>
      <c r="N420" s="12"/>
      <c r="O420" s="12"/>
      <c r="P420" s="12"/>
      <c r="Q420" s="12"/>
      <c r="R420" s="12"/>
      <c r="S420" s="12"/>
      <c r="T420" s="12"/>
      <c r="DJ420" s="1036"/>
      <c r="DK420" s="1036"/>
      <c r="DL420" s="1036"/>
      <c r="DM420" s="1058"/>
      <c r="DN420" s="1036"/>
      <c r="DO420" s="1036"/>
    </row>
    <row r="421" spans="2:119" ht="14.25" x14ac:dyDescent="0.2">
      <c r="B421" s="20"/>
      <c r="C421" s="1018"/>
      <c r="E421" s="12"/>
      <c r="F421" s="12"/>
      <c r="G421" s="12"/>
      <c r="H421" s="12"/>
      <c r="I421" s="12"/>
      <c r="J421" s="12"/>
      <c r="K421" s="12"/>
      <c r="L421" s="12"/>
      <c r="M421" s="12"/>
      <c r="N421" s="12"/>
      <c r="O421" s="12"/>
      <c r="P421" s="12"/>
      <c r="Q421" s="12"/>
      <c r="R421" s="12"/>
      <c r="S421" s="12"/>
      <c r="T421" s="12"/>
      <c r="DJ421" s="1036"/>
      <c r="DK421" s="1036"/>
      <c r="DL421" s="1036"/>
      <c r="DM421" s="1058"/>
      <c r="DN421" s="1036"/>
      <c r="DO421" s="1036"/>
    </row>
    <row r="422" spans="2:119" ht="14.25" x14ac:dyDescent="0.2">
      <c r="B422" s="20"/>
      <c r="C422" s="1018"/>
      <c r="E422" s="12"/>
      <c r="F422" s="12"/>
      <c r="G422" s="12"/>
      <c r="H422" s="12"/>
      <c r="I422" s="12"/>
      <c r="J422" s="12"/>
      <c r="K422" s="12"/>
      <c r="L422" s="12"/>
      <c r="M422" s="12"/>
      <c r="N422" s="12"/>
      <c r="O422" s="12"/>
      <c r="P422" s="12"/>
      <c r="Q422" s="12"/>
      <c r="R422" s="12"/>
      <c r="S422" s="12"/>
      <c r="T422" s="12"/>
      <c r="DJ422" s="1036"/>
      <c r="DK422" s="1036"/>
      <c r="DL422" s="1036"/>
      <c r="DM422" s="1058"/>
      <c r="DN422" s="1036"/>
      <c r="DO422" s="1036"/>
    </row>
    <row r="423" spans="2:119" ht="14.25" x14ac:dyDescent="0.2">
      <c r="B423" s="20"/>
      <c r="C423" s="1018"/>
      <c r="E423" s="12"/>
      <c r="F423" s="12"/>
      <c r="G423" s="12"/>
      <c r="H423" s="12"/>
      <c r="I423" s="12"/>
      <c r="J423" s="12"/>
      <c r="K423" s="12"/>
      <c r="L423" s="12"/>
      <c r="M423" s="12"/>
      <c r="N423" s="12"/>
      <c r="O423" s="12"/>
      <c r="P423" s="12"/>
      <c r="Q423" s="12"/>
      <c r="R423" s="12"/>
      <c r="S423" s="12"/>
      <c r="T423" s="12"/>
      <c r="DJ423" s="1036"/>
      <c r="DK423" s="1036"/>
      <c r="DL423" s="1036"/>
      <c r="DM423" s="1058"/>
      <c r="DN423" s="1036"/>
      <c r="DO423" s="1036"/>
    </row>
    <row r="424" spans="2:119" ht="14.25" x14ac:dyDescent="0.2">
      <c r="B424" s="20"/>
      <c r="C424" s="1018"/>
      <c r="E424" s="12"/>
      <c r="F424" s="12"/>
      <c r="G424" s="12"/>
      <c r="H424" s="12"/>
      <c r="I424" s="12"/>
      <c r="J424" s="12"/>
      <c r="K424" s="12"/>
      <c r="L424" s="12"/>
      <c r="M424" s="12"/>
      <c r="N424" s="12"/>
      <c r="O424" s="12"/>
      <c r="P424" s="12"/>
      <c r="Q424" s="12"/>
      <c r="R424" s="12"/>
      <c r="S424" s="12"/>
      <c r="T424" s="12"/>
      <c r="DJ424" s="1036"/>
      <c r="DK424" s="1036"/>
      <c r="DL424" s="1036"/>
      <c r="DM424" s="1058"/>
      <c r="DN424" s="1036"/>
      <c r="DO424" s="1036"/>
    </row>
    <row r="425" spans="2:119" ht="14.25" x14ac:dyDescent="0.2">
      <c r="B425" s="20"/>
      <c r="C425" s="1018"/>
      <c r="E425" s="12"/>
      <c r="F425" s="12"/>
      <c r="G425" s="12"/>
      <c r="H425" s="12"/>
      <c r="I425" s="12"/>
      <c r="J425" s="12"/>
      <c r="K425" s="12"/>
      <c r="L425" s="12"/>
      <c r="M425" s="12"/>
      <c r="N425" s="12"/>
      <c r="O425" s="12"/>
      <c r="P425" s="12"/>
      <c r="Q425" s="12"/>
      <c r="R425" s="12"/>
      <c r="S425" s="12"/>
      <c r="T425" s="12"/>
      <c r="DJ425" s="1036"/>
      <c r="DK425" s="1036"/>
      <c r="DL425" s="1036"/>
      <c r="DM425" s="1058"/>
      <c r="DN425" s="1036"/>
      <c r="DO425" s="1036"/>
    </row>
    <row r="426" spans="2:119" ht="14.25" x14ac:dyDescent="0.2">
      <c r="B426" s="20"/>
      <c r="C426" s="1018"/>
      <c r="E426" s="12"/>
      <c r="F426" s="12"/>
      <c r="G426" s="12"/>
      <c r="H426" s="12"/>
      <c r="I426" s="12"/>
      <c r="J426" s="12"/>
      <c r="K426" s="12"/>
      <c r="L426" s="12"/>
      <c r="M426" s="12"/>
      <c r="N426" s="12"/>
      <c r="O426" s="12"/>
      <c r="P426" s="12"/>
      <c r="Q426" s="12"/>
      <c r="R426" s="12"/>
      <c r="S426" s="12"/>
      <c r="T426" s="12"/>
      <c r="DJ426" s="1036"/>
      <c r="DK426" s="1036"/>
      <c r="DL426" s="1036"/>
      <c r="DM426" s="1058"/>
      <c r="DN426" s="1036"/>
      <c r="DO426" s="1036"/>
    </row>
    <row r="427" spans="2:119" ht="14.25" x14ac:dyDescent="0.2">
      <c r="B427" s="20"/>
      <c r="C427" s="1018"/>
      <c r="E427" s="12"/>
      <c r="F427" s="12"/>
      <c r="G427" s="12"/>
      <c r="H427" s="12"/>
      <c r="I427" s="12"/>
      <c r="J427" s="12"/>
      <c r="K427" s="12"/>
      <c r="L427" s="12"/>
      <c r="M427" s="12"/>
      <c r="N427" s="12"/>
      <c r="O427" s="12"/>
      <c r="P427" s="12"/>
      <c r="Q427" s="12"/>
      <c r="R427" s="12"/>
      <c r="S427" s="12"/>
      <c r="T427" s="12"/>
      <c r="DJ427" s="1036"/>
      <c r="DK427" s="1036"/>
      <c r="DL427" s="1036"/>
      <c r="DM427" s="1058"/>
      <c r="DN427" s="1036"/>
      <c r="DO427" s="1036"/>
    </row>
    <row r="428" spans="2:119" ht="14.25" x14ac:dyDescent="0.2">
      <c r="B428" s="20"/>
      <c r="C428" s="1018"/>
      <c r="E428" s="12"/>
      <c r="F428" s="12"/>
      <c r="G428" s="12"/>
      <c r="H428" s="12"/>
      <c r="I428" s="12"/>
      <c r="J428" s="12"/>
      <c r="K428" s="12"/>
      <c r="L428" s="12"/>
      <c r="M428" s="12"/>
      <c r="N428" s="12"/>
      <c r="O428" s="12"/>
      <c r="P428" s="12"/>
      <c r="Q428" s="12"/>
      <c r="R428" s="12"/>
      <c r="S428" s="12"/>
      <c r="T428" s="12"/>
      <c r="DJ428" s="1036"/>
      <c r="DK428" s="1036"/>
      <c r="DL428" s="1036"/>
      <c r="DM428" s="1058"/>
      <c r="DN428" s="1036"/>
      <c r="DO428" s="1036"/>
    </row>
    <row r="429" spans="2:119" ht="14.25" x14ac:dyDescent="0.2">
      <c r="B429" s="20"/>
      <c r="C429" s="1018"/>
      <c r="E429" s="12"/>
      <c r="F429" s="12"/>
      <c r="G429" s="12"/>
      <c r="H429" s="12"/>
      <c r="I429" s="12"/>
      <c r="J429" s="12"/>
      <c r="K429" s="12"/>
      <c r="L429" s="12"/>
      <c r="M429" s="12"/>
      <c r="N429" s="12"/>
      <c r="O429" s="12"/>
      <c r="P429" s="12"/>
      <c r="Q429" s="12"/>
      <c r="R429" s="12"/>
      <c r="S429" s="12"/>
      <c r="T429" s="12"/>
      <c r="DJ429" s="1036"/>
      <c r="DK429" s="1036"/>
      <c r="DL429" s="1036"/>
      <c r="DM429" s="1058"/>
      <c r="DN429" s="1036"/>
      <c r="DO429" s="1036"/>
    </row>
    <row r="430" spans="2:119" ht="14.25" x14ac:dyDescent="0.2">
      <c r="B430" s="20"/>
      <c r="C430" s="1018"/>
      <c r="E430" s="12"/>
      <c r="F430" s="12"/>
      <c r="G430" s="12"/>
      <c r="H430" s="12"/>
      <c r="I430" s="12"/>
      <c r="J430" s="12"/>
      <c r="K430" s="12"/>
      <c r="L430" s="12"/>
      <c r="M430" s="12"/>
      <c r="N430" s="12"/>
      <c r="O430" s="12"/>
      <c r="P430" s="12"/>
      <c r="Q430" s="12"/>
      <c r="R430" s="12"/>
      <c r="S430" s="12"/>
      <c r="T430" s="12"/>
      <c r="DJ430" s="1036"/>
      <c r="DK430" s="1036"/>
      <c r="DL430" s="1036"/>
      <c r="DM430" s="1058"/>
      <c r="DN430" s="1036"/>
      <c r="DO430" s="1036"/>
    </row>
    <row r="431" spans="2:119" ht="14.25" x14ac:dyDescent="0.2">
      <c r="B431" s="20"/>
      <c r="C431" s="1018"/>
      <c r="E431" s="12"/>
      <c r="F431" s="12"/>
      <c r="G431" s="12"/>
      <c r="H431" s="12"/>
      <c r="I431" s="12"/>
      <c r="J431" s="12"/>
      <c r="K431" s="12"/>
      <c r="L431" s="12"/>
      <c r="M431" s="12"/>
      <c r="N431" s="12"/>
      <c r="O431" s="12"/>
      <c r="P431" s="12"/>
      <c r="Q431" s="12"/>
      <c r="R431" s="12"/>
      <c r="S431" s="12"/>
      <c r="T431" s="12"/>
      <c r="DJ431" s="1036"/>
      <c r="DK431" s="1036"/>
      <c r="DL431" s="1036"/>
      <c r="DM431" s="1058"/>
      <c r="DN431" s="1036"/>
      <c r="DO431" s="1036"/>
    </row>
    <row r="432" spans="2:119" ht="14.25" x14ac:dyDescent="0.2">
      <c r="B432" s="20"/>
      <c r="C432" s="1018"/>
      <c r="E432" s="12"/>
      <c r="F432" s="12"/>
      <c r="G432" s="12"/>
      <c r="H432" s="12"/>
      <c r="I432" s="12"/>
      <c r="J432" s="12"/>
      <c r="K432" s="12"/>
      <c r="L432" s="12"/>
      <c r="M432" s="12"/>
      <c r="N432" s="12"/>
      <c r="O432" s="12"/>
      <c r="P432" s="12"/>
      <c r="Q432" s="12"/>
      <c r="R432" s="12"/>
      <c r="S432" s="12"/>
      <c r="T432" s="12"/>
      <c r="DJ432" s="1036"/>
      <c r="DK432" s="1036"/>
      <c r="DL432" s="1036"/>
      <c r="DM432" s="1058"/>
      <c r="DN432" s="1036"/>
      <c r="DO432" s="1036"/>
    </row>
    <row r="433" spans="2:119" ht="14.25" x14ac:dyDescent="0.2">
      <c r="B433" s="20"/>
      <c r="C433" s="1018"/>
      <c r="E433" s="12"/>
      <c r="F433" s="12"/>
      <c r="G433" s="12"/>
      <c r="H433" s="12"/>
      <c r="I433" s="12"/>
      <c r="J433" s="12"/>
      <c r="K433" s="12"/>
      <c r="L433" s="12"/>
      <c r="M433" s="12"/>
      <c r="N433" s="12"/>
      <c r="O433" s="12"/>
      <c r="P433" s="12"/>
      <c r="Q433" s="12"/>
      <c r="R433" s="12"/>
      <c r="S433" s="12"/>
      <c r="T433" s="12"/>
      <c r="DJ433" s="1036"/>
      <c r="DK433" s="1036"/>
      <c r="DL433" s="1036"/>
      <c r="DM433" s="1058"/>
      <c r="DN433" s="1036"/>
      <c r="DO433" s="1036"/>
    </row>
    <row r="434" spans="2:119" ht="14.25" x14ac:dyDescent="0.2">
      <c r="B434" s="20"/>
      <c r="C434" s="1018"/>
      <c r="E434" s="12"/>
      <c r="F434" s="12"/>
      <c r="G434" s="12"/>
      <c r="H434" s="12"/>
      <c r="I434" s="12"/>
      <c r="J434" s="12"/>
      <c r="K434" s="12"/>
      <c r="L434" s="12"/>
      <c r="M434" s="12"/>
      <c r="N434" s="12"/>
      <c r="O434" s="12"/>
      <c r="P434" s="12"/>
      <c r="Q434" s="12"/>
      <c r="R434" s="12"/>
      <c r="S434" s="12"/>
      <c r="T434" s="12"/>
      <c r="DJ434" s="1036"/>
      <c r="DK434" s="1036"/>
      <c r="DL434" s="1036"/>
      <c r="DM434" s="1058"/>
      <c r="DN434" s="1036"/>
      <c r="DO434" s="1036"/>
    </row>
    <row r="435" spans="2:119" ht="14.25" x14ac:dyDescent="0.2">
      <c r="B435" s="20"/>
      <c r="C435" s="1018"/>
      <c r="E435" s="12"/>
      <c r="F435" s="12"/>
      <c r="G435" s="12"/>
      <c r="H435" s="12"/>
      <c r="I435" s="12"/>
      <c r="J435" s="12"/>
      <c r="K435" s="12"/>
      <c r="L435" s="12"/>
      <c r="M435" s="12"/>
      <c r="N435" s="12"/>
      <c r="O435" s="12"/>
      <c r="P435" s="12"/>
      <c r="Q435" s="12"/>
      <c r="R435" s="12"/>
      <c r="S435" s="12"/>
      <c r="T435" s="12"/>
      <c r="DJ435" s="1036"/>
      <c r="DK435" s="1036"/>
      <c r="DL435" s="1036"/>
      <c r="DM435" s="1058"/>
      <c r="DN435" s="1036"/>
      <c r="DO435" s="1036"/>
    </row>
    <row r="436" spans="2:119" ht="14.25" x14ac:dyDescent="0.2">
      <c r="B436" s="20"/>
      <c r="C436" s="1018"/>
      <c r="E436" s="12"/>
      <c r="F436" s="12"/>
      <c r="G436" s="12"/>
      <c r="H436" s="12"/>
      <c r="I436" s="12"/>
      <c r="J436" s="12"/>
      <c r="K436" s="12"/>
      <c r="L436" s="12"/>
      <c r="M436" s="12"/>
      <c r="N436" s="12"/>
      <c r="O436" s="12"/>
      <c r="P436" s="12"/>
      <c r="Q436" s="12"/>
      <c r="R436" s="12"/>
      <c r="S436" s="12"/>
      <c r="T436" s="12"/>
      <c r="DJ436" s="1036"/>
      <c r="DK436" s="1036"/>
      <c r="DL436" s="1036"/>
      <c r="DM436" s="1058"/>
      <c r="DN436" s="1036"/>
      <c r="DO436" s="1036"/>
    </row>
    <row r="437" spans="2:119" ht="14.25" x14ac:dyDescent="0.2">
      <c r="B437" s="20"/>
      <c r="C437" s="1018"/>
      <c r="E437" s="12"/>
      <c r="F437" s="12"/>
      <c r="G437" s="12"/>
      <c r="H437" s="12"/>
      <c r="I437" s="12"/>
      <c r="J437" s="12"/>
      <c r="K437" s="12"/>
      <c r="L437" s="12"/>
      <c r="M437" s="12"/>
      <c r="N437" s="12"/>
      <c r="O437" s="12"/>
      <c r="P437" s="12"/>
      <c r="Q437" s="12"/>
      <c r="R437" s="12"/>
      <c r="S437" s="12"/>
      <c r="T437" s="12"/>
      <c r="DJ437" s="1036"/>
      <c r="DK437" s="1036"/>
      <c r="DL437" s="1036"/>
      <c r="DM437" s="1058"/>
      <c r="DN437" s="1036"/>
      <c r="DO437" s="1036"/>
    </row>
    <row r="438" spans="2:119" ht="14.25" x14ac:dyDescent="0.2">
      <c r="B438" s="20"/>
      <c r="C438" s="1018"/>
      <c r="E438" s="12"/>
      <c r="F438" s="12"/>
      <c r="G438" s="12"/>
      <c r="H438" s="12"/>
      <c r="I438" s="12"/>
      <c r="J438" s="12"/>
      <c r="K438" s="12"/>
      <c r="L438" s="12"/>
      <c r="M438" s="12"/>
      <c r="N438" s="12"/>
      <c r="O438" s="12"/>
      <c r="P438" s="12"/>
      <c r="Q438" s="12"/>
      <c r="R438" s="12"/>
      <c r="S438" s="12"/>
      <c r="T438" s="12"/>
      <c r="DJ438" s="1036"/>
      <c r="DK438" s="1036"/>
      <c r="DL438" s="1036"/>
      <c r="DM438" s="1058"/>
      <c r="DN438" s="1036"/>
      <c r="DO438" s="1036"/>
    </row>
    <row r="439" spans="2:119" ht="14.25" x14ac:dyDescent="0.2">
      <c r="B439" s="20"/>
      <c r="C439" s="1018"/>
      <c r="E439" s="12"/>
      <c r="F439" s="12"/>
      <c r="G439" s="12"/>
      <c r="H439" s="12"/>
      <c r="I439" s="12"/>
      <c r="J439" s="12"/>
      <c r="K439" s="12"/>
      <c r="L439" s="12"/>
      <c r="M439" s="12"/>
      <c r="N439" s="12"/>
      <c r="O439" s="12"/>
      <c r="P439" s="12"/>
      <c r="Q439" s="12"/>
      <c r="R439" s="12"/>
      <c r="S439" s="12"/>
      <c r="T439" s="12"/>
      <c r="DJ439" s="1036"/>
      <c r="DK439" s="1036"/>
      <c r="DL439" s="1036"/>
      <c r="DM439" s="1058"/>
      <c r="DN439" s="1036"/>
      <c r="DO439" s="1036"/>
    </row>
    <row r="440" spans="2:119" ht="14.25" x14ac:dyDescent="0.2">
      <c r="B440" s="20"/>
      <c r="C440" s="1018"/>
      <c r="E440" s="12"/>
      <c r="F440" s="12"/>
      <c r="G440" s="12"/>
      <c r="H440" s="12"/>
      <c r="I440" s="12"/>
      <c r="J440" s="12"/>
      <c r="K440" s="12"/>
      <c r="L440" s="12"/>
      <c r="M440" s="12"/>
      <c r="N440" s="12"/>
      <c r="O440" s="12"/>
      <c r="P440" s="12"/>
      <c r="Q440" s="12"/>
      <c r="R440" s="12"/>
      <c r="S440" s="12"/>
      <c r="T440" s="12"/>
      <c r="DJ440" s="1036"/>
      <c r="DK440" s="1036"/>
      <c r="DL440" s="1036"/>
      <c r="DM440" s="1058"/>
      <c r="DN440" s="1036"/>
      <c r="DO440" s="1036"/>
    </row>
    <row r="441" spans="2:119" ht="14.25" x14ac:dyDescent="0.2">
      <c r="B441" s="20"/>
      <c r="C441" s="1018"/>
      <c r="E441" s="12"/>
      <c r="F441" s="12"/>
      <c r="G441" s="12"/>
      <c r="H441" s="12"/>
      <c r="I441" s="12"/>
      <c r="J441" s="12"/>
      <c r="K441" s="12"/>
      <c r="L441" s="12"/>
      <c r="M441" s="12"/>
      <c r="N441" s="12"/>
      <c r="O441" s="12"/>
      <c r="P441" s="12"/>
      <c r="Q441" s="12"/>
      <c r="R441" s="12"/>
      <c r="S441" s="12"/>
      <c r="T441" s="12"/>
      <c r="DJ441" s="1036"/>
      <c r="DK441" s="1036"/>
      <c r="DL441" s="1036"/>
      <c r="DM441" s="1058"/>
      <c r="DN441" s="1036"/>
      <c r="DO441" s="1036"/>
    </row>
    <row r="442" spans="2:119" ht="14.25" x14ac:dyDescent="0.2">
      <c r="B442" s="20"/>
      <c r="C442" s="1018"/>
      <c r="E442" s="12"/>
      <c r="F442" s="12"/>
      <c r="G442" s="12"/>
      <c r="H442" s="12"/>
      <c r="I442" s="12"/>
      <c r="J442" s="12"/>
      <c r="K442" s="12"/>
      <c r="L442" s="12"/>
      <c r="M442" s="12"/>
      <c r="N442" s="12"/>
      <c r="O442" s="12"/>
      <c r="P442" s="12"/>
      <c r="Q442" s="12"/>
      <c r="R442" s="12"/>
      <c r="S442" s="12"/>
      <c r="T442" s="12"/>
      <c r="DJ442" s="1036"/>
      <c r="DK442" s="1036"/>
      <c r="DL442" s="1036"/>
      <c r="DM442" s="1058"/>
      <c r="DN442" s="1036"/>
      <c r="DO442" s="1036"/>
    </row>
    <row r="443" spans="2:119" ht="14.25" x14ac:dyDescent="0.2">
      <c r="B443" s="20"/>
      <c r="C443" s="1018"/>
      <c r="E443" s="12"/>
      <c r="F443" s="12"/>
      <c r="G443" s="12"/>
      <c r="H443" s="12"/>
      <c r="I443" s="12"/>
      <c r="J443" s="12"/>
      <c r="K443" s="12"/>
      <c r="L443" s="12"/>
      <c r="M443" s="12"/>
      <c r="N443" s="12"/>
      <c r="O443" s="12"/>
      <c r="P443" s="12"/>
      <c r="Q443" s="12"/>
      <c r="R443" s="12"/>
      <c r="S443" s="12"/>
      <c r="T443" s="12"/>
      <c r="DJ443" s="1036"/>
      <c r="DK443" s="1036"/>
      <c r="DL443" s="1036"/>
      <c r="DM443" s="1058"/>
      <c r="DN443" s="1036"/>
      <c r="DO443" s="1036"/>
    </row>
    <row r="444" spans="2:119" ht="14.25" x14ac:dyDescent="0.2">
      <c r="B444" s="20"/>
      <c r="C444" s="1018"/>
      <c r="E444" s="12"/>
      <c r="F444" s="12"/>
      <c r="G444" s="12"/>
      <c r="H444" s="12"/>
      <c r="I444" s="12"/>
      <c r="J444" s="12"/>
      <c r="K444" s="12"/>
      <c r="L444" s="12"/>
      <c r="M444" s="12"/>
      <c r="N444" s="12"/>
      <c r="O444" s="12"/>
      <c r="P444" s="12"/>
      <c r="Q444" s="12"/>
      <c r="R444" s="12"/>
      <c r="S444" s="12"/>
      <c r="T444" s="12"/>
      <c r="DJ444" s="1036"/>
      <c r="DK444" s="1036"/>
      <c r="DL444" s="1036"/>
      <c r="DM444" s="1058"/>
      <c r="DN444" s="1036"/>
      <c r="DO444" s="1036"/>
    </row>
    <row r="445" spans="2:119" ht="14.25" x14ac:dyDescent="0.2">
      <c r="B445" s="20"/>
      <c r="C445" s="1018"/>
      <c r="E445" s="12"/>
      <c r="F445" s="12"/>
      <c r="G445" s="12"/>
      <c r="H445" s="12"/>
      <c r="I445" s="12"/>
      <c r="J445" s="12"/>
      <c r="K445" s="12"/>
      <c r="L445" s="12"/>
      <c r="M445" s="12"/>
      <c r="N445" s="12"/>
      <c r="O445" s="12"/>
      <c r="P445" s="12"/>
      <c r="Q445" s="12"/>
      <c r="R445" s="12"/>
      <c r="S445" s="12"/>
      <c r="T445" s="12"/>
      <c r="DJ445" s="1036"/>
      <c r="DK445" s="1036"/>
      <c r="DL445" s="1036"/>
      <c r="DM445" s="1058"/>
      <c r="DN445" s="1036"/>
      <c r="DO445" s="1036"/>
    </row>
    <row r="446" spans="2:119" ht="14.25" x14ac:dyDescent="0.2">
      <c r="B446" s="20"/>
      <c r="C446" s="1018"/>
      <c r="E446" s="12"/>
      <c r="F446" s="12"/>
      <c r="G446" s="12"/>
      <c r="H446" s="12"/>
      <c r="I446" s="12"/>
      <c r="J446" s="12"/>
      <c r="K446" s="12"/>
      <c r="L446" s="12"/>
      <c r="M446" s="12"/>
      <c r="N446" s="12"/>
      <c r="O446" s="12"/>
      <c r="P446" s="12"/>
      <c r="Q446" s="12"/>
      <c r="R446" s="12"/>
      <c r="S446" s="12"/>
      <c r="T446" s="12"/>
      <c r="DJ446" s="1036"/>
      <c r="DK446" s="1036"/>
      <c r="DL446" s="1036"/>
      <c r="DM446" s="1058"/>
      <c r="DN446" s="1036"/>
      <c r="DO446" s="1036"/>
    </row>
    <row r="447" spans="2:119" ht="14.25" x14ac:dyDescent="0.2">
      <c r="B447" s="20"/>
      <c r="C447" s="1018"/>
      <c r="E447" s="12"/>
      <c r="F447" s="12"/>
      <c r="G447" s="12"/>
      <c r="H447" s="12"/>
      <c r="I447" s="12"/>
      <c r="J447" s="12"/>
      <c r="K447" s="12"/>
      <c r="L447" s="12"/>
      <c r="M447" s="12"/>
      <c r="N447" s="12"/>
      <c r="O447" s="12"/>
      <c r="P447" s="12"/>
      <c r="Q447" s="12"/>
      <c r="R447" s="12"/>
      <c r="S447" s="12"/>
      <c r="T447" s="12"/>
      <c r="DJ447" s="1036"/>
      <c r="DK447" s="1036"/>
      <c r="DL447" s="1036"/>
      <c r="DM447" s="1058"/>
      <c r="DN447" s="1036"/>
      <c r="DO447" s="1036"/>
    </row>
    <row r="448" spans="2:119" ht="14.25" x14ac:dyDescent="0.2">
      <c r="B448" s="20"/>
      <c r="C448" s="1018"/>
      <c r="E448" s="12"/>
      <c r="F448" s="12"/>
      <c r="G448" s="12"/>
      <c r="H448" s="12"/>
      <c r="I448" s="12"/>
      <c r="J448" s="12"/>
      <c r="K448" s="12"/>
      <c r="L448" s="12"/>
      <c r="M448" s="12"/>
      <c r="N448" s="12"/>
      <c r="O448" s="12"/>
      <c r="P448" s="12"/>
      <c r="Q448" s="12"/>
      <c r="R448" s="12"/>
      <c r="S448" s="12"/>
      <c r="T448" s="12"/>
      <c r="DJ448" s="1036"/>
      <c r="DK448" s="1036"/>
      <c r="DL448" s="1036"/>
      <c r="DM448" s="1058"/>
      <c r="DN448" s="1036"/>
      <c r="DO448" s="1036"/>
    </row>
    <row r="449" spans="2:119" ht="14.25" x14ac:dyDescent="0.2">
      <c r="B449" s="20"/>
      <c r="C449" s="1018"/>
      <c r="E449" s="12"/>
      <c r="F449" s="12"/>
      <c r="G449" s="12"/>
      <c r="H449" s="12"/>
      <c r="I449" s="12"/>
      <c r="J449" s="12"/>
      <c r="K449" s="12"/>
      <c r="L449" s="12"/>
      <c r="M449" s="12"/>
      <c r="N449" s="12"/>
      <c r="O449" s="12"/>
      <c r="P449" s="12"/>
      <c r="Q449" s="12"/>
      <c r="R449" s="12"/>
      <c r="S449" s="12"/>
      <c r="T449" s="12"/>
      <c r="DJ449" s="1036"/>
      <c r="DK449" s="1036"/>
      <c r="DL449" s="1036"/>
      <c r="DM449" s="1058"/>
      <c r="DN449" s="1036"/>
      <c r="DO449" s="1036"/>
    </row>
    <row r="450" spans="2:119" ht="14.25" x14ac:dyDescent="0.2">
      <c r="B450" s="20"/>
      <c r="C450" s="1018"/>
      <c r="E450" s="12"/>
      <c r="F450" s="12"/>
      <c r="G450" s="12"/>
      <c r="H450" s="12"/>
      <c r="I450" s="12"/>
      <c r="J450" s="12"/>
      <c r="K450" s="12"/>
      <c r="L450" s="12"/>
      <c r="M450" s="12"/>
      <c r="N450" s="12"/>
      <c r="O450" s="12"/>
      <c r="P450" s="12"/>
      <c r="Q450" s="12"/>
      <c r="R450" s="12"/>
      <c r="S450" s="12"/>
      <c r="T450" s="12"/>
      <c r="DJ450" s="1036"/>
      <c r="DK450" s="1036"/>
      <c r="DL450" s="1036"/>
      <c r="DM450" s="1058"/>
      <c r="DN450" s="1036"/>
      <c r="DO450" s="1036"/>
    </row>
    <row r="451" spans="2:119" ht="14.25" x14ac:dyDescent="0.2">
      <c r="B451" s="20"/>
      <c r="C451" s="1018"/>
      <c r="E451" s="12"/>
      <c r="F451" s="12"/>
      <c r="G451" s="12"/>
      <c r="H451" s="12"/>
      <c r="I451" s="12"/>
      <c r="J451" s="12"/>
      <c r="K451" s="12"/>
      <c r="L451" s="12"/>
      <c r="M451" s="12"/>
      <c r="N451" s="12"/>
      <c r="O451" s="12"/>
      <c r="P451" s="12"/>
      <c r="Q451" s="12"/>
      <c r="R451" s="12"/>
      <c r="S451" s="12"/>
      <c r="T451" s="12"/>
      <c r="DJ451" s="1036"/>
      <c r="DK451" s="1036"/>
      <c r="DL451" s="1036"/>
      <c r="DM451" s="1058"/>
      <c r="DN451" s="1036"/>
      <c r="DO451" s="1036"/>
    </row>
    <row r="452" spans="2:119" ht="14.25" x14ac:dyDescent="0.2">
      <c r="B452" s="20"/>
      <c r="C452" s="1018"/>
      <c r="E452" s="12"/>
      <c r="F452" s="12"/>
      <c r="G452" s="12"/>
      <c r="H452" s="12"/>
      <c r="I452" s="12"/>
      <c r="J452" s="12"/>
      <c r="K452" s="12"/>
      <c r="L452" s="12"/>
      <c r="M452" s="12"/>
      <c r="N452" s="12"/>
      <c r="O452" s="12"/>
      <c r="P452" s="12"/>
      <c r="Q452" s="12"/>
      <c r="R452" s="12"/>
      <c r="S452" s="12"/>
      <c r="T452" s="12"/>
      <c r="DJ452" s="1036"/>
      <c r="DK452" s="1036"/>
      <c r="DL452" s="1036"/>
      <c r="DM452" s="1058"/>
      <c r="DN452" s="1036"/>
      <c r="DO452" s="1036"/>
    </row>
    <row r="453" spans="2:119" ht="14.25" x14ac:dyDescent="0.2">
      <c r="B453" s="20"/>
      <c r="C453" s="1018"/>
      <c r="E453" s="12"/>
      <c r="F453" s="12"/>
      <c r="G453" s="12"/>
      <c r="H453" s="12"/>
      <c r="I453" s="12"/>
      <c r="J453" s="12"/>
      <c r="K453" s="12"/>
      <c r="L453" s="12"/>
      <c r="M453" s="12"/>
      <c r="N453" s="12"/>
      <c r="O453" s="12"/>
      <c r="P453" s="12"/>
      <c r="Q453" s="12"/>
      <c r="R453" s="12"/>
      <c r="S453" s="12"/>
      <c r="T453" s="12"/>
      <c r="DJ453" s="1036"/>
      <c r="DK453" s="1036"/>
      <c r="DL453" s="1036"/>
      <c r="DM453" s="1058"/>
      <c r="DN453" s="1036"/>
      <c r="DO453" s="1036"/>
    </row>
    <row r="454" spans="2:119" ht="14.25" x14ac:dyDescent="0.2">
      <c r="B454" s="20"/>
      <c r="C454" s="1018"/>
      <c r="E454" s="12"/>
      <c r="F454" s="12"/>
      <c r="G454" s="12"/>
      <c r="H454" s="12"/>
      <c r="I454" s="12"/>
      <c r="J454" s="12"/>
      <c r="K454" s="12"/>
      <c r="L454" s="12"/>
      <c r="M454" s="12"/>
      <c r="N454" s="12"/>
      <c r="O454" s="12"/>
      <c r="P454" s="12"/>
      <c r="Q454" s="12"/>
      <c r="R454" s="12"/>
      <c r="S454" s="12"/>
      <c r="T454" s="12"/>
      <c r="DJ454" s="1036"/>
      <c r="DK454" s="1036"/>
      <c r="DL454" s="1036"/>
      <c r="DM454" s="1058"/>
      <c r="DN454" s="1036"/>
      <c r="DO454" s="1036"/>
    </row>
    <row r="455" spans="2:119" ht="14.25" x14ac:dyDescent="0.2">
      <c r="B455" s="20"/>
      <c r="C455" s="1018"/>
      <c r="E455" s="12"/>
      <c r="F455" s="12"/>
      <c r="G455" s="12"/>
      <c r="H455" s="12"/>
      <c r="I455" s="12"/>
      <c r="J455" s="12"/>
      <c r="K455" s="12"/>
      <c r="L455" s="12"/>
      <c r="M455" s="12"/>
      <c r="N455" s="12"/>
      <c r="O455" s="12"/>
      <c r="P455" s="12"/>
      <c r="Q455" s="12"/>
      <c r="R455" s="12"/>
      <c r="S455" s="12"/>
      <c r="T455" s="12"/>
      <c r="DJ455" s="1036"/>
      <c r="DK455" s="1036"/>
      <c r="DL455" s="1036"/>
      <c r="DM455" s="1058"/>
      <c r="DN455" s="1036"/>
      <c r="DO455" s="1036"/>
    </row>
    <row r="456" spans="2:119" ht="14.25" x14ac:dyDescent="0.2">
      <c r="B456" s="20"/>
      <c r="C456" s="1018"/>
      <c r="E456" s="12"/>
      <c r="F456" s="12"/>
      <c r="G456" s="12"/>
      <c r="H456" s="12"/>
      <c r="I456" s="12"/>
      <c r="J456" s="12"/>
      <c r="K456" s="12"/>
      <c r="L456" s="12"/>
      <c r="M456" s="12"/>
      <c r="N456" s="12"/>
      <c r="O456" s="12"/>
      <c r="P456" s="12"/>
      <c r="Q456" s="12"/>
      <c r="R456" s="12"/>
      <c r="S456" s="12"/>
      <c r="T456" s="12"/>
      <c r="DJ456" s="1036"/>
      <c r="DK456" s="1036"/>
      <c r="DL456" s="1036"/>
      <c r="DM456" s="1058"/>
      <c r="DN456" s="1036"/>
      <c r="DO456" s="1036"/>
    </row>
    <row r="457" spans="2:119" ht="14.25" x14ac:dyDescent="0.2">
      <c r="B457" s="20"/>
      <c r="C457" s="1018"/>
      <c r="E457" s="12"/>
      <c r="F457" s="12"/>
      <c r="G457" s="12"/>
      <c r="H457" s="12"/>
      <c r="I457" s="12"/>
      <c r="J457" s="12"/>
      <c r="K457" s="12"/>
      <c r="L457" s="12"/>
      <c r="M457" s="12"/>
      <c r="N457" s="12"/>
      <c r="O457" s="12"/>
      <c r="P457" s="12"/>
      <c r="Q457" s="12"/>
      <c r="R457" s="12"/>
      <c r="S457" s="12"/>
      <c r="T457" s="12"/>
      <c r="DJ457" s="1036"/>
      <c r="DK457" s="1036"/>
      <c r="DL457" s="1036"/>
      <c r="DM457" s="1058"/>
      <c r="DN457" s="1036"/>
      <c r="DO457" s="1036"/>
    </row>
    <row r="458" spans="2:119" ht="14.25" x14ac:dyDescent="0.2">
      <c r="B458" s="20"/>
      <c r="C458" s="1018"/>
      <c r="E458" s="12"/>
      <c r="F458" s="12"/>
      <c r="G458" s="12"/>
      <c r="H458" s="12"/>
      <c r="I458" s="12"/>
      <c r="J458" s="12"/>
      <c r="K458" s="12"/>
      <c r="L458" s="12"/>
      <c r="M458" s="12"/>
      <c r="N458" s="12"/>
      <c r="O458" s="12"/>
      <c r="P458" s="12"/>
      <c r="Q458" s="12"/>
      <c r="R458" s="12"/>
      <c r="S458" s="12"/>
      <c r="T458" s="12"/>
      <c r="DJ458" s="1036"/>
      <c r="DK458" s="1036"/>
      <c r="DL458" s="1036"/>
      <c r="DM458" s="1058"/>
      <c r="DN458" s="1036"/>
      <c r="DO458" s="1036"/>
    </row>
    <row r="459" spans="2:119" ht="14.25" x14ac:dyDescent="0.2">
      <c r="B459" s="20"/>
      <c r="C459" s="1018"/>
      <c r="E459" s="12"/>
      <c r="F459" s="12"/>
      <c r="G459" s="12"/>
      <c r="H459" s="12"/>
      <c r="I459" s="12"/>
      <c r="J459" s="12"/>
      <c r="K459" s="12"/>
      <c r="L459" s="12"/>
      <c r="M459" s="12"/>
      <c r="N459" s="12"/>
      <c r="O459" s="12"/>
      <c r="P459" s="12"/>
      <c r="Q459" s="12"/>
      <c r="R459" s="12"/>
      <c r="S459" s="12"/>
      <c r="T459" s="12"/>
      <c r="DJ459" s="1036"/>
      <c r="DK459" s="1036"/>
      <c r="DL459" s="1036"/>
      <c r="DM459" s="1058"/>
      <c r="DN459" s="1036"/>
      <c r="DO459" s="1036"/>
    </row>
    <row r="460" spans="2:119" ht="14.25" x14ac:dyDescent="0.2">
      <c r="B460" s="20"/>
      <c r="C460" s="1018"/>
      <c r="E460" s="12"/>
      <c r="F460" s="12"/>
      <c r="G460" s="12"/>
      <c r="H460" s="12"/>
      <c r="I460" s="12"/>
      <c r="J460" s="12"/>
      <c r="K460" s="12"/>
      <c r="L460" s="12"/>
      <c r="M460" s="12"/>
      <c r="N460" s="12"/>
      <c r="O460" s="12"/>
      <c r="P460" s="12"/>
      <c r="Q460" s="12"/>
      <c r="R460" s="12"/>
      <c r="S460" s="12"/>
      <c r="T460" s="12"/>
      <c r="DJ460" s="1036"/>
      <c r="DK460" s="1036"/>
      <c r="DL460" s="1036"/>
      <c r="DM460" s="1058"/>
      <c r="DN460" s="1036"/>
      <c r="DO460" s="1036"/>
    </row>
    <row r="461" spans="2:119" ht="14.25" x14ac:dyDescent="0.2">
      <c r="B461" s="20"/>
      <c r="C461" s="1018"/>
      <c r="E461" s="12"/>
      <c r="F461" s="12"/>
      <c r="G461" s="12"/>
      <c r="H461" s="12"/>
      <c r="I461" s="12"/>
      <c r="J461" s="12"/>
      <c r="K461" s="12"/>
      <c r="L461" s="12"/>
      <c r="M461" s="12"/>
      <c r="N461" s="12"/>
      <c r="O461" s="12"/>
      <c r="P461" s="12"/>
      <c r="Q461" s="12"/>
      <c r="R461" s="12"/>
      <c r="S461" s="12"/>
      <c r="T461" s="12"/>
      <c r="DJ461" s="1036"/>
      <c r="DK461" s="1036"/>
      <c r="DL461" s="1036"/>
      <c r="DM461" s="1058"/>
      <c r="DN461" s="1036"/>
      <c r="DO461" s="1036"/>
    </row>
    <row r="462" spans="2:119" ht="14.25" x14ac:dyDescent="0.2">
      <c r="B462" s="20"/>
      <c r="C462" s="1018"/>
      <c r="E462" s="12"/>
      <c r="F462" s="12"/>
      <c r="G462" s="12"/>
      <c r="H462" s="12"/>
      <c r="I462" s="12"/>
      <c r="J462" s="12"/>
      <c r="K462" s="12"/>
      <c r="L462" s="12"/>
      <c r="M462" s="12"/>
      <c r="N462" s="12"/>
      <c r="O462" s="12"/>
      <c r="P462" s="12"/>
      <c r="Q462" s="12"/>
      <c r="R462" s="12"/>
      <c r="S462" s="12"/>
      <c r="T462" s="12"/>
      <c r="DJ462" s="1036"/>
      <c r="DK462" s="1036"/>
      <c r="DL462" s="1036"/>
      <c r="DM462" s="1058"/>
      <c r="DN462" s="1036"/>
      <c r="DO462" s="1036"/>
    </row>
    <row r="463" spans="2:119" ht="14.25" x14ac:dyDescent="0.2">
      <c r="B463" s="20"/>
      <c r="C463" s="1018"/>
      <c r="E463" s="12"/>
      <c r="F463" s="12"/>
      <c r="G463" s="12"/>
      <c r="H463" s="12"/>
      <c r="I463" s="12"/>
      <c r="J463" s="12"/>
      <c r="K463" s="12"/>
      <c r="L463" s="12"/>
      <c r="M463" s="12"/>
      <c r="N463" s="12"/>
      <c r="O463" s="12"/>
      <c r="P463" s="12"/>
      <c r="Q463" s="12"/>
      <c r="R463" s="12"/>
      <c r="S463" s="12"/>
      <c r="T463" s="12"/>
      <c r="DJ463" s="1036"/>
      <c r="DK463" s="1036"/>
      <c r="DL463" s="1036"/>
      <c r="DM463" s="1058"/>
      <c r="DN463" s="1036"/>
      <c r="DO463" s="1036"/>
    </row>
    <row r="464" spans="2:119" ht="14.25" x14ac:dyDescent="0.2">
      <c r="B464" s="20"/>
      <c r="C464" s="1018"/>
      <c r="E464" s="12"/>
      <c r="F464" s="12"/>
      <c r="G464" s="12"/>
      <c r="H464" s="12"/>
      <c r="I464" s="12"/>
      <c r="J464" s="12"/>
      <c r="K464" s="12"/>
      <c r="L464" s="12"/>
      <c r="M464" s="12"/>
      <c r="N464" s="12"/>
      <c r="O464" s="12"/>
      <c r="P464" s="12"/>
      <c r="Q464" s="12"/>
      <c r="R464" s="12"/>
      <c r="S464" s="12"/>
      <c r="T464" s="12"/>
      <c r="DJ464" s="1036"/>
      <c r="DK464" s="1036"/>
      <c r="DL464" s="1036"/>
      <c r="DM464" s="1058"/>
      <c r="DN464" s="1036"/>
      <c r="DO464" s="1036"/>
    </row>
    <row r="465" spans="2:119" ht="14.25" x14ac:dyDescent="0.2">
      <c r="B465" s="20"/>
      <c r="C465" s="1018"/>
      <c r="E465" s="12"/>
      <c r="F465" s="12"/>
      <c r="G465" s="12"/>
      <c r="H465" s="12"/>
      <c r="I465" s="12"/>
      <c r="J465" s="12"/>
      <c r="K465" s="12"/>
      <c r="L465" s="12"/>
      <c r="M465" s="12"/>
      <c r="N465" s="12"/>
      <c r="O465" s="12"/>
      <c r="P465" s="12"/>
      <c r="Q465" s="12"/>
      <c r="R465" s="12"/>
      <c r="S465" s="12"/>
      <c r="T465" s="12"/>
      <c r="DJ465" s="1036"/>
      <c r="DK465" s="1036"/>
      <c r="DL465" s="1036"/>
      <c r="DM465" s="1058"/>
      <c r="DN465" s="1036"/>
      <c r="DO465" s="1036"/>
    </row>
    <row r="466" spans="2:119" ht="14.25" x14ac:dyDescent="0.2">
      <c r="B466" s="20"/>
      <c r="C466" s="1018"/>
      <c r="E466" s="12"/>
      <c r="F466" s="12"/>
      <c r="G466" s="12"/>
      <c r="H466" s="12"/>
      <c r="I466" s="12"/>
      <c r="J466" s="12"/>
      <c r="K466" s="12"/>
      <c r="L466" s="12"/>
      <c r="M466" s="12"/>
      <c r="N466" s="12"/>
      <c r="O466" s="12"/>
      <c r="P466" s="12"/>
      <c r="Q466" s="12"/>
      <c r="R466" s="12"/>
      <c r="S466" s="12"/>
      <c r="T466" s="12"/>
      <c r="DJ466" s="1036"/>
      <c r="DK466" s="1036"/>
      <c r="DL466" s="1036"/>
      <c r="DM466" s="1058"/>
      <c r="DN466" s="1036"/>
      <c r="DO466" s="1036"/>
    </row>
    <row r="467" spans="2:119" ht="14.25" x14ac:dyDescent="0.2">
      <c r="B467" s="20"/>
      <c r="C467" s="1018"/>
      <c r="E467" s="12"/>
      <c r="F467" s="12"/>
      <c r="G467" s="12"/>
      <c r="H467" s="12"/>
      <c r="I467" s="12"/>
      <c r="J467" s="12"/>
      <c r="K467" s="12"/>
      <c r="L467" s="12"/>
      <c r="M467" s="12"/>
      <c r="N467" s="12"/>
      <c r="O467" s="12"/>
      <c r="P467" s="12"/>
      <c r="Q467" s="12"/>
      <c r="R467" s="12"/>
      <c r="S467" s="12"/>
      <c r="T467" s="12"/>
      <c r="DJ467" s="1036"/>
      <c r="DK467" s="1036"/>
      <c r="DL467" s="1036"/>
      <c r="DM467" s="1058"/>
      <c r="DN467" s="1036"/>
      <c r="DO467" s="1036"/>
    </row>
    <row r="468" spans="2:119" ht="14.25" x14ac:dyDescent="0.2">
      <c r="B468" s="20"/>
      <c r="C468" s="1018"/>
      <c r="E468" s="12"/>
      <c r="F468" s="12"/>
      <c r="G468" s="12"/>
      <c r="H468" s="12"/>
      <c r="I468" s="12"/>
      <c r="J468" s="12"/>
      <c r="K468" s="12"/>
      <c r="L468" s="12"/>
      <c r="M468" s="12"/>
      <c r="N468" s="12"/>
      <c r="O468" s="12"/>
      <c r="P468" s="12"/>
      <c r="Q468" s="12"/>
      <c r="R468" s="12"/>
      <c r="S468" s="12"/>
      <c r="T468" s="12"/>
      <c r="DJ468" s="1036"/>
      <c r="DK468" s="1036"/>
      <c r="DL468" s="1036"/>
      <c r="DM468" s="1058"/>
      <c r="DN468" s="1036"/>
      <c r="DO468" s="1036"/>
    </row>
    <row r="469" spans="2:119" ht="14.25" x14ac:dyDescent="0.2">
      <c r="B469" s="20"/>
      <c r="C469" s="1018"/>
      <c r="E469" s="12"/>
      <c r="F469" s="12"/>
      <c r="G469" s="12"/>
      <c r="H469" s="12"/>
      <c r="I469" s="12"/>
      <c r="J469" s="12"/>
      <c r="K469" s="12"/>
      <c r="L469" s="12"/>
      <c r="M469" s="12"/>
      <c r="N469" s="12"/>
      <c r="O469" s="12"/>
      <c r="P469" s="12"/>
      <c r="Q469" s="12"/>
      <c r="R469" s="12"/>
      <c r="S469" s="12"/>
      <c r="T469" s="12"/>
      <c r="DJ469" s="1036"/>
      <c r="DK469" s="1036"/>
      <c r="DL469" s="1036"/>
      <c r="DM469" s="1058"/>
      <c r="DN469" s="1036"/>
      <c r="DO469" s="1036"/>
    </row>
    <row r="470" spans="2:119" ht="14.25" x14ac:dyDescent="0.2">
      <c r="B470" s="20"/>
      <c r="C470" s="1018"/>
      <c r="E470" s="12"/>
      <c r="F470" s="12"/>
      <c r="G470" s="12"/>
      <c r="H470" s="12"/>
      <c r="I470" s="12"/>
      <c r="J470" s="12"/>
      <c r="K470" s="12"/>
      <c r="L470" s="12"/>
      <c r="M470" s="12"/>
      <c r="N470" s="12"/>
      <c r="O470" s="12"/>
      <c r="P470" s="12"/>
      <c r="Q470" s="12"/>
      <c r="R470" s="12"/>
      <c r="S470" s="12"/>
      <c r="T470" s="12"/>
      <c r="DJ470" s="1036"/>
      <c r="DK470" s="1036"/>
      <c r="DL470" s="1036"/>
      <c r="DM470" s="1058"/>
      <c r="DN470" s="1036"/>
      <c r="DO470" s="1036"/>
    </row>
    <row r="471" spans="2:119" ht="14.25" x14ac:dyDescent="0.2">
      <c r="B471" s="20"/>
      <c r="C471" s="1018"/>
      <c r="E471" s="12"/>
      <c r="F471" s="12"/>
      <c r="G471" s="12"/>
      <c r="H471" s="12"/>
      <c r="I471" s="12"/>
      <c r="J471" s="12"/>
      <c r="K471" s="12"/>
      <c r="L471" s="12"/>
      <c r="M471" s="12"/>
      <c r="N471" s="12"/>
      <c r="O471" s="12"/>
      <c r="P471" s="12"/>
      <c r="Q471" s="12"/>
      <c r="R471" s="12"/>
      <c r="S471" s="12"/>
      <c r="T471" s="12"/>
      <c r="DJ471" s="1036"/>
      <c r="DK471" s="1036"/>
      <c r="DL471" s="1036"/>
      <c r="DM471" s="1058"/>
      <c r="DN471" s="1036"/>
      <c r="DO471" s="1036"/>
    </row>
    <row r="472" spans="2:119" ht="14.25" x14ac:dyDescent="0.2">
      <c r="B472" s="20"/>
      <c r="C472" s="1018"/>
      <c r="E472" s="12"/>
      <c r="F472" s="12"/>
      <c r="G472" s="12"/>
      <c r="H472" s="12"/>
      <c r="I472" s="12"/>
      <c r="J472" s="12"/>
      <c r="K472" s="12"/>
      <c r="L472" s="12"/>
      <c r="M472" s="12"/>
      <c r="N472" s="12"/>
      <c r="O472" s="12"/>
      <c r="P472" s="12"/>
      <c r="Q472" s="12"/>
      <c r="R472" s="12"/>
      <c r="S472" s="12"/>
      <c r="T472" s="12"/>
      <c r="DJ472" s="1036"/>
      <c r="DK472" s="1036"/>
      <c r="DL472" s="1036"/>
      <c r="DM472" s="1058"/>
      <c r="DN472" s="1036"/>
      <c r="DO472" s="1036"/>
    </row>
    <row r="473" spans="2:119" ht="14.25" x14ac:dyDescent="0.2">
      <c r="B473" s="20"/>
      <c r="C473" s="1018"/>
      <c r="E473" s="12"/>
      <c r="F473" s="12"/>
      <c r="G473" s="12"/>
      <c r="H473" s="12"/>
      <c r="I473" s="12"/>
      <c r="J473" s="12"/>
      <c r="K473" s="12"/>
      <c r="L473" s="12"/>
      <c r="M473" s="12"/>
      <c r="N473" s="12"/>
      <c r="O473" s="12"/>
      <c r="P473" s="12"/>
      <c r="Q473" s="12"/>
      <c r="R473" s="12"/>
      <c r="S473" s="12"/>
      <c r="T473" s="12"/>
      <c r="DJ473" s="1036"/>
      <c r="DK473" s="1036"/>
      <c r="DL473" s="1036"/>
      <c r="DM473" s="1058"/>
      <c r="DN473" s="1036"/>
      <c r="DO473" s="1036"/>
    </row>
    <row r="474" spans="2:119" ht="14.25" x14ac:dyDescent="0.2">
      <c r="B474" s="20"/>
      <c r="C474" s="1018"/>
      <c r="E474" s="12"/>
      <c r="F474" s="12"/>
      <c r="G474" s="12"/>
      <c r="H474" s="12"/>
      <c r="I474" s="12"/>
      <c r="J474" s="12"/>
      <c r="K474" s="12"/>
      <c r="L474" s="12"/>
      <c r="M474" s="12"/>
      <c r="N474" s="12"/>
      <c r="O474" s="12"/>
      <c r="P474" s="12"/>
      <c r="Q474" s="12"/>
      <c r="R474" s="12"/>
      <c r="S474" s="12"/>
      <c r="T474" s="12"/>
      <c r="DJ474" s="1036"/>
      <c r="DK474" s="1036"/>
      <c r="DL474" s="1036"/>
      <c r="DM474" s="1058"/>
      <c r="DN474" s="1036"/>
      <c r="DO474" s="1036"/>
    </row>
    <row r="475" spans="2:119" ht="14.25" x14ac:dyDescent="0.2">
      <c r="B475" s="20"/>
      <c r="C475" s="1018"/>
      <c r="E475" s="12"/>
      <c r="F475" s="12"/>
      <c r="G475" s="12"/>
      <c r="H475" s="12"/>
      <c r="I475" s="12"/>
      <c r="J475" s="12"/>
      <c r="K475" s="12"/>
      <c r="L475" s="12"/>
      <c r="M475" s="12"/>
      <c r="N475" s="12"/>
      <c r="O475" s="12"/>
      <c r="P475" s="12"/>
      <c r="Q475" s="12"/>
      <c r="R475" s="12"/>
      <c r="S475" s="12"/>
      <c r="T475" s="12"/>
      <c r="DJ475" s="1036"/>
      <c r="DK475" s="1036"/>
      <c r="DL475" s="1036"/>
      <c r="DM475" s="1058"/>
      <c r="DN475" s="1036"/>
      <c r="DO475" s="1036"/>
    </row>
    <row r="476" spans="2:119" ht="14.25" x14ac:dyDescent="0.2">
      <c r="B476" s="20"/>
      <c r="C476" s="1018"/>
      <c r="E476" s="12"/>
      <c r="F476" s="12"/>
      <c r="G476" s="12"/>
      <c r="H476" s="12"/>
      <c r="I476" s="12"/>
      <c r="J476" s="12"/>
      <c r="K476" s="12"/>
      <c r="L476" s="12"/>
      <c r="M476" s="12"/>
      <c r="N476" s="12"/>
      <c r="O476" s="12"/>
      <c r="P476" s="12"/>
      <c r="Q476" s="12"/>
      <c r="R476" s="12"/>
      <c r="S476" s="12"/>
      <c r="T476" s="12"/>
      <c r="DJ476" s="1036"/>
      <c r="DK476" s="1036"/>
      <c r="DL476" s="1036"/>
      <c r="DM476" s="1058"/>
      <c r="DN476" s="1036"/>
      <c r="DO476" s="1036"/>
    </row>
    <row r="477" spans="2:119" ht="14.25" x14ac:dyDescent="0.2">
      <c r="B477" s="20"/>
      <c r="C477" s="1018"/>
      <c r="E477" s="12"/>
      <c r="F477" s="12"/>
      <c r="G477" s="12"/>
      <c r="H477" s="12"/>
      <c r="I477" s="12"/>
      <c r="J477" s="12"/>
      <c r="K477" s="12"/>
      <c r="L477" s="12"/>
      <c r="M477" s="12"/>
      <c r="N477" s="12"/>
      <c r="O477" s="12"/>
      <c r="P477" s="12"/>
      <c r="Q477" s="12"/>
      <c r="R477" s="12"/>
      <c r="S477" s="12"/>
      <c r="T477" s="12"/>
      <c r="DJ477" s="1036"/>
      <c r="DK477" s="1036"/>
      <c r="DL477" s="1036"/>
      <c r="DM477" s="1058"/>
      <c r="DN477" s="1036"/>
      <c r="DO477" s="1036"/>
    </row>
    <row r="478" spans="2:119" ht="14.25" x14ac:dyDescent="0.2">
      <c r="B478" s="20"/>
      <c r="C478" s="1018"/>
      <c r="E478" s="12"/>
      <c r="F478" s="12"/>
      <c r="G478" s="12"/>
      <c r="H478" s="12"/>
      <c r="I478" s="12"/>
      <c r="J478" s="12"/>
      <c r="K478" s="12"/>
      <c r="L478" s="12"/>
      <c r="M478" s="12"/>
      <c r="N478" s="12"/>
      <c r="O478" s="12"/>
      <c r="P478" s="12"/>
      <c r="Q478" s="12"/>
      <c r="R478" s="12"/>
      <c r="S478" s="12"/>
      <c r="T478" s="12"/>
      <c r="DJ478" s="1036"/>
      <c r="DK478" s="1036"/>
      <c r="DL478" s="1036"/>
      <c r="DM478" s="1058"/>
      <c r="DN478" s="1036"/>
      <c r="DO478" s="1036"/>
    </row>
    <row r="479" spans="2:119" ht="14.25" x14ac:dyDescent="0.2">
      <c r="B479" s="20"/>
      <c r="C479" s="1018"/>
      <c r="E479" s="12"/>
      <c r="F479" s="12"/>
      <c r="G479" s="12"/>
      <c r="H479" s="12"/>
      <c r="I479" s="12"/>
      <c r="J479" s="12"/>
      <c r="K479" s="12"/>
      <c r="L479" s="12"/>
      <c r="M479" s="12"/>
      <c r="N479" s="12"/>
      <c r="O479" s="12"/>
      <c r="P479" s="12"/>
      <c r="Q479" s="12"/>
      <c r="R479" s="12"/>
      <c r="S479" s="12"/>
      <c r="T479" s="12"/>
      <c r="DJ479" s="1036"/>
      <c r="DK479" s="1036"/>
      <c r="DL479" s="1036"/>
      <c r="DM479" s="1058"/>
      <c r="DN479" s="1036"/>
      <c r="DO479" s="1036"/>
    </row>
    <row r="480" spans="2:119" ht="14.25" x14ac:dyDescent="0.2">
      <c r="B480" s="20"/>
      <c r="C480" s="1018"/>
      <c r="E480" s="12"/>
      <c r="F480" s="12"/>
      <c r="G480" s="12"/>
      <c r="H480" s="12"/>
      <c r="I480" s="12"/>
      <c r="J480" s="12"/>
      <c r="K480" s="12"/>
      <c r="L480" s="12"/>
      <c r="M480" s="12"/>
      <c r="N480" s="12"/>
      <c r="O480" s="12"/>
      <c r="P480" s="12"/>
      <c r="Q480" s="12"/>
      <c r="R480" s="12"/>
      <c r="S480" s="12"/>
      <c r="T480" s="12"/>
      <c r="DJ480" s="1036"/>
      <c r="DK480" s="1036"/>
      <c r="DL480" s="1036"/>
      <c r="DM480" s="1058"/>
      <c r="DN480" s="1036"/>
      <c r="DO480" s="1036"/>
    </row>
    <row r="481" spans="2:119" ht="14.25" x14ac:dyDescent="0.2">
      <c r="B481" s="20"/>
      <c r="C481" s="1018"/>
      <c r="E481" s="12"/>
      <c r="F481" s="12"/>
      <c r="G481" s="12"/>
      <c r="H481" s="12"/>
      <c r="I481" s="12"/>
      <c r="J481" s="12"/>
      <c r="K481" s="12"/>
      <c r="L481" s="12"/>
      <c r="M481" s="12"/>
      <c r="N481" s="12"/>
      <c r="O481" s="12"/>
      <c r="P481" s="12"/>
      <c r="Q481" s="12"/>
      <c r="R481" s="12"/>
      <c r="S481" s="12"/>
      <c r="T481" s="12"/>
      <c r="DJ481" s="1036"/>
      <c r="DK481" s="1036"/>
      <c r="DL481" s="1036"/>
      <c r="DM481" s="1058"/>
      <c r="DN481" s="1036"/>
      <c r="DO481" s="1036"/>
    </row>
    <row r="482" spans="2:119" ht="14.25" x14ac:dyDescent="0.2">
      <c r="B482" s="20"/>
      <c r="C482" s="1018"/>
      <c r="E482" s="12"/>
      <c r="F482" s="12"/>
      <c r="G482" s="12"/>
      <c r="H482" s="12"/>
      <c r="I482" s="12"/>
      <c r="J482" s="12"/>
      <c r="K482" s="12"/>
      <c r="L482" s="12"/>
      <c r="M482" s="12"/>
      <c r="N482" s="12"/>
      <c r="O482" s="12"/>
      <c r="P482" s="12"/>
      <c r="Q482" s="12"/>
      <c r="R482" s="12"/>
      <c r="S482" s="12"/>
      <c r="T482" s="12"/>
      <c r="DJ482" s="1036"/>
      <c r="DK482" s="1036"/>
      <c r="DL482" s="1036"/>
      <c r="DM482" s="1058"/>
      <c r="DN482" s="1036"/>
      <c r="DO482" s="1036"/>
    </row>
    <row r="483" spans="2:119" ht="14.25" x14ac:dyDescent="0.2">
      <c r="B483" s="20"/>
      <c r="C483" s="1018"/>
      <c r="E483" s="12"/>
      <c r="F483" s="12"/>
      <c r="G483" s="12"/>
      <c r="H483" s="12"/>
      <c r="I483" s="12"/>
      <c r="J483" s="12"/>
      <c r="K483" s="12"/>
      <c r="L483" s="12"/>
      <c r="M483" s="12"/>
      <c r="N483" s="12"/>
      <c r="O483" s="12"/>
      <c r="P483" s="12"/>
      <c r="Q483" s="12"/>
      <c r="R483" s="12"/>
      <c r="S483" s="12"/>
      <c r="T483" s="12"/>
      <c r="DJ483" s="1036"/>
      <c r="DK483" s="1036"/>
      <c r="DL483" s="1036"/>
      <c r="DM483" s="1058"/>
      <c r="DN483" s="1036"/>
      <c r="DO483" s="1036"/>
    </row>
    <row r="484" spans="2:119" ht="14.25" x14ac:dyDescent="0.2">
      <c r="B484" s="20"/>
      <c r="C484" s="1018"/>
      <c r="E484" s="12"/>
      <c r="F484" s="12"/>
      <c r="G484" s="12"/>
      <c r="H484" s="12"/>
      <c r="I484" s="12"/>
      <c r="J484" s="12"/>
      <c r="K484" s="12"/>
      <c r="L484" s="12"/>
      <c r="M484" s="12"/>
      <c r="N484" s="12"/>
      <c r="O484" s="12"/>
      <c r="P484" s="12"/>
      <c r="Q484" s="12"/>
      <c r="R484" s="12"/>
      <c r="S484" s="12"/>
      <c r="T484" s="12"/>
      <c r="DJ484" s="1036"/>
      <c r="DK484" s="1036"/>
      <c r="DL484" s="1036"/>
      <c r="DM484" s="1058"/>
      <c r="DN484" s="1036"/>
      <c r="DO484" s="1036"/>
    </row>
    <row r="485" spans="2:119" ht="14.25" x14ac:dyDescent="0.2">
      <c r="B485" s="20"/>
      <c r="C485" s="1018"/>
      <c r="E485" s="12"/>
      <c r="F485" s="12"/>
      <c r="G485" s="12"/>
      <c r="H485" s="12"/>
      <c r="I485" s="12"/>
      <c r="J485" s="12"/>
      <c r="K485" s="12"/>
      <c r="L485" s="12"/>
      <c r="M485" s="12"/>
      <c r="N485" s="12"/>
      <c r="O485" s="12"/>
      <c r="P485" s="12"/>
      <c r="Q485" s="12"/>
      <c r="R485" s="12"/>
      <c r="S485" s="12"/>
      <c r="T485" s="12"/>
      <c r="DJ485" s="1036"/>
      <c r="DK485" s="1036"/>
      <c r="DL485" s="1036"/>
      <c r="DM485" s="1058"/>
      <c r="DN485" s="1036"/>
      <c r="DO485" s="1036"/>
    </row>
    <row r="486" spans="2:119" ht="14.25" x14ac:dyDescent="0.2">
      <c r="B486" s="20"/>
      <c r="C486" s="1018"/>
      <c r="E486" s="12"/>
      <c r="F486" s="12"/>
      <c r="G486" s="12"/>
      <c r="H486" s="12"/>
      <c r="I486" s="12"/>
      <c r="J486" s="12"/>
      <c r="K486" s="12"/>
      <c r="L486" s="12"/>
      <c r="M486" s="12"/>
      <c r="N486" s="12"/>
      <c r="O486" s="12"/>
      <c r="P486" s="12"/>
      <c r="Q486" s="12"/>
      <c r="R486" s="12"/>
      <c r="S486" s="12"/>
      <c r="T486" s="12"/>
      <c r="DJ486" s="1036"/>
      <c r="DK486" s="1036"/>
      <c r="DL486" s="1036"/>
      <c r="DM486" s="1058"/>
      <c r="DN486" s="1036"/>
      <c r="DO486" s="1036"/>
    </row>
    <row r="487" spans="2:119" ht="14.25" x14ac:dyDescent="0.2">
      <c r="B487" s="20"/>
      <c r="C487" s="1018"/>
      <c r="E487" s="12"/>
      <c r="F487" s="12"/>
      <c r="G487" s="12"/>
      <c r="H487" s="12"/>
      <c r="I487" s="12"/>
      <c r="J487" s="12"/>
      <c r="K487" s="12"/>
      <c r="L487" s="12"/>
      <c r="M487" s="12"/>
      <c r="N487" s="12"/>
      <c r="O487" s="12"/>
      <c r="P487" s="12"/>
      <c r="Q487" s="12"/>
      <c r="R487" s="12"/>
      <c r="S487" s="12"/>
      <c r="T487" s="12"/>
      <c r="DJ487" s="1036"/>
      <c r="DK487" s="1036"/>
      <c r="DL487" s="1036"/>
      <c r="DM487" s="1058"/>
      <c r="DN487" s="1036"/>
      <c r="DO487" s="1036"/>
    </row>
    <row r="488" spans="2:119" ht="14.25" x14ac:dyDescent="0.2">
      <c r="B488" s="20"/>
      <c r="C488" s="1018"/>
      <c r="E488" s="12"/>
      <c r="F488" s="12"/>
      <c r="G488" s="12"/>
      <c r="H488" s="12"/>
      <c r="I488" s="12"/>
      <c r="J488" s="12"/>
      <c r="K488" s="12"/>
      <c r="L488" s="12"/>
      <c r="M488" s="12"/>
      <c r="N488" s="12"/>
      <c r="O488" s="12"/>
      <c r="P488" s="12"/>
      <c r="Q488" s="12"/>
      <c r="R488" s="12"/>
      <c r="S488" s="12"/>
      <c r="T488" s="12"/>
      <c r="DJ488" s="1036"/>
      <c r="DK488" s="1036"/>
      <c r="DL488" s="1036"/>
      <c r="DM488" s="1058"/>
      <c r="DN488" s="1036"/>
      <c r="DO488" s="1036"/>
    </row>
    <row r="489" spans="2:119" ht="14.25" x14ac:dyDescent="0.2">
      <c r="B489" s="20"/>
      <c r="C489" s="1018"/>
      <c r="E489" s="12"/>
      <c r="F489" s="12"/>
      <c r="G489" s="12"/>
      <c r="H489" s="12"/>
      <c r="I489" s="12"/>
      <c r="J489" s="12"/>
      <c r="K489" s="12"/>
      <c r="L489" s="12"/>
      <c r="M489" s="12"/>
      <c r="N489" s="12"/>
      <c r="O489" s="12"/>
      <c r="P489" s="12"/>
      <c r="Q489" s="12"/>
      <c r="R489" s="12"/>
      <c r="S489" s="12"/>
      <c r="T489" s="12"/>
      <c r="DJ489" s="1036"/>
      <c r="DK489" s="1036"/>
      <c r="DL489" s="1036"/>
      <c r="DM489" s="1058"/>
      <c r="DN489" s="1036"/>
      <c r="DO489" s="1036"/>
    </row>
    <row r="490" spans="2:119" ht="14.25" x14ac:dyDescent="0.2">
      <c r="B490" s="20"/>
      <c r="C490" s="1018"/>
      <c r="E490" s="12"/>
      <c r="F490" s="12"/>
      <c r="G490" s="12"/>
      <c r="H490" s="12"/>
      <c r="I490" s="12"/>
      <c r="J490" s="12"/>
      <c r="K490" s="12"/>
      <c r="L490" s="12"/>
      <c r="M490" s="12"/>
      <c r="N490" s="12"/>
      <c r="O490" s="12"/>
      <c r="P490" s="12"/>
      <c r="Q490" s="12"/>
      <c r="R490" s="12"/>
      <c r="S490" s="12"/>
      <c r="T490" s="12"/>
      <c r="DJ490" s="1036"/>
      <c r="DK490" s="1036"/>
      <c r="DL490" s="1036"/>
      <c r="DM490" s="1058"/>
      <c r="DN490" s="1036"/>
      <c r="DO490" s="1036"/>
    </row>
    <row r="491" spans="2:119" ht="14.25" x14ac:dyDescent="0.2">
      <c r="B491" s="20"/>
      <c r="C491" s="1018"/>
      <c r="E491" s="12"/>
      <c r="F491" s="12"/>
      <c r="G491" s="12"/>
      <c r="H491" s="12"/>
      <c r="I491" s="12"/>
      <c r="J491" s="12"/>
      <c r="K491" s="12"/>
      <c r="L491" s="12"/>
      <c r="M491" s="12"/>
      <c r="N491" s="12"/>
      <c r="O491" s="12"/>
      <c r="P491" s="12"/>
      <c r="Q491" s="12"/>
      <c r="R491" s="12"/>
      <c r="S491" s="12"/>
      <c r="T491" s="12"/>
      <c r="DJ491" s="1036"/>
      <c r="DK491" s="1036"/>
      <c r="DL491" s="1036"/>
      <c r="DM491" s="1058"/>
      <c r="DN491" s="1036"/>
      <c r="DO491" s="1036"/>
    </row>
    <row r="492" spans="2:119" ht="14.25" x14ac:dyDescent="0.2">
      <c r="B492" s="20"/>
      <c r="C492" s="1018"/>
      <c r="E492" s="12"/>
      <c r="F492" s="12"/>
      <c r="G492" s="12"/>
      <c r="H492" s="12"/>
      <c r="I492" s="12"/>
      <c r="J492" s="12"/>
      <c r="K492" s="12"/>
      <c r="L492" s="12"/>
      <c r="M492" s="12"/>
      <c r="N492" s="12"/>
      <c r="O492" s="12"/>
      <c r="P492" s="12"/>
      <c r="Q492" s="12"/>
      <c r="R492" s="12"/>
      <c r="S492" s="12"/>
      <c r="T492" s="12"/>
      <c r="DJ492" s="1036"/>
      <c r="DK492" s="1036"/>
      <c r="DL492" s="1036"/>
      <c r="DM492" s="1058"/>
      <c r="DN492" s="1036"/>
      <c r="DO492" s="1036"/>
    </row>
    <row r="493" spans="2:119" ht="14.25" x14ac:dyDescent="0.2">
      <c r="B493" s="20"/>
      <c r="C493" s="1018"/>
      <c r="E493" s="12"/>
      <c r="F493" s="12"/>
      <c r="G493" s="12"/>
      <c r="H493" s="12"/>
      <c r="I493" s="12"/>
      <c r="J493" s="12"/>
      <c r="K493" s="12"/>
      <c r="L493" s="12"/>
      <c r="M493" s="12"/>
      <c r="N493" s="12"/>
      <c r="O493" s="12"/>
      <c r="P493" s="12"/>
      <c r="Q493" s="12"/>
      <c r="R493" s="12"/>
      <c r="S493" s="12"/>
      <c r="T493" s="12"/>
      <c r="DJ493" s="1036"/>
      <c r="DK493" s="1036"/>
      <c r="DL493" s="1036"/>
      <c r="DM493" s="1058"/>
      <c r="DN493" s="1036"/>
      <c r="DO493" s="1036"/>
    </row>
    <row r="494" spans="2:119" ht="14.25" x14ac:dyDescent="0.2">
      <c r="B494" s="20"/>
      <c r="C494" s="1018"/>
      <c r="E494" s="12"/>
      <c r="F494" s="12"/>
      <c r="G494" s="12"/>
      <c r="H494" s="12"/>
      <c r="I494" s="12"/>
      <c r="J494" s="12"/>
      <c r="K494" s="12"/>
      <c r="L494" s="12"/>
      <c r="M494" s="12"/>
      <c r="N494" s="12"/>
      <c r="O494" s="12"/>
      <c r="P494" s="12"/>
      <c r="Q494" s="12"/>
      <c r="R494" s="12"/>
      <c r="S494" s="12"/>
      <c r="T494" s="12"/>
      <c r="DJ494" s="1036"/>
      <c r="DK494" s="1036"/>
      <c r="DL494" s="1036"/>
      <c r="DM494" s="1058"/>
      <c r="DN494" s="1036"/>
      <c r="DO494" s="1036"/>
    </row>
    <row r="495" spans="2:119" ht="14.25" x14ac:dyDescent="0.2">
      <c r="B495" s="20"/>
      <c r="C495" s="1018"/>
      <c r="E495" s="12"/>
      <c r="F495" s="12"/>
      <c r="G495" s="12"/>
      <c r="H495" s="12"/>
      <c r="I495" s="12"/>
      <c r="J495" s="12"/>
      <c r="K495" s="12"/>
      <c r="L495" s="12"/>
      <c r="M495" s="12"/>
      <c r="N495" s="12"/>
      <c r="O495" s="12"/>
      <c r="P495" s="12"/>
      <c r="Q495" s="12"/>
      <c r="R495" s="12"/>
      <c r="S495" s="12"/>
      <c r="T495" s="12"/>
      <c r="DJ495" s="1036"/>
      <c r="DK495" s="1036"/>
      <c r="DL495" s="1036"/>
      <c r="DM495" s="1058"/>
      <c r="DN495" s="1036"/>
      <c r="DO495" s="1036"/>
    </row>
    <row r="496" spans="2:119" ht="14.25" x14ac:dyDescent="0.2">
      <c r="B496" s="20"/>
      <c r="C496" s="1018"/>
      <c r="E496" s="12"/>
      <c r="F496" s="12"/>
      <c r="G496" s="12"/>
      <c r="H496" s="12"/>
      <c r="I496" s="12"/>
      <c r="J496" s="12"/>
      <c r="K496" s="12"/>
      <c r="L496" s="12"/>
      <c r="M496" s="12"/>
      <c r="N496" s="12"/>
      <c r="O496" s="12"/>
      <c r="P496" s="12"/>
      <c r="Q496" s="12"/>
      <c r="R496" s="12"/>
      <c r="S496" s="12"/>
      <c r="T496" s="12"/>
      <c r="DJ496" s="1036"/>
      <c r="DK496" s="1036"/>
      <c r="DL496" s="1036"/>
      <c r="DM496" s="1058"/>
      <c r="DN496" s="1036"/>
      <c r="DO496" s="1036"/>
    </row>
    <row r="497" spans="2:119" ht="14.25" x14ac:dyDescent="0.2">
      <c r="B497" s="20"/>
      <c r="C497" s="1018"/>
      <c r="E497" s="12"/>
      <c r="F497" s="12"/>
      <c r="G497" s="12"/>
      <c r="H497" s="12"/>
      <c r="I497" s="12"/>
      <c r="J497" s="12"/>
      <c r="K497" s="12"/>
      <c r="L497" s="12"/>
      <c r="M497" s="12"/>
      <c r="N497" s="12"/>
      <c r="O497" s="12"/>
      <c r="P497" s="12"/>
      <c r="Q497" s="12"/>
      <c r="R497" s="12"/>
      <c r="S497" s="12"/>
      <c r="T497" s="12"/>
      <c r="DJ497" s="1036"/>
      <c r="DK497" s="1036"/>
      <c r="DL497" s="1036"/>
      <c r="DM497" s="1058"/>
      <c r="DN497" s="1036"/>
      <c r="DO497" s="1036"/>
    </row>
    <row r="498" spans="2:119" ht="14.25" x14ac:dyDescent="0.2">
      <c r="B498" s="20"/>
      <c r="C498" s="1018"/>
      <c r="E498" s="12"/>
      <c r="F498" s="12"/>
      <c r="G498" s="12"/>
      <c r="H498" s="12"/>
      <c r="I498" s="12"/>
      <c r="J498" s="12"/>
      <c r="K498" s="12"/>
      <c r="L498" s="12"/>
      <c r="M498" s="12"/>
      <c r="N498" s="12"/>
      <c r="O498" s="12"/>
      <c r="P498" s="12"/>
      <c r="Q498" s="12"/>
      <c r="R498" s="12"/>
      <c r="S498" s="12"/>
      <c r="T498" s="12"/>
      <c r="DJ498" s="1036"/>
      <c r="DK498" s="1036"/>
      <c r="DL498" s="1036"/>
      <c r="DM498" s="1058"/>
      <c r="DN498" s="1036"/>
      <c r="DO498" s="1036"/>
    </row>
    <row r="499" spans="2:119" ht="14.25" x14ac:dyDescent="0.2">
      <c r="B499" s="20"/>
      <c r="C499" s="1018"/>
      <c r="E499" s="12"/>
      <c r="F499" s="12"/>
      <c r="G499" s="12"/>
      <c r="H499" s="12"/>
      <c r="I499" s="12"/>
      <c r="J499" s="12"/>
      <c r="K499" s="12"/>
      <c r="L499" s="12"/>
      <c r="M499" s="12"/>
      <c r="N499" s="12"/>
      <c r="O499" s="12"/>
      <c r="P499" s="12"/>
      <c r="Q499" s="12"/>
      <c r="R499" s="12"/>
      <c r="S499" s="12"/>
      <c r="T499" s="12"/>
      <c r="DJ499" s="1036"/>
      <c r="DK499" s="1036"/>
      <c r="DL499" s="1036"/>
      <c r="DM499" s="1058"/>
      <c r="DN499" s="1036"/>
      <c r="DO499" s="1036"/>
    </row>
    <row r="500" spans="2:119" ht="14.25" x14ac:dyDescent="0.2">
      <c r="B500" s="20"/>
      <c r="C500" s="1018"/>
      <c r="E500" s="12"/>
      <c r="F500" s="12"/>
      <c r="G500" s="12"/>
      <c r="H500" s="12"/>
      <c r="I500" s="12"/>
      <c r="J500" s="12"/>
      <c r="K500" s="12"/>
      <c r="L500" s="12"/>
      <c r="M500" s="12"/>
      <c r="N500" s="12"/>
      <c r="O500" s="12"/>
      <c r="P500" s="12"/>
      <c r="Q500" s="12"/>
      <c r="R500" s="12"/>
      <c r="S500" s="12"/>
      <c r="T500" s="12"/>
      <c r="DJ500" s="1036"/>
      <c r="DK500" s="1036"/>
      <c r="DL500" s="1036"/>
      <c r="DM500" s="1058"/>
      <c r="DN500" s="1036"/>
      <c r="DO500" s="1036"/>
    </row>
    <row r="501" spans="2:119" ht="14.25" x14ac:dyDescent="0.2">
      <c r="B501" s="20"/>
      <c r="C501" s="1018"/>
      <c r="E501" s="12"/>
      <c r="F501" s="12"/>
      <c r="G501" s="12"/>
      <c r="H501" s="12"/>
      <c r="I501" s="12"/>
      <c r="J501" s="12"/>
      <c r="K501" s="12"/>
      <c r="L501" s="12"/>
      <c r="M501" s="12"/>
      <c r="N501" s="12"/>
      <c r="O501" s="12"/>
      <c r="P501" s="12"/>
      <c r="Q501" s="12"/>
      <c r="R501" s="12"/>
      <c r="S501" s="12"/>
      <c r="T501" s="12"/>
      <c r="DJ501" s="1036"/>
      <c r="DK501" s="1036"/>
      <c r="DL501" s="1036"/>
      <c r="DM501" s="1058"/>
      <c r="DN501" s="1036"/>
      <c r="DO501" s="1036"/>
    </row>
    <row r="502" spans="2:119" ht="14.25" x14ac:dyDescent="0.2">
      <c r="B502" s="20"/>
      <c r="C502" s="1018"/>
      <c r="E502" s="12"/>
      <c r="F502" s="12"/>
      <c r="G502" s="12"/>
      <c r="H502" s="12"/>
      <c r="I502" s="12"/>
      <c r="J502" s="12"/>
      <c r="K502" s="12"/>
      <c r="L502" s="12"/>
      <c r="M502" s="12"/>
      <c r="N502" s="12"/>
      <c r="O502" s="12"/>
      <c r="P502" s="12"/>
      <c r="Q502" s="12"/>
      <c r="R502" s="12"/>
      <c r="S502" s="12"/>
      <c r="T502" s="12"/>
      <c r="DJ502" s="1036"/>
      <c r="DK502" s="1036"/>
      <c r="DL502" s="1036"/>
      <c r="DM502" s="1058"/>
      <c r="DN502" s="1036"/>
      <c r="DO502" s="1036"/>
    </row>
    <row r="503" spans="2:119" ht="14.25" x14ac:dyDescent="0.2">
      <c r="B503" s="20"/>
      <c r="C503" s="1018"/>
      <c r="E503" s="12"/>
      <c r="F503" s="12"/>
      <c r="G503" s="12"/>
      <c r="H503" s="12"/>
      <c r="I503" s="12"/>
      <c r="J503" s="12"/>
      <c r="K503" s="12"/>
      <c r="L503" s="12"/>
      <c r="M503" s="12"/>
      <c r="N503" s="12"/>
      <c r="O503" s="12"/>
      <c r="P503" s="12"/>
      <c r="Q503" s="12"/>
      <c r="R503" s="12"/>
      <c r="S503" s="12"/>
      <c r="T503" s="12"/>
      <c r="DJ503" s="1036"/>
      <c r="DK503" s="1036"/>
      <c r="DL503" s="1036"/>
      <c r="DM503" s="1058"/>
      <c r="DN503" s="1036"/>
      <c r="DO503" s="1036"/>
    </row>
    <row r="504" spans="2:119" ht="14.25" x14ac:dyDescent="0.2">
      <c r="B504" s="20"/>
      <c r="C504" s="1018"/>
      <c r="E504" s="12"/>
      <c r="F504" s="12"/>
      <c r="G504" s="12"/>
      <c r="H504" s="12"/>
      <c r="I504" s="12"/>
      <c r="J504" s="12"/>
      <c r="K504" s="12"/>
      <c r="L504" s="12"/>
      <c r="M504" s="12"/>
      <c r="N504" s="12"/>
      <c r="O504" s="12"/>
      <c r="P504" s="12"/>
      <c r="Q504" s="12"/>
      <c r="R504" s="12"/>
      <c r="S504" s="12"/>
      <c r="T504" s="12"/>
      <c r="DJ504" s="1036"/>
      <c r="DK504" s="1036"/>
      <c r="DL504" s="1036"/>
      <c r="DM504" s="1058"/>
      <c r="DN504" s="1036"/>
      <c r="DO504" s="1036"/>
    </row>
    <row r="505" spans="2:119" ht="14.25" x14ac:dyDescent="0.2">
      <c r="B505" s="20"/>
      <c r="C505" s="1018"/>
      <c r="E505" s="12"/>
      <c r="F505" s="12"/>
      <c r="G505" s="12"/>
      <c r="H505" s="12"/>
      <c r="I505" s="12"/>
      <c r="J505" s="12"/>
      <c r="K505" s="12"/>
      <c r="L505" s="12"/>
      <c r="M505" s="12"/>
      <c r="N505" s="12"/>
      <c r="O505" s="12"/>
      <c r="P505" s="12"/>
      <c r="Q505" s="12"/>
      <c r="R505" s="12"/>
      <c r="S505" s="12"/>
      <c r="T505" s="12"/>
      <c r="DJ505" s="1036"/>
      <c r="DK505" s="1036"/>
      <c r="DL505" s="1036"/>
      <c r="DM505" s="1058"/>
      <c r="DN505" s="1036"/>
      <c r="DO505" s="1036"/>
    </row>
    <row r="506" spans="2:119" ht="14.25" x14ac:dyDescent="0.2">
      <c r="B506" s="20"/>
      <c r="C506" s="1018"/>
      <c r="E506" s="12"/>
      <c r="F506" s="12"/>
      <c r="G506" s="12"/>
      <c r="H506" s="12"/>
      <c r="I506" s="12"/>
      <c r="J506" s="12"/>
      <c r="K506" s="12"/>
      <c r="L506" s="12"/>
      <c r="M506" s="12"/>
      <c r="N506" s="12"/>
      <c r="O506" s="12"/>
      <c r="P506" s="12"/>
      <c r="Q506" s="12"/>
      <c r="R506" s="12"/>
      <c r="S506" s="12"/>
      <c r="T506" s="12"/>
      <c r="DJ506" s="1036"/>
      <c r="DK506" s="1036"/>
      <c r="DL506" s="1036"/>
      <c r="DM506" s="1058"/>
      <c r="DN506" s="1036"/>
      <c r="DO506" s="1036"/>
    </row>
    <row r="507" spans="2:119" ht="14.25" x14ac:dyDescent="0.2">
      <c r="B507" s="20"/>
      <c r="C507" s="1018"/>
      <c r="E507" s="12"/>
      <c r="F507" s="12"/>
      <c r="G507" s="12"/>
      <c r="H507" s="12"/>
      <c r="I507" s="12"/>
      <c r="J507" s="12"/>
      <c r="K507" s="12"/>
      <c r="L507" s="12"/>
      <c r="M507" s="12"/>
      <c r="N507" s="12"/>
      <c r="O507" s="12"/>
      <c r="P507" s="12"/>
      <c r="Q507" s="12"/>
      <c r="R507" s="12"/>
      <c r="S507" s="12"/>
      <c r="T507" s="12"/>
      <c r="DJ507" s="1036"/>
      <c r="DK507" s="1036"/>
      <c r="DL507" s="1036"/>
      <c r="DM507" s="1058"/>
      <c r="DN507" s="1036"/>
      <c r="DO507" s="1036"/>
    </row>
    <row r="508" spans="2:119" ht="14.25" x14ac:dyDescent="0.2">
      <c r="B508" s="20"/>
      <c r="C508" s="1018"/>
      <c r="E508" s="12"/>
      <c r="F508" s="12"/>
      <c r="G508" s="12"/>
      <c r="H508" s="12"/>
      <c r="I508" s="12"/>
      <c r="J508" s="12"/>
      <c r="K508" s="12"/>
      <c r="L508" s="12"/>
      <c r="M508" s="12"/>
      <c r="N508" s="12"/>
      <c r="O508" s="12"/>
      <c r="P508" s="12"/>
      <c r="Q508" s="12"/>
      <c r="R508" s="12"/>
      <c r="S508" s="12"/>
      <c r="T508" s="12"/>
      <c r="DJ508" s="1036"/>
      <c r="DK508" s="1036"/>
      <c r="DL508" s="1036"/>
      <c r="DM508" s="1058"/>
      <c r="DN508" s="1036"/>
      <c r="DO508" s="1036"/>
    </row>
    <row r="509" spans="2:119" ht="14.25" x14ac:dyDescent="0.2">
      <c r="B509" s="20"/>
      <c r="C509" s="1018"/>
      <c r="E509" s="12"/>
      <c r="F509" s="12"/>
      <c r="G509" s="12"/>
      <c r="H509" s="12"/>
      <c r="I509" s="12"/>
      <c r="J509" s="12"/>
      <c r="K509" s="12"/>
      <c r="L509" s="12"/>
      <c r="M509" s="12"/>
      <c r="N509" s="12"/>
      <c r="O509" s="12"/>
      <c r="P509" s="12"/>
      <c r="Q509" s="12"/>
      <c r="R509" s="12"/>
      <c r="S509" s="12"/>
      <c r="T509" s="12"/>
      <c r="DJ509" s="1036"/>
      <c r="DK509" s="1036"/>
      <c r="DL509" s="1036"/>
      <c r="DM509" s="1058"/>
      <c r="DN509" s="1036"/>
      <c r="DO509" s="1036"/>
    </row>
    <row r="510" spans="2:119" ht="14.25" x14ac:dyDescent="0.2">
      <c r="B510" s="20"/>
      <c r="C510" s="1018"/>
      <c r="E510" s="12"/>
      <c r="F510" s="12"/>
      <c r="G510" s="12"/>
      <c r="H510" s="12"/>
      <c r="I510" s="12"/>
      <c r="J510" s="12"/>
      <c r="K510" s="12"/>
      <c r="L510" s="12"/>
      <c r="M510" s="12"/>
      <c r="N510" s="12"/>
      <c r="O510" s="12"/>
      <c r="P510" s="12"/>
      <c r="Q510" s="12"/>
      <c r="R510" s="12"/>
      <c r="S510" s="12"/>
      <c r="T510" s="12"/>
      <c r="DJ510" s="1036"/>
      <c r="DK510" s="1036"/>
      <c r="DL510" s="1036"/>
      <c r="DM510" s="1058"/>
      <c r="DN510" s="1036"/>
      <c r="DO510" s="1036"/>
    </row>
    <row r="511" spans="2:119" ht="14.25" x14ac:dyDescent="0.2">
      <c r="B511" s="20"/>
      <c r="C511" s="1018"/>
      <c r="E511" s="12"/>
      <c r="F511" s="12"/>
      <c r="G511" s="12"/>
      <c r="H511" s="12"/>
      <c r="I511" s="12"/>
      <c r="J511" s="12"/>
      <c r="K511" s="12"/>
      <c r="L511" s="12"/>
      <c r="M511" s="12"/>
      <c r="N511" s="12"/>
      <c r="O511" s="12"/>
      <c r="P511" s="12"/>
      <c r="Q511" s="12"/>
      <c r="R511" s="12"/>
      <c r="S511" s="12"/>
      <c r="T511" s="12"/>
      <c r="DJ511" s="1036"/>
      <c r="DK511" s="1036"/>
      <c r="DL511" s="1036"/>
      <c r="DM511" s="1058"/>
      <c r="DN511" s="1036"/>
      <c r="DO511" s="1036"/>
    </row>
    <row r="512" spans="2:119" ht="14.25" x14ac:dyDescent="0.2">
      <c r="B512" s="20"/>
      <c r="C512" s="1018"/>
      <c r="E512" s="12"/>
      <c r="F512" s="12"/>
      <c r="G512" s="12"/>
      <c r="H512" s="12"/>
      <c r="I512" s="12"/>
      <c r="J512" s="12"/>
      <c r="K512" s="12"/>
      <c r="L512" s="12"/>
      <c r="M512" s="12"/>
      <c r="N512" s="12"/>
      <c r="O512" s="12"/>
      <c r="P512" s="12"/>
      <c r="Q512" s="12"/>
      <c r="R512" s="12"/>
      <c r="S512" s="12"/>
      <c r="T512" s="12"/>
      <c r="DJ512" s="1036"/>
      <c r="DK512" s="1036"/>
      <c r="DL512" s="1036"/>
      <c r="DM512" s="1058"/>
      <c r="DN512" s="1036"/>
      <c r="DO512" s="1036"/>
    </row>
    <row r="513" spans="2:119" ht="14.25" x14ac:dyDescent="0.2">
      <c r="B513" s="20"/>
      <c r="C513" s="1018"/>
      <c r="E513" s="12"/>
      <c r="F513" s="12"/>
      <c r="G513" s="12"/>
      <c r="H513" s="12"/>
      <c r="I513" s="12"/>
      <c r="J513" s="12"/>
      <c r="K513" s="12"/>
      <c r="L513" s="12"/>
      <c r="M513" s="12"/>
      <c r="N513" s="12"/>
      <c r="O513" s="12"/>
      <c r="P513" s="12"/>
      <c r="Q513" s="12"/>
      <c r="R513" s="12"/>
      <c r="S513" s="12"/>
      <c r="T513" s="12"/>
      <c r="DJ513" s="1036"/>
      <c r="DK513" s="1036"/>
      <c r="DL513" s="1036"/>
      <c r="DM513" s="1058"/>
      <c r="DN513" s="1036"/>
      <c r="DO513" s="1036"/>
    </row>
    <row r="514" spans="2:119" ht="14.25" x14ac:dyDescent="0.2">
      <c r="B514" s="20"/>
      <c r="C514" s="1018"/>
      <c r="E514" s="12"/>
      <c r="F514" s="12"/>
      <c r="G514" s="12"/>
      <c r="H514" s="12"/>
      <c r="I514" s="12"/>
      <c r="J514" s="12"/>
      <c r="K514" s="12"/>
      <c r="L514" s="12"/>
      <c r="M514" s="12"/>
      <c r="N514" s="12"/>
      <c r="O514" s="12"/>
      <c r="P514" s="12"/>
      <c r="Q514" s="12"/>
      <c r="R514" s="12"/>
      <c r="S514" s="12"/>
      <c r="T514" s="12"/>
      <c r="DJ514" s="1036"/>
      <c r="DK514" s="1036"/>
      <c r="DL514" s="1036"/>
      <c r="DM514" s="1058"/>
      <c r="DN514" s="1036"/>
      <c r="DO514" s="1036"/>
    </row>
    <row r="515" spans="2:119" ht="14.25" x14ac:dyDescent="0.2">
      <c r="B515" s="20"/>
      <c r="C515" s="1018"/>
      <c r="E515" s="12"/>
      <c r="F515" s="12"/>
      <c r="G515" s="12"/>
      <c r="H515" s="12"/>
      <c r="I515" s="12"/>
      <c r="J515" s="12"/>
      <c r="K515" s="12"/>
      <c r="L515" s="12"/>
      <c r="M515" s="12"/>
      <c r="N515" s="12"/>
      <c r="O515" s="12"/>
      <c r="P515" s="12"/>
      <c r="Q515" s="12"/>
      <c r="R515" s="12"/>
      <c r="S515" s="12"/>
      <c r="T515" s="12"/>
      <c r="DJ515" s="1036"/>
      <c r="DK515" s="1036"/>
      <c r="DL515" s="1036"/>
      <c r="DM515" s="1058"/>
      <c r="DN515" s="1036"/>
      <c r="DO515" s="1036"/>
    </row>
    <row r="516" spans="2:119" ht="14.25" x14ac:dyDescent="0.2">
      <c r="B516" s="20"/>
      <c r="C516" s="1018"/>
      <c r="E516" s="12"/>
      <c r="F516" s="12"/>
      <c r="G516" s="12"/>
      <c r="H516" s="12"/>
      <c r="I516" s="12"/>
      <c r="J516" s="12"/>
      <c r="K516" s="12"/>
      <c r="L516" s="12"/>
      <c r="M516" s="12"/>
      <c r="N516" s="12"/>
      <c r="O516" s="12"/>
      <c r="P516" s="12"/>
      <c r="Q516" s="12"/>
      <c r="R516" s="12"/>
      <c r="S516" s="12"/>
      <c r="T516" s="12"/>
      <c r="DJ516" s="1036"/>
      <c r="DK516" s="1036"/>
      <c r="DL516" s="1036"/>
      <c r="DM516" s="1058"/>
      <c r="DN516" s="1036"/>
      <c r="DO516" s="1036"/>
    </row>
    <row r="517" spans="2:119" ht="14.25" x14ac:dyDescent="0.2">
      <c r="B517" s="20"/>
      <c r="C517" s="1018"/>
      <c r="E517" s="12"/>
      <c r="F517" s="12"/>
      <c r="G517" s="12"/>
      <c r="H517" s="12"/>
      <c r="I517" s="12"/>
      <c r="J517" s="12"/>
      <c r="K517" s="12"/>
      <c r="L517" s="12"/>
      <c r="M517" s="12"/>
      <c r="N517" s="12"/>
      <c r="O517" s="12"/>
      <c r="P517" s="12"/>
      <c r="Q517" s="12"/>
      <c r="R517" s="12"/>
      <c r="S517" s="12"/>
      <c r="T517" s="12"/>
      <c r="DJ517" s="1036"/>
      <c r="DK517" s="1036"/>
      <c r="DL517" s="1036"/>
      <c r="DM517" s="1058"/>
      <c r="DN517" s="1036"/>
      <c r="DO517" s="1036"/>
    </row>
    <row r="518" spans="2:119" ht="14.25" x14ac:dyDescent="0.2">
      <c r="B518" s="20"/>
      <c r="C518" s="1018"/>
      <c r="E518" s="12"/>
      <c r="F518" s="12"/>
      <c r="G518" s="12"/>
      <c r="H518" s="12"/>
      <c r="I518" s="12"/>
      <c r="J518" s="12"/>
      <c r="K518" s="12"/>
      <c r="L518" s="12"/>
      <c r="M518" s="12"/>
      <c r="N518" s="12"/>
      <c r="O518" s="12"/>
      <c r="P518" s="12"/>
      <c r="Q518" s="12"/>
      <c r="R518" s="12"/>
      <c r="S518" s="12"/>
      <c r="T518" s="12"/>
      <c r="DJ518" s="1036"/>
      <c r="DK518" s="1036"/>
      <c r="DL518" s="1036"/>
      <c r="DM518" s="1058"/>
      <c r="DN518" s="1036"/>
      <c r="DO518" s="1036"/>
    </row>
    <row r="519" spans="2:119" ht="14.25" x14ac:dyDescent="0.2">
      <c r="B519" s="20"/>
      <c r="C519" s="1018"/>
      <c r="E519" s="12"/>
      <c r="F519" s="12"/>
      <c r="G519" s="12"/>
      <c r="H519" s="12"/>
      <c r="I519" s="12"/>
      <c r="J519" s="12"/>
      <c r="K519" s="12"/>
      <c r="L519" s="12"/>
      <c r="M519" s="12"/>
      <c r="N519" s="12"/>
      <c r="O519" s="12"/>
      <c r="P519" s="12"/>
      <c r="Q519" s="12"/>
      <c r="R519" s="12"/>
      <c r="S519" s="12"/>
      <c r="T519" s="12"/>
      <c r="DJ519" s="1036"/>
      <c r="DK519" s="1036"/>
      <c r="DL519" s="1036"/>
      <c r="DM519" s="1058"/>
      <c r="DN519" s="1036"/>
      <c r="DO519" s="1036"/>
    </row>
    <row r="520" spans="2:119" ht="14.25" x14ac:dyDescent="0.2">
      <c r="B520" s="20"/>
      <c r="C520" s="1018"/>
      <c r="E520" s="12"/>
      <c r="F520" s="12"/>
      <c r="G520" s="12"/>
      <c r="H520" s="12"/>
      <c r="I520" s="12"/>
      <c r="J520" s="12"/>
      <c r="K520" s="12"/>
      <c r="L520" s="12"/>
      <c r="M520" s="12"/>
      <c r="N520" s="12"/>
      <c r="O520" s="12"/>
      <c r="P520" s="12"/>
      <c r="Q520" s="12"/>
      <c r="R520" s="12"/>
      <c r="S520" s="12"/>
      <c r="T520" s="12"/>
      <c r="DJ520" s="1036"/>
      <c r="DK520" s="1036"/>
      <c r="DL520" s="1036"/>
      <c r="DM520" s="1058"/>
      <c r="DN520" s="1036"/>
      <c r="DO520" s="1036"/>
    </row>
    <row r="521" spans="2:119" ht="14.25" x14ac:dyDescent="0.2">
      <c r="B521" s="20"/>
      <c r="C521" s="1018"/>
      <c r="E521" s="12"/>
      <c r="F521" s="12"/>
      <c r="G521" s="12"/>
      <c r="H521" s="12"/>
      <c r="I521" s="12"/>
      <c r="J521" s="12"/>
      <c r="K521" s="12"/>
      <c r="L521" s="12"/>
      <c r="M521" s="12"/>
      <c r="N521" s="12"/>
      <c r="O521" s="12"/>
      <c r="P521" s="12"/>
      <c r="Q521" s="12"/>
      <c r="R521" s="12"/>
      <c r="S521" s="12"/>
      <c r="T521" s="12"/>
      <c r="DJ521" s="1036"/>
      <c r="DK521" s="1036"/>
      <c r="DL521" s="1036"/>
      <c r="DM521" s="1058"/>
      <c r="DN521" s="1036"/>
      <c r="DO521" s="1036"/>
    </row>
    <row r="522" spans="2:119" ht="14.25" x14ac:dyDescent="0.2">
      <c r="B522" s="20"/>
      <c r="C522" s="1018"/>
      <c r="E522" s="12"/>
      <c r="F522" s="12"/>
      <c r="G522" s="12"/>
      <c r="H522" s="12"/>
      <c r="I522" s="12"/>
      <c r="J522" s="12"/>
      <c r="K522" s="12"/>
      <c r="L522" s="12"/>
      <c r="M522" s="12"/>
      <c r="N522" s="12"/>
      <c r="O522" s="12"/>
      <c r="P522" s="12"/>
      <c r="Q522" s="12"/>
      <c r="R522" s="12"/>
      <c r="S522" s="12"/>
      <c r="T522" s="12"/>
      <c r="DJ522" s="1036"/>
      <c r="DK522" s="1036"/>
      <c r="DL522" s="1036"/>
      <c r="DM522" s="1058"/>
      <c r="DN522" s="1036"/>
      <c r="DO522" s="1036"/>
    </row>
    <row r="523" spans="2:119" ht="14.25" x14ac:dyDescent="0.2">
      <c r="B523" s="20"/>
      <c r="C523" s="1018"/>
      <c r="E523" s="12"/>
      <c r="F523" s="12"/>
      <c r="G523" s="12"/>
      <c r="H523" s="12"/>
      <c r="I523" s="12"/>
      <c r="J523" s="12"/>
      <c r="K523" s="12"/>
      <c r="L523" s="12"/>
      <c r="M523" s="12"/>
      <c r="N523" s="12"/>
      <c r="O523" s="12"/>
      <c r="P523" s="12"/>
      <c r="Q523" s="12"/>
      <c r="R523" s="12"/>
      <c r="S523" s="12"/>
      <c r="T523" s="12"/>
      <c r="DJ523" s="1036"/>
      <c r="DK523" s="1036"/>
      <c r="DL523" s="1036"/>
      <c r="DM523" s="1058"/>
      <c r="DN523" s="1036"/>
      <c r="DO523" s="1036"/>
    </row>
    <row r="524" spans="2:119" ht="14.25" x14ac:dyDescent="0.2">
      <c r="B524" s="20"/>
      <c r="C524" s="1018"/>
      <c r="E524" s="12"/>
      <c r="F524" s="12"/>
      <c r="G524" s="12"/>
      <c r="H524" s="12"/>
      <c r="I524" s="12"/>
      <c r="J524" s="12"/>
      <c r="K524" s="12"/>
      <c r="L524" s="12"/>
      <c r="M524" s="12"/>
      <c r="N524" s="12"/>
      <c r="O524" s="12"/>
      <c r="P524" s="12"/>
      <c r="Q524" s="12"/>
      <c r="R524" s="12"/>
      <c r="S524" s="12"/>
      <c r="T524" s="12"/>
      <c r="DJ524" s="1036"/>
      <c r="DK524" s="1036"/>
      <c r="DL524" s="1036"/>
      <c r="DM524" s="1058"/>
      <c r="DN524" s="1036"/>
      <c r="DO524" s="1036"/>
    </row>
    <row r="525" spans="2:119" ht="14.25" x14ac:dyDescent="0.2">
      <c r="B525" s="20"/>
      <c r="C525" s="1018"/>
      <c r="E525" s="12"/>
      <c r="F525" s="12"/>
      <c r="G525" s="12"/>
      <c r="H525" s="12"/>
      <c r="I525" s="12"/>
      <c r="J525" s="12"/>
      <c r="K525" s="12"/>
      <c r="L525" s="12"/>
      <c r="M525" s="12"/>
      <c r="N525" s="12"/>
      <c r="O525" s="12"/>
      <c r="P525" s="12"/>
      <c r="Q525" s="12"/>
      <c r="R525" s="12"/>
      <c r="S525" s="12"/>
      <c r="T525" s="12"/>
      <c r="DJ525" s="1036"/>
      <c r="DK525" s="1036"/>
      <c r="DL525" s="1036"/>
      <c r="DM525" s="1058"/>
      <c r="DN525" s="1036"/>
      <c r="DO525" s="1036"/>
    </row>
    <row r="526" spans="2:119" ht="14.25" x14ac:dyDescent="0.2">
      <c r="B526" s="20"/>
      <c r="C526" s="1018"/>
      <c r="E526" s="12"/>
      <c r="F526" s="12"/>
      <c r="G526" s="12"/>
      <c r="H526" s="12"/>
      <c r="I526" s="12"/>
      <c r="J526" s="12"/>
      <c r="K526" s="12"/>
      <c r="L526" s="12"/>
      <c r="M526" s="12"/>
      <c r="N526" s="12"/>
      <c r="O526" s="12"/>
      <c r="P526" s="12"/>
      <c r="Q526" s="12"/>
      <c r="R526" s="12"/>
      <c r="S526" s="12"/>
      <c r="T526" s="12"/>
      <c r="DJ526" s="1036"/>
      <c r="DK526" s="1036"/>
      <c r="DL526" s="1036"/>
      <c r="DM526" s="1058"/>
      <c r="DN526" s="1036"/>
      <c r="DO526" s="1036"/>
    </row>
    <row r="527" spans="2:119" ht="14.25" x14ac:dyDescent="0.2">
      <c r="B527" s="20"/>
      <c r="C527" s="1018"/>
      <c r="E527" s="12"/>
      <c r="F527" s="12"/>
      <c r="G527" s="12"/>
      <c r="H527" s="12"/>
      <c r="I527" s="12"/>
      <c r="J527" s="12"/>
      <c r="K527" s="12"/>
      <c r="L527" s="12"/>
      <c r="M527" s="12"/>
      <c r="N527" s="12"/>
      <c r="O527" s="12"/>
      <c r="P527" s="12"/>
      <c r="Q527" s="12"/>
      <c r="R527" s="12"/>
      <c r="S527" s="12"/>
      <c r="T527" s="12"/>
      <c r="DJ527" s="1036"/>
      <c r="DK527" s="1036"/>
      <c r="DL527" s="1036"/>
      <c r="DM527" s="1058"/>
      <c r="DN527" s="1036"/>
      <c r="DO527" s="1036"/>
    </row>
    <row r="528" spans="2:119" ht="14.25" x14ac:dyDescent="0.2">
      <c r="B528" s="20"/>
      <c r="C528" s="1018"/>
      <c r="E528" s="12"/>
      <c r="F528" s="12"/>
      <c r="G528" s="12"/>
      <c r="H528" s="12"/>
      <c r="I528" s="12"/>
      <c r="J528" s="12"/>
      <c r="K528" s="12"/>
      <c r="L528" s="12"/>
      <c r="M528" s="12"/>
      <c r="N528" s="12"/>
      <c r="O528" s="12"/>
      <c r="P528" s="12"/>
      <c r="Q528" s="12"/>
      <c r="R528" s="12"/>
      <c r="S528" s="12"/>
      <c r="T528" s="12"/>
      <c r="DJ528" s="1036"/>
      <c r="DK528" s="1036"/>
      <c r="DL528" s="1036"/>
      <c r="DM528" s="1058"/>
      <c r="DN528" s="1036"/>
      <c r="DO528" s="1036"/>
    </row>
    <row r="529" spans="2:20" ht="14.25" x14ac:dyDescent="0.2">
      <c r="B529" s="20"/>
      <c r="C529" s="1018"/>
      <c r="E529" s="12"/>
      <c r="F529" s="12"/>
      <c r="G529" s="12"/>
      <c r="H529" s="12"/>
      <c r="I529" s="12"/>
      <c r="J529" s="12"/>
      <c r="K529" s="12"/>
      <c r="L529" s="12"/>
      <c r="M529" s="12"/>
      <c r="N529" s="12"/>
      <c r="O529" s="12"/>
      <c r="P529" s="12"/>
      <c r="Q529" s="12"/>
      <c r="R529" s="12"/>
      <c r="S529" s="12"/>
      <c r="T529" s="12"/>
    </row>
    <row r="530" spans="2:20" ht="14.25" x14ac:dyDescent="0.2">
      <c r="B530" s="20"/>
      <c r="C530" s="1018"/>
      <c r="E530" s="12"/>
      <c r="F530" s="12"/>
      <c r="G530" s="12"/>
      <c r="H530" s="12"/>
      <c r="I530" s="12"/>
      <c r="J530" s="12"/>
      <c r="K530" s="12"/>
      <c r="L530" s="12"/>
      <c r="M530" s="12"/>
      <c r="N530" s="12"/>
      <c r="O530" s="12"/>
      <c r="P530" s="12"/>
      <c r="Q530" s="12"/>
      <c r="R530" s="12"/>
      <c r="S530" s="12"/>
      <c r="T530" s="12"/>
    </row>
    <row r="531" spans="2:20" ht="14.25" x14ac:dyDescent="0.2">
      <c r="B531" s="20"/>
      <c r="C531" s="1018"/>
      <c r="E531" s="12"/>
      <c r="F531" s="12"/>
      <c r="G531" s="12"/>
      <c r="H531" s="12"/>
      <c r="I531" s="12"/>
      <c r="J531" s="12"/>
      <c r="K531" s="12"/>
      <c r="L531" s="12"/>
      <c r="M531" s="12"/>
      <c r="N531" s="12"/>
      <c r="O531" s="12"/>
      <c r="P531" s="12"/>
      <c r="Q531" s="12"/>
      <c r="R531" s="12"/>
      <c r="S531" s="12"/>
      <c r="T531" s="12"/>
    </row>
    <row r="532" spans="2:20" ht="14.25" x14ac:dyDescent="0.2">
      <c r="B532" s="20"/>
      <c r="C532" s="1018"/>
      <c r="E532" s="12"/>
      <c r="F532" s="12"/>
      <c r="G532" s="12"/>
      <c r="H532" s="12"/>
      <c r="I532" s="12"/>
      <c r="J532" s="12"/>
      <c r="K532" s="12"/>
      <c r="L532" s="12"/>
      <c r="M532" s="12"/>
      <c r="N532" s="12"/>
      <c r="O532" s="12"/>
      <c r="P532" s="12"/>
      <c r="Q532" s="12"/>
      <c r="R532" s="12"/>
      <c r="S532" s="12"/>
      <c r="T532" s="12"/>
    </row>
    <row r="533" spans="2:20" ht="14.25" x14ac:dyDescent="0.2">
      <c r="B533" s="20"/>
      <c r="C533" s="1018"/>
      <c r="E533" s="12"/>
      <c r="F533" s="12"/>
      <c r="G533" s="12"/>
      <c r="H533" s="12"/>
      <c r="I533" s="12"/>
      <c r="J533" s="12"/>
      <c r="K533" s="12"/>
      <c r="L533" s="12"/>
      <c r="M533" s="12"/>
      <c r="N533" s="12"/>
      <c r="O533" s="12"/>
      <c r="P533" s="12"/>
      <c r="Q533" s="12"/>
      <c r="R533" s="12"/>
      <c r="S533" s="12"/>
      <c r="T533" s="12"/>
    </row>
    <row r="534" spans="2:20" ht="14.25" x14ac:dyDescent="0.2">
      <c r="B534" s="20"/>
      <c r="C534" s="1018"/>
      <c r="E534" s="12"/>
      <c r="F534" s="12"/>
      <c r="G534" s="12"/>
      <c r="H534" s="12"/>
      <c r="I534" s="12"/>
      <c r="J534" s="12"/>
      <c r="K534" s="12"/>
      <c r="L534" s="12"/>
      <c r="M534" s="12"/>
      <c r="N534" s="12"/>
      <c r="O534" s="12"/>
      <c r="P534" s="12"/>
      <c r="Q534" s="12"/>
      <c r="R534" s="12"/>
      <c r="S534" s="12"/>
      <c r="T534" s="12"/>
    </row>
    <row r="535" spans="2:20" ht="14.25" x14ac:dyDescent="0.2">
      <c r="B535" s="20"/>
      <c r="C535" s="1018"/>
      <c r="E535" s="12"/>
      <c r="F535" s="12"/>
      <c r="G535" s="12"/>
      <c r="H535" s="12"/>
      <c r="I535" s="12"/>
      <c r="J535" s="12"/>
      <c r="K535" s="12"/>
      <c r="L535" s="12"/>
      <c r="M535" s="12"/>
      <c r="N535" s="12"/>
      <c r="O535" s="12"/>
      <c r="P535" s="12"/>
      <c r="Q535" s="12"/>
      <c r="R535" s="12"/>
      <c r="S535" s="12"/>
      <c r="T535" s="12"/>
    </row>
    <row r="536" spans="2:20" ht="14.25" x14ac:dyDescent="0.2">
      <c r="B536" s="20"/>
      <c r="C536" s="1018"/>
      <c r="E536" s="12"/>
      <c r="F536" s="12"/>
      <c r="G536" s="12"/>
      <c r="H536" s="12"/>
      <c r="I536" s="12"/>
      <c r="J536" s="12"/>
      <c r="K536" s="12"/>
      <c r="L536" s="12"/>
      <c r="M536" s="12"/>
      <c r="N536" s="12"/>
      <c r="O536" s="12"/>
      <c r="P536" s="12"/>
      <c r="Q536" s="12"/>
      <c r="R536" s="12"/>
      <c r="S536" s="12"/>
      <c r="T536" s="12"/>
    </row>
    <row r="537" spans="2:20" ht="14.25" x14ac:dyDescent="0.2">
      <c r="B537" s="20"/>
      <c r="C537" s="1018"/>
      <c r="E537" s="12"/>
      <c r="F537" s="12"/>
      <c r="G537" s="12"/>
      <c r="H537" s="12"/>
      <c r="I537" s="12"/>
      <c r="J537" s="12"/>
      <c r="K537" s="12"/>
      <c r="L537" s="12"/>
      <c r="M537" s="12"/>
      <c r="N537" s="12"/>
      <c r="O537" s="12"/>
      <c r="P537" s="12"/>
      <c r="Q537" s="12"/>
      <c r="R537" s="12"/>
      <c r="S537" s="12"/>
      <c r="T537" s="12"/>
    </row>
    <row r="538" spans="2:20" ht="14.25" x14ac:dyDescent="0.2">
      <c r="B538" s="20"/>
      <c r="C538" s="1018"/>
      <c r="E538" s="12"/>
      <c r="F538" s="12"/>
      <c r="G538" s="12"/>
      <c r="H538" s="12"/>
      <c r="I538" s="12"/>
      <c r="J538" s="12"/>
      <c r="K538" s="12"/>
      <c r="L538" s="12"/>
      <c r="M538" s="12"/>
      <c r="N538" s="12"/>
      <c r="O538" s="12"/>
      <c r="P538" s="12"/>
      <c r="Q538" s="12"/>
      <c r="R538" s="12"/>
      <c r="S538" s="12"/>
      <c r="T538" s="12"/>
    </row>
    <row r="539" spans="2:20" ht="14.25" x14ac:dyDescent="0.2">
      <c r="B539" s="20"/>
      <c r="C539" s="1018"/>
      <c r="E539" s="12"/>
      <c r="F539" s="12"/>
      <c r="G539" s="12"/>
      <c r="H539" s="12"/>
      <c r="I539" s="12"/>
      <c r="J539" s="12"/>
      <c r="K539" s="12"/>
      <c r="L539" s="12"/>
      <c r="M539" s="12"/>
      <c r="N539" s="12"/>
      <c r="O539" s="12"/>
      <c r="P539" s="12"/>
      <c r="Q539" s="12"/>
      <c r="R539" s="12"/>
      <c r="S539" s="12"/>
      <c r="T539" s="12"/>
    </row>
    <row r="540" spans="2:20" ht="14.25" x14ac:dyDescent="0.2">
      <c r="B540" s="20"/>
      <c r="C540" s="1018"/>
      <c r="E540" s="12"/>
      <c r="F540" s="12"/>
      <c r="G540" s="12"/>
      <c r="H540" s="12"/>
      <c r="I540" s="12"/>
      <c r="J540" s="12"/>
      <c r="K540" s="12"/>
      <c r="L540" s="12"/>
      <c r="M540" s="12"/>
      <c r="N540" s="12"/>
      <c r="O540" s="12"/>
      <c r="P540" s="12"/>
      <c r="Q540" s="12"/>
      <c r="R540" s="12"/>
      <c r="S540" s="12"/>
      <c r="T540" s="12"/>
    </row>
    <row r="541" spans="2:20" ht="14.25" x14ac:dyDescent="0.2">
      <c r="B541" s="20"/>
      <c r="C541" s="1018"/>
      <c r="E541" s="12"/>
      <c r="F541" s="12"/>
      <c r="G541" s="12"/>
      <c r="H541" s="12"/>
      <c r="I541" s="12"/>
      <c r="J541" s="12"/>
      <c r="K541" s="12"/>
      <c r="L541" s="12"/>
      <c r="M541" s="12"/>
      <c r="N541" s="12"/>
      <c r="O541" s="12"/>
      <c r="P541" s="12"/>
      <c r="Q541" s="12"/>
      <c r="R541" s="12"/>
      <c r="S541" s="12"/>
      <c r="T541" s="12"/>
    </row>
    <row r="542" spans="2:20" ht="14.25" x14ac:dyDescent="0.2">
      <c r="B542" s="20"/>
      <c r="C542" s="1018"/>
      <c r="E542" s="12"/>
      <c r="F542" s="12"/>
      <c r="G542" s="12"/>
      <c r="H542" s="12"/>
      <c r="I542" s="12"/>
      <c r="J542" s="12"/>
      <c r="K542" s="12"/>
      <c r="L542" s="12"/>
      <c r="M542" s="12"/>
      <c r="N542" s="12"/>
      <c r="O542" s="12"/>
      <c r="P542" s="12"/>
      <c r="Q542" s="12"/>
      <c r="R542" s="12"/>
      <c r="S542" s="12"/>
      <c r="T542" s="12"/>
    </row>
    <row r="543" spans="2:20" ht="14.25" x14ac:dyDescent="0.2">
      <c r="B543" s="20"/>
      <c r="C543" s="1018"/>
      <c r="E543" s="12"/>
      <c r="F543" s="12"/>
      <c r="G543" s="12"/>
      <c r="H543" s="12"/>
      <c r="I543" s="12"/>
      <c r="J543" s="12"/>
      <c r="K543" s="12"/>
      <c r="L543" s="12"/>
      <c r="M543" s="12"/>
      <c r="N543" s="12"/>
      <c r="O543" s="12"/>
      <c r="P543" s="12"/>
      <c r="Q543" s="12"/>
      <c r="R543" s="12"/>
      <c r="S543" s="12"/>
      <c r="T543" s="12"/>
    </row>
    <row r="544" spans="2:20" ht="14.25" x14ac:dyDescent="0.2">
      <c r="B544" s="20"/>
      <c r="C544" s="1018"/>
      <c r="E544" s="12"/>
      <c r="F544" s="12"/>
      <c r="G544" s="12"/>
      <c r="H544" s="12"/>
      <c r="I544" s="12"/>
      <c r="J544" s="12"/>
      <c r="K544" s="12"/>
      <c r="L544" s="12"/>
      <c r="M544" s="12"/>
      <c r="N544" s="12"/>
      <c r="O544" s="12"/>
      <c r="P544" s="12"/>
      <c r="Q544" s="12"/>
      <c r="R544" s="12"/>
      <c r="S544" s="12"/>
      <c r="T544" s="12"/>
    </row>
    <row r="545" spans="2:20" ht="14.25" x14ac:dyDescent="0.2">
      <c r="B545" s="20"/>
      <c r="C545" s="1018"/>
      <c r="E545" s="12"/>
      <c r="F545" s="12"/>
      <c r="G545" s="12"/>
      <c r="H545" s="12"/>
      <c r="I545" s="12"/>
      <c r="J545" s="12"/>
      <c r="K545" s="12"/>
      <c r="L545" s="12"/>
      <c r="M545" s="12"/>
      <c r="N545" s="12"/>
      <c r="O545" s="12"/>
      <c r="P545" s="12"/>
      <c r="Q545" s="12"/>
      <c r="R545" s="12"/>
      <c r="S545" s="12"/>
      <c r="T545" s="12"/>
    </row>
    <row r="546" spans="2:20" ht="14.25" x14ac:dyDescent="0.2">
      <c r="B546" s="20"/>
      <c r="C546" s="1018"/>
      <c r="E546" s="12"/>
      <c r="F546" s="12"/>
      <c r="G546" s="12"/>
      <c r="H546" s="12"/>
      <c r="I546" s="12"/>
      <c r="J546" s="12"/>
      <c r="K546" s="12"/>
      <c r="L546" s="12"/>
      <c r="M546" s="12"/>
      <c r="N546" s="12"/>
      <c r="O546" s="12"/>
      <c r="P546" s="12"/>
      <c r="Q546" s="12"/>
      <c r="R546" s="12"/>
      <c r="S546" s="12"/>
      <c r="T546" s="12"/>
    </row>
    <row r="547" spans="2:20" ht="14.25" x14ac:dyDescent="0.2">
      <c r="B547" s="20"/>
      <c r="C547" s="1018"/>
      <c r="E547" s="12"/>
      <c r="F547" s="12"/>
      <c r="G547" s="12"/>
      <c r="H547" s="12"/>
      <c r="I547" s="12"/>
      <c r="J547" s="12"/>
      <c r="K547" s="12"/>
      <c r="L547" s="12"/>
      <c r="M547" s="12"/>
      <c r="N547" s="12"/>
      <c r="O547" s="12"/>
      <c r="P547" s="12"/>
      <c r="Q547" s="12"/>
      <c r="R547" s="12"/>
      <c r="S547" s="12"/>
      <c r="T547" s="12"/>
    </row>
    <row r="548" spans="2:20" ht="14.25" x14ac:dyDescent="0.2">
      <c r="B548" s="20"/>
      <c r="C548" s="1018"/>
      <c r="E548" s="12"/>
      <c r="F548" s="12"/>
      <c r="G548" s="12"/>
      <c r="H548" s="12"/>
      <c r="I548" s="12"/>
      <c r="J548" s="12"/>
      <c r="K548" s="12"/>
      <c r="L548" s="12"/>
      <c r="M548" s="12"/>
      <c r="N548" s="12"/>
      <c r="O548" s="12"/>
      <c r="P548" s="12"/>
      <c r="Q548" s="12"/>
      <c r="R548" s="12"/>
      <c r="S548" s="12"/>
      <c r="T548" s="12"/>
    </row>
    <row r="549" spans="2:20" ht="14.25" x14ac:dyDescent="0.2">
      <c r="B549" s="20"/>
      <c r="C549" s="1018"/>
      <c r="E549" s="12"/>
      <c r="F549" s="12"/>
      <c r="G549" s="12"/>
      <c r="H549" s="12"/>
      <c r="I549" s="12"/>
      <c r="J549" s="12"/>
      <c r="K549" s="12"/>
      <c r="L549" s="12"/>
      <c r="M549" s="12"/>
      <c r="N549" s="12"/>
      <c r="O549" s="12"/>
      <c r="P549" s="12"/>
      <c r="Q549" s="12"/>
      <c r="R549" s="12"/>
      <c r="S549" s="12"/>
      <c r="T549" s="12"/>
    </row>
    <row r="550" spans="2:20" ht="14.25" x14ac:dyDescent="0.2">
      <c r="B550" s="20"/>
      <c r="C550" s="1018"/>
      <c r="E550" s="12"/>
      <c r="F550" s="12"/>
      <c r="G550" s="12"/>
      <c r="H550" s="12"/>
      <c r="I550" s="12"/>
      <c r="J550" s="12"/>
      <c r="K550" s="12"/>
      <c r="L550" s="12"/>
      <c r="M550" s="12"/>
      <c r="N550" s="12"/>
      <c r="O550" s="12"/>
      <c r="P550" s="12"/>
      <c r="Q550" s="12"/>
      <c r="R550" s="12"/>
      <c r="S550" s="12"/>
      <c r="T550" s="12"/>
    </row>
    <row r="551" spans="2:20" ht="14.25" x14ac:dyDescent="0.2">
      <c r="B551" s="20"/>
      <c r="C551" s="1018"/>
      <c r="E551" s="12"/>
      <c r="F551" s="12"/>
      <c r="G551" s="12"/>
      <c r="H551" s="12"/>
      <c r="I551" s="12"/>
      <c r="J551" s="12"/>
      <c r="K551" s="12"/>
      <c r="L551" s="12"/>
      <c r="M551" s="12"/>
      <c r="N551" s="12"/>
      <c r="O551" s="12"/>
      <c r="P551" s="12"/>
      <c r="Q551" s="12"/>
      <c r="R551" s="12"/>
      <c r="S551" s="12"/>
      <c r="T551" s="12"/>
    </row>
    <row r="552" spans="2:20" ht="14.25" x14ac:dyDescent="0.2">
      <c r="B552" s="20"/>
      <c r="C552" s="1018"/>
      <c r="E552" s="12"/>
      <c r="F552" s="12"/>
      <c r="G552" s="12"/>
      <c r="H552" s="12"/>
      <c r="I552" s="12"/>
      <c r="J552" s="12"/>
      <c r="K552" s="12"/>
      <c r="L552" s="12"/>
      <c r="M552" s="12"/>
      <c r="N552" s="12"/>
      <c r="O552" s="12"/>
      <c r="P552" s="12"/>
      <c r="Q552" s="12"/>
      <c r="R552" s="12"/>
      <c r="S552" s="12"/>
      <c r="T552" s="12"/>
    </row>
    <row r="553" spans="2:20" ht="14.25" x14ac:dyDescent="0.2">
      <c r="B553" s="20"/>
      <c r="C553" s="1018"/>
      <c r="E553" s="12"/>
      <c r="F553" s="12"/>
      <c r="G553" s="12"/>
      <c r="H553" s="12"/>
      <c r="I553" s="12"/>
      <c r="J553" s="12"/>
      <c r="K553" s="12"/>
      <c r="L553" s="12"/>
      <c r="M553" s="12"/>
      <c r="N553" s="12"/>
      <c r="O553" s="12"/>
      <c r="P553" s="12"/>
      <c r="Q553" s="12"/>
      <c r="R553" s="12"/>
      <c r="S553" s="12"/>
      <c r="T553" s="12"/>
    </row>
    <row r="554" spans="2:20" ht="14.25" x14ac:dyDescent="0.2">
      <c r="B554" s="20"/>
      <c r="C554" s="1018"/>
      <c r="E554" s="12"/>
      <c r="F554" s="12"/>
      <c r="G554" s="12"/>
      <c r="H554" s="12"/>
      <c r="I554" s="12"/>
      <c r="J554" s="12"/>
      <c r="K554" s="12"/>
      <c r="L554" s="12"/>
      <c r="M554" s="12"/>
      <c r="N554" s="12"/>
      <c r="O554" s="12"/>
      <c r="P554" s="12"/>
      <c r="Q554" s="12"/>
      <c r="R554" s="12"/>
      <c r="S554" s="12"/>
      <c r="T554" s="12"/>
    </row>
    <row r="555" spans="2:20" ht="14.25" x14ac:dyDescent="0.2">
      <c r="B555" s="20"/>
      <c r="C555" s="1018"/>
      <c r="E555" s="12"/>
      <c r="F555" s="12"/>
      <c r="G555" s="12"/>
      <c r="H555" s="12"/>
      <c r="I555" s="12"/>
      <c r="J555" s="12"/>
      <c r="K555" s="12"/>
      <c r="L555" s="12"/>
      <c r="M555" s="12"/>
      <c r="N555" s="12"/>
      <c r="O555" s="12"/>
      <c r="P555" s="12"/>
      <c r="Q555" s="12"/>
      <c r="R555" s="12"/>
      <c r="S555" s="12"/>
      <c r="T555" s="12"/>
    </row>
    <row r="556" spans="2:20" ht="14.25" x14ac:dyDescent="0.2">
      <c r="B556" s="20"/>
      <c r="C556" s="1018"/>
      <c r="E556" s="12"/>
      <c r="F556" s="12"/>
      <c r="G556" s="12"/>
      <c r="H556" s="12"/>
      <c r="I556" s="12"/>
      <c r="J556" s="12"/>
      <c r="K556" s="12"/>
      <c r="L556" s="12"/>
      <c r="M556" s="12"/>
      <c r="N556" s="12"/>
      <c r="O556" s="12"/>
      <c r="P556" s="12"/>
      <c r="Q556" s="12"/>
      <c r="R556" s="12"/>
      <c r="S556" s="12"/>
      <c r="T556" s="12"/>
    </row>
    <row r="557" spans="2:20" ht="14.25" x14ac:dyDescent="0.2">
      <c r="B557" s="20"/>
      <c r="C557" s="1018"/>
      <c r="E557" s="12"/>
      <c r="F557" s="12"/>
      <c r="G557" s="12"/>
      <c r="H557" s="12"/>
      <c r="I557" s="12"/>
      <c r="J557" s="12"/>
      <c r="K557" s="12"/>
      <c r="L557" s="12"/>
      <c r="M557" s="12"/>
      <c r="N557" s="12"/>
      <c r="O557" s="12"/>
      <c r="P557" s="12"/>
      <c r="Q557" s="12"/>
      <c r="R557" s="12"/>
      <c r="S557" s="12"/>
      <c r="T557" s="12"/>
    </row>
    <row r="558" spans="2:20" ht="14.25" x14ac:dyDescent="0.2">
      <c r="B558" s="20"/>
      <c r="C558" s="1018"/>
      <c r="E558" s="12"/>
      <c r="F558" s="12"/>
      <c r="G558" s="12"/>
      <c r="H558" s="12"/>
      <c r="I558" s="12"/>
      <c r="J558" s="12"/>
      <c r="K558" s="12"/>
      <c r="L558" s="12"/>
      <c r="M558" s="12"/>
      <c r="N558" s="12"/>
      <c r="O558" s="12"/>
      <c r="P558" s="12"/>
      <c r="Q558" s="12"/>
      <c r="R558" s="12"/>
      <c r="S558" s="12"/>
      <c r="T558" s="12"/>
    </row>
    <row r="559" spans="2:20" ht="14.25" x14ac:dyDescent="0.2">
      <c r="B559" s="20"/>
      <c r="C559" s="1018"/>
      <c r="E559" s="12"/>
      <c r="F559" s="12"/>
      <c r="G559" s="12"/>
      <c r="H559" s="12"/>
      <c r="I559" s="12"/>
      <c r="J559" s="12"/>
      <c r="K559" s="12"/>
      <c r="L559" s="12"/>
      <c r="M559" s="12"/>
      <c r="N559" s="12"/>
      <c r="O559" s="12"/>
      <c r="P559" s="12"/>
      <c r="Q559" s="12"/>
      <c r="R559" s="12"/>
      <c r="S559" s="12"/>
      <c r="T559" s="12"/>
    </row>
    <row r="560" spans="2:20" ht="14.25" x14ac:dyDescent="0.2">
      <c r="B560" s="20"/>
      <c r="C560" s="1018"/>
      <c r="E560" s="12"/>
      <c r="F560" s="12"/>
      <c r="G560" s="12"/>
      <c r="H560" s="12"/>
      <c r="I560" s="12"/>
      <c r="J560" s="12"/>
      <c r="K560" s="12"/>
      <c r="L560" s="12"/>
      <c r="M560" s="12"/>
      <c r="N560" s="12"/>
      <c r="O560" s="12"/>
      <c r="P560" s="12"/>
      <c r="Q560" s="12"/>
      <c r="R560" s="12"/>
      <c r="S560" s="12"/>
      <c r="T560" s="12"/>
    </row>
    <row r="561" spans="2:20" ht="14.25" x14ac:dyDescent="0.2">
      <c r="B561" s="20"/>
      <c r="C561" s="1018"/>
      <c r="E561" s="12"/>
      <c r="F561" s="12"/>
      <c r="G561" s="12"/>
      <c r="H561" s="12"/>
      <c r="I561" s="12"/>
      <c r="J561" s="12"/>
      <c r="K561" s="12"/>
      <c r="L561" s="12"/>
      <c r="M561" s="12"/>
      <c r="N561" s="12"/>
      <c r="O561" s="12"/>
      <c r="P561" s="12"/>
      <c r="Q561" s="12"/>
      <c r="R561" s="12"/>
      <c r="S561" s="12"/>
      <c r="T561" s="12"/>
    </row>
    <row r="562" spans="2:20" ht="14.25" x14ac:dyDescent="0.2">
      <c r="B562" s="20"/>
      <c r="C562" s="1018"/>
      <c r="E562" s="12"/>
      <c r="F562" s="12"/>
      <c r="G562" s="12"/>
      <c r="H562" s="12"/>
      <c r="I562" s="12"/>
      <c r="J562" s="12"/>
      <c r="K562" s="12"/>
      <c r="L562" s="12"/>
      <c r="M562" s="12"/>
      <c r="N562" s="12"/>
      <c r="O562" s="12"/>
      <c r="P562" s="12"/>
      <c r="Q562" s="12"/>
      <c r="R562" s="12"/>
      <c r="S562" s="12"/>
      <c r="T562" s="12"/>
    </row>
    <row r="563" spans="2:20" ht="14.25" x14ac:dyDescent="0.2">
      <c r="B563" s="20"/>
      <c r="C563" s="1018"/>
      <c r="E563" s="12"/>
      <c r="F563" s="12"/>
      <c r="G563" s="12"/>
      <c r="H563" s="12"/>
      <c r="I563" s="12"/>
      <c r="J563" s="12"/>
      <c r="K563" s="12"/>
      <c r="L563" s="12"/>
      <c r="M563" s="12"/>
      <c r="N563" s="12"/>
      <c r="O563" s="12"/>
      <c r="P563" s="12"/>
      <c r="Q563" s="12"/>
      <c r="R563" s="12"/>
      <c r="S563" s="12"/>
      <c r="T563" s="12"/>
    </row>
    <row r="564" spans="2:20" ht="14.25" x14ac:dyDescent="0.2">
      <c r="B564" s="20"/>
      <c r="C564" s="1018"/>
      <c r="E564" s="12"/>
      <c r="F564" s="12"/>
      <c r="G564" s="12"/>
      <c r="H564" s="12"/>
      <c r="I564" s="12"/>
      <c r="J564" s="12"/>
      <c r="K564" s="12"/>
      <c r="L564" s="12"/>
      <c r="M564" s="12"/>
      <c r="N564" s="12"/>
      <c r="O564" s="12"/>
      <c r="P564" s="12"/>
      <c r="Q564" s="12"/>
      <c r="R564" s="12"/>
      <c r="S564" s="12"/>
      <c r="T564" s="12"/>
    </row>
    <row r="565" spans="2:20" ht="14.25" x14ac:dyDescent="0.2">
      <c r="B565" s="20"/>
      <c r="C565" s="1018"/>
      <c r="E565" s="12"/>
      <c r="F565" s="12"/>
      <c r="G565" s="12"/>
      <c r="H565" s="12"/>
      <c r="I565" s="12"/>
      <c r="J565" s="12"/>
      <c r="K565" s="12"/>
      <c r="L565" s="12"/>
      <c r="M565" s="12"/>
      <c r="N565" s="12"/>
      <c r="O565" s="12"/>
      <c r="P565" s="12"/>
      <c r="Q565" s="12"/>
      <c r="R565" s="12"/>
      <c r="S565" s="12"/>
      <c r="T565" s="12"/>
    </row>
    <row r="566" spans="2:20" ht="14.25" x14ac:dyDescent="0.2">
      <c r="B566" s="20"/>
      <c r="C566" s="1018"/>
      <c r="E566" s="12"/>
      <c r="F566" s="12"/>
      <c r="G566" s="12"/>
      <c r="H566" s="12"/>
      <c r="I566" s="12"/>
      <c r="J566" s="12"/>
      <c r="K566" s="12"/>
      <c r="L566" s="12"/>
      <c r="M566" s="12"/>
      <c r="N566" s="12"/>
      <c r="O566" s="12"/>
      <c r="P566" s="12"/>
      <c r="Q566" s="12"/>
      <c r="R566" s="12"/>
      <c r="S566" s="12"/>
      <c r="T566" s="12"/>
    </row>
    <row r="567" spans="2:20" ht="14.25" x14ac:dyDescent="0.2">
      <c r="B567" s="20"/>
      <c r="C567" s="1018"/>
      <c r="E567" s="12"/>
      <c r="F567" s="12"/>
      <c r="G567" s="12"/>
      <c r="H567" s="12"/>
      <c r="I567" s="12"/>
      <c r="J567" s="12"/>
      <c r="K567" s="12"/>
      <c r="L567" s="12"/>
      <c r="M567" s="12"/>
      <c r="N567" s="12"/>
      <c r="O567" s="12"/>
      <c r="P567" s="12"/>
      <c r="Q567" s="12"/>
      <c r="R567" s="12"/>
      <c r="S567" s="12"/>
      <c r="T567" s="12"/>
    </row>
    <row r="568" spans="2:20" ht="14.25" x14ac:dyDescent="0.2">
      <c r="B568" s="20"/>
      <c r="C568" s="1018"/>
      <c r="E568" s="12"/>
      <c r="F568" s="12"/>
      <c r="G568" s="12"/>
      <c r="H568" s="12"/>
      <c r="I568" s="12"/>
      <c r="J568" s="12"/>
      <c r="K568" s="12"/>
      <c r="L568" s="12"/>
      <c r="M568" s="12"/>
      <c r="N568" s="12"/>
      <c r="O568" s="12"/>
      <c r="P568" s="12"/>
      <c r="Q568" s="12"/>
      <c r="R568" s="12"/>
      <c r="S568" s="12"/>
      <c r="T568" s="12"/>
    </row>
    <row r="569" spans="2:20" ht="14.25" x14ac:dyDescent="0.2">
      <c r="B569" s="20"/>
      <c r="C569" s="1018"/>
      <c r="E569" s="12"/>
      <c r="F569" s="12"/>
      <c r="G569" s="12"/>
      <c r="H569" s="12"/>
      <c r="I569" s="12"/>
      <c r="J569" s="12"/>
      <c r="K569" s="12"/>
      <c r="L569" s="12"/>
      <c r="M569" s="12"/>
      <c r="N569" s="12"/>
      <c r="O569" s="12"/>
      <c r="P569" s="12"/>
      <c r="Q569" s="12"/>
      <c r="R569" s="12"/>
      <c r="S569" s="12"/>
      <c r="T569" s="12"/>
    </row>
    <row r="570" spans="2:20" ht="14.25" x14ac:dyDescent="0.2">
      <c r="B570" s="20"/>
      <c r="C570" s="1018"/>
      <c r="E570" s="12"/>
      <c r="F570" s="12"/>
      <c r="G570" s="12"/>
      <c r="H570" s="12"/>
      <c r="I570" s="12"/>
      <c r="J570" s="12"/>
      <c r="K570" s="12"/>
      <c r="L570" s="12"/>
      <c r="M570" s="12"/>
      <c r="N570" s="12"/>
      <c r="O570" s="12"/>
      <c r="P570" s="12"/>
      <c r="Q570" s="12"/>
      <c r="R570" s="12"/>
      <c r="S570" s="12"/>
      <c r="T570" s="12"/>
    </row>
    <row r="571" spans="2:20" ht="14.25" x14ac:dyDescent="0.2">
      <c r="B571" s="20"/>
      <c r="C571" s="1018"/>
      <c r="E571" s="12"/>
      <c r="F571" s="12"/>
      <c r="G571" s="12"/>
      <c r="H571" s="12"/>
      <c r="I571" s="12"/>
      <c r="J571" s="12"/>
      <c r="K571" s="12"/>
      <c r="L571" s="12"/>
      <c r="M571" s="12"/>
      <c r="N571" s="12"/>
      <c r="O571" s="12"/>
      <c r="P571" s="12"/>
      <c r="Q571" s="12"/>
      <c r="R571" s="12"/>
      <c r="S571" s="12"/>
      <c r="T571" s="12"/>
    </row>
    <row r="572" spans="2:20" ht="14.25" x14ac:dyDescent="0.2">
      <c r="B572" s="20"/>
      <c r="C572" s="1018"/>
      <c r="E572" s="12"/>
      <c r="F572" s="12"/>
      <c r="G572" s="12"/>
      <c r="H572" s="12"/>
      <c r="I572" s="12"/>
      <c r="J572" s="12"/>
      <c r="K572" s="12"/>
      <c r="L572" s="12"/>
      <c r="M572" s="12"/>
      <c r="N572" s="12"/>
      <c r="O572" s="12"/>
      <c r="P572" s="12"/>
      <c r="Q572" s="12"/>
      <c r="R572" s="12"/>
      <c r="S572" s="12"/>
      <c r="T572" s="12"/>
    </row>
    <row r="573" spans="2:20" ht="14.25" x14ac:dyDescent="0.2">
      <c r="B573" s="20"/>
      <c r="C573" s="1018"/>
      <c r="E573" s="12"/>
      <c r="F573" s="12"/>
      <c r="G573" s="12"/>
      <c r="H573" s="12"/>
      <c r="I573" s="12"/>
      <c r="J573" s="12"/>
      <c r="K573" s="12"/>
      <c r="L573" s="12"/>
      <c r="M573" s="12"/>
      <c r="N573" s="12"/>
      <c r="O573" s="12"/>
      <c r="P573" s="12"/>
      <c r="Q573" s="12"/>
      <c r="R573" s="12"/>
      <c r="S573" s="12"/>
      <c r="T573" s="12"/>
    </row>
    <row r="574" spans="2:20" ht="14.25" x14ac:dyDescent="0.2">
      <c r="B574" s="20"/>
      <c r="C574" s="1018"/>
      <c r="E574" s="12"/>
      <c r="F574" s="12"/>
      <c r="G574" s="12"/>
      <c r="H574" s="12"/>
      <c r="I574" s="12"/>
      <c r="J574" s="12"/>
      <c r="K574" s="12"/>
      <c r="L574" s="12"/>
      <c r="M574" s="12"/>
      <c r="N574" s="12"/>
      <c r="O574" s="12"/>
      <c r="P574" s="12"/>
      <c r="Q574" s="12"/>
      <c r="R574" s="12"/>
      <c r="S574" s="12"/>
      <c r="T574" s="12"/>
    </row>
    <row r="575" spans="2:20" ht="14.25" x14ac:dyDescent="0.2">
      <c r="B575" s="20"/>
      <c r="C575" s="1018"/>
      <c r="E575" s="12"/>
      <c r="F575" s="12"/>
      <c r="G575" s="12"/>
      <c r="H575" s="12"/>
      <c r="I575" s="12"/>
      <c r="J575" s="12"/>
      <c r="K575" s="12"/>
      <c r="L575" s="12"/>
      <c r="M575" s="12"/>
      <c r="N575" s="12"/>
      <c r="O575" s="12"/>
      <c r="P575" s="12"/>
      <c r="Q575" s="12"/>
      <c r="R575" s="12"/>
      <c r="S575" s="12"/>
      <c r="T575" s="12"/>
    </row>
    <row r="576" spans="2:20" ht="14.25" x14ac:dyDescent="0.2">
      <c r="B576" s="20"/>
      <c r="C576" s="1018"/>
      <c r="E576" s="12"/>
      <c r="F576" s="12"/>
      <c r="G576" s="12"/>
      <c r="H576" s="12"/>
      <c r="I576" s="12"/>
      <c r="J576" s="12"/>
      <c r="K576" s="12"/>
      <c r="L576" s="12"/>
      <c r="M576" s="12"/>
      <c r="N576" s="12"/>
      <c r="O576" s="12"/>
      <c r="P576" s="12"/>
      <c r="Q576" s="12"/>
      <c r="R576" s="12"/>
      <c r="S576" s="12"/>
      <c r="T576" s="12"/>
    </row>
    <row r="577" spans="2:20" ht="14.25" x14ac:dyDescent="0.2">
      <c r="B577" s="20"/>
      <c r="C577" s="1018"/>
      <c r="E577" s="12"/>
      <c r="F577" s="12"/>
      <c r="G577" s="12"/>
      <c r="H577" s="12"/>
      <c r="I577" s="12"/>
      <c r="J577" s="12"/>
      <c r="K577" s="12"/>
      <c r="L577" s="12"/>
      <c r="M577" s="12"/>
      <c r="N577" s="12"/>
      <c r="O577" s="12"/>
      <c r="P577" s="12"/>
      <c r="Q577" s="12"/>
      <c r="R577" s="12"/>
      <c r="S577" s="12"/>
      <c r="T577" s="12"/>
    </row>
    <row r="578" spans="2:20" ht="14.25" x14ac:dyDescent="0.2">
      <c r="B578" s="20"/>
      <c r="C578" s="1018"/>
      <c r="E578" s="12"/>
      <c r="F578" s="12"/>
      <c r="G578" s="12"/>
      <c r="H578" s="12"/>
      <c r="I578" s="12"/>
      <c r="J578" s="12"/>
      <c r="K578" s="12"/>
      <c r="L578" s="12"/>
      <c r="M578" s="12"/>
      <c r="N578" s="12"/>
      <c r="O578" s="12"/>
      <c r="P578" s="12"/>
      <c r="Q578" s="12"/>
      <c r="R578" s="12"/>
      <c r="S578" s="12"/>
      <c r="T578" s="12"/>
    </row>
    <row r="579" spans="2:20" ht="14.25" x14ac:dyDescent="0.2">
      <c r="B579" s="20"/>
      <c r="C579" s="1018"/>
      <c r="E579" s="12"/>
      <c r="F579" s="12"/>
      <c r="G579" s="12"/>
      <c r="H579" s="12"/>
      <c r="I579" s="12"/>
      <c r="J579" s="12"/>
      <c r="K579" s="12"/>
      <c r="L579" s="12"/>
      <c r="M579" s="12"/>
      <c r="N579" s="12"/>
      <c r="O579" s="12"/>
      <c r="P579" s="12"/>
      <c r="Q579" s="12"/>
      <c r="R579" s="12"/>
      <c r="S579" s="12"/>
      <c r="T579" s="12"/>
    </row>
    <row r="580" spans="2:20" ht="14.25" x14ac:dyDescent="0.2">
      <c r="B580" s="20"/>
      <c r="C580" s="1018"/>
      <c r="E580" s="12"/>
      <c r="F580" s="12"/>
      <c r="G580" s="12"/>
      <c r="H580" s="12"/>
      <c r="I580" s="12"/>
      <c r="J580" s="12"/>
      <c r="K580" s="12"/>
      <c r="L580" s="12"/>
      <c r="M580" s="12"/>
      <c r="N580" s="12"/>
      <c r="O580" s="12"/>
      <c r="P580" s="12"/>
      <c r="Q580" s="12"/>
      <c r="R580" s="12"/>
      <c r="S580" s="12"/>
      <c r="T580" s="12"/>
    </row>
    <row r="581" spans="2:20" ht="14.25" x14ac:dyDescent="0.2">
      <c r="B581" s="20"/>
      <c r="C581" s="1018"/>
      <c r="E581" s="12"/>
      <c r="F581" s="12"/>
      <c r="G581" s="12"/>
      <c r="H581" s="12"/>
      <c r="I581" s="12"/>
      <c r="J581" s="12"/>
      <c r="K581" s="12"/>
      <c r="L581" s="12"/>
      <c r="M581" s="12"/>
      <c r="N581" s="12"/>
      <c r="O581" s="12"/>
      <c r="P581" s="12"/>
      <c r="Q581" s="12"/>
      <c r="R581" s="12"/>
      <c r="S581" s="12"/>
      <c r="T581" s="12"/>
    </row>
    <row r="582" spans="2:20" ht="14.25" x14ac:dyDescent="0.2">
      <c r="B582" s="20"/>
      <c r="C582" s="1018"/>
      <c r="E582" s="12"/>
      <c r="F582" s="12"/>
      <c r="G582" s="12"/>
      <c r="H582" s="12"/>
      <c r="I582" s="12"/>
      <c r="J582" s="12"/>
      <c r="K582" s="12"/>
      <c r="L582" s="12"/>
      <c r="M582" s="12"/>
      <c r="N582" s="12"/>
      <c r="O582" s="12"/>
      <c r="P582" s="12"/>
      <c r="Q582" s="12"/>
      <c r="R582" s="12"/>
      <c r="S582" s="12"/>
      <c r="T582" s="12"/>
    </row>
    <row r="583" spans="2:20" ht="14.25" x14ac:dyDescent="0.2">
      <c r="B583" s="20"/>
      <c r="C583" s="1018"/>
      <c r="E583" s="12"/>
      <c r="F583" s="12"/>
      <c r="G583" s="12"/>
      <c r="H583" s="12"/>
      <c r="I583" s="12"/>
      <c r="J583" s="12"/>
      <c r="K583" s="12"/>
      <c r="L583" s="12"/>
      <c r="M583" s="12"/>
      <c r="N583" s="12"/>
      <c r="O583" s="12"/>
      <c r="P583" s="12"/>
      <c r="Q583" s="12"/>
      <c r="R583" s="12"/>
      <c r="S583" s="12"/>
      <c r="T583" s="12"/>
    </row>
    <row r="584" spans="2:20" ht="14.25" x14ac:dyDescent="0.2">
      <c r="B584" s="20"/>
      <c r="C584" s="1018"/>
      <c r="E584" s="12"/>
      <c r="F584" s="12"/>
      <c r="G584" s="12"/>
      <c r="H584" s="12"/>
      <c r="I584" s="12"/>
      <c r="J584" s="12"/>
      <c r="K584" s="12"/>
      <c r="L584" s="12"/>
      <c r="M584" s="12"/>
      <c r="N584" s="12"/>
      <c r="O584" s="12"/>
      <c r="P584" s="12"/>
      <c r="Q584" s="12"/>
      <c r="R584" s="12"/>
      <c r="S584" s="12"/>
      <c r="T584" s="12"/>
    </row>
    <row r="585" spans="2:20" ht="14.25" x14ac:dyDescent="0.2">
      <c r="B585" s="20"/>
      <c r="C585" s="1018"/>
      <c r="E585" s="12"/>
      <c r="F585" s="12"/>
      <c r="G585" s="12"/>
      <c r="H585" s="12"/>
      <c r="I585" s="12"/>
      <c r="J585" s="12"/>
      <c r="K585" s="12"/>
      <c r="L585" s="12"/>
      <c r="M585" s="12"/>
      <c r="N585" s="12"/>
      <c r="O585" s="12"/>
      <c r="P585" s="12"/>
      <c r="Q585" s="12"/>
      <c r="R585" s="12"/>
      <c r="S585" s="12"/>
      <c r="T585" s="12"/>
    </row>
    <row r="586" spans="2:20" ht="14.25" x14ac:dyDescent="0.2">
      <c r="B586" s="20"/>
      <c r="C586" s="1018"/>
      <c r="E586" s="12"/>
      <c r="F586" s="12"/>
      <c r="G586" s="12"/>
      <c r="H586" s="12"/>
      <c r="I586" s="12"/>
      <c r="J586" s="12"/>
      <c r="K586" s="12"/>
      <c r="L586" s="12"/>
      <c r="M586" s="12"/>
      <c r="N586" s="12"/>
      <c r="O586" s="12"/>
      <c r="P586" s="12"/>
      <c r="Q586" s="12"/>
      <c r="R586" s="12"/>
      <c r="S586" s="12"/>
      <c r="T586" s="12"/>
    </row>
    <row r="587" spans="2:20" ht="14.25" x14ac:dyDescent="0.2">
      <c r="B587" s="20"/>
      <c r="C587" s="1018"/>
      <c r="E587" s="12"/>
      <c r="F587" s="12"/>
      <c r="G587" s="12"/>
      <c r="H587" s="12"/>
      <c r="I587" s="12"/>
      <c r="J587" s="12"/>
      <c r="K587" s="12"/>
      <c r="L587" s="12"/>
      <c r="M587" s="12"/>
      <c r="N587" s="12"/>
      <c r="O587" s="12"/>
      <c r="P587" s="12"/>
      <c r="Q587" s="12"/>
      <c r="R587" s="12"/>
      <c r="S587" s="12"/>
      <c r="T587" s="12"/>
    </row>
    <row r="588" spans="2:20" ht="14.25" x14ac:dyDescent="0.2">
      <c r="B588" s="20"/>
      <c r="C588" s="1018"/>
      <c r="E588" s="12"/>
      <c r="F588" s="12"/>
      <c r="G588" s="12"/>
      <c r="H588" s="12"/>
      <c r="I588" s="12"/>
      <c r="J588" s="12"/>
      <c r="K588" s="12"/>
      <c r="L588" s="12"/>
      <c r="M588" s="12"/>
      <c r="N588" s="12"/>
      <c r="O588" s="12"/>
      <c r="P588" s="12"/>
      <c r="Q588" s="12"/>
      <c r="R588" s="12"/>
      <c r="S588" s="12"/>
      <c r="T588" s="12"/>
    </row>
    <row r="589" spans="2:20" ht="14.25" x14ac:dyDescent="0.2">
      <c r="B589" s="20"/>
      <c r="C589" s="1018"/>
      <c r="E589" s="12"/>
      <c r="F589" s="12"/>
      <c r="G589" s="12"/>
      <c r="H589" s="12"/>
      <c r="I589" s="12"/>
      <c r="J589" s="12"/>
      <c r="K589" s="12"/>
      <c r="L589" s="12"/>
      <c r="M589" s="12"/>
      <c r="N589" s="12"/>
      <c r="O589" s="12"/>
      <c r="P589" s="12"/>
      <c r="Q589" s="12"/>
      <c r="R589" s="12"/>
      <c r="S589" s="12"/>
      <c r="T589" s="12"/>
    </row>
    <row r="590" spans="2:20" ht="14.25" x14ac:dyDescent="0.2">
      <c r="B590" s="20"/>
      <c r="C590" s="1018"/>
      <c r="E590" s="12"/>
      <c r="F590" s="12"/>
      <c r="G590" s="12"/>
      <c r="H590" s="12"/>
      <c r="I590" s="12"/>
      <c r="J590" s="12"/>
      <c r="K590" s="12"/>
      <c r="L590" s="12"/>
      <c r="M590" s="12"/>
      <c r="N590" s="12"/>
      <c r="O590" s="12"/>
      <c r="P590" s="12"/>
      <c r="Q590" s="12"/>
      <c r="R590" s="12"/>
      <c r="S590" s="12"/>
      <c r="T590" s="12"/>
    </row>
    <row r="591" spans="2:20" ht="14.25" x14ac:dyDescent="0.2">
      <c r="B591" s="20"/>
      <c r="C591" s="1018"/>
      <c r="E591" s="12"/>
      <c r="F591" s="12"/>
      <c r="G591" s="12"/>
      <c r="H591" s="12"/>
      <c r="I591" s="12"/>
      <c r="J591" s="12"/>
      <c r="K591" s="12"/>
      <c r="L591" s="12"/>
      <c r="M591" s="12"/>
      <c r="N591" s="12"/>
      <c r="O591" s="12"/>
      <c r="P591" s="12"/>
      <c r="Q591" s="12"/>
      <c r="R591" s="12"/>
      <c r="S591" s="12"/>
      <c r="T591" s="12"/>
    </row>
    <row r="592" spans="2:20" ht="14.25" x14ac:dyDescent="0.2">
      <c r="B592" s="20"/>
      <c r="C592" s="1018"/>
      <c r="E592" s="12"/>
      <c r="F592" s="12"/>
      <c r="G592" s="12"/>
      <c r="H592" s="12"/>
      <c r="I592" s="12"/>
      <c r="J592" s="12"/>
      <c r="K592" s="12"/>
      <c r="L592" s="12"/>
      <c r="M592" s="12"/>
      <c r="N592" s="12"/>
      <c r="O592" s="12"/>
      <c r="P592" s="12"/>
      <c r="Q592" s="12"/>
      <c r="R592" s="12"/>
      <c r="S592" s="12"/>
      <c r="T592" s="12"/>
    </row>
    <row r="593" spans="2:20" ht="14.25" x14ac:dyDescent="0.2">
      <c r="B593" s="20"/>
      <c r="C593" s="1018"/>
      <c r="E593" s="12"/>
      <c r="F593" s="12"/>
      <c r="G593" s="12"/>
      <c r="H593" s="12"/>
      <c r="I593" s="12"/>
      <c r="J593" s="12"/>
      <c r="K593" s="12"/>
      <c r="L593" s="12"/>
      <c r="M593" s="12"/>
      <c r="N593" s="12"/>
      <c r="O593" s="12"/>
      <c r="P593" s="12"/>
      <c r="Q593" s="12"/>
      <c r="R593" s="12"/>
      <c r="S593" s="12"/>
      <c r="T593" s="12"/>
    </row>
    <row r="594" spans="2:20" ht="14.25" x14ac:dyDescent="0.2">
      <c r="B594" s="20"/>
      <c r="C594" s="1018"/>
      <c r="E594" s="12"/>
      <c r="F594" s="12"/>
      <c r="G594" s="12"/>
      <c r="H594" s="12"/>
      <c r="I594" s="12"/>
      <c r="J594" s="12"/>
      <c r="K594" s="12"/>
      <c r="L594" s="12"/>
      <c r="M594" s="12"/>
      <c r="N594" s="12"/>
      <c r="O594" s="12"/>
      <c r="P594" s="12"/>
      <c r="Q594" s="12"/>
      <c r="R594" s="12"/>
      <c r="S594" s="12"/>
      <c r="T594" s="12"/>
    </row>
    <row r="595" spans="2:20" ht="14.25" x14ac:dyDescent="0.2">
      <c r="B595" s="20"/>
      <c r="C595" s="1018"/>
      <c r="E595" s="12"/>
      <c r="F595" s="12"/>
      <c r="G595" s="12"/>
      <c r="H595" s="12"/>
      <c r="I595" s="12"/>
      <c r="J595" s="12"/>
      <c r="K595" s="12"/>
      <c r="L595" s="12"/>
      <c r="M595" s="12"/>
      <c r="N595" s="12"/>
      <c r="O595" s="12"/>
      <c r="P595" s="12"/>
      <c r="Q595" s="12"/>
      <c r="R595" s="12"/>
      <c r="S595" s="12"/>
      <c r="T595" s="12"/>
    </row>
    <row r="596" spans="2:20" ht="14.25" x14ac:dyDescent="0.2">
      <c r="B596" s="20"/>
      <c r="C596" s="1018"/>
      <c r="E596" s="12"/>
      <c r="F596" s="12"/>
      <c r="G596" s="12"/>
      <c r="H596" s="12"/>
      <c r="I596" s="12"/>
      <c r="J596" s="12"/>
      <c r="K596" s="12"/>
      <c r="L596" s="12"/>
      <c r="M596" s="12"/>
      <c r="N596" s="12"/>
      <c r="O596" s="12"/>
      <c r="P596" s="12"/>
      <c r="Q596" s="12"/>
      <c r="R596" s="12"/>
      <c r="S596" s="12"/>
      <c r="T596" s="12"/>
    </row>
    <row r="597" spans="2:20" ht="14.25" x14ac:dyDescent="0.2">
      <c r="B597" s="20"/>
      <c r="C597" s="1018"/>
      <c r="E597" s="12"/>
      <c r="F597" s="12"/>
      <c r="G597" s="12"/>
      <c r="H597" s="12"/>
      <c r="I597" s="12"/>
      <c r="J597" s="12"/>
      <c r="K597" s="12"/>
      <c r="L597" s="12"/>
      <c r="M597" s="12"/>
      <c r="N597" s="12"/>
      <c r="O597" s="12"/>
      <c r="P597" s="12"/>
      <c r="Q597" s="12"/>
      <c r="R597" s="12"/>
      <c r="S597" s="12"/>
      <c r="T597" s="12"/>
    </row>
    <row r="598" spans="2:20" ht="14.25" x14ac:dyDescent="0.2">
      <c r="B598" s="20"/>
      <c r="C598" s="1018"/>
      <c r="E598" s="12"/>
      <c r="F598" s="12"/>
      <c r="G598" s="12"/>
      <c r="H598" s="12"/>
      <c r="I598" s="12"/>
      <c r="J598" s="12"/>
      <c r="K598" s="12"/>
      <c r="L598" s="12"/>
      <c r="M598" s="12"/>
      <c r="N598" s="12"/>
      <c r="O598" s="12"/>
      <c r="P598" s="12"/>
      <c r="Q598" s="12"/>
      <c r="R598" s="12"/>
      <c r="S598" s="12"/>
      <c r="T598" s="12"/>
    </row>
    <row r="599" spans="2:20" ht="14.25" x14ac:dyDescent="0.2">
      <c r="B599" s="20"/>
      <c r="C599" s="1018"/>
      <c r="E599" s="12"/>
      <c r="F599" s="12"/>
      <c r="G599" s="12"/>
      <c r="H599" s="12"/>
      <c r="I599" s="12"/>
      <c r="J599" s="12"/>
      <c r="K599" s="12"/>
      <c r="L599" s="12"/>
      <c r="M599" s="12"/>
      <c r="N599" s="12"/>
      <c r="O599" s="12"/>
      <c r="P599" s="12"/>
      <c r="Q599" s="12"/>
      <c r="R599" s="12"/>
      <c r="S599" s="12"/>
      <c r="T599" s="12"/>
    </row>
    <row r="600" spans="2:20" ht="14.25" x14ac:dyDescent="0.2">
      <c r="B600" s="20"/>
      <c r="C600" s="1018"/>
      <c r="E600" s="12"/>
      <c r="F600" s="12"/>
      <c r="G600" s="12"/>
      <c r="H600" s="12"/>
      <c r="I600" s="12"/>
      <c r="J600" s="12"/>
      <c r="K600" s="12"/>
      <c r="L600" s="12"/>
      <c r="M600" s="12"/>
      <c r="N600" s="12"/>
      <c r="O600" s="12"/>
      <c r="P600" s="12"/>
      <c r="Q600" s="12"/>
      <c r="R600" s="12"/>
      <c r="S600" s="12"/>
      <c r="T600" s="12"/>
    </row>
    <row r="601" spans="2:20" ht="14.25" x14ac:dyDescent="0.2">
      <c r="B601" s="20"/>
      <c r="C601" s="1018"/>
      <c r="E601" s="12"/>
      <c r="F601" s="12"/>
      <c r="G601" s="12"/>
      <c r="H601" s="12"/>
      <c r="I601" s="12"/>
      <c r="J601" s="12"/>
      <c r="K601" s="12"/>
      <c r="L601" s="12"/>
      <c r="M601" s="12"/>
      <c r="N601" s="12"/>
      <c r="O601" s="12"/>
      <c r="P601" s="12"/>
      <c r="Q601" s="12"/>
      <c r="R601" s="12"/>
      <c r="S601" s="12"/>
      <c r="T601" s="12"/>
    </row>
    <row r="602" spans="2:20" ht="14.25" x14ac:dyDescent="0.2">
      <c r="B602" s="20"/>
      <c r="C602" s="1018"/>
      <c r="E602" s="12"/>
      <c r="F602" s="12"/>
      <c r="G602" s="12"/>
      <c r="H602" s="12"/>
      <c r="I602" s="12"/>
      <c r="J602" s="12"/>
      <c r="K602" s="12"/>
      <c r="L602" s="12"/>
      <c r="M602" s="12"/>
      <c r="N602" s="12"/>
      <c r="O602" s="12"/>
      <c r="P602" s="12"/>
      <c r="Q602" s="12"/>
      <c r="R602" s="12"/>
      <c r="S602" s="12"/>
      <c r="T602" s="12"/>
    </row>
    <row r="603" spans="2:20" ht="14.25" x14ac:dyDescent="0.2">
      <c r="B603" s="20"/>
      <c r="C603" s="1018"/>
      <c r="E603" s="12"/>
      <c r="F603" s="12"/>
      <c r="G603" s="12"/>
      <c r="H603" s="12"/>
      <c r="I603" s="12"/>
      <c r="J603" s="12"/>
      <c r="K603" s="12"/>
      <c r="L603" s="12"/>
      <c r="M603" s="12"/>
      <c r="N603" s="12"/>
      <c r="O603" s="12"/>
      <c r="P603" s="12"/>
      <c r="Q603" s="12"/>
      <c r="R603" s="12"/>
      <c r="S603" s="12"/>
      <c r="T603" s="12"/>
    </row>
    <row r="604" spans="2:20" ht="14.25" x14ac:dyDescent="0.2">
      <c r="B604" s="20"/>
      <c r="C604" s="1018"/>
      <c r="E604" s="12"/>
      <c r="F604" s="12"/>
      <c r="G604" s="12"/>
      <c r="H604" s="12"/>
      <c r="I604" s="12"/>
      <c r="J604" s="12"/>
      <c r="K604" s="12"/>
      <c r="L604" s="12"/>
      <c r="M604" s="12"/>
      <c r="N604" s="12"/>
      <c r="O604" s="12"/>
      <c r="P604" s="12"/>
      <c r="Q604" s="12"/>
      <c r="R604" s="12"/>
      <c r="S604" s="12"/>
      <c r="T604" s="12"/>
    </row>
    <row r="605" spans="2:20" ht="14.25" x14ac:dyDescent="0.2">
      <c r="B605" s="20"/>
      <c r="C605" s="1018"/>
      <c r="E605" s="12"/>
      <c r="F605" s="12"/>
      <c r="G605" s="12"/>
      <c r="H605" s="12"/>
      <c r="I605" s="12"/>
      <c r="J605" s="12"/>
      <c r="K605" s="12"/>
      <c r="L605" s="12"/>
      <c r="M605" s="12"/>
      <c r="N605" s="12"/>
      <c r="O605" s="12"/>
      <c r="P605" s="12"/>
      <c r="Q605" s="12"/>
      <c r="R605" s="12"/>
      <c r="S605" s="12"/>
      <c r="T605" s="12"/>
    </row>
    <row r="606" spans="2:20" ht="14.25" x14ac:dyDescent="0.2">
      <c r="B606" s="20"/>
      <c r="C606" s="1018"/>
      <c r="E606" s="12"/>
      <c r="F606" s="12"/>
      <c r="G606" s="12"/>
      <c r="H606" s="12"/>
      <c r="I606" s="12"/>
      <c r="J606" s="12"/>
      <c r="K606" s="12"/>
      <c r="L606" s="12"/>
      <c r="M606" s="12"/>
      <c r="N606" s="12"/>
      <c r="O606" s="12"/>
      <c r="P606" s="12"/>
      <c r="Q606" s="12"/>
      <c r="R606" s="12"/>
      <c r="S606" s="12"/>
      <c r="T606" s="12"/>
    </row>
    <row r="607" spans="2:20" ht="14.25" x14ac:dyDescent="0.2">
      <c r="B607" s="20"/>
      <c r="C607" s="1018"/>
      <c r="E607" s="12"/>
      <c r="F607" s="12"/>
      <c r="G607" s="12"/>
      <c r="H607" s="12"/>
      <c r="I607" s="12"/>
      <c r="J607" s="12"/>
      <c r="K607" s="12"/>
      <c r="L607" s="12"/>
      <c r="M607" s="12"/>
      <c r="N607" s="12"/>
      <c r="O607" s="12"/>
      <c r="P607" s="12"/>
      <c r="Q607" s="12"/>
      <c r="R607" s="12"/>
      <c r="S607" s="12"/>
      <c r="T607" s="12"/>
    </row>
    <row r="608" spans="2:20" ht="14.25" x14ac:dyDescent="0.2">
      <c r="B608" s="20"/>
      <c r="C608" s="1018"/>
      <c r="E608" s="12"/>
      <c r="F608" s="12"/>
      <c r="G608" s="12"/>
      <c r="H608" s="12"/>
      <c r="I608" s="12"/>
      <c r="J608" s="12"/>
      <c r="K608" s="12"/>
      <c r="L608" s="12"/>
      <c r="M608" s="12"/>
      <c r="N608" s="12"/>
      <c r="O608" s="12"/>
      <c r="P608" s="12"/>
      <c r="Q608" s="12"/>
      <c r="R608" s="12"/>
      <c r="S608" s="12"/>
      <c r="T608" s="12"/>
    </row>
    <row r="609" spans="2:20" ht="14.25" x14ac:dyDescent="0.2">
      <c r="B609" s="20"/>
      <c r="C609" s="1018"/>
      <c r="E609" s="12"/>
      <c r="F609" s="12"/>
      <c r="G609" s="12"/>
      <c r="H609" s="12"/>
      <c r="I609" s="12"/>
      <c r="J609" s="12"/>
      <c r="K609" s="12"/>
      <c r="L609" s="12"/>
      <c r="M609" s="12"/>
      <c r="N609" s="12"/>
      <c r="O609" s="12"/>
      <c r="P609" s="12"/>
      <c r="Q609" s="12"/>
      <c r="R609" s="12"/>
      <c r="S609" s="12"/>
      <c r="T609" s="12"/>
    </row>
    <row r="610" spans="2:20" ht="14.25" x14ac:dyDescent="0.2">
      <c r="B610" s="20"/>
      <c r="C610" s="1018"/>
      <c r="E610" s="12"/>
      <c r="F610" s="12"/>
      <c r="G610" s="12"/>
      <c r="H610" s="12"/>
      <c r="I610" s="12"/>
      <c r="J610" s="12"/>
      <c r="K610" s="12"/>
      <c r="L610" s="12"/>
      <c r="M610" s="12"/>
      <c r="N610" s="12"/>
      <c r="O610" s="12"/>
      <c r="P610" s="12"/>
      <c r="Q610" s="12"/>
      <c r="R610" s="12"/>
      <c r="S610" s="12"/>
      <c r="T610" s="12"/>
    </row>
    <row r="611" spans="2:20" ht="14.25" x14ac:dyDescent="0.2">
      <c r="B611" s="20"/>
      <c r="C611" s="1018"/>
      <c r="E611" s="12"/>
      <c r="F611" s="12"/>
      <c r="G611" s="12"/>
      <c r="H611" s="12"/>
      <c r="I611" s="12"/>
      <c r="J611" s="12"/>
      <c r="K611" s="12"/>
      <c r="L611" s="12"/>
      <c r="M611" s="12"/>
      <c r="N611" s="12"/>
      <c r="O611" s="12"/>
      <c r="P611" s="12"/>
      <c r="Q611" s="12"/>
      <c r="R611" s="12"/>
      <c r="S611" s="12"/>
      <c r="T611" s="12"/>
    </row>
    <row r="612" spans="2:20" ht="14.25" x14ac:dyDescent="0.2">
      <c r="B612" s="20"/>
      <c r="C612" s="1018"/>
      <c r="E612" s="12"/>
      <c r="F612" s="12"/>
      <c r="G612" s="12"/>
      <c r="H612" s="12"/>
      <c r="I612" s="12"/>
      <c r="J612" s="12"/>
      <c r="K612" s="12"/>
      <c r="L612" s="12"/>
      <c r="M612" s="12"/>
      <c r="N612" s="12"/>
      <c r="O612" s="12"/>
      <c r="P612" s="12"/>
      <c r="Q612" s="12"/>
      <c r="R612" s="12"/>
      <c r="S612" s="12"/>
      <c r="T612" s="12"/>
    </row>
    <row r="613" spans="2:20" ht="14.25" x14ac:dyDescent="0.2">
      <c r="B613" s="20"/>
      <c r="C613" s="1018"/>
      <c r="E613" s="12"/>
      <c r="F613" s="12"/>
      <c r="G613" s="12"/>
      <c r="H613" s="12"/>
      <c r="I613" s="12"/>
      <c r="J613" s="12"/>
      <c r="K613" s="12"/>
      <c r="L613" s="12"/>
      <c r="M613" s="12"/>
      <c r="N613" s="12"/>
      <c r="O613" s="12"/>
      <c r="P613" s="12"/>
      <c r="Q613" s="12"/>
      <c r="R613" s="12"/>
      <c r="S613" s="12"/>
      <c r="T613" s="12"/>
    </row>
    <row r="614" spans="2:20" ht="14.25" x14ac:dyDescent="0.2">
      <c r="B614" s="20"/>
      <c r="C614" s="1018"/>
      <c r="E614" s="12"/>
      <c r="F614" s="12"/>
      <c r="G614" s="12"/>
      <c r="H614" s="12"/>
      <c r="I614" s="12"/>
      <c r="J614" s="12"/>
      <c r="K614" s="12"/>
      <c r="L614" s="12"/>
      <c r="M614" s="12"/>
      <c r="N614" s="12"/>
      <c r="O614" s="12"/>
      <c r="P614" s="12"/>
      <c r="Q614" s="12"/>
      <c r="R614" s="12"/>
      <c r="S614" s="12"/>
      <c r="T614" s="12"/>
    </row>
    <row r="615" spans="2:20" ht="14.25" x14ac:dyDescent="0.2">
      <c r="B615" s="20"/>
      <c r="C615" s="1018"/>
      <c r="E615" s="12"/>
      <c r="F615" s="12"/>
      <c r="G615" s="12"/>
      <c r="H615" s="12"/>
      <c r="I615" s="12"/>
      <c r="J615" s="12"/>
      <c r="K615" s="12"/>
      <c r="L615" s="12"/>
      <c r="M615" s="12"/>
      <c r="N615" s="12"/>
      <c r="O615" s="12"/>
      <c r="P615" s="12"/>
      <c r="Q615" s="12"/>
      <c r="R615" s="12"/>
      <c r="S615" s="12"/>
      <c r="T615" s="12"/>
    </row>
    <row r="616" spans="2:20" ht="14.25" x14ac:dyDescent="0.2">
      <c r="B616" s="20"/>
      <c r="C616" s="1018"/>
      <c r="E616" s="12"/>
      <c r="F616" s="12"/>
      <c r="G616" s="12"/>
      <c r="H616" s="12"/>
      <c r="I616" s="12"/>
      <c r="J616" s="12"/>
      <c r="K616" s="12"/>
      <c r="L616" s="12"/>
      <c r="M616" s="12"/>
      <c r="N616" s="12"/>
      <c r="O616" s="12"/>
      <c r="P616" s="12"/>
      <c r="Q616" s="12"/>
      <c r="R616" s="12"/>
      <c r="S616" s="12"/>
      <c r="T616" s="12"/>
    </row>
    <row r="617" spans="2:20" ht="14.25" x14ac:dyDescent="0.2">
      <c r="B617" s="20"/>
      <c r="C617" s="1018"/>
      <c r="E617" s="12"/>
      <c r="F617" s="12"/>
      <c r="G617" s="12"/>
      <c r="H617" s="12"/>
      <c r="I617" s="12"/>
      <c r="J617" s="12"/>
      <c r="K617" s="12"/>
      <c r="L617" s="12"/>
      <c r="M617" s="12"/>
      <c r="N617" s="12"/>
      <c r="O617" s="12"/>
      <c r="P617" s="12"/>
      <c r="Q617" s="12"/>
      <c r="R617" s="12"/>
      <c r="S617" s="12"/>
      <c r="T617" s="12"/>
    </row>
    <row r="618" spans="2:20" ht="14.25" x14ac:dyDescent="0.2">
      <c r="B618" s="20"/>
      <c r="C618" s="1018"/>
      <c r="E618" s="12"/>
      <c r="F618" s="12"/>
      <c r="G618" s="12"/>
      <c r="H618" s="12"/>
      <c r="I618" s="12"/>
      <c r="J618" s="12"/>
      <c r="K618" s="12"/>
      <c r="L618" s="12"/>
      <c r="M618" s="12"/>
      <c r="N618" s="12"/>
      <c r="O618" s="12"/>
      <c r="P618" s="12"/>
      <c r="Q618" s="12"/>
      <c r="R618" s="12"/>
      <c r="S618" s="12"/>
      <c r="T618" s="12"/>
    </row>
    <row r="619" spans="2:20" ht="14.25" x14ac:dyDescent="0.2">
      <c r="B619" s="20"/>
      <c r="C619" s="1018"/>
      <c r="E619" s="12"/>
      <c r="F619" s="12"/>
      <c r="G619" s="12"/>
      <c r="H619" s="12"/>
      <c r="I619" s="12"/>
      <c r="J619" s="12"/>
      <c r="K619" s="12"/>
      <c r="L619" s="12"/>
      <c r="M619" s="12"/>
      <c r="N619" s="12"/>
      <c r="O619" s="12"/>
      <c r="P619" s="12"/>
      <c r="Q619" s="12"/>
      <c r="R619" s="12"/>
      <c r="S619" s="12"/>
      <c r="T619" s="12"/>
    </row>
    <row r="620" spans="2:20" ht="14.25" x14ac:dyDescent="0.2">
      <c r="B620" s="20"/>
      <c r="C620" s="1018"/>
      <c r="E620" s="12"/>
      <c r="F620" s="12"/>
      <c r="G620" s="12"/>
      <c r="H620" s="12"/>
      <c r="I620" s="12"/>
      <c r="J620" s="12"/>
      <c r="K620" s="12"/>
      <c r="L620" s="12"/>
      <c r="M620" s="12"/>
      <c r="N620" s="12"/>
      <c r="O620" s="12"/>
      <c r="P620" s="12"/>
      <c r="Q620" s="12"/>
      <c r="R620" s="12"/>
      <c r="S620" s="12"/>
      <c r="T620" s="12"/>
    </row>
    <row r="621" spans="2:20" ht="14.25" x14ac:dyDescent="0.2">
      <c r="B621" s="20"/>
      <c r="C621" s="1018"/>
      <c r="E621" s="12"/>
      <c r="F621" s="12"/>
      <c r="G621" s="12"/>
      <c r="H621" s="12"/>
      <c r="I621" s="12"/>
      <c r="J621" s="12"/>
      <c r="K621" s="12"/>
      <c r="L621" s="12"/>
      <c r="M621" s="12"/>
      <c r="N621" s="12"/>
      <c r="O621" s="12"/>
      <c r="P621" s="12"/>
      <c r="Q621" s="12"/>
      <c r="R621" s="12"/>
      <c r="S621" s="12"/>
      <c r="T621" s="12"/>
    </row>
    <row r="622" spans="2:20" ht="14.25" x14ac:dyDescent="0.2">
      <c r="B622" s="20"/>
      <c r="C622" s="1018"/>
      <c r="E622" s="12"/>
      <c r="F622" s="12"/>
      <c r="G622" s="12"/>
      <c r="H622" s="12"/>
      <c r="I622" s="12"/>
      <c r="J622" s="12"/>
      <c r="K622" s="12"/>
      <c r="L622" s="12"/>
      <c r="M622" s="12"/>
      <c r="N622" s="12"/>
      <c r="O622" s="12"/>
      <c r="P622" s="12"/>
      <c r="Q622" s="12"/>
      <c r="R622" s="12"/>
      <c r="S622" s="12"/>
      <c r="T622" s="12"/>
    </row>
    <row r="623" spans="2:20" ht="14.25" x14ac:dyDescent="0.2">
      <c r="B623" s="20"/>
      <c r="C623" s="1018"/>
      <c r="E623" s="12"/>
      <c r="F623" s="12"/>
      <c r="G623" s="12"/>
      <c r="H623" s="12"/>
      <c r="I623" s="12"/>
      <c r="J623" s="12"/>
      <c r="K623" s="12"/>
      <c r="L623" s="12"/>
      <c r="M623" s="12"/>
      <c r="N623" s="12"/>
      <c r="O623" s="12"/>
      <c r="P623" s="12"/>
      <c r="Q623" s="12"/>
      <c r="R623" s="12"/>
      <c r="S623" s="12"/>
      <c r="T623" s="12"/>
    </row>
  </sheetData>
  <sheetProtection password="C7E8" sheet="1" objects="1" scenarios="1"/>
  <mergeCells count="161">
    <mergeCell ref="DF4:DM4"/>
    <mergeCell ref="DN4:DU4"/>
    <mergeCell ref="V4:AE4"/>
    <mergeCell ref="AF4:AO4"/>
    <mergeCell ref="AP4:AY4"/>
    <mergeCell ref="AZ4:BI4"/>
    <mergeCell ref="BJ4:BQ4"/>
    <mergeCell ref="BR4:BY4"/>
    <mergeCell ref="GJ4:GW4"/>
    <mergeCell ref="CP4:CW4"/>
    <mergeCell ref="CX4:DE4"/>
    <mergeCell ref="BZ4:CG4"/>
    <mergeCell ref="CH4:CO4"/>
    <mergeCell ref="GX4:HK4"/>
    <mergeCell ref="HL4:HY4"/>
    <mergeCell ref="HZ4:IM4"/>
    <mergeCell ref="IN4:JA4"/>
    <mergeCell ref="JB4:JS4"/>
    <mergeCell ref="DV4:EC4"/>
    <mergeCell ref="ED4:EK4"/>
    <mergeCell ref="EL4:ES4"/>
    <mergeCell ref="ET4:FG4"/>
    <mergeCell ref="FH4:FU4"/>
    <mergeCell ref="FV4:GI4"/>
    <mergeCell ref="SJ4:TH4"/>
    <mergeCell ref="MT4:NF4"/>
    <mergeCell ref="NG4:NS4"/>
    <mergeCell ref="NT4:OF4"/>
    <mergeCell ref="OG4:OS4"/>
    <mergeCell ref="OT4:OW5"/>
    <mergeCell ref="OX4:PB5"/>
    <mergeCell ref="JT4:KF4"/>
    <mergeCell ref="KG4:KS4"/>
    <mergeCell ref="KT4:LF4"/>
    <mergeCell ref="LG4:LS4"/>
    <mergeCell ref="LT4:MF4"/>
    <mergeCell ref="MG4:MS4"/>
    <mergeCell ref="SJ5:TH5"/>
    <mergeCell ref="PC4:PT4"/>
    <mergeCell ref="PU4:QB4"/>
    <mergeCell ref="QC4:QK4"/>
    <mergeCell ref="QL4:RJ4"/>
    <mergeCell ref="RK4:SI4"/>
    <mergeCell ref="KG5:KS5"/>
    <mergeCell ref="KT5:LF5"/>
    <mergeCell ref="LG5:LS5"/>
    <mergeCell ref="VT4:VZ4"/>
    <mergeCell ref="WA4:WG4"/>
    <mergeCell ref="WH4:WK4"/>
    <mergeCell ref="TI4:TO4"/>
    <mergeCell ref="TP4:TV4"/>
    <mergeCell ref="TW4:UC4"/>
    <mergeCell ref="UD4:UJ4"/>
    <mergeCell ref="UK4:UQ4"/>
    <mergeCell ref="UR4:UX4"/>
    <mergeCell ref="ADN4:AEP4"/>
    <mergeCell ref="V5:W5"/>
    <mergeCell ref="X5:Y5"/>
    <mergeCell ref="Z5:AE5"/>
    <mergeCell ref="AF5:AG5"/>
    <mergeCell ref="AH5:AI5"/>
    <mergeCell ref="AJ5:AO5"/>
    <mergeCell ref="AP5:AQ5"/>
    <mergeCell ref="AR5:AS5"/>
    <mergeCell ref="YU4:ZN4"/>
    <mergeCell ref="ZO4:AAA4"/>
    <mergeCell ref="AAB4:AAN4"/>
    <mergeCell ref="AAO4:AAX4"/>
    <mergeCell ref="AAY4:ABK4"/>
    <mergeCell ref="ABL4:ABW4"/>
    <mergeCell ref="WL4:WO4"/>
    <mergeCell ref="WP4:WS4"/>
    <mergeCell ref="WT4:WW4"/>
    <mergeCell ref="WX4:XA4"/>
    <mergeCell ref="XB4:XD4"/>
    <mergeCell ref="XE4:YM4"/>
    <mergeCell ref="UY4:VE4"/>
    <mergeCell ref="VF4:VM4"/>
    <mergeCell ref="VN4:VS4"/>
    <mergeCell ref="ED5:EK5"/>
    <mergeCell ref="EL5:ES5"/>
    <mergeCell ref="ET5:FG5"/>
    <mergeCell ref="FH5:FU5"/>
    <mergeCell ref="FV5:GI5"/>
    <mergeCell ref="BZ5:CG5"/>
    <mergeCell ref="CH5:CO5"/>
    <mergeCell ref="CP5:CW5"/>
    <mergeCell ref="CX5:DE5"/>
    <mergeCell ref="DF5:DM5"/>
    <mergeCell ref="DN5:DU5"/>
    <mergeCell ref="DV5:EC5"/>
    <mergeCell ref="JB5:JG5"/>
    <mergeCell ref="JH5:JM5"/>
    <mergeCell ref="UK5:UQ5"/>
    <mergeCell ref="UR5:UX5"/>
    <mergeCell ref="LT5:MF5"/>
    <mergeCell ref="MG5:MS5"/>
    <mergeCell ref="MT5:NF5"/>
    <mergeCell ref="NG5:NS5"/>
    <mergeCell ref="NT5:OF5"/>
    <mergeCell ref="OG5:OS5"/>
    <mergeCell ref="JN5:JS5"/>
    <mergeCell ref="JT5:KF5"/>
    <mergeCell ref="UY5:VE5"/>
    <mergeCell ref="VF5:VM5"/>
    <mergeCell ref="TI5:TO5"/>
    <mergeCell ref="PC5:PE5"/>
    <mergeCell ref="PF5:PH5"/>
    <mergeCell ref="PI5:PK5"/>
    <mergeCell ref="PL5:PN5"/>
    <mergeCell ref="PO5:PQ5"/>
    <mergeCell ref="PR5:PT5"/>
    <mergeCell ref="RK5:SI5"/>
    <mergeCell ref="TP5:TV5"/>
    <mergeCell ref="TW5:UC5"/>
    <mergeCell ref="UD5:UJ5"/>
    <mergeCell ref="A128:A130"/>
    <mergeCell ref="A98:A111"/>
    <mergeCell ref="A94:A96"/>
    <mergeCell ref="A113:A118"/>
    <mergeCell ref="A120:A126"/>
    <mergeCell ref="A81:A92"/>
    <mergeCell ref="PU5:QB5"/>
    <mergeCell ref="QC5:QK5"/>
    <mergeCell ref="QL5:RJ5"/>
    <mergeCell ref="A37:A79"/>
    <mergeCell ref="AT5:AY5"/>
    <mergeCell ref="AZ5:BA5"/>
    <mergeCell ref="BB5:BC5"/>
    <mergeCell ref="BD5:BI5"/>
    <mergeCell ref="BJ5:BQ5"/>
    <mergeCell ref="BR5:BY5"/>
    <mergeCell ref="GJ5:GW5"/>
    <mergeCell ref="GX5:HK5"/>
    <mergeCell ref="HL5:HY5"/>
    <mergeCell ref="HZ5:IM5"/>
    <mergeCell ref="IN5:JA5"/>
    <mergeCell ref="AEQ4:AGC4"/>
    <mergeCell ref="AEQ5:AGC5"/>
    <mergeCell ref="AGD4:AHP4"/>
    <mergeCell ref="AGD5:AHP5"/>
    <mergeCell ref="VN5:VS5"/>
    <mergeCell ref="VT5:VZ5"/>
    <mergeCell ref="WA5:WG5"/>
    <mergeCell ref="WH5:WK5"/>
    <mergeCell ref="WL5:WO5"/>
    <mergeCell ref="ABX5:ADM5"/>
    <mergeCell ref="ADN5:AEP5"/>
    <mergeCell ref="YU5:ZN5"/>
    <mergeCell ref="ZO5:AAA5"/>
    <mergeCell ref="AAB5:AAN5"/>
    <mergeCell ref="AAO5:AAX5"/>
    <mergeCell ref="AAY5:ABK5"/>
    <mergeCell ref="ABL5:ABW5"/>
    <mergeCell ref="WP5:WS5"/>
    <mergeCell ref="WT5:WW5"/>
    <mergeCell ref="WX5:XA5"/>
    <mergeCell ref="XB5:XD5"/>
    <mergeCell ref="XE5:YM5"/>
    <mergeCell ref="YN5:YT5"/>
    <mergeCell ref="ABX4:ADM4"/>
  </mergeCells>
  <hyperlinks>
    <hyperlink ref="HL5:HY5" r:id="rId1" display="2015/16 - Year R"/>
    <hyperlink ref="FH5:FU5" r:id="rId2" display="2015/16 - Year 6"/>
    <hyperlink ref="ET5:FG5" r:id="rId3" display="2016/17 - Year 6"/>
    <hyperlink ref="GX5:HK5" r:id="rId4" display="2016/17 - Year R"/>
    <hyperlink ref="HZ5:IM5" r:id="rId5" display="2014/15 - Year R"/>
    <hyperlink ref="FV5:GI5" r:id="rId6" display="2014/15 - Year 6"/>
    <hyperlink ref="GJ5:GW5" r:id="rId7" display="2013/14 - Year 6"/>
    <hyperlink ref="IN5:JA5" r:id="rId8" display="2013/14 - Year R"/>
    <hyperlink ref="PU5:QA5" r:id="rId9" display="2016 - age of mother"/>
    <hyperlink ref="QC5:QK5" r:id="rId10" display="Birth Summary (ONS)"/>
    <hyperlink ref="U48" r:id="rId11"/>
    <hyperlink ref="U70" r:id="rId12"/>
    <hyperlink ref="U67" r:id="rId13"/>
    <hyperlink ref="U47" r:id="rId14"/>
    <hyperlink ref="U69" r:id="rId15"/>
    <hyperlink ref="U49" r:id="rId16"/>
    <hyperlink ref="U50" r:id="rId17"/>
    <hyperlink ref="U51" r:id="rId18"/>
    <hyperlink ref="U63" r:id="rId19"/>
    <hyperlink ref="U46" r:id="rId20"/>
    <hyperlink ref="U61" r:id="rId21"/>
    <hyperlink ref="U71" r:id="rId22"/>
    <hyperlink ref="U44" r:id="rId23"/>
    <hyperlink ref="U45" r:id="rId24"/>
    <hyperlink ref="U53" r:id="rId25"/>
    <hyperlink ref="U54:U58" r:id="rId26" display="Group Report"/>
    <hyperlink ref="U41" r:id="rId27"/>
    <hyperlink ref="U42:U43" r:id="rId28" display="Group Report"/>
    <hyperlink ref="U77" r:id="rId29"/>
    <hyperlink ref="U79" r:id="rId30"/>
    <hyperlink ref="U37" r:id="rId31"/>
    <hyperlink ref="U38" r:id="rId32"/>
    <hyperlink ref="U40" r:id="rId33"/>
  </hyperlinks>
  <pageMargins left="0.7" right="0.7" top="0.75" bottom="0.75" header="0.3" footer="0.3"/>
  <pageSetup paperSize="9" orientation="portrait" verticalDpi="0" r:id="rId3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AXT216"/>
  <sheetViews>
    <sheetView showGridLines="0" zoomScale="90" zoomScaleNormal="90" workbookViewId="0">
      <pane xSplit="3" ySplit="5" topLeftCell="D6" activePane="bottomRight" state="frozen"/>
      <selection pane="topRight" activeCell="E1" sqref="E1"/>
      <selection pane="bottomLeft" activeCell="A4" sqref="A4"/>
      <selection pane="bottomRight" activeCell="B1" sqref="B1"/>
    </sheetView>
  </sheetViews>
  <sheetFormatPr defaultRowHeight="12.75" x14ac:dyDescent="0.2"/>
  <cols>
    <col min="1" max="1" width="2.3984375" style="1" hidden="1" customWidth="1"/>
    <col min="2" max="2" width="17.296875" style="1" bestFit="1" customWidth="1"/>
    <col min="3" max="3" width="21.19921875" style="394" customWidth="1"/>
    <col min="4" max="5" width="9.796875" style="1" customWidth="1"/>
    <col min="6" max="8" width="9.796875" style="21" customWidth="1"/>
    <col min="9" max="10" width="9.796875" style="1" customWidth="1"/>
    <col min="11" max="13" width="9.796875" style="21" customWidth="1"/>
    <col min="14" max="15" width="9.796875" style="1" customWidth="1"/>
    <col min="16" max="18" width="9.796875" style="21" customWidth="1"/>
    <col min="19" max="20" width="9.796875" style="1" customWidth="1"/>
    <col min="21" max="23" width="9.796875" style="21" customWidth="1"/>
    <col min="24" max="25" width="9.796875" style="1" customWidth="1"/>
    <col min="26" max="28" width="9.796875" style="21" customWidth="1"/>
    <col min="29" max="30" width="9.796875" style="1" customWidth="1"/>
    <col min="31" max="33" width="9.796875" style="21" customWidth="1"/>
    <col min="34" max="35" width="9.796875" style="1" customWidth="1"/>
    <col min="36" max="37" width="9.796875" style="21" customWidth="1"/>
    <col min="38" max="38" width="9.796875" style="750" customWidth="1"/>
    <col min="39" max="43" width="8.796875" style="1"/>
    <col min="44" max="44" width="8.796875" style="297"/>
    <col min="45" max="49" width="8.796875" style="1"/>
    <col min="50" max="50" width="8.796875" style="297"/>
    <col min="51" max="55" width="8.796875" style="1"/>
    <col min="56" max="56" width="8.796875" style="297"/>
    <col min="57" max="61" width="8.796875" style="1"/>
    <col min="62" max="62" width="8.796875" style="297"/>
    <col min="63" max="67" width="8.796875" style="1"/>
    <col min="68" max="68" width="8.796875" style="297"/>
    <col min="69" max="73" width="8.796875" style="1"/>
    <col min="74" max="74" width="8.796875" style="297"/>
    <col min="75" max="78" width="8.796875" style="1"/>
    <col min="79" max="79" width="8.796875" style="298"/>
    <col min="80" max="80" width="8.796875" style="394"/>
    <col min="81" max="81" width="9.3984375" style="1" bestFit="1" customWidth="1"/>
    <col min="82" max="82" width="9.796875" style="1" bestFit="1" customWidth="1"/>
    <col min="83" max="83" width="9.3984375" style="1" bestFit="1" customWidth="1"/>
    <col min="84" max="85" width="9.5" style="1" bestFit="1" customWidth="1"/>
    <col min="86" max="86" width="9.796875" style="1" bestFit="1" customWidth="1"/>
    <col min="87" max="87" width="9.5" style="1" bestFit="1" customWidth="1"/>
    <col min="88" max="89" width="9.796875" style="1" bestFit="1" customWidth="1"/>
    <col min="90" max="90" width="9.5" style="1" bestFit="1" customWidth="1"/>
    <col min="91" max="91" width="9.796875" style="1" bestFit="1" customWidth="1"/>
    <col min="92" max="93" width="9.5" style="1" bestFit="1" customWidth="1"/>
    <col min="94" max="95" width="9.796875" style="1" bestFit="1" customWidth="1"/>
    <col min="96" max="96" width="9.5" style="1" bestFit="1" customWidth="1"/>
    <col min="97" max="97" width="9.796875" style="1" bestFit="1" customWidth="1"/>
    <col min="98" max="98" width="9.5" style="1" bestFit="1" customWidth="1"/>
    <col min="99" max="99" width="9.3984375" style="1" bestFit="1" customWidth="1"/>
    <col min="100" max="102" width="9.5" style="1" bestFit="1" customWidth="1"/>
    <col min="103" max="104" width="9.796875" style="1" bestFit="1" customWidth="1"/>
    <col min="105" max="105" width="9.5" style="1" bestFit="1" customWidth="1"/>
    <col min="106" max="106" width="9.5" style="394" bestFit="1" customWidth="1"/>
    <col min="107" max="131" width="9.5" style="119" customWidth="1"/>
    <col min="132" max="132" width="9.5" style="136" customWidth="1"/>
    <col min="133" max="157" width="9.5" style="119" customWidth="1"/>
    <col min="158" max="158" width="9.5" style="136" customWidth="1"/>
    <col min="159" max="183" width="9.5" style="119" customWidth="1"/>
    <col min="184" max="184" width="9.5" style="136" customWidth="1"/>
    <col min="185" max="209" width="8.796875" style="1"/>
    <col min="210" max="210" width="8.796875" style="394"/>
    <col min="211" max="213" width="8.8984375" style="1" bestFit="1" customWidth="1"/>
    <col min="214" max="214" width="11" style="1" bestFit="1" customWidth="1"/>
    <col min="215" max="215" width="12.19921875" style="1" bestFit="1" customWidth="1"/>
    <col min="216" max="218" width="8.8984375" style="1" bestFit="1" customWidth="1"/>
    <col min="219" max="219" width="10.796875" style="1" bestFit="1" customWidth="1"/>
    <col min="220" max="220" width="12.796875" style="1" bestFit="1" customWidth="1"/>
    <col min="221" max="223" width="8.8984375" style="1" bestFit="1" customWidth="1"/>
    <col min="224" max="224" width="10.796875" style="1" bestFit="1" customWidth="1"/>
    <col min="225" max="225" width="12.796875" style="1" bestFit="1" customWidth="1"/>
    <col min="226" max="228" width="8.8984375" style="1" bestFit="1" customWidth="1"/>
    <col min="229" max="229" width="10.796875" style="1" bestFit="1" customWidth="1"/>
    <col min="230" max="230" width="12.5" style="1" bestFit="1" customWidth="1"/>
    <col min="231" max="233" width="8.8984375" style="1" bestFit="1" customWidth="1"/>
    <col min="234" max="234" width="10.796875" style="1" bestFit="1" customWidth="1"/>
    <col min="235" max="235" width="12.5" style="394" bestFit="1" customWidth="1"/>
    <col min="236" max="259" width="8.796875" style="1"/>
    <col min="260" max="260" width="8.796875" style="394"/>
    <col min="261" max="263" width="8.796875" style="1"/>
    <col min="264" max="264" width="8.8984375" style="1" bestFit="1" customWidth="1"/>
    <col min="265" max="265" width="9.3984375" style="1" bestFit="1" customWidth="1"/>
    <col min="266" max="268" width="8.796875" style="1"/>
    <col min="269" max="269" width="8.8984375" style="1" bestFit="1" customWidth="1"/>
    <col min="270" max="270" width="9.796875" style="1" bestFit="1" customWidth="1"/>
    <col min="271" max="273" width="8.796875" style="1"/>
    <col min="274" max="274" width="8.8984375" style="1" bestFit="1" customWidth="1"/>
    <col min="275" max="275" width="9.796875" style="1" bestFit="1" customWidth="1"/>
    <col min="276" max="278" width="8.796875" style="1"/>
    <col min="279" max="279" width="8.8984375" style="1" bestFit="1" customWidth="1"/>
    <col min="280" max="280" width="9.5" style="1" bestFit="1" customWidth="1"/>
    <col min="281" max="283" width="8.796875" style="1"/>
    <col min="284" max="284" width="8.8984375" style="1" bestFit="1" customWidth="1"/>
    <col min="285" max="285" width="9.796875" style="394" bestFit="1" customWidth="1"/>
    <col min="286" max="304" width="8.796875" style="1"/>
    <col min="305" max="309" width="8.796875" style="914"/>
    <col min="310" max="310" width="8.796875" style="913"/>
    <col min="311" max="397" width="8.796875" style="1"/>
    <col min="398" max="398" width="8.796875" style="394"/>
    <col min="399" max="399" width="8.8984375" style="1" bestFit="1" customWidth="1"/>
    <col min="400" max="400" width="10.19921875" style="1" bestFit="1" customWidth="1"/>
    <col min="401" max="403" width="8.796875" style="1"/>
    <col min="404" max="404" width="8.8984375" style="1" bestFit="1" customWidth="1"/>
    <col min="405" max="405" width="10.19921875" style="1" bestFit="1" customWidth="1"/>
    <col min="406" max="408" width="8.796875" style="1"/>
    <col min="409" max="409" width="8.8984375" style="1" bestFit="1" customWidth="1"/>
    <col min="410" max="410" width="10.19921875" style="1" bestFit="1" customWidth="1"/>
    <col min="411" max="413" width="8.796875" style="1"/>
    <col min="414" max="414" width="9" style="1" bestFit="1" customWidth="1"/>
    <col min="415" max="415" width="11.69921875" style="1" bestFit="1" customWidth="1"/>
    <col min="416" max="419" width="8.796875" style="1"/>
    <col min="420" max="420" width="10.19921875" style="1" bestFit="1" customWidth="1"/>
    <col min="421" max="423" width="8.796875" style="1"/>
    <col min="424" max="424" width="9" style="1" bestFit="1" customWidth="1"/>
    <col min="425" max="425" width="11.69921875" style="1" bestFit="1" customWidth="1"/>
    <col min="426" max="427" width="8.796875" style="1"/>
    <col min="428" max="428" width="8.796875" style="914"/>
    <col min="429" max="429" width="8.8984375" style="914" bestFit="1" customWidth="1"/>
    <col min="430" max="430" width="9.3984375" style="914" bestFit="1" customWidth="1"/>
    <col min="431" max="432" width="8.796875" style="914"/>
    <col min="433" max="433" width="8.796875" style="913"/>
    <col min="434" max="447" width="8.796875" style="1"/>
    <col min="448" max="448" width="8.796875" style="394"/>
    <col min="449" max="468" width="8.796875" style="835"/>
    <col min="469" max="469" width="8.796875" style="394"/>
    <col min="470" max="489" width="8.796875" style="1"/>
    <col min="490" max="490" width="8.796875" style="394"/>
    <col min="491" max="510" width="8.796875" style="1"/>
    <col min="511" max="511" width="8.796875" style="394"/>
    <col min="512" max="531" width="8.796875" style="1"/>
    <col min="532" max="532" width="8.796875" style="394"/>
    <col min="533" max="536" width="8.796875" style="1"/>
    <col min="537" max="537" width="8.796875" style="394"/>
    <col min="538" max="541" width="8.796875" style="1"/>
    <col min="542" max="542" width="8.796875" style="394"/>
    <col min="543" max="546" width="8.796875" style="1"/>
    <col min="547" max="547" width="8.796875" style="394"/>
    <col min="548" max="551" width="8.796875" style="1"/>
    <col min="552" max="552" width="8.796875" style="394"/>
    <col min="553" max="556" width="8.796875" style="1"/>
    <col min="557" max="557" width="8.796875" style="394"/>
    <col min="558" max="561" width="8.796875" style="1"/>
    <col min="562" max="562" width="8.796875" style="394"/>
    <col min="563" max="566" width="8.796875" style="1"/>
    <col min="567" max="567" width="8.796875" style="394"/>
    <col min="568" max="571" width="8.796875" style="1"/>
    <col min="572" max="572" width="8.796875" style="394"/>
    <col min="573" max="576" width="8.796875" style="1"/>
    <col min="577" max="577" width="8.796875" style="394"/>
    <col min="578" max="581" width="8.796875" style="1"/>
    <col min="582" max="582" width="8.796875" style="394"/>
    <col min="583" max="586" width="8.796875" style="1"/>
    <col min="587" max="587" width="8.796875" style="394"/>
    <col min="588" max="591" width="8.796875" style="1"/>
    <col min="592" max="592" width="8.796875" style="394"/>
    <col min="593" max="596" width="8.796875" style="1"/>
    <col min="597" max="597" width="8.796875" style="394"/>
    <col min="598" max="601" width="8.796875" style="1"/>
    <col min="602" max="602" width="8.796875" style="394"/>
    <col min="603" max="606" width="8.796875" style="1"/>
    <col min="607" max="607" width="8.796875" style="394"/>
    <col min="608" max="636" width="8.796875" style="1"/>
    <col min="637" max="637" width="8.796875" style="394"/>
    <col min="638" max="676" width="8.796875" style="1"/>
    <col min="677" max="677" width="8.796875" style="394"/>
    <col min="678" max="712" width="8.796875" style="1"/>
    <col min="713" max="713" width="8.796875" style="394"/>
    <col min="714" max="724" width="8.796875" style="1"/>
    <col min="725" max="725" width="8.796875" style="394"/>
    <col min="726" max="739" width="8.796875" style="1"/>
    <col min="740" max="740" width="8.796875" style="913"/>
    <col min="741" max="747" width="8.796875" style="1"/>
    <col min="748" max="748" width="8.796875" style="913"/>
    <col min="749" max="759" width="8.796875" style="1"/>
    <col min="760" max="760" width="8.796875" style="913"/>
    <col min="761" max="779" width="8.796875" style="1"/>
    <col min="780" max="780" width="8.796875" style="913"/>
    <col min="781" max="794" width="8.796875" style="1"/>
    <col min="795" max="799" width="8.796875" style="914"/>
    <col min="800" max="800" width="8.796875" style="913"/>
    <col min="801" max="814" width="8.796875" style="1"/>
    <col min="815" max="819" width="8.796875" style="914"/>
    <col min="820" max="820" width="8.796875" style="913"/>
    <col min="821" max="823" width="8.796875" style="1"/>
    <col min="824" max="824" width="8.796875" style="3"/>
    <col min="825" max="851" width="8.796875" style="1"/>
    <col min="852" max="855" width="8.796875" style="873"/>
    <col min="856" max="856" width="8.796875" style="913"/>
    <col min="857" max="865" width="8.796875" style="1"/>
    <col min="866" max="870" width="8.796875" style="914"/>
    <col min="871" max="871" width="8.796875" style="913"/>
    <col min="872" max="885" width="8.796875" style="1"/>
    <col min="886" max="886" width="8.796875" style="913"/>
    <col min="887" max="889" width="8.796875" style="1"/>
    <col min="890" max="890" width="12.5" style="1" bestFit="1" customWidth="1"/>
    <col min="891" max="893" width="8.796875" style="1"/>
    <col min="894" max="894" width="12.5" style="1" bestFit="1" customWidth="1"/>
    <col min="895" max="897" width="8.796875" style="1"/>
    <col min="898" max="898" width="13.5" style="913" bestFit="1" customWidth="1"/>
    <col min="899" max="901" width="8.796875" style="914"/>
    <col min="902" max="903" width="8.796875" style="1155"/>
    <col min="904" max="904" width="8.796875" style="1051"/>
    <col min="905" max="909" width="8.796875" style="1"/>
    <col min="910" max="910" width="8.796875" style="913"/>
    <col min="911" max="915" width="8.796875" style="1"/>
    <col min="916" max="916" width="8.796875" style="913"/>
    <col min="917" max="920" width="8.796875" style="1"/>
    <col min="921" max="921" width="8.796875" style="464"/>
    <col min="922" max="922" width="8.796875" style="913"/>
    <col min="923" max="926" width="8.796875" style="1"/>
    <col min="927" max="927" width="8.796875" style="913"/>
    <col min="928" max="928" width="8.796875" style="1"/>
    <col min="929" max="931" width="8.796875" style="386"/>
    <col min="932" max="944" width="8.796875" style="1"/>
    <col min="945" max="945" width="8.796875" style="913"/>
    <col min="946" max="946" width="8.796875" style="1"/>
    <col min="947" max="949" width="8.796875" style="363"/>
    <col min="950" max="962" width="8.796875" style="1"/>
    <col min="963" max="963" width="8.796875" style="913"/>
    <col min="964" max="964" width="8.796875" style="1"/>
    <col min="965" max="967" width="8.796875" style="363"/>
    <col min="968" max="980" width="8.796875" style="1"/>
    <col min="981" max="981" width="8.796875" style="913"/>
    <col min="982" max="985" width="8.796875" style="1"/>
    <col min="986" max="986" width="8.796875" style="913"/>
    <col min="987" max="990" width="8.796875" style="1"/>
    <col min="991" max="991" width="8.796875" style="913"/>
    <col min="992" max="995" width="8.796875" style="1"/>
    <col min="996" max="996" width="8.796875" style="913"/>
    <col min="997" max="1000" width="8.796875" style="1"/>
    <col min="1001" max="1001" width="8.796875" style="913"/>
    <col min="1002" max="1005" width="8.796875" style="1"/>
    <col min="1006" max="1006" width="8.796875" style="913"/>
    <col min="1007" max="1010" width="8.796875" style="1"/>
    <col min="1011" max="1011" width="8.796875" style="913"/>
    <col min="1012" max="1015" width="8.796875" style="1"/>
    <col min="1016" max="1016" width="8.796875" style="913"/>
    <col min="1017" max="1020" width="8.796875" style="1"/>
    <col min="1021" max="1021" width="8.796875" style="913"/>
    <col min="1022" max="1025" width="8.796875" style="1"/>
    <col min="1026" max="1026" width="8.796875" style="913"/>
    <col min="1027" max="1032" width="8.796875" style="1"/>
    <col min="1033" max="1033" width="8.796875" style="913"/>
    <col min="1034" max="1034" width="8.796875" style="1" customWidth="1"/>
    <col min="1035" max="1039" width="8.796875" style="1"/>
    <col min="1040" max="1040" width="8.796875" style="913"/>
    <col min="1041" max="1046" width="8.796875" style="1"/>
    <col min="1047" max="1047" width="8.796875" style="913"/>
    <col min="1048" max="1061" width="8.796875" style="1"/>
    <col min="1062" max="1062" width="8.796875" style="913"/>
    <col min="1063" max="1076" width="8.796875" style="1"/>
    <col min="1077" max="1077" width="8.796875" style="913"/>
    <col min="1078" max="1100" width="8.796875" style="1"/>
    <col min="1101" max="1101" width="9.09765625" style="1" bestFit="1" customWidth="1"/>
    <col min="1102" max="1102" width="9.8984375" style="914" bestFit="1" customWidth="1"/>
    <col min="1103" max="1106" width="9.8984375" style="914" customWidth="1"/>
    <col min="1107" max="1107" width="9.8984375" style="913" customWidth="1"/>
    <col min="1108" max="1114" width="8.796875" style="1"/>
    <col min="1115" max="1115" width="8.796875" style="913"/>
    <col min="1116" max="1122" width="8.796875" style="1"/>
    <col min="1123" max="1123" width="8.796875" style="913"/>
    <col min="1124" max="1130" width="8.796875" style="1"/>
    <col min="1131" max="1131" width="8.796875" style="913"/>
    <col min="1132" max="1138" width="8.796875" style="1"/>
    <col min="1139" max="1139" width="8.796875" style="913"/>
    <col min="1140" max="1150" width="8.796875" style="1"/>
    <col min="1151" max="1151" width="8.796875" style="913"/>
    <col min="1152" max="1162" width="8.796875" style="1"/>
    <col min="1163" max="1163" width="8.796875" style="913"/>
    <col min="1164" max="1190" width="8.796875" style="1"/>
    <col min="1191" max="1191" width="8.796875" style="913"/>
    <col min="1192" max="1218" width="8.796875" style="1"/>
    <col min="1219" max="1219" width="8.796875" style="913"/>
    <col min="1220" max="1238" width="8.796875" style="1"/>
    <col min="1239" max="1239" width="8.796875" style="913"/>
    <col min="1240" max="1258" width="8.796875" style="1"/>
    <col min="1259" max="1259" width="8.796875" style="913"/>
    <col min="1260" max="1278" width="8.796875" style="1"/>
    <col min="1279" max="1279" width="8.796875" style="913"/>
    <col min="1280" max="1298" width="8.796875" style="1"/>
    <col min="1299" max="1299" width="8.796875" style="913"/>
    <col min="1300" max="1305" width="8.796875" style="1"/>
    <col min="1306" max="1306" width="8.796875" style="913"/>
    <col min="1307" max="1312" width="8.796875" style="1"/>
    <col min="1313" max="1313" width="8.796875" style="913"/>
    <col min="1314" max="1319" width="8.796875" style="1"/>
    <col min="1320" max="1320" width="8.796875" style="913"/>
    <col min="1321" max="16384" width="8.796875" style="1"/>
  </cols>
  <sheetData>
    <row r="1" spans="1:1320" s="937" customFormat="1" x14ac:dyDescent="0.2">
      <c r="C1" s="717"/>
      <c r="F1" s="704"/>
      <c r="G1" s="704"/>
      <c r="H1" s="704"/>
      <c r="K1" s="704"/>
      <c r="L1" s="704"/>
      <c r="M1" s="704"/>
      <c r="P1" s="704"/>
      <c r="Q1" s="704"/>
      <c r="R1" s="704"/>
      <c r="U1" s="704"/>
      <c r="V1" s="704"/>
      <c r="W1" s="704"/>
      <c r="Z1" s="704"/>
      <c r="AA1" s="704"/>
      <c r="AB1" s="704"/>
      <c r="AE1" s="704"/>
      <c r="AF1" s="704"/>
      <c r="AG1" s="704"/>
      <c r="AJ1" s="704"/>
      <c r="AK1" s="704"/>
      <c r="AL1" s="749"/>
      <c r="CA1" s="936"/>
      <c r="CB1" s="717"/>
      <c r="CC1" s="936"/>
      <c r="DB1" s="717"/>
      <c r="DC1" s="936"/>
      <c r="DD1" s="936"/>
      <c r="DE1" s="936"/>
      <c r="DF1" s="936"/>
      <c r="DG1" s="936"/>
      <c r="DH1" s="936"/>
      <c r="DI1" s="936"/>
      <c r="DJ1" s="936"/>
      <c r="DK1" s="936"/>
      <c r="DL1" s="936"/>
      <c r="DM1" s="936"/>
      <c r="DN1" s="936"/>
      <c r="DO1" s="936"/>
      <c r="DP1" s="936"/>
      <c r="DQ1" s="936"/>
      <c r="DR1" s="936"/>
      <c r="DS1" s="936"/>
      <c r="DT1" s="936"/>
      <c r="DU1" s="936"/>
      <c r="DV1" s="936"/>
      <c r="DW1" s="936"/>
      <c r="DX1" s="936"/>
      <c r="DY1" s="936"/>
      <c r="DZ1" s="936"/>
      <c r="EA1" s="936"/>
      <c r="EB1" s="717"/>
      <c r="EC1" s="936"/>
      <c r="ED1" s="936"/>
      <c r="EE1" s="936"/>
      <c r="EF1" s="936"/>
      <c r="EG1" s="936"/>
      <c r="EH1" s="936"/>
      <c r="EI1" s="936"/>
      <c r="EJ1" s="936"/>
      <c r="EK1" s="936"/>
      <c r="EL1" s="936"/>
      <c r="EM1" s="936"/>
      <c r="EN1" s="936"/>
      <c r="EO1" s="936"/>
      <c r="EP1" s="936"/>
      <c r="EQ1" s="936"/>
      <c r="ER1" s="936"/>
      <c r="ES1" s="936"/>
      <c r="ET1" s="936"/>
      <c r="EU1" s="936"/>
      <c r="EV1" s="936"/>
      <c r="EW1" s="936"/>
      <c r="EX1" s="936"/>
      <c r="EY1" s="936"/>
      <c r="EZ1" s="936"/>
      <c r="FA1" s="936"/>
      <c r="FB1" s="717"/>
      <c r="FC1" s="936"/>
      <c r="FD1" s="936"/>
      <c r="FE1" s="936"/>
      <c r="FF1" s="936"/>
      <c r="FG1" s="936"/>
      <c r="FH1" s="936"/>
      <c r="FI1" s="936"/>
      <c r="FJ1" s="936"/>
      <c r="FK1" s="936"/>
      <c r="FL1" s="936"/>
      <c r="FM1" s="936"/>
      <c r="FN1" s="936"/>
      <c r="FO1" s="936"/>
      <c r="FP1" s="936"/>
      <c r="FQ1" s="936"/>
      <c r="FR1" s="936"/>
      <c r="FS1" s="936"/>
      <c r="FT1" s="936"/>
      <c r="FU1" s="936"/>
      <c r="FV1" s="936"/>
      <c r="FW1" s="936"/>
      <c r="FX1" s="936"/>
      <c r="FY1" s="936"/>
      <c r="FZ1" s="936"/>
      <c r="GA1" s="936"/>
      <c r="GB1" s="717"/>
      <c r="HB1" s="717"/>
      <c r="IA1" s="717"/>
      <c r="IZ1" s="717"/>
      <c r="JY1" s="717"/>
      <c r="KS1" s="1039"/>
      <c r="KT1" s="1039"/>
      <c r="KU1" s="1039"/>
      <c r="KV1" s="1039"/>
      <c r="KW1" s="1039"/>
      <c r="KX1" s="1051"/>
      <c r="OH1" s="717"/>
      <c r="PL1" s="1039"/>
      <c r="PM1" s="1039"/>
      <c r="PN1" s="1039"/>
      <c r="PO1" s="1039"/>
      <c r="PP1" s="1039"/>
      <c r="PQ1" s="1051"/>
      <c r="QF1" s="717"/>
      <c r="QG1" s="936"/>
      <c r="QH1" s="936"/>
      <c r="QI1" s="936"/>
      <c r="QJ1" s="936"/>
      <c r="QK1" s="936"/>
      <c r="QL1" s="936"/>
      <c r="QM1" s="936"/>
      <c r="QN1" s="936"/>
      <c r="QO1" s="936"/>
      <c r="QP1" s="936"/>
      <c r="QQ1" s="936"/>
      <c r="QR1" s="936"/>
      <c r="QS1" s="936"/>
      <c r="QT1" s="936"/>
      <c r="QU1" s="936"/>
      <c r="QV1" s="936"/>
      <c r="QW1" s="936"/>
      <c r="QX1" s="936"/>
      <c r="QY1" s="936"/>
      <c r="QZ1" s="936"/>
      <c r="RA1" s="717"/>
      <c r="RV1" s="717"/>
      <c r="SQ1" s="717"/>
      <c r="TL1" s="717"/>
      <c r="TQ1" s="717"/>
      <c r="TV1" s="717"/>
      <c r="UA1" s="717"/>
      <c r="UF1" s="717"/>
      <c r="UK1" s="717"/>
      <c r="UP1" s="717"/>
      <c r="UU1" s="717"/>
      <c r="UZ1" s="717"/>
      <c r="VE1" s="717"/>
      <c r="VJ1" s="717"/>
      <c r="VO1" s="717"/>
      <c r="VT1" s="717"/>
      <c r="VY1" s="717"/>
      <c r="WD1" s="717"/>
      <c r="WI1" s="717"/>
      <c r="XM1" s="717"/>
      <c r="ZA1" s="717"/>
      <c r="AAK1" s="717"/>
      <c r="AAW1" s="717"/>
      <c r="ABL1" s="1051"/>
      <c r="ABT1" s="1051"/>
      <c r="ACF1" s="1051"/>
      <c r="ACZ1" s="1051"/>
      <c r="ADO1" s="936"/>
      <c r="ADP1" s="936"/>
      <c r="ADQ1" s="936"/>
      <c r="ADR1" s="936"/>
      <c r="ADS1" s="936"/>
      <c r="ADT1" s="1051"/>
      <c r="AEI1" s="936"/>
      <c r="AEJ1" s="936"/>
      <c r="AEK1" s="936"/>
      <c r="AEL1" s="936"/>
      <c r="AEM1" s="936"/>
      <c r="AEN1" s="1051"/>
      <c r="AER1" s="936"/>
      <c r="AFT1" s="936"/>
      <c r="AFU1" s="936"/>
      <c r="AFV1" s="936"/>
      <c r="AFW1" s="936"/>
      <c r="AFX1" s="1051"/>
      <c r="AGH1" s="1039"/>
      <c r="AGI1" s="1039"/>
      <c r="AGJ1" s="1039"/>
      <c r="AGK1" s="1039"/>
      <c r="AGL1" s="1039"/>
      <c r="AGM1" s="1051"/>
      <c r="AHB1" s="1051"/>
      <c r="AHN1" s="1051"/>
      <c r="AHO1" s="1155"/>
      <c r="AHP1" s="1155"/>
      <c r="AHQ1" s="1155"/>
      <c r="AHR1" s="1155"/>
      <c r="AHS1" s="1155"/>
      <c r="AHT1" s="1051"/>
      <c r="AHZ1" s="1051"/>
      <c r="AIF1" s="1051"/>
      <c r="AIK1" s="936"/>
      <c r="AIL1" s="1051"/>
      <c r="AIQ1" s="1051"/>
      <c r="AJI1" s="1051"/>
      <c r="AKA1" s="1051"/>
      <c r="AKS1" s="1051"/>
      <c r="AKX1" s="1051"/>
      <c r="ALC1" s="1051"/>
      <c r="ALH1" s="1051"/>
      <c r="ALM1" s="1051"/>
      <c r="ALR1" s="1051"/>
      <c r="ALW1" s="1051"/>
      <c r="AMB1" s="1051"/>
      <c r="AMG1" s="1051"/>
      <c r="AML1" s="1051"/>
      <c r="AMS1" s="1051"/>
      <c r="AMZ1" s="1051"/>
      <c r="ANG1" s="1051"/>
      <c r="ANV1" s="1051"/>
      <c r="AOK1" s="1051"/>
      <c r="APJ1" s="1039"/>
      <c r="APK1" s="1039"/>
      <c r="APL1" s="1039"/>
      <c r="APM1" s="1039"/>
      <c r="APN1" s="1039"/>
      <c r="APO1" s="1051"/>
      <c r="APW1" s="1051"/>
      <c r="AQE1" s="1051"/>
      <c r="AQM1" s="1051"/>
      <c r="AQU1" s="1051"/>
      <c r="ARG1" s="1051"/>
      <c r="ARS1" s="1051"/>
      <c r="ASU1" s="1051"/>
      <c r="ATW1" s="1051"/>
      <c r="AUQ1" s="1051"/>
      <c r="AVK1" s="1051"/>
      <c r="AWE1" s="1051"/>
      <c r="AWY1" s="1051"/>
      <c r="AXF1" s="1051"/>
      <c r="AXM1" s="1051"/>
      <c r="AXT1" s="1051"/>
    </row>
    <row r="2" spans="1:1320" s="937" customFormat="1" x14ac:dyDescent="0.2">
      <c r="C2" s="717"/>
      <c r="F2" s="704"/>
      <c r="G2" s="704"/>
      <c r="H2" s="704"/>
      <c r="K2" s="704"/>
      <c r="L2" s="704"/>
      <c r="M2" s="704"/>
      <c r="P2" s="704"/>
      <c r="Q2" s="704"/>
      <c r="R2" s="704"/>
      <c r="U2" s="704"/>
      <c r="V2" s="704"/>
      <c r="W2" s="704"/>
      <c r="Z2" s="704"/>
      <c r="AA2" s="704"/>
      <c r="AB2" s="704"/>
      <c r="AE2" s="704"/>
      <c r="AF2" s="704"/>
      <c r="AG2" s="704"/>
      <c r="AJ2" s="704"/>
      <c r="AK2" s="704"/>
      <c r="AL2" s="749"/>
      <c r="CA2" s="936"/>
      <c r="CB2" s="717"/>
      <c r="DB2" s="717"/>
      <c r="DC2" s="936"/>
      <c r="DD2" s="936"/>
      <c r="DE2" s="936"/>
      <c r="DF2" s="936"/>
      <c r="DG2" s="936"/>
      <c r="DH2" s="936"/>
      <c r="DI2" s="936"/>
      <c r="DJ2" s="936"/>
      <c r="DK2" s="936"/>
      <c r="DL2" s="936"/>
      <c r="DM2" s="936"/>
      <c r="DN2" s="936"/>
      <c r="DO2" s="936"/>
      <c r="DP2" s="936"/>
      <c r="DQ2" s="936"/>
      <c r="DR2" s="936"/>
      <c r="DS2" s="936"/>
      <c r="DT2" s="936"/>
      <c r="DU2" s="936"/>
      <c r="DV2" s="936"/>
      <c r="DW2" s="936"/>
      <c r="DX2" s="936"/>
      <c r="DY2" s="936"/>
      <c r="DZ2" s="936"/>
      <c r="EA2" s="936"/>
      <c r="EB2" s="717"/>
      <c r="EC2" s="936"/>
      <c r="ED2" s="936"/>
      <c r="EE2" s="936"/>
      <c r="EF2" s="936"/>
      <c r="EG2" s="936"/>
      <c r="EH2" s="936"/>
      <c r="EI2" s="936"/>
      <c r="EJ2" s="936"/>
      <c r="EK2" s="936"/>
      <c r="EL2" s="936"/>
      <c r="EM2" s="936"/>
      <c r="EN2" s="936"/>
      <c r="EO2" s="936"/>
      <c r="EP2" s="936"/>
      <c r="EQ2" s="936"/>
      <c r="ER2" s="936"/>
      <c r="ES2" s="936"/>
      <c r="ET2" s="936"/>
      <c r="EU2" s="936"/>
      <c r="EV2" s="936"/>
      <c r="EW2" s="936"/>
      <c r="EX2" s="936"/>
      <c r="EY2" s="936"/>
      <c r="EZ2" s="936"/>
      <c r="FA2" s="936"/>
      <c r="FB2" s="717"/>
      <c r="FC2" s="936"/>
      <c r="FD2" s="936"/>
      <c r="FE2" s="936"/>
      <c r="FF2" s="936"/>
      <c r="FG2" s="936"/>
      <c r="FH2" s="936"/>
      <c r="FI2" s="936"/>
      <c r="FJ2" s="936"/>
      <c r="FK2" s="936"/>
      <c r="FL2" s="936"/>
      <c r="FM2" s="936"/>
      <c r="FN2" s="936"/>
      <c r="FO2" s="936"/>
      <c r="FP2" s="936"/>
      <c r="FQ2" s="936"/>
      <c r="FR2" s="936"/>
      <c r="FS2" s="936"/>
      <c r="FT2" s="936"/>
      <c r="FU2" s="936"/>
      <c r="FV2" s="936"/>
      <c r="FW2" s="936"/>
      <c r="FX2" s="936"/>
      <c r="FY2" s="936"/>
      <c r="FZ2" s="936"/>
      <c r="GA2" s="936"/>
      <c r="GB2" s="717"/>
      <c r="HB2" s="717"/>
      <c r="IA2" s="717"/>
      <c r="IZ2" s="717"/>
      <c r="JY2" s="717"/>
      <c r="KS2" s="1039"/>
      <c r="KT2" s="1039"/>
      <c r="KU2" s="1039"/>
      <c r="KV2" s="1039"/>
      <c r="KW2" s="1039"/>
      <c r="KX2" s="1051"/>
      <c r="OH2" s="717"/>
      <c r="PL2" s="1039"/>
      <c r="PM2" s="1039"/>
      <c r="PN2" s="1039"/>
      <c r="PO2" s="1039"/>
      <c r="PP2" s="1039"/>
      <c r="PQ2" s="1051"/>
      <c r="QF2" s="717"/>
      <c r="QG2" s="936"/>
      <c r="QH2" s="936"/>
      <c r="QI2" s="936"/>
      <c r="QJ2" s="936"/>
      <c r="QK2" s="936"/>
      <c r="QL2" s="936"/>
      <c r="QM2" s="936"/>
      <c r="QN2" s="936"/>
      <c r="QO2" s="936"/>
      <c r="QP2" s="936"/>
      <c r="QQ2" s="936"/>
      <c r="QR2" s="936"/>
      <c r="QS2" s="936"/>
      <c r="QT2" s="936"/>
      <c r="QU2" s="936"/>
      <c r="QV2" s="936"/>
      <c r="QW2" s="936"/>
      <c r="QX2" s="936"/>
      <c r="QY2" s="936"/>
      <c r="QZ2" s="936"/>
      <c r="RA2" s="717"/>
      <c r="RV2" s="717"/>
      <c r="SQ2" s="717"/>
      <c r="TL2" s="717"/>
      <c r="TQ2" s="717"/>
      <c r="TV2" s="717"/>
      <c r="UA2" s="717"/>
      <c r="UF2" s="717"/>
      <c r="UK2" s="717"/>
      <c r="UP2" s="717"/>
      <c r="UU2" s="717"/>
      <c r="UZ2" s="717"/>
      <c r="VE2" s="717"/>
      <c r="VJ2" s="717"/>
      <c r="VO2" s="717"/>
      <c r="VT2" s="717"/>
      <c r="VY2" s="717"/>
      <c r="WD2" s="717"/>
      <c r="WI2" s="717"/>
      <c r="XM2" s="717"/>
      <c r="ZA2" s="717"/>
      <c r="AAK2" s="717"/>
      <c r="AAW2" s="717"/>
      <c r="ABL2" s="1051"/>
      <c r="ABT2" s="1051"/>
      <c r="ACF2" s="1051"/>
      <c r="ACZ2" s="1051"/>
      <c r="ADO2" s="936"/>
      <c r="ADP2" s="936"/>
      <c r="ADQ2" s="936"/>
      <c r="ADR2" s="936"/>
      <c r="ADS2" s="936"/>
      <c r="ADT2" s="1051"/>
      <c r="AEI2" s="936"/>
      <c r="AEJ2" s="936"/>
      <c r="AEK2" s="936"/>
      <c r="AEL2" s="936"/>
      <c r="AEM2" s="936"/>
      <c r="AEN2" s="1051"/>
      <c r="AER2" s="936"/>
      <c r="AFT2" s="936"/>
      <c r="AFU2" s="936"/>
      <c r="AFV2" s="936"/>
      <c r="AFW2" s="936"/>
      <c r="AFX2" s="1051"/>
      <c r="AGH2" s="1039"/>
      <c r="AGI2" s="1039"/>
      <c r="AGJ2" s="1039"/>
      <c r="AGK2" s="1039"/>
      <c r="AGL2" s="1039"/>
      <c r="AGM2" s="1051"/>
      <c r="AHB2" s="1051"/>
      <c r="AHN2" s="1051"/>
      <c r="AHO2" s="1155"/>
      <c r="AHP2" s="1155"/>
      <c r="AHQ2" s="1155"/>
      <c r="AHR2" s="1155"/>
      <c r="AHS2" s="1155"/>
      <c r="AHT2" s="1051"/>
      <c r="AHZ2" s="1051"/>
      <c r="AIF2" s="1051"/>
      <c r="AIK2" s="936"/>
      <c r="AIL2" s="1051"/>
      <c r="AIQ2" s="1051"/>
      <c r="AJI2" s="1051"/>
      <c r="AKA2" s="1051"/>
      <c r="AKS2" s="1051"/>
      <c r="AKX2" s="1051"/>
      <c r="ALC2" s="1051"/>
      <c r="ALH2" s="1051"/>
      <c r="ALM2" s="1051"/>
      <c r="ALR2" s="1051"/>
      <c r="ALW2" s="1051"/>
      <c r="AMB2" s="1051"/>
      <c r="AMG2" s="1051"/>
      <c r="AML2" s="1051"/>
      <c r="AMS2" s="1051"/>
      <c r="AMZ2" s="1051"/>
      <c r="ANG2" s="1051"/>
      <c r="ANV2" s="1051"/>
      <c r="AOK2" s="1051"/>
      <c r="APJ2" s="1039"/>
      <c r="APK2" s="1039"/>
      <c r="APL2" s="1039"/>
      <c r="APM2" s="1039"/>
      <c r="APN2" s="1039"/>
      <c r="APO2" s="1051"/>
      <c r="APW2" s="1051"/>
      <c r="AQE2" s="1051"/>
      <c r="AQM2" s="1051"/>
      <c r="AQU2" s="1051"/>
      <c r="ARG2" s="1051"/>
      <c r="ARS2" s="1051"/>
      <c r="ASU2" s="1051"/>
      <c r="ATW2" s="1051"/>
      <c r="AUQ2" s="1051"/>
      <c r="AVK2" s="1051"/>
      <c r="AWE2" s="1051"/>
      <c r="AWY2" s="1051"/>
      <c r="AXF2" s="1051"/>
      <c r="AXM2" s="1051"/>
      <c r="AXT2" s="1051"/>
    </row>
    <row r="3" spans="1:1320" s="890" customFormat="1" ht="18.75" x14ac:dyDescent="0.3">
      <c r="A3" s="892"/>
      <c r="B3" s="891">
        <v>95</v>
      </c>
      <c r="C3" s="972">
        <v>1000</v>
      </c>
      <c r="D3" s="1965" t="s">
        <v>815</v>
      </c>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6"/>
      <c r="AM3" s="1965" t="s">
        <v>1413</v>
      </c>
      <c r="AN3" s="1965"/>
      <c r="AO3" s="1965"/>
      <c r="AP3" s="1965"/>
      <c r="AQ3" s="1965"/>
      <c r="AR3" s="1965"/>
      <c r="AS3" s="1965"/>
      <c r="AT3" s="1965"/>
      <c r="AU3" s="1965"/>
      <c r="AV3" s="1965"/>
      <c r="AW3" s="1965"/>
      <c r="AX3" s="1965"/>
      <c r="AY3" s="1965"/>
      <c r="AZ3" s="1965"/>
      <c r="BA3" s="1965"/>
      <c r="BB3" s="1965"/>
      <c r="BC3" s="1965"/>
      <c r="BD3" s="1965"/>
      <c r="BE3" s="1965"/>
      <c r="BF3" s="1965"/>
      <c r="BG3" s="1965"/>
      <c r="BH3" s="1965"/>
      <c r="BI3" s="1965"/>
      <c r="BJ3" s="1965"/>
      <c r="BK3" s="1965"/>
      <c r="BL3" s="1965"/>
      <c r="BM3" s="1965"/>
      <c r="BN3" s="1965"/>
      <c r="BO3" s="1965"/>
      <c r="BP3" s="1965"/>
      <c r="BQ3" s="1965"/>
      <c r="BR3" s="1965"/>
      <c r="BS3" s="1965"/>
      <c r="BT3" s="1965"/>
      <c r="BU3" s="1965"/>
      <c r="BV3" s="1965"/>
      <c r="BW3" s="1965"/>
      <c r="BX3" s="1965"/>
      <c r="BY3" s="1965"/>
      <c r="BZ3" s="1965"/>
      <c r="CA3" s="1965"/>
      <c r="CB3" s="1966"/>
      <c r="CC3" s="1965" t="s">
        <v>816</v>
      </c>
      <c r="CD3" s="1965"/>
      <c r="CE3" s="1965"/>
      <c r="CF3" s="1965"/>
      <c r="CG3" s="1965"/>
      <c r="CH3" s="1965"/>
      <c r="CI3" s="1965"/>
      <c r="CJ3" s="1965"/>
      <c r="CK3" s="1965"/>
      <c r="CL3" s="1965"/>
      <c r="CM3" s="1965"/>
      <c r="CN3" s="1965"/>
      <c r="CO3" s="1965"/>
      <c r="CP3" s="1965"/>
      <c r="CQ3" s="1965"/>
      <c r="CR3" s="1965"/>
      <c r="CS3" s="1965"/>
      <c r="CT3" s="1965"/>
      <c r="CU3" s="1965"/>
      <c r="CV3" s="1965"/>
      <c r="CW3" s="1965"/>
      <c r="CX3" s="1965"/>
      <c r="CY3" s="1965"/>
      <c r="CZ3" s="1965"/>
      <c r="DA3" s="1965"/>
      <c r="DB3" s="1966"/>
      <c r="DC3" s="1965" t="s">
        <v>1836</v>
      </c>
      <c r="DD3" s="1965"/>
      <c r="DE3" s="1965"/>
      <c r="DF3" s="1965"/>
      <c r="DG3" s="1965"/>
      <c r="DH3" s="1965"/>
      <c r="DI3" s="1965"/>
      <c r="DJ3" s="1965"/>
      <c r="DK3" s="1965"/>
      <c r="DL3" s="1965"/>
      <c r="DM3" s="1965"/>
      <c r="DN3" s="1965"/>
      <c r="DO3" s="1965"/>
      <c r="DP3" s="1965"/>
      <c r="DQ3" s="1965"/>
      <c r="DR3" s="1965"/>
      <c r="DS3" s="1965"/>
      <c r="DT3" s="1965"/>
      <c r="DU3" s="1965"/>
      <c r="DV3" s="1965"/>
      <c r="DW3" s="1965"/>
      <c r="DX3" s="1965"/>
      <c r="DY3" s="1965"/>
      <c r="DZ3" s="1965"/>
      <c r="EA3" s="1965"/>
      <c r="EB3" s="1966"/>
      <c r="EC3" s="1965" t="s">
        <v>1862</v>
      </c>
      <c r="ED3" s="1965"/>
      <c r="EE3" s="1965"/>
      <c r="EF3" s="1965"/>
      <c r="EG3" s="1965"/>
      <c r="EH3" s="1965"/>
      <c r="EI3" s="1965"/>
      <c r="EJ3" s="1965"/>
      <c r="EK3" s="1965"/>
      <c r="EL3" s="1965"/>
      <c r="EM3" s="1965"/>
      <c r="EN3" s="1965"/>
      <c r="EO3" s="1965"/>
      <c r="EP3" s="1965"/>
      <c r="EQ3" s="1965"/>
      <c r="ER3" s="1965"/>
      <c r="ES3" s="1965"/>
      <c r="ET3" s="1965"/>
      <c r="EU3" s="1965"/>
      <c r="EV3" s="1965"/>
      <c r="EW3" s="1965"/>
      <c r="EX3" s="1965"/>
      <c r="EY3" s="1965"/>
      <c r="EZ3" s="1965"/>
      <c r="FA3" s="1965"/>
      <c r="FB3" s="1966"/>
      <c r="FC3" s="1965" t="s">
        <v>1888</v>
      </c>
      <c r="FD3" s="1965"/>
      <c r="FE3" s="1965"/>
      <c r="FF3" s="1965"/>
      <c r="FG3" s="1965"/>
      <c r="FH3" s="1965"/>
      <c r="FI3" s="1965"/>
      <c r="FJ3" s="1965"/>
      <c r="FK3" s="1965"/>
      <c r="FL3" s="1965"/>
      <c r="FM3" s="1965"/>
      <c r="FN3" s="1965"/>
      <c r="FO3" s="1965"/>
      <c r="FP3" s="1965"/>
      <c r="FQ3" s="1965"/>
      <c r="FR3" s="1965"/>
      <c r="FS3" s="1965"/>
      <c r="FT3" s="1965"/>
      <c r="FU3" s="1965"/>
      <c r="FV3" s="1965"/>
      <c r="FW3" s="1965"/>
      <c r="FX3" s="1965"/>
      <c r="FY3" s="1965"/>
      <c r="FZ3" s="1965"/>
      <c r="GA3" s="1965"/>
      <c r="GB3" s="1966"/>
      <c r="GC3" s="1965" t="s">
        <v>1940</v>
      </c>
      <c r="GD3" s="1965"/>
      <c r="GE3" s="1965"/>
      <c r="GF3" s="1965"/>
      <c r="GG3" s="1965"/>
      <c r="GH3" s="1965"/>
      <c r="GI3" s="1965"/>
      <c r="GJ3" s="1965"/>
      <c r="GK3" s="1965"/>
      <c r="GL3" s="1965"/>
      <c r="GM3" s="1965"/>
      <c r="GN3" s="1965"/>
      <c r="GO3" s="1965"/>
      <c r="GP3" s="1965"/>
      <c r="GQ3" s="1965"/>
      <c r="GR3" s="1965"/>
      <c r="GS3" s="1965"/>
      <c r="GT3" s="1965"/>
      <c r="GU3" s="1965"/>
      <c r="GV3" s="1965"/>
      <c r="GW3" s="1965"/>
      <c r="GX3" s="1965"/>
      <c r="GY3" s="1965"/>
      <c r="GZ3" s="1965"/>
      <c r="HA3" s="1965"/>
      <c r="HB3" s="1966"/>
      <c r="HC3" s="1965" t="s">
        <v>817</v>
      </c>
      <c r="HD3" s="1965"/>
      <c r="HE3" s="1965"/>
      <c r="HF3" s="1965"/>
      <c r="HG3" s="1965"/>
      <c r="HH3" s="1965"/>
      <c r="HI3" s="1965"/>
      <c r="HJ3" s="1965"/>
      <c r="HK3" s="1965"/>
      <c r="HL3" s="1965"/>
      <c r="HM3" s="1965"/>
      <c r="HN3" s="1965"/>
      <c r="HO3" s="1965"/>
      <c r="HP3" s="1965"/>
      <c r="HQ3" s="1965"/>
      <c r="HR3" s="1965"/>
      <c r="HS3" s="1965"/>
      <c r="HT3" s="1965"/>
      <c r="HU3" s="1965"/>
      <c r="HV3" s="1965"/>
      <c r="HW3" s="1965"/>
      <c r="HX3" s="1965"/>
      <c r="HY3" s="1965"/>
      <c r="HZ3" s="1965"/>
      <c r="IA3" s="1966"/>
      <c r="IB3" s="1965" t="s">
        <v>818</v>
      </c>
      <c r="IC3" s="1965"/>
      <c r="ID3" s="1965"/>
      <c r="IE3" s="1965"/>
      <c r="IF3" s="1965"/>
      <c r="IG3" s="1965"/>
      <c r="IH3" s="1965"/>
      <c r="II3" s="1965"/>
      <c r="IJ3" s="1965"/>
      <c r="IK3" s="1965"/>
      <c r="IL3" s="1965"/>
      <c r="IM3" s="1965"/>
      <c r="IN3" s="1965"/>
      <c r="IO3" s="1965"/>
      <c r="IP3" s="1965"/>
      <c r="IQ3" s="1965"/>
      <c r="IR3" s="1965"/>
      <c r="IS3" s="1965"/>
      <c r="IT3" s="1965"/>
      <c r="IU3" s="1965"/>
      <c r="IV3" s="1965"/>
      <c r="IW3" s="1965"/>
      <c r="IX3" s="1965"/>
      <c r="IY3" s="1965"/>
      <c r="IZ3" s="1966"/>
      <c r="JA3" s="1965" t="s">
        <v>818</v>
      </c>
      <c r="JB3" s="1965"/>
      <c r="JC3" s="1965"/>
      <c r="JD3" s="1965"/>
      <c r="JE3" s="1965"/>
      <c r="JF3" s="1965"/>
      <c r="JG3" s="1965"/>
      <c r="JH3" s="1965"/>
      <c r="JI3" s="1965"/>
      <c r="JJ3" s="1965"/>
      <c r="JK3" s="1965"/>
      <c r="JL3" s="1965"/>
      <c r="JM3" s="1965"/>
      <c r="JN3" s="1965"/>
      <c r="JO3" s="1965"/>
      <c r="JP3" s="1965"/>
      <c r="JQ3" s="1965"/>
      <c r="JR3" s="1965"/>
      <c r="JS3" s="1965"/>
      <c r="JT3" s="1965"/>
      <c r="JU3" s="1965"/>
      <c r="JV3" s="1965"/>
      <c r="JW3" s="1965"/>
      <c r="JX3" s="1965"/>
      <c r="JY3" s="1966"/>
      <c r="JZ3" s="1970" t="s">
        <v>35</v>
      </c>
      <c r="KA3" s="1965"/>
      <c r="KB3" s="1965"/>
      <c r="KC3" s="1965"/>
      <c r="KD3" s="1965"/>
      <c r="KE3" s="1965"/>
      <c r="KF3" s="1965"/>
      <c r="KG3" s="1965"/>
      <c r="KH3" s="1965"/>
      <c r="KI3" s="1965"/>
      <c r="KJ3" s="1965"/>
      <c r="KK3" s="1965"/>
      <c r="KL3" s="1965"/>
      <c r="KM3" s="1965"/>
      <c r="KN3" s="1965"/>
      <c r="KO3" s="1965"/>
      <c r="KP3" s="1965"/>
      <c r="KQ3" s="1965"/>
      <c r="KR3" s="1965"/>
      <c r="KS3" s="1965"/>
      <c r="KT3" s="1965"/>
      <c r="KU3" s="1965"/>
      <c r="KV3" s="1965"/>
      <c r="KW3" s="1965"/>
      <c r="KX3" s="2060"/>
      <c r="KY3" s="2049" t="s">
        <v>814</v>
      </c>
      <c r="KZ3" s="2049"/>
      <c r="LA3" s="2049"/>
      <c r="LB3" s="2049"/>
      <c r="LC3" s="2049"/>
      <c r="LD3" s="2049"/>
      <c r="LE3" s="2049"/>
      <c r="LF3" s="2049"/>
      <c r="LG3" s="2049"/>
      <c r="LH3" s="2049"/>
      <c r="LI3" s="2049"/>
      <c r="LJ3" s="2049"/>
      <c r="LK3" s="2049"/>
      <c r="LL3" s="2049"/>
      <c r="LM3" s="2049"/>
      <c r="LN3" s="2049"/>
      <c r="LO3" s="2049"/>
      <c r="LP3" s="2049"/>
      <c r="LQ3" s="2049"/>
      <c r="LR3" s="2049"/>
      <c r="LS3" s="2049"/>
      <c r="LT3" s="2049"/>
      <c r="LU3" s="2049"/>
      <c r="LV3" s="2049"/>
      <c r="LW3" s="2049"/>
      <c r="LX3" s="2049"/>
      <c r="LY3" s="2049"/>
      <c r="LZ3" s="2049"/>
      <c r="MA3" s="2049"/>
      <c r="MB3" s="2049"/>
      <c r="MC3" s="2049"/>
      <c r="MD3" s="2049"/>
      <c r="ME3" s="2049"/>
      <c r="MF3" s="2049"/>
      <c r="MG3" s="2049"/>
      <c r="MH3" s="2049"/>
      <c r="MI3" s="2049"/>
      <c r="MJ3" s="2049"/>
      <c r="MK3" s="2049"/>
      <c r="ML3" s="2049"/>
      <c r="MM3" s="2049"/>
      <c r="MN3" s="2049"/>
      <c r="MO3" s="2049"/>
      <c r="MP3" s="2049"/>
      <c r="MQ3" s="2049"/>
      <c r="MR3" s="2049"/>
      <c r="MS3" s="2049"/>
      <c r="MT3" s="2049"/>
      <c r="MU3" s="2049"/>
      <c r="MV3" s="2049"/>
      <c r="MW3" s="2049"/>
      <c r="MX3" s="2049"/>
      <c r="MY3" s="2049"/>
      <c r="MZ3" s="2049"/>
      <c r="NA3" s="2049"/>
      <c r="NB3" s="2049"/>
      <c r="NC3" s="2049"/>
      <c r="ND3" s="2049"/>
      <c r="NE3" s="2049"/>
      <c r="NF3" s="2049"/>
      <c r="NG3" s="2049"/>
      <c r="NH3" s="2049"/>
      <c r="NI3" s="2049"/>
      <c r="NJ3" s="2049"/>
      <c r="NK3" s="2049"/>
      <c r="NL3" s="2049"/>
      <c r="NM3" s="2049"/>
      <c r="NN3" s="2049"/>
      <c r="NO3" s="2049"/>
      <c r="NP3" s="2049"/>
      <c r="NQ3" s="2049"/>
      <c r="NR3" s="2049"/>
      <c r="NS3" s="2049"/>
      <c r="NT3" s="2049"/>
      <c r="NU3" s="2049"/>
      <c r="NV3" s="2049"/>
      <c r="NW3" s="2049"/>
      <c r="NX3" s="2049"/>
      <c r="NY3" s="2049"/>
      <c r="NZ3" s="2049"/>
      <c r="OA3" s="2049"/>
      <c r="OB3" s="2049"/>
      <c r="OC3" s="2049"/>
      <c r="OD3" s="2049"/>
      <c r="OE3" s="2049"/>
      <c r="OF3" s="2049"/>
      <c r="OG3" s="2049"/>
      <c r="OH3" s="2059"/>
      <c r="OI3" s="1970" t="s">
        <v>841</v>
      </c>
      <c r="OJ3" s="1965"/>
      <c r="OK3" s="1965"/>
      <c r="OL3" s="1965"/>
      <c r="OM3" s="1965"/>
      <c r="ON3" s="1965"/>
      <c r="OO3" s="1965"/>
      <c r="OP3" s="1965"/>
      <c r="OQ3" s="1965"/>
      <c r="OR3" s="1965"/>
      <c r="OS3" s="1965"/>
      <c r="OT3" s="1965"/>
      <c r="OU3" s="1965"/>
      <c r="OV3" s="1965"/>
      <c r="OW3" s="1965"/>
      <c r="OX3" s="1965"/>
      <c r="OY3" s="1965"/>
      <c r="OZ3" s="1965"/>
      <c r="PA3" s="1965"/>
      <c r="PB3" s="1965"/>
      <c r="PC3" s="1965"/>
      <c r="PD3" s="1965"/>
      <c r="PE3" s="1965"/>
      <c r="PF3" s="1965"/>
      <c r="PG3" s="1965"/>
      <c r="PH3" s="1965"/>
      <c r="PI3" s="1965"/>
      <c r="PJ3" s="1965"/>
      <c r="PK3" s="1965"/>
      <c r="PL3" s="1965"/>
      <c r="PM3" s="1965"/>
      <c r="PN3" s="1965"/>
      <c r="PO3" s="1965"/>
      <c r="PP3" s="1965"/>
      <c r="PQ3" s="2060"/>
      <c r="PR3" s="1965" t="s">
        <v>842</v>
      </c>
      <c r="PS3" s="1965"/>
      <c r="PT3" s="1965"/>
      <c r="PU3" s="1965"/>
      <c r="PV3" s="1965"/>
      <c r="PW3" s="1965"/>
      <c r="PX3" s="1965"/>
      <c r="PY3" s="1965"/>
      <c r="PZ3" s="1965"/>
      <c r="QA3" s="1965"/>
      <c r="QB3" s="1965"/>
      <c r="QC3" s="1965"/>
      <c r="QD3" s="1965"/>
      <c r="QE3" s="1965"/>
      <c r="QF3" s="1966"/>
      <c r="QG3" s="1965" t="s">
        <v>2967</v>
      </c>
      <c r="QH3" s="1965"/>
      <c r="QI3" s="1965"/>
      <c r="QJ3" s="1965"/>
      <c r="QK3" s="1965"/>
      <c r="QL3" s="1965"/>
      <c r="QM3" s="1965"/>
      <c r="QN3" s="1965"/>
      <c r="QO3" s="1965"/>
      <c r="QP3" s="1965"/>
      <c r="QQ3" s="1965"/>
      <c r="QR3" s="1965"/>
      <c r="QS3" s="1965"/>
      <c r="QT3" s="1965"/>
      <c r="QU3" s="1965"/>
      <c r="QV3" s="1965"/>
      <c r="QW3" s="1965"/>
      <c r="QX3" s="1965"/>
      <c r="QY3" s="1965"/>
      <c r="QZ3" s="1965"/>
      <c r="RA3" s="1966"/>
      <c r="RB3" s="1965" t="s">
        <v>843</v>
      </c>
      <c r="RC3" s="1965"/>
      <c r="RD3" s="1965"/>
      <c r="RE3" s="1965"/>
      <c r="RF3" s="1965"/>
      <c r="RG3" s="1965"/>
      <c r="RH3" s="1965"/>
      <c r="RI3" s="1965"/>
      <c r="RJ3" s="1965"/>
      <c r="RK3" s="1965"/>
      <c r="RL3" s="1965"/>
      <c r="RM3" s="1965"/>
      <c r="RN3" s="1965"/>
      <c r="RO3" s="1965"/>
      <c r="RP3" s="1965"/>
      <c r="RQ3" s="1965"/>
      <c r="RR3" s="1965"/>
      <c r="RS3" s="1965"/>
      <c r="RT3" s="1965"/>
      <c r="RU3" s="1965"/>
      <c r="RV3" s="1966"/>
      <c r="RW3" s="1965" t="s">
        <v>844</v>
      </c>
      <c r="RX3" s="1965"/>
      <c r="RY3" s="1965"/>
      <c r="RZ3" s="1965"/>
      <c r="SA3" s="1965"/>
      <c r="SB3" s="1965"/>
      <c r="SC3" s="1965"/>
      <c r="SD3" s="1965"/>
      <c r="SE3" s="1965"/>
      <c r="SF3" s="1965"/>
      <c r="SG3" s="1965"/>
      <c r="SH3" s="1965"/>
      <c r="SI3" s="1965"/>
      <c r="SJ3" s="1965"/>
      <c r="SK3" s="1965"/>
      <c r="SL3" s="1965"/>
      <c r="SM3" s="1965"/>
      <c r="SN3" s="1965"/>
      <c r="SO3" s="1965"/>
      <c r="SP3" s="1965"/>
      <c r="SQ3" s="1966"/>
      <c r="SR3" s="1970" t="s">
        <v>845</v>
      </c>
      <c r="SS3" s="1965"/>
      <c r="ST3" s="1965"/>
      <c r="SU3" s="1965"/>
      <c r="SV3" s="1965"/>
      <c r="SW3" s="1965"/>
      <c r="SX3" s="1965"/>
      <c r="SY3" s="1965"/>
      <c r="SZ3" s="1965"/>
      <c r="TA3" s="1965"/>
      <c r="TB3" s="1965"/>
      <c r="TC3" s="1965"/>
      <c r="TD3" s="1965"/>
      <c r="TE3" s="1965"/>
      <c r="TF3" s="1965"/>
      <c r="TG3" s="1965"/>
      <c r="TH3" s="1965"/>
      <c r="TI3" s="1965"/>
      <c r="TJ3" s="1965"/>
      <c r="TK3" s="1965"/>
      <c r="TL3" s="1966"/>
      <c r="TM3" s="1965" t="s">
        <v>846</v>
      </c>
      <c r="TN3" s="1965"/>
      <c r="TO3" s="1965"/>
      <c r="TP3" s="1965"/>
      <c r="TQ3" s="1965"/>
      <c r="TR3" s="1965"/>
      <c r="TS3" s="1965"/>
      <c r="TT3" s="1965"/>
      <c r="TU3" s="1965"/>
      <c r="TV3" s="1965"/>
      <c r="TW3" s="1965"/>
      <c r="TX3" s="1965"/>
      <c r="TY3" s="1965"/>
      <c r="TZ3" s="1965"/>
      <c r="UA3" s="1965"/>
      <c r="UB3" s="1965"/>
      <c r="UC3" s="1965"/>
      <c r="UD3" s="1965"/>
      <c r="UE3" s="1965"/>
      <c r="UF3" s="1965"/>
      <c r="UG3" s="1965"/>
      <c r="UH3" s="1965"/>
      <c r="UI3" s="1965"/>
      <c r="UJ3" s="1965"/>
      <c r="UK3" s="1965"/>
      <c r="UL3" s="1965"/>
      <c r="UM3" s="1965"/>
      <c r="UN3" s="1965"/>
      <c r="UO3" s="1965"/>
      <c r="UP3" s="1965"/>
      <c r="UQ3" s="1965"/>
      <c r="UR3" s="1965"/>
      <c r="US3" s="1965"/>
      <c r="UT3" s="1965"/>
      <c r="UU3" s="1965"/>
      <c r="UV3" s="1965"/>
      <c r="UW3" s="1965"/>
      <c r="UX3" s="1965"/>
      <c r="UY3" s="1965"/>
      <c r="UZ3" s="1965"/>
      <c r="VA3" s="1965"/>
      <c r="VB3" s="1965"/>
      <c r="VC3" s="1965"/>
      <c r="VD3" s="1965"/>
      <c r="VE3" s="1965"/>
      <c r="VF3" s="1965"/>
      <c r="VG3" s="1965"/>
      <c r="VH3" s="1965"/>
      <c r="VI3" s="1965"/>
      <c r="VJ3" s="1965"/>
      <c r="VK3" s="1965"/>
      <c r="VL3" s="1965"/>
      <c r="VM3" s="1965"/>
      <c r="VN3" s="1965"/>
      <c r="VO3" s="1965"/>
      <c r="VP3" s="1965"/>
      <c r="VQ3" s="1965"/>
      <c r="VR3" s="1965"/>
      <c r="VS3" s="1965"/>
      <c r="VT3" s="1965"/>
      <c r="VU3" s="1965"/>
      <c r="VV3" s="1965"/>
      <c r="VW3" s="1965"/>
      <c r="VX3" s="1965"/>
      <c r="VY3" s="1965"/>
      <c r="VZ3" s="1965"/>
      <c r="WA3" s="1965"/>
      <c r="WB3" s="1965"/>
      <c r="WC3" s="1965"/>
      <c r="WD3" s="1965"/>
      <c r="WE3" s="1965"/>
      <c r="WF3" s="1965"/>
      <c r="WG3" s="1965"/>
      <c r="WH3" s="1965"/>
      <c r="WI3" s="1966"/>
      <c r="WJ3" s="1965" t="s">
        <v>847</v>
      </c>
      <c r="WK3" s="1965"/>
      <c r="WL3" s="1965"/>
      <c r="WM3" s="1965"/>
      <c r="WN3" s="1965"/>
      <c r="WO3" s="1965"/>
      <c r="WP3" s="1965"/>
      <c r="WQ3" s="1965"/>
      <c r="WR3" s="1965"/>
      <c r="WS3" s="1965"/>
      <c r="WT3" s="1965"/>
      <c r="WU3" s="1965"/>
      <c r="WV3" s="1965"/>
      <c r="WW3" s="1965"/>
      <c r="WX3" s="1965"/>
      <c r="WY3" s="1965"/>
      <c r="WZ3" s="1965"/>
      <c r="XA3" s="1965"/>
      <c r="XB3" s="1965"/>
      <c r="XC3" s="1965"/>
      <c r="XD3" s="1965"/>
      <c r="XE3" s="1965"/>
      <c r="XF3" s="1965"/>
      <c r="XG3" s="1965"/>
      <c r="XH3" s="1965"/>
      <c r="XI3" s="1965"/>
      <c r="XJ3" s="1965"/>
      <c r="XK3" s="1965"/>
      <c r="XL3" s="1965"/>
      <c r="XM3" s="1966"/>
      <c r="XN3" s="1965" t="s">
        <v>848</v>
      </c>
      <c r="XO3" s="1965"/>
      <c r="XP3" s="1965"/>
      <c r="XQ3" s="1965"/>
      <c r="XR3" s="1965"/>
      <c r="XS3" s="1965"/>
      <c r="XT3" s="1965"/>
      <c r="XU3" s="1965"/>
      <c r="XV3" s="1965"/>
      <c r="XW3" s="1965"/>
      <c r="XX3" s="1965"/>
      <c r="XY3" s="1965"/>
      <c r="XZ3" s="1965"/>
      <c r="YA3" s="1965"/>
      <c r="YB3" s="1965"/>
      <c r="YC3" s="1965"/>
      <c r="YD3" s="1965"/>
      <c r="YE3" s="1965"/>
      <c r="YF3" s="1965"/>
      <c r="YG3" s="1965"/>
      <c r="YH3" s="1965"/>
      <c r="YI3" s="1965"/>
      <c r="YJ3" s="1965"/>
      <c r="YK3" s="1965"/>
      <c r="YL3" s="1965"/>
      <c r="YM3" s="1965"/>
      <c r="YN3" s="1965"/>
      <c r="YO3" s="1965"/>
      <c r="YP3" s="1965"/>
      <c r="YQ3" s="1965"/>
      <c r="YR3" s="1965"/>
      <c r="YS3" s="1965"/>
      <c r="YT3" s="1965"/>
      <c r="YU3" s="1965"/>
      <c r="YV3" s="1965"/>
      <c r="YW3" s="1965"/>
      <c r="YX3" s="1965"/>
      <c r="YY3" s="1965"/>
      <c r="YZ3" s="1965"/>
      <c r="ZA3" s="1966"/>
      <c r="ZB3" s="1965" t="s">
        <v>849</v>
      </c>
      <c r="ZC3" s="1965"/>
      <c r="ZD3" s="1965"/>
      <c r="ZE3" s="1965"/>
      <c r="ZF3" s="1965"/>
      <c r="ZG3" s="1965"/>
      <c r="ZH3" s="1965"/>
      <c r="ZI3" s="1965"/>
      <c r="ZJ3" s="1965"/>
      <c r="ZK3" s="1965"/>
      <c r="ZL3" s="1965"/>
      <c r="ZM3" s="1965"/>
      <c r="ZN3" s="1965"/>
      <c r="ZO3" s="1965"/>
      <c r="ZP3" s="1965"/>
      <c r="ZQ3" s="1965"/>
      <c r="ZR3" s="1965"/>
      <c r="ZS3" s="1965"/>
      <c r="ZT3" s="1965"/>
      <c r="ZU3" s="1965"/>
      <c r="ZV3" s="1965"/>
      <c r="ZW3" s="1965"/>
      <c r="ZX3" s="1965"/>
      <c r="ZY3" s="1965"/>
      <c r="ZZ3" s="1965"/>
      <c r="AAA3" s="1965"/>
      <c r="AAB3" s="1965"/>
      <c r="AAC3" s="1965"/>
      <c r="AAD3" s="1965"/>
      <c r="AAE3" s="1965"/>
      <c r="AAF3" s="1965"/>
      <c r="AAG3" s="1965"/>
      <c r="AAH3" s="1965"/>
      <c r="AAI3" s="1965"/>
      <c r="AAJ3" s="1965"/>
      <c r="AAK3" s="1966"/>
      <c r="AAL3" s="1965" t="s">
        <v>850</v>
      </c>
      <c r="AAM3" s="1965"/>
      <c r="AAN3" s="1965"/>
      <c r="AAO3" s="1965"/>
      <c r="AAP3" s="1965"/>
      <c r="AAQ3" s="1965"/>
      <c r="AAR3" s="1965"/>
      <c r="AAS3" s="1965"/>
      <c r="AAT3" s="1965"/>
      <c r="AAU3" s="1965"/>
      <c r="AAV3" s="1965"/>
      <c r="AAW3" s="1966"/>
      <c r="AAX3" s="1965" t="s">
        <v>851</v>
      </c>
      <c r="AAY3" s="1965"/>
      <c r="AAZ3" s="1965"/>
      <c r="ABA3" s="1965"/>
      <c r="ABB3" s="1965"/>
      <c r="ABC3" s="1965"/>
      <c r="ABD3" s="1965"/>
      <c r="ABE3" s="1965"/>
      <c r="ABF3" s="1965"/>
      <c r="ABG3" s="1965"/>
      <c r="ABH3" s="1965"/>
      <c r="ABI3" s="1965"/>
      <c r="ABJ3" s="1965"/>
      <c r="ABK3" s="1965"/>
      <c r="ABL3" s="1966"/>
      <c r="ABM3" s="1965" t="s">
        <v>852</v>
      </c>
      <c r="ABN3" s="1965"/>
      <c r="ABO3" s="1965"/>
      <c r="ABP3" s="1965"/>
      <c r="ABQ3" s="1965"/>
      <c r="ABR3" s="1965"/>
      <c r="ABS3" s="1965"/>
      <c r="ABT3" s="1966"/>
      <c r="ABU3" s="1965" t="s">
        <v>853</v>
      </c>
      <c r="ABV3" s="1965"/>
      <c r="ABW3" s="1965"/>
      <c r="ABX3" s="1965"/>
      <c r="ABY3" s="1965"/>
      <c r="ABZ3" s="1965"/>
      <c r="ACA3" s="1965"/>
      <c r="ACB3" s="1965"/>
      <c r="ACC3" s="1965"/>
      <c r="ACD3" s="1965"/>
      <c r="ACE3" s="1965"/>
      <c r="ACF3" s="1966"/>
      <c r="ACG3" s="1970" t="s">
        <v>854</v>
      </c>
      <c r="ACH3" s="1965"/>
      <c r="ACI3" s="1965"/>
      <c r="ACJ3" s="1965"/>
      <c r="ACK3" s="1965"/>
      <c r="ACL3" s="1965"/>
      <c r="ACM3" s="1965"/>
      <c r="ACN3" s="1965"/>
      <c r="ACO3" s="1965"/>
      <c r="ACP3" s="1965"/>
      <c r="ACQ3" s="1965"/>
      <c r="ACR3" s="1965"/>
      <c r="ACS3" s="1965"/>
      <c r="ACT3" s="1965"/>
      <c r="ACU3" s="1965"/>
      <c r="ACV3" s="1965"/>
      <c r="ACW3" s="1965"/>
      <c r="ACX3" s="1965"/>
      <c r="ACY3" s="1965"/>
      <c r="ACZ3" s="1966"/>
      <c r="ADA3" s="1965" t="s">
        <v>855</v>
      </c>
      <c r="ADB3" s="1965"/>
      <c r="ADC3" s="1965"/>
      <c r="ADD3" s="1965"/>
      <c r="ADE3" s="1965"/>
      <c r="ADF3" s="1965"/>
      <c r="ADG3" s="1965"/>
      <c r="ADH3" s="1965"/>
      <c r="ADI3" s="1965"/>
      <c r="ADJ3" s="1965"/>
      <c r="ADK3" s="1965"/>
      <c r="ADL3" s="1965"/>
      <c r="ADM3" s="1965"/>
      <c r="ADN3" s="1965"/>
      <c r="ADO3" s="1965"/>
      <c r="ADP3" s="1965"/>
      <c r="ADQ3" s="1965"/>
      <c r="ADR3" s="1965"/>
      <c r="ADS3" s="1965"/>
      <c r="ADT3" s="1966"/>
      <c r="ADU3" s="1970" t="s">
        <v>856</v>
      </c>
      <c r="ADV3" s="1965"/>
      <c r="ADW3" s="1965"/>
      <c r="ADX3" s="1965"/>
      <c r="ADY3" s="1965"/>
      <c r="ADZ3" s="1965"/>
      <c r="AEA3" s="1965"/>
      <c r="AEB3" s="1965"/>
      <c r="AEC3" s="1965"/>
      <c r="AED3" s="1965"/>
      <c r="AEE3" s="1965"/>
      <c r="AEF3" s="1965"/>
      <c r="AEG3" s="1965"/>
      <c r="AEH3" s="1965"/>
      <c r="AEI3" s="1965"/>
      <c r="AEJ3" s="1965"/>
      <c r="AEK3" s="1965"/>
      <c r="AEL3" s="1965"/>
      <c r="AEM3" s="1965"/>
      <c r="AEN3" s="1966"/>
      <c r="AEO3" s="1965" t="s">
        <v>857</v>
      </c>
      <c r="AEP3" s="1965"/>
      <c r="AEQ3" s="1965"/>
      <c r="AER3" s="1965"/>
      <c r="AES3" s="1965"/>
      <c r="AET3" s="1965"/>
      <c r="AEU3" s="1965"/>
      <c r="AEV3" s="1965"/>
      <c r="AEW3" s="1965"/>
      <c r="AEX3" s="1965"/>
      <c r="AEY3" s="1965"/>
      <c r="AEZ3" s="1965"/>
      <c r="AFA3" s="1965"/>
      <c r="AFB3" s="1965"/>
      <c r="AFC3" s="1965"/>
      <c r="AFD3" s="1965"/>
      <c r="AFE3" s="1965"/>
      <c r="AFF3" s="1965"/>
      <c r="AFG3" s="1965"/>
      <c r="AFH3" s="1965"/>
      <c r="AFI3" s="1965"/>
      <c r="AFJ3" s="1965"/>
      <c r="AFK3" s="1965"/>
      <c r="AFL3" s="1965"/>
      <c r="AFM3" s="1965"/>
      <c r="AFN3" s="1965"/>
      <c r="AFO3" s="1965"/>
      <c r="AFP3" s="1965"/>
      <c r="AFQ3" s="1965"/>
      <c r="AFR3" s="1965"/>
      <c r="AFS3" s="1965"/>
      <c r="AFT3" s="1965"/>
      <c r="AFU3" s="1965"/>
      <c r="AFV3" s="1965"/>
      <c r="AFW3" s="1965"/>
      <c r="AFX3" s="1966"/>
      <c r="AFY3" s="2048" t="s">
        <v>2739</v>
      </c>
      <c r="AFZ3" s="2049"/>
      <c r="AGA3" s="2049"/>
      <c r="AGB3" s="2049"/>
      <c r="AGC3" s="2049"/>
      <c r="AGD3" s="2049"/>
      <c r="AGE3" s="2049"/>
      <c r="AGF3" s="2049"/>
      <c r="AGG3" s="2049"/>
      <c r="AGH3" s="2049"/>
      <c r="AGI3" s="2049"/>
      <c r="AGJ3" s="2049"/>
      <c r="AGK3" s="2049"/>
      <c r="AGL3" s="2049"/>
      <c r="AGM3" s="2050"/>
      <c r="AGN3" s="2053" t="s">
        <v>858</v>
      </c>
      <c r="AGO3" s="2053"/>
      <c r="AGP3" s="2053"/>
      <c r="AGQ3" s="2053"/>
      <c r="AGR3" s="2053"/>
      <c r="AGS3" s="2053"/>
      <c r="AGT3" s="2053"/>
      <c r="AGU3" s="2053"/>
      <c r="AGV3" s="2053"/>
      <c r="AGW3" s="2053"/>
      <c r="AGX3" s="2053"/>
      <c r="AGY3" s="2053"/>
      <c r="AGZ3" s="2053"/>
      <c r="AHA3" s="2053"/>
      <c r="AHB3" s="2054"/>
      <c r="AHC3" s="1965" t="s">
        <v>859</v>
      </c>
      <c r="AHD3" s="1965"/>
      <c r="AHE3" s="1965"/>
      <c r="AHF3" s="1965"/>
      <c r="AHG3" s="1965"/>
      <c r="AHH3" s="1965"/>
      <c r="AHI3" s="1965"/>
      <c r="AHJ3" s="1965"/>
      <c r="AHK3" s="1965"/>
      <c r="AHL3" s="1965"/>
      <c r="AHM3" s="1965"/>
      <c r="AHN3" s="1966"/>
      <c r="AHO3" s="2042" t="s">
        <v>3531</v>
      </c>
      <c r="AHP3" s="2043"/>
      <c r="AHQ3" s="2043"/>
      <c r="AHR3" s="2043"/>
      <c r="AHS3" s="2043"/>
      <c r="AHT3" s="2044"/>
      <c r="AHU3" s="2043" t="s">
        <v>19</v>
      </c>
      <c r="AHV3" s="2043"/>
      <c r="AHW3" s="2043"/>
      <c r="AHX3" s="2043"/>
      <c r="AHY3" s="2043"/>
      <c r="AHZ3" s="2051"/>
      <c r="AIA3" s="2042" t="s">
        <v>20</v>
      </c>
      <c r="AIB3" s="2043"/>
      <c r="AIC3" s="2043"/>
      <c r="AID3" s="2043"/>
      <c r="AIE3" s="2043"/>
      <c r="AIF3" s="2051"/>
      <c r="AIG3" s="2043" t="s">
        <v>21</v>
      </c>
      <c r="AIH3" s="2043"/>
      <c r="AII3" s="2043"/>
      <c r="AIJ3" s="2043"/>
      <c r="AIK3" s="2043"/>
      <c r="AIL3" s="2051"/>
      <c r="AIM3" s="2043" t="s">
        <v>22</v>
      </c>
      <c r="AIN3" s="2043"/>
      <c r="AIO3" s="2043"/>
      <c r="AIP3" s="2043"/>
      <c r="AIQ3" s="2051"/>
      <c r="AIR3" s="2043" t="s">
        <v>23</v>
      </c>
      <c r="AIS3" s="2043"/>
      <c r="AIT3" s="2043"/>
      <c r="AIU3" s="2043"/>
      <c r="AIV3" s="2043"/>
      <c r="AIW3" s="2043"/>
      <c r="AIX3" s="2043"/>
      <c r="AIY3" s="2043"/>
      <c r="AIZ3" s="2043"/>
      <c r="AJA3" s="2043"/>
      <c r="AJB3" s="2043"/>
      <c r="AJC3" s="2043"/>
      <c r="AJD3" s="2043"/>
      <c r="AJE3" s="2043"/>
      <c r="AJF3" s="2043"/>
      <c r="AJG3" s="2043"/>
      <c r="AJH3" s="2043"/>
      <c r="AJI3" s="2051"/>
      <c r="AJJ3" s="2043" t="s">
        <v>24</v>
      </c>
      <c r="AJK3" s="2043"/>
      <c r="AJL3" s="2043"/>
      <c r="AJM3" s="2043"/>
      <c r="AJN3" s="2043"/>
      <c r="AJO3" s="2043"/>
      <c r="AJP3" s="2043"/>
      <c r="AJQ3" s="2043"/>
      <c r="AJR3" s="2043"/>
      <c r="AJS3" s="2043"/>
      <c r="AJT3" s="2043"/>
      <c r="AJU3" s="2043"/>
      <c r="AJV3" s="2043"/>
      <c r="AJW3" s="2043"/>
      <c r="AJX3" s="2043"/>
      <c r="AJY3" s="2043"/>
      <c r="AJZ3" s="2043"/>
      <c r="AKA3" s="2051"/>
      <c r="AKB3" s="2043" t="s">
        <v>25</v>
      </c>
      <c r="AKC3" s="2043"/>
      <c r="AKD3" s="2043"/>
      <c r="AKE3" s="2043"/>
      <c r="AKF3" s="2043"/>
      <c r="AKG3" s="2043"/>
      <c r="AKH3" s="2043"/>
      <c r="AKI3" s="2043"/>
      <c r="AKJ3" s="2043"/>
      <c r="AKK3" s="2043"/>
      <c r="AKL3" s="2043"/>
      <c r="AKM3" s="2043"/>
      <c r="AKN3" s="2043"/>
      <c r="AKO3" s="2043"/>
      <c r="AKP3" s="2043"/>
      <c r="AKQ3" s="2043"/>
      <c r="AKR3" s="2043"/>
      <c r="AKS3" s="2051"/>
      <c r="AKT3" s="2043" t="s">
        <v>26</v>
      </c>
      <c r="AKU3" s="2043"/>
      <c r="AKV3" s="2043"/>
      <c r="AKW3" s="2043"/>
      <c r="AKX3" s="2051"/>
      <c r="AKY3" s="2042" t="s">
        <v>27</v>
      </c>
      <c r="AKZ3" s="2043"/>
      <c r="ALA3" s="2043"/>
      <c r="ALB3" s="2043"/>
      <c r="ALC3" s="2051"/>
      <c r="ALD3" s="2043" t="s">
        <v>28</v>
      </c>
      <c r="ALE3" s="2043"/>
      <c r="ALF3" s="2043"/>
      <c r="ALG3" s="2043"/>
      <c r="ALH3" s="2051"/>
      <c r="ALI3" s="2043" t="s">
        <v>29</v>
      </c>
      <c r="ALJ3" s="2043"/>
      <c r="ALK3" s="2043"/>
      <c r="ALL3" s="2043"/>
      <c r="ALM3" s="2051"/>
      <c r="ALN3" s="2043" t="s">
        <v>30</v>
      </c>
      <c r="ALO3" s="2043"/>
      <c r="ALP3" s="2043"/>
      <c r="ALQ3" s="2043"/>
      <c r="ALR3" s="2051"/>
      <c r="ALS3" s="2043" t="s">
        <v>31</v>
      </c>
      <c r="ALT3" s="2043"/>
      <c r="ALU3" s="2043"/>
      <c r="ALV3" s="2043"/>
      <c r="ALW3" s="2051"/>
      <c r="ALX3" s="2043" t="s">
        <v>32</v>
      </c>
      <c r="ALY3" s="2043"/>
      <c r="ALZ3" s="2043"/>
      <c r="AMA3" s="2043"/>
      <c r="AMB3" s="2051"/>
      <c r="AMC3" s="2043" t="s">
        <v>33</v>
      </c>
      <c r="AMD3" s="2043"/>
      <c r="AME3" s="2043"/>
      <c r="AMF3" s="2043"/>
      <c r="AMG3" s="2051"/>
      <c r="AMH3" s="2043" t="s">
        <v>34</v>
      </c>
      <c r="AMI3" s="2043"/>
      <c r="AMJ3" s="2043"/>
      <c r="AMK3" s="2043"/>
      <c r="AML3" s="2043"/>
      <c r="AMM3" s="2043" t="s">
        <v>12</v>
      </c>
      <c r="AMN3" s="2043"/>
      <c r="AMO3" s="2043"/>
      <c r="AMP3" s="2043"/>
      <c r="AMQ3" s="2043"/>
      <c r="AMR3" s="2043"/>
      <c r="AMS3" s="2051"/>
      <c r="AMT3" s="2042" t="s">
        <v>13</v>
      </c>
      <c r="AMU3" s="2043"/>
      <c r="AMV3" s="2043"/>
      <c r="AMW3" s="2043"/>
      <c r="AMX3" s="2043"/>
      <c r="AMY3" s="2043"/>
      <c r="AMZ3" s="2051"/>
      <c r="ANA3" s="2043" t="s">
        <v>14</v>
      </c>
      <c r="ANB3" s="2043"/>
      <c r="ANC3" s="2043"/>
      <c r="AND3" s="2043"/>
      <c r="ANE3" s="2043"/>
      <c r="ANF3" s="2043"/>
      <c r="ANG3" s="2051"/>
      <c r="ANH3" s="2043" t="s">
        <v>1755</v>
      </c>
      <c r="ANI3" s="2043"/>
      <c r="ANJ3" s="2043"/>
      <c r="ANK3" s="2043"/>
      <c r="ANL3" s="2043"/>
      <c r="ANM3" s="2043"/>
      <c r="ANN3" s="2043"/>
      <c r="ANO3" s="2043"/>
      <c r="ANP3" s="2043"/>
      <c r="ANQ3" s="2043"/>
      <c r="ANR3" s="2043"/>
      <c r="ANS3" s="2043"/>
      <c r="ANT3" s="2043"/>
      <c r="ANU3" s="2043"/>
      <c r="ANV3" s="2051"/>
      <c r="ANW3" s="2043" t="s">
        <v>1756</v>
      </c>
      <c r="ANX3" s="2043"/>
      <c r="ANY3" s="2043"/>
      <c r="ANZ3" s="2043"/>
      <c r="AOA3" s="2043"/>
      <c r="AOB3" s="2043"/>
      <c r="AOC3" s="2043"/>
      <c r="AOD3" s="2043"/>
      <c r="AOE3" s="2043"/>
      <c r="AOF3" s="2043"/>
      <c r="AOG3" s="2043"/>
      <c r="AOH3" s="2043"/>
      <c r="AOI3" s="2043"/>
      <c r="AOJ3" s="2043"/>
      <c r="AOK3" s="2051"/>
      <c r="AOL3" s="2048" t="s">
        <v>2408</v>
      </c>
      <c r="AOM3" s="2049"/>
      <c r="AON3" s="2049"/>
      <c r="AOO3" s="2049"/>
      <c r="AOP3" s="2049"/>
      <c r="AOQ3" s="2049"/>
      <c r="AOR3" s="2049"/>
      <c r="AOS3" s="2049"/>
      <c r="AOT3" s="2049"/>
      <c r="AOU3" s="2049"/>
      <c r="AOV3" s="2049"/>
      <c r="AOW3" s="2049"/>
      <c r="AOX3" s="2049"/>
      <c r="AOY3" s="2049"/>
      <c r="AOZ3" s="2049"/>
      <c r="APA3" s="2049"/>
      <c r="APB3" s="2049"/>
      <c r="APC3" s="2049"/>
      <c r="APD3" s="2049"/>
      <c r="APE3" s="2049"/>
      <c r="APF3" s="2049"/>
      <c r="APG3" s="2049"/>
      <c r="APH3" s="2049"/>
      <c r="API3" s="2049"/>
      <c r="APJ3" s="2049"/>
      <c r="APK3" s="2049"/>
      <c r="APL3" s="2049"/>
      <c r="APM3" s="2049"/>
      <c r="APN3" s="2049"/>
      <c r="APO3" s="2050"/>
      <c r="APP3" s="1965" t="s">
        <v>2771</v>
      </c>
      <c r="APQ3" s="1965"/>
      <c r="APR3" s="1965"/>
      <c r="APS3" s="1965"/>
      <c r="APT3" s="1965"/>
      <c r="APU3" s="1965"/>
      <c r="APV3" s="1965"/>
      <c r="APW3" s="1966"/>
      <c r="APX3" s="1965" t="s">
        <v>2772</v>
      </c>
      <c r="APY3" s="1965"/>
      <c r="APZ3" s="1965"/>
      <c r="AQA3" s="1965"/>
      <c r="AQB3" s="1965"/>
      <c r="AQC3" s="1965"/>
      <c r="AQD3" s="1965"/>
      <c r="AQE3" s="1966"/>
      <c r="AQF3" s="1965" t="s">
        <v>2773</v>
      </c>
      <c r="AQG3" s="1965"/>
      <c r="AQH3" s="1965"/>
      <c r="AQI3" s="1965"/>
      <c r="AQJ3" s="1965"/>
      <c r="AQK3" s="1965"/>
      <c r="AQL3" s="1965"/>
      <c r="AQM3" s="1966"/>
      <c r="AQN3" s="1965" t="s">
        <v>2774</v>
      </c>
      <c r="AQO3" s="1965"/>
      <c r="AQP3" s="1965"/>
      <c r="AQQ3" s="1965"/>
      <c r="AQR3" s="1965"/>
      <c r="AQS3" s="1965"/>
      <c r="AQT3" s="1965"/>
      <c r="AQU3" s="1966"/>
      <c r="AQV3" s="1965" t="s">
        <v>2822</v>
      </c>
      <c r="AQW3" s="1965"/>
      <c r="AQX3" s="1965"/>
      <c r="AQY3" s="1965"/>
      <c r="AQZ3" s="1965"/>
      <c r="ARA3" s="1965"/>
      <c r="ARB3" s="1965"/>
      <c r="ARC3" s="1965"/>
      <c r="ARD3" s="1965"/>
      <c r="ARE3" s="1965"/>
      <c r="ARF3" s="1965"/>
      <c r="ARG3" s="1966"/>
      <c r="ARH3" s="1965" t="s">
        <v>2823</v>
      </c>
      <c r="ARI3" s="1965"/>
      <c r="ARJ3" s="1965"/>
      <c r="ARK3" s="1965"/>
      <c r="ARL3" s="1965"/>
      <c r="ARM3" s="1965"/>
      <c r="ARN3" s="1965"/>
      <c r="ARO3" s="1965"/>
      <c r="ARP3" s="1965"/>
      <c r="ARQ3" s="1965"/>
      <c r="ARR3" s="1965"/>
      <c r="ARS3" s="1966"/>
      <c r="ART3" s="1965" t="s">
        <v>2824</v>
      </c>
      <c r="ARU3" s="1965"/>
      <c r="ARV3" s="1965"/>
      <c r="ARW3" s="1965"/>
      <c r="ARX3" s="1965"/>
      <c r="ARY3" s="1965"/>
      <c r="ARZ3" s="1965"/>
      <c r="ASA3" s="1965"/>
      <c r="ASB3" s="1965"/>
      <c r="ASC3" s="1965"/>
      <c r="ASD3" s="1965"/>
      <c r="ASE3" s="1965"/>
      <c r="ASF3" s="1965"/>
      <c r="ASG3" s="1965"/>
      <c r="ASH3" s="1965"/>
      <c r="ASI3" s="1965"/>
      <c r="ASJ3" s="1965"/>
      <c r="ASK3" s="1965"/>
      <c r="ASL3" s="1965"/>
      <c r="ASM3" s="1965"/>
      <c r="ASN3" s="1965"/>
      <c r="ASO3" s="1965"/>
      <c r="ASP3" s="1965"/>
      <c r="ASQ3" s="1965"/>
      <c r="ASR3" s="1965"/>
      <c r="ASS3" s="1965"/>
      <c r="AST3" s="1965"/>
      <c r="ASU3" s="1966"/>
      <c r="ASV3" s="1965" t="s">
        <v>2825</v>
      </c>
      <c r="ASW3" s="1965"/>
      <c r="ASX3" s="1965"/>
      <c r="ASY3" s="1965"/>
      <c r="ASZ3" s="1965"/>
      <c r="ATA3" s="1965"/>
      <c r="ATB3" s="1965"/>
      <c r="ATC3" s="1965"/>
      <c r="ATD3" s="1965"/>
      <c r="ATE3" s="1965"/>
      <c r="ATF3" s="1965"/>
      <c r="ATG3" s="1965"/>
      <c r="ATH3" s="1965"/>
      <c r="ATI3" s="1965"/>
      <c r="ATJ3" s="1965"/>
      <c r="ATK3" s="1965"/>
      <c r="ATL3" s="1965"/>
      <c r="ATM3" s="1965"/>
      <c r="ATN3" s="1965"/>
      <c r="ATO3" s="1965"/>
      <c r="ATP3" s="1965"/>
      <c r="ATQ3" s="1965"/>
      <c r="ATR3" s="1965"/>
      <c r="ATS3" s="1965"/>
      <c r="ATT3" s="1965"/>
      <c r="ATU3" s="1965"/>
      <c r="ATV3" s="1965"/>
      <c r="ATW3" s="1966"/>
      <c r="ATX3" s="1965" t="s">
        <v>3092</v>
      </c>
      <c r="ATY3" s="1965"/>
      <c r="ATZ3" s="1965"/>
      <c r="AUA3" s="1965"/>
      <c r="AUB3" s="1965"/>
      <c r="AUC3" s="1965"/>
      <c r="AUD3" s="1965"/>
      <c r="AUE3" s="1965"/>
      <c r="AUF3" s="1965"/>
      <c r="AUG3" s="1965"/>
      <c r="AUH3" s="1965"/>
      <c r="AUI3" s="1965"/>
      <c r="AUJ3" s="1965"/>
      <c r="AUK3" s="1965"/>
      <c r="AUL3" s="1965"/>
      <c r="AUM3" s="1965"/>
      <c r="AUN3" s="1965"/>
      <c r="AUO3" s="1965"/>
      <c r="AUP3" s="1965"/>
      <c r="AUQ3" s="1966"/>
      <c r="AUR3" s="1965" t="s">
        <v>3093</v>
      </c>
      <c r="AUS3" s="1965"/>
      <c r="AUT3" s="1965"/>
      <c r="AUU3" s="1965"/>
      <c r="AUV3" s="1965"/>
      <c r="AUW3" s="1965"/>
      <c r="AUX3" s="1965"/>
      <c r="AUY3" s="1965"/>
      <c r="AUZ3" s="1965"/>
      <c r="AVA3" s="1965"/>
      <c r="AVB3" s="1965"/>
      <c r="AVC3" s="1965"/>
      <c r="AVD3" s="1965"/>
      <c r="AVE3" s="1965"/>
      <c r="AVF3" s="1965"/>
      <c r="AVG3" s="1965"/>
      <c r="AVH3" s="1965"/>
      <c r="AVI3" s="1965"/>
      <c r="AVJ3" s="1965"/>
      <c r="AVK3" s="1966"/>
      <c r="AVL3" s="1965" t="s">
        <v>3094</v>
      </c>
      <c r="AVM3" s="1965"/>
      <c r="AVN3" s="1965"/>
      <c r="AVO3" s="1965"/>
      <c r="AVP3" s="1965"/>
      <c r="AVQ3" s="1965"/>
      <c r="AVR3" s="1965"/>
      <c r="AVS3" s="1965"/>
      <c r="AVT3" s="1965"/>
      <c r="AVU3" s="1965"/>
      <c r="AVV3" s="1965"/>
      <c r="AVW3" s="1965"/>
      <c r="AVX3" s="1965"/>
      <c r="AVY3" s="1965"/>
      <c r="AVZ3" s="1965"/>
      <c r="AWA3" s="1965"/>
      <c r="AWB3" s="1965"/>
      <c r="AWC3" s="1965"/>
      <c r="AWD3" s="1965"/>
      <c r="AWE3" s="1966"/>
      <c r="AWF3" s="1965" t="s">
        <v>3095</v>
      </c>
      <c r="AWG3" s="1965"/>
      <c r="AWH3" s="1965"/>
      <c r="AWI3" s="1965"/>
      <c r="AWJ3" s="1965"/>
      <c r="AWK3" s="1965"/>
      <c r="AWL3" s="1965"/>
      <c r="AWM3" s="1965"/>
      <c r="AWN3" s="1965"/>
      <c r="AWO3" s="1965"/>
      <c r="AWP3" s="1965"/>
      <c r="AWQ3" s="1965"/>
      <c r="AWR3" s="1965"/>
      <c r="AWS3" s="1965"/>
      <c r="AWT3" s="1965"/>
      <c r="AWU3" s="1965"/>
      <c r="AWV3" s="1965"/>
      <c r="AWW3" s="1965"/>
      <c r="AWX3" s="1965"/>
      <c r="AWY3" s="1966"/>
      <c r="AWZ3" s="2048" t="s">
        <v>3269</v>
      </c>
      <c r="AXA3" s="2049"/>
      <c r="AXB3" s="2049"/>
      <c r="AXC3" s="2049"/>
      <c r="AXD3" s="2049"/>
      <c r="AXE3" s="2049"/>
      <c r="AXF3" s="2050"/>
      <c r="AXG3" s="2048" t="s">
        <v>3271</v>
      </c>
      <c r="AXH3" s="2049"/>
      <c r="AXI3" s="2049"/>
      <c r="AXJ3" s="2049"/>
      <c r="AXK3" s="2049"/>
      <c r="AXL3" s="2049"/>
      <c r="AXM3" s="2050"/>
      <c r="AXN3" s="2048" t="s">
        <v>3284</v>
      </c>
      <c r="AXO3" s="2049"/>
      <c r="AXP3" s="2049"/>
      <c r="AXQ3" s="2049"/>
      <c r="AXR3" s="2049"/>
      <c r="AXS3" s="2049"/>
      <c r="AXT3" s="2050"/>
    </row>
    <row r="4" spans="1:1320" s="748" customFormat="1" ht="50.25" customHeight="1" x14ac:dyDescent="0.2">
      <c r="C4" s="928"/>
      <c r="D4" s="2046" t="s">
        <v>2731</v>
      </c>
      <c r="E4" s="2046"/>
      <c r="F4" s="2046"/>
      <c r="G4" s="2046"/>
      <c r="H4" s="2046"/>
      <c r="I4" s="2046"/>
      <c r="J4" s="2046"/>
      <c r="K4" s="2046"/>
      <c r="L4" s="2046"/>
      <c r="M4" s="2046"/>
      <c r="N4" s="2046"/>
      <c r="O4" s="2046"/>
      <c r="P4" s="2046"/>
      <c r="Q4" s="2046"/>
      <c r="R4" s="2046"/>
      <c r="S4" s="2046"/>
      <c r="T4" s="2046"/>
      <c r="U4" s="2046"/>
      <c r="V4" s="2046"/>
      <c r="W4" s="2046"/>
      <c r="X4" s="2046"/>
      <c r="Y4" s="2046"/>
      <c r="Z4" s="2046"/>
      <c r="AA4" s="2046"/>
      <c r="AB4" s="2046"/>
      <c r="AC4" s="2046"/>
      <c r="AD4" s="2046"/>
      <c r="AE4" s="2046"/>
      <c r="AF4" s="2046"/>
      <c r="AG4" s="2046"/>
      <c r="AH4" s="2046"/>
      <c r="AI4" s="2046"/>
      <c r="AJ4" s="2046"/>
      <c r="AK4" s="2046"/>
      <c r="AL4" s="2052"/>
      <c r="AM4" s="2046" t="s">
        <v>2731</v>
      </c>
      <c r="AN4" s="2046"/>
      <c r="AO4" s="2046"/>
      <c r="AP4" s="2046"/>
      <c r="AQ4" s="2046"/>
      <c r="AR4" s="2046"/>
      <c r="AS4" s="2046"/>
      <c r="AT4" s="2046"/>
      <c r="AU4" s="2046"/>
      <c r="AV4" s="2046"/>
      <c r="AW4" s="2046"/>
      <c r="AX4" s="2046"/>
      <c r="AY4" s="2046"/>
      <c r="AZ4" s="2046"/>
      <c r="BA4" s="2046"/>
      <c r="BB4" s="2046"/>
      <c r="BC4" s="2046"/>
      <c r="BD4" s="2046"/>
      <c r="BE4" s="2046"/>
      <c r="BF4" s="2046"/>
      <c r="BG4" s="2046"/>
      <c r="BH4" s="2046"/>
      <c r="BI4" s="2046"/>
      <c r="BJ4" s="2046"/>
      <c r="BK4" s="2046"/>
      <c r="BL4" s="2046"/>
      <c r="BM4" s="2046"/>
      <c r="BN4" s="2046"/>
      <c r="BO4" s="2046"/>
      <c r="BP4" s="2046"/>
      <c r="BQ4" s="2046"/>
      <c r="BR4" s="2046"/>
      <c r="BS4" s="2046"/>
      <c r="BT4" s="2046"/>
      <c r="BU4" s="2046"/>
      <c r="BV4" s="2046"/>
      <c r="BW4" s="2046"/>
      <c r="BX4" s="2046"/>
      <c r="BY4" s="2046"/>
      <c r="BZ4" s="2046"/>
      <c r="CA4" s="2046"/>
      <c r="CB4" s="2052"/>
      <c r="CC4" s="2046" t="s">
        <v>2732</v>
      </c>
      <c r="CD4" s="2046"/>
      <c r="CE4" s="2046"/>
      <c r="CF4" s="2046"/>
      <c r="CG4" s="2046"/>
      <c r="CH4" s="2046"/>
      <c r="CI4" s="2046"/>
      <c r="CJ4" s="2046"/>
      <c r="CK4" s="2046"/>
      <c r="CL4" s="2046"/>
      <c r="CM4" s="2046"/>
      <c r="CN4" s="2046"/>
      <c r="CO4" s="2046"/>
      <c r="CP4" s="2046"/>
      <c r="CQ4" s="2046"/>
      <c r="CR4" s="2046"/>
      <c r="CS4" s="2046"/>
      <c r="CT4" s="2046"/>
      <c r="CU4" s="2046"/>
      <c r="CV4" s="2046"/>
      <c r="CW4" s="2046"/>
      <c r="CX4" s="2046"/>
      <c r="CY4" s="2046"/>
      <c r="CZ4" s="2046"/>
      <c r="DA4" s="2046"/>
      <c r="DB4" s="2052"/>
      <c r="DC4" s="2046" t="s">
        <v>2732</v>
      </c>
      <c r="DD4" s="2046"/>
      <c r="DE4" s="2046"/>
      <c r="DF4" s="2046"/>
      <c r="DG4" s="2046"/>
      <c r="DH4" s="2046"/>
      <c r="DI4" s="2046"/>
      <c r="DJ4" s="2046"/>
      <c r="DK4" s="2046"/>
      <c r="DL4" s="2046"/>
      <c r="DM4" s="2046"/>
      <c r="DN4" s="2046"/>
      <c r="DO4" s="2046"/>
      <c r="DP4" s="2046"/>
      <c r="DQ4" s="2046"/>
      <c r="DR4" s="2046"/>
      <c r="DS4" s="2046"/>
      <c r="DT4" s="2046"/>
      <c r="DU4" s="2046"/>
      <c r="DV4" s="2046"/>
      <c r="DW4" s="2046"/>
      <c r="DX4" s="2046"/>
      <c r="DY4" s="2046"/>
      <c r="DZ4" s="2046"/>
      <c r="EA4" s="2046"/>
      <c r="EB4" s="2052"/>
      <c r="EC4" s="2046" t="s">
        <v>2732</v>
      </c>
      <c r="ED4" s="2046"/>
      <c r="EE4" s="2046"/>
      <c r="EF4" s="2046"/>
      <c r="EG4" s="2046"/>
      <c r="EH4" s="2046"/>
      <c r="EI4" s="2046"/>
      <c r="EJ4" s="2046"/>
      <c r="EK4" s="2046"/>
      <c r="EL4" s="2046"/>
      <c r="EM4" s="2046"/>
      <c r="EN4" s="2046"/>
      <c r="EO4" s="2046"/>
      <c r="EP4" s="2046"/>
      <c r="EQ4" s="2046"/>
      <c r="ER4" s="2046"/>
      <c r="ES4" s="2046"/>
      <c r="ET4" s="2046"/>
      <c r="EU4" s="2046"/>
      <c r="EV4" s="2046"/>
      <c r="EW4" s="2046"/>
      <c r="EX4" s="2046"/>
      <c r="EY4" s="2046"/>
      <c r="EZ4" s="2046"/>
      <c r="FA4" s="2046"/>
      <c r="FB4" s="2052"/>
      <c r="FC4" s="2046" t="s">
        <v>2732</v>
      </c>
      <c r="FD4" s="2046"/>
      <c r="FE4" s="2046"/>
      <c r="FF4" s="2046"/>
      <c r="FG4" s="2046"/>
      <c r="FH4" s="2046"/>
      <c r="FI4" s="2046"/>
      <c r="FJ4" s="2046"/>
      <c r="FK4" s="2046"/>
      <c r="FL4" s="2046"/>
      <c r="FM4" s="2046"/>
      <c r="FN4" s="2046"/>
      <c r="FO4" s="2046"/>
      <c r="FP4" s="2046"/>
      <c r="FQ4" s="2046"/>
      <c r="FR4" s="2046"/>
      <c r="FS4" s="2046"/>
      <c r="FT4" s="2046"/>
      <c r="FU4" s="2046"/>
      <c r="FV4" s="2046"/>
      <c r="FW4" s="2046"/>
      <c r="FX4" s="2046"/>
      <c r="FY4" s="2046"/>
      <c r="FZ4" s="2046"/>
      <c r="GA4" s="2046"/>
      <c r="GB4" s="2052"/>
      <c r="GC4" s="2045" t="s">
        <v>2732</v>
      </c>
      <c r="GD4" s="2046"/>
      <c r="GE4" s="2046"/>
      <c r="GF4" s="2046"/>
      <c r="GG4" s="2046"/>
      <c r="GH4" s="2046"/>
      <c r="GI4" s="2046"/>
      <c r="GJ4" s="2046"/>
      <c r="GK4" s="2046"/>
      <c r="GL4" s="2046"/>
      <c r="GM4" s="2046"/>
      <c r="GN4" s="2046"/>
      <c r="GO4" s="2046"/>
      <c r="GP4" s="2046"/>
      <c r="GQ4" s="2046"/>
      <c r="GR4" s="2046"/>
      <c r="GS4" s="2046"/>
      <c r="GT4" s="2046"/>
      <c r="GU4" s="2046"/>
      <c r="GV4" s="2046"/>
      <c r="GW4" s="2046"/>
      <c r="GX4" s="2046"/>
      <c r="GY4" s="2046"/>
      <c r="GZ4" s="2046"/>
      <c r="HA4" s="2046"/>
      <c r="HB4" s="2052"/>
      <c r="HC4" s="2046" t="s">
        <v>1703</v>
      </c>
      <c r="HD4" s="2046"/>
      <c r="HE4" s="2046"/>
      <c r="HF4" s="2046"/>
      <c r="HG4" s="2046"/>
      <c r="HH4" s="2046"/>
      <c r="HI4" s="2046"/>
      <c r="HJ4" s="2046"/>
      <c r="HK4" s="2046"/>
      <c r="HL4" s="2046"/>
      <c r="HM4" s="2046"/>
      <c r="HN4" s="2046"/>
      <c r="HO4" s="2046"/>
      <c r="HP4" s="2046"/>
      <c r="HQ4" s="2046"/>
      <c r="HR4" s="2046"/>
      <c r="HS4" s="2046"/>
      <c r="HT4" s="2046"/>
      <c r="HU4" s="2046"/>
      <c r="HV4" s="2046"/>
      <c r="HW4" s="2046"/>
      <c r="HX4" s="2046"/>
      <c r="HY4" s="2046"/>
      <c r="HZ4" s="2046"/>
      <c r="IA4" s="2052"/>
      <c r="IB4" s="2046" t="s">
        <v>1703</v>
      </c>
      <c r="IC4" s="2046"/>
      <c r="ID4" s="2046"/>
      <c r="IE4" s="2046"/>
      <c r="IF4" s="2046"/>
      <c r="IG4" s="2046"/>
      <c r="IH4" s="2046"/>
      <c r="II4" s="2046"/>
      <c r="IJ4" s="2046"/>
      <c r="IK4" s="2046"/>
      <c r="IL4" s="2046"/>
      <c r="IM4" s="2046"/>
      <c r="IN4" s="2046"/>
      <c r="IO4" s="2046"/>
      <c r="IP4" s="2046"/>
      <c r="IQ4" s="2046"/>
      <c r="IR4" s="2046"/>
      <c r="IS4" s="2046"/>
      <c r="IT4" s="2046"/>
      <c r="IU4" s="2046"/>
      <c r="IV4" s="2046"/>
      <c r="IW4" s="2046"/>
      <c r="IX4" s="2046"/>
      <c r="IY4" s="2046"/>
      <c r="IZ4" s="2052"/>
      <c r="JA4" s="2046" t="s">
        <v>1703</v>
      </c>
      <c r="JB4" s="2046"/>
      <c r="JC4" s="2046"/>
      <c r="JD4" s="2046"/>
      <c r="JE4" s="2046"/>
      <c r="JF4" s="2046"/>
      <c r="JG4" s="2046"/>
      <c r="JH4" s="2046"/>
      <c r="JI4" s="2046"/>
      <c r="JJ4" s="2046"/>
      <c r="JK4" s="2046"/>
      <c r="JL4" s="2046"/>
      <c r="JM4" s="2046"/>
      <c r="JN4" s="2046"/>
      <c r="JO4" s="2046"/>
      <c r="JP4" s="2046"/>
      <c r="JQ4" s="2046"/>
      <c r="JR4" s="2046"/>
      <c r="JS4" s="2046"/>
      <c r="JT4" s="2046"/>
      <c r="JU4" s="2046"/>
      <c r="JV4" s="2046"/>
      <c r="JW4" s="2046"/>
      <c r="JX4" s="2046"/>
      <c r="JY4" s="2052"/>
      <c r="JZ4" s="2045" t="s">
        <v>2733</v>
      </c>
      <c r="KA4" s="2046"/>
      <c r="KB4" s="2046"/>
      <c r="KC4" s="2046"/>
      <c r="KD4" s="2046"/>
      <c r="KE4" s="2046"/>
      <c r="KF4" s="2046"/>
      <c r="KG4" s="2046"/>
      <c r="KH4" s="2046"/>
      <c r="KI4" s="2046"/>
      <c r="KJ4" s="2046"/>
      <c r="KK4" s="2046"/>
      <c r="KL4" s="2046"/>
      <c r="KM4" s="2046"/>
      <c r="KN4" s="2046"/>
      <c r="KO4" s="2046"/>
      <c r="KP4" s="2046"/>
      <c r="KQ4" s="2046"/>
      <c r="KR4" s="2046"/>
      <c r="KS4" s="2046"/>
      <c r="KT4" s="2046"/>
      <c r="KU4" s="2046"/>
      <c r="KV4" s="2046"/>
      <c r="KW4" s="2046"/>
      <c r="KX4" s="2047"/>
      <c r="KY4" s="2046" t="s">
        <v>819</v>
      </c>
      <c r="KZ4" s="2046"/>
      <c r="LA4" s="2046"/>
      <c r="LB4" s="2046"/>
      <c r="LC4" s="2046" t="s">
        <v>820</v>
      </c>
      <c r="LD4" s="2046"/>
      <c r="LE4" s="2046"/>
      <c r="LF4" s="2046"/>
      <c r="LG4" s="2046" t="s">
        <v>821</v>
      </c>
      <c r="LH4" s="2046"/>
      <c r="LI4" s="2046"/>
      <c r="LJ4" s="2046"/>
      <c r="LK4" s="2046" t="s">
        <v>822</v>
      </c>
      <c r="LL4" s="2046"/>
      <c r="LM4" s="2046"/>
      <c r="LN4" s="2046"/>
      <c r="LO4" s="2046" t="s">
        <v>823</v>
      </c>
      <c r="LP4" s="2046"/>
      <c r="LQ4" s="2046"/>
      <c r="LR4" s="2046"/>
      <c r="LS4" s="2057" t="s">
        <v>824</v>
      </c>
      <c r="LT4" s="2057"/>
      <c r="LU4" s="2057"/>
      <c r="LV4" s="2057"/>
      <c r="LW4" s="2046" t="s">
        <v>825</v>
      </c>
      <c r="LX4" s="2046"/>
      <c r="LY4" s="2046"/>
      <c r="LZ4" s="2046"/>
      <c r="MA4" s="2046" t="s">
        <v>826</v>
      </c>
      <c r="MB4" s="2046"/>
      <c r="MC4" s="2046"/>
      <c r="MD4" s="2046"/>
      <c r="ME4" s="2057" t="s">
        <v>827</v>
      </c>
      <c r="MF4" s="2057"/>
      <c r="MG4" s="2057"/>
      <c r="MH4" s="2057"/>
      <c r="MI4" s="2057" t="s">
        <v>828</v>
      </c>
      <c r="MJ4" s="2057"/>
      <c r="MK4" s="2057"/>
      <c r="ML4" s="2057"/>
      <c r="MM4" s="2057" t="s">
        <v>829</v>
      </c>
      <c r="MN4" s="2057"/>
      <c r="MO4" s="2057"/>
      <c r="MP4" s="2057"/>
      <c r="MQ4" s="2057" t="s">
        <v>830</v>
      </c>
      <c r="MR4" s="2057"/>
      <c r="MS4" s="2057"/>
      <c r="MT4" s="2057"/>
      <c r="MU4" s="2057" t="s">
        <v>831</v>
      </c>
      <c r="MV4" s="2057"/>
      <c r="MW4" s="2057"/>
      <c r="MX4" s="2057"/>
      <c r="MY4" s="2057" t="s">
        <v>832</v>
      </c>
      <c r="MZ4" s="2057"/>
      <c r="NA4" s="2057"/>
      <c r="NB4" s="2057"/>
      <c r="NC4" s="2057" t="s">
        <v>833</v>
      </c>
      <c r="ND4" s="2057"/>
      <c r="NE4" s="2057"/>
      <c r="NF4" s="2057"/>
      <c r="NG4" s="2057" t="s">
        <v>834</v>
      </c>
      <c r="NH4" s="2057"/>
      <c r="NI4" s="2057"/>
      <c r="NJ4" s="2057"/>
      <c r="NK4" s="2057" t="s">
        <v>835</v>
      </c>
      <c r="NL4" s="2057"/>
      <c r="NM4" s="2057"/>
      <c r="NN4" s="2057"/>
      <c r="NO4" s="2057" t="s">
        <v>836</v>
      </c>
      <c r="NP4" s="2057"/>
      <c r="NQ4" s="2057"/>
      <c r="NR4" s="2057"/>
      <c r="NS4" s="2057" t="s">
        <v>837</v>
      </c>
      <c r="NT4" s="2057"/>
      <c r="NU4" s="2057"/>
      <c r="NV4" s="2057"/>
      <c r="NW4" s="2057" t="s">
        <v>838</v>
      </c>
      <c r="NX4" s="2057"/>
      <c r="NY4" s="2057"/>
      <c r="NZ4" s="2057"/>
      <c r="OA4" s="2057" t="s">
        <v>839</v>
      </c>
      <c r="OB4" s="2057"/>
      <c r="OC4" s="2057"/>
      <c r="OD4" s="2057"/>
      <c r="OE4" s="2057" t="s">
        <v>840</v>
      </c>
      <c r="OF4" s="2057"/>
      <c r="OG4" s="2057"/>
      <c r="OH4" s="2058"/>
      <c r="OI4" s="2045" t="s">
        <v>2734</v>
      </c>
      <c r="OJ4" s="2046"/>
      <c r="OK4" s="2046"/>
      <c r="OL4" s="2046"/>
      <c r="OM4" s="2046"/>
      <c r="ON4" s="2046"/>
      <c r="OO4" s="2046"/>
      <c r="OP4" s="2046"/>
      <c r="OQ4" s="2046"/>
      <c r="OR4" s="2046"/>
      <c r="OS4" s="2046"/>
      <c r="OT4" s="2046"/>
      <c r="OU4" s="2046"/>
      <c r="OV4" s="2046"/>
      <c r="OW4" s="2046"/>
      <c r="OX4" s="2046"/>
      <c r="OY4" s="2046"/>
      <c r="OZ4" s="2046"/>
      <c r="PA4" s="2046"/>
      <c r="PB4" s="2046"/>
      <c r="PC4" s="2046"/>
      <c r="PD4" s="2046"/>
      <c r="PE4" s="2046"/>
      <c r="PF4" s="2046"/>
      <c r="PG4" s="2046"/>
      <c r="PH4" s="2046"/>
      <c r="PI4" s="2046"/>
      <c r="PJ4" s="2046"/>
      <c r="PK4" s="2046"/>
      <c r="PL4" s="2046"/>
      <c r="PM4" s="2046"/>
      <c r="PN4" s="2046"/>
      <c r="PO4" s="2046"/>
      <c r="PP4" s="2046"/>
      <c r="PQ4" s="2047"/>
      <c r="PR4" s="2046" t="s">
        <v>2735</v>
      </c>
      <c r="PS4" s="2046"/>
      <c r="PT4" s="2046"/>
      <c r="PU4" s="2046"/>
      <c r="PV4" s="2046"/>
      <c r="PW4" s="2046"/>
      <c r="PX4" s="2046"/>
      <c r="PY4" s="2046"/>
      <c r="PZ4" s="2046"/>
      <c r="QA4" s="2046"/>
      <c r="QB4" s="2046"/>
      <c r="QC4" s="2046"/>
      <c r="QD4" s="2046"/>
      <c r="QE4" s="2046"/>
      <c r="QF4" s="2052"/>
      <c r="QG4" s="2046" t="s">
        <v>2736</v>
      </c>
      <c r="QH4" s="2046"/>
      <c r="QI4" s="2046"/>
      <c r="QJ4" s="2046"/>
      <c r="QK4" s="2046"/>
      <c r="QL4" s="2046"/>
      <c r="QM4" s="2046"/>
      <c r="QN4" s="2046"/>
      <c r="QO4" s="2046"/>
      <c r="QP4" s="2046"/>
      <c r="QQ4" s="2046"/>
      <c r="QR4" s="2046"/>
      <c r="QS4" s="2046"/>
      <c r="QT4" s="2046"/>
      <c r="QU4" s="2046"/>
      <c r="QV4" s="2046"/>
      <c r="QW4" s="2046"/>
      <c r="QX4" s="2046"/>
      <c r="QY4" s="2046"/>
      <c r="QZ4" s="2046"/>
      <c r="RA4" s="2052"/>
      <c r="RB4" s="2046" t="s">
        <v>2736</v>
      </c>
      <c r="RC4" s="2046"/>
      <c r="RD4" s="2046"/>
      <c r="RE4" s="2046"/>
      <c r="RF4" s="2046"/>
      <c r="RG4" s="2046"/>
      <c r="RH4" s="2046"/>
      <c r="RI4" s="2046"/>
      <c r="RJ4" s="2046"/>
      <c r="RK4" s="2046"/>
      <c r="RL4" s="2046"/>
      <c r="RM4" s="2046"/>
      <c r="RN4" s="2046"/>
      <c r="RO4" s="2046"/>
      <c r="RP4" s="2046"/>
      <c r="RQ4" s="2046"/>
      <c r="RR4" s="2046"/>
      <c r="RS4" s="2046"/>
      <c r="RT4" s="2046"/>
      <c r="RU4" s="2046"/>
      <c r="RV4" s="2052"/>
      <c r="RW4" s="2046" t="s">
        <v>2736</v>
      </c>
      <c r="RX4" s="2046"/>
      <c r="RY4" s="2046"/>
      <c r="RZ4" s="2046"/>
      <c r="SA4" s="2046"/>
      <c r="SB4" s="2046"/>
      <c r="SC4" s="2046"/>
      <c r="SD4" s="2046"/>
      <c r="SE4" s="2046"/>
      <c r="SF4" s="2046"/>
      <c r="SG4" s="2046"/>
      <c r="SH4" s="2046"/>
      <c r="SI4" s="2046"/>
      <c r="SJ4" s="2046"/>
      <c r="SK4" s="2046"/>
      <c r="SL4" s="2046"/>
      <c r="SM4" s="2046"/>
      <c r="SN4" s="2046"/>
      <c r="SO4" s="2046"/>
      <c r="SP4" s="2046"/>
      <c r="SQ4" s="2052"/>
      <c r="SR4" s="2045" t="s">
        <v>2736</v>
      </c>
      <c r="SS4" s="2046"/>
      <c r="ST4" s="2046"/>
      <c r="SU4" s="2046"/>
      <c r="SV4" s="2046"/>
      <c r="SW4" s="2046"/>
      <c r="SX4" s="2046"/>
      <c r="SY4" s="2046"/>
      <c r="SZ4" s="2046"/>
      <c r="TA4" s="2046"/>
      <c r="TB4" s="2046"/>
      <c r="TC4" s="2046"/>
      <c r="TD4" s="2046"/>
      <c r="TE4" s="2046"/>
      <c r="TF4" s="2046"/>
      <c r="TG4" s="2046"/>
      <c r="TH4" s="2046"/>
      <c r="TI4" s="2046"/>
      <c r="TJ4" s="2046"/>
      <c r="TK4" s="2046"/>
      <c r="TL4" s="2052"/>
      <c r="TM4" s="2046" t="s">
        <v>2731</v>
      </c>
      <c r="TN4" s="2046"/>
      <c r="TO4" s="2046"/>
      <c r="TP4" s="2046"/>
      <c r="TQ4" s="2046"/>
      <c r="TR4" s="2046"/>
      <c r="TS4" s="2046"/>
      <c r="TT4" s="2046"/>
      <c r="TU4" s="2046"/>
      <c r="TV4" s="2046"/>
      <c r="TW4" s="2046"/>
      <c r="TX4" s="2046"/>
      <c r="TY4" s="2046"/>
      <c r="TZ4" s="2046"/>
      <c r="UA4" s="2046"/>
      <c r="UB4" s="2046"/>
      <c r="UC4" s="2046"/>
      <c r="UD4" s="2046"/>
      <c r="UE4" s="2046"/>
      <c r="UF4" s="2046"/>
      <c r="UG4" s="2046"/>
      <c r="UH4" s="2046"/>
      <c r="UI4" s="2046"/>
      <c r="UJ4" s="2046"/>
      <c r="UK4" s="2046"/>
      <c r="UL4" s="2046"/>
      <c r="UM4" s="2046"/>
      <c r="UN4" s="2046"/>
      <c r="UO4" s="2046"/>
      <c r="UP4" s="2046"/>
      <c r="UQ4" s="2046"/>
      <c r="UR4" s="2046"/>
      <c r="US4" s="2046"/>
      <c r="UT4" s="2046"/>
      <c r="UU4" s="2046"/>
      <c r="UV4" s="2046"/>
      <c r="UW4" s="2046"/>
      <c r="UX4" s="2046"/>
      <c r="UY4" s="2046"/>
      <c r="UZ4" s="2046"/>
      <c r="VA4" s="2046"/>
      <c r="VB4" s="2046"/>
      <c r="VC4" s="2046"/>
      <c r="VD4" s="2046"/>
      <c r="VE4" s="2046"/>
      <c r="VF4" s="2046"/>
      <c r="VG4" s="2046"/>
      <c r="VH4" s="2046"/>
      <c r="VI4" s="2046"/>
      <c r="VJ4" s="2046"/>
      <c r="VK4" s="2046"/>
      <c r="VL4" s="2046"/>
      <c r="VM4" s="2046"/>
      <c r="VN4" s="2046"/>
      <c r="VO4" s="2046"/>
      <c r="VP4" s="2046"/>
      <c r="VQ4" s="2046"/>
      <c r="VR4" s="2046"/>
      <c r="VS4" s="2046"/>
      <c r="VT4" s="2046"/>
      <c r="VU4" s="2046"/>
      <c r="VV4" s="2046"/>
      <c r="VW4" s="2046"/>
      <c r="VX4" s="2046"/>
      <c r="VY4" s="2046"/>
      <c r="VZ4" s="2046"/>
      <c r="WA4" s="2046"/>
      <c r="WB4" s="2046"/>
      <c r="WC4" s="2046"/>
      <c r="WD4" s="2046"/>
      <c r="WE4" s="2046"/>
      <c r="WF4" s="2046"/>
      <c r="WG4" s="2046"/>
      <c r="WH4" s="2046"/>
      <c r="WI4" s="2052"/>
      <c r="WJ4" s="2046" t="s">
        <v>2737</v>
      </c>
      <c r="WK4" s="2046"/>
      <c r="WL4" s="2046"/>
      <c r="WM4" s="2046"/>
      <c r="WN4" s="2046"/>
      <c r="WO4" s="2046"/>
      <c r="WP4" s="2046"/>
      <c r="WQ4" s="2046"/>
      <c r="WR4" s="2046"/>
      <c r="WS4" s="2046"/>
      <c r="WT4" s="2046"/>
      <c r="WU4" s="2046"/>
      <c r="WV4" s="2046"/>
      <c r="WW4" s="2046"/>
      <c r="WX4" s="2046"/>
      <c r="WY4" s="2046"/>
      <c r="WZ4" s="2046"/>
      <c r="XA4" s="2046"/>
      <c r="XB4" s="2046"/>
      <c r="XC4" s="2046"/>
      <c r="XD4" s="2046"/>
      <c r="XE4" s="2046"/>
      <c r="XF4" s="2046"/>
      <c r="XG4" s="2046"/>
      <c r="XH4" s="2046"/>
      <c r="XI4" s="2046"/>
      <c r="XJ4" s="2046"/>
      <c r="XK4" s="2046"/>
      <c r="XL4" s="2046"/>
      <c r="XM4" s="2052"/>
      <c r="XN4" s="2046" t="s">
        <v>2737</v>
      </c>
      <c r="XO4" s="2046"/>
      <c r="XP4" s="2046"/>
      <c r="XQ4" s="2046"/>
      <c r="XR4" s="2046"/>
      <c r="XS4" s="2046"/>
      <c r="XT4" s="2046"/>
      <c r="XU4" s="2046"/>
      <c r="XV4" s="2046"/>
      <c r="XW4" s="2046"/>
      <c r="XX4" s="2046"/>
      <c r="XY4" s="2046"/>
      <c r="XZ4" s="2046"/>
      <c r="YA4" s="2046"/>
      <c r="YB4" s="2046"/>
      <c r="YC4" s="2046"/>
      <c r="YD4" s="2046"/>
      <c r="YE4" s="2046"/>
      <c r="YF4" s="2046"/>
      <c r="YG4" s="2046"/>
      <c r="YH4" s="2046"/>
      <c r="YI4" s="2046"/>
      <c r="YJ4" s="2046"/>
      <c r="YK4" s="2046"/>
      <c r="YL4" s="2046"/>
      <c r="YM4" s="2046"/>
      <c r="YN4" s="2046"/>
      <c r="YO4" s="2046"/>
      <c r="YP4" s="2046"/>
      <c r="YQ4" s="2046"/>
      <c r="YR4" s="2046"/>
      <c r="YS4" s="2046"/>
      <c r="YT4" s="2046"/>
      <c r="YU4" s="2046"/>
      <c r="YV4" s="2046"/>
      <c r="YW4" s="2046"/>
      <c r="YX4" s="2046"/>
      <c r="YY4" s="2046"/>
      <c r="YZ4" s="2046"/>
      <c r="ZA4" s="2052"/>
      <c r="ZB4" s="2046" t="s">
        <v>2736</v>
      </c>
      <c r="ZC4" s="2046"/>
      <c r="ZD4" s="2046"/>
      <c r="ZE4" s="2046"/>
      <c r="ZF4" s="2046"/>
      <c r="ZG4" s="2046"/>
      <c r="ZH4" s="2046"/>
      <c r="ZI4" s="2046"/>
      <c r="ZJ4" s="2046"/>
      <c r="ZK4" s="2046"/>
      <c r="ZL4" s="2046"/>
      <c r="ZM4" s="2046"/>
      <c r="ZN4" s="2046"/>
      <c r="ZO4" s="2046"/>
      <c r="ZP4" s="2046"/>
      <c r="ZQ4" s="2046"/>
      <c r="ZR4" s="2046"/>
      <c r="ZS4" s="2046"/>
      <c r="ZT4" s="2046"/>
      <c r="ZU4" s="2046"/>
      <c r="ZV4" s="2046"/>
      <c r="ZW4" s="2046"/>
      <c r="ZX4" s="2046"/>
      <c r="ZY4" s="2046"/>
      <c r="ZZ4" s="2046"/>
      <c r="AAA4" s="2046"/>
      <c r="AAB4" s="2046"/>
      <c r="AAC4" s="2046"/>
      <c r="AAD4" s="2046"/>
      <c r="AAE4" s="2046"/>
      <c r="AAF4" s="2046"/>
      <c r="AAG4" s="2046"/>
      <c r="AAH4" s="2046"/>
      <c r="AAI4" s="2046"/>
      <c r="AAJ4" s="2046"/>
      <c r="AAK4" s="2052"/>
      <c r="AAL4" s="2046" t="s">
        <v>2738</v>
      </c>
      <c r="AAM4" s="2046"/>
      <c r="AAN4" s="2046"/>
      <c r="AAO4" s="2046"/>
      <c r="AAP4" s="2046"/>
      <c r="AAQ4" s="2046"/>
      <c r="AAR4" s="2046"/>
      <c r="AAS4" s="2046"/>
      <c r="AAT4" s="2046"/>
      <c r="AAU4" s="2046"/>
      <c r="AAV4" s="2046"/>
      <c r="AAW4" s="2052"/>
      <c r="AAX4" s="2046" t="s">
        <v>2731</v>
      </c>
      <c r="AAY4" s="2046"/>
      <c r="AAZ4" s="2046"/>
      <c r="ABA4" s="2046"/>
      <c r="ABB4" s="2046"/>
      <c r="ABC4" s="2046"/>
      <c r="ABD4" s="2046"/>
      <c r="ABE4" s="2046"/>
      <c r="ABF4" s="2046"/>
      <c r="ABG4" s="2046"/>
      <c r="ABH4" s="2046"/>
      <c r="ABI4" s="2046"/>
      <c r="ABJ4" s="2046"/>
      <c r="ABK4" s="2046"/>
      <c r="ABL4" s="2052"/>
      <c r="ABM4" s="2046" t="s">
        <v>2731</v>
      </c>
      <c r="ABN4" s="2046"/>
      <c r="ABO4" s="2046"/>
      <c r="ABP4" s="2046"/>
      <c r="ABQ4" s="2046"/>
      <c r="ABR4" s="2046"/>
      <c r="ABS4" s="2046"/>
      <c r="ABT4" s="2052"/>
      <c r="ABU4" s="2046" t="s">
        <v>2731</v>
      </c>
      <c r="ABV4" s="2046"/>
      <c r="ABW4" s="2046"/>
      <c r="ABX4" s="2046"/>
      <c r="ABY4" s="2046"/>
      <c r="ABZ4" s="2046"/>
      <c r="ACA4" s="2046"/>
      <c r="ACB4" s="2046"/>
      <c r="ACC4" s="2046"/>
      <c r="ACD4" s="2046"/>
      <c r="ACE4" s="2046"/>
      <c r="ACF4" s="2052"/>
      <c r="ACG4" s="2045" t="s">
        <v>2736</v>
      </c>
      <c r="ACH4" s="2046"/>
      <c r="ACI4" s="2046"/>
      <c r="ACJ4" s="2046"/>
      <c r="ACK4" s="2046"/>
      <c r="ACL4" s="2046"/>
      <c r="ACM4" s="2046"/>
      <c r="ACN4" s="2046"/>
      <c r="ACO4" s="2046"/>
      <c r="ACP4" s="2046"/>
      <c r="ACQ4" s="2046"/>
      <c r="ACR4" s="2046"/>
      <c r="ACS4" s="2046"/>
      <c r="ACT4" s="2046"/>
      <c r="ACU4" s="2046"/>
      <c r="ACV4" s="2046"/>
      <c r="ACW4" s="2046"/>
      <c r="ACX4" s="2046"/>
      <c r="ACY4" s="2046"/>
      <c r="ACZ4" s="2052"/>
      <c r="ADA4" s="2046" t="s">
        <v>2736</v>
      </c>
      <c r="ADB4" s="2046"/>
      <c r="ADC4" s="2046"/>
      <c r="ADD4" s="2046"/>
      <c r="ADE4" s="2046"/>
      <c r="ADF4" s="2046"/>
      <c r="ADG4" s="2046"/>
      <c r="ADH4" s="2046"/>
      <c r="ADI4" s="2046"/>
      <c r="ADJ4" s="2046"/>
      <c r="ADK4" s="2046"/>
      <c r="ADL4" s="2046"/>
      <c r="ADM4" s="2046"/>
      <c r="ADN4" s="2046"/>
      <c r="ADO4" s="2046"/>
      <c r="ADP4" s="2046"/>
      <c r="ADQ4" s="2046"/>
      <c r="ADR4" s="2046"/>
      <c r="ADS4" s="2046"/>
      <c r="ADT4" s="2052"/>
      <c r="ADU4" s="2045" t="s">
        <v>2736</v>
      </c>
      <c r="ADV4" s="2046"/>
      <c r="ADW4" s="2046"/>
      <c r="ADX4" s="2046"/>
      <c r="ADY4" s="2046"/>
      <c r="ADZ4" s="2046"/>
      <c r="AEA4" s="2046"/>
      <c r="AEB4" s="2046"/>
      <c r="AEC4" s="2046"/>
      <c r="AED4" s="2046"/>
      <c r="AEE4" s="2046"/>
      <c r="AEF4" s="2046"/>
      <c r="AEG4" s="2046"/>
      <c r="AEH4" s="2046"/>
      <c r="AEI4" s="2046"/>
      <c r="AEJ4" s="2046"/>
      <c r="AEK4" s="2046"/>
      <c r="AEL4" s="2046"/>
      <c r="AEM4" s="2046"/>
      <c r="AEN4" s="2052"/>
      <c r="AEO4" s="2046" t="s">
        <v>2736</v>
      </c>
      <c r="AEP4" s="2046"/>
      <c r="AEQ4" s="2046"/>
      <c r="AER4" s="2046"/>
      <c r="AES4" s="2046"/>
      <c r="AET4" s="2046"/>
      <c r="AEU4" s="2046"/>
      <c r="AEV4" s="2046"/>
      <c r="AEW4" s="2046"/>
      <c r="AEX4" s="2046"/>
      <c r="AEY4" s="2046"/>
      <c r="AEZ4" s="2046"/>
      <c r="AFA4" s="2046"/>
      <c r="AFB4" s="2046"/>
      <c r="AFC4" s="2046"/>
      <c r="AFD4" s="2046"/>
      <c r="AFE4" s="2046"/>
      <c r="AFF4" s="2046"/>
      <c r="AFG4" s="2046"/>
      <c r="AFH4" s="2046"/>
      <c r="AFI4" s="2046"/>
      <c r="AFJ4" s="2046"/>
      <c r="AFK4" s="2046"/>
      <c r="AFL4" s="2046"/>
      <c r="AFM4" s="2046"/>
      <c r="AFN4" s="2046"/>
      <c r="AFO4" s="2046"/>
      <c r="AFP4" s="2046"/>
      <c r="AFQ4" s="2046"/>
      <c r="AFR4" s="2046"/>
      <c r="AFS4" s="2046"/>
      <c r="AFT4" s="2046"/>
      <c r="AFU4" s="2046"/>
      <c r="AFV4" s="2046"/>
      <c r="AFW4" s="2046"/>
      <c r="AFX4" s="2052"/>
      <c r="AFY4" s="2045" t="s">
        <v>2731</v>
      </c>
      <c r="AFZ4" s="2046"/>
      <c r="AGA4" s="2046"/>
      <c r="AGB4" s="2046"/>
      <c r="AGC4" s="2046"/>
      <c r="AGD4" s="2046"/>
      <c r="AGE4" s="2046"/>
      <c r="AGF4" s="2046"/>
      <c r="AGG4" s="2046"/>
      <c r="AGH4" s="2046"/>
      <c r="AGI4" s="2046"/>
      <c r="AGJ4" s="2046"/>
      <c r="AGK4" s="2046"/>
      <c r="AGL4" s="2046"/>
      <c r="AGM4" s="2047"/>
      <c r="AGN4" s="2057" t="s">
        <v>2731</v>
      </c>
      <c r="AGO4" s="2057"/>
      <c r="AGP4" s="2057"/>
      <c r="AGQ4" s="2057"/>
      <c r="AGR4" s="2057"/>
      <c r="AGS4" s="2057"/>
      <c r="AGT4" s="2057"/>
      <c r="AGU4" s="2057"/>
      <c r="AGV4" s="2057"/>
      <c r="AGW4" s="2057"/>
      <c r="AGX4" s="2057"/>
      <c r="AGY4" s="2057"/>
      <c r="AGZ4" s="2057"/>
      <c r="AHA4" s="2057"/>
      <c r="AHB4" s="2058"/>
      <c r="AHC4" s="2046" t="s">
        <v>2736</v>
      </c>
      <c r="AHD4" s="2046"/>
      <c r="AHE4" s="2046"/>
      <c r="AHF4" s="2046"/>
      <c r="AHG4" s="2046"/>
      <c r="AHH4" s="2046"/>
      <c r="AHI4" s="2046"/>
      <c r="AHJ4" s="2046"/>
      <c r="AHK4" s="2046"/>
      <c r="AHL4" s="2046"/>
      <c r="AHM4" s="2046"/>
      <c r="AHN4" s="2052"/>
      <c r="AHO4" s="2039" t="s">
        <v>3530</v>
      </c>
      <c r="AHP4" s="2040"/>
      <c r="AHQ4" s="2040"/>
      <c r="AHR4" s="2040"/>
      <c r="AHS4" s="2040"/>
      <c r="AHT4" s="2041"/>
      <c r="AHU4" s="2040" t="s">
        <v>1753</v>
      </c>
      <c r="AHV4" s="2040"/>
      <c r="AHW4" s="2040"/>
      <c r="AHX4" s="2040"/>
      <c r="AHY4" s="2040"/>
      <c r="AHZ4" s="2061"/>
      <c r="AIA4" s="2039" t="s">
        <v>1753</v>
      </c>
      <c r="AIB4" s="2040"/>
      <c r="AIC4" s="2040"/>
      <c r="AID4" s="2040"/>
      <c r="AIE4" s="2040"/>
      <c r="AIF4" s="2061"/>
      <c r="AIG4" s="2040" t="s">
        <v>1753</v>
      </c>
      <c r="AIH4" s="2040"/>
      <c r="AII4" s="2040"/>
      <c r="AIJ4" s="2040"/>
      <c r="AIK4" s="2040"/>
      <c r="AIL4" s="2061"/>
      <c r="AIM4" s="2039"/>
      <c r="AIN4" s="2040"/>
      <c r="AIO4" s="2040"/>
      <c r="AIP4" s="2040"/>
      <c r="AIQ4" s="2061"/>
      <c r="AIR4" s="2040" t="s">
        <v>1753</v>
      </c>
      <c r="AIS4" s="2040"/>
      <c r="AIT4" s="2040"/>
      <c r="AIU4" s="2040"/>
      <c r="AIV4" s="2040"/>
      <c r="AIW4" s="2040"/>
      <c r="AIX4" s="2040"/>
      <c r="AIY4" s="2040"/>
      <c r="AIZ4" s="2040"/>
      <c r="AJA4" s="2040"/>
      <c r="AJB4" s="2040"/>
      <c r="AJC4" s="2040"/>
      <c r="AJD4" s="2040"/>
      <c r="AJE4" s="2040"/>
      <c r="AJF4" s="2040"/>
      <c r="AJG4" s="2040"/>
      <c r="AJH4" s="2040"/>
      <c r="AJI4" s="2040"/>
      <c r="AJJ4" s="2040"/>
      <c r="AJK4" s="2040"/>
      <c r="AJL4" s="2040"/>
      <c r="AJM4" s="2040"/>
      <c r="AJN4" s="2040"/>
      <c r="AJO4" s="2040"/>
      <c r="AJP4" s="2040"/>
      <c r="AJQ4" s="2040"/>
      <c r="AJR4" s="2040"/>
      <c r="AJS4" s="2040"/>
      <c r="AJT4" s="2040"/>
      <c r="AJU4" s="2040"/>
      <c r="AJV4" s="2040"/>
      <c r="AJW4" s="2040"/>
      <c r="AJX4" s="2040"/>
      <c r="AJY4" s="2040"/>
      <c r="AJZ4" s="2040"/>
      <c r="AKA4" s="2040"/>
      <c r="AKB4" s="2040"/>
      <c r="AKC4" s="2040"/>
      <c r="AKD4" s="2040"/>
      <c r="AKE4" s="2040"/>
      <c r="AKF4" s="2040"/>
      <c r="AKG4" s="2040"/>
      <c r="AKH4" s="2040"/>
      <c r="AKI4" s="2040"/>
      <c r="AKJ4" s="2040"/>
      <c r="AKK4" s="2040"/>
      <c r="AKL4" s="2040"/>
      <c r="AKM4" s="2040"/>
      <c r="AKN4" s="2040"/>
      <c r="AKO4" s="2040"/>
      <c r="AKP4" s="2040"/>
      <c r="AKQ4" s="2040"/>
      <c r="AKR4" s="2040"/>
      <c r="AKS4" s="2061"/>
      <c r="AKT4" s="2046" t="s">
        <v>1753</v>
      </c>
      <c r="AKU4" s="2046"/>
      <c r="AKV4" s="2046"/>
      <c r="AKW4" s="2046"/>
      <c r="AKX4" s="2046"/>
      <c r="AKY4" s="2046"/>
      <c r="AKZ4" s="2046"/>
      <c r="ALA4" s="2046"/>
      <c r="ALB4" s="2046"/>
      <c r="ALC4" s="2046"/>
      <c r="ALD4" s="2046"/>
      <c r="ALE4" s="2046"/>
      <c r="ALF4" s="2046"/>
      <c r="ALG4" s="2046"/>
      <c r="ALH4" s="2052"/>
      <c r="ALI4" s="2046" t="s">
        <v>1753</v>
      </c>
      <c r="ALJ4" s="2046"/>
      <c r="ALK4" s="2046"/>
      <c r="ALL4" s="2046"/>
      <c r="ALM4" s="2046"/>
      <c r="ALN4" s="2046"/>
      <c r="ALO4" s="2046"/>
      <c r="ALP4" s="2046"/>
      <c r="ALQ4" s="2046"/>
      <c r="ALR4" s="2046"/>
      <c r="ALS4" s="2046"/>
      <c r="ALT4" s="2046"/>
      <c r="ALU4" s="2046"/>
      <c r="ALV4" s="2046"/>
      <c r="ALW4" s="2052"/>
      <c r="ALX4" s="2045" t="s">
        <v>1753</v>
      </c>
      <c r="ALY4" s="2046"/>
      <c r="ALZ4" s="2046"/>
      <c r="AMA4" s="2046"/>
      <c r="AMB4" s="2046"/>
      <c r="AMC4" s="2046"/>
      <c r="AMD4" s="2046"/>
      <c r="AME4" s="2046"/>
      <c r="AMF4" s="2046"/>
      <c r="AMG4" s="2046"/>
      <c r="AMH4" s="2046"/>
      <c r="AMI4" s="2046"/>
      <c r="AMJ4" s="2046"/>
      <c r="AMK4" s="2046"/>
      <c r="AML4" s="2046"/>
      <c r="AMM4" s="2040" t="s">
        <v>1754</v>
      </c>
      <c r="AMN4" s="2040"/>
      <c r="AMO4" s="2040"/>
      <c r="AMP4" s="2040"/>
      <c r="AMQ4" s="2040"/>
      <c r="AMR4" s="2040"/>
      <c r="AMS4" s="2040"/>
      <c r="AMT4" s="2040"/>
      <c r="AMU4" s="2040"/>
      <c r="AMV4" s="2040"/>
      <c r="AMW4" s="2040"/>
      <c r="AMX4" s="2040"/>
      <c r="AMY4" s="2040"/>
      <c r="AMZ4" s="2040"/>
      <c r="ANA4" s="2040"/>
      <c r="ANB4" s="2040"/>
      <c r="ANC4" s="2040"/>
      <c r="AND4" s="2040"/>
      <c r="ANE4" s="2040"/>
      <c r="ANF4" s="2040"/>
      <c r="ANG4" s="2061"/>
      <c r="ANH4" s="2040" t="s">
        <v>1753</v>
      </c>
      <c r="ANI4" s="2040"/>
      <c r="ANJ4" s="2040"/>
      <c r="ANK4" s="2040"/>
      <c r="ANL4" s="2040"/>
      <c r="ANM4" s="2040"/>
      <c r="ANN4" s="2040"/>
      <c r="ANO4" s="2040"/>
      <c r="ANP4" s="2040"/>
      <c r="ANQ4" s="2040"/>
      <c r="ANR4" s="2040"/>
      <c r="ANS4" s="2040"/>
      <c r="ANT4" s="2040"/>
      <c r="ANU4" s="2040"/>
      <c r="ANV4" s="2061"/>
      <c r="ANW4" s="2046" t="s">
        <v>1753</v>
      </c>
      <c r="ANX4" s="2046"/>
      <c r="ANY4" s="2046"/>
      <c r="ANZ4" s="2046"/>
      <c r="AOA4" s="2046"/>
      <c r="AOB4" s="2046"/>
      <c r="AOC4" s="2046"/>
      <c r="AOD4" s="2046"/>
      <c r="AOE4" s="2046"/>
      <c r="AOF4" s="2046"/>
      <c r="AOG4" s="2046"/>
      <c r="AOH4" s="2046"/>
      <c r="AOI4" s="2046"/>
      <c r="AOJ4" s="2046"/>
      <c r="AOK4" s="2052"/>
      <c r="AOL4" s="2045" t="s">
        <v>2407</v>
      </c>
      <c r="AOM4" s="2046"/>
      <c r="AON4" s="2046"/>
      <c r="AOO4" s="2046"/>
      <c r="AOP4" s="2046"/>
      <c r="AOQ4" s="2046"/>
      <c r="AOR4" s="2046"/>
      <c r="AOS4" s="2046"/>
      <c r="AOT4" s="2046"/>
      <c r="AOU4" s="2046"/>
      <c r="AOV4" s="2046"/>
      <c r="AOW4" s="2046"/>
      <c r="AOX4" s="2046"/>
      <c r="AOY4" s="2046"/>
      <c r="AOZ4" s="2046"/>
      <c r="APA4" s="2046"/>
      <c r="APB4" s="2046"/>
      <c r="APC4" s="2046"/>
      <c r="APD4" s="2046"/>
      <c r="APE4" s="2046"/>
      <c r="APF4" s="2046"/>
      <c r="APG4" s="2046"/>
      <c r="APH4" s="2046"/>
      <c r="API4" s="2046"/>
      <c r="APJ4" s="2046"/>
      <c r="APK4" s="2046"/>
      <c r="APL4" s="2046"/>
      <c r="APM4" s="2046"/>
      <c r="APN4" s="2046"/>
      <c r="APO4" s="2047"/>
      <c r="APP4" s="2046" t="s">
        <v>3090</v>
      </c>
      <c r="APQ4" s="2046"/>
      <c r="APR4" s="2046"/>
      <c r="APS4" s="2046"/>
      <c r="APT4" s="2046"/>
      <c r="APU4" s="2046"/>
      <c r="APV4" s="2046"/>
      <c r="APW4" s="2052"/>
      <c r="APX4" s="2046" t="s">
        <v>3090</v>
      </c>
      <c r="APY4" s="2046"/>
      <c r="APZ4" s="2046"/>
      <c r="AQA4" s="2046"/>
      <c r="AQB4" s="2046"/>
      <c r="AQC4" s="2046"/>
      <c r="AQD4" s="2046"/>
      <c r="AQE4" s="2052"/>
      <c r="AQF4" s="2046" t="s">
        <v>3091</v>
      </c>
      <c r="AQG4" s="2046"/>
      <c r="AQH4" s="2046"/>
      <c r="AQI4" s="2046"/>
      <c r="AQJ4" s="2046"/>
      <c r="AQK4" s="2046"/>
      <c r="AQL4" s="2046"/>
      <c r="AQM4" s="2052"/>
      <c r="AQN4" s="2046" t="s">
        <v>3091</v>
      </c>
      <c r="AQO4" s="2046"/>
      <c r="AQP4" s="2046"/>
      <c r="AQQ4" s="2046"/>
      <c r="AQR4" s="2046"/>
      <c r="AQS4" s="2046"/>
      <c r="AQT4" s="2046"/>
      <c r="AQU4" s="2052"/>
      <c r="AQV4" s="2046" t="s">
        <v>2736</v>
      </c>
      <c r="AQW4" s="2046"/>
      <c r="AQX4" s="2046"/>
      <c r="AQY4" s="2046"/>
      <c r="AQZ4" s="2046"/>
      <c r="ARA4" s="2046"/>
      <c r="ARB4" s="2046"/>
      <c r="ARC4" s="2046"/>
      <c r="ARD4" s="2046"/>
      <c r="ARE4" s="2046"/>
      <c r="ARF4" s="2046"/>
      <c r="ARG4" s="2052"/>
      <c r="ARH4" s="2046" t="s">
        <v>2736</v>
      </c>
      <c r="ARI4" s="2046"/>
      <c r="ARJ4" s="2046"/>
      <c r="ARK4" s="2046"/>
      <c r="ARL4" s="2046"/>
      <c r="ARM4" s="2046"/>
      <c r="ARN4" s="2046"/>
      <c r="ARO4" s="2046"/>
      <c r="ARP4" s="2046"/>
      <c r="ARQ4" s="2046"/>
      <c r="ARR4" s="2046"/>
      <c r="ARS4" s="2052"/>
      <c r="ART4" s="2046" t="s">
        <v>3036</v>
      </c>
      <c r="ARU4" s="2046"/>
      <c r="ARV4" s="2046"/>
      <c r="ARW4" s="2046"/>
      <c r="ARX4" s="2046"/>
      <c r="ARY4" s="2046"/>
      <c r="ARZ4" s="2046"/>
      <c r="ASA4" s="2046"/>
      <c r="ASB4" s="2046"/>
      <c r="ASC4" s="2046"/>
      <c r="ASD4" s="2046"/>
      <c r="ASE4" s="2046"/>
      <c r="ASF4" s="2046"/>
      <c r="ASG4" s="2046"/>
      <c r="ASH4" s="2046"/>
      <c r="ASI4" s="2046"/>
      <c r="ASJ4" s="2046"/>
      <c r="ASK4" s="2046"/>
      <c r="ASL4" s="2046"/>
      <c r="ASM4" s="2046"/>
      <c r="ASN4" s="2046"/>
      <c r="ASO4" s="2046"/>
      <c r="ASP4" s="2046"/>
      <c r="ASQ4" s="2046"/>
      <c r="ASR4" s="2046"/>
      <c r="ASS4" s="2046"/>
      <c r="AST4" s="2046"/>
      <c r="ASU4" s="2052"/>
      <c r="ASV4" s="2046" t="s">
        <v>3036</v>
      </c>
      <c r="ASW4" s="2046"/>
      <c r="ASX4" s="2046"/>
      <c r="ASY4" s="2046"/>
      <c r="ASZ4" s="2046"/>
      <c r="ATA4" s="2046"/>
      <c r="ATB4" s="2046"/>
      <c r="ATC4" s="2046"/>
      <c r="ATD4" s="2046"/>
      <c r="ATE4" s="2046"/>
      <c r="ATF4" s="2046"/>
      <c r="ATG4" s="2046"/>
      <c r="ATH4" s="2046"/>
      <c r="ATI4" s="2046"/>
      <c r="ATJ4" s="2046"/>
      <c r="ATK4" s="2046"/>
      <c r="ATL4" s="2046"/>
      <c r="ATM4" s="2046"/>
      <c r="ATN4" s="2046"/>
      <c r="ATO4" s="2046"/>
      <c r="ATP4" s="2046"/>
      <c r="ATQ4" s="2046"/>
      <c r="ATR4" s="2046"/>
      <c r="ATS4" s="2046"/>
      <c r="ATT4" s="2046"/>
      <c r="ATU4" s="2046"/>
      <c r="ATV4" s="2046"/>
      <c r="ATW4" s="2052"/>
      <c r="ATX4" s="2046" t="s">
        <v>2736</v>
      </c>
      <c r="ATY4" s="2046"/>
      <c r="ATZ4" s="2046"/>
      <c r="AUA4" s="2046"/>
      <c r="AUB4" s="2046"/>
      <c r="AUC4" s="2046"/>
      <c r="AUD4" s="2046"/>
      <c r="AUE4" s="2046"/>
      <c r="AUF4" s="2046"/>
      <c r="AUG4" s="2046"/>
      <c r="AUH4" s="2046"/>
      <c r="AUI4" s="2046"/>
      <c r="AUJ4" s="2046"/>
      <c r="AUK4" s="2046"/>
      <c r="AUL4" s="2046"/>
      <c r="AUM4" s="2046"/>
      <c r="AUN4" s="2046"/>
      <c r="AUO4" s="2046"/>
      <c r="AUP4" s="2046"/>
      <c r="AUQ4" s="2052"/>
      <c r="AUR4" s="2046" t="s">
        <v>2736</v>
      </c>
      <c r="AUS4" s="2046"/>
      <c r="AUT4" s="2046"/>
      <c r="AUU4" s="2046"/>
      <c r="AUV4" s="2046"/>
      <c r="AUW4" s="2046"/>
      <c r="AUX4" s="2046"/>
      <c r="AUY4" s="2046"/>
      <c r="AUZ4" s="2046"/>
      <c r="AVA4" s="2046"/>
      <c r="AVB4" s="2046"/>
      <c r="AVC4" s="2046"/>
      <c r="AVD4" s="2046"/>
      <c r="AVE4" s="2046"/>
      <c r="AVF4" s="2046"/>
      <c r="AVG4" s="2046"/>
      <c r="AVH4" s="2046"/>
      <c r="AVI4" s="2046"/>
      <c r="AVJ4" s="2046"/>
      <c r="AVK4" s="2052"/>
      <c r="AVL4" s="2046" t="s">
        <v>2736</v>
      </c>
      <c r="AVM4" s="2046"/>
      <c r="AVN4" s="2046"/>
      <c r="AVO4" s="2046"/>
      <c r="AVP4" s="2046"/>
      <c r="AVQ4" s="2046"/>
      <c r="AVR4" s="2046"/>
      <c r="AVS4" s="2046"/>
      <c r="AVT4" s="2046"/>
      <c r="AVU4" s="2046"/>
      <c r="AVV4" s="2046"/>
      <c r="AVW4" s="2046"/>
      <c r="AVX4" s="2046"/>
      <c r="AVY4" s="2046"/>
      <c r="AVZ4" s="2046"/>
      <c r="AWA4" s="2046"/>
      <c r="AWB4" s="2046"/>
      <c r="AWC4" s="2046"/>
      <c r="AWD4" s="2046"/>
      <c r="AWE4" s="2052"/>
      <c r="AWF4" s="2046" t="s">
        <v>2736</v>
      </c>
      <c r="AWG4" s="2046"/>
      <c r="AWH4" s="2046"/>
      <c r="AWI4" s="2046"/>
      <c r="AWJ4" s="2046"/>
      <c r="AWK4" s="2046"/>
      <c r="AWL4" s="2046"/>
      <c r="AWM4" s="2046"/>
      <c r="AWN4" s="2046"/>
      <c r="AWO4" s="2046"/>
      <c r="AWP4" s="2046"/>
      <c r="AWQ4" s="2046"/>
      <c r="AWR4" s="2046"/>
      <c r="AWS4" s="2046"/>
      <c r="AWT4" s="2046"/>
      <c r="AWU4" s="2046"/>
      <c r="AWV4" s="2046"/>
      <c r="AWW4" s="2046"/>
      <c r="AWX4" s="2046"/>
      <c r="AWY4" s="2052"/>
      <c r="AWZ4" s="2045" t="s">
        <v>3268</v>
      </c>
      <c r="AXA4" s="2046"/>
      <c r="AXB4" s="2046"/>
      <c r="AXC4" s="2046"/>
      <c r="AXD4" s="2046"/>
      <c r="AXE4" s="2046"/>
      <c r="AXF4" s="2047"/>
      <c r="AXG4" s="2045" t="s">
        <v>3268</v>
      </c>
      <c r="AXH4" s="2046"/>
      <c r="AXI4" s="2046"/>
      <c r="AXJ4" s="2046"/>
      <c r="AXK4" s="2046"/>
      <c r="AXL4" s="2046"/>
      <c r="AXM4" s="2047"/>
      <c r="AXN4" s="2045" t="s">
        <v>3268</v>
      </c>
      <c r="AXO4" s="2046"/>
      <c r="AXP4" s="2046"/>
      <c r="AXQ4" s="2046"/>
      <c r="AXR4" s="2046"/>
      <c r="AXS4" s="2046"/>
      <c r="AXT4" s="2047"/>
    </row>
    <row r="5" spans="1:1320" s="927" customFormat="1" ht="72.75" customHeight="1" x14ac:dyDescent="0.2">
      <c r="B5" s="927" t="s">
        <v>36</v>
      </c>
      <c r="C5" s="895" t="s">
        <v>37</v>
      </c>
      <c r="D5" s="927" t="s">
        <v>860</v>
      </c>
      <c r="E5" s="927" t="s">
        <v>861</v>
      </c>
      <c r="F5" s="930" t="s">
        <v>862</v>
      </c>
      <c r="G5" s="930" t="s">
        <v>863</v>
      </c>
      <c r="H5" s="930" t="s">
        <v>864</v>
      </c>
      <c r="I5" s="927" t="s">
        <v>865</v>
      </c>
      <c r="J5" s="927" t="s">
        <v>866</v>
      </c>
      <c r="K5" s="930" t="s">
        <v>867</v>
      </c>
      <c r="L5" s="930" t="s">
        <v>868</v>
      </c>
      <c r="M5" s="930" t="s">
        <v>869</v>
      </c>
      <c r="N5" s="927" t="s">
        <v>870</v>
      </c>
      <c r="O5" s="927" t="s">
        <v>871</v>
      </c>
      <c r="P5" s="930" t="s">
        <v>872</v>
      </c>
      <c r="Q5" s="930" t="s">
        <v>873</v>
      </c>
      <c r="R5" s="930" t="s">
        <v>874</v>
      </c>
      <c r="S5" s="927" t="s">
        <v>875</v>
      </c>
      <c r="T5" s="927" t="s">
        <v>876</v>
      </c>
      <c r="U5" s="930" t="s">
        <v>877</v>
      </c>
      <c r="V5" s="930" t="s">
        <v>878</v>
      </c>
      <c r="W5" s="930" t="s">
        <v>879</v>
      </c>
      <c r="X5" s="927" t="s">
        <v>880</v>
      </c>
      <c r="Y5" s="927" t="s">
        <v>881</v>
      </c>
      <c r="Z5" s="930" t="s">
        <v>882</v>
      </c>
      <c r="AA5" s="930" t="s">
        <v>883</v>
      </c>
      <c r="AB5" s="930" t="s">
        <v>884</v>
      </c>
      <c r="AC5" s="927" t="s">
        <v>885</v>
      </c>
      <c r="AD5" s="927" t="s">
        <v>886</v>
      </c>
      <c r="AE5" s="930" t="s">
        <v>887</v>
      </c>
      <c r="AF5" s="930" t="s">
        <v>888</v>
      </c>
      <c r="AG5" s="930" t="s">
        <v>889</v>
      </c>
      <c r="AH5" s="927" t="s">
        <v>890</v>
      </c>
      <c r="AI5" s="927" t="s">
        <v>891</v>
      </c>
      <c r="AJ5" s="930" t="s">
        <v>892</v>
      </c>
      <c r="AK5" s="930" t="s">
        <v>893</v>
      </c>
      <c r="AL5" s="970" t="s">
        <v>894</v>
      </c>
      <c r="AM5" s="927" t="s">
        <v>895</v>
      </c>
      <c r="AN5" s="927" t="s">
        <v>896</v>
      </c>
      <c r="AO5" s="930" t="s">
        <v>897</v>
      </c>
      <c r="AP5" s="930" t="s">
        <v>898</v>
      </c>
      <c r="AQ5" s="930" t="s">
        <v>899</v>
      </c>
      <c r="AR5" s="930" t="s">
        <v>2167</v>
      </c>
      <c r="AS5" s="927" t="s">
        <v>900</v>
      </c>
      <c r="AT5" s="927" t="s">
        <v>901</v>
      </c>
      <c r="AU5" s="930" t="s">
        <v>902</v>
      </c>
      <c r="AV5" s="930" t="s">
        <v>903</v>
      </c>
      <c r="AW5" s="930" t="s">
        <v>904</v>
      </c>
      <c r="AX5" s="930" t="s">
        <v>2166</v>
      </c>
      <c r="AY5" s="927" t="s">
        <v>905</v>
      </c>
      <c r="AZ5" s="927" t="s">
        <v>906</v>
      </c>
      <c r="BA5" s="930" t="s">
        <v>907</v>
      </c>
      <c r="BB5" s="930" t="s">
        <v>908</v>
      </c>
      <c r="BC5" s="930" t="s">
        <v>909</v>
      </c>
      <c r="BD5" s="930" t="s">
        <v>2165</v>
      </c>
      <c r="BE5" s="927" t="s">
        <v>910</v>
      </c>
      <c r="BF5" s="927" t="s">
        <v>911</v>
      </c>
      <c r="BG5" s="930" t="s">
        <v>912</v>
      </c>
      <c r="BH5" s="930" t="s">
        <v>913</v>
      </c>
      <c r="BI5" s="930" t="s">
        <v>914</v>
      </c>
      <c r="BJ5" s="930" t="s">
        <v>2164</v>
      </c>
      <c r="BK5" s="927" t="s">
        <v>915</v>
      </c>
      <c r="BL5" s="927" t="s">
        <v>916</v>
      </c>
      <c r="BM5" s="930" t="s">
        <v>917</v>
      </c>
      <c r="BN5" s="930" t="s">
        <v>918</v>
      </c>
      <c r="BO5" s="930" t="s">
        <v>919</v>
      </c>
      <c r="BP5" s="930" t="s">
        <v>2163</v>
      </c>
      <c r="BQ5" s="927" t="s">
        <v>920</v>
      </c>
      <c r="BR5" s="927" t="s">
        <v>921</v>
      </c>
      <c r="BS5" s="930" t="s">
        <v>922</v>
      </c>
      <c r="BT5" s="930" t="s">
        <v>923</v>
      </c>
      <c r="BU5" s="930" t="s">
        <v>924</v>
      </c>
      <c r="BV5" s="930" t="s">
        <v>2162</v>
      </c>
      <c r="BW5" s="927" t="s">
        <v>925</v>
      </c>
      <c r="BX5" s="927" t="s">
        <v>926</v>
      </c>
      <c r="BY5" s="930" t="s">
        <v>927</v>
      </c>
      <c r="BZ5" s="930" t="s">
        <v>928</v>
      </c>
      <c r="CA5" s="930" t="s">
        <v>929</v>
      </c>
      <c r="CB5" s="970" t="s">
        <v>2161</v>
      </c>
      <c r="CC5" s="927" t="s">
        <v>930</v>
      </c>
      <c r="CD5" s="927" t="s">
        <v>931</v>
      </c>
      <c r="CE5" s="927" t="s">
        <v>932</v>
      </c>
      <c r="CF5" s="927" t="s">
        <v>933</v>
      </c>
      <c r="CG5" s="927" t="s">
        <v>934</v>
      </c>
      <c r="CH5" s="927" t="s">
        <v>935</v>
      </c>
      <c r="CI5" s="927" t="s">
        <v>936</v>
      </c>
      <c r="CJ5" s="927" t="s">
        <v>937</v>
      </c>
      <c r="CK5" s="927" t="s">
        <v>938</v>
      </c>
      <c r="CL5" s="927" t="s">
        <v>939</v>
      </c>
      <c r="CM5" s="927" t="s">
        <v>940</v>
      </c>
      <c r="CN5" s="927" t="s">
        <v>941</v>
      </c>
      <c r="CO5" s="927" t="s">
        <v>942</v>
      </c>
      <c r="CP5" s="927" t="s">
        <v>943</v>
      </c>
      <c r="CQ5" s="927" t="s">
        <v>944</v>
      </c>
      <c r="CR5" s="927" t="s">
        <v>945</v>
      </c>
      <c r="CS5" s="927" t="s">
        <v>946</v>
      </c>
      <c r="CT5" s="927" t="s">
        <v>947</v>
      </c>
      <c r="CU5" s="927" t="s">
        <v>948</v>
      </c>
      <c r="CV5" s="927" t="s">
        <v>949</v>
      </c>
      <c r="CW5" s="927" t="s">
        <v>950</v>
      </c>
      <c r="CX5" s="927" t="s">
        <v>951</v>
      </c>
      <c r="CY5" s="927" t="s">
        <v>952</v>
      </c>
      <c r="CZ5" s="927" t="s">
        <v>953</v>
      </c>
      <c r="DA5" s="927" t="s">
        <v>954</v>
      </c>
      <c r="DB5" s="895" t="s">
        <v>955</v>
      </c>
      <c r="DC5" s="926" t="s">
        <v>1836</v>
      </c>
      <c r="DD5" s="926" t="s">
        <v>1837</v>
      </c>
      <c r="DE5" s="926" t="s">
        <v>1838</v>
      </c>
      <c r="DF5" s="926" t="s">
        <v>1839</v>
      </c>
      <c r="DG5" s="926" t="s">
        <v>1840</v>
      </c>
      <c r="DH5" s="926" t="s">
        <v>1841</v>
      </c>
      <c r="DI5" s="926" t="s">
        <v>1842</v>
      </c>
      <c r="DJ5" s="926" t="s">
        <v>1843</v>
      </c>
      <c r="DK5" s="926" t="s">
        <v>1844</v>
      </c>
      <c r="DL5" s="926" t="s">
        <v>1845</v>
      </c>
      <c r="DM5" s="926" t="s">
        <v>1846</v>
      </c>
      <c r="DN5" s="926" t="s">
        <v>1847</v>
      </c>
      <c r="DO5" s="926" t="s">
        <v>1848</v>
      </c>
      <c r="DP5" s="926" t="s">
        <v>1849</v>
      </c>
      <c r="DQ5" s="926" t="s">
        <v>1850</v>
      </c>
      <c r="DR5" s="926" t="s">
        <v>1851</v>
      </c>
      <c r="DS5" s="926" t="s">
        <v>1852</v>
      </c>
      <c r="DT5" s="926" t="s">
        <v>1853</v>
      </c>
      <c r="DU5" s="926" t="s">
        <v>1854</v>
      </c>
      <c r="DV5" s="926" t="s">
        <v>1855</v>
      </c>
      <c r="DW5" s="926" t="s">
        <v>1856</v>
      </c>
      <c r="DX5" s="926" t="s">
        <v>1857</v>
      </c>
      <c r="DY5" s="926" t="s">
        <v>1858</v>
      </c>
      <c r="DZ5" s="926" t="s">
        <v>1859</v>
      </c>
      <c r="EA5" s="926" t="s">
        <v>1860</v>
      </c>
      <c r="EB5" s="925" t="s">
        <v>1861</v>
      </c>
      <c r="EC5" s="926" t="s">
        <v>1862</v>
      </c>
      <c r="ED5" s="926" t="s">
        <v>1863</v>
      </c>
      <c r="EE5" s="926" t="s">
        <v>1864</v>
      </c>
      <c r="EF5" s="926" t="s">
        <v>1865</v>
      </c>
      <c r="EG5" s="926" t="s">
        <v>1866</v>
      </c>
      <c r="EH5" s="926" t="s">
        <v>1867</v>
      </c>
      <c r="EI5" s="926" t="s">
        <v>1868</v>
      </c>
      <c r="EJ5" s="926" t="s">
        <v>1869</v>
      </c>
      <c r="EK5" s="926" t="s">
        <v>1870</v>
      </c>
      <c r="EL5" s="926" t="s">
        <v>1871</v>
      </c>
      <c r="EM5" s="926" t="s">
        <v>1872</v>
      </c>
      <c r="EN5" s="926" t="s">
        <v>1873</v>
      </c>
      <c r="EO5" s="926" t="s">
        <v>1874</v>
      </c>
      <c r="EP5" s="926" t="s">
        <v>1875</v>
      </c>
      <c r="EQ5" s="926" t="s">
        <v>1876</v>
      </c>
      <c r="ER5" s="926" t="s">
        <v>1877</v>
      </c>
      <c r="ES5" s="926" t="s">
        <v>1878</v>
      </c>
      <c r="ET5" s="926" t="s">
        <v>1879</v>
      </c>
      <c r="EU5" s="926" t="s">
        <v>1880</v>
      </c>
      <c r="EV5" s="926" t="s">
        <v>1881</v>
      </c>
      <c r="EW5" s="926" t="s">
        <v>1882</v>
      </c>
      <c r="EX5" s="926" t="s">
        <v>1883</v>
      </c>
      <c r="EY5" s="926" t="s">
        <v>1884</v>
      </c>
      <c r="EZ5" s="926" t="s">
        <v>1885</v>
      </c>
      <c r="FA5" s="926" t="s">
        <v>1886</v>
      </c>
      <c r="FB5" s="925" t="s">
        <v>1887</v>
      </c>
      <c r="FC5" s="926" t="s">
        <v>1888</v>
      </c>
      <c r="FD5" s="926" t="s">
        <v>1889</v>
      </c>
      <c r="FE5" s="926" t="s">
        <v>1890</v>
      </c>
      <c r="FF5" s="926" t="s">
        <v>1891</v>
      </c>
      <c r="FG5" s="926" t="s">
        <v>1892</v>
      </c>
      <c r="FH5" s="926" t="s">
        <v>1893</v>
      </c>
      <c r="FI5" s="926" t="s">
        <v>1894</v>
      </c>
      <c r="FJ5" s="926" t="s">
        <v>1895</v>
      </c>
      <c r="FK5" s="926" t="s">
        <v>1896</v>
      </c>
      <c r="FL5" s="926" t="s">
        <v>1897</v>
      </c>
      <c r="FM5" s="926" t="s">
        <v>1898</v>
      </c>
      <c r="FN5" s="926" t="s">
        <v>1899</v>
      </c>
      <c r="FO5" s="926" t="s">
        <v>1900</v>
      </c>
      <c r="FP5" s="926" t="s">
        <v>1901</v>
      </c>
      <c r="FQ5" s="926" t="s">
        <v>1902</v>
      </c>
      <c r="FR5" s="926" t="s">
        <v>1903</v>
      </c>
      <c r="FS5" s="926" t="s">
        <v>1904</v>
      </c>
      <c r="FT5" s="926" t="s">
        <v>1905</v>
      </c>
      <c r="FU5" s="926" t="s">
        <v>1906</v>
      </c>
      <c r="FV5" s="926" t="s">
        <v>1907</v>
      </c>
      <c r="FW5" s="926" t="s">
        <v>1908</v>
      </c>
      <c r="FX5" s="926" t="s">
        <v>1909</v>
      </c>
      <c r="FY5" s="926" t="s">
        <v>1910</v>
      </c>
      <c r="FZ5" s="926" t="s">
        <v>1911</v>
      </c>
      <c r="GA5" s="926" t="s">
        <v>1912</v>
      </c>
      <c r="GB5" s="925" t="s">
        <v>1913</v>
      </c>
      <c r="GC5" s="926" t="s">
        <v>1914</v>
      </c>
      <c r="GD5" s="926" t="s">
        <v>1915</v>
      </c>
      <c r="GE5" s="926" t="s">
        <v>1916</v>
      </c>
      <c r="GF5" s="926" t="s">
        <v>1917</v>
      </c>
      <c r="GG5" s="926" t="s">
        <v>1918</v>
      </c>
      <c r="GH5" s="926" t="s">
        <v>1919</v>
      </c>
      <c r="GI5" s="926" t="s">
        <v>1920</v>
      </c>
      <c r="GJ5" s="926" t="s">
        <v>1921</v>
      </c>
      <c r="GK5" s="926" t="s">
        <v>1922</v>
      </c>
      <c r="GL5" s="926" t="s">
        <v>1923</v>
      </c>
      <c r="GM5" s="926" t="s">
        <v>1924</v>
      </c>
      <c r="GN5" s="926" t="s">
        <v>1925</v>
      </c>
      <c r="GO5" s="926" t="s">
        <v>1926</v>
      </c>
      <c r="GP5" s="926" t="s">
        <v>1927</v>
      </c>
      <c r="GQ5" s="926" t="s">
        <v>1928</v>
      </c>
      <c r="GR5" s="926" t="s">
        <v>1929</v>
      </c>
      <c r="GS5" s="926" t="s">
        <v>1930</v>
      </c>
      <c r="GT5" s="926" t="s">
        <v>1931</v>
      </c>
      <c r="GU5" s="926" t="s">
        <v>1932</v>
      </c>
      <c r="GV5" s="926" t="s">
        <v>1933</v>
      </c>
      <c r="GW5" s="926" t="s">
        <v>1934</v>
      </c>
      <c r="GX5" s="926" t="s">
        <v>1935</v>
      </c>
      <c r="GY5" s="926" t="s">
        <v>1936</v>
      </c>
      <c r="GZ5" s="926" t="s">
        <v>1937</v>
      </c>
      <c r="HA5" s="926" t="s">
        <v>1938</v>
      </c>
      <c r="HB5" s="925" t="s">
        <v>1939</v>
      </c>
      <c r="HC5" s="927" t="s">
        <v>956</v>
      </c>
      <c r="HD5" s="927" t="s">
        <v>957</v>
      </c>
      <c r="HE5" s="927" t="s">
        <v>958</v>
      </c>
      <c r="HF5" s="927" t="s">
        <v>959</v>
      </c>
      <c r="HG5" s="927" t="s">
        <v>960</v>
      </c>
      <c r="HH5" s="927" t="s">
        <v>961</v>
      </c>
      <c r="HI5" s="927" t="s">
        <v>962</v>
      </c>
      <c r="HJ5" s="927" t="s">
        <v>963</v>
      </c>
      <c r="HK5" s="927" t="s">
        <v>964</v>
      </c>
      <c r="HL5" s="927" t="s">
        <v>965</v>
      </c>
      <c r="HM5" s="927" t="s">
        <v>966</v>
      </c>
      <c r="HN5" s="927" t="s">
        <v>967</v>
      </c>
      <c r="HO5" s="927" t="s">
        <v>968</v>
      </c>
      <c r="HP5" s="927" t="s">
        <v>969</v>
      </c>
      <c r="HQ5" s="927" t="s">
        <v>970</v>
      </c>
      <c r="HR5" s="927" t="s">
        <v>971</v>
      </c>
      <c r="HS5" s="927" t="s">
        <v>972</v>
      </c>
      <c r="HT5" s="927" t="s">
        <v>973</v>
      </c>
      <c r="HU5" s="927" t="s">
        <v>974</v>
      </c>
      <c r="HV5" s="927" t="s">
        <v>975</v>
      </c>
      <c r="HW5" s="927" t="s">
        <v>976</v>
      </c>
      <c r="HX5" s="927" t="s">
        <v>977</v>
      </c>
      <c r="HY5" s="927" t="s">
        <v>978</v>
      </c>
      <c r="HZ5" s="927" t="s">
        <v>979</v>
      </c>
      <c r="IA5" s="895" t="s">
        <v>980</v>
      </c>
      <c r="IB5" s="927" t="s">
        <v>981</v>
      </c>
      <c r="IC5" s="927" t="s">
        <v>982</v>
      </c>
      <c r="ID5" s="927" t="s">
        <v>983</v>
      </c>
      <c r="IE5" s="927" t="s">
        <v>984</v>
      </c>
      <c r="IF5" s="927" t="s">
        <v>985</v>
      </c>
      <c r="IG5" s="927" t="s">
        <v>986</v>
      </c>
      <c r="IH5" s="927" t="s">
        <v>987</v>
      </c>
      <c r="II5" s="927" t="s">
        <v>988</v>
      </c>
      <c r="IJ5" s="927" t="s">
        <v>989</v>
      </c>
      <c r="IK5" s="927" t="s">
        <v>990</v>
      </c>
      <c r="IL5" s="927" t="s">
        <v>991</v>
      </c>
      <c r="IM5" s="927" t="s">
        <v>992</v>
      </c>
      <c r="IN5" s="927" t="s">
        <v>993</v>
      </c>
      <c r="IO5" s="927" t="s">
        <v>994</v>
      </c>
      <c r="IP5" s="927" t="s">
        <v>995</v>
      </c>
      <c r="IQ5" s="927" t="s">
        <v>996</v>
      </c>
      <c r="IR5" s="927" t="s">
        <v>997</v>
      </c>
      <c r="IS5" s="927" t="s">
        <v>998</v>
      </c>
      <c r="IT5" s="927" t="s">
        <v>999</v>
      </c>
      <c r="IU5" s="927" t="s">
        <v>1000</v>
      </c>
      <c r="IV5" s="927" t="s">
        <v>1001</v>
      </c>
      <c r="IW5" s="927" t="s">
        <v>1002</v>
      </c>
      <c r="IX5" s="927" t="s">
        <v>1003</v>
      </c>
      <c r="IY5" s="927" t="s">
        <v>1004</v>
      </c>
      <c r="IZ5" s="895" t="s">
        <v>1005</v>
      </c>
      <c r="JA5" s="927" t="s">
        <v>2066</v>
      </c>
      <c r="JB5" s="927" t="s">
        <v>2067</v>
      </c>
      <c r="JC5" s="927" t="s">
        <v>2068</v>
      </c>
      <c r="JD5" s="927" t="s">
        <v>2069</v>
      </c>
      <c r="JE5" s="927" t="s">
        <v>2070</v>
      </c>
      <c r="JF5" s="927" t="s">
        <v>2071</v>
      </c>
      <c r="JG5" s="927" t="s">
        <v>2072</v>
      </c>
      <c r="JH5" s="927" t="s">
        <v>2074</v>
      </c>
      <c r="JI5" s="927" t="s">
        <v>2073</v>
      </c>
      <c r="JJ5" s="927" t="s">
        <v>2075</v>
      </c>
      <c r="JK5" s="927" t="s">
        <v>2076</v>
      </c>
      <c r="JL5" s="927" t="s">
        <v>2077</v>
      </c>
      <c r="JM5" s="927" t="s">
        <v>2078</v>
      </c>
      <c r="JN5" s="927" t="s">
        <v>2079</v>
      </c>
      <c r="JO5" s="927" t="s">
        <v>2080</v>
      </c>
      <c r="JP5" s="927" t="s">
        <v>2081</v>
      </c>
      <c r="JQ5" s="927" t="s">
        <v>2065</v>
      </c>
      <c r="JR5" s="927" t="s">
        <v>2064</v>
      </c>
      <c r="JS5" s="927" t="s">
        <v>2063</v>
      </c>
      <c r="JT5" s="927" t="s">
        <v>2062</v>
      </c>
      <c r="JU5" s="927" t="s">
        <v>2061</v>
      </c>
      <c r="JV5" s="927" t="s">
        <v>2057</v>
      </c>
      <c r="JW5" s="927" t="s">
        <v>2056</v>
      </c>
      <c r="JX5" s="927" t="s">
        <v>2058</v>
      </c>
      <c r="JY5" s="895" t="s">
        <v>2059</v>
      </c>
      <c r="JZ5" s="927" t="s">
        <v>501</v>
      </c>
      <c r="KA5" s="927" t="s">
        <v>502</v>
      </c>
      <c r="KB5" s="927" t="s">
        <v>503</v>
      </c>
      <c r="KC5" s="927" t="s">
        <v>504</v>
      </c>
      <c r="KD5" s="927" t="s">
        <v>505</v>
      </c>
      <c r="KE5" s="927" t="s">
        <v>506</v>
      </c>
      <c r="KF5" s="927" t="s">
        <v>507</v>
      </c>
      <c r="KG5" s="927" t="s">
        <v>508</v>
      </c>
      <c r="KH5" s="927" t="s">
        <v>509</v>
      </c>
      <c r="KI5" s="927" t="s">
        <v>510</v>
      </c>
      <c r="KJ5" s="927" t="s">
        <v>511</v>
      </c>
      <c r="KK5" s="927" t="s">
        <v>512</v>
      </c>
      <c r="KL5" s="927" t="s">
        <v>513</v>
      </c>
      <c r="KM5" s="927" t="s">
        <v>514</v>
      </c>
      <c r="KN5" s="927" t="s">
        <v>515</v>
      </c>
      <c r="KO5" s="927" t="s">
        <v>516</v>
      </c>
      <c r="KP5" s="927" t="s">
        <v>517</v>
      </c>
      <c r="KQ5" s="927" t="s">
        <v>518</v>
      </c>
      <c r="KR5" s="927" t="s">
        <v>519</v>
      </c>
      <c r="KS5" s="1064" t="s">
        <v>520</v>
      </c>
      <c r="KT5" s="927" t="s">
        <v>3242</v>
      </c>
      <c r="KU5" s="927" t="s">
        <v>3243</v>
      </c>
      <c r="KV5" s="927" t="s">
        <v>3244</v>
      </c>
      <c r="KW5" s="927" t="s">
        <v>3245</v>
      </c>
      <c r="KX5" s="1052" t="s">
        <v>3246</v>
      </c>
      <c r="KY5" s="924" t="s">
        <v>1006</v>
      </c>
      <c r="KZ5" s="924" t="s">
        <v>1007</v>
      </c>
      <c r="LA5" s="924" t="s">
        <v>1008</v>
      </c>
      <c r="LB5" s="924" t="s">
        <v>1009</v>
      </c>
      <c r="LC5" s="924" t="s">
        <v>1010</v>
      </c>
      <c r="LD5" s="924" t="s">
        <v>1011</v>
      </c>
      <c r="LE5" s="924" t="s">
        <v>1012</v>
      </c>
      <c r="LF5" s="924" t="s">
        <v>1013</v>
      </c>
      <c r="LG5" s="924" t="s">
        <v>1014</v>
      </c>
      <c r="LH5" s="924" t="s">
        <v>1015</v>
      </c>
      <c r="LI5" s="924" t="s">
        <v>1016</v>
      </c>
      <c r="LJ5" s="924" t="s">
        <v>1017</v>
      </c>
      <c r="LK5" s="924" t="s">
        <v>1018</v>
      </c>
      <c r="LL5" s="924" t="s">
        <v>1019</v>
      </c>
      <c r="LM5" s="924" t="s">
        <v>1020</v>
      </c>
      <c r="LN5" s="924" t="s">
        <v>1021</v>
      </c>
      <c r="LO5" s="924" t="s">
        <v>1022</v>
      </c>
      <c r="LP5" s="924" t="s">
        <v>1023</v>
      </c>
      <c r="LQ5" s="924" t="s">
        <v>1024</v>
      </c>
      <c r="LR5" s="924" t="s">
        <v>1025</v>
      </c>
      <c r="LS5" s="924" t="s">
        <v>1026</v>
      </c>
      <c r="LT5" s="924" t="s">
        <v>1027</v>
      </c>
      <c r="LU5" s="924" t="s">
        <v>1028</v>
      </c>
      <c r="LV5" s="924" t="s">
        <v>1029</v>
      </c>
      <c r="LW5" s="924" t="s">
        <v>1030</v>
      </c>
      <c r="LX5" s="924" t="s">
        <v>1031</v>
      </c>
      <c r="LY5" s="924" t="s">
        <v>1032</v>
      </c>
      <c r="LZ5" s="924" t="s">
        <v>1033</v>
      </c>
      <c r="MA5" s="924" t="s">
        <v>1034</v>
      </c>
      <c r="MB5" s="924" t="s">
        <v>1035</v>
      </c>
      <c r="MC5" s="924" t="s">
        <v>1036</v>
      </c>
      <c r="MD5" s="924" t="s">
        <v>1037</v>
      </c>
      <c r="ME5" s="924" t="s">
        <v>1038</v>
      </c>
      <c r="MF5" s="924" t="s">
        <v>1039</v>
      </c>
      <c r="MG5" s="924" t="s">
        <v>1040</v>
      </c>
      <c r="MH5" s="924" t="s">
        <v>1041</v>
      </c>
      <c r="MI5" s="924" t="s">
        <v>1042</v>
      </c>
      <c r="MJ5" s="924" t="s">
        <v>1043</v>
      </c>
      <c r="MK5" s="924" t="s">
        <v>1044</v>
      </c>
      <c r="ML5" s="924" t="s">
        <v>1045</v>
      </c>
      <c r="MM5" s="924" t="s">
        <v>1046</v>
      </c>
      <c r="MN5" s="924" t="s">
        <v>1047</v>
      </c>
      <c r="MO5" s="924" t="s">
        <v>1048</v>
      </c>
      <c r="MP5" s="924" t="s">
        <v>1049</v>
      </c>
      <c r="MQ5" s="924" t="s">
        <v>1050</v>
      </c>
      <c r="MR5" s="924" t="s">
        <v>1051</v>
      </c>
      <c r="MS5" s="924" t="s">
        <v>1052</v>
      </c>
      <c r="MT5" s="924" t="s">
        <v>1053</v>
      </c>
      <c r="MU5" s="924" t="s">
        <v>1054</v>
      </c>
      <c r="MV5" s="924" t="s">
        <v>1055</v>
      </c>
      <c r="MW5" s="924" t="s">
        <v>1056</v>
      </c>
      <c r="MX5" s="924" t="s">
        <v>1057</v>
      </c>
      <c r="MY5" s="924" t="s">
        <v>1058</v>
      </c>
      <c r="MZ5" s="924" t="s">
        <v>1059</v>
      </c>
      <c r="NA5" s="924" t="s">
        <v>1060</v>
      </c>
      <c r="NB5" s="924" t="s">
        <v>1061</v>
      </c>
      <c r="NC5" s="924" t="s">
        <v>1062</v>
      </c>
      <c r="ND5" s="924" t="s">
        <v>1063</v>
      </c>
      <c r="NE5" s="924" t="s">
        <v>1064</v>
      </c>
      <c r="NF5" s="924" t="s">
        <v>1065</v>
      </c>
      <c r="NG5" s="924" t="s">
        <v>1066</v>
      </c>
      <c r="NH5" s="924" t="s">
        <v>1067</v>
      </c>
      <c r="NI5" s="924" t="s">
        <v>1068</v>
      </c>
      <c r="NJ5" s="924" t="s">
        <v>1069</v>
      </c>
      <c r="NK5" s="924" t="s">
        <v>1070</v>
      </c>
      <c r="NL5" s="924" t="s">
        <v>1071</v>
      </c>
      <c r="NM5" s="924" t="s">
        <v>1072</v>
      </c>
      <c r="NN5" s="924" t="s">
        <v>1073</v>
      </c>
      <c r="NO5" s="924" t="s">
        <v>1074</v>
      </c>
      <c r="NP5" s="924" t="s">
        <v>1075</v>
      </c>
      <c r="NQ5" s="924" t="s">
        <v>1076</v>
      </c>
      <c r="NR5" s="924" t="s">
        <v>1077</v>
      </c>
      <c r="NS5" s="924" t="s">
        <v>1078</v>
      </c>
      <c r="NT5" s="924" t="s">
        <v>1079</v>
      </c>
      <c r="NU5" s="924" t="s">
        <v>1080</v>
      </c>
      <c r="NV5" s="924" t="s">
        <v>1081</v>
      </c>
      <c r="NW5" s="924" t="s">
        <v>1082</v>
      </c>
      <c r="NX5" s="924" t="s">
        <v>1083</v>
      </c>
      <c r="NY5" s="924" t="s">
        <v>1084</v>
      </c>
      <c r="NZ5" s="924" t="s">
        <v>1085</v>
      </c>
      <c r="OA5" s="924" t="s">
        <v>1086</v>
      </c>
      <c r="OB5" s="924" t="s">
        <v>1087</v>
      </c>
      <c r="OC5" s="924" t="s">
        <v>1088</v>
      </c>
      <c r="OD5" s="924" t="s">
        <v>1089</v>
      </c>
      <c r="OE5" s="924" t="s">
        <v>1090</v>
      </c>
      <c r="OF5" s="924" t="s">
        <v>1091</v>
      </c>
      <c r="OG5" s="924" t="s">
        <v>1092</v>
      </c>
      <c r="OH5" s="969" t="s">
        <v>1093</v>
      </c>
      <c r="OI5" s="927" t="s">
        <v>1094</v>
      </c>
      <c r="OJ5" s="927" t="s">
        <v>1095</v>
      </c>
      <c r="OK5" s="927" t="s">
        <v>1096</v>
      </c>
      <c r="OL5" s="927" t="s">
        <v>1097</v>
      </c>
      <c r="OM5" s="927" t="s">
        <v>1098</v>
      </c>
      <c r="ON5" s="927" t="s">
        <v>1099</v>
      </c>
      <c r="OO5" s="927" t="s">
        <v>1100</v>
      </c>
      <c r="OP5" s="927" t="s">
        <v>1101</v>
      </c>
      <c r="OQ5" s="927" t="s">
        <v>1102</v>
      </c>
      <c r="OR5" s="927" t="s">
        <v>1103</v>
      </c>
      <c r="OS5" s="927" t="s">
        <v>1104</v>
      </c>
      <c r="OT5" s="927" t="s">
        <v>1105</v>
      </c>
      <c r="OU5" s="927" t="s">
        <v>1106</v>
      </c>
      <c r="OV5" s="927" t="s">
        <v>1107</v>
      </c>
      <c r="OW5" s="927" t="s">
        <v>1108</v>
      </c>
      <c r="OX5" s="927" t="s">
        <v>1109</v>
      </c>
      <c r="OY5" s="927" t="s">
        <v>1110</v>
      </c>
      <c r="OZ5" s="927" t="s">
        <v>1111</v>
      </c>
      <c r="PA5" s="927" t="s">
        <v>1112</v>
      </c>
      <c r="PB5" s="927" t="s">
        <v>1113</v>
      </c>
      <c r="PC5" s="927" t="s">
        <v>1114</v>
      </c>
      <c r="PD5" s="927" t="s">
        <v>1115</v>
      </c>
      <c r="PE5" s="927" t="s">
        <v>1116</v>
      </c>
      <c r="PF5" s="927" t="s">
        <v>1117</v>
      </c>
      <c r="PG5" s="927" t="s">
        <v>1118</v>
      </c>
      <c r="PH5" s="927" t="s">
        <v>1119</v>
      </c>
      <c r="PI5" s="927" t="s">
        <v>1120</v>
      </c>
      <c r="PJ5" s="927" t="s">
        <v>1121</v>
      </c>
      <c r="PK5" s="927" t="s">
        <v>1122</v>
      </c>
      <c r="PL5" s="1064" t="s">
        <v>1123</v>
      </c>
      <c r="PM5" s="927" t="s">
        <v>3286</v>
      </c>
      <c r="PN5" s="927" t="s">
        <v>3287</v>
      </c>
      <c r="PO5" s="927" t="s">
        <v>3288</v>
      </c>
      <c r="PP5" s="927" t="s">
        <v>3289</v>
      </c>
      <c r="PQ5" s="1052" t="s">
        <v>3290</v>
      </c>
      <c r="PR5" s="927" t="s">
        <v>1124</v>
      </c>
      <c r="PS5" s="927" t="s">
        <v>1125</v>
      </c>
      <c r="PT5" s="927" t="s">
        <v>1126</v>
      </c>
      <c r="PU5" s="927" t="s">
        <v>1127</v>
      </c>
      <c r="PV5" s="927" t="s">
        <v>1128</v>
      </c>
      <c r="PW5" s="927" t="s">
        <v>1129</v>
      </c>
      <c r="PX5" s="927" t="s">
        <v>1130</v>
      </c>
      <c r="PY5" s="927" t="s">
        <v>1131</v>
      </c>
      <c r="PZ5" s="927" t="s">
        <v>1132</v>
      </c>
      <c r="QA5" s="927" t="s">
        <v>1133</v>
      </c>
      <c r="QB5" s="927" t="s">
        <v>1134</v>
      </c>
      <c r="QC5" s="927" t="s">
        <v>1135</v>
      </c>
      <c r="QD5" s="927" t="s">
        <v>1136</v>
      </c>
      <c r="QE5" s="927" t="s">
        <v>1137</v>
      </c>
      <c r="QF5" s="895" t="s">
        <v>1138</v>
      </c>
      <c r="QG5" s="927" t="s">
        <v>2969</v>
      </c>
      <c r="QH5" s="927" t="s">
        <v>2968</v>
      </c>
      <c r="QI5" s="927" t="s">
        <v>2970</v>
      </c>
      <c r="QJ5" s="927" t="s">
        <v>2971</v>
      </c>
      <c r="QK5" s="927" t="s">
        <v>2972</v>
      </c>
      <c r="QL5" s="927" t="s">
        <v>2973</v>
      </c>
      <c r="QM5" s="927" t="s">
        <v>2974</v>
      </c>
      <c r="QN5" s="927" t="s">
        <v>2975</v>
      </c>
      <c r="QO5" s="927" t="s">
        <v>2976</v>
      </c>
      <c r="QP5" s="927" t="s">
        <v>2977</v>
      </c>
      <c r="QQ5" s="927" t="s">
        <v>2978</v>
      </c>
      <c r="QR5" s="927" t="s">
        <v>2979</v>
      </c>
      <c r="QS5" s="927" t="s">
        <v>2980</v>
      </c>
      <c r="QT5" s="927" t="s">
        <v>2981</v>
      </c>
      <c r="QU5" s="927" t="s">
        <v>2982</v>
      </c>
      <c r="QV5" s="927" t="s">
        <v>2983</v>
      </c>
      <c r="QW5" s="927" t="s">
        <v>2984</v>
      </c>
      <c r="QX5" s="927" t="s">
        <v>2985</v>
      </c>
      <c r="QY5" s="927" t="s">
        <v>2986</v>
      </c>
      <c r="QZ5" s="927" t="s">
        <v>2987</v>
      </c>
      <c r="RA5" s="895" t="s">
        <v>2988</v>
      </c>
      <c r="RB5" s="927" t="s">
        <v>2955</v>
      </c>
      <c r="RC5" s="927" t="s">
        <v>1139</v>
      </c>
      <c r="RD5" s="927" t="s">
        <v>1140</v>
      </c>
      <c r="RE5" s="927" t="s">
        <v>1141</v>
      </c>
      <c r="RF5" s="927" t="s">
        <v>1142</v>
      </c>
      <c r="RG5" s="927" t="s">
        <v>1143</v>
      </c>
      <c r="RH5" s="927" t="s">
        <v>2961</v>
      </c>
      <c r="RI5" s="927" t="s">
        <v>2956</v>
      </c>
      <c r="RJ5" s="927" t="s">
        <v>1144</v>
      </c>
      <c r="RK5" s="927" t="s">
        <v>1145</v>
      </c>
      <c r="RL5" s="927" t="s">
        <v>1146</v>
      </c>
      <c r="RM5" s="927" t="s">
        <v>1147</v>
      </c>
      <c r="RN5" s="927" t="s">
        <v>1148</v>
      </c>
      <c r="RO5" s="927" t="s">
        <v>2960</v>
      </c>
      <c r="RP5" s="927" t="s">
        <v>1149</v>
      </c>
      <c r="RQ5" s="927" t="s">
        <v>2945</v>
      </c>
      <c r="RR5" s="927" t="s">
        <v>2946</v>
      </c>
      <c r="RS5" s="927" t="s">
        <v>2947</v>
      </c>
      <c r="RT5" s="927" t="s">
        <v>2948</v>
      </c>
      <c r="RU5" s="927" t="s">
        <v>2949</v>
      </c>
      <c r="RV5" s="895" t="s">
        <v>2959</v>
      </c>
      <c r="RW5" s="927" t="s">
        <v>2957</v>
      </c>
      <c r="RX5" s="927" t="s">
        <v>1150</v>
      </c>
      <c r="RY5" s="927" t="s">
        <v>1151</v>
      </c>
      <c r="RZ5" s="927" t="s">
        <v>1152</v>
      </c>
      <c r="SA5" s="927" t="s">
        <v>1153</v>
      </c>
      <c r="SB5" s="927" t="s">
        <v>1154</v>
      </c>
      <c r="SC5" s="927" t="s">
        <v>2964</v>
      </c>
      <c r="SD5" s="927" t="s">
        <v>2958</v>
      </c>
      <c r="SE5" s="927" t="s">
        <v>1155</v>
      </c>
      <c r="SF5" s="927" t="s">
        <v>1156</v>
      </c>
      <c r="SG5" s="927" t="s">
        <v>1157</v>
      </c>
      <c r="SH5" s="927" t="s">
        <v>1158</v>
      </c>
      <c r="SI5" s="927" t="s">
        <v>1159</v>
      </c>
      <c r="SJ5" s="927" t="s">
        <v>2963</v>
      </c>
      <c r="SK5" s="927" t="s">
        <v>1160</v>
      </c>
      <c r="SL5" s="927" t="s">
        <v>2950</v>
      </c>
      <c r="SM5" s="927" t="s">
        <v>2951</v>
      </c>
      <c r="SN5" s="927" t="s">
        <v>2952</v>
      </c>
      <c r="SO5" s="927" t="s">
        <v>2953</v>
      </c>
      <c r="SP5" s="927" t="s">
        <v>2954</v>
      </c>
      <c r="SQ5" s="895" t="s">
        <v>2962</v>
      </c>
      <c r="SR5" s="927" t="s">
        <v>2995</v>
      </c>
      <c r="SS5" s="927" t="s">
        <v>3001</v>
      </c>
      <c r="ST5" s="927" t="s">
        <v>2999</v>
      </c>
      <c r="SU5" s="927" t="s">
        <v>1161</v>
      </c>
      <c r="SV5" s="927" t="s">
        <v>1162</v>
      </c>
      <c r="SW5" s="927" t="s">
        <v>1163</v>
      </c>
      <c r="SX5" s="927" t="s">
        <v>2966</v>
      </c>
      <c r="SY5" s="927" t="s">
        <v>2996</v>
      </c>
      <c r="SZ5" s="927" t="s">
        <v>3002</v>
      </c>
      <c r="TA5" s="927" t="s">
        <v>3000</v>
      </c>
      <c r="TB5" s="927" t="s">
        <v>1164</v>
      </c>
      <c r="TC5" s="927" t="s">
        <v>1165</v>
      </c>
      <c r="TD5" s="927" t="s">
        <v>1166</v>
      </c>
      <c r="TE5" s="927" t="s">
        <v>2965</v>
      </c>
      <c r="TF5" s="927" t="s">
        <v>2997</v>
      </c>
      <c r="TG5" s="927" t="s">
        <v>2993</v>
      </c>
      <c r="TH5" s="927" t="s">
        <v>2994</v>
      </c>
      <c r="TI5" s="927" t="s">
        <v>2992</v>
      </c>
      <c r="TJ5" s="927" t="s">
        <v>2991</v>
      </c>
      <c r="TK5" s="927" t="s">
        <v>2990</v>
      </c>
      <c r="TL5" s="895" t="s">
        <v>2989</v>
      </c>
      <c r="TM5" s="927" t="s">
        <v>2641</v>
      </c>
      <c r="TN5" s="927" t="s">
        <v>2642</v>
      </c>
      <c r="TO5" s="927" t="s">
        <v>2643</v>
      </c>
      <c r="TP5" s="927" t="s">
        <v>2644</v>
      </c>
      <c r="TQ5" s="895" t="s">
        <v>2645</v>
      </c>
      <c r="TR5" s="927" t="s">
        <v>2646</v>
      </c>
      <c r="TS5" s="927" t="s">
        <v>2647</v>
      </c>
      <c r="TT5" s="927" t="s">
        <v>2648</v>
      </c>
      <c r="TU5" s="927" t="s">
        <v>2649</v>
      </c>
      <c r="TV5" s="895" t="s">
        <v>2650</v>
      </c>
      <c r="TW5" s="927" t="s">
        <v>2651</v>
      </c>
      <c r="TX5" s="927" t="s">
        <v>2652</v>
      </c>
      <c r="TY5" s="927" t="s">
        <v>2653</v>
      </c>
      <c r="TZ5" s="927" t="s">
        <v>2654</v>
      </c>
      <c r="UA5" s="895" t="s">
        <v>2655</v>
      </c>
      <c r="UB5" s="927" t="s">
        <v>2656</v>
      </c>
      <c r="UC5" s="927" t="s">
        <v>2657</v>
      </c>
      <c r="UD5" s="927" t="s">
        <v>2658</v>
      </c>
      <c r="UE5" s="927" t="s">
        <v>2659</v>
      </c>
      <c r="UF5" s="895" t="s">
        <v>2660</v>
      </c>
      <c r="UG5" s="927" t="s">
        <v>2661</v>
      </c>
      <c r="UH5" s="927" t="s">
        <v>2662</v>
      </c>
      <c r="UI5" s="927" t="s">
        <v>2663</v>
      </c>
      <c r="UJ5" s="927" t="s">
        <v>2664</v>
      </c>
      <c r="UK5" s="895" t="s">
        <v>2665</v>
      </c>
      <c r="UL5" s="927" t="s">
        <v>2676</v>
      </c>
      <c r="UM5" s="927" t="s">
        <v>2696</v>
      </c>
      <c r="UN5" s="927" t="s">
        <v>2697</v>
      </c>
      <c r="UO5" s="927" t="s">
        <v>2677</v>
      </c>
      <c r="UP5" s="895" t="s">
        <v>1167</v>
      </c>
      <c r="UQ5" s="927" t="s">
        <v>2678</v>
      </c>
      <c r="UR5" s="927" t="s">
        <v>2698</v>
      </c>
      <c r="US5" s="927" t="s">
        <v>2699</v>
      </c>
      <c r="UT5" s="927" t="s">
        <v>2679</v>
      </c>
      <c r="UU5" s="895" t="s">
        <v>1168</v>
      </c>
      <c r="UV5" s="927" t="s">
        <v>2680</v>
      </c>
      <c r="UW5" s="927" t="s">
        <v>2700</v>
      </c>
      <c r="UX5" s="927" t="s">
        <v>2701</v>
      </c>
      <c r="UY5" s="927" t="s">
        <v>2681</v>
      </c>
      <c r="UZ5" s="895" t="s">
        <v>1169</v>
      </c>
      <c r="VA5" s="927" t="s">
        <v>2682</v>
      </c>
      <c r="VB5" s="927" t="s">
        <v>2702</v>
      </c>
      <c r="VC5" s="927" t="s">
        <v>2703</v>
      </c>
      <c r="VD5" s="927" t="s">
        <v>2683</v>
      </c>
      <c r="VE5" s="895" t="s">
        <v>1170</v>
      </c>
      <c r="VF5" s="927" t="s">
        <v>2684</v>
      </c>
      <c r="VG5" s="927" t="s">
        <v>2704</v>
      </c>
      <c r="VH5" s="927" t="s">
        <v>2705</v>
      </c>
      <c r="VI5" s="927" t="s">
        <v>2685</v>
      </c>
      <c r="VJ5" s="895" t="s">
        <v>1171</v>
      </c>
      <c r="VK5" s="927" t="s">
        <v>2686</v>
      </c>
      <c r="VL5" s="927" t="s">
        <v>2706</v>
      </c>
      <c r="VM5" s="927" t="s">
        <v>2707</v>
      </c>
      <c r="VN5" s="927" t="s">
        <v>2687</v>
      </c>
      <c r="VO5" s="895" t="s">
        <v>1172</v>
      </c>
      <c r="VP5" s="927" t="s">
        <v>2688</v>
      </c>
      <c r="VQ5" s="927" t="s">
        <v>2708</v>
      </c>
      <c r="VR5" s="927" t="s">
        <v>2709</v>
      </c>
      <c r="VS5" s="927" t="s">
        <v>2689</v>
      </c>
      <c r="VT5" s="895" t="s">
        <v>1173</v>
      </c>
      <c r="VU5" s="927" t="s">
        <v>2690</v>
      </c>
      <c r="VV5" s="927" t="s">
        <v>2710</v>
      </c>
      <c r="VW5" s="927" t="s">
        <v>2711</v>
      </c>
      <c r="VX5" s="927" t="s">
        <v>2691</v>
      </c>
      <c r="VY5" s="895" t="s">
        <v>1174</v>
      </c>
      <c r="VZ5" s="927" t="s">
        <v>2692</v>
      </c>
      <c r="WA5" s="927" t="s">
        <v>2712</v>
      </c>
      <c r="WB5" s="927" t="s">
        <v>2713</v>
      </c>
      <c r="WC5" s="927" t="s">
        <v>2693</v>
      </c>
      <c r="WD5" s="895" t="s">
        <v>1175</v>
      </c>
      <c r="WE5" s="927" t="s">
        <v>2694</v>
      </c>
      <c r="WF5" s="927" t="s">
        <v>2714</v>
      </c>
      <c r="WG5" s="927" t="s">
        <v>2715</v>
      </c>
      <c r="WH5" s="927" t="s">
        <v>2695</v>
      </c>
      <c r="WI5" s="895" t="s">
        <v>1176</v>
      </c>
      <c r="WJ5" s="927" t="s">
        <v>1177</v>
      </c>
      <c r="WK5" s="927" t="s">
        <v>1178</v>
      </c>
      <c r="WL5" s="927" t="s">
        <v>1179</v>
      </c>
      <c r="WM5" s="927" t="s">
        <v>1180</v>
      </c>
      <c r="WN5" s="927" t="s">
        <v>1181</v>
      </c>
      <c r="WO5" s="927" t="s">
        <v>1182</v>
      </c>
      <c r="WP5" s="927" t="s">
        <v>1183</v>
      </c>
      <c r="WQ5" s="927" t="s">
        <v>1184</v>
      </c>
      <c r="WR5" s="927" t="s">
        <v>1185</v>
      </c>
      <c r="WS5" s="927" t="s">
        <v>1186</v>
      </c>
      <c r="WT5" s="927" t="s">
        <v>1187</v>
      </c>
      <c r="WU5" s="927" t="s">
        <v>1188</v>
      </c>
      <c r="WV5" s="927" t="s">
        <v>1189</v>
      </c>
      <c r="WW5" s="927" t="s">
        <v>1190</v>
      </c>
      <c r="WX5" s="927" t="s">
        <v>1191</v>
      </c>
      <c r="WY5" s="927" t="s">
        <v>1192</v>
      </c>
      <c r="WZ5" s="927" t="s">
        <v>1193</v>
      </c>
      <c r="XA5" s="927" t="s">
        <v>1194</v>
      </c>
      <c r="XB5" s="927" t="s">
        <v>1195</v>
      </c>
      <c r="XC5" s="927" t="s">
        <v>1196</v>
      </c>
      <c r="XD5" s="927" t="s">
        <v>1197</v>
      </c>
      <c r="XE5" s="927" t="s">
        <v>1198</v>
      </c>
      <c r="XF5" s="927" t="s">
        <v>1199</v>
      </c>
      <c r="XG5" s="927" t="s">
        <v>1200</v>
      </c>
      <c r="XH5" s="927" t="s">
        <v>1201</v>
      </c>
      <c r="XI5" s="927" t="s">
        <v>1202</v>
      </c>
      <c r="XJ5" s="927" t="s">
        <v>1203</v>
      </c>
      <c r="XK5" s="927" t="s">
        <v>1204</v>
      </c>
      <c r="XL5" s="927" t="s">
        <v>1205</v>
      </c>
      <c r="XM5" s="895" t="s">
        <v>1206</v>
      </c>
      <c r="XN5" s="927" t="s">
        <v>1207</v>
      </c>
      <c r="XO5" s="927" t="s">
        <v>1208</v>
      </c>
      <c r="XP5" s="927" t="s">
        <v>1209</v>
      </c>
      <c r="XQ5" s="927" t="s">
        <v>1210</v>
      </c>
      <c r="XR5" s="927" t="s">
        <v>1211</v>
      </c>
      <c r="XS5" s="927" t="s">
        <v>1212</v>
      </c>
      <c r="XT5" s="927" t="s">
        <v>1213</v>
      </c>
      <c r="XU5" s="927" t="s">
        <v>1214</v>
      </c>
      <c r="XV5" s="927" t="s">
        <v>1215</v>
      </c>
      <c r="XW5" s="927" t="s">
        <v>1216</v>
      </c>
      <c r="XX5" s="927" t="s">
        <v>1217</v>
      </c>
      <c r="XY5" s="927" t="s">
        <v>1218</v>
      </c>
      <c r="XZ5" s="927" t="s">
        <v>1219</v>
      </c>
      <c r="YA5" s="927" t="s">
        <v>1220</v>
      </c>
      <c r="YB5" s="927" t="s">
        <v>1221</v>
      </c>
      <c r="YC5" s="927" t="s">
        <v>1222</v>
      </c>
      <c r="YD5" s="927" t="s">
        <v>1223</v>
      </c>
      <c r="YE5" s="927" t="s">
        <v>1224</v>
      </c>
      <c r="YF5" s="927" t="s">
        <v>1225</v>
      </c>
      <c r="YG5" s="927" t="s">
        <v>1226</v>
      </c>
      <c r="YH5" s="927" t="s">
        <v>1227</v>
      </c>
      <c r="YI5" s="927" t="s">
        <v>1228</v>
      </c>
      <c r="YJ5" s="927" t="s">
        <v>1229</v>
      </c>
      <c r="YK5" s="927" t="s">
        <v>1230</v>
      </c>
      <c r="YL5" s="927" t="s">
        <v>1231</v>
      </c>
      <c r="YM5" s="927" t="s">
        <v>1232</v>
      </c>
      <c r="YN5" s="927" t="s">
        <v>1233</v>
      </c>
      <c r="YO5" s="927" t="s">
        <v>1234</v>
      </c>
      <c r="YP5" s="927" t="s">
        <v>1235</v>
      </c>
      <c r="YQ5" s="927" t="s">
        <v>1236</v>
      </c>
      <c r="YR5" s="927" t="s">
        <v>1237</v>
      </c>
      <c r="YS5" s="927" t="s">
        <v>1238</v>
      </c>
      <c r="YT5" s="927" t="s">
        <v>1239</v>
      </c>
      <c r="YU5" s="927" t="s">
        <v>1240</v>
      </c>
      <c r="YV5" s="927" t="s">
        <v>1241</v>
      </c>
      <c r="YW5" s="927" t="s">
        <v>1242</v>
      </c>
      <c r="YX5" s="927" t="s">
        <v>1243</v>
      </c>
      <c r="YY5" s="927" t="s">
        <v>1244</v>
      </c>
      <c r="YZ5" s="927" t="s">
        <v>1245</v>
      </c>
      <c r="ZA5" s="895" t="s">
        <v>1246</v>
      </c>
      <c r="ZB5" s="927" t="s">
        <v>1247</v>
      </c>
      <c r="ZC5" s="927" t="s">
        <v>1248</v>
      </c>
      <c r="ZD5" s="927" t="s">
        <v>1249</v>
      </c>
      <c r="ZE5" s="927" t="s">
        <v>1250</v>
      </c>
      <c r="ZF5" s="927" t="s">
        <v>1251</v>
      </c>
      <c r="ZG5" s="927" t="s">
        <v>1252</v>
      </c>
      <c r="ZH5" s="927" t="s">
        <v>1253</v>
      </c>
      <c r="ZI5" s="927" t="s">
        <v>1254</v>
      </c>
      <c r="ZJ5" s="927" t="s">
        <v>1255</v>
      </c>
      <c r="ZK5" s="927" t="s">
        <v>1256</v>
      </c>
      <c r="ZL5" s="927" t="s">
        <v>1257</v>
      </c>
      <c r="ZM5" s="927" t="s">
        <v>1258</v>
      </c>
      <c r="ZN5" s="927" t="s">
        <v>1259</v>
      </c>
      <c r="ZO5" s="927" t="s">
        <v>1260</v>
      </c>
      <c r="ZP5" s="927" t="s">
        <v>1261</v>
      </c>
      <c r="ZQ5" s="927" t="s">
        <v>1262</v>
      </c>
      <c r="ZR5" s="927" t="s">
        <v>1263</v>
      </c>
      <c r="ZS5" s="927" t="s">
        <v>1264</v>
      </c>
      <c r="ZT5" s="927" t="s">
        <v>1265</v>
      </c>
      <c r="ZU5" s="927" t="s">
        <v>1266</v>
      </c>
      <c r="ZV5" s="927" t="s">
        <v>1267</v>
      </c>
      <c r="ZW5" s="927" t="s">
        <v>1268</v>
      </c>
      <c r="ZX5" s="927" t="s">
        <v>1269</v>
      </c>
      <c r="ZY5" s="927" t="s">
        <v>1270</v>
      </c>
      <c r="ZZ5" s="927" t="s">
        <v>1271</v>
      </c>
      <c r="AAA5" s="927" t="s">
        <v>1272</v>
      </c>
      <c r="AAB5" s="927" t="s">
        <v>1273</v>
      </c>
      <c r="AAC5" s="927" t="s">
        <v>1274</v>
      </c>
      <c r="AAD5" s="927" t="s">
        <v>1275</v>
      </c>
      <c r="AAE5" s="927" t="s">
        <v>1276</v>
      </c>
      <c r="AAF5" s="927" t="s">
        <v>1277</v>
      </c>
      <c r="AAG5" s="927" t="s">
        <v>1278</v>
      </c>
      <c r="AAH5" s="927" t="s">
        <v>1279</v>
      </c>
      <c r="AAI5" s="927" t="s">
        <v>1280</v>
      </c>
      <c r="AAJ5" s="927" t="s">
        <v>1281</v>
      </c>
      <c r="AAK5" s="895" t="s">
        <v>1282</v>
      </c>
      <c r="AAL5" s="927" t="s">
        <v>1283</v>
      </c>
      <c r="AAM5" s="927" t="s">
        <v>1284</v>
      </c>
      <c r="AAN5" s="927" t="s">
        <v>1285</v>
      </c>
      <c r="AAO5" s="927" t="s">
        <v>2526</v>
      </c>
      <c r="AAP5" s="927" t="s">
        <v>1286</v>
      </c>
      <c r="AAQ5" s="927" t="s">
        <v>1287</v>
      </c>
      <c r="AAR5" s="927" t="s">
        <v>1288</v>
      </c>
      <c r="AAS5" s="927" t="s">
        <v>1289</v>
      </c>
      <c r="AAT5" s="927" t="s">
        <v>1290</v>
      </c>
      <c r="AAU5" s="927" t="s">
        <v>2525</v>
      </c>
      <c r="AAV5" s="927" t="s">
        <v>2527</v>
      </c>
      <c r="AAW5" s="895" t="s">
        <v>2528</v>
      </c>
      <c r="AAX5" s="927" t="s">
        <v>2514</v>
      </c>
      <c r="AAY5" s="927" t="s">
        <v>2516</v>
      </c>
      <c r="AAZ5" s="927" t="s">
        <v>2517</v>
      </c>
      <c r="ABA5" s="927" t="s">
        <v>2549</v>
      </c>
      <c r="ABB5" s="927" t="s">
        <v>2518</v>
      </c>
      <c r="ABC5" s="927" t="s">
        <v>2519</v>
      </c>
      <c r="ABD5" s="927" t="s">
        <v>2520</v>
      </c>
      <c r="ABE5" s="927" t="s">
        <v>2521</v>
      </c>
      <c r="ABF5" s="927" t="s">
        <v>2548</v>
      </c>
      <c r="ABG5" s="927" t="s">
        <v>2522</v>
      </c>
      <c r="ABH5" s="927" t="s">
        <v>2515</v>
      </c>
      <c r="ABI5" s="927" t="s">
        <v>2523</v>
      </c>
      <c r="ABJ5" s="927" t="s">
        <v>2524</v>
      </c>
      <c r="ABK5" s="927" t="s">
        <v>2547</v>
      </c>
      <c r="ABL5" s="1052" t="s">
        <v>2513</v>
      </c>
      <c r="ABM5" s="927" t="s">
        <v>2546</v>
      </c>
      <c r="ABN5" s="927" t="s">
        <v>2545</v>
      </c>
      <c r="ABO5" s="927" t="s">
        <v>2544</v>
      </c>
      <c r="ABP5" s="927" t="s">
        <v>2543</v>
      </c>
      <c r="ABQ5" s="927" t="s">
        <v>2542</v>
      </c>
      <c r="ABR5" s="927" t="s">
        <v>2541</v>
      </c>
      <c r="ABS5" s="927" t="s">
        <v>2540</v>
      </c>
      <c r="ABT5" s="1052" t="s">
        <v>2511</v>
      </c>
      <c r="ABU5" s="927" t="s">
        <v>2536</v>
      </c>
      <c r="ABV5" s="927" t="s">
        <v>2535</v>
      </c>
      <c r="ABW5" s="927" t="s">
        <v>2534</v>
      </c>
      <c r="ABX5" s="927" t="s">
        <v>2533</v>
      </c>
      <c r="ABY5" s="927" t="s">
        <v>2529</v>
      </c>
      <c r="ABZ5" s="927" t="s">
        <v>2532</v>
      </c>
      <c r="ACA5" s="927" t="s">
        <v>2531</v>
      </c>
      <c r="ACB5" s="927" t="s">
        <v>2530</v>
      </c>
      <c r="ACC5" s="927" t="s">
        <v>2537</v>
      </c>
      <c r="ACD5" s="927" t="s">
        <v>2539</v>
      </c>
      <c r="ACE5" s="927" t="s">
        <v>2538</v>
      </c>
      <c r="ACF5" s="1052" t="s">
        <v>2512</v>
      </c>
      <c r="ACG5" s="927" t="s">
        <v>1291</v>
      </c>
      <c r="ACH5" s="927" t="s">
        <v>1292</v>
      </c>
      <c r="ACI5" s="927" t="s">
        <v>1293</v>
      </c>
      <c r="ACJ5" s="927" t="s">
        <v>1294</v>
      </c>
      <c r="ACK5" s="927" t="s">
        <v>1295</v>
      </c>
      <c r="ACL5" s="927" t="s">
        <v>1296</v>
      </c>
      <c r="ACM5" s="927" t="s">
        <v>1297</v>
      </c>
      <c r="ACN5" s="927" t="s">
        <v>1298</v>
      </c>
      <c r="ACO5" s="927" t="s">
        <v>1299</v>
      </c>
      <c r="ACP5" s="927" t="s">
        <v>1300</v>
      </c>
      <c r="ACQ5" s="927" t="s">
        <v>1301</v>
      </c>
      <c r="ACR5" s="927" t="s">
        <v>1302</v>
      </c>
      <c r="ACS5" s="927" t="s">
        <v>1303</v>
      </c>
      <c r="ACT5" s="927" t="s">
        <v>1304</v>
      </c>
      <c r="ACU5" s="927" t="s">
        <v>1305</v>
      </c>
      <c r="ACV5" s="927" t="s">
        <v>1306</v>
      </c>
      <c r="ACW5" s="927" t="s">
        <v>1307</v>
      </c>
      <c r="ACX5" s="927" t="s">
        <v>1308</v>
      </c>
      <c r="ACY5" s="927" t="s">
        <v>1309</v>
      </c>
      <c r="ACZ5" s="1052" t="s">
        <v>1310</v>
      </c>
      <c r="ADA5" s="927" t="s">
        <v>1311</v>
      </c>
      <c r="ADB5" s="927" t="s">
        <v>1312</v>
      </c>
      <c r="ADC5" s="927" t="s">
        <v>1313</v>
      </c>
      <c r="ADD5" s="927" t="s">
        <v>1314</v>
      </c>
      <c r="ADE5" s="927" t="s">
        <v>1315</v>
      </c>
      <c r="ADF5" s="927" t="s">
        <v>1316</v>
      </c>
      <c r="ADG5" s="927" t="s">
        <v>1317</v>
      </c>
      <c r="ADH5" s="927" t="s">
        <v>1318</v>
      </c>
      <c r="ADI5" s="927" t="s">
        <v>1319</v>
      </c>
      <c r="ADJ5" s="927" t="s">
        <v>1320</v>
      </c>
      <c r="ADK5" s="927" t="s">
        <v>1321</v>
      </c>
      <c r="ADL5" s="927" t="s">
        <v>1322</v>
      </c>
      <c r="ADM5" s="927" t="s">
        <v>1323</v>
      </c>
      <c r="ADN5" s="927" t="s">
        <v>1324</v>
      </c>
      <c r="ADO5" s="927" t="s">
        <v>1325</v>
      </c>
      <c r="ADP5" s="927" t="s">
        <v>3080</v>
      </c>
      <c r="ADQ5" s="927" t="s">
        <v>3081</v>
      </c>
      <c r="ADR5" s="927" t="s">
        <v>3082</v>
      </c>
      <c r="ADS5" s="927" t="s">
        <v>3083</v>
      </c>
      <c r="ADT5" s="1052" t="s">
        <v>3084</v>
      </c>
      <c r="ADU5" s="927" t="s">
        <v>1326</v>
      </c>
      <c r="ADV5" s="927" t="s">
        <v>1327</v>
      </c>
      <c r="ADW5" s="927" t="s">
        <v>1328</v>
      </c>
      <c r="ADX5" s="927" t="s">
        <v>1329</v>
      </c>
      <c r="ADY5" s="927" t="s">
        <v>1330</v>
      </c>
      <c r="ADZ5" s="927" t="s">
        <v>1331</v>
      </c>
      <c r="AEA5" s="927" t="s">
        <v>1332</v>
      </c>
      <c r="AEB5" s="927" t="s">
        <v>1333</v>
      </c>
      <c r="AEC5" s="927" t="s">
        <v>1334</v>
      </c>
      <c r="AED5" s="927" t="s">
        <v>1335</v>
      </c>
      <c r="AEE5" s="927" t="s">
        <v>1336</v>
      </c>
      <c r="AEF5" s="927" t="s">
        <v>1337</v>
      </c>
      <c r="AEG5" s="927" t="s">
        <v>1338</v>
      </c>
      <c r="AEH5" s="927" t="s">
        <v>1339</v>
      </c>
      <c r="AEI5" s="927" t="s">
        <v>1340</v>
      </c>
      <c r="AEJ5" s="927" t="s">
        <v>3075</v>
      </c>
      <c r="AEK5" s="927" t="s">
        <v>3076</v>
      </c>
      <c r="AEL5" s="927" t="s">
        <v>3077</v>
      </c>
      <c r="AEM5" s="927" t="s">
        <v>3078</v>
      </c>
      <c r="AEN5" s="1052" t="s">
        <v>3079</v>
      </c>
      <c r="AEO5" s="927" t="s">
        <v>1341</v>
      </c>
      <c r="AEP5" s="927" t="s">
        <v>1342</v>
      </c>
      <c r="AEQ5" s="927" t="s">
        <v>1343</v>
      </c>
      <c r="AER5" s="927" t="s">
        <v>1344</v>
      </c>
      <c r="AES5" s="927" t="s">
        <v>1345</v>
      </c>
      <c r="AET5" s="927" t="s">
        <v>1346</v>
      </c>
      <c r="AEU5" s="927" t="s">
        <v>1347</v>
      </c>
      <c r="AEV5" s="927" t="s">
        <v>1348</v>
      </c>
      <c r="AEW5" s="927" t="s">
        <v>1349</v>
      </c>
      <c r="AEX5" s="927" t="s">
        <v>1350</v>
      </c>
      <c r="AEY5" s="927" t="s">
        <v>1351</v>
      </c>
      <c r="AEZ5" s="927" t="s">
        <v>1352</v>
      </c>
      <c r="AFA5" s="927" t="s">
        <v>1353</v>
      </c>
      <c r="AFB5" s="927" t="s">
        <v>1354</v>
      </c>
      <c r="AFC5" s="927" t="s">
        <v>1355</v>
      </c>
      <c r="AFD5" s="927" t="s">
        <v>1356</v>
      </c>
      <c r="AFE5" s="927" t="s">
        <v>1357</v>
      </c>
      <c r="AFF5" s="927" t="s">
        <v>1358</v>
      </c>
      <c r="AFG5" s="927" t="s">
        <v>1359</v>
      </c>
      <c r="AFH5" s="927" t="s">
        <v>1360</v>
      </c>
      <c r="AFI5" s="927" t="s">
        <v>1361</v>
      </c>
      <c r="AFJ5" s="927" t="s">
        <v>1362</v>
      </c>
      <c r="AFK5" s="927" t="s">
        <v>1363</v>
      </c>
      <c r="AFL5" s="927" t="s">
        <v>1364</v>
      </c>
      <c r="AFM5" s="927" t="s">
        <v>1365</v>
      </c>
      <c r="AFN5" s="927" t="s">
        <v>1366</v>
      </c>
      <c r="AFO5" s="927" t="s">
        <v>1367</v>
      </c>
      <c r="AFP5" s="927" t="s">
        <v>1368</v>
      </c>
      <c r="AFQ5" s="927" t="s">
        <v>1369</v>
      </c>
      <c r="AFR5" s="927" t="s">
        <v>1370</v>
      </c>
      <c r="AFS5" s="927" t="s">
        <v>1371</v>
      </c>
      <c r="AFT5" s="927" t="s">
        <v>1372</v>
      </c>
      <c r="AFU5" s="927" t="s">
        <v>3037</v>
      </c>
      <c r="AFV5" s="927" t="s">
        <v>3038</v>
      </c>
      <c r="AFW5" s="927" t="s">
        <v>3039</v>
      </c>
      <c r="AFX5" s="1052" t="s">
        <v>3040</v>
      </c>
      <c r="AFY5" s="927" t="s">
        <v>1373</v>
      </c>
      <c r="AFZ5" s="927" t="s">
        <v>1374</v>
      </c>
      <c r="AGA5" s="927" t="s">
        <v>1375</v>
      </c>
      <c r="AGB5" s="927" t="s">
        <v>1376</v>
      </c>
      <c r="AGC5" s="927" t="s">
        <v>1377</v>
      </c>
      <c r="AGD5" s="927" t="s">
        <v>1378</v>
      </c>
      <c r="AGE5" s="927" t="s">
        <v>1379</v>
      </c>
      <c r="AGF5" s="927" t="s">
        <v>1380</v>
      </c>
      <c r="AGG5" s="927" t="s">
        <v>1381</v>
      </c>
      <c r="AGH5" s="1064" t="s">
        <v>1382</v>
      </c>
      <c r="AGI5" s="927" t="s">
        <v>3291</v>
      </c>
      <c r="AGJ5" s="927" t="s">
        <v>3292</v>
      </c>
      <c r="AGK5" s="927" t="s">
        <v>3293</v>
      </c>
      <c r="AGL5" s="927" t="s">
        <v>3294</v>
      </c>
      <c r="AGM5" s="1052" t="s">
        <v>3295</v>
      </c>
      <c r="AGN5" s="927" t="s">
        <v>2620</v>
      </c>
      <c r="AGO5" s="927" t="s">
        <v>1383</v>
      </c>
      <c r="AGP5" s="927" t="s">
        <v>1384</v>
      </c>
      <c r="AGQ5" s="927" t="s">
        <v>1385</v>
      </c>
      <c r="AGR5" s="927" t="s">
        <v>1386</v>
      </c>
      <c r="AGS5" s="927" t="s">
        <v>1387</v>
      </c>
      <c r="AGT5" s="927" t="s">
        <v>1388</v>
      </c>
      <c r="AGU5" s="927" t="s">
        <v>1389</v>
      </c>
      <c r="AGV5" s="927" t="s">
        <v>1390</v>
      </c>
      <c r="AGW5" s="927" t="s">
        <v>1391</v>
      </c>
      <c r="AGX5" s="927" t="s">
        <v>1392</v>
      </c>
      <c r="AGY5" s="927" t="s">
        <v>1393</v>
      </c>
      <c r="AGZ5" s="927" t="s">
        <v>1394</v>
      </c>
      <c r="AHA5" s="927" t="s">
        <v>1395</v>
      </c>
      <c r="AHB5" s="1052" t="s">
        <v>1396</v>
      </c>
      <c r="AHC5" s="927" t="s">
        <v>1397</v>
      </c>
      <c r="AHD5" s="927" t="s">
        <v>1398</v>
      </c>
      <c r="AHE5" s="927" t="s">
        <v>1399</v>
      </c>
      <c r="AHF5" s="927" t="s">
        <v>1400</v>
      </c>
      <c r="AHG5" s="927" t="s">
        <v>2935</v>
      </c>
      <c r="AHH5" s="927" t="s">
        <v>1401</v>
      </c>
      <c r="AHI5" s="927" t="s">
        <v>1402</v>
      </c>
      <c r="AHJ5" s="927" t="s">
        <v>1403</v>
      </c>
      <c r="AHK5" s="927" t="s">
        <v>1404</v>
      </c>
      <c r="AHL5" s="927" t="s">
        <v>1405</v>
      </c>
      <c r="AHM5" s="927" t="s">
        <v>1406</v>
      </c>
      <c r="AHN5" s="1052" t="s">
        <v>1407</v>
      </c>
      <c r="AHO5" s="1159" t="s">
        <v>3526</v>
      </c>
      <c r="AHP5" s="1159" t="s">
        <v>3527</v>
      </c>
      <c r="AHQ5" s="1159" t="s">
        <v>3528</v>
      </c>
      <c r="AHR5" s="1159" t="s">
        <v>3529</v>
      </c>
      <c r="AHS5" s="1159" t="s">
        <v>3524</v>
      </c>
      <c r="AHT5" s="1068" t="s">
        <v>3525</v>
      </c>
      <c r="AHU5" s="799" t="s">
        <v>357</v>
      </c>
      <c r="AHV5" s="799" t="s">
        <v>358</v>
      </c>
      <c r="AHW5" s="799" t="s">
        <v>359</v>
      </c>
      <c r="AHX5" s="799" t="s">
        <v>360</v>
      </c>
      <c r="AHY5" s="799" t="s">
        <v>361</v>
      </c>
      <c r="AHZ5" s="1068" t="s">
        <v>2315</v>
      </c>
      <c r="AIA5" s="799" t="s">
        <v>362</v>
      </c>
      <c r="AIB5" s="799" t="s">
        <v>363</v>
      </c>
      <c r="AIC5" s="799" t="s">
        <v>364</v>
      </c>
      <c r="AID5" s="799" t="s">
        <v>365</v>
      </c>
      <c r="AIE5" s="799" t="s">
        <v>366</v>
      </c>
      <c r="AIF5" s="1068" t="s">
        <v>2316</v>
      </c>
      <c r="AIG5" s="799" t="s">
        <v>367</v>
      </c>
      <c r="AIH5" s="799" t="s">
        <v>368</v>
      </c>
      <c r="AII5" s="799" t="s">
        <v>369</v>
      </c>
      <c r="AIJ5" s="799" t="s">
        <v>370</v>
      </c>
      <c r="AIK5" s="799" t="s">
        <v>371</v>
      </c>
      <c r="AIL5" s="1068" t="s">
        <v>2317</v>
      </c>
      <c r="AIM5" s="799" t="s">
        <v>372</v>
      </c>
      <c r="AIN5" s="799" t="s">
        <v>373</v>
      </c>
      <c r="AIO5" s="799" t="s">
        <v>374</v>
      </c>
      <c r="AIP5" s="799" t="s">
        <v>375</v>
      </c>
      <c r="AIQ5" s="1068" t="s">
        <v>376</v>
      </c>
      <c r="AIR5" s="799" t="s">
        <v>377</v>
      </c>
      <c r="AIS5" s="799" t="s">
        <v>2185</v>
      </c>
      <c r="AIT5" s="799" t="s">
        <v>2186</v>
      </c>
      <c r="AIU5" s="799" t="s">
        <v>2187</v>
      </c>
      <c r="AIV5" s="799" t="s">
        <v>378</v>
      </c>
      <c r="AIW5" s="799" t="s">
        <v>379</v>
      </c>
      <c r="AIX5" s="799" t="s">
        <v>380</v>
      </c>
      <c r="AIY5" s="799" t="s">
        <v>381</v>
      </c>
      <c r="AIZ5" s="799" t="s">
        <v>382</v>
      </c>
      <c r="AJA5" s="799" t="s">
        <v>383</v>
      </c>
      <c r="AJB5" s="799" t="s">
        <v>384</v>
      </c>
      <c r="AJC5" s="799" t="s">
        <v>385</v>
      </c>
      <c r="AJD5" s="799" t="s">
        <v>386</v>
      </c>
      <c r="AJE5" s="799" t="s">
        <v>387</v>
      </c>
      <c r="AJF5" s="799" t="s">
        <v>388</v>
      </c>
      <c r="AJG5" s="799" t="s">
        <v>389</v>
      </c>
      <c r="AJH5" s="799" t="s">
        <v>390</v>
      </c>
      <c r="AJI5" s="1068" t="s">
        <v>391</v>
      </c>
      <c r="AJJ5" s="799" t="s">
        <v>392</v>
      </c>
      <c r="AJK5" s="799" t="s">
        <v>2182</v>
      </c>
      <c r="AJL5" s="799" t="s">
        <v>2183</v>
      </c>
      <c r="AJM5" s="799" t="s">
        <v>2184</v>
      </c>
      <c r="AJN5" s="799" t="s">
        <v>393</v>
      </c>
      <c r="AJO5" s="799" t="s">
        <v>394</v>
      </c>
      <c r="AJP5" s="799" t="s">
        <v>395</v>
      </c>
      <c r="AJQ5" s="799" t="s">
        <v>396</v>
      </c>
      <c r="AJR5" s="799" t="s">
        <v>397</v>
      </c>
      <c r="AJS5" s="799" t="s">
        <v>398</v>
      </c>
      <c r="AJT5" s="799" t="s">
        <v>399</v>
      </c>
      <c r="AJU5" s="799" t="s">
        <v>400</v>
      </c>
      <c r="AJV5" s="799" t="s">
        <v>401</v>
      </c>
      <c r="AJW5" s="799" t="s">
        <v>402</v>
      </c>
      <c r="AJX5" s="799" t="s">
        <v>403</v>
      </c>
      <c r="AJY5" s="799" t="s">
        <v>404</v>
      </c>
      <c r="AJZ5" s="799" t="s">
        <v>405</v>
      </c>
      <c r="AKA5" s="1068" t="s">
        <v>406</v>
      </c>
      <c r="AKB5" s="799" t="s">
        <v>407</v>
      </c>
      <c r="AKC5" s="799" t="s">
        <v>2179</v>
      </c>
      <c r="AKD5" s="799" t="s">
        <v>2180</v>
      </c>
      <c r="AKE5" s="799" t="s">
        <v>2181</v>
      </c>
      <c r="AKF5" s="799" t="s">
        <v>408</v>
      </c>
      <c r="AKG5" s="799" t="s">
        <v>409</v>
      </c>
      <c r="AKH5" s="799" t="s">
        <v>410</v>
      </c>
      <c r="AKI5" s="799" t="s">
        <v>411</v>
      </c>
      <c r="AKJ5" s="799" t="s">
        <v>412</v>
      </c>
      <c r="AKK5" s="799" t="s">
        <v>413</v>
      </c>
      <c r="AKL5" s="799" t="s">
        <v>414</v>
      </c>
      <c r="AKM5" s="799" t="s">
        <v>415</v>
      </c>
      <c r="AKN5" s="799" t="s">
        <v>416</v>
      </c>
      <c r="AKO5" s="799" t="s">
        <v>417</v>
      </c>
      <c r="AKP5" s="799" t="s">
        <v>418</v>
      </c>
      <c r="AKQ5" s="799" t="s">
        <v>419</v>
      </c>
      <c r="AKR5" s="799" t="s">
        <v>420</v>
      </c>
      <c r="AKS5" s="1068" t="s">
        <v>421</v>
      </c>
      <c r="AKT5" s="799" t="s">
        <v>422</v>
      </c>
      <c r="AKU5" s="799" t="s">
        <v>3250</v>
      </c>
      <c r="AKV5" s="799" t="s">
        <v>423</v>
      </c>
      <c r="AKW5" s="799" t="s">
        <v>424</v>
      </c>
      <c r="AKX5" s="1068" t="s">
        <v>425</v>
      </c>
      <c r="AKY5" s="799" t="s">
        <v>426</v>
      </c>
      <c r="AKZ5" s="799" t="s">
        <v>3251</v>
      </c>
      <c r="ALA5" s="799" t="s">
        <v>427</v>
      </c>
      <c r="ALB5" s="799" t="s">
        <v>428</v>
      </c>
      <c r="ALC5" s="1068" t="s">
        <v>429</v>
      </c>
      <c r="ALD5" s="799" t="s">
        <v>430</v>
      </c>
      <c r="ALE5" s="799" t="s">
        <v>3252</v>
      </c>
      <c r="ALF5" s="799" t="s">
        <v>431</v>
      </c>
      <c r="ALG5" s="799" t="s">
        <v>432</v>
      </c>
      <c r="ALH5" s="1068" t="s">
        <v>433</v>
      </c>
      <c r="ALI5" s="799" t="s">
        <v>434</v>
      </c>
      <c r="ALJ5" s="799" t="s">
        <v>3253</v>
      </c>
      <c r="ALK5" s="799" t="s">
        <v>435</v>
      </c>
      <c r="ALL5" s="799" t="s">
        <v>436</v>
      </c>
      <c r="ALM5" s="1068" t="s">
        <v>437</v>
      </c>
      <c r="ALN5" s="799" t="s">
        <v>438</v>
      </c>
      <c r="ALO5" s="799" t="s">
        <v>3254</v>
      </c>
      <c r="ALP5" s="799" t="s">
        <v>439</v>
      </c>
      <c r="ALQ5" s="799" t="s">
        <v>440</v>
      </c>
      <c r="ALR5" s="1068" t="s">
        <v>441</v>
      </c>
      <c r="ALS5" s="799" t="s">
        <v>442</v>
      </c>
      <c r="ALT5" s="799" t="s">
        <v>3255</v>
      </c>
      <c r="ALU5" s="799" t="s">
        <v>443</v>
      </c>
      <c r="ALV5" s="799" t="s">
        <v>444</v>
      </c>
      <c r="ALW5" s="1068" t="s">
        <v>445</v>
      </c>
      <c r="ALX5" s="799" t="s">
        <v>446</v>
      </c>
      <c r="ALY5" s="799" t="s">
        <v>3258</v>
      </c>
      <c r="ALZ5" s="799" t="s">
        <v>447</v>
      </c>
      <c r="AMA5" s="799" t="s">
        <v>448</v>
      </c>
      <c r="AMB5" s="1068" t="s">
        <v>449</v>
      </c>
      <c r="AMC5" s="799" t="s">
        <v>450</v>
      </c>
      <c r="AMD5" s="799" t="s">
        <v>3256</v>
      </c>
      <c r="AME5" s="799" t="s">
        <v>451</v>
      </c>
      <c r="AMF5" s="799" t="s">
        <v>452</v>
      </c>
      <c r="AMG5" s="1068" t="s">
        <v>453</v>
      </c>
      <c r="AMH5" s="799" t="s">
        <v>454</v>
      </c>
      <c r="AMI5" s="799" t="s">
        <v>3257</v>
      </c>
      <c r="AMJ5" s="799" t="s">
        <v>455</v>
      </c>
      <c r="AMK5" s="799" t="s">
        <v>456</v>
      </c>
      <c r="AML5" s="1068" t="s">
        <v>457</v>
      </c>
      <c r="AMM5" s="799" t="s">
        <v>458</v>
      </c>
      <c r="AMN5" s="894" t="s">
        <v>459</v>
      </c>
      <c r="AMO5" s="799" t="s">
        <v>460</v>
      </c>
      <c r="AMP5" s="799" t="s">
        <v>461</v>
      </c>
      <c r="AMQ5" s="799" t="s">
        <v>462</v>
      </c>
      <c r="AMR5" s="799" t="s">
        <v>2188</v>
      </c>
      <c r="AMS5" s="1068" t="s">
        <v>2192</v>
      </c>
      <c r="AMT5" s="799" t="s">
        <v>463</v>
      </c>
      <c r="AMU5" s="894" t="s">
        <v>464</v>
      </c>
      <c r="AMV5" s="799" t="s">
        <v>465</v>
      </c>
      <c r="AMW5" s="799" t="s">
        <v>466</v>
      </c>
      <c r="AMX5" s="799" t="s">
        <v>467</v>
      </c>
      <c r="AMY5" s="799" t="s">
        <v>2189</v>
      </c>
      <c r="AMZ5" s="1068" t="s">
        <v>2193</v>
      </c>
      <c r="ANA5" s="799" t="s">
        <v>468</v>
      </c>
      <c r="ANB5" s="894" t="s">
        <v>469</v>
      </c>
      <c r="ANC5" s="799" t="s">
        <v>470</v>
      </c>
      <c r="AND5" s="799" t="s">
        <v>471</v>
      </c>
      <c r="ANE5" s="799" t="s">
        <v>472</v>
      </c>
      <c r="ANF5" s="799" t="s">
        <v>2190</v>
      </c>
      <c r="ANG5" s="1068" t="s">
        <v>2191</v>
      </c>
      <c r="ANH5" s="799" t="s">
        <v>473</v>
      </c>
      <c r="ANI5" s="799" t="s">
        <v>474</v>
      </c>
      <c r="ANJ5" s="799" t="s">
        <v>475</v>
      </c>
      <c r="ANK5" s="799" t="s">
        <v>476</v>
      </c>
      <c r="ANL5" s="799" t="s">
        <v>477</v>
      </c>
      <c r="ANM5" s="799" t="s">
        <v>478</v>
      </c>
      <c r="ANN5" s="799" t="s">
        <v>479</v>
      </c>
      <c r="ANO5" s="799" t="s">
        <v>480</v>
      </c>
      <c r="ANP5" s="799" t="s">
        <v>481</v>
      </c>
      <c r="ANQ5" s="799" t="s">
        <v>482</v>
      </c>
      <c r="ANR5" s="799" t="s">
        <v>483</v>
      </c>
      <c r="ANS5" s="799" t="s">
        <v>484</v>
      </c>
      <c r="ANT5" s="799" t="s">
        <v>485</v>
      </c>
      <c r="ANU5" s="799" t="s">
        <v>486</v>
      </c>
      <c r="ANV5" s="1068" t="s">
        <v>487</v>
      </c>
      <c r="ANW5" s="799" t="s">
        <v>491</v>
      </c>
      <c r="ANX5" s="799" t="s">
        <v>488</v>
      </c>
      <c r="ANY5" s="799" t="s">
        <v>492</v>
      </c>
      <c r="ANZ5" s="799" t="s">
        <v>493</v>
      </c>
      <c r="AOA5" s="799" t="s">
        <v>494</v>
      </c>
      <c r="AOB5" s="799" t="s">
        <v>495</v>
      </c>
      <c r="AOC5" s="799" t="s">
        <v>489</v>
      </c>
      <c r="AOD5" s="799" t="s">
        <v>2202</v>
      </c>
      <c r="AOE5" s="799" t="s">
        <v>496</v>
      </c>
      <c r="AOF5" s="799" t="s">
        <v>497</v>
      </c>
      <c r="AOG5" s="799" t="s">
        <v>498</v>
      </c>
      <c r="AOH5" s="799" t="s">
        <v>490</v>
      </c>
      <c r="AOI5" s="799" t="s">
        <v>2203</v>
      </c>
      <c r="AOJ5" s="799" t="s">
        <v>499</v>
      </c>
      <c r="AOK5" s="1068" t="s">
        <v>500</v>
      </c>
      <c r="AOL5" s="927" t="s">
        <v>2382</v>
      </c>
      <c r="AOM5" s="927" t="s">
        <v>2383</v>
      </c>
      <c r="AON5" s="927" t="s">
        <v>2384</v>
      </c>
      <c r="AOO5" s="927" t="s">
        <v>2385</v>
      </c>
      <c r="AOP5" s="927" t="s">
        <v>2386</v>
      </c>
      <c r="AOQ5" s="927" t="s">
        <v>2387</v>
      </c>
      <c r="AOR5" s="927" t="s">
        <v>2388</v>
      </c>
      <c r="AOS5" s="927" t="s">
        <v>2389</v>
      </c>
      <c r="AOT5" s="927" t="s">
        <v>2390</v>
      </c>
      <c r="AOU5" s="927" t="s">
        <v>2391</v>
      </c>
      <c r="AOV5" s="927" t="s">
        <v>2392</v>
      </c>
      <c r="AOW5" s="927" t="s">
        <v>2393</v>
      </c>
      <c r="AOX5" s="927" t="s">
        <v>2394</v>
      </c>
      <c r="AOY5" s="927" t="s">
        <v>2395</v>
      </c>
      <c r="AOZ5" s="927" t="s">
        <v>2396</v>
      </c>
      <c r="APA5" s="927" t="s">
        <v>2397</v>
      </c>
      <c r="APB5" s="927" t="s">
        <v>2398</v>
      </c>
      <c r="APC5" s="927" t="s">
        <v>2399</v>
      </c>
      <c r="APD5" s="927" t="s">
        <v>2400</v>
      </c>
      <c r="APE5" s="927" t="s">
        <v>2401</v>
      </c>
      <c r="APF5" s="927" t="s">
        <v>2402</v>
      </c>
      <c r="APG5" s="927" t="s">
        <v>2403</v>
      </c>
      <c r="APH5" s="927" t="s">
        <v>2404</v>
      </c>
      <c r="API5" s="927" t="s">
        <v>2405</v>
      </c>
      <c r="APJ5" s="1064" t="s">
        <v>2406</v>
      </c>
      <c r="APK5" s="927" t="s">
        <v>3296</v>
      </c>
      <c r="APL5" s="927" t="s">
        <v>3297</v>
      </c>
      <c r="APM5" s="927" t="s">
        <v>3298</v>
      </c>
      <c r="APN5" s="927" t="s">
        <v>3299</v>
      </c>
      <c r="APO5" s="1052" t="s">
        <v>3300</v>
      </c>
      <c r="APP5" s="927" t="s">
        <v>2775</v>
      </c>
      <c r="APQ5" s="927" t="s">
        <v>2776</v>
      </c>
      <c r="APR5" s="927" t="s">
        <v>2777</v>
      </c>
      <c r="APS5" s="927" t="s">
        <v>2778</v>
      </c>
      <c r="APT5" s="927" t="s">
        <v>2779</v>
      </c>
      <c r="APU5" s="927" t="s">
        <v>2780</v>
      </c>
      <c r="APV5" s="927" t="s">
        <v>2781</v>
      </c>
      <c r="APW5" s="1052" t="s">
        <v>2782</v>
      </c>
      <c r="APX5" s="927" t="s">
        <v>2783</v>
      </c>
      <c r="APY5" s="927" t="s">
        <v>2784</v>
      </c>
      <c r="APZ5" s="927" t="s">
        <v>2785</v>
      </c>
      <c r="AQA5" s="927" t="s">
        <v>2786</v>
      </c>
      <c r="AQB5" s="927" t="s">
        <v>2787</v>
      </c>
      <c r="AQC5" s="927" t="s">
        <v>2788</v>
      </c>
      <c r="AQD5" s="927" t="s">
        <v>2789</v>
      </c>
      <c r="AQE5" s="1052" t="s">
        <v>2790</v>
      </c>
      <c r="AQF5" s="927" t="s">
        <v>2791</v>
      </c>
      <c r="AQG5" s="927" t="s">
        <v>2792</v>
      </c>
      <c r="AQH5" s="927" t="s">
        <v>2793</v>
      </c>
      <c r="AQI5" s="927" t="s">
        <v>2794</v>
      </c>
      <c r="AQJ5" s="927" t="s">
        <v>2795</v>
      </c>
      <c r="AQK5" s="927" t="s">
        <v>2796</v>
      </c>
      <c r="AQL5" s="927" t="s">
        <v>2797</v>
      </c>
      <c r="AQM5" s="1052" t="s">
        <v>2798</v>
      </c>
      <c r="AQN5" s="927" t="s">
        <v>2799</v>
      </c>
      <c r="AQO5" s="927" t="s">
        <v>2800</v>
      </c>
      <c r="AQP5" s="927" t="s">
        <v>2801</v>
      </c>
      <c r="AQQ5" s="927" t="s">
        <v>2802</v>
      </c>
      <c r="AQR5" s="927" t="s">
        <v>2803</v>
      </c>
      <c r="AQS5" s="927" t="s">
        <v>2804</v>
      </c>
      <c r="AQT5" s="927" t="s">
        <v>2805</v>
      </c>
      <c r="AQU5" s="1052" t="s">
        <v>2806</v>
      </c>
      <c r="AQV5" s="927" t="s">
        <v>2826</v>
      </c>
      <c r="AQW5" s="927" t="s">
        <v>2827</v>
      </c>
      <c r="AQX5" s="927" t="s">
        <v>2828</v>
      </c>
      <c r="AQY5" s="927" t="s">
        <v>2829</v>
      </c>
      <c r="AQZ5" s="927" t="s">
        <v>2830</v>
      </c>
      <c r="ARA5" s="927" t="s">
        <v>2831</v>
      </c>
      <c r="ARB5" s="927" t="s">
        <v>2832</v>
      </c>
      <c r="ARC5" s="927" t="s">
        <v>2833</v>
      </c>
      <c r="ARD5" s="927" t="s">
        <v>2834</v>
      </c>
      <c r="ARE5" s="927" t="s">
        <v>2835</v>
      </c>
      <c r="ARF5" s="927" t="s">
        <v>2836</v>
      </c>
      <c r="ARG5" s="1052" t="s">
        <v>2837</v>
      </c>
      <c r="ARH5" s="893" t="s">
        <v>2838</v>
      </c>
      <c r="ARI5" s="893" t="s">
        <v>2839</v>
      </c>
      <c r="ARJ5" s="927" t="s">
        <v>2840</v>
      </c>
      <c r="ARK5" s="893" t="s">
        <v>2841</v>
      </c>
      <c r="ARL5" s="893" t="s">
        <v>2842</v>
      </c>
      <c r="ARM5" s="927" t="s">
        <v>2843</v>
      </c>
      <c r="ARN5" s="893" t="s">
        <v>2844</v>
      </c>
      <c r="ARO5" s="893" t="s">
        <v>2845</v>
      </c>
      <c r="ARP5" s="927" t="s">
        <v>2846</v>
      </c>
      <c r="ARQ5" s="893" t="s">
        <v>2847</v>
      </c>
      <c r="ARR5" s="893" t="s">
        <v>2848</v>
      </c>
      <c r="ARS5" s="1052" t="s">
        <v>2849</v>
      </c>
      <c r="ART5" s="927" t="s">
        <v>2850</v>
      </c>
      <c r="ARU5" s="927" t="s">
        <v>2851</v>
      </c>
      <c r="ARV5" s="927" t="s">
        <v>2852</v>
      </c>
      <c r="ARW5" s="927" t="s">
        <v>2853</v>
      </c>
      <c r="ARX5" s="927" t="s">
        <v>2854</v>
      </c>
      <c r="ARY5" s="927" t="s">
        <v>2855</v>
      </c>
      <c r="ARZ5" s="927" t="s">
        <v>2856</v>
      </c>
      <c r="ASA5" s="927" t="s">
        <v>2857</v>
      </c>
      <c r="ASB5" s="927" t="s">
        <v>2858</v>
      </c>
      <c r="ASC5" s="927" t="s">
        <v>2859</v>
      </c>
      <c r="ASD5" s="927" t="s">
        <v>2860</v>
      </c>
      <c r="ASE5" s="927" t="s">
        <v>2861</v>
      </c>
      <c r="ASF5" s="927" t="s">
        <v>2862</v>
      </c>
      <c r="ASG5" s="927" t="s">
        <v>2863</v>
      </c>
      <c r="ASH5" s="927" t="s">
        <v>2864</v>
      </c>
      <c r="ASI5" s="927" t="s">
        <v>2865</v>
      </c>
      <c r="ASJ5" s="927" t="s">
        <v>2866</v>
      </c>
      <c r="ASK5" s="927" t="s">
        <v>2867</v>
      </c>
      <c r="ASL5" s="927" t="s">
        <v>2868</v>
      </c>
      <c r="ASM5" s="927" t="s">
        <v>2869</v>
      </c>
      <c r="ASN5" s="927" t="s">
        <v>2870</v>
      </c>
      <c r="ASO5" s="927" t="s">
        <v>2871</v>
      </c>
      <c r="ASP5" s="927" t="s">
        <v>2872</v>
      </c>
      <c r="ASQ5" s="927" t="s">
        <v>2873</v>
      </c>
      <c r="ASR5" s="927" t="s">
        <v>2874</v>
      </c>
      <c r="ASS5" s="927" t="s">
        <v>2875</v>
      </c>
      <c r="AST5" s="927" t="s">
        <v>2876</v>
      </c>
      <c r="ASU5" s="1052" t="s">
        <v>2877</v>
      </c>
      <c r="ASV5" s="927" t="s">
        <v>2878</v>
      </c>
      <c r="ASW5" s="927" t="s">
        <v>2879</v>
      </c>
      <c r="ASX5" s="927" t="s">
        <v>2880</v>
      </c>
      <c r="ASY5" s="927" t="s">
        <v>2881</v>
      </c>
      <c r="ASZ5" s="927" t="s">
        <v>2882</v>
      </c>
      <c r="ATA5" s="927" t="s">
        <v>2883</v>
      </c>
      <c r="ATB5" s="927" t="s">
        <v>2884</v>
      </c>
      <c r="ATC5" s="927" t="s">
        <v>2885</v>
      </c>
      <c r="ATD5" s="927" t="s">
        <v>2886</v>
      </c>
      <c r="ATE5" s="927" t="s">
        <v>2887</v>
      </c>
      <c r="ATF5" s="927" t="s">
        <v>2888</v>
      </c>
      <c r="ATG5" s="927" t="s">
        <v>2889</v>
      </c>
      <c r="ATH5" s="927" t="s">
        <v>2890</v>
      </c>
      <c r="ATI5" s="927" t="s">
        <v>2891</v>
      </c>
      <c r="ATJ5" s="927" t="s">
        <v>2892</v>
      </c>
      <c r="ATK5" s="927" t="s">
        <v>2893</v>
      </c>
      <c r="ATL5" s="927" t="s">
        <v>2894</v>
      </c>
      <c r="ATM5" s="927" t="s">
        <v>2895</v>
      </c>
      <c r="ATN5" s="927" t="s">
        <v>2896</v>
      </c>
      <c r="ATO5" s="927" t="s">
        <v>2897</v>
      </c>
      <c r="ATP5" s="927" t="s">
        <v>2898</v>
      </c>
      <c r="ATQ5" s="927" t="s">
        <v>2899</v>
      </c>
      <c r="ATR5" s="927" t="s">
        <v>2900</v>
      </c>
      <c r="ATS5" s="927" t="s">
        <v>2901</v>
      </c>
      <c r="ATT5" s="927" t="s">
        <v>2902</v>
      </c>
      <c r="ATU5" s="927" t="s">
        <v>2903</v>
      </c>
      <c r="ATV5" s="927" t="s">
        <v>2904</v>
      </c>
      <c r="ATW5" s="1052" t="s">
        <v>2905</v>
      </c>
      <c r="ATX5" s="927" t="s">
        <v>3096</v>
      </c>
      <c r="ATY5" s="927" t="s">
        <v>3097</v>
      </c>
      <c r="ATZ5" s="927" t="s">
        <v>3098</v>
      </c>
      <c r="AUA5" s="927" t="s">
        <v>3099</v>
      </c>
      <c r="AUB5" s="927" t="s">
        <v>3100</v>
      </c>
      <c r="AUC5" s="927" t="s">
        <v>3101</v>
      </c>
      <c r="AUD5" s="927" t="s">
        <v>3102</v>
      </c>
      <c r="AUE5" s="927" t="s">
        <v>3103</v>
      </c>
      <c r="AUF5" s="927" t="s">
        <v>3104</v>
      </c>
      <c r="AUG5" s="927" t="s">
        <v>3105</v>
      </c>
      <c r="AUH5" s="927" t="s">
        <v>3106</v>
      </c>
      <c r="AUI5" s="927" t="s">
        <v>3107</v>
      </c>
      <c r="AUJ5" s="927" t="s">
        <v>3108</v>
      </c>
      <c r="AUK5" s="927" t="s">
        <v>3109</v>
      </c>
      <c r="AUL5" s="927" t="s">
        <v>3110</v>
      </c>
      <c r="AUM5" s="927" t="s">
        <v>3111</v>
      </c>
      <c r="AUN5" s="927" t="s">
        <v>3112</v>
      </c>
      <c r="AUO5" s="927" t="s">
        <v>3113</v>
      </c>
      <c r="AUP5" s="927" t="s">
        <v>3114</v>
      </c>
      <c r="AUQ5" s="1052" t="s">
        <v>3115</v>
      </c>
      <c r="AUR5" s="927" t="s">
        <v>3116</v>
      </c>
      <c r="AUS5" s="927" t="s">
        <v>3117</v>
      </c>
      <c r="AUT5" s="927" t="s">
        <v>3118</v>
      </c>
      <c r="AUU5" s="927" t="s">
        <v>3119</v>
      </c>
      <c r="AUV5" s="927" t="s">
        <v>3120</v>
      </c>
      <c r="AUW5" s="927" t="s">
        <v>3121</v>
      </c>
      <c r="AUX5" s="927" t="s">
        <v>3122</v>
      </c>
      <c r="AUY5" s="927" t="s">
        <v>3123</v>
      </c>
      <c r="AUZ5" s="927" t="s">
        <v>3124</v>
      </c>
      <c r="AVA5" s="927" t="s">
        <v>3125</v>
      </c>
      <c r="AVB5" s="927" t="s">
        <v>3126</v>
      </c>
      <c r="AVC5" s="927" t="s">
        <v>3127</v>
      </c>
      <c r="AVD5" s="927" t="s">
        <v>3128</v>
      </c>
      <c r="AVE5" s="927" t="s">
        <v>3129</v>
      </c>
      <c r="AVF5" s="927" t="s">
        <v>3130</v>
      </c>
      <c r="AVG5" s="927" t="s">
        <v>3131</v>
      </c>
      <c r="AVH5" s="927" t="s">
        <v>3132</v>
      </c>
      <c r="AVI5" s="927" t="s">
        <v>3133</v>
      </c>
      <c r="AVJ5" s="927" t="s">
        <v>3134</v>
      </c>
      <c r="AVK5" s="1052" t="s">
        <v>3135</v>
      </c>
      <c r="AVL5" s="927" t="s">
        <v>3136</v>
      </c>
      <c r="AVM5" s="927" t="s">
        <v>3137</v>
      </c>
      <c r="AVN5" s="927" t="s">
        <v>3138</v>
      </c>
      <c r="AVO5" s="927" t="s">
        <v>3139</v>
      </c>
      <c r="AVP5" s="927" t="s">
        <v>3140</v>
      </c>
      <c r="AVQ5" s="927" t="s">
        <v>3141</v>
      </c>
      <c r="AVR5" s="927" t="s">
        <v>3142</v>
      </c>
      <c r="AVS5" s="927" t="s">
        <v>3143</v>
      </c>
      <c r="AVT5" s="927" t="s">
        <v>3144</v>
      </c>
      <c r="AVU5" s="927" t="s">
        <v>3145</v>
      </c>
      <c r="AVV5" s="927" t="s">
        <v>3146</v>
      </c>
      <c r="AVW5" s="927" t="s">
        <v>3147</v>
      </c>
      <c r="AVX5" s="927" t="s">
        <v>3148</v>
      </c>
      <c r="AVY5" s="927" t="s">
        <v>3149</v>
      </c>
      <c r="AVZ5" s="927" t="s">
        <v>3150</v>
      </c>
      <c r="AWA5" s="927" t="s">
        <v>3151</v>
      </c>
      <c r="AWB5" s="927" t="s">
        <v>3152</v>
      </c>
      <c r="AWC5" s="927" t="s">
        <v>3153</v>
      </c>
      <c r="AWD5" s="927" t="s">
        <v>3154</v>
      </c>
      <c r="AWE5" s="1052" t="s">
        <v>3155</v>
      </c>
      <c r="AWF5" s="927" t="s">
        <v>3156</v>
      </c>
      <c r="AWG5" s="927" t="s">
        <v>3157</v>
      </c>
      <c r="AWH5" s="927" t="s">
        <v>3158</v>
      </c>
      <c r="AWI5" s="927" t="s">
        <v>3159</v>
      </c>
      <c r="AWJ5" s="927" t="s">
        <v>3160</v>
      </c>
      <c r="AWK5" s="927" t="s">
        <v>3161</v>
      </c>
      <c r="AWL5" s="927" t="s">
        <v>3162</v>
      </c>
      <c r="AWM5" s="927" t="s">
        <v>3163</v>
      </c>
      <c r="AWN5" s="927" t="s">
        <v>3164</v>
      </c>
      <c r="AWO5" s="927" t="s">
        <v>3165</v>
      </c>
      <c r="AWP5" s="927" t="s">
        <v>3166</v>
      </c>
      <c r="AWQ5" s="927" t="s">
        <v>3167</v>
      </c>
      <c r="AWR5" s="927" t="s">
        <v>3168</v>
      </c>
      <c r="AWS5" s="927" t="s">
        <v>3169</v>
      </c>
      <c r="AWT5" s="927" t="s">
        <v>3170</v>
      </c>
      <c r="AWU5" s="927" t="s">
        <v>3171</v>
      </c>
      <c r="AWV5" s="927" t="s">
        <v>3172</v>
      </c>
      <c r="AWW5" s="927" t="s">
        <v>3173</v>
      </c>
      <c r="AWX5" s="927" t="s">
        <v>3174</v>
      </c>
      <c r="AWY5" s="1052" t="s">
        <v>3175</v>
      </c>
      <c r="AWZ5" s="927" t="s">
        <v>3259</v>
      </c>
      <c r="AXA5" s="927" t="s">
        <v>3260</v>
      </c>
      <c r="AXB5" s="927" t="s">
        <v>3261</v>
      </c>
      <c r="AXC5" s="927" t="s">
        <v>3262</v>
      </c>
      <c r="AXD5" s="927" t="s">
        <v>3263</v>
      </c>
      <c r="AXE5" s="927" t="s">
        <v>3264</v>
      </c>
      <c r="AXF5" s="1052" t="s">
        <v>3265</v>
      </c>
      <c r="AXG5" s="927" t="s">
        <v>3272</v>
      </c>
      <c r="AXH5" s="927" t="s">
        <v>3273</v>
      </c>
      <c r="AXI5" s="927" t="s">
        <v>3274</v>
      </c>
      <c r="AXJ5" s="927" t="s">
        <v>3275</v>
      </c>
      <c r="AXK5" s="927" t="s">
        <v>3276</v>
      </c>
      <c r="AXL5" s="927" t="s">
        <v>3277</v>
      </c>
      <c r="AXM5" s="1052" t="s">
        <v>3270</v>
      </c>
      <c r="AXN5" s="927" t="s">
        <v>3285</v>
      </c>
      <c r="AXO5" s="927" t="s">
        <v>3278</v>
      </c>
      <c r="AXP5" s="927" t="s">
        <v>3279</v>
      </c>
      <c r="AXQ5" s="927" t="s">
        <v>3280</v>
      </c>
      <c r="AXR5" s="927" t="s">
        <v>3281</v>
      </c>
      <c r="AXS5" s="927" t="s">
        <v>3282</v>
      </c>
      <c r="AXT5" s="1052" t="s">
        <v>3283</v>
      </c>
    </row>
    <row r="6" spans="1:1320" x14ac:dyDescent="0.2">
      <c r="ZB6" s="898"/>
      <c r="ZC6" s="898"/>
      <c r="ZD6" s="898"/>
      <c r="ZE6" s="898"/>
      <c r="ZF6" s="898"/>
      <c r="ZG6" s="898"/>
      <c r="ZH6" s="898"/>
      <c r="ZI6" s="898"/>
      <c r="ZJ6" s="898"/>
      <c r="ZK6" s="898"/>
      <c r="ZL6" s="898"/>
      <c r="ZM6" s="898"/>
      <c r="ZN6" s="898"/>
      <c r="ZO6" s="904"/>
      <c r="ZP6" s="904"/>
      <c r="ZQ6" s="904"/>
      <c r="ZR6" s="898"/>
      <c r="ZS6" s="898"/>
      <c r="ZT6" s="898"/>
      <c r="ZU6" s="898"/>
      <c r="ZV6" s="898"/>
      <c r="ZW6" s="898"/>
      <c r="ZX6" s="898"/>
      <c r="ZY6" s="898"/>
      <c r="ZZ6" s="898"/>
      <c r="AAA6" s="898"/>
      <c r="AAB6" s="898"/>
      <c r="AAC6" s="898"/>
      <c r="AAD6" s="898"/>
      <c r="AAE6" s="898"/>
      <c r="AAF6" s="898"/>
      <c r="AAG6" s="898"/>
      <c r="AAH6" s="898"/>
      <c r="AAI6" s="898"/>
      <c r="AAJ6" s="898"/>
      <c r="AAL6" s="958"/>
      <c r="AAM6" s="958"/>
      <c r="AAN6" s="958"/>
      <c r="AAO6" s="958"/>
      <c r="AAP6" s="958"/>
      <c r="AAQ6" s="958"/>
      <c r="AAR6" s="958"/>
      <c r="AAS6" s="958"/>
      <c r="AAT6" s="958"/>
      <c r="AAU6" s="958"/>
      <c r="AAV6" s="958"/>
      <c r="AAW6" s="980"/>
      <c r="APP6" s="755"/>
      <c r="APQ6" s="755"/>
      <c r="APR6" s="755"/>
      <c r="APS6" s="755"/>
      <c r="APT6" s="755"/>
      <c r="APU6" s="755"/>
      <c r="APV6" s="755"/>
      <c r="APX6" s="756"/>
      <c r="APY6" s="756"/>
      <c r="APZ6" s="756"/>
      <c r="AQA6" s="756"/>
      <c r="AQB6" s="756"/>
      <c r="AQC6" s="756"/>
      <c r="AQD6" s="756"/>
      <c r="AQF6" s="755"/>
      <c r="AQG6" s="755"/>
      <c r="AQH6" s="755"/>
      <c r="AQI6" s="755"/>
      <c r="AQJ6" s="755"/>
      <c r="AQK6" s="755"/>
      <c r="AQL6" s="755"/>
      <c r="AQN6" s="755"/>
      <c r="AQO6" s="755"/>
      <c r="AQP6" s="755"/>
      <c r="AQQ6" s="755"/>
      <c r="AQR6" s="755"/>
      <c r="AQS6" s="755"/>
      <c r="AQT6" s="755"/>
      <c r="AQV6" s="766"/>
      <c r="AQW6" s="766"/>
      <c r="AQX6" s="766"/>
      <c r="AQY6" s="766"/>
      <c r="AQZ6" s="766"/>
      <c r="ARA6" s="766"/>
      <c r="ARB6" s="766"/>
      <c r="ARC6" s="766"/>
      <c r="ARD6" s="766"/>
      <c r="ARE6" s="766"/>
      <c r="ARF6" s="766"/>
      <c r="ARH6" s="774"/>
      <c r="ARI6" s="774"/>
      <c r="ARJ6" s="767"/>
      <c r="ARK6" s="774"/>
      <c r="ARL6" s="774"/>
      <c r="ARM6" s="767"/>
      <c r="ARN6" s="774"/>
      <c r="ARO6" s="774"/>
      <c r="ARP6" s="767"/>
      <c r="ARQ6" s="774"/>
      <c r="ARR6" s="774"/>
      <c r="ART6" s="766"/>
      <c r="ARU6" s="766"/>
      <c r="ARV6" s="766"/>
      <c r="ARW6" s="766"/>
      <c r="ARX6" s="766"/>
      <c r="ARY6" s="766"/>
      <c r="ARZ6" s="766"/>
      <c r="ASA6" s="766"/>
      <c r="ASB6" s="766"/>
      <c r="ASC6" s="766"/>
      <c r="ASD6" s="766"/>
      <c r="ASE6" s="766"/>
      <c r="ASF6" s="766"/>
      <c r="ASG6" s="766"/>
      <c r="ASH6" s="766"/>
      <c r="ASI6" s="766"/>
      <c r="ASJ6" s="766"/>
      <c r="ASK6" s="766"/>
      <c r="ASL6" s="766"/>
      <c r="ASM6" s="766"/>
      <c r="ASN6" s="766"/>
      <c r="ASO6" s="766"/>
      <c r="ASP6" s="766"/>
      <c r="ASQ6" s="766"/>
      <c r="ASR6" s="766"/>
      <c r="ASS6" s="766"/>
      <c r="AST6" s="766"/>
      <c r="ASV6" s="767"/>
      <c r="ASW6" s="767"/>
      <c r="ASX6" s="767"/>
      <c r="ASY6" s="767"/>
      <c r="ASZ6" s="767"/>
      <c r="ATA6" s="767"/>
      <c r="ATB6" s="767"/>
      <c r="ATC6" s="767"/>
      <c r="ATD6" s="767"/>
      <c r="ATE6" s="767"/>
      <c r="ATF6" s="767"/>
      <c r="ATG6" s="767"/>
      <c r="ATH6" s="767"/>
      <c r="ATI6" s="767"/>
      <c r="ATJ6" s="767"/>
      <c r="ATK6" s="767"/>
      <c r="ATL6" s="767"/>
      <c r="ATM6" s="767"/>
      <c r="ATN6" s="767"/>
      <c r="ATO6" s="767"/>
      <c r="ATP6" s="767"/>
      <c r="ATQ6" s="767"/>
      <c r="ATR6" s="767"/>
      <c r="ATS6" s="767"/>
      <c r="ATT6" s="767"/>
      <c r="ATU6" s="767"/>
      <c r="ATV6" s="767"/>
      <c r="ATX6" s="933"/>
      <c r="ATY6" s="933"/>
      <c r="ATZ6" s="933"/>
      <c r="AUA6" s="933"/>
      <c r="AUB6" s="933"/>
      <c r="AUC6" s="933"/>
      <c r="AUD6" s="933"/>
      <c r="AUE6" s="933"/>
      <c r="AUF6" s="933"/>
      <c r="AUG6" s="933"/>
      <c r="AUH6" s="933"/>
      <c r="AUI6" s="933"/>
      <c r="AUJ6" s="933"/>
      <c r="AUK6" s="933"/>
      <c r="AUL6" s="933"/>
      <c r="AUM6" s="933"/>
      <c r="AUN6" s="933"/>
      <c r="AUO6" s="933"/>
      <c r="AUP6" s="933"/>
      <c r="AUR6" s="933"/>
      <c r="AUS6" s="933"/>
      <c r="AUT6" s="933"/>
      <c r="AUU6" s="933"/>
      <c r="AUV6" s="933"/>
      <c r="AUW6" s="933"/>
      <c r="AUX6" s="933"/>
      <c r="AUY6" s="933"/>
      <c r="AUZ6" s="933"/>
      <c r="AVA6" s="933"/>
      <c r="AVB6" s="933"/>
      <c r="AVC6" s="933"/>
      <c r="AVD6" s="933"/>
      <c r="AVE6" s="933"/>
      <c r="AVF6" s="933"/>
      <c r="AVG6" s="933"/>
      <c r="AVH6" s="933"/>
      <c r="AVI6" s="933"/>
      <c r="AVJ6" s="933"/>
      <c r="AVL6" s="933"/>
      <c r="AVM6" s="933"/>
      <c r="AVN6" s="933"/>
      <c r="AVO6" s="933"/>
      <c r="AVP6" s="933"/>
      <c r="AVQ6" s="933"/>
      <c r="AVR6" s="933"/>
      <c r="AVS6" s="933"/>
      <c r="AVT6" s="933"/>
      <c r="AVU6" s="933"/>
      <c r="AVV6" s="933"/>
      <c r="AVW6" s="933"/>
      <c r="AVX6" s="933"/>
      <c r="AVY6" s="933"/>
      <c r="AVZ6" s="933"/>
      <c r="AWA6" s="933"/>
      <c r="AWB6" s="933"/>
      <c r="AWC6" s="933"/>
      <c r="AWD6" s="933"/>
      <c r="AWF6" s="933"/>
      <c r="AWG6" s="933"/>
      <c r="AWH6" s="933"/>
      <c r="AWI6" s="933"/>
      <c r="AWJ6" s="933"/>
      <c r="AWK6" s="933"/>
      <c r="AWL6" s="933"/>
      <c r="AWM6" s="933"/>
      <c r="AWN6" s="933"/>
      <c r="AWO6" s="933"/>
      <c r="AWP6" s="933"/>
      <c r="AWQ6" s="933"/>
      <c r="AWR6" s="933"/>
      <c r="AWS6" s="933"/>
      <c r="AWT6" s="933"/>
      <c r="AWU6" s="933"/>
      <c r="AWV6" s="933"/>
      <c r="AWW6" s="933"/>
      <c r="AWX6" s="933"/>
    </row>
    <row r="7" spans="1:1320" ht="15" x14ac:dyDescent="0.25">
      <c r="A7" s="2056" t="s">
        <v>771</v>
      </c>
      <c r="B7" s="14" t="s">
        <v>734</v>
      </c>
      <c r="C7" s="973" t="s">
        <v>782</v>
      </c>
      <c r="D7" s="1">
        <v>24</v>
      </c>
      <c r="E7" s="1">
        <v>44</v>
      </c>
      <c r="F7" s="21">
        <v>0.54545454545454497</v>
      </c>
      <c r="G7" s="21">
        <v>0.40066183198962002</v>
      </c>
      <c r="H7" s="21">
        <v>0.68294765857779094</v>
      </c>
      <c r="I7" s="1">
        <v>14</v>
      </c>
      <c r="J7" s="1">
        <v>30</v>
      </c>
      <c r="K7" s="21">
        <v>0.46666666666666701</v>
      </c>
      <c r="L7" s="21">
        <v>0.30232388907699798</v>
      </c>
      <c r="M7" s="21">
        <v>0.63857700380126703</v>
      </c>
      <c r="N7" s="1">
        <v>24</v>
      </c>
      <c r="O7" s="1">
        <v>34</v>
      </c>
      <c r="P7" s="21">
        <v>0.70588235294117696</v>
      </c>
      <c r="Q7" s="21">
        <v>0.53831090205285603</v>
      </c>
      <c r="R7" s="21">
        <v>0.83165369329577599</v>
      </c>
      <c r="S7" s="1">
        <v>20</v>
      </c>
      <c r="T7" s="1">
        <v>34</v>
      </c>
      <c r="U7" s="21">
        <v>0.58823529411764708</v>
      </c>
      <c r="V7" s="21">
        <v>0.42221593878812497</v>
      </c>
      <c r="W7" s="21">
        <v>0.73634031636128794</v>
      </c>
      <c r="X7" s="1">
        <v>19</v>
      </c>
      <c r="Y7" s="1">
        <v>34</v>
      </c>
      <c r="Z7" s="21">
        <v>0.55882352941176494</v>
      </c>
      <c r="AA7" s="21">
        <v>0.39453899256203101</v>
      </c>
      <c r="AB7" s="21">
        <v>0.71116517753757802</v>
      </c>
      <c r="AC7" s="1">
        <v>13</v>
      </c>
      <c r="AD7" s="1">
        <v>21</v>
      </c>
      <c r="AE7" s="21">
        <v>0.61904761904761896</v>
      </c>
      <c r="AF7" s="21">
        <v>0.40878653775115803</v>
      </c>
      <c r="AG7" s="21">
        <v>0.79248988631435491</v>
      </c>
      <c r="AH7" s="1">
        <v>15</v>
      </c>
      <c r="AI7" s="1">
        <v>19</v>
      </c>
      <c r="AJ7" s="21">
        <v>0.78900000000000003</v>
      </c>
      <c r="AK7" s="21">
        <v>0.566657215561858</v>
      </c>
      <c r="AL7" s="750">
        <v>0.91492323367083794</v>
      </c>
      <c r="AM7" s="1">
        <v>44</v>
      </c>
      <c r="AN7" s="1">
        <v>1099</v>
      </c>
      <c r="AO7" s="22">
        <v>40</v>
      </c>
      <c r="AP7" s="22">
        <v>29.1</v>
      </c>
      <c r="AQ7" s="22">
        <v>53.8</v>
      </c>
      <c r="AR7" s="311" t="s">
        <v>2154</v>
      </c>
      <c r="AS7" s="1">
        <v>30</v>
      </c>
      <c r="AT7" s="1">
        <v>1090</v>
      </c>
      <c r="AU7" s="22">
        <v>27.5</v>
      </c>
      <c r="AV7" s="22">
        <v>18.600000000000001</v>
      </c>
      <c r="AW7" s="22">
        <v>39.299999999999997</v>
      </c>
      <c r="AX7" s="311" t="s">
        <v>2154</v>
      </c>
      <c r="AY7" s="1">
        <v>34</v>
      </c>
      <c r="AZ7" s="1">
        <v>1064</v>
      </c>
      <c r="BA7" s="22">
        <v>32</v>
      </c>
      <c r="BB7" s="22">
        <v>22.1</v>
      </c>
      <c r="BC7" s="22">
        <v>44.7</v>
      </c>
      <c r="BD7" s="311" t="s">
        <v>2154</v>
      </c>
      <c r="BE7" s="1">
        <v>34</v>
      </c>
      <c r="BF7" s="1">
        <v>1044</v>
      </c>
      <c r="BG7" s="1">
        <v>32.6</v>
      </c>
      <c r="BH7" s="1">
        <v>22.6</v>
      </c>
      <c r="BI7" s="1">
        <v>45.5</v>
      </c>
      <c r="BJ7" s="311" t="s">
        <v>2154</v>
      </c>
      <c r="BK7" s="1">
        <v>34</v>
      </c>
      <c r="BL7" s="1">
        <v>1002</v>
      </c>
      <c r="BM7" s="1">
        <v>33.9</v>
      </c>
      <c r="BN7" s="1">
        <v>23.5</v>
      </c>
      <c r="BO7" s="1">
        <v>47.4</v>
      </c>
      <c r="BP7" s="311" t="s">
        <v>2154</v>
      </c>
      <c r="BQ7" s="1">
        <v>21</v>
      </c>
      <c r="BR7" s="1">
        <v>985</v>
      </c>
      <c r="BS7" s="1">
        <v>21.3</v>
      </c>
      <c r="BT7" s="1">
        <v>13.2</v>
      </c>
      <c r="BU7" s="1">
        <v>32.6</v>
      </c>
      <c r="BV7" s="311" t="s">
        <v>2154</v>
      </c>
      <c r="BW7" s="1">
        <v>19</v>
      </c>
      <c r="BX7" s="1">
        <v>1001</v>
      </c>
      <c r="BY7" s="22">
        <v>18.981018981019002</v>
      </c>
      <c r="BZ7" s="22">
        <v>11.427813351015701</v>
      </c>
      <c r="CA7" s="313">
        <v>29.641212359226401</v>
      </c>
      <c r="CB7" s="968" t="s">
        <v>2154</v>
      </c>
      <c r="CC7" s="23">
        <v>63176</v>
      </c>
      <c r="CD7" s="23">
        <v>63618.485999999997</v>
      </c>
      <c r="CE7" s="23">
        <v>64122.894</v>
      </c>
      <c r="CF7" s="23">
        <v>64655.714</v>
      </c>
      <c r="CG7" s="23">
        <v>65221.260999999999</v>
      </c>
      <c r="CH7" s="23">
        <v>65792.849000000002</v>
      </c>
      <c r="CI7" s="23">
        <v>66386.569000000003</v>
      </c>
      <c r="CJ7" s="23">
        <v>66981.812999999995</v>
      </c>
      <c r="CK7" s="23">
        <v>67575.607999999993</v>
      </c>
      <c r="CL7" s="23">
        <v>68164.968999999997</v>
      </c>
      <c r="CM7" s="23">
        <v>68743.846000000005</v>
      </c>
      <c r="CN7" s="23">
        <v>69305.63</v>
      </c>
      <c r="CO7" s="23">
        <v>69858.103000000003</v>
      </c>
      <c r="CP7" s="23">
        <v>70391.740999999995</v>
      </c>
      <c r="CQ7" s="23">
        <v>70916.846000000005</v>
      </c>
      <c r="CR7" s="23">
        <v>71429.225999999995</v>
      </c>
      <c r="CS7" s="23">
        <v>71927.486000000004</v>
      </c>
      <c r="CT7" s="23">
        <v>72415.038</v>
      </c>
      <c r="CU7" s="23">
        <v>72898.572</v>
      </c>
      <c r="CV7" s="23">
        <v>73380.7</v>
      </c>
      <c r="CW7" s="23">
        <v>73860.384000000005</v>
      </c>
      <c r="CX7" s="23">
        <v>74332.445000000007</v>
      </c>
      <c r="CY7" s="23">
        <v>74795.932000000001</v>
      </c>
      <c r="CZ7" s="23">
        <v>75250.914999999994</v>
      </c>
      <c r="DA7" s="23">
        <v>75700.975000000006</v>
      </c>
      <c r="DB7" s="134">
        <v>76147.172999999995</v>
      </c>
      <c r="DC7" s="137">
        <v>3900</v>
      </c>
      <c r="DD7" s="137">
        <v>3900</v>
      </c>
      <c r="DE7" s="137">
        <v>3900</v>
      </c>
      <c r="DF7" s="137">
        <v>3800</v>
      </c>
      <c r="DG7" s="137">
        <v>3800</v>
      </c>
      <c r="DH7" s="137">
        <v>3800</v>
      </c>
      <c r="DI7" s="137">
        <v>3900</v>
      </c>
      <c r="DJ7" s="137">
        <v>3900</v>
      </c>
      <c r="DK7" s="137">
        <v>3900</v>
      </c>
      <c r="DL7" s="137">
        <v>3900</v>
      </c>
      <c r="DM7" s="137">
        <v>3900</v>
      </c>
      <c r="DN7" s="137">
        <v>3900</v>
      </c>
      <c r="DO7" s="137">
        <v>3900</v>
      </c>
      <c r="DP7" s="137">
        <v>3900</v>
      </c>
      <c r="DQ7" s="137">
        <v>3900</v>
      </c>
      <c r="DR7" s="137">
        <v>3900</v>
      </c>
      <c r="DS7" s="137">
        <v>3900</v>
      </c>
      <c r="DT7" s="137">
        <v>3900</v>
      </c>
      <c r="DU7" s="137">
        <v>3900</v>
      </c>
      <c r="DV7" s="137">
        <v>3900</v>
      </c>
      <c r="DW7" s="137">
        <v>3900</v>
      </c>
      <c r="DX7" s="137">
        <v>3900</v>
      </c>
      <c r="DY7" s="137">
        <v>4000</v>
      </c>
      <c r="DZ7" s="137">
        <v>4000</v>
      </c>
      <c r="EA7" s="137">
        <v>4000</v>
      </c>
      <c r="EB7" s="135">
        <v>4000</v>
      </c>
      <c r="EC7" s="137">
        <v>3500</v>
      </c>
      <c r="ED7" s="137">
        <v>3700</v>
      </c>
      <c r="EE7" s="137">
        <v>3800</v>
      </c>
      <c r="EF7" s="137">
        <v>3900</v>
      </c>
      <c r="EG7" s="137">
        <v>4000</v>
      </c>
      <c r="EH7" s="137">
        <v>4100</v>
      </c>
      <c r="EI7" s="137">
        <v>4000</v>
      </c>
      <c r="EJ7" s="137">
        <v>4000</v>
      </c>
      <c r="EK7" s="137">
        <v>4000</v>
      </c>
      <c r="EL7" s="137">
        <v>4000</v>
      </c>
      <c r="EM7" s="137">
        <v>4000</v>
      </c>
      <c r="EN7" s="137">
        <v>4000</v>
      </c>
      <c r="EO7" s="137">
        <v>4000</v>
      </c>
      <c r="EP7" s="137">
        <v>4000</v>
      </c>
      <c r="EQ7" s="137">
        <v>4100</v>
      </c>
      <c r="ER7" s="137">
        <v>4100</v>
      </c>
      <c r="ES7" s="137">
        <v>4100</v>
      </c>
      <c r="ET7" s="137">
        <v>4100</v>
      </c>
      <c r="EU7" s="137">
        <v>4100</v>
      </c>
      <c r="EV7" s="137">
        <v>4100</v>
      </c>
      <c r="EW7" s="137">
        <v>4100</v>
      </c>
      <c r="EX7" s="137">
        <v>4100</v>
      </c>
      <c r="EY7" s="137">
        <v>4100</v>
      </c>
      <c r="EZ7" s="137">
        <v>4100</v>
      </c>
      <c r="FA7" s="137">
        <v>4100</v>
      </c>
      <c r="FB7" s="135">
        <v>4100</v>
      </c>
      <c r="FC7" s="137">
        <v>3100</v>
      </c>
      <c r="FD7" s="137">
        <v>3100</v>
      </c>
      <c r="FE7" s="137">
        <v>3300</v>
      </c>
      <c r="FF7" s="137">
        <v>3400</v>
      </c>
      <c r="FG7" s="137">
        <v>3500</v>
      </c>
      <c r="FH7" s="137">
        <v>3700</v>
      </c>
      <c r="FI7" s="137">
        <v>3800</v>
      </c>
      <c r="FJ7" s="137">
        <v>3900</v>
      </c>
      <c r="FK7" s="137">
        <v>4100</v>
      </c>
      <c r="FL7" s="137">
        <v>4100</v>
      </c>
      <c r="FM7" s="137">
        <v>4200</v>
      </c>
      <c r="FN7" s="137">
        <v>4100</v>
      </c>
      <c r="FO7" s="137">
        <v>4100</v>
      </c>
      <c r="FP7" s="137">
        <v>4100</v>
      </c>
      <c r="FQ7" s="137">
        <v>4100</v>
      </c>
      <c r="FR7" s="137">
        <v>4100</v>
      </c>
      <c r="FS7" s="137">
        <v>4100</v>
      </c>
      <c r="FT7" s="137">
        <v>4100</v>
      </c>
      <c r="FU7" s="137">
        <v>4100</v>
      </c>
      <c r="FV7" s="137">
        <v>4200</v>
      </c>
      <c r="FW7" s="137">
        <v>4200</v>
      </c>
      <c r="FX7" s="137">
        <v>4200</v>
      </c>
      <c r="FY7" s="137">
        <v>4200</v>
      </c>
      <c r="FZ7" s="137">
        <v>4200</v>
      </c>
      <c r="GA7" s="137">
        <v>4200</v>
      </c>
      <c r="GB7" s="135">
        <v>4200</v>
      </c>
      <c r="GC7" s="137">
        <v>3500</v>
      </c>
      <c r="GD7" s="137">
        <v>3400</v>
      </c>
      <c r="GE7" s="137">
        <v>3300</v>
      </c>
      <c r="GF7" s="137">
        <v>3200</v>
      </c>
      <c r="GG7" s="137">
        <v>3200</v>
      </c>
      <c r="GH7" s="137">
        <v>3200</v>
      </c>
      <c r="GI7" s="137">
        <v>3200</v>
      </c>
      <c r="GJ7" s="137">
        <v>3400</v>
      </c>
      <c r="GK7" s="137">
        <v>3500</v>
      </c>
      <c r="GL7" s="137">
        <v>3600</v>
      </c>
      <c r="GM7" s="137">
        <v>3700</v>
      </c>
      <c r="GN7" s="137">
        <v>3800</v>
      </c>
      <c r="GO7" s="137">
        <v>3900</v>
      </c>
      <c r="GP7" s="137">
        <v>4000</v>
      </c>
      <c r="GQ7" s="137">
        <v>4100</v>
      </c>
      <c r="GR7" s="137">
        <v>4100</v>
      </c>
      <c r="GS7" s="137">
        <v>4100</v>
      </c>
      <c r="GT7" s="137">
        <v>4100</v>
      </c>
      <c r="GU7" s="137">
        <v>4000</v>
      </c>
      <c r="GV7" s="137">
        <v>4000</v>
      </c>
      <c r="GW7" s="137">
        <v>4000</v>
      </c>
      <c r="GX7" s="137">
        <v>4100</v>
      </c>
      <c r="GY7" s="137">
        <v>4100</v>
      </c>
      <c r="GZ7" s="137">
        <v>4100</v>
      </c>
      <c r="HA7" s="137">
        <v>4100</v>
      </c>
      <c r="HB7" s="135">
        <v>4100</v>
      </c>
      <c r="HC7" s="126">
        <v>2.9629629629629628</v>
      </c>
      <c r="HD7" s="22">
        <v>2.349445355221865</v>
      </c>
      <c r="HE7" s="22">
        <v>3.6876638876829064</v>
      </c>
      <c r="HF7" s="23">
        <v>80</v>
      </c>
      <c r="HG7" s="23">
        <v>27000</v>
      </c>
      <c r="HH7" s="22">
        <v>2</v>
      </c>
      <c r="HI7" s="22">
        <v>1.5024615545386946</v>
      </c>
      <c r="HJ7" s="22">
        <v>2.6095661627300264</v>
      </c>
      <c r="HK7" s="23">
        <v>54</v>
      </c>
      <c r="HL7" s="23">
        <v>27000</v>
      </c>
      <c r="HM7" s="22">
        <v>0.98360655737704905</v>
      </c>
      <c r="HN7" s="22">
        <v>0.64820291918997353</v>
      </c>
      <c r="HO7" s="22">
        <v>1.4310958996416061</v>
      </c>
      <c r="HP7" s="23">
        <v>27</v>
      </c>
      <c r="HQ7" s="23">
        <v>27450</v>
      </c>
      <c r="HR7" s="22">
        <v>0.65043000650430005</v>
      </c>
      <c r="HS7" s="22">
        <v>0.38548604395459729</v>
      </c>
      <c r="HT7" s="22">
        <v>1.0279598275467221</v>
      </c>
      <c r="HU7" s="23">
        <v>18</v>
      </c>
      <c r="HV7" s="23">
        <v>27674</v>
      </c>
      <c r="HW7" s="22">
        <v>1.1420821585352798</v>
      </c>
      <c r="HX7" s="22">
        <v>0.78118335098627956</v>
      </c>
      <c r="HY7" s="22">
        <v>1.6122792419222833</v>
      </c>
      <c r="HZ7" s="23">
        <v>32</v>
      </c>
      <c r="IA7" s="134">
        <v>28019</v>
      </c>
      <c r="IB7" s="25" t="s">
        <v>576</v>
      </c>
      <c r="IC7" s="25" t="s">
        <v>576</v>
      </c>
      <c r="ID7" s="25" t="s">
        <v>576</v>
      </c>
      <c r="IE7" s="25" t="s">
        <v>576</v>
      </c>
      <c r="IF7" s="25" t="s">
        <v>576</v>
      </c>
      <c r="IG7" s="22">
        <v>2.8928571428571401</v>
      </c>
      <c r="IH7" s="22">
        <v>2.2973461426480499</v>
      </c>
      <c r="II7" s="22">
        <v>3.5955572921474701</v>
      </c>
      <c r="IJ7" s="1">
        <v>81</v>
      </c>
      <c r="IK7" s="1">
        <v>28000</v>
      </c>
      <c r="IL7" s="22">
        <v>2.5441593370647699</v>
      </c>
      <c r="IM7" s="22">
        <v>1.9832970163533299</v>
      </c>
      <c r="IN7" s="22">
        <v>3.21439226692008</v>
      </c>
      <c r="IO7" s="1">
        <v>70</v>
      </c>
      <c r="IP7" s="1">
        <v>27514</v>
      </c>
      <c r="IQ7" s="22">
        <v>2.2765050227650501</v>
      </c>
      <c r="IR7" s="22">
        <v>1.74932896565322</v>
      </c>
      <c r="IS7" s="22">
        <v>2.9126388410381798</v>
      </c>
      <c r="IT7" s="1">
        <v>63</v>
      </c>
      <c r="IU7" s="1">
        <v>27674</v>
      </c>
      <c r="IV7" s="22">
        <v>1.9704786471768401</v>
      </c>
      <c r="IW7" s="22">
        <v>1.4844341849899101</v>
      </c>
      <c r="IX7" s="22">
        <v>2.5648488096861302</v>
      </c>
      <c r="IY7" s="1">
        <v>55</v>
      </c>
      <c r="IZ7" s="394">
        <v>27912</v>
      </c>
      <c r="JA7" s="26">
        <v>2.1481481481481501</v>
      </c>
      <c r="JB7" s="26">
        <v>1.63117895112036</v>
      </c>
      <c r="JC7" s="26">
        <v>2.7769796201738699</v>
      </c>
      <c r="JD7" s="23">
        <v>58</v>
      </c>
      <c r="JE7" s="23">
        <v>27000</v>
      </c>
      <c r="JF7" s="26">
        <v>1.3214285714285701</v>
      </c>
      <c r="JG7" s="26">
        <v>0.93040766311093004</v>
      </c>
      <c r="JH7" s="26">
        <v>1.82141521935467</v>
      </c>
      <c r="JI7" s="23">
        <v>37</v>
      </c>
      <c r="JJ7" s="23">
        <v>28000</v>
      </c>
      <c r="JK7" s="26">
        <v>0.363451333866395</v>
      </c>
      <c r="JL7" s="26">
        <v>0.174289041801717</v>
      </c>
      <c r="JM7" s="26">
        <v>0.66839994337492803</v>
      </c>
      <c r="JN7" s="23">
        <v>10</v>
      </c>
      <c r="JO7" s="23">
        <v>27514</v>
      </c>
      <c r="JP7" s="26">
        <v>0.25294500252945001</v>
      </c>
      <c r="JQ7" s="26">
        <v>0.10169700988364</v>
      </c>
      <c r="JR7" s="26">
        <v>0.52116337940674895</v>
      </c>
      <c r="JS7" s="23">
        <v>7</v>
      </c>
      <c r="JT7" s="23">
        <v>27674</v>
      </c>
      <c r="JU7" s="26">
        <v>0.57323015190599003</v>
      </c>
      <c r="JV7" s="26">
        <v>0.32765056082120703</v>
      </c>
      <c r="JW7" s="26">
        <v>0.93088985373892796</v>
      </c>
      <c r="JX7" s="23">
        <v>16</v>
      </c>
      <c r="JY7" s="134">
        <v>27912</v>
      </c>
      <c r="JZ7" s="21">
        <v>0.4941860465116279</v>
      </c>
      <c r="KA7" s="21">
        <v>0.45696323963020558</v>
      </c>
      <c r="KB7" s="21">
        <v>0.53147341749983013</v>
      </c>
      <c r="KC7" s="23">
        <v>340</v>
      </c>
      <c r="KD7" s="23">
        <v>688</v>
      </c>
      <c r="KE7" s="21">
        <v>0.56574923547400613</v>
      </c>
      <c r="KF7" s="21">
        <v>0.52748685508392101</v>
      </c>
      <c r="KG7" s="21">
        <v>0.60324373181793112</v>
      </c>
      <c r="KH7" s="23">
        <v>370</v>
      </c>
      <c r="KI7" s="23">
        <v>654</v>
      </c>
      <c r="KJ7" s="21">
        <v>0.67724137931034478</v>
      </c>
      <c r="KK7" s="21">
        <v>0.64235197658785181</v>
      </c>
      <c r="KL7" s="21">
        <v>0.71026243205986728</v>
      </c>
      <c r="KM7" s="23">
        <v>491</v>
      </c>
      <c r="KN7" s="23">
        <v>725</v>
      </c>
      <c r="KO7" s="21">
        <v>0.67068273092369479</v>
      </c>
      <c r="KP7" s="21">
        <v>0.63618262649618718</v>
      </c>
      <c r="KQ7" s="21">
        <v>0.70343633967080443</v>
      </c>
      <c r="KR7" s="23">
        <v>501</v>
      </c>
      <c r="KS7" s="1044">
        <v>747</v>
      </c>
      <c r="KT7" s="919">
        <v>0.69699999999999995</v>
      </c>
      <c r="KU7" s="919">
        <v>0.66300000000000003</v>
      </c>
      <c r="KV7" s="919">
        <v>0.72899999999999998</v>
      </c>
      <c r="KW7" s="1044">
        <v>517</v>
      </c>
      <c r="KX7" s="1065">
        <v>742</v>
      </c>
      <c r="KY7" s="25" t="s">
        <v>576</v>
      </c>
      <c r="KZ7" s="25" t="s">
        <v>576</v>
      </c>
      <c r="LA7" s="25" t="s">
        <v>576</v>
      </c>
      <c r="LB7" s="25" t="s">
        <v>576</v>
      </c>
      <c r="LC7" s="25" t="s">
        <v>576</v>
      </c>
      <c r="LD7" s="25" t="s">
        <v>576</v>
      </c>
      <c r="LE7" s="25" t="s">
        <v>576</v>
      </c>
      <c r="LF7" s="25" t="s">
        <v>576</v>
      </c>
      <c r="LG7" s="25" t="s">
        <v>576</v>
      </c>
      <c r="LH7" s="25" t="s">
        <v>576</v>
      </c>
      <c r="LI7" s="25" t="s">
        <v>576</v>
      </c>
      <c r="LJ7" s="25" t="s">
        <v>576</v>
      </c>
      <c r="LK7" s="25" t="s">
        <v>576</v>
      </c>
      <c r="LL7" s="25" t="s">
        <v>576</v>
      </c>
      <c r="LM7" s="25" t="s">
        <v>576</v>
      </c>
      <c r="LN7" s="25" t="s">
        <v>576</v>
      </c>
      <c r="LO7" s="25" t="s">
        <v>576</v>
      </c>
      <c r="LP7" s="25" t="s">
        <v>576</v>
      </c>
      <c r="LQ7" s="25" t="s">
        <v>576</v>
      </c>
      <c r="LR7" s="25" t="s">
        <v>576</v>
      </c>
      <c r="LS7" s="25" t="s">
        <v>576</v>
      </c>
      <c r="LT7" s="25" t="s">
        <v>576</v>
      </c>
      <c r="LU7" s="25" t="s">
        <v>576</v>
      </c>
      <c r="LV7" s="25" t="s">
        <v>576</v>
      </c>
      <c r="LW7" s="25" t="s">
        <v>576</v>
      </c>
      <c r="LX7" s="25" t="s">
        <v>576</v>
      </c>
      <c r="LY7" s="25" t="s">
        <v>576</v>
      </c>
      <c r="LZ7" s="25" t="s">
        <v>576</v>
      </c>
      <c r="MA7" s="25" t="s">
        <v>576</v>
      </c>
      <c r="MB7" s="25" t="s">
        <v>576</v>
      </c>
      <c r="MC7" s="25" t="s">
        <v>576</v>
      </c>
      <c r="MD7" s="25" t="s">
        <v>576</v>
      </c>
      <c r="ME7" s="25" t="s">
        <v>576</v>
      </c>
      <c r="MF7" s="25" t="s">
        <v>576</v>
      </c>
      <c r="MG7" s="25" t="s">
        <v>576</v>
      </c>
      <c r="MH7" s="25" t="s">
        <v>576</v>
      </c>
      <c r="MI7" s="25" t="s">
        <v>576</v>
      </c>
      <c r="MJ7" s="25" t="s">
        <v>576</v>
      </c>
      <c r="MK7" s="25" t="s">
        <v>576</v>
      </c>
      <c r="ML7" s="25" t="s">
        <v>576</v>
      </c>
      <c r="MM7" s="25" t="s">
        <v>576</v>
      </c>
      <c r="MN7" s="25" t="s">
        <v>576</v>
      </c>
      <c r="MO7" s="25" t="s">
        <v>576</v>
      </c>
      <c r="MP7" s="25" t="s">
        <v>576</v>
      </c>
      <c r="MQ7" s="25" t="s">
        <v>576</v>
      </c>
      <c r="MR7" s="25" t="s">
        <v>576</v>
      </c>
      <c r="MS7" s="25" t="s">
        <v>576</v>
      </c>
      <c r="MT7" s="25" t="s">
        <v>576</v>
      </c>
      <c r="MU7" s="25" t="s">
        <v>576</v>
      </c>
      <c r="MV7" s="25" t="s">
        <v>576</v>
      </c>
      <c r="MW7" s="25" t="s">
        <v>576</v>
      </c>
      <c r="MX7" s="25" t="s">
        <v>576</v>
      </c>
      <c r="MY7" s="25" t="s">
        <v>576</v>
      </c>
      <c r="MZ7" s="25" t="s">
        <v>576</v>
      </c>
      <c r="NA7" s="25" t="s">
        <v>576</v>
      </c>
      <c r="NB7" s="25" t="s">
        <v>576</v>
      </c>
      <c r="NC7" s="25" t="s">
        <v>576</v>
      </c>
      <c r="ND7" s="25" t="s">
        <v>576</v>
      </c>
      <c r="NE7" s="25" t="s">
        <v>576</v>
      </c>
      <c r="NF7" s="25" t="s">
        <v>576</v>
      </c>
      <c r="NG7" s="25" t="s">
        <v>576</v>
      </c>
      <c r="NH7" s="25" t="s">
        <v>576</v>
      </c>
      <c r="NI7" s="25" t="s">
        <v>576</v>
      </c>
      <c r="NJ7" s="25" t="s">
        <v>576</v>
      </c>
      <c r="NK7" s="25" t="s">
        <v>576</v>
      </c>
      <c r="NL7" s="25" t="s">
        <v>576</v>
      </c>
      <c r="NM7" s="25" t="s">
        <v>576</v>
      </c>
      <c r="NN7" s="25" t="s">
        <v>576</v>
      </c>
      <c r="NO7" s="25" t="s">
        <v>576</v>
      </c>
      <c r="NP7" s="25" t="s">
        <v>576</v>
      </c>
      <c r="NQ7" s="25" t="s">
        <v>576</v>
      </c>
      <c r="NR7" s="25" t="s">
        <v>576</v>
      </c>
      <c r="NS7" s="25" t="s">
        <v>576</v>
      </c>
      <c r="NT7" s="25" t="s">
        <v>576</v>
      </c>
      <c r="NU7" s="25" t="s">
        <v>576</v>
      </c>
      <c r="NV7" s="25" t="s">
        <v>576</v>
      </c>
      <c r="NW7" s="25" t="s">
        <v>576</v>
      </c>
      <c r="NX7" s="25" t="s">
        <v>576</v>
      </c>
      <c r="NY7" s="25" t="s">
        <v>576</v>
      </c>
      <c r="NZ7" s="25" t="s">
        <v>576</v>
      </c>
      <c r="OA7" s="25" t="s">
        <v>576</v>
      </c>
      <c r="OB7" s="25" t="s">
        <v>576</v>
      </c>
      <c r="OC7" s="25" t="s">
        <v>576</v>
      </c>
      <c r="OD7" s="25" t="s">
        <v>576</v>
      </c>
      <c r="OE7" s="25" t="s">
        <v>576</v>
      </c>
      <c r="OF7" s="25" t="s">
        <v>576</v>
      </c>
      <c r="OG7" s="25" t="s">
        <v>576</v>
      </c>
      <c r="OH7" s="967" t="s">
        <v>576</v>
      </c>
      <c r="OI7" s="1" t="s">
        <v>576</v>
      </c>
      <c r="OJ7" s="1" t="s">
        <v>576</v>
      </c>
      <c r="OK7" s="1" t="s">
        <v>576</v>
      </c>
      <c r="OL7" s="1" t="s">
        <v>576</v>
      </c>
      <c r="OM7" s="1" t="s">
        <v>576</v>
      </c>
      <c r="ON7" s="1" t="s">
        <v>576</v>
      </c>
      <c r="OO7" s="1" t="s">
        <v>576</v>
      </c>
      <c r="OP7" s="1" t="s">
        <v>576</v>
      </c>
      <c r="OQ7" s="1" t="s">
        <v>576</v>
      </c>
      <c r="OR7" s="1" t="s">
        <v>576</v>
      </c>
      <c r="OS7" s="1" t="s">
        <v>576</v>
      </c>
      <c r="OT7" s="1" t="s">
        <v>576</v>
      </c>
      <c r="OU7" s="1" t="s">
        <v>576</v>
      </c>
      <c r="OV7" s="1" t="s">
        <v>576</v>
      </c>
      <c r="OW7" s="1" t="s">
        <v>576</v>
      </c>
      <c r="OX7" s="1" t="s">
        <v>576</v>
      </c>
      <c r="OY7" s="1" t="s">
        <v>576</v>
      </c>
      <c r="OZ7" s="1" t="s">
        <v>576</v>
      </c>
      <c r="PA7" s="1" t="s">
        <v>576</v>
      </c>
      <c r="PB7" s="1" t="s">
        <v>576</v>
      </c>
      <c r="PC7" s="1" t="s">
        <v>576</v>
      </c>
      <c r="PD7" s="1" t="s">
        <v>576</v>
      </c>
      <c r="PE7" s="1" t="s">
        <v>576</v>
      </c>
      <c r="PF7" s="1" t="s">
        <v>576</v>
      </c>
      <c r="PG7" s="1" t="s">
        <v>576</v>
      </c>
      <c r="PH7" s="1" t="s">
        <v>576</v>
      </c>
      <c r="PI7" s="1" t="s">
        <v>576</v>
      </c>
      <c r="PJ7" s="1" t="s">
        <v>576</v>
      </c>
      <c r="PK7" s="1" t="s">
        <v>576</v>
      </c>
      <c r="PL7" s="914" t="s">
        <v>576</v>
      </c>
      <c r="PM7" s="914" t="s">
        <v>576</v>
      </c>
      <c r="PN7" s="914" t="s">
        <v>576</v>
      </c>
      <c r="PO7" s="914" t="s">
        <v>576</v>
      </c>
      <c r="PP7" s="914" t="s">
        <v>576</v>
      </c>
      <c r="PQ7" s="913" t="s">
        <v>576</v>
      </c>
      <c r="PR7" s="1">
        <v>298</v>
      </c>
      <c r="PS7" s="1">
        <v>628</v>
      </c>
      <c r="PT7" s="21">
        <v>0.47452229299363097</v>
      </c>
      <c r="PU7" s="21">
        <v>0.43574104907951056</v>
      </c>
      <c r="PV7" s="21">
        <v>0.51361333475638604</v>
      </c>
      <c r="PW7" s="1">
        <v>325</v>
      </c>
      <c r="PX7" s="1">
        <v>621</v>
      </c>
      <c r="PY7" s="21">
        <v>0.52334943639291498</v>
      </c>
      <c r="PZ7" s="21">
        <v>0.48404414239726201</v>
      </c>
      <c r="QA7" s="21">
        <v>0.56236763068631901</v>
      </c>
      <c r="QB7" s="1">
        <v>328</v>
      </c>
      <c r="QC7" s="1">
        <v>605</v>
      </c>
      <c r="QD7" s="21">
        <v>0.54214876033057802</v>
      </c>
      <c r="QE7" s="21">
        <v>0.50230725085988392</v>
      </c>
      <c r="QF7" s="750">
        <v>0.581458398244868</v>
      </c>
      <c r="QG7" s="838" t="s">
        <v>576</v>
      </c>
      <c r="QH7" s="838" t="s">
        <v>576</v>
      </c>
      <c r="QI7" s="838" t="s">
        <v>576</v>
      </c>
      <c r="QJ7" s="838" t="s">
        <v>576</v>
      </c>
      <c r="QK7" s="838" t="s">
        <v>576</v>
      </c>
      <c r="QL7" s="838" t="s">
        <v>576</v>
      </c>
      <c r="QM7" s="838" t="s">
        <v>576</v>
      </c>
      <c r="QN7" s="838" t="s">
        <v>576</v>
      </c>
      <c r="QO7" s="838" t="s">
        <v>576</v>
      </c>
      <c r="QP7" s="838" t="s">
        <v>576</v>
      </c>
      <c r="QQ7" s="838" t="s">
        <v>576</v>
      </c>
      <c r="QR7" s="838" t="s">
        <v>576</v>
      </c>
      <c r="QS7" s="838" t="s">
        <v>576</v>
      </c>
      <c r="QT7" s="838" t="s">
        <v>576</v>
      </c>
      <c r="QU7" s="838" t="s">
        <v>576</v>
      </c>
      <c r="QV7" s="838" t="s">
        <v>576</v>
      </c>
      <c r="QW7" s="838" t="s">
        <v>576</v>
      </c>
      <c r="QX7" s="838" t="s">
        <v>576</v>
      </c>
      <c r="QY7" s="838" t="s">
        <v>576</v>
      </c>
      <c r="QZ7" s="838" t="s">
        <v>576</v>
      </c>
      <c r="RA7" s="750" t="s">
        <v>576</v>
      </c>
      <c r="RB7" s="25" t="s">
        <v>576</v>
      </c>
      <c r="RC7" s="1" t="s">
        <v>576</v>
      </c>
      <c r="RD7" s="1" t="s">
        <v>576</v>
      </c>
      <c r="RE7" s="1" t="s">
        <v>576</v>
      </c>
      <c r="RF7" s="1" t="s">
        <v>576</v>
      </c>
      <c r="RG7" s="1" t="s">
        <v>576</v>
      </c>
      <c r="RH7" s="1" t="s">
        <v>576</v>
      </c>
      <c r="RI7" s="1" t="s">
        <v>576</v>
      </c>
      <c r="RJ7" s="1" t="s">
        <v>576</v>
      </c>
      <c r="RK7" s="1" t="s">
        <v>576</v>
      </c>
      <c r="RL7" s="1" t="s">
        <v>576</v>
      </c>
      <c r="RM7" s="1" t="s">
        <v>576</v>
      </c>
      <c r="RN7" s="1" t="s">
        <v>576</v>
      </c>
      <c r="RO7" s="1" t="s">
        <v>576</v>
      </c>
      <c r="RP7" s="1" t="s">
        <v>576</v>
      </c>
      <c r="RQ7" s="1" t="s">
        <v>576</v>
      </c>
      <c r="RR7" s="1" t="s">
        <v>576</v>
      </c>
      <c r="RS7" s="1" t="s">
        <v>576</v>
      </c>
      <c r="RT7" s="1" t="s">
        <v>576</v>
      </c>
      <c r="RU7" s="1" t="s">
        <v>576</v>
      </c>
      <c r="RV7" s="394" t="s">
        <v>576</v>
      </c>
      <c r="RW7" s="1" t="s">
        <v>576</v>
      </c>
      <c r="RX7" s="1" t="s">
        <v>576</v>
      </c>
      <c r="RY7" s="1" t="s">
        <v>576</v>
      </c>
      <c r="RZ7" s="1" t="s">
        <v>576</v>
      </c>
      <c r="SA7" s="1" t="s">
        <v>576</v>
      </c>
      <c r="SB7" s="1" t="s">
        <v>576</v>
      </c>
      <c r="SC7" s="1" t="s">
        <v>576</v>
      </c>
      <c r="SD7" s="1" t="s">
        <v>576</v>
      </c>
      <c r="SE7" s="1" t="s">
        <v>576</v>
      </c>
      <c r="SF7" s="1" t="s">
        <v>576</v>
      </c>
      <c r="SG7" s="1" t="s">
        <v>576</v>
      </c>
      <c r="SH7" s="1" t="s">
        <v>576</v>
      </c>
      <c r="SI7" s="1" t="s">
        <v>576</v>
      </c>
      <c r="SJ7" s="1" t="s">
        <v>576</v>
      </c>
      <c r="SK7" s="1" t="s">
        <v>576</v>
      </c>
      <c r="SL7" s="1" t="s">
        <v>576</v>
      </c>
      <c r="SM7" s="1" t="s">
        <v>576</v>
      </c>
      <c r="SN7" s="1" t="s">
        <v>576</v>
      </c>
      <c r="SO7" s="1" t="s">
        <v>576</v>
      </c>
      <c r="SP7" s="1" t="s">
        <v>576</v>
      </c>
      <c r="SQ7" s="394" t="s">
        <v>576</v>
      </c>
      <c r="SR7" s="1" t="s">
        <v>576</v>
      </c>
      <c r="SS7" s="1" t="s">
        <v>576</v>
      </c>
      <c r="ST7" s="1" t="s">
        <v>576</v>
      </c>
      <c r="SU7" s="1" t="s">
        <v>576</v>
      </c>
      <c r="SV7" s="1" t="s">
        <v>576</v>
      </c>
      <c r="SW7" s="1" t="s">
        <v>576</v>
      </c>
      <c r="SX7" s="1" t="s">
        <v>576</v>
      </c>
      <c r="SY7" s="1" t="s">
        <v>576</v>
      </c>
      <c r="SZ7" s="1" t="s">
        <v>576</v>
      </c>
      <c r="TA7" s="1" t="s">
        <v>576</v>
      </c>
      <c r="TB7" s="1" t="s">
        <v>576</v>
      </c>
      <c r="TC7" s="1" t="s">
        <v>576</v>
      </c>
      <c r="TD7" s="1" t="s">
        <v>576</v>
      </c>
      <c r="TE7" s="1" t="s">
        <v>576</v>
      </c>
      <c r="TF7" s="1" t="s">
        <v>576</v>
      </c>
      <c r="TG7" s="1" t="s">
        <v>576</v>
      </c>
      <c r="TH7" s="1" t="s">
        <v>576</v>
      </c>
      <c r="TI7" s="1" t="s">
        <v>576</v>
      </c>
      <c r="TJ7" s="1" t="s">
        <v>576</v>
      </c>
      <c r="TK7" s="1" t="s">
        <v>576</v>
      </c>
      <c r="TL7" s="394" t="s">
        <v>576</v>
      </c>
      <c r="TM7" s="1">
        <v>1663.8</v>
      </c>
      <c r="TN7" s="1">
        <v>1364.9</v>
      </c>
      <c r="TO7" s="1">
        <v>2008.8</v>
      </c>
      <c r="TP7" s="1">
        <v>108</v>
      </c>
      <c r="TQ7" s="394">
        <v>6491</v>
      </c>
      <c r="TR7" s="1">
        <v>1328.5</v>
      </c>
      <c r="TS7" s="1">
        <v>1061.2</v>
      </c>
      <c r="TT7" s="1">
        <v>1642.8</v>
      </c>
      <c r="TU7" s="1">
        <v>85</v>
      </c>
      <c r="TV7" s="394">
        <v>6398</v>
      </c>
      <c r="TW7" s="1">
        <v>1527.9</v>
      </c>
      <c r="TX7" s="1">
        <v>1240.4000000000001</v>
      </c>
      <c r="TY7" s="1">
        <v>1862</v>
      </c>
      <c r="TZ7" s="1">
        <v>98</v>
      </c>
      <c r="UA7" s="394">
        <v>6414</v>
      </c>
      <c r="UB7" s="22">
        <v>1935.7884799999999</v>
      </c>
      <c r="UC7" s="22">
        <v>1608.829485</v>
      </c>
      <c r="UD7" s="22">
        <v>2309.6698110000002</v>
      </c>
      <c r="UE7" s="1">
        <v>123</v>
      </c>
      <c r="UF7" s="394">
        <v>6354</v>
      </c>
      <c r="UG7" s="22">
        <v>1691.8528252299607</v>
      </c>
      <c r="UH7" s="22">
        <v>1380.9451107887382</v>
      </c>
      <c r="UI7" s="22">
        <v>2051.8635914426927</v>
      </c>
      <c r="UJ7" s="1">
        <v>103</v>
      </c>
      <c r="UK7" s="966">
        <v>6088</v>
      </c>
      <c r="UL7" s="1">
        <v>1880.2</v>
      </c>
      <c r="UM7" s="1">
        <v>1431.3</v>
      </c>
      <c r="UN7" s="1">
        <v>2425.3000000000002</v>
      </c>
      <c r="UO7" s="1">
        <v>59</v>
      </c>
      <c r="UP7" s="394">
        <v>3138</v>
      </c>
      <c r="UQ7" s="1">
        <v>1698.8</v>
      </c>
      <c r="UR7" s="1">
        <v>1268.7</v>
      </c>
      <c r="US7" s="1">
        <v>2227.6999999999998</v>
      </c>
      <c r="UT7" s="1">
        <v>52</v>
      </c>
      <c r="UU7" s="394">
        <v>3061</v>
      </c>
      <c r="UV7" s="1">
        <v>2016.5</v>
      </c>
      <c r="UW7" s="1">
        <v>1542.5</v>
      </c>
      <c r="UX7" s="1">
        <v>2590.3000000000002</v>
      </c>
      <c r="UY7" s="1">
        <v>61</v>
      </c>
      <c r="UZ7" s="394">
        <v>3025</v>
      </c>
      <c r="VA7" s="22">
        <v>2729.6937419999999</v>
      </c>
      <c r="VB7" s="22">
        <v>2171.0064400000001</v>
      </c>
      <c r="VC7" s="22">
        <v>3388.2696780000001</v>
      </c>
      <c r="VD7" s="1">
        <v>82</v>
      </c>
      <c r="VE7" s="394">
        <v>3004</v>
      </c>
      <c r="VF7" s="26">
        <v>2396.0535588442563</v>
      </c>
      <c r="VG7" s="27">
        <v>1860.6293429394807</v>
      </c>
      <c r="VH7" s="27">
        <v>3037.5688215655232</v>
      </c>
      <c r="VI7" s="1">
        <v>68</v>
      </c>
      <c r="VJ7" s="394">
        <v>2838</v>
      </c>
      <c r="VK7" s="1">
        <v>1461.4</v>
      </c>
      <c r="VL7" s="1">
        <v>1081.0999999999999</v>
      </c>
      <c r="VM7" s="1">
        <v>1932</v>
      </c>
      <c r="VN7" s="1">
        <v>49</v>
      </c>
      <c r="VO7" s="394">
        <v>3353</v>
      </c>
      <c r="VP7" s="1">
        <v>988.9</v>
      </c>
      <c r="VQ7" s="1">
        <v>680.7</v>
      </c>
      <c r="VR7" s="1">
        <v>1388.8</v>
      </c>
      <c r="VS7" s="1">
        <v>33</v>
      </c>
      <c r="VT7" s="394">
        <v>3337</v>
      </c>
      <c r="VU7" s="1">
        <v>1091.8</v>
      </c>
      <c r="VV7" s="1">
        <v>768.7</v>
      </c>
      <c r="VW7" s="1">
        <v>1504.9</v>
      </c>
      <c r="VX7" s="1">
        <v>37</v>
      </c>
      <c r="VY7" s="394">
        <v>3389</v>
      </c>
      <c r="VZ7" s="22">
        <v>1223.8805970000001</v>
      </c>
      <c r="WA7" s="22">
        <v>878.27784680000002</v>
      </c>
      <c r="WB7" s="22">
        <v>1660.332226</v>
      </c>
      <c r="WC7" s="1">
        <v>41</v>
      </c>
      <c r="WD7" s="394">
        <v>3350</v>
      </c>
      <c r="WE7" s="22">
        <v>1044.7761190000001</v>
      </c>
      <c r="WF7" s="22">
        <v>727.72484780000002</v>
      </c>
      <c r="WG7" s="22">
        <v>1453.0306680000001</v>
      </c>
      <c r="WH7" s="1">
        <v>35</v>
      </c>
      <c r="WI7" s="394">
        <v>3250</v>
      </c>
      <c r="WJ7" s="25" t="s">
        <v>576</v>
      </c>
      <c r="WK7" s="9" t="s">
        <v>576</v>
      </c>
      <c r="WL7" s="9" t="s">
        <v>576</v>
      </c>
      <c r="WM7" s="9" t="s">
        <v>576</v>
      </c>
      <c r="WN7" s="9" t="s">
        <v>576</v>
      </c>
      <c r="WO7" s="9" t="s">
        <v>576</v>
      </c>
      <c r="WP7" s="9" t="s">
        <v>576</v>
      </c>
      <c r="WQ7" s="9" t="s">
        <v>576</v>
      </c>
      <c r="WR7" s="9" t="s">
        <v>576</v>
      </c>
      <c r="WS7" s="9" t="s">
        <v>576</v>
      </c>
      <c r="WT7" s="9" t="s">
        <v>576</v>
      </c>
      <c r="WU7" s="9" t="s">
        <v>576</v>
      </c>
      <c r="WV7" s="9" t="s">
        <v>576</v>
      </c>
      <c r="WW7" s="9" t="s">
        <v>576</v>
      </c>
      <c r="WX7" s="9" t="s">
        <v>576</v>
      </c>
      <c r="WY7" s="9" t="s">
        <v>576</v>
      </c>
      <c r="WZ7" s="9" t="s">
        <v>576</v>
      </c>
      <c r="XA7" s="9" t="s">
        <v>576</v>
      </c>
      <c r="XB7" s="9" t="s">
        <v>576</v>
      </c>
      <c r="XC7" s="9" t="s">
        <v>576</v>
      </c>
      <c r="XD7" s="9" t="s">
        <v>576</v>
      </c>
      <c r="XE7" s="9" t="s">
        <v>576</v>
      </c>
      <c r="XF7" s="9" t="s">
        <v>576</v>
      </c>
      <c r="XG7" s="9" t="s">
        <v>576</v>
      </c>
      <c r="XH7" s="9" t="s">
        <v>576</v>
      </c>
      <c r="XI7" s="9" t="s">
        <v>576</v>
      </c>
      <c r="XJ7" s="9" t="s">
        <v>576</v>
      </c>
      <c r="XK7" s="9" t="s">
        <v>576</v>
      </c>
      <c r="XL7" s="9" t="s">
        <v>576</v>
      </c>
      <c r="XM7" s="967" t="s">
        <v>576</v>
      </c>
      <c r="XN7" s="22">
        <v>62.9860882900646</v>
      </c>
      <c r="XO7" s="22">
        <v>39.915025409721203</v>
      </c>
      <c r="XP7" s="22">
        <v>94.514213722609099</v>
      </c>
      <c r="XQ7" s="1">
        <v>23</v>
      </c>
      <c r="XR7" s="1">
        <v>36516</v>
      </c>
      <c r="XS7" s="22">
        <v>85.4394620070005</v>
      </c>
      <c r="XT7" s="22">
        <v>58.041345690351001</v>
      </c>
      <c r="XU7" s="22">
        <v>121.278636785755</v>
      </c>
      <c r="XV7" s="1">
        <v>31</v>
      </c>
      <c r="XW7" s="1">
        <v>36283</v>
      </c>
      <c r="XX7" s="22">
        <v>96.859000968589996</v>
      </c>
      <c r="XY7" s="22">
        <v>67.455958137335401</v>
      </c>
      <c r="XZ7" s="22">
        <v>134.71152427704399</v>
      </c>
      <c r="YA7" s="1">
        <v>35</v>
      </c>
      <c r="YB7" s="1">
        <v>36135</v>
      </c>
      <c r="YC7" s="22">
        <v>104.925999558206</v>
      </c>
      <c r="YD7" s="22">
        <v>74.242512925763904</v>
      </c>
      <c r="YE7" s="22">
        <v>144.02317602986099</v>
      </c>
      <c r="YF7" s="1">
        <v>38</v>
      </c>
      <c r="YG7" s="1">
        <v>36216</v>
      </c>
      <c r="YH7" s="22">
        <v>98.559929912938699</v>
      </c>
      <c r="YI7" s="22">
        <v>69.020554791050003</v>
      </c>
      <c r="YJ7" s="22">
        <v>136.45252903631001</v>
      </c>
      <c r="YK7" s="1">
        <v>36</v>
      </c>
      <c r="YL7" s="1">
        <v>36526</v>
      </c>
      <c r="YM7" s="22">
        <v>70.289267369559298</v>
      </c>
      <c r="YN7" s="22">
        <v>45.903638295737501</v>
      </c>
      <c r="YO7" s="22">
        <v>102.99416639222</v>
      </c>
      <c r="YP7" s="1">
        <v>26</v>
      </c>
      <c r="YQ7" s="1">
        <v>36990</v>
      </c>
      <c r="YR7" s="22">
        <v>55.941820506673103</v>
      </c>
      <c r="YS7" s="22">
        <v>34.615723668123103</v>
      </c>
      <c r="YT7" s="22">
        <v>85.517036359724102</v>
      </c>
      <c r="YU7" s="1">
        <v>21</v>
      </c>
      <c r="YV7" s="1">
        <v>37539</v>
      </c>
      <c r="YW7" s="22">
        <v>34.205125506499002</v>
      </c>
      <c r="YX7" s="22">
        <v>18.2127887465237</v>
      </c>
      <c r="YY7" s="22">
        <v>58.4918063415221</v>
      </c>
      <c r="YZ7" s="1">
        <v>13</v>
      </c>
      <c r="ZA7" s="394">
        <v>38006</v>
      </c>
      <c r="ZB7" s="901">
        <v>6326</v>
      </c>
      <c r="ZC7" s="900">
        <v>4.9000000000000002E-2</v>
      </c>
      <c r="ZD7" s="900">
        <v>3.7000000000000005E-2</v>
      </c>
      <c r="ZE7" s="900">
        <v>1.2E-2</v>
      </c>
      <c r="ZF7" s="899">
        <v>723</v>
      </c>
      <c r="ZG7" s="900">
        <v>0.114</v>
      </c>
      <c r="ZH7" s="899">
        <v>6125</v>
      </c>
      <c r="ZI7" s="900">
        <v>4.8000000000000001E-2</v>
      </c>
      <c r="ZJ7" s="900">
        <v>3.7999999999999999E-2</v>
      </c>
      <c r="ZK7" s="900">
        <v>0.01</v>
      </c>
      <c r="ZL7" s="899">
        <v>240</v>
      </c>
      <c r="ZM7" s="900">
        <v>3.9183673469387753E-2</v>
      </c>
      <c r="ZN7" s="899">
        <v>6060</v>
      </c>
      <c r="ZO7" s="900">
        <v>4.5077559006701406E-2</v>
      </c>
      <c r="ZP7" s="900">
        <v>3.5430176703480656E-2</v>
      </c>
      <c r="ZQ7" s="900">
        <v>9.6473823032207501E-3</v>
      </c>
      <c r="ZR7" s="899">
        <v>259</v>
      </c>
      <c r="ZS7" s="900">
        <v>4.273927392739274E-2</v>
      </c>
      <c r="ZT7" s="899">
        <v>5922</v>
      </c>
      <c r="ZU7" s="900">
        <v>5.5E-2</v>
      </c>
      <c r="ZV7" s="900">
        <v>4.4000000000000004E-2</v>
      </c>
      <c r="ZW7" s="900">
        <v>1.1000000000000001E-2</v>
      </c>
      <c r="ZX7" s="899">
        <v>261</v>
      </c>
      <c r="ZY7" s="900">
        <v>4.4000000000000004E-2</v>
      </c>
      <c r="ZZ7" s="899">
        <v>5829</v>
      </c>
      <c r="AAA7" s="900">
        <v>5.151971396248551E-2</v>
      </c>
      <c r="AAB7" s="900">
        <v>4.2045279962010643E-2</v>
      </c>
      <c r="AAC7" s="900">
        <v>9.474434000474867E-3</v>
      </c>
      <c r="AAD7" s="899">
        <v>326</v>
      </c>
      <c r="AAE7" s="900">
        <v>5.5927260250471782E-2</v>
      </c>
      <c r="AAF7" s="899">
        <v>5807</v>
      </c>
      <c r="AAG7" s="900">
        <v>4.6462542999370332E-2</v>
      </c>
      <c r="AAH7" s="900">
        <v>1.1081211854686086E-2</v>
      </c>
      <c r="AAI7" s="900">
        <v>5.7543754854056418E-2</v>
      </c>
      <c r="AAJ7" s="899">
        <v>349</v>
      </c>
      <c r="AAK7" s="803">
        <v>6.0099879455829175E-2</v>
      </c>
      <c r="AAL7" s="981">
        <v>0.19400000000000001</v>
      </c>
      <c r="AAM7" s="981">
        <v>5.8000000000000003E-2</v>
      </c>
      <c r="AAN7" s="981">
        <v>0.33</v>
      </c>
      <c r="AAO7" s="982">
        <v>4.03</v>
      </c>
      <c r="AAP7" s="982">
        <v>1.7999999999999998</v>
      </c>
      <c r="AAQ7" s="982">
        <v>6.3</v>
      </c>
      <c r="AAR7" s="1002" t="s">
        <v>1408</v>
      </c>
      <c r="AAS7" s="1001" t="s">
        <v>576</v>
      </c>
      <c r="AAT7" s="1001" t="s">
        <v>576</v>
      </c>
      <c r="AAU7" s="982" t="s">
        <v>770</v>
      </c>
      <c r="AAV7" s="983" t="s">
        <v>770</v>
      </c>
      <c r="AAW7" s="984" t="s">
        <v>770</v>
      </c>
      <c r="AAX7" s="30">
        <v>0.87220977672279498</v>
      </c>
      <c r="AAY7" s="30">
        <v>0.81155009192036398</v>
      </c>
      <c r="AAZ7" s="30">
        <v>0.93286946152522598</v>
      </c>
      <c r="ABA7" s="29">
        <v>90</v>
      </c>
      <c r="ABB7" s="29">
        <v>104</v>
      </c>
      <c r="ABC7" s="30">
        <v>0.80627359860586689</v>
      </c>
      <c r="ABD7" s="30">
        <v>0.67021763147428903</v>
      </c>
      <c r="ABE7" s="30">
        <v>0.94232956573744497</v>
      </c>
      <c r="ABF7" s="29">
        <v>26</v>
      </c>
      <c r="ABG7" s="29">
        <v>32</v>
      </c>
      <c r="ABH7" s="29" t="s">
        <v>770</v>
      </c>
      <c r="ABI7" s="29" t="s">
        <v>770</v>
      </c>
      <c r="ABJ7" s="29" t="s">
        <v>770</v>
      </c>
      <c r="ABK7" s="29" t="s">
        <v>770</v>
      </c>
      <c r="ABL7" s="1055" t="s">
        <v>1409</v>
      </c>
      <c r="ABM7" s="31">
        <v>0.56433576092415905</v>
      </c>
      <c r="ABN7" s="31">
        <v>0.33665079770801898</v>
      </c>
      <c r="ABO7" s="31">
        <v>0.792020724140299</v>
      </c>
      <c r="ABP7" s="30">
        <v>0.63295517327975903</v>
      </c>
      <c r="ABQ7" s="30">
        <v>0.52164185504585003</v>
      </c>
      <c r="ABR7" s="30">
        <v>0.74426849151366792</v>
      </c>
      <c r="ABS7" s="29">
        <v>46</v>
      </c>
      <c r="ABT7" s="1055">
        <v>71</v>
      </c>
      <c r="ABU7" s="947" t="s">
        <v>1409</v>
      </c>
      <c r="ABV7" s="534" t="s">
        <v>770</v>
      </c>
      <c r="ABW7" s="534" t="s">
        <v>770</v>
      </c>
      <c r="ABX7" s="534" t="s">
        <v>770</v>
      </c>
      <c r="ABY7" s="534" t="s">
        <v>770</v>
      </c>
      <c r="ABZ7" s="534" t="s">
        <v>770</v>
      </c>
      <c r="ACA7" s="534" t="s">
        <v>770</v>
      </c>
      <c r="ACB7" s="534" t="s">
        <v>770</v>
      </c>
      <c r="ACC7" s="531" t="s">
        <v>770</v>
      </c>
      <c r="ACD7" s="531" t="s">
        <v>770</v>
      </c>
      <c r="ACE7" s="531" t="s">
        <v>770</v>
      </c>
      <c r="ACF7" s="2073" t="s">
        <v>1409</v>
      </c>
      <c r="ACG7" s="28" t="s">
        <v>576</v>
      </c>
      <c r="ACH7" s="29" t="s">
        <v>576</v>
      </c>
      <c r="ACI7" s="29" t="s">
        <v>576</v>
      </c>
      <c r="ACJ7" s="29" t="s">
        <v>576</v>
      </c>
      <c r="ACK7" s="29" t="s">
        <v>576</v>
      </c>
      <c r="ACL7" s="29" t="s">
        <v>576</v>
      </c>
      <c r="ACM7" s="29" t="s">
        <v>576</v>
      </c>
      <c r="ACN7" s="29" t="s">
        <v>576</v>
      </c>
      <c r="ACO7" s="29" t="s">
        <v>576</v>
      </c>
      <c r="ACP7" s="29" t="s">
        <v>576</v>
      </c>
      <c r="ACQ7" s="29" t="s">
        <v>576</v>
      </c>
      <c r="ACR7" s="29" t="s">
        <v>576</v>
      </c>
      <c r="ACS7" s="29" t="s">
        <v>576</v>
      </c>
      <c r="ACT7" s="29" t="s">
        <v>576</v>
      </c>
      <c r="ACU7" s="29" t="s">
        <v>576</v>
      </c>
      <c r="ACV7" s="29" t="s">
        <v>576</v>
      </c>
      <c r="ACW7" s="29" t="s">
        <v>576</v>
      </c>
      <c r="ACX7" s="29" t="s">
        <v>576</v>
      </c>
      <c r="ACY7" s="29" t="s">
        <v>576</v>
      </c>
      <c r="ACZ7" s="1055" t="s">
        <v>576</v>
      </c>
      <c r="ADA7" s="29" t="s">
        <v>576</v>
      </c>
      <c r="ADB7" s="29" t="s">
        <v>576</v>
      </c>
      <c r="ADC7" s="29" t="s">
        <v>576</v>
      </c>
      <c r="ADD7" s="29" t="s">
        <v>576</v>
      </c>
      <c r="ADE7" s="29" t="s">
        <v>576</v>
      </c>
      <c r="ADF7" s="29" t="s">
        <v>576</v>
      </c>
      <c r="ADG7" s="29" t="s">
        <v>576</v>
      </c>
      <c r="ADH7" s="29" t="s">
        <v>576</v>
      </c>
      <c r="ADI7" s="29" t="s">
        <v>576</v>
      </c>
      <c r="ADJ7" s="29" t="s">
        <v>576</v>
      </c>
      <c r="ADK7" s="29" t="s">
        <v>576</v>
      </c>
      <c r="ADL7" s="29" t="s">
        <v>576</v>
      </c>
      <c r="ADM7" s="29" t="s">
        <v>576</v>
      </c>
      <c r="ADN7" s="29" t="s">
        <v>576</v>
      </c>
      <c r="ADO7" s="916" t="s">
        <v>576</v>
      </c>
      <c r="ADP7" s="916" t="s">
        <v>576</v>
      </c>
      <c r="ADQ7" s="916" t="s">
        <v>576</v>
      </c>
      <c r="ADR7" s="916" t="s">
        <v>576</v>
      </c>
      <c r="ADS7" s="916" t="s">
        <v>576</v>
      </c>
      <c r="ADT7" s="1055" t="s">
        <v>576</v>
      </c>
      <c r="ADU7" s="29" t="s">
        <v>576</v>
      </c>
      <c r="ADV7" s="29" t="s">
        <v>576</v>
      </c>
      <c r="ADW7" s="29" t="s">
        <v>576</v>
      </c>
      <c r="ADX7" s="29" t="s">
        <v>576</v>
      </c>
      <c r="ADY7" s="29" t="s">
        <v>576</v>
      </c>
      <c r="ADZ7" s="29" t="s">
        <v>576</v>
      </c>
      <c r="AEA7" s="29" t="s">
        <v>576</v>
      </c>
      <c r="AEB7" s="29" t="s">
        <v>576</v>
      </c>
      <c r="AEC7" s="29" t="s">
        <v>576</v>
      </c>
      <c r="AED7" s="29" t="s">
        <v>576</v>
      </c>
      <c r="AEE7" s="29" t="s">
        <v>576</v>
      </c>
      <c r="AEF7" s="29" t="s">
        <v>576</v>
      </c>
      <c r="AEG7" s="29" t="s">
        <v>576</v>
      </c>
      <c r="AEH7" s="29" t="s">
        <v>576</v>
      </c>
      <c r="AEI7" s="916" t="s">
        <v>576</v>
      </c>
      <c r="AEJ7" s="916" t="s">
        <v>576</v>
      </c>
      <c r="AEK7" s="916" t="s">
        <v>576</v>
      </c>
      <c r="AEL7" s="916" t="s">
        <v>576</v>
      </c>
      <c r="AEM7" s="916" t="s">
        <v>576</v>
      </c>
      <c r="AEN7" s="1055" t="s">
        <v>576</v>
      </c>
      <c r="AEO7" s="29" t="s">
        <v>576</v>
      </c>
      <c r="AEP7" s="29" t="s">
        <v>576</v>
      </c>
      <c r="AEQ7" s="29" t="s">
        <v>576</v>
      </c>
      <c r="AER7" s="10" t="s">
        <v>576</v>
      </c>
      <c r="AES7" s="29" t="s">
        <v>576</v>
      </c>
      <c r="AET7" s="29" t="s">
        <v>576</v>
      </c>
      <c r="AEU7" s="29" t="s">
        <v>576</v>
      </c>
      <c r="AEV7" s="29" t="s">
        <v>576</v>
      </c>
      <c r="AEW7" s="29" t="s">
        <v>576</v>
      </c>
      <c r="AEX7" s="29" t="s">
        <v>576</v>
      </c>
      <c r="AEY7" s="29" t="s">
        <v>576</v>
      </c>
      <c r="AEZ7" s="29" t="s">
        <v>576</v>
      </c>
      <c r="AFA7" s="29" t="s">
        <v>576</v>
      </c>
      <c r="AFB7" s="29" t="s">
        <v>576</v>
      </c>
      <c r="AFC7" s="29" t="s">
        <v>576</v>
      </c>
      <c r="AFD7" s="29" t="s">
        <v>576</v>
      </c>
      <c r="AFE7" s="29" t="s">
        <v>576</v>
      </c>
      <c r="AFF7" s="29" t="s">
        <v>576</v>
      </c>
      <c r="AFG7" s="29" t="s">
        <v>576</v>
      </c>
      <c r="AFH7" s="29" t="s">
        <v>576</v>
      </c>
      <c r="AFI7" s="29" t="s">
        <v>576</v>
      </c>
      <c r="AFJ7" s="29" t="s">
        <v>576</v>
      </c>
      <c r="AFK7" s="29" t="s">
        <v>576</v>
      </c>
      <c r="AFL7" s="29" t="s">
        <v>576</v>
      </c>
      <c r="AFM7" s="29" t="s">
        <v>576</v>
      </c>
      <c r="AFN7" s="29" t="s">
        <v>576</v>
      </c>
      <c r="AFO7" s="29" t="s">
        <v>576</v>
      </c>
      <c r="AFP7" s="29" t="s">
        <v>576</v>
      </c>
      <c r="AFQ7" s="29" t="s">
        <v>576</v>
      </c>
      <c r="AFR7" s="29" t="s">
        <v>576</v>
      </c>
      <c r="AFS7" s="29" t="s">
        <v>576</v>
      </c>
      <c r="AFT7" s="875" t="s">
        <v>576</v>
      </c>
      <c r="AFU7" s="875" t="s">
        <v>576</v>
      </c>
      <c r="AFV7" s="875" t="s">
        <v>576</v>
      </c>
      <c r="AFW7" s="875" t="s">
        <v>576</v>
      </c>
      <c r="AFX7" s="1055" t="s">
        <v>576</v>
      </c>
      <c r="AFY7" s="21">
        <v>0.23529411764705899</v>
      </c>
      <c r="AFZ7" s="21">
        <v>0.19425492293968699</v>
      </c>
      <c r="AGA7" s="21">
        <v>0.281969342925738</v>
      </c>
      <c r="AGB7" s="1">
        <v>84</v>
      </c>
      <c r="AGC7" s="1">
        <v>357</v>
      </c>
      <c r="AGD7" s="21">
        <v>0.22195121951219501</v>
      </c>
      <c r="AGE7" s="21">
        <v>0.18441192577208601</v>
      </c>
      <c r="AGF7" s="21">
        <v>0.26465245591233599</v>
      </c>
      <c r="AGG7" s="1">
        <v>91</v>
      </c>
      <c r="AGH7" s="914">
        <v>410</v>
      </c>
      <c r="AGI7" s="919">
        <v>0.19268292682926799</v>
      </c>
      <c r="AGJ7" s="919">
        <v>0.15742942513167399</v>
      </c>
      <c r="AGK7" s="919">
        <v>0.233641733572161</v>
      </c>
      <c r="AGL7" s="914">
        <v>79</v>
      </c>
      <c r="AGM7" s="913">
        <v>410</v>
      </c>
      <c r="AGN7" s="28" t="s">
        <v>576</v>
      </c>
      <c r="AGO7" s="29" t="s">
        <v>576</v>
      </c>
      <c r="AGP7" s="29" t="s">
        <v>576</v>
      </c>
      <c r="AGQ7" s="29" t="s">
        <v>576</v>
      </c>
      <c r="AGR7" s="29" t="s">
        <v>576</v>
      </c>
      <c r="AGS7" s="29" t="s">
        <v>576</v>
      </c>
      <c r="AGT7" s="29" t="s">
        <v>576</v>
      </c>
      <c r="AGU7" s="29" t="s">
        <v>576</v>
      </c>
      <c r="AGV7" s="29" t="s">
        <v>576</v>
      </c>
      <c r="AGW7" s="29" t="s">
        <v>576</v>
      </c>
      <c r="AGX7" s="29" t="s">
        <v>576</v>
      </c>
      <c r="AGY7" s="29" t="s">
        <v>576</v>
      </c>
      <c r="AGZ7" s="29" t="s">
        <v>576</v>
      </c>
      <c r="AHA7" s="29" t="s">
        <v>576</v>
      </c>
      <c r="AHB7" s="1055" t="s">
        <v>576</v>
      </c>
      <c r="AHC7" s="24">
        <v>4708</v>
      </c>
      <c r="AHD7" s="24">
        <v>941</v>
      </c>
      <c r="AHE7" s="21">
        <v>0.19987255734919288</v>
      </c>
      <c r="AHF7" s="32">
        <v>1242120</v>
      </c>
      <c r="AHG7" s="24">
        <v>2231.4999999999991</v>
      </c>
      <c r="AHH7" s="24">
        <v>594</v>
      </c>
      <c r="AHI7" s="21">
        <v>0.26618866233475252</v>
      </c>
      <c r="AHJ7" s="32">
        <v>555390</v>
      </c>
      <c r="AHK7" s="24">
        <v>6939.4999999999991</v>
      </c>
      <c r="AHL7" s="24">
        <v>1535</v>
      </c>
      <c r="AHM7" s="21">
        <v>0.22119749261474173</v>
      </c>
      <c r="AHN7" s="1181">
        <v>1797510</v>
      </c>
      <c r="AHO7" s="65">
        <v>9</v>
      </c>
      <c r="AHP7" s="1177">
        <v>9.1</v>
      </c>
      <c r="AHQ7" s="65">
        <v>5</v>
      </c>
      <c r="AHR7" s="1177">
        <v>5</v>
      </c>
      <c r="AHS7" s="65">
        <v>5</v>
      </c>
      <c r="AHT7" s="1178">
        <v>5.4</v>
      </c>
      <c r="AHU7" s="370">
        <v>133</v>
      </c>
      <c r="AHV7" s="370">
        <v>52</v>
      </c>
      <c r="AHW7" s="352">
        <v>588.80642357860313</v>
      </c>
      <c r="AHX7" s="352">
        <v>438.93984303958695</v>
      </c>
      <c r="AHY7" s="352">
        <v>773.13627236165939</v>
      </c>
      <c r="AHZ7" s="2064" t="s">
        <v>770</v>
      </c>
      <c r="AIA7" s="370">
        <v>199</v>
      </c>
      <c r="AIB7" s="370">
        <v>110</v>
      </c>
      <c r="AIC7" s="372">
        <v>1167.9324873300161</v>
      </c>
      <c r="AID7" s="372">
        <v>958.29793600520122</v>
      </c>
      <c r="AIE7" s="372">
        <v>1409.518964114045</v>
      </c>
      <c r="AIF7" s="1069" t="s">
        <v>2318</v>
      </c>
      <c r="AIG7" s="370">
        <v>182</v>
      </c>
      <c r="AIH7" s="370">
        <v>94</v>
      </c>
      <c r="AII7" s="372">
        <v>988.95925957620898</v>
      </c>
      <c r="AIJ7" s="372">
        <v>797.81974280169402</v>
      </c>
      <c r="AIK7" s="471">
        <v>1211.8213927693309</v>
      </c>
      <c r="AIL7" s="1069" t="s">
        <v>2318</v>
      </c>
      <c r="AIM7" s="370">
        <v>24</v>
      </c>
      <c r="AIN7" s="365">
        <v>38314</v>
      </c>
      <c r="AIO7" s="372">
        <v>62.640288145325464</v>
      </c>
      <c r="AIP7" s="372">
        <v>24.243252857031429</v>
      </c>
      <c r="AIQ7" s="1069">
        <v>93.20378345709976</v>
      </c>
      <c r="AIR7" s="371">
        <v>57</v>
      </c>
      <c r="AIS7" s="360">
        <v>145.59387000000001</v>
      </c>
      <c r="AIT7" s="360">
        <v>110.264625</v>
      </c>
      <c r="AIU7" s="360">
        <v>188.63718800000001</v>
      </c>
      <c r="AIV7" s="370">
        <v>16</v>
      </c>
      <c r="AIW7" s="370">
        <v>39</v>
      </c>
      <c r="AIX7" s="370">
        <v>73</v>
      </c>
      <c r="AIY7" s="370">
        <v>67</v>
      </c>
      <c r="AIZ7" s="371">
        <v>112</v>
      </c>
      <c r="AJA7" s="372">
        <v>106.20140337568746</v>
      </c>
      <c r="AJB7" s="372">
        <v>87.445907009822093</v>
      </c>
      <c r="AJC7" s="372">
        <v>127.78788478298443</v>
      </c>
      <c r="AJD7" s="371">
        <v>140</v>
      </c>
      <c r="AJE7" s="372">
        <v>218.27252884315561</v>
      </c>
      <c r="AJF7" s="372">
        <v>183.61486004560382</v>
      </c>
      <c r="AJG7" s="372">
        <v>257.57014406107118</v>
      </c>
      <c r="AJH7" s="370">
        <v>1167</v>
      </c>
      <c r="AJI7" s="1071">
        <v>0.21593830334190231</v>
      </c>
      <c r="AJJ7" s="371">
        <v>46</v>
      </c>
      <c r="AJK7" s="360">
        <v>118.19116099999999</v>
      </c>
      <c r="AJL7" s="360">
        <v>86.523040300000005</v>
      </c>
      <c r="AJM7" s="360">
        <v>157.65408199999999</v>
      </c>
      <c r="AJN7" s="370">
        <v>33</v>
      </c>
      <c r="AJO7" s="370">
        <v>41</v>
      </c>
      <c r="AJP7" s="370">
        <v>79</v>
      </c>
      <c r="AJQ7" s="370">
        <v>74</v>
      </c>
      <c r="AJR7" s="371">
        <v>120</v>
      </c>
      <c r="AJS7" s="372">
        <v>112.5070316894806</v>
      </c>
      <c r="AJT7" s="372">
        <v>93.279510243707776</v>
      </c>
      <c r="AJU7" s="372">
        <v>134.53083196076528</v>
      </c>
      <c r="AJV7" s="371">
        <v>153</v>
      </c>
      <c r="AJW7" s="372">
        <v>240.79320113314446</v>
      </c>
      <c r="AJX7" s="372">
        <v>204.15041745629509</v>
      </c>
      <c r="AJY7" s="372">
        <v>282.1142337163717</v>
      </c>
      <c r="AJZ7" s="370">
        <v>1212</v>
      </c>
      <c r="AKA7" s="1071">
        <v>0.22524752475247525</v>
      </c>
      <c r="AKB7" s="370">
        <v>41</v>
      </c>
      <c r="AKC7" s="360">
        <v>107.49868904037756</v>
      </c>
      <c r="AKD7" s="381">
        <v>77.142915229300684</v>
      </c>
      <c r="AKE7" s="381">
        <v>145.83411003076799</v>
      </c>
      <c r="AKF7" s="370">
        <v>33</v>
      </c>
      <c r="AKG7" s="370">
        <v>25</v>
      </c>
      <c r="AKH7" s="370">
        <v>54</v>
      </c>
      <c r="AKI7" s="370">
        <v>53</v>
      </c>
      <c r="AKJ7" s="370">
        <v>99</v>
      </c>
      <c r="AKK7" s="372">
        <v>91.202210962690003</v>
      </c>
      <c r="AKL7" s="372">
        <v>74.124656705845581</v>
      </c>
      <c r="AKM7" s="372">
        <v>111.03541939489217</v>
      </c>
      <c r="AKN7" s="370">
        <v>107</v>
      </c>
      <c r="AKO7" s="372">
        <v>175.75558475689883</v>
      </c>
      <c r="AKP7" s="372">
        <v>144.03594316201674</v>
      </c>
      <c r="AKQ7" s="372">
        <v>212.38263351002686</v>
      </c>
      <c r="AKR7" s="370">
        <v>1137</v>
      </c>
      <c r="AKS7" s="1071">
        <v>0.18117854001759015</v>
      </c>
      <c r="AKT7" s="732" t="s">
        <v>576</v>
      </c>
      <c r="AKU7" s="1164" t="s">
        <v>576</v>
      </c>
      <c r="AKV7" s="1165" t="s">
        <v>576</v>
      </c>
      <c r="AKW7" s="1165" t="s">
        <v>576</v>
      </c>
      <c r="AKX7" s="725" t="s">
        <v>576</v>
      </c>
      <c r="AKY7" s="732" t="s">
        <v>576</v>
      </c>
      <c r="AKZ7" s="1164" t="s">
        <v>576</v>
      </c>
      <c r="ALA7" s="1165" t="s">
        <v>576</v>
      </c>
      <c r="ALB7" s="1165" t="s">
        <v>576</v>
      </c>
      <c r="ALC7" s="725" t="s">
        <v>576</v>
      </c>
      <c r="ALD7" s="1158" t="s">
        <v>576</v>
      </c>
      <c r="ALE7" s="1164" t="s">
        <v>576</v>
      </c>
      <c r="ALF7" s="1165" t="s">
        <v>576</v>
      </c>
      <c r="ALG7" s="1165" t="s">
        <v>576</v>
      </c>
      <c r="ALH7" s="1070" t="s">
        <v>576</v>
      </c>
      <c r="ALI7" s="1158" t="s">
        <v>576</v>
      </c>
      <c r="ALJ7" s="1158" t="s">
        <v>576</v>
      </c>
      <c r="ALK7" s="1165" t="s">
        <v>576</v>
      </c>
      <c r="ALL7" s="1165" t="s">
        <v>576</v>
      </c>
      <c r="ALM7" s="1070" t="s">
        <v>576</v>
      </c>
      <c r="ALN7" s="736" t="s">
        <v>576</v>
      </c>
      <c r="ALO7" s="726" t="s">
        <v>576</v>
      </c>
      <c r="ALP7" s="743" t="s">
        <v>576</v>
      </c>
      <c r="ALQ7" s="743" t="s">
        <v>576</v>
      </c>
      <c r="ALR7" s="1070" t="s">
        <v>576</v>
      </c>
      <c r="ALS7" s="736" t="s">
        <v>576</v>
      </c>
      <c r="ALT7" s="736" t="s">
        <v>576</v>
      </c>
      <c r="ALU7" s="743" t="s">
        <v>576</v>
      </c>
      <c r="ALV7" s="743" t="s">
        <v>576</v>
      </c>
      <c r="ALW7" s="1070" t="s">
        <v>576</v>
      </c>
      <c r="ALX7" s="736" t="s">
        <v>576</v>
      </c>
      <c r="ALY7" s="726" t="s">
        <v>576</v>
      </c>
      <c r="ALZ7" s="743" t="s">
        <v>576</v>
      </c>
      <c r="AMA7" s="743" t="s">
        <v>576</v>
      </c>
      <c r="AMB7" s="1070" t="s">
        <v>576</v>
      </c>
      <c r="AMC7" s="736" t="s">
        <v>576</v>
      </c>
      <c r="AMD7" s="726" t="s">
        <v>576</v>
      </c>
      <c r="AME7" s="743" t="s">
        <v>576</v>
      </c>
      <c r="AMF7" s="743" t="s">
        <v>576</v>
      </c>
      <c r="AMG7" s="1070" t="s">
        <v>576</v>
      </c>
      <c r="AMH7" s="736" t="s">
        <v>576</v>
      </c>
      <c r="AMI7" s="736" t="s">
        <v>576</v>
      </c>
      <c r="AMJ7" s="743" t="s">
        <v>576</v>
      </c>
      <c r="AMK7" s="743" t="s">
        <v>576</v>
      </c>
      <c r="AML7" s="1070" t="s">
        <v>576</v>
      </c>
      <c r="AMM7" s="370" t="s">
        <v>2169</v>
      </c>
      <c r="AMN7" s="370">
        <v>26</v>
      </c>
      <c r="AMO7" s="370">
        <v>17</v>
      </c>
      <c r="AMP7" s="370">
        <v>17</v>
      </c>
      <c r="AMQ7" s="370" t="s">
        <v>2169</v>
      </c>
      <c r="AMR7" s="66">
        <v>14091</v>
      </c>
      <c r="AMS7" s="2069" t="s">
        <v>2169</v>
      </c>
      <c r="AMT7" s="371" t="s">
        <v>2169</v>
      </c>
      <c r="AMU7" s="371">
        <v>16</v>
      </c>
      <c r="AMV7" s="371">
        <v>10</v>
      </c>
      <c r="AMW7" s="371">
        <v>14</v>
      </c>
      <c r="AMX7" s="371" t="s">
        <v>2169</v>
      </c>
      <c r="AMY7" s="365">
        <v>14118</v>
      </c>
      <c r="AMZ7" s="1071" t="s">
        <v>2169</v>
      </c>
      <c r="ANA7" s="371">
        <v>7</v>
      </c>
      <c r="ANB7" s="371">
        <v>23</v>
      </c>
      <c r="ANC7" s="371">
        <v>16</v>
      </c>
      <c r="AND7" s="371">
        <v>8</v>
      </c>
      <c r="ANE7" s="371">
        <v>54</v>
      </c>
      <c r="ANF7" s="365">
        <v>14025</v>
      </c>
      <c r="ANG7" s="1071">
        <f>ANE7/ANF7</f>
        <v>3.8502673796791446E-3</v>
      </c>
      <c r="ANH7" s="370">
        <v>188</v>
      </c>
      <c r="ANI7" s="370">
        <v>656</v>
      </c>
      <c r="ANJ7" s="376">
        <v>0.28658536585365851</v>
      </c>
      <c r="ANK7" s="376">
        <v>0.25330488379215338</v>
      </c>
      <c r="ANL7" s="376">
        <v>0.32235075854891471</v>
      </c>
      <c r="ANM7" s="370">
        <v>189</v>
      </c>
      <c r="ANN7" s="370">
        <v>644</v>
      </c>
      <c r="ANO7" s="376">
        <v>0.29347826086956524</v>
      </c>
      <c r="ANP7" s="376">
        <v>0.25961723828098177</v>
      </c>
      <c r="ANQ7" s="376">
        <v>0.32978847761096464</v>
      </c>
      <c r="ANR7" s="370">
        <v>183</v>
      </c>
      <c r="ANS7" s="370">
        <v>609</v>
      </c>
      <c r="ANT7" s="376">
        <v>0.30049261083743845</v>
      </c>
      <c r="ANU7" s="376">
        <v>0.26542327598832915</v>
      </c>
      <c r="ANV7" s="1071">
        <v>0.33806308006269448</v>
      </c>
      <c r="ANW7" s="69">
        <v>164</v>
      </c>
      <c r="ANX7" s="69">
        <v>656</v>
      </c>
      <c r="ANY7" s="376">
        <v>0.25</v>
      </c>
      <c r="ANZ7" s="376">
        <v>0.21838425066367409</v>
      </c>
      <c r="AOA7" s="376">
        <v>0.28452664465014854</v>
      </c>
      <c r="AOB7" s="69">
        <v>157</v>
      </c>
      <c r="AOC7" s="69">
        <v>644</v>
      </c>
      <c r="AOD7" s="376">
        <v>0.24378881987577639</v>
      </c>
      <c r="AOE7" s="376">
        <v>0.21221017821594038</v>
      </c>
      <c r="AOF7" s="376">
        <v>0.27840593548459464</v>
      </c>
      <c r="AOG7" s="69">
        <v>164</v>
      </c>
      <c r="AOH7" s="69">
        <v>609</v>
      </c>
      <c r="AOI7" s="376">
        <v>0.26929392446633826</v>
      </c>
      <c r="AOJ7" s="376">
        <v>0.2355899572666994</v>
      </c>
      <c r="AOK7" s="1071">
        <v>0.30589014993633612</v>
      </c>
      <c r="AOL7" s="704">
        <v>9.6774193548387094E-2</v>
      </c>
      <c r="AOM7" s="704">
        <v>7.6257888774722102E-2</v>
      </c>
      <c r="AON7" s="704">
        <v>0.122080699388675</v>
      </c>
      <c r="AOO7" s="1037">
        <v>62.214695379288003</v>
      </c>
      <c r="AOP7" s="1037">
        <v>642.88518558597605</v>
      </c>
      <c r="AOQ7" s="704">
        <v>9.7489784004670205E-2</v>
      </c>
      <c r="AOR7" s="704">
        <v>7.7921179783817004E-2</v>
      </c>
      <c r="AOS7" s="704">
        <v>0.121326094866528</v>
      </c>
      <c r="AOT7" s="1037">
        <v>70.2682531097891</v>
      </c>
      <c r="AOU7" s="1037">
        <v>720.77555435370505</v>
      </c>
      <c r="AOV7" s="704">
        <v>0.11181102362204699</v>
      </c>
      <c r="AOW7" s="704">
        <v>9.04870340537475E-2</v>
      </c>
      <c r="AOX7" s="704">
        <v>0.13740102392915302</v>
      </c>
      <c r="AOY7" s="1037">
        <v>77.739032390323899</v>
      </c>
      <c r="AOZ7" s="1037">
        <v>695.27162771627695</v>
      </c>
      <c r="APA7" s="704">
        <v>0.12829682610639298</v>
      </c>
      <c r="APB7" s="704">
        <v>0.104693951544612</v>
      </c>
      <c r="APC7" s="704">
        <v>0.15629197437412701</v>
      </c>
      <c r="APD7" s="1037">
        <v>82.923076923076906</v>
      </c>
      <c r="APE7" s="1037">
        <v>646.33771106941799</v>
      </c>
      <c r="APF7" s="704">
        <v>0.120226925594589</v>
      </c>
      <c r="APG7" s="704">
        <v>9.7894551600873E-2</v>
      </c>
      <c r="APH7" s="704">
        <v>0.14682472505677699</v>
      </c>
      <c r="API7" s="1037">
        <v>81.7794087665647</v>
      </c>
      <c r="APJ7" s="1041">
        <v>680.20876656473001</v>
      </c>
      <c r="APK7" s="1036">
        <v>0.11431897555296899</v>
      </c>
      <c r="APL7" s="1036">
        <v>9.15464405576734E-2</v>
      </c>
      <c r="APM7" s="1036">
        <v>0.14187161239318</v>
      </c>
      <c r="APN7" s="1041">
        <v>70.4264737178123</v>
      </c>
      <c r="APO7" s="1066">
        <v>616.05235156416302</v>
      </c>
      <c r="APP7" s="755" t="s">
        <v>576</v>
      </c>
      <c r="APQ7" s="755" t="s">
        <v>576</v>
      </c>
      <c r="APR7" s="755" t="s">
        <v>576</v>
      </c>
      <c r="APS7" s="755" t="s">
        <v>576</v>
      </c>
      <c r="APT7" s="755" t="s">
        <v>576</v>
      </c>
      <c r="APU7" s="755" t="s">
        <v>576</v>
      </c>
      <c r="APV7" s="755" t="s">
        <v>576</v>
      </c>
      <c r="APW7" s="913" t="s">
        <v>576</v>
      </c>
      <c r="APX7" s="756" t="s">
        <v>576</v>
      </c>
      <c r="APY7" s="756" t="s">
        <v>576</v>
      </c>
      <c r="APZ7" s="756" t="s">
        <v>576</v>
      </c>
      <c r="AQA7" s="756" t="s">
        <v>576</v>
      </c>
      <c r="AQB7" s="756" t="s">
        <v>576</v>
      </c>
      <c r="AQC7" s="756" t="s">
        <v>576</v>
      </c>
      <c r="AQD7" s="756" t="s">
        <v>576</v>
      </c>
      <c r="AQE7" s="913" t="s">
        <v>576</v>
      </c>
      <c r="AQF7" s="755" t="s">
        <v>576</v>
      </c>
      <c r="AQG7" s="755" t="s">
        <v>576</v>
      </c>
      <c r="AQH7" s="755" t="s">
        <v>576</v>
      </c>
      <c r="AQI7" s="755" t="s">
        <v>576</v>
      </c>
      <c r="AQJ7" s="755" t="s">
        <v>576</v>
      </c>
      <c r="AQK7" s="755" t="s">
        <v>576</v>
      </c>
      <c r="AQL7" s="755" t="s">
        <v>576</v>
      </c>
      <c r="AQM7" s="913" t="s">
        <v>576</v>
      </c>
      <c r="AQN7" s="755" t="s">
        <v>576</v>
      </c>
      <c r="AQO7" s="755" t="s">
        <v>576</v>
      </c>
      <c r="AQP7" s="755" t="s">
        <v>576</v>
      </c>
      <c r="AQQ7" s="755" t="s">
        <v>576</v>
      </c>
      <c r="AQR7" s="755" t="s">
        <v>576</v>
      </c>
      <c r="AQS7" s="755" t="s">
        <v>576</v>
      </c>
      <c r="AQT7" s="755" t="s">
        <v>576</v>
      </c>
      <c r="AQU7" s="913" t="s">
        <v>576</v>
      </c>
      <c r="AQV7" s="772" t="s">
        <v>576</v>
      </c>
      <c r="AQW7" s="766" t="s">
        <v>576</v>
      </c>
      <c r="AQX7" s="766" t="s">
        <v>576</v>
      </c>
      <c r="AQY7" s="766" t="s">
        <v>576</v>
      </c>
      <c r="AQZ7" s="766" t="s">
        <v>576</v>
      </c>
      <c r="ARA7" s="766" t="s">
        <v>576</v>
      </c>
      <c r="ARB7" s="766" t="s">
        <v>576</v>
      </c>
      <c r="ARC7" s="766" t="s">
        <v>576</v>
      </c>
      <c r="ARD7" s="766" t="s">
        <v>576</v>
      </c>
      <c r="ARE7" s="766" t="s">
        <v>576</v>
      </c>
      <c r="ARF7" s="766" t="s">
        <v>576</v>
      </c>
      <c r="ARG7" s="913" t="s">
        <v>576</v>
      </c>
      <c r="ARH7" s="775">
        <v>10770</v>
      </c>
      <c r="ARI7" s="775">
        <v>1054</v>
      </c>
      <c r="ARJ7" s="769">
        <v>9.7864438254410394E-2</v>
      </c>
      <c r="ARK7" s="775">
        <v>2230</v>
      </c>
      <c r="ARL7" s="775">
        <v>244</v>
      </c>
      <c r="ARM7" s="769">
        <v>0.10941704035874439</v>
      </c>
      <c r="ARN7" s="775">
        <v>84</v>
      </c>
      <c r="ARO7" s="775">
        <v>23</v>
      </c>
      <c r="ARP7" s="769">
        <v>0.27380952380952384</v>
      </c>
      <c r="ARQ7" s="801" t="s">
        <v>576</v>
      </c>
      <c r="ARR7" s="801" t="s">
        <v>576</v>
      </c>
      <c r="ARS7" s="1072" t="s">
        <v>576</v>
      </c>
      <c r="ART7" s="766" t="s">
        <v>576</v>
      </c>
      <c r="ARU7" s="766" t="s">
        <v>576</v>
      </c>
      <c r="ARV7" s="766" t="s">
        <v>576</v>
      </c>
      <c r="ARW7" s="766" t="s">
        <v>576</v>
      </c>
      <c r="ARX7" s="766" t="s">
        <v>576</v>
      </c>
      <c r="ARY7" s="766" t="s">
        <v>576</v>
      </c>
      <c r="ARZ7" s="766" t="s">
        <v>576</v>
      </c>
      <c r="ASA7" s="766" t="s">
        <v>576</v>
      </c>
      <c r="ASB7" s="766" t="s">
        <v>576</v>
      </c>
      <c r="ASC7" s="766" t="s">
        <v>576</v>
      </c>
      <c r="ASD7" s="766" t="s">
        <v>576</v>
      </c>
      <c r="ASE7" s="766" t="s">
        <v>576</v>
      </c>
      <c r="ASF7" s="766" t="s">
        <v>576</v>
      </c>
      <c r="ASG7" s="766" t="s">
        <v>576</v>
      </c>
      <c r="ASH7" s="766" t="s">
        <v>576</v>
      </c>
      <c r="ASI7" s="766" t="s">
        <v>576</v>
      </c>
      <c r="ASJ7" s="766" t="s">
        <v>576</v>
      </c>
      <c r="ASK7" s="766" t="s">
        <v>576</v>
      </c>
      <c r="ASL7" s="766" t="s">
        <v>576</v>
      </c>
      <c r="ASM7" s="766" t="s">
        <v>576</v>
      </c>
      <c r="ASN7" s="766" t="s">
        <v>576</v>
      </c>
      <c r="ASO7" s="766" t="s">
        <v>576</v>
      </c>
      <c r="ASP7" s="766" t="s">
        <v>576</v>
      </c>
      <c r="ASQ7" s="766" t="s">
        <v>576</v>
      </c>
      <c r="ASR7" s="766" t="s">
        <v>576</v>
      </c>
      <c r="ASS7" s="766" t="s">
        <v>576</v>
      </c>
      <c r="AST7" s="766" t="s">
        <v>576</v>
      </c>
      <c r="ASU7" s="913" t="s">
        <v>576</v>
      </c>
      <c r="ASV7" s="768">
        <v>227</v>
      </c>
      <c r="ASW7" s="769">
        <v>5.6397515527950311E-2</v>
      </c>
      <c r="ASX7" s="768">
        <v>3800</v>
      </c>
      <c r="ASY7" s="769">
        <v>0.94409937888198758</v>
      </c>
      <c r="ASZ7" s="768">
        <v>0</v>
      </c>
      <c r="ATA7" s="769">
        <v>0</v>
      </c>
      <c r="ATB7" s="768">
        <v>4025</v>
      </c>
      <c r="ATC7" s="768">
        <v>142</v>
      </c>
      <c r="ATD7" s="769">
        <v>5.493230174081238E-2</v>
      </c>
      <c r="ATE7" s="768">
        <v>2441</v>
      </c>
      <c r="ATF7" s="769">
        <v>0.94429400386847195</v>
      </c>
      <c r="ATG7" s="768">
        <v>1</v>
      </c>
      <c r="ATH7" s="769">
        <v>3.8684719535783365E-4</v>
      </c>
      <c r="ATI7" s="768">
        <v>2585</v>
      </c>
      <c r="ATJ7" s="768">
        <v>4</v>
      </c>
      <c r="ATK7" s="769">
        <v>5.3333333333333337E-2</v>
      </c>
      <c r="ATL7" s="768">
        <v>73</v>
      </c>
      <c r="ATM7" s="769">
        <v>0.97333333333333338</v>
      </c>
      <c r="ATN7" s="768">
        <v>0</v>
      </c>
      <c r="ATO7" s="769">
        <v>0</v>
      </c>
      <c r="ATP7" s="768">
        <v>75</v>
      </c>
      <c r="ATQ7" s="768" t="s">
        <v>576</v>
      </c>
      <c r="ATR7" s="768" t="s">
        <v>576</v>
      </c>
      <c r="ATS7" s="768" t="s">
        <v>576</v>
      </c>
      <c r="ATT7" s="768" t="s">
        <v>576</v>
      </c>
      <c r="ATU7" s="768" t="s">
        <v>576</v>
      </c>
      <c r="ATV7" s="768" t="s">
        <v>576</v>
      </c>
      <c r="ATW7" s="1051" t="s">
        <v>576</v>
      </c>
      <c r="ATX7" s="933" t="s">
        <v>576</v>
      </c>
      <c r="ATY7" s="933" t="s">
        <v>576</v>
      </c>
      <c r="ATZ7" s="933" t="s">
        <v>576</v>
      </c>
      <c r="AUA7" s="933" t="s">
        <v>576</v>
      </c>
      <c r="AUB7" s="933" t="s">
        <v>576</v>
      </c>
      <c r="AUC7" s="933" t="s">
        <v>576</v>
      </c>
      <c r="AUD7" s="933" t="s">
        <v>576</v>
      </c>
      <c r="AUE7" s="933" t="s">
        <v>576</v>
      </c>
      <c r="AUF7" s="933" t="s">
        <v>576</v>
      </c>
      <c r="AUG7" s="933" t="s">
        <v>576</v>
      </c>
      <c r="AUH7" s="933" t="s">
        <v>576</v>
      </c>
      <c r="AUI7" s="933" t="s">
        <v>576</v>
      </c>
      <c r="AUJ7" s="933" t="s">
        <v>576</v>
      </c>
      <c r="AUK7" s="933" t="s">
        <v>576</v>
      </c>
      <c r="AUL7" s="933" t="s">
        <v>576</v>
      </c>
      <c r="AUM7" s="933" t="s">
        <v>576</v>
      </c>
      <c r="AUN7" s="933" t="s">
        <v>576</v>
      </c>
      <c r="AUO7" s="933" t="s">
        <v>576</v>
      </c>
      <c r="AUP7" s="933" t="s">
        <v>576</v>
      </c>
      <c r="AUQ7" s="913" t="s">
        <v>576</v>
      </c>
      <c r="AUR7" s="933" t="s">
        <v>576</v>
      </c>
      <c r="AUS7" s="933" t="s">
        <v>576</v>
      </c>
      <c r="AUT7" s="933" t="s">
        <v>576</v>
      </c>
      <c r="AUU7" s="933" t="s">
        <v>576</v>
      </c>
      <c r="AUV7" s="933" t="s">
        <v>576</v>
      </c>
      <c r="AUW7" s="933" t="s">
        <v>576</v>
      </c>
      <c r="AUX7" s="933" t="s">
        <v>576</v>
      </c>
      <c r="AUY7" s="933" t="s">
        <v>576</v>
      </c>
      <c r="AUZ7" s="933" t="s">
        <v>576</v>
      </c>
      <c r="AVA7" s="933" t="s">
        <v>576</v>
      </c>
      <c r="AVB7" s="933" t="s">
        <v>576</v>
      </c>
      <c r="AVC7" s="933" t="s">
        <v>576</v>
      </c>
      <c r="AVD7" s="933" t="s">
        <v>576</v>
      </c>
      <c r="AVE7" s="933" t="s">
        <v>576</v>
      </c>
      <c r="AVF7" s="933" t="s">
        <v>576</v>
      </c>
      <c r="AVG7" s="933" t="s">
        <v>576</v>
      </c>
      <c r="AVH7" s="933" t="s">
        <v>576</v>
      </c>
      <c r="AVI7" s="933" t="s">
        <v>576</v>
      </c>
      <c r="AVJ7" s="933" t="s">
        <v>576</v>
      </c>
      <c r="AVK7" s="913" t="s">
        <v>576</v>
      </c>
      <c r="AVL7" s="933" t="s">
        <v>576</v>
      </c>
      <c r="AVM7" s="933" t="s">
        <v>576</v>
      </c>
      <c r="AVN7" s="933" t="s">
        <v>576</v>
      </c>
      <c r="AVO7" s="933" t="s">
        <v>576</v>
      </c>
      <c r="AVP7" s="933" t="s">
        <v>576</v>
      </c>
      <c r="AVQ7" s="933" t="s">
        <v>576</v>
      </c>
      <c r="AVR7" s="933" t="s">
        <v>576</v>
      </c>
      <c r="AVS7" s="933" t="s">
        <v>576</v>
      </c>
      <c r="AVT7" s="933" t="s">
        <v>576</v>
      </c>
      <c r="AVU7" s="933" t="s">
        <v>576</v>
      </c>
      <c r="AVV7" s="933" t="s">
        <v>576</v>
      </c>
      <c r="AVW7" s="933" t="s">
        <v>576</v>
      </c>
      <c r="AVX7" s="933" t="s">
        <v>576</v>
      </c>
      <c r="AVY7" s="933" t="s">
        <v>576</v>
      </c>
      <c r="AVZ7" s="933" t="s">
        <v>576</v>
      </c>
      <c r="AWA7" s="933" t="s">
        <v>576</v>
      </c>
      <c r="AWB7" s="933" t="s">
        <v>576</v>
      </c>
      <c r="AWC7" s="933" t="s">
        <v>576</v>
      </c>
      <c r="AWD7" s="933" t="s">
        <v>576</v>
      </c>
      <c r="AWE7" s="913" t="s">
        <v>576</v>
      </c>
      <c r="AWF7" s="933" t="s">
        <v>576</v>
      </c>
      <c r="AWG7" s="933" t="s">
        <v>576</v>
      </c>
      <c r="AWH7" s="933" t="s">
        <v>576</v>
      </c>
      <c r="AWI7" s="933" t="s">
        <v>576</v>
      </c>
      <c r="AWJ7" s="933" t="s">
        <v>576</v>
      </c>
      <c r="AWK7" s="933" t="s">
        <v>576</v>
      </c>
      <c r="AWL7" s="933" t="s">
        <v>576</v>
      </c>
      <c r="AWM7" s="933" t="s">
        <v>576</v>
      </c>
      <c r="AWN7" s="933" t="s">
        <v>576</v>
      </c>
      <c r="AWO7" s="933" t="s">
        <v>576</v>
      </c>
      <c r="AWP7" s="933" t="s">
        <v>576</v>
      </c>
      <c r="AWQ7" s="933" t="s">
        <v>576</v>
      </c>
      <c r="AWR7" s="933" t="s">
        <v>576</v>
      </c>
      <c r="AWS7" s="933" t="s">
        <v>576</v>
      </c>
      <c r="AWT7" s="933" t="s">
        <v>576</v>
      </c>
      <c r="AWU7" s="933" t="s">
        <v>576</v>
      </c>
      <c r="AWV7" s="933" t="s">
        <v>576</v>
      </c>
      <c r="AWW7" s="933" t="s">
        <v>576</v>
      </c>
      <c r="AWX7" s="933" t="s">
        <v>576</v>
      </c>
      <c r="AWY7" s="913" t="s">
        <v>576</v>
      </c>
      <c r="AWZ7" s="933">
        <v>608</v>
      </c>
      <c r="AXA7" s="933">
        <v>11</v>
      </c>
      <c r="AXB7" s="1">
        <f>AWZ7-AXA7</f>
        <v>597</v>
      </c>
      <c r="AXC7" s="933">
        <v>476</v>
      </c>
      <c r="AXD7" s="904" t="s">
        <v>3266</v>
      </c>
      <c r="AXE7" s="1033" t="s">
        <v>770</v>
      </c>
      <c r="AXF7" s="1053" t="s">
        <v>770</v>
      </c>
      <c r="AXG7" s="933">
        <v>668</v>
      </c>
      <c r="AXH7" s="933">
        <v>27</v>
      </c>
      <c r="AXI7" s="1">
        <v>641</v>
      </c>
      <c r="AXJ7" s="933">
        <v>511</v>
      </c>
      <c r="AXK7" s="904">
        <f>AXJ7/AXG7</f>
        <v>0.76497005988023947</v>
      </c>
      <c r="AXL7" s="904">
        <v>0.73099999999999998</v>
      </c>
      <c r="AXM7" s="1057">
        <v>0.79600000000000004</v>
      </c>
      <c r="AXN7" s="933">
        <v>643</v>
      </c>
      <c r="AXO7" s="933">
        <v>14</v>
      </c>
      <c r="AXP7" s="1">
        <v>629</v>
      </c>
      <c r="AXQ7" s="1">
        <v>507</v>
      </c>
      <c r="AXR7" s="904">
        <v>0.78849144634525659</v>
      </c>
      <c r="AXS7" s="931">
        <v>0.755</v>
      </c>
      <c r="AXT7" s="1074">
        <v>0.81799999999999995</v>
      </c>
    </row>
    <row r="8" spans="1:1320" ht="15" x14ac:dyDescent="0.25">
      <c r="A8" s="2056"/>
      <c r="B8" s="14" t="s">
        <v>735</v>
      </c>
      <c r="C8" s="973" t="s">
        <v>783</v>
      </c>
      <c r="D8" s="1">
        <v>40</v>
      </c>
      <c r="E8" s="1">
        <v>67</v>
      </c>
      <c r="F8" s="21">
        <v>0.59701492537313394</v>
      </c>
      <c r="G8" s="21">
        <v>0.47741328881114498</v>
      </c>
      <c r="H8" s="21">
        <v>0.70609507220248302</v>
      </c>
      <c r="I8" s="1">
        <v>46</v>
      </c>
      <c r="J8" s="1">
        <v>90</v>
      </c>
      <c r="K8" s="21">
        <v>0.51111111111111096</v>
      </c>
      <c r="L8" s="21">
        <v>0.40951745785285504</v>
      </c>
      <c r="M8" s="21">
        <v>0.61179508380127101</v>
      </c>
      <c r="N8" s="1">
        <v>36</v>
      </c>
      <c r="O8" s="1">
        <v>75</v>
      </c>
      <c r="P8" s="21">
        <v>0.48</v>
      </c>
      <c r="Q8" s="21">
        <v>0.370691111427491</v>
      </c>
      <c r="R8" s="21">
        <v>0.59125784227182099</v>
      </c>
      <c r="S8" s="1">
        <v>23</v>
      </c>
      <c r="T8" s="1">
        <v>55</v>
      </c>
      <c r="U8" s="21">
        <v>0.41818181818181799</v>
      </c>
      <c r="V8" s="21">
        <v>0.29737765753510398</v>
      </c>
      <c r="W8" s="21">
        <v>0.54966896264769194</v>
      </c>
      <c r="X8" s="1">
        <v>30</v>
      </c>
      <c r="Y8" s="1">
        <v>57</v>
      </c>
      <c r="Z8" s="21">
        <v>0.52631578947368407</v>
      </c>
      <c r="AA8" s="21">
        <v>0.39918016218741204</v>
      </c>
      <c r="AB8" s="21">
        <v>0.650128320188747</v>
      </c>
      <c r="AC8" s="1">
        <v>38</v>
      </c>
      <c r="AD8" s="1">
        <v>57</v>
      </c>
      <c r="AE8" s="21">
        <v>0.66666666666666696</v>
      </c>
      <c r="AF8" s="21">
        <v>0.53722511580051402</v>
      </c>
      <c r="AG8" s="21">
        <v>0.77506193924849298</v>
      </c>
      <c r="AH8" s="1">
        <v>36</v>
      </c>
      <c r="AI8" s="1">
        <v>53</v>
      </c>
      <c r="AJ8" s="21">
        <v>0.67900000000000005</v>
      </c>
      <c r="AK8" s="21">
        <v>0.54518520149032601</v>
      </c>
      <c r="AL8" s="750">
        <v>0.78907785920864892</v>
      </c>
      <c r="AM8" s="1">
        <v>67</v>
      </c>
      <c r="AN8" s="1">
        <v>2270</v>
      </c>
      <c r="AO8" s="22">
        <v>29.5</v>
      </c>
      <c r="AP8" s="22">
        <v>22.9</v>
      </c>
      <c r="AQ8" s="22">
        <v>37.5</v>
      </c>
      <c r="AR8" s="311" t="s">
        <v>2154</v>
      </c>
      <c r="AS8" s="1">
        <v>90</v>
      </c>
      <c r="AT8" s="1">
        <v>2262</v>
      </c>
      <c r="AU8" s="22">
        <v>39.799999999999997</v>
      </c>
      <c r="AV8" s="22">
        <v>32</v>
      </c>
      <c r="AW8" s="22">
        <v>48.9</v>
      </c>
      <c r="AX8" s="311" t="s">
        <v>2154</v>
      </c>
      <c r="AY8" s="1">
        <v>75</v>
      </c>
      <c r="AZ8" s="1">
        <v>2305</v>
      </c>
      <c r="BA8" s="22">
        <v>32.5</v>
      </c>
      <c r="BB8" s="22">
        <v>25.6</v>
      </c>
      <c r="BC8" s="22">
        <v>40.799999999999997</v>
      </c>
      <c r="BD8" s="311" t="s">
        <v>2154</v>
      </c>
      <c r="BE8" s="1">
        <v>55</v>
      </c>
      <c r="BF8" s="1">
        <v>2276</v>
      </c>
      <c r="BG8" s="1">
        <v>24.2</v>
      </c>
      <c r="BH8" s="1">
        <v>18.2</v>
      </c>
      <c r="BI8" s="1">
        <v>31.5</v>
      </c>
      <c r="BJ8" s="311" t="s">
        <v>2154</v>
      </c>
      <c r="BK8" s="1">
        <v>57</v>
      </c>
      <c r="BL8" s="1">
        <v>2267</v>
      </c>
      <c r="BM8" s="1">
        <v>25.1</v>
      </c>
      <c r="BN8" s="1">
        <v>19</v>
      </c>
      <c r="BO8" s="1">
        <v>32.6</v>
      </c>
      <c r="BP8" s="311" t="s">
        <v>2154</v>
      </c>
      <c r="BQ8" s="1">
        <v>57</v>
      </c>
      <c r="BR8" s="1">
        <v>2243</v>
      </c>
      <c r="BS8" s="1">
        <v>25.4</v>
      </c>
      <c r="BT8" s="1">
        <v>19.2</v>
      </c>
      <c r="BU8" s="1">
        <v>32.9</v>
      </c>
      <c r="BV8" s="311" t="s">
        <v>2154</v>
      </c>
      <c r="BW8" s="1">
        <v>53</v>
      </c>
      <c r="BX8" s="1">
        <v>2186</v>
      </c>
      <c r="BY8" s="22">
        <v>24.2451967063129</v>
      </c>
      <c r="BZ8" s="22">
        <v>18.161316071526699</v>
      </c>
      <c r="CA8" s="313">
        <v>31.7133142402581</v>
      </c>
      <c r="CB8" s="968" t="s">
        <v>2154</v>
      </c>
      <c r="CC8" s="23">
        <v>154414</v>
      </c>
      <c r="CD8" s="23">
        <v>155866.70000000001</v>
      </c>
      <c r="CE8" s="23">
        <v>157396.24</v>
      </c>
      <c r="CF8" s="23">
        <v>158930.01999999999</v>
      </c>
      <c r="CG8" s="23">
        <v>160493.09</v>
      </c>
      <c r="CH8" s="23">
        <v>162032.57999999999</v>
      </c>
      <c r="CI8" s="23">
        <v>163576.32999999999</v>
      </c>
      <c r="CJ8" s="23">
        <v>165120.70000000001</v>
      </c>
      <c r="CK8" s="23">
        <v>166681.24</v>
      </c>
      <c r="CL8" s="23">
        <v>168252.94</v>
      </c>
      <c r="CM8" s="23">
        <v>169821.06</v>
      </c>
      <c r="CN8" s="23">
        <v>171393.41</v>
      </c>
      <c r="CO8" s="23">
        <v>172958.77</v>
      </c>
      <c r="CP8" s="23">
        <v>174499.73</v>
      </c>
      <c r="CQ8" s="23">
        <v>176010.66</v>
      </c>
      <c r="CR8" s="23">
        <v>177504.08</v>
      </c>
      <c r="CS8" s="23">
        <v>178970.03</v>
      </c>
      <c r="CT8" s="23">
        <v>180406.59</v>
      </c>
      <c r="CU8" s="23">
        <v>181815.61</v>
      </c>
      <c r="CV8" s="23">
        <v>183207.02</v>
      </c>
      <c r="CW8" s="23">
        <v>184574.32</v>
      </c>
      <c r="CX8" s="23">
        <v>185913.21</v>
      </c>
      <c r="CY8" s="23">
        <v>187221.42</v>
      </c>
      <c r="CZ8" s="23">
        <v>188498.78</v>
      </c>
      <c r="DA8" s="23">
        <v>189751.11</v>
      </c>
      <c r="DB8" s="134">
        <v>190982.67</v>
      </c>
      <c r="DC8" s="137">
        <v>7900</v>
      </c>
      <c r="DD8" s="137">
        <v>7900</v>
      </c>
      <c r="DE8" s="137">
        <v>7900</v>
      </c>
      <c r="DF8" s="137">
        <v>7800</v>
      </c>
      <c r="DG8" s="137">
        <v>7800</v>
      </c>
      <c r="DH8" s="137">
        <v>7900</v>
      </c>
      <c r="DI8" s="137">
        <v>7900</v>
      </c>
      <c r="DJ8" s="137">
        <v>8000</v>
      </c>
      <c r="DK8" s="137">
        <v>8000</v>
      </c>
      <c r="DL8" s="137">
        <v>8000</v>
      </c>
      <c r="DM8" s="137">
        <v>8100</v>
      </c>
      <c r="DN8" s="137">
        <v>8100</v>
      </c>
      <c r="DO8" s="137">
        <v>8100</v>
      </c>
      <c r="DP8" s="137">
        <v>8100</v>
      </c>
      <c r="DQ8" s="137">
        <v>8100</v>
      </c>
      <c r="DR8" s="137">
        <v>8100</v>
      </c>
      <c r="DS8" s="137">
        <v>8100</v>
      </c>
      <c r="DT8" s="137">
        <v>8100</v>
      </c>
      <c r="DU8" s="137">
        <v>8100</v>
      </c>
      <c r="DV8" s="137">
        <v>8100</v>
      </c>
      <c r="DW8" s="137">
        <v>8200</v>
      </c>
      <c r="DX8" s="137">
        <v>8200</v>
      </c>
      <c r="DY8" s="137">
        <v>8200</v>
      </c>
      <c r="DZ8" s="137">
        <v>8300</v>
      </c>
      <c r="EA8" s="137">
        <v>8400</v>
      </c>
      <c r="EB8" s="135">
        <v>8400</v>
      </c>
      <c r="EC8" s="137">
        <v>7700</v>
      </c>
      <c r="ED8" s="137">
        <v>8000</v>
      </c>
      <c r="EE8" s="137">
        <v>8300</v>
      </c>
      <c r="EF8" s="137">
        <v>8600</v>
      </c>
      <c r="EG8" s="137">
        <v>8700</v>
      </c>
      <c r="EH8" s="137">
        <v>8600</v>
      </c>
      <c r="EI8" s="137">
        <v>8600</v>
      </c>
      <c r="EJ8" s="137">
        <v>8500</v>
      </c>
      <c r="EK8" s="137">
        <v>8400</v>
      </c>
      <c r="EL8" s="137">
        <v>8400</v>
      </c>
      <c r="EM8" s="137">
        <v>8500</v>
      </c>
      <c r="EN8" s="137">
        <v>8500</v>
      </c>
      <c r="EO8" s="137">
        <v>8600</v>
      </c>
      <c r="EP8" s="137">
        <v>8600</v>
      </c>
      <c r="EQ8" s="137">
        <v>8600</v>
      </c>
      <c r="ER8" s="137">
        <v>8700</v>
      </c>
      <c r="ES8" s="137">
        <v>8700</v>
      </c>
      <c r="ET8" s="137">
        <v>8700</v>
      </c>
      <c r="EU8" s="137">
        <v>8700</v>
      </c>
      <c r="EV8" s="137">
        <v>8700</v>
      </c>
      <c r="EW8" s="137">
        <v>8700</v>
      </c>
      <c r="EX8" s="137">
        <v>8700</v>
      </c>
      <c r="EY8" s="137">
        <v>8700</v>
      </c>
      <c r="EZ8" s="137">
        <v>8700</v>
      </c>
      <c r="FA8" s="137">
        <v>8700</v>
      </c>
      <c r="FB8" s="135">
        <v>8700</v>
      </c>
      <c r="FC8" s="137">
        <v>7200</v>
      </c>
      <c r="FD8" s="137">
        <v>7400</v>
      </c>
      <c r="FE8" s="137">
        <v>7500</v>
      </c>
      <c r="FF8" s="137">
        <v>7600</v>
      </c>
      <c r="FG8" s="137">
        <v>7900</v>
      </c>
      <c r="FH8" s="137">
        <v>8200</v>
      </c>
      <c r="FI8" s="137">
        <v>8400</v>
      </c>
      <c r="FJ8" s="137">
        <v>8700</v>
      </c>
      <c r="FK8" s="137">
        <v>8900</v>
      </c>
      <c r="FL8" s="137">
        <v>9000</v>
      </c>
      <c r="FM8" s="137">
        <v>9000</v>
      </c>
      <c r="FN8" s="137">
        <v>8900</v>
      </c>
      <c r="FO8" s="137">
        <v>8900</v>
      </c>
      <c r="FP8" s="137">
        <v>8800</v>
      </c>
      <c r="FQ8" s="137">
        <v>8800</v>
      </c>
      <c r="FR8" s="137">
        <v>8800</v>
      </c>
      <c r="FS8" s="137">
        <v>8900</v>
      </c>
      <c r="FT8" s="137">
        <v>9000</v>
      </c>
      <c r="FU8" s="137">
        <v>9000</v>
      </c>
      <c r="FV8" s="137">
        <v>9000</v>
      </c>
      <c r="FW8" s="137">
        <v>9100</v>
      </c>
      <c r="FX8" s="137">
        <v>9100</v>
      </c>
      <c r="FY8" s="137">
        <v>9100</v>
      </c>
      <c r="FZ8" s="137">
        <v>9100</v>
      </c>
      <c r="GA8" s="137">
        <v>9100</v>
      </c>
      <c r="GB8" s="135">
        <v>9100</v>
      </c>
      <c r="GC8" s="137">
        <v>7800</v>
      </c>
      <c r="GD8" s="137">
        <v>7700</v>
      </c>
      <c r="GE8" s="137">
        <v>7600</v>
      </c>
      <c r="GF8" s="137">
        <v>7500</v>
      </c>
      <c r="GG8" s="137">
        <v>7500</v>
      </c>
      <c r="GH8" s="137">
        <v>7500</v>
      </c>
      <c r="GI8" s="137">
        <v>7600</v>
      </c>
      <c r="GJ8" s="137">
        <v>7700</v>
      </c>
      <c r="GK8" s="137">
        <v>7900</v>
      </c>
      <c r="GL8" s="137">
        <v>8100</v>
      </c>
      <c r="GM8" s="137">
        <v>8400</v>
      </c>
      <c r="GN8" s="137">
        <v>8700</v>
      </c>
      <c r="GO8" s="137">
        <v>8900</v>
      </c>
      <c r="GP8" s="137">
        <v>9200</v>
      </c>
      <c r="GQ8" s="137">
        <v>9200</v>
      </c>
      <c r="GR8" s="137">
        <v>9200</v>
      </c>
      <c r="GS8" s="137">
        <v>9100</v>
      </c>
      <c r="GT8" s="137">
        <v>9100</v>
      </c>
      <c r="GU8" s="137">
        <v>9000</v>
      </c>
      <c r="GV8" s="137">
        <v>9000</v>
      </c>
      <c r="GW8" s="137">
        <v>9100</v>
      </c>
      <c r="GX8" s="137">
        <v>9100</v>
      </c>
      <c r="GY8" s="137">
        <v>9200</v>
      </c>
      <c r="GZ8" s="137">
        <v>9200</v>
      </c>
      <c r="HA8" s="137">
        <v>9200</v>
      </c>
      <c r="HB8" s="135">
        <v>9300</v>
      </c>
      <c r="HC8" s="126">
        <v>3.2352941176470593</v>
      </c>
      <c r="HD8" s="22">
        <v>2.8218744427825726</v>
      </c>
      <c r="HE8" s="22">
        <v>3.6922389225240049</v>
      </c>
      <c r="HF8" s="23">
        <v>220</v>
      </c>
      <c r="HG8" s="23">
        <v>68000</v>
      </c>
      <c r="HH8" s="22">
        <v>4.1617647058823524</v>
      </c>
      <c r="HI8" s="22">
        <v>3.6909621937053152</v>
      </c>
      <c r="HJ8" s="22">
        <v>4.6759796495044252</v>
      </c>
      <c r="HK8" s="23">
        <v>283</v>
      </c>
      <c r="HL8" s="23">
        <v>68000</v>
      </c>
      <c r="HM8" s="22">
        <v>3.2940692048646345</v>
      </c>
      <c r="HN8" s="22">
        <v>2.8767852376787091</v>
      </c>
      <c r="HO8" s="22">
        <v>3.7548691293109129</v>
      </c>
      <c r="HP8" s="23">
        <v>224</v>
      </c>
      <c r="HQ8" s="23">
        <v>68001</v>
      </c>
      <c r="HR8" s="22">
        <v>7.2381451706862405</v>
      </c>
      <c r="HS8" s="22">
        <v>6.6156867751286317</v>
      </c>
      <c r="HT8" s="22">
        <v>7.9033891010360406</v>
      </c>
      <c r="HU8" s="23">
        <v>497</v>
      </c>
      <c r="HV8" s="23">
        <v>68664</v>
      </c>
      <c r="HW8" s="22">
        <v>11.215489422732162</v>
      </c>
      <c r="HX8" s="22">
        <v>10.443078843553844</v>
      </c>
      <c r="HY8" s="22">
        <v>12.029908942165124</v>
      </c>
      <c r="HZ8" s="23">
        <v>782</v>
      </c>
      <c r="IA8" s="134">
        <v>69725</v>
      </c>
      <c r="IB8" s="25" t="s">
        <v>576</v>
      </c>
      <c r="IC8" s="25" t="s">
        <v>576</v>
      </c>
      <c r="ID8" s="25" t="s">
        <v>576</v>
      </c>
      <c r="IE8" s="25" t="s">
        <v>576</v>
      </c>
      <c r="IF8" s="25" t="s">
        <v>576</v>
      </c>
      <c r="IG8" s="22">
        <v>0.74647887323943696</v>
      </c>
      <c r="IH8" s="22">
        <v>0.55916390045573905</v>
      </c>
      <c r="II8" s="22">
        <v>0.97641274548175006</v>
      </c>
      <c r="IJ8" s="1">
        <v>53</v>
      </c>
      <c r="IK8" s="1">
        <v>71000</v>
      </c>
      <c r="IL8" s="22">
        <v>1.0498075352852001</v>
      </c>
      <c r="IM8" s="22">
        <v>0.82140974119602705</v>
      </c>
      <c r="IN8" s="22">
        <v>1.32205884819576</v>
      </c>
      <c r="IO8" s="1">
        <v>72</v>
      </c>
      <c r="IP8" s="1">
        <v>68584</v>
      </c>
      <c r="IQ8" s="22">
        <v>1.03402073866946</v>
      </c>
      <c r="IR8" s="22">
        <v>0.80757877569758596</v>
      </c>
      <c r="IS8" s="22">
        <v>1.30427646375248</v>
      </c>
      <c r="IT8" s="1">
        <v>71</v>
      </c>
      <c r="IU8" s="1">
        <v>68664</v>
      </c>
      <c r="IV8" s="22">
        <v>1.1535189537583099</v>
      </c>
      <c r="IW8" s="22">
        <v>0.91466878997289702</v>
      </c>
      <c r="IX8" s="22">
        <v>1.4356541889671499</v>
      </c>
      <c r="IY8" s="1">
        <v>80</v>
      </c>
      <c r="IZ8" s="394">
        <v>69353</v>
      </c>
      <c r="JA8" s="26">
        <v>1.47058823529412</v>
      </c>
      <c r="JB8" s="26">
        <v>1.1965292831018099</v>
      </c>
      <c r="JC8" s="26">
        <v>1.78862932047686</v>
      </c>
      <c r="JD8" s="23">
        <v>100</v>
      </c>
      <c r="JE8" s="23">
        <v>68000</v>
      </c>
      <c r="JF8" s="26">
        <v>1.8169014084507</v>
      </c>
      <c r="JG8" s="26">
        <v>1.51691308058854</v>
      </c>
      <c r="JH8" s="26">
        <v>2.15885347333283</v>
      </c>
      <c r="JI8" s="23">
        <v>129</v>
      </c>
      <c r="JJ8" s="23">
        <v>71000</v>
      </c>
      <c r="JK8" s="26">
        <v>1.5892919631400899</v>
      </c>
      <c r="JL8" s="26">
        <v>1.3049740747941201</v>
      </c>
      <c r="JM8" s="26">
        <v>1.9171591271642801</v>
      </c>
      <c r="JN8" s="23">
        <v>109</v>
      </c>
      <c r="JO8" s="23">
        <v>68584</v>
      </c>
      <c r="JP8" s="26">
        <v>2.7816614237446098</v>
      </c>
      <c r="JQ8" s="26">
        <v>2.4011415617323801</v>
      </c>
      <c r="JR8" s="26">
        <v>3.20535444931512</v>
      </c>
      <c r="JS8" s="23">
        <v>191</v>
      </c>
      <c r="JT8" s="23">
        <v>68664</v>
      </c>
      <c r="JU8" s="26">
        <v>3.2875290182111798</v>
      </c>
      <c r="JV8" s="26">
        <v>2.8746186185571299</v>
      </c>
      <c r="JW8" s="26">
        <v>3.7430989076894501</v>
      </c>
      <c r="JX8" s="23">
        <v>228</v>
      </c>
      <c r="JY8" s="134">
        <v>69353</v>
      </c>
      <c r="JZ8" s="21">
        <v>0.46368352788586253</v>
      </c>
      <c r="KA8" s="21">
        <v>0.43891441899559369</v>
      </c>
      <c r="KB8" s="21">
        <v>0.48863313165333017</v>
      </c>
      <c r="KC8" s="23">
        <v>715</v>
      </c>
      <c r="KD8" s="23">
        <v>1542</v>
      </c>
      <c r="KE8" s="21">
        <v>0.55947136563876654</v>
      </c>
      <c r="KF8" s="21">
        <v>0.53494728540455549</v>
      </c>
      <c r="KG8" s="21">
        <v>0.58370859145837573</v>
      </c>
      <c r="KH8" s="23">
        <v>889</v>
      </c>
      <c r="KI8" s="23">
        <v>1589</v>
      </c>
      <c r="KJ8" s="21">
        <v>0.57684761281883579</v>
      </c>
      <c r="KK8" s="21">
        <v>0.55192118261092704</v>
      </c>
      <c r="KL8" s="21">
        <v>0.60138886693640148</v>
      </c>
      <c r="KM8" s="23">
        <v>882</v>
      </c>
      <c r="KN8" s="23">
        <v>1529</v>
      </c>
      <c r="KO8" s="21">
        <v>0.65209471766848814</v>
      </c>
      <c r="KP8" s="21">
        <v>0.62876171040078133</v>
      </c>
      <c r="KQ8" s="21">
        <v>0.67471988519586545</v>
      </c>
      <c r="KR8" s="23">
        <v>1074</v>
      </c>
      <c r="KS8" s="1044">
        <v>1647</v>
      </c>
      <c r="KT8" s="919">
        <v>0.70099999999999996</v>
      </c>
      <c r="KU8" s="919">
        <v>0.67900000000000005</v>
      </c>
      <c r="KV8" s="919">
        <v>0.72299999999999998</v>
      </c>
      <c r="KW8" s="1044">
        <v>1193</v>
      </c>
      <c r="KX8" s="1065">
        <v>1701</v>
      </c>
      <c r="KY8" s="1" t="s">
        <v>576</v>
      </c>
      <c r="KZ8" s="25" t="s">
        <v>576</v>
      </c>
      <c r="LA8" s="25" t="s">
        <v>576</v>
      </c>
      <c r="LB8" s="25" t="s">
        <v>576</v>
      </c>
      <c r="LC8" s="25" t="s">
        <v>576</v>
      </c>
      <c r="LD8" s="25" t="s">
        <v>576</v>
      </c>
      <c r="LE8" s="25" t="s">
        <v>576</v>
      </c>
      <c r="LF8" s="25" t="s">
        <v>576</v>
      </c>
      <c r="LG8" s="25" t="s">
        <v>576</v>
      </c>
      <c r="LH8" s="25" t="s">
        <v>576</v>
      </c>
      <c r="LI8" s="25" t="s">
        <v>576</v>
      </c>
      <c r="LJ8" s="25" t="s">
        <v>576</v>
      </c>
      <c r="LK8" s="25" t="s">
        <v>576</v>
      </c>
      <c r="LL8" s="25" t="s">
        <v>576</v>
      </c>
      <c r="LM8" s="25" t="s">
        <v>576</v>
      </c>
      <c r="LN8" s="25" t="s">
        <v>576</v>
      </c>
      <c r="LO8" s="25" t="s">
        <v>576</v>
      </c>
      <c r="LP8" s="25" t="s">
        <v>576</v>
      </c>
      <c r="LQ8" s="25" t="s">
        <v>576</v>
      </c>
      <c r="LR8" s="25" t="s">
        <v>576</v>
      </c>
      <c r="LS8" s="25" t="s">
        <v>576</v>
      </c>
      <c r="LT8" s="25" t="s">
        <v>576</v>
      </c>
      <c r="LU8" s="25" t="s">
        <v>576</v>
      </c>
      <c r="LV8" s="25" t="s">
        <v>576</v>
      </c>
      <c r="LW8" s="25" t="s">
        <v>576</v>
      </c>
      <c r="LX8" s="25" t="s">
        <v>576</v>
      </c>
      <c r="LY8" s="25" t="s">
        <v>576</v>
      </c>
      <c r="LZ8" s="25" t="s">
        <v>576</v>
      </c>
      <c r="MA8" s="25" t="s">
        <v>576</v>
      </c>
      <c r="MB8" s="25" t="s">
        <v>576</v>
      </c>
      <c r="MC8" s="25" t="s">
        <v>576</v>
      </c>
      <c r="MD8" s="25" t="s">
        <v>576</v>
      </c>
      <c r="ME8" s="25" t="s">
        <v>576</v>
      </c>
      <c r="MF8" s="25" t="s">
        <v>576</v>
      </c>
      <c r="MG8" s="25" t="s">
        <v>576</v>
      </c>
      <c r="MH8" s="25" t="s">
        <v>576</v>
      </c>
      <c r="MI8" s="25" t="s">
        <v>576</v>
      </c>
      <c r="MJ8" s="25" t="s">
        <v>576</v>
      </c>
      <c r="MK8" s="25" t="s">
        <v>576</v>
      </c>
      <c r="ML8" s="25" t="s">
        <v>576</v>
      </c>
      <c r="MM8" s="25" t="s">
        <v>576</v>
      </c>
      <c r="MN8" s="25" t="s">
        <v>576</v>
      </c>
      <c r="MO8" s="25" t="s">
        <v>576</v>
      </c>
      <c r="MP8" s="25" t="s">
        <v>576</v>
      </c>
      <c r="MQ8" s="25" t="s">
        <v>576</v>
      </c>
      <c r="MR8" s="25" t="s">
        <v>576</v>
      </c>
      <c r="MS8" s="25" t="s">
        <v>576</v>
      </c>
      <c r="MT8" s="25" t="s">
        <v>576</v>
      </c>
      <c r="MU8" s="25" t="s">
        <v>576</v>
      </c>
      <c r="MV8" s="25" t="s">
        <v>576</v>
      </c>
      <c r="MW8" s="25" t="s">
        <v>576</v>
      </c>
      <c r="MX8" s="25" t="s">
        <v>576</v>
      </c>
      <c r="MY8" s="25" t="s">
        <v>576</v>
      </c>
      <c r="MZ8" s="25" t="s">
        <v>576</v>
      </c>
      <c r="NA8" s="25" t="s">
        <v>576</v>
      </c>
      <c r="NB8" s="25" t="s">
        <v>576</v>
      </c>
      <c r="NC8" s="25" t="s">
        <v>576</v>
      </c>
      <c r="ND8" s="25" t="s">
        <v>576</v>
      </c>
      <c r="NE8" s="25" t="s">
        <v>576</v>
      </c>
      <c r="NF8" s="25" t="s">
        <v>576</v>
      </c>
      <c r="NG8" s="25" t="s">
        <v>576</v>
      </c>
      <c r="NH8" s="25" t="s">
        <v>576</v>
      </c>
      <c r="NI8" s="25" t="s">
        <v>576</v>
      </c>
      <c r="NJ8" s="25" t="s">
        <v>576</v>
      </c>
      <c r="NK8" s="25" t="s">
        <v>576</v>
      </c>
      <c r="NL8" s="25" t="s">
        <v>576</v>
      </c>
      <c r="NM8" s="25" t="s">
        <v>576</v>
      </c>
      <c r="NN8" s="25" t="s">
        <v>576</v>
      </c>
      <c r="NO8" s="25" t="s">
        <v>576</v>
      </c>
      <c r="NP8" s="25" t="s">
        <v>576</v>
      </c>
      <c r="NQ8" s="25" t="s">
        <v>576</v>
      </c>
      <c r="NR8" s="25" t="s">
        <v>576</v>
      </c>
      <c r="NS8" s="25" t="s">
        <v>576</v>
      </c>
      <c r="NT8" s="25" t="s">
        <v>576</v>
      </c>
      <c r="NU8" s="25" t="s">
        <v>576</v>
      </c>
      <c r="NV8" s="25" t="s">
        <v>576</v>
      </c>
      <c r="NW8" s="25" t="s">
        <v>576</v>
      </c>
      <c r="NX8" s="25" t="s">
        <v>576</v>
      </c>
      <c r="NY8" s="25" t="s">
        <v>576</v>
      </c>
      <c r="NZ8" s="25" t="s">
        <v>576</v>
      </c>
      <c r="OA8" s="25" t="s">
        <v>576</v>
      </c>
      <c r="OB8" s="25" t="s">
        <v>576</v>
      </c>
      <c r="OC8" s="25" t="s">
        <v>576</v>
      </c>
      <c r="OD8" s="25" t="s">
        <v>576</v>
      </c>
      <c r="OE8" s="25" t="s">
        <v>576</v>
      </c>
      <c r="OF8" s="25" t="s">
        <v>576</v>
      </c>
      <c r="OG8" s="25" t="s">
        <v>576</v>
      </c>
      <c r="OH8" s="967" t="s">
        <v>576</v>
      </c>
      <c r="OI8" s="1" t="s">
        <v>576</v>
      </c>
      <c r="OJ8" s="1" t="s">
        <v>576</v>
      </c>
      <c r="OK8" s="1" t="s">
        <v>576</v>
      </c>
      <c r="OL8" s="1" t="s">
        <v>576</v>
      </c>
      <c r="OM8" s="1" t="s">
        <v>576</v>
      </c>
      <c r="ON8" s="1" t="s">
        <v>576</v>
      </c>
      <c r="OO8" s="1" t="s">
        <v>576</v>
      </c>
      <c r="OP8" s="1" t="s">
        <v>576</v>
      </c>
      <c r="OQ8" s="1" t="s">
        <v>576</v>
      </c>
      <c r="OR8" s="1" t="s">
        <v>576</v>
      </c>
      <c r="OS8" s="1" t="s">
        <v>576</v>
      </c>
      <c r="OT8" s="1" t="s">
        <v>576</v>
      </c>
      <c r="OU8" s="1" t="s">
        <v>576</v>
      </c>
      <c r="OV8" s="1" t="s">
        <v>576</v>
      </c>
      <c r="OW8" s="1" t="s">
        <v>576</v>
      </c>
      <c r="OX8" s="1" t="s">
        <v>576</v>
      </c>
      <c r="OY8" s="1" t="s">
        <v>576</v>
      </c>
      <c r="OZ8" s="1" t="s">
        <v>576</v>
      </c>
      <c r="PA8" s="1" t="s">
        <v>576</v>
      </c>
      <c r="PB8" s="1" t="s">
        <v>576</v>
      </c>
      <c r="PC8" s="1" t="s">
        <v>576</v>
      </c>
      <c r="PD8" s="1" t="s">
        <v>576</v>
      </c>
      <c r="PE8" s="1" t="s">
        <v>576</v>
      </c>
      <c r="PF8" s="1" t="s">
        <v>576</v>
      </c>
      <c r="PG8" s="1" t="s">
        <v>576</v>
      </c>
      <c r="PH8" s="1" t="s">
        <v>576</v>
      </c>
      <c r="PI8" s="1" t="s">
        <v>576</v>
      </c>
      <c r="PJ8" s="1" t="s">
        <v>576</v>
      </c>
      <c r="PK8" s="1" t="s">
        <v>576</v>
      </c>
      <c r="PL8" s="914" t="s">
        <v>576</v>
      </c>
      <c r="PM8" s="914" t="s">
        <v>576</v>
      </c>
      <c r="PN8" s="914" t="s">
        <v>576</v>
      </c>
      <c r="PO8" s="914" t="s">
        <v>576</v>
      </c>
      <c r="PP8" s="914" t="s">
        <v>576</v>
      </c>
      <c r="PQ8" s="913" t="s">
        <v>576</v>
      </c>
      <c r="PR8" s="1">
        <v>722</v>
      </c>
      <c r="PS8" s="1">
        <v>1471</v>
      </c>
      <c r="PT8" s="21">
        <v>0.49082256968048904</v>
      </c>
      <c r="PU8" s="21">
        <v>0.46533283231418604</v>
      </c>
      <c r="PV8" s="21">
        <v>0.51636011519653169</v>
      </c>
      <c r="PW8" s="1">
        <v>757</v>
      </c>
      <c r="PX8" s="1">
        <v>1448</v>
      </c>
      <c r="PY8" s="21">
        <v>0.52279005524861899</v>
      </c>
      <c r="PZ8" s="21">
        <v>0.49703715240496699</v>
      </c>
      <c r="QA8" s="21">
        <v>0.548422356688823</v>
      </c>
      <c r="QB8" s="1">
        <v>744</v>
      </c>
      <c r="QC8" s="1">
        <v>1408</v>
      </c>
      <c r="QD8" s="21">
        <v>0.52840909090909105</v>
      </c>
      <c r="QE8" s="21">
        <v>0.50229275764089698</v>
      </c>
      <c r="QF8" s="750">
        <v>0.55437082841558794</v>
      </c>
      <c r="QG8" s="838" t="s">
        <v>576</v>
      </c>
      <c r="QH8" s="838" t="s">
        <v>576</v>
      </c>
      <c r="QI8" s="838" t="s">
        <v>576</v>
      </c>
      <c r="QJ8" s="838" t="s">
        <v>576</v>
      </c>
      <c r="QK8" s="838" t="s">
        <v>576</v>
      </c>
      <c r="QL8" s="838" t="s">
        <v>576</v>
      </c>
      <c r="QM8" s="838" t="s">
        <v>576</v>
      </c>
      <c r="QN8" s="838" t="s">
        <v>576</v>
      </c>
      <c r="QO8" s="838" t="s">
        <v>576</v>
      </c>
      <c r="QP8" s="838" t="s">
        <v>576</v>
      </c>
      <c r="QQ8" s="838" t="s">
        <v>576</v>
      </c>
      <c r="QR8" s="838" t="s">
        <v>576</v>
      </c>
      <c r="QS8" s="838" t="s">
        <v>576</v>
      </c>
      <c r="QT8" s="838" t="s">
        <v>576</v>
      </c>
      <c r="QU8" s="838" t="s">
        <v>576</v>
      </c>
      <c r="QV8" s="838" t="s">
        <v>576</v>
      </c>
      <c r="QW8" s="838" t="s">
        <v>576</v>
      </c>
      <c r="QX8" s="838" t="s">
        <v>576</v>
      </c>
      <c r="QY8" s="838" t="s">
        <v>576</v>
      </c>
      <c r="QZ8" s="838" t="s">
        <v>576</v>
      </c>
      <c r="RA8" s="750" t="s">
        <v>576</v>
      </c>
      <c r="RB8" s="25" t="s">
        <v>576</v>
      </c>
      <c r="RC8" s="1" t="s">
        <v>576</v>
      </c>
      <c r="RD8" s="1" t="s">
        <v>576</v>
      </c>
      <c r="RE8" s="1" t="s">
        <v>576</v>
      </c>
      <c r="RF8" s="1" t="s">
        <v>576</v>
      </c>
      <c r="RG8" s="1" t="s">
        <v>576</v>
      </c>
      <c r="RH8" s="1" t="s">
        <v>576</v>
      </c>
      <c r="RI8" s="1" t="s">
        <v>576</v>
      </c>
      <c r="RJ8" s="1" t="s">
        <v>576</v>
      </c>
      <c r="RK8" s="1" t="s">
        <v>576</v>
      </c>
      <c r="RL8" s="1" t="s">
        <v>576</v>
      </c>
      <c r="RM8" s="1" t="s">
        <v>576</v>
      </c>
      <c r="RN8" s="1" t="s">
        <v>576</v>
      </c>
      <c r="RO8" s="1" t="s">
        <v>576</v>
      </c>
      <c r="RP8" s="1" t="s">
        <v>576</v>
      </c>
      <c r="RQ8" s="1" t="s">
        <v>576</v>
      </c>
      <c r="RR8" s="1" t="s">
        <v>576</v>
      </c>
      <c r="RS8" s="1" t="s">
        <v>576</v>
      </c>
      <c r="RT8" s="1" t="s">
        <v>576</v>
      </c>
      <c r="RU8" s="1" t="s">
        <v>576</v>
      </c>
      <c r="RV8" s="394" t="s">
        <v>576</v>
      </c>
      <c r="RW8" s="1" t="s">
        <v>576</v>
      </c>
      <c r="RX8" s="1" t="s">
        <v>576</v>
      </c>
      <c r="RY8" s="1" t="s">
        <v>576</v>
      </c>
      <c r="RZ8" s="1" t="s">
        <v>576</v>
      </c>
      <c r="SA8" s="1" t="s">
        <v>576</v>
      </c>
      <c r="SB8" s="1" t="s">
        <v>576</v>
      </c>
      <c r="SC8" s="1" t="s">
        <v>576</v>
      </c>
      <c r="SD8" s="1" t="s">
        <v>576</v>
      </c>
      <c r="SE8" s="1" t="s">
        <v>576</v>
      </c>
      <c r="SF8" s="1" t="s">
        <v>576</v>
      </c>
      <c r="SG8" s="1" t="s">
        <v>576</v>
      </c>
      <c r="SH8" s="1" t="s">
        <v>576</v>
      </c>
      <c r="SI8" s="1" t="s">
        <v>576</v>
      </c>
      <c r="SJ8" s="1" t="s">
        <v>576</v>
      </c>
      <c r="SK8" s="1" t="s">
        <v>576</v>
      </c>
      <c r="SL8" s="1" t="s">
        <v>576</v>
      </c>
      <c r="SM8" s="1" t="s">
        <v>576</v>
      </c>
      <c r="SN8" s="1" t="s">
        <v>576</v>
      </c>
      <c r="SO8" s="1" t="s">
        <v>576</v>
      </c>
      <c r="SP8" s="1" t="s">
        <v>576</v>
      </c>
      <c r="SQ8" s="394" t="s">
        <v>576</v>
      </c>
      <c r="SR8" s="1" t="s">
        <v>576</v>
      </c>
      <c r="SS8" s="1" t="s">
        <v>576</v>
      </c>
      <c r="ST8" s="1" t="s">
        <v>576</v>
      </c>
      <c r="SU8" s="1" t="s">
        <v>576</v>
      </c>
      <c r="SV8" s="1" t="s">
        <v>576</v>
      </c>
      <c r="SW8" s="1" t="s">
        <v>576</v>
      </c>
      <c r="SX8" s="1" t="s">
        <v>576</v>
      </c>
      <c r="SY8" s="1" t="s">
        <v>576</v>
      </c>
      <c r="SZ8" s="1" t="s">
        <v>576</v>
      </c>
      <c r="TA8" s="1" t="s">
        <v>576</v>
      </c>
      <c r="TB8" s="1" t="s">
        <v>576</v>
      </c>
      <c r="TC8" s="1" t="s">
        <v>576</v>
      </c>
      <c r="TD8" s="1" t="s">
        <v>576</v>
      </c>
      <c r="TE8" s="1" t="s">
        <v>576</v>
      </c>
      <c r="TF8" s="1" t="s">
        <v>576</v>
      </c>
      <c r="TG8" s="1" t="s">
        <v>576</v>
      </c>
      <c r="TH8" s="1" t="s">
        <v>576</v>
      </c>
      <c r="TI8" s="1" t="s">
        <v>576</v>
      </c>
      <c r="TJ8" s="1" t="s">
        <v>576</v>
      </c>
      <c r="TK8" s="1" t="s">
        <v>576</v>
      </c>
      <c r="TL8" s="394" t="s">
        <v>576</v>
      </c>
      <c r="TM8" s="1">
        <v>1526.4</v>
      </c>
      <c r="TN8" s="1">
        <v>1337.9</v>
      </c>
      <c r="TO8" s="1">
        <v>1734.1</v>
      </c>
      <c r="TP8" s="1">
        <v>236</v>
      </c>
      <c r="TQ8" s="394">
        <v>15461</v>
      </c>
      <c r="TR8" s="1">
        <v>1311.3</v>
      </c>
      <c r="TS8" s="1">
        <v>1137.0999999999999</v>
      </c>
      <c r="TT8" s="1">
        <v>1504.6</v>
      </c>
      <c r="TU8" s="1">
        <v>203</v>
      </c>
      <c r="TV8" s="394">
        <v>15481</v>
      </c>
      <c r="TW8" s="1">
        <v>1562.9</v>
      </c>
      <c r="TX8" s="1">
        <v>1371.4</v>
      </c>
      <c r="TY8" s="1">
        <v>1773.7</v>
      </c>
      <c r="TZ8" s="1">
        <v>240</v>
      </c>
      <c r="UA8" s="394">
        <v>15356</v>
      </c>
      <c r="UB8" s="22">
        <v>1742.4592439999999</v>
      </c>
      <c r="UC8" s="22">
        <v>1538.590355</v>
      </c>
      <c r="UD8" s="22">
        <v>1965.825636</v>
      </c>
      <c r="UE8" s="1">
        <v>264</v>
      </c>
      <c r="UF8" s="394">
        <v>15151</v>
      </c>
      <c r="UG8" s="22">
        <v>1460.0027162841234</v>
      </c>
      <c r="UH8" s="22">
        <v>1271.355690950337</v>
      </c>
      <c r="UI8" s="22">
        <v>1668.7533447522433</v>
      </c>
      <c r="UJ8" s="1">
        <v>215</v>
      </c>
      <c r="UK8" s="966">
        <v>14726</v>
      </c>
      <c r="UL8" s="1">
        <v>1965.2</v>
      </c>
      <c r="UM8" s="1">
        <v>1662.3</v>
      </c>
      <c r="UN8" s="1">
        <v>2307.3000000000002</v>
      </c>
      <c r="UO8" s="1">
        <v>149</v>
      </c>
      <c r="UP8" s="394">
        <v>7582</v>
      </c>
      <c r="UQ8" s="1">
        <v>1764.6</v>
      </c>
      <c r="UR8" s="1">
        <v>1477.5</v>
      </c>
      <c r="US8" s="1">
        <v>2091.3000000000002</v>
      </c>
      <c r="UT8" s="1">
        <v>133</v>
      </c>
      <c r="UU8" s="394">
        <v>7537</v>
      </c>
      <c r="UV8" s="1">
        <v>1889.3</v>
      </c>
      <c r="UW8" s="1">
        <v>1590.4</v>
      </c>
      <c r="UX8" s="1">
        <v>2228.1999999999998</v>
      </c>
      <c r="UY8" s="1">
        <v>141</v>
      </c>
      <c r="UZ8" s="394">
        <v>7463</v>
      </c>
      <c r="VA8" s="22">
        <v>2313.3116879999998</v>
      </c>
      <c r="VB8" s="22">
        <v>1979.5729690000001</v>
      </c>
      <c r="VC8" s="22">
        <v>2687.2070640000002</v>
      </c>
      <c r="VD8" s="1">
        <v>171</v>
      </c>
      <c r="VE8" s="394">
        <v>7392</v>
      </c>
      <c r="VF8" s="26">
        <v>1857.0231778832726</v>
      </c>
      <c r="VG8" s="27">
        <v>1554.8467000022979</v>
      </c>
      <c r="VH8" s="27">
        <v>2200.7823768360595</v>
      </c>
      <c r="VI8" s="1">
        <v>133</v>
      </c>
      <c r="VJ8" s="394">
        <v>7162</v>
      </c>
      <c r="VK8" s="1">
        <v>1104.2</v>
      </c>
      <c r="VL8" s="1">
        <v>884.4</v>
      </c>
      <c r="VM8" s="1">
        <v>1362</v>
      </c>
      <c r="VN8" s="1">
        <v>87</v>
      </c>
      <c r="VO8" s="394">
        <v>7879</v>
      </c>
      <c r="VP8" s="1">
        <v>881.2</v>
      </c>
      <c r="VQ8" s="1">
        <v>686.9</v>
      </c>
      <c r="VR8" s="1">
        <v>1113.3</v>
      </c>
      <c r="VS8" s="1">
        <v>70</v>
      </c>
      <c r="VT8" s="394">
        <v>7944</v>
      </c>
      <c r="VU8" s="1">
        <v>1254.3</v>
      </c>
      <c r="VV8" s="1">
        <v>1019.4</v>
      </c>
      <c r="VW8" s="1">
        <v>1527</v>
      </c>
      <c r="VX8" s="1">
        <v>99</v>
      </c>
      <c r="VY8" s="394">
        <v>7893</v>
      </c>
      <c r="VZ8" s="22">
        <v>1198.608068</v>
      </c>
      <c r="WA8" s="22">
        <v>967.43140510000001</v>
      </c>
      <c r="WB8" s="22">
        <v>1468.375861</v>
      </c>
      <c r="WC8" s="1">
        <v>93</v>
      </c>
      <c r="WD8" s="394">
        <v>7759</v>
      </c>
      <c r="WE8" s="22">
        <v>1056.837221</v>
      </c>
      <c r="WF8" s="22">
        <v>840.53400529999999</v>
      </c>
      <c r="WG8" s="22">
        <v>1311.8136500000001</v>
      </c>
      <c r="WH8" s="1">
        <v>82</v>
      </c>
      <c r="WI8" s="394">
        <v>7564</v>
      </c>
      <c r="WJ8" s="25" t="s">
        <v>576</v>
      </c>
      <c r="WK8" s="9" t="s">
        <v>576</v>
      </c>
      <c r="WL8" s="9" t="s">
        <v>576</v>
      </c>
      <c r="WM8" s="9" t="s">
        <v>576</v>
      </c>
      <c r="WN8" s="9" t="s">
        <v>576</v>
      </c>
      <c r="WO8" s="9" t="s">
        <v>576</v>
      </c>
      <c r="WP8" s="9" t="s">
        <v>576</v>
      </c>
      <c r="WQ8" s="9" t="s">
        <v>576</v>
      </c>
      <c r="WR8" s="9" t="s">
        <v>576</v>
      </c>
      <c r="WS8" s="9" t="s">
        <v>576</v>
      </c>
      <c r="WT8" s="9" t="s">
        <v>576</v>
      </c>
      <c r="WU8" s="9" t="s">
        <v>576</v>
      </c>
      <c r="WV8" s="9" t="s">
        <v>576</v>
      </c>
      <c r="WW8" s="9" t="s">
        <v>576</v>
      </c>
      <c r="WX8" s="9" t="s">
        <v>576</v>
      </c>
      <c r="WY8" s="9" t="s">
        <v>576</v>
      </c>
      <c r="WZ8" s="9" t="s">
        <v>576</v>
      </c>
      <c r="XA8" s="9" t="s">
        <v>576</v>
      </c>
      <c r="XB8" s="9" t="s">
        <v>576</v>
      </c>
      <c r="XC8" s="9" t="s">
        <v>576</v>
      </c>
      <c r="XD8" s="9" t="s">
        <v>576</v>
      </c>
      <c r="XE8" s="9" t="s">
        <v>576</v>
      </c>
      <c r="XF8" s="9" t="s">
        <v>576</v>
      </c>
      <c r="XG8" s="9" t="s">
        <v>576</v>
      </c>
      <c r="XH8" s="9" t="s">
        <v>576</v>
      </c>
      <c r="XI8" s="9" t="s">
        <v>576</v>
      </c>
      <c r="XJ8" s="9" t="s">
        <v>576</v>
      </c>
      <c r="XK8" s="9" t="s">
        <v>576</v>
      </c>
      <c r="XL8" s="9" t="s">
        <v>576</v>
      </c>
      <c r="XM8" s="967" t="s">
        <v>576</v>
      </c>
      <c r="XN8" s="22">
        <v>96.387924323121993</v>
      </c>
      <c r="XO8" s="22">
        <v>76.187952668217704</v>
      </c>
      <c r="XP8" s="22">
        <v>120.298020148605</v>
      </c>
      <c r="XQ8" s="1">
        <v>78</v>
      </c>
      <c r="XR8" s="1">
        <v>80923</v>
      </c>
      <c r="XS8" s="22">
        <v>98.329640785641402</v>
      </c>
      <c r="XT8" s="22">
        <v>77.845802086178793</v>
      </c>
      <c r="XU8" s="22">
        <v>122.549604506476</v>
      </c>
      <c r="XV8" s="1">
        <v>79</v>
      </c>
      <c r="XW8" s="1">
        <v>80342</v>
      </c>
      <c r="XX8" s="22">
        <v>67.617485380849203</v>
      </c>
      <c r="XY8" s="22">
        <v>50.792915894960203</v>
      </c>
      <c r="XZ8" s="22">
        <v>88.227860990827196</v>
      </c>
      <c r="YA8" s="1">
        <v>54</v>
      </c>
      <c r="YB8" s="1">
        <v>79861</v>
      </c>
      <c r="YC8" s="22">
        <v>55.165496489468403</v>
      </c>
      <c r="YD8" s="22">
        <v>40.079450021842298</v>
      </c>
      <c r="YE8" s="22">
        <v>74.058893846085994</v>
      </c>
      <c r="YF8" s="1">
        <v>44</v>
      </c>
      <c r="YG8" s="1">
        <v>79760</v>
      </c>
      <c r="YH8" s="22">
        <v>34.896618766903103</v>
      </c>
      <c r="YI8" s="22">
        <v>23.183427379018902</v>
      </c>
      <c r="YJ8" s="22">
        <v>50.437216689404401</v>
      </c>
      <c r="YK8" s="1">
        <v>28</v>
      </c>
      <c r="YL8" s="1">
        <v>80237</v>
      </c>
      <c r="YM8" s="22">
        <v>35.787447244366597</v>
      </c>
      <c r="YN8" s="22">
        <v>23.962454261519301</v>
      </c>
      <c r="YO8" s="22">
        <v>51.398607734006902</v>
      </c>
      <c r="YP8" s="1">
        <v>29</v>
      </c>
      <c r="YQ8" s="1">
        <v>81034</v>
      </c>
      <c r="YR8" s="22">
        <v>32.933255269320803</v>
      </c>
      <c r="YS8" s="22">
        <v>21.6980928854132</v>
      </c>
      <c r="YT8" s="22">
        <v>47.918006767405799</v>
      </c>
      <c r="YU8" s="1">
        <v>27</v>
      </c>
      <c r="YV8" s="1">
        <v>81984</v>
      </c>
      <c r="YW8" s="22">
        <v>37.492592189446398</v>
      </c>
      <c r="YX8" s="22">
        <v>25.4697355645418</v>
      </c>
      <c r="YY8" s="22">
        <v>53.2195587786793</v>
      </c>
      <c r="YZ8" s="1">
        <v>31</v>
      </c>
      <c r="ZA8" s="394">
        <v>82683</v>
      </c>
      <c r="ZB8" s="901">
        <v>15610</v>
      </c>
      <c r="ZC8" s="900">
        <v>4.4999999999999998E-2</v>
      </c>
      <c r="ZD8" s="900">
        <v>3.6000000000000004E-2</v>
      </c>
      <c r="ZE8" s="900">
        <v>9.0000000000000011E-3</v>
      </c>
      <c r="ZF8" s="899">
        <v>1641</v>
      </c>
      <c r="ZG8" s="900">
        <v>0.105</v>
      </c>
      <c r="ZH8" s="899">
        <v>15580</v>
      </c>
      <c r="ZI8" s="900">
        <v>4.8000000000000001E-2</v>
      </c>
      <c r="ZJ8" s="900">
        <v>3.7999999999999999E-2</v>
      </c>
      <c r="ZK8" s="900">
        <v>0.01</v>
      </c>
      <c r="ZL8" s="899">
        <v>680</v>
      </c>
      <c r="ZM8" s="900">
        <v>4.3645699614890884E-2</v>
      </c>
      <c r="ZN8" s="899">
        <v>15400</v>
      </c>
      <c r="ZO8" s="900">
        <v>4.6438979568679296E-2</v>
      </c>
      <c r="ZP8" s="900">
        <v>3.6862172766295838E-2</v>
      </c>
      <c r="ZQ8" s="900">
        <v>9.576806802383455E-3</v>
      </c>
      <c r="ZR8" s="899">
        <v>639</v>
      </c>
      <c r="ZS8" s="900">
        <v>4.1493506493506492E-2</v>
      </c>
      <c r="ZT8" s="899">
        <v>15202</v>
      </c>
      <c r="ZU8" s="900">
        <v>5.7000000000000002E-2</v>
      </c>
      <c r="ZV8" s="900">
        <v>4.8000000000000001E-2</v>
      </c>
      <c r="ZW8" s="900">
        <v>8.0000000000000002E-3</v>
      </c>
      <c r="ZX8" s="899">
        <v>823</v>
      </c>
      <c r="ZY8" s="900">
        <v>5.4000000000000006E-2</v>
      </c>
      <c r="ZZ8" s="899">
        <v>15067</v>
      </c>
      <c r="AAA8" s="900">
        <v>5.3206999550096577E-2</v>
      </c>
      <c r="AAB8" s="900">
        <v>4.5575780537335783E-2</v>
      </c>
      <c r="AAC8" s="900">
        <v>7.6312190127607949E-3</v>
      </c>
      <c r="AAD8" s="899">
        <v>767</v>
      </c>
      <c r="AAE8" s="900">
        <v>5.0905953408110438E-2</v>
      </c>
      <c r="AAF8" s="899">
        <v>15075</v>
      </c>
      <c r="AAG8" s="900">
        <v>5.0519780785934311E-2</v>
      </c>
      <c r="AAH8" s="900">
        <v>9.5112491428447042E-3</v>
      </c>
      <c r="AAI8" s="900">
        <v>6.0031029928779012E-2</v>
      </c>
      <c r="AAJ8" s="899">
        <v>1033</v>
      </c>
      <c r="AAK8" s="803">
        <v>6.8524046434494196E-2</v>
      </c>
      <c r="AAL8" s="981">
        <v>0.22800000000000001</v>
      </c>
      <c r="AAM8" s="981">
        <v>0.09</v>
      </c>
      <c r="AAN8" s="981">
        <v>0.36599999999999999</v>
      </c>
      <c r="AAO8" s="982">
        <v>2.86</v>
      </c>
      <c r="AAP8" s="982">
        <v>1.2</v>
      </c>
      <c r="AAQ8" s="982">
        <v>4.5999999999999996</v>
      </c>
      <c r="AAR8" s="1002" t="s">
        <v>1410</v>
      </c>
      <c r="AAS8" s="1004" t="s">
        <v>576</v>
      </c>
      <c r="AAT8" s="1004" t="s">
        <v>576</v>
      </c>
      <c r="AAU8" s="982" t="s">
        <v>770</v>
      </c>
      <c r="AAV8" s="983" t="s">
        <v>770</v>
      </c>
      <c r="AAW8" s="984" t="s">
        <v>770</v>
      </c>
      <c r="AAX8" s="30">
        <v>0.75890142286023299</v>
      </c>
      <c r="AAY8" s="30">
        <v>0.68753828056043398</v>
      </c>
      <c r="AAZ8" s="30">
        <v>0.83026456516003189</v>
      </c>
      <c r="ABA8" s="29">
        <v>107</v>
      </c>
      <c r="ABB8" s="29">
        <v>139</v>
      </c>
      <c r="ABC8" s="30">
        <v>0.77136677529484798</v>
      </c>
      <c r="ABD8" s="30">
        <v>0.63405163445802604</v>
      </c>
      <c r="ABE8" s="30">
        <v>0.90868191613167004</v>
      </c>
      <c r="ABF8" s="29">
        <v>30</v>
      </c>
      <c r="ABG8" s="29">
        <v>39</v>
      </c>
      <c r="ABH8" s="29" t="s">
        <v>770</v>
      </c>
      <c r="ABI8" s="29" t="s">
        <v>770</v>
      </c>
      <c r="ABJ8" s="29" t="s">
        <v>770</v>
      </c>
      <c r="ABK8" s="29" t="s">
        <v>770</v>
      </c>
      <c r="ABL8" s="1055" t="s">
        <v>1411</v>
      </c>
      <c r="ABM8" s="31">
        <v>0.64059223108904595</v>
      </c>
      <c r="ABN8" s="31">
        <v>0.35394149280540199</v>
      </c>
      <c r="ABO8" s="31">
        <v>0.92724296937269102</v>
      </c>
      <c r="ABP8" s="30">
        <v>0.75143954662425994</v>
      </c>
      <c r="ABQ8" s="30">
        <v>0.67926510665271711</v>
      </c>
      <c r="ABR8" s="30">
        <v>0.82361398659580198</v>
      </c>
      <c r="ABS8" s="29">
        <v>102</v>
      </c>
      <c r="ABT8" s="1055">
        <v>136</v>
      </c>
      <c r="ABU8" s="947" t="s">
        <v>1412</v>
      </c>
      <c r="ABV8" s="534" t="s">
        <v>770</v>
      </c>
      <c r="ABW8" s="534" t="s">
        <v>770</v>
      </c>
      <c r="ABX8" s="534" t="s">
        <v>770</v>
      </c>
      <c r="ABY8" s="534" t="s">
        <v>770</v>
      </c>
      <c r="ABZ8" s="534" t="s">
        <v>770</v>
      </c>
      <c r="ACA8" s="534" t="s">
        <v>770</v>
      </c>
      <c r="ACB8" s="534" t="s">
        <v>770</v>
      </c>
      <c r="ACC8" s="531" t="s">
        <v>770</v>
      </c>
      <c r="ACD8" s="531" t="s">
        <v>770</v>
      </c>
      <c r="ACE8" s="531" t="s">
        <v>770</v>
      </c>
      <c r="ACF8" s="2073" t="s">
        <v>1412</v>
      </c>
      <c r="ACG8" s="28" t="s">
        <v>576</v>
      </c>
      <c r="ACH8" s="29" t="s">
        <v>576</v>
      </c>
      <c r="ACI8" s="29" t="s">
        <v>576</v>
      </c>
      <c r="ACJ8" s="29" t="s">
        <v>576</v>
      </c>
      <c r="ACK8" s="29" t="s">
        <v>576</v>
      </c>
      <c r="ACL8" s="29" t="s">
        <v>576</v>
      </c>
      <c r="ACM8" s="29" t="s">
        <v>576</v>
      </c>
      <c r="ACN8" s="29" t="s">
        <v>576</v>
      </c>
      <c r="ACO8" s="29" t="s">
        <v>576</v>
      </c>
      <c r="ACP8" s="29" t="s">
        <v>576</v>
      </c>
      <c r="ACQ8" s="29" t="s">
        <v>576</v>
      </c>
      <c r="ACR8" s="29" t="s">
        <v>576</v>
      </c>
      <c r="ACS8" s="29" t="s">
        <v>576</v>
      </c>
      <c r="ACT8" s="29" t="s">
        <v>576</v>
      </c>
      <c r="ACU8" s="29" t="s">
        <v>576</v>
      </c>
      <c r="ACV8" s="29" t="s">
        <v>576</v>
      </c>
      <c r="ACW8" s="29" t="s">
        <v>576</v>
      </c>
      <c r="ACX8" s="29" t="s">
        <v>576</v>
      </c>
      <c r="ACY8" s="29" t="s">
        <v>576</v>
      </c>
      <c r="ACZ8" s="1055" t="s">
        <v>576</v>
      </c>
      <c r="ADA8" s="29" t="s">
        <v>576</v>
      </c>
      <c r="ADB8" s="29" t="s">
        <v>576</v>
      </c>
      <c r="ADC8" s="29" t="s">
        <v>576</v>
      </c>
      <c r="ADD8" s="29" t="s">
        <v>576</v>
      </c>
      <c r="ADE8" s="29" t="s">
        <v>576</v>
      </c>
      <c r="ADF8" s="29" t="s">
        <v>576</v>
      </c>
      <c r="ADG8" s="29" t="s">
        <v>576</v>
      </c>
      <c r="ADH8" s="29" t="s">
        <v>576</v>
      </c>
      <c r="ADI8" s="29" t="s">
        <v>576</v>
      </c>
      <c r="ADJ8" s="29" t="s">
        <v>576</v>
      </c>
      <c r="ADK8" s="29" t="s">
        <v>576</v>
      </c>
      <c r="ADL8" s="29" t="s">
        <v>576</v>
      </c>
      <c r="ADM8" s="29" t="s">
        <v>576</v>
      </c>
      <c r="ADN8" s="29" t="s">
        <v>576</v>
      </c>
      <c r="ADO8" s="916" t="s">
        <v>576</v>
      </c>
      <c r="ADP8" s="916" t="s">
        <v>576</v>
      </c>
      <c r="ADQ8" s="916" t="s">
        <v>576</v>
      </c>
      <c r="ADR8" s="916" t="s">
        <v>576</v>
      </c>
      <c r="ADS8" s="916" t="s">
        <v>576</v>
      </c>
      <c r="ADT8" s="1055" t="s">
        <v>576</v>
      </c>
      <c r="ADU8" s="29" t="s">
        <v>576</v>
      </c>
      <c r="ADV8" s="29" t="s">
        <v>576</v>
      </c>
      <c r="ADW8" s="29" t="s">
        <v>576</v>
      </c>
      <c r="ADX8" s="29" t="s">
        <v>576</v>
      </c>
      <c r="ADY8" s="29" t="s">
        <v>576</v>
      </c>
      <c r="ADZ8" s="29" t="s">
        <v>576</v>
      </c>
      <c r="AEA8" s="29" t="s">
        <v>576</v>
      </c>
      <c r="AEB8" s="29" t="s">
        <v>576</v>
      </c>
      <c r="AEC8" s="29" t="s">
        <v>576</v>
      </c>
      <c r="AED8" s="29" t="s">
        <v>576</v>
      </c>
      <c r="AEE8" s="29" t="s">
        <v>576</v>
      </c>
      <c r="AEF8" s="29" t="s">
        <v>576</v>
      </c>
      <c r="AEG8" s="29" t="s">
        <v>576</v>
      </c>
      <c r="AEH8" s="29" t="s">
        <v>576</v>
      </c>
      <c r="AEI8" s="916" t="s">
        <v>576</v>
      </c>
      <c r="AEJ8" s="916" t="s">
        <v>576</v>
      </c>
      <c r="AEK8" s="916" t="s">
        <v>576</v>
      </c>
      <c r="AEL8" s="916" t="s">
        <v>576</v>
      </c>
      <c r="AEM8" s="916" t="s">
        <v>576</v>
      </c>
      <c r="AEN8" s="1055" t="s">
        <v>576</v>
      </c>
      <c r="AEO8" s="29" t="s">
        <v>576</v>
      </c>
      <c r="AEP8" s="29" t="s">
        <v>576</v>
      </c>
      <c r="AEQ8" s="29" t="s">
        <v>576</v>
      </c>
      <c r="AER8" s="10" t="s">
        <v>576</v>
      </c>
      <c r="AES8" s="29" t="s">
        <v>576</v>
      </c>
      <c r="AET8" s="29" t="s">
        <v>576</v>
      </c>
      <c r="AEU8" s="29" t="s">
        <v>576</v>
      </c>
      <c r="AEV8" s="29" t="s">
        <v>576</v>
      </c>
      <c r="AEW8" s="29" t="s">
        <v>576</v>
      </c>
      <c r="AEX8" s="29" t="s">
        <v>576</v>
      </c>
      <c r="AEY8" s="29" t="s">
        <v>576</v>
      </c>
      <c r="AEZ8" s="29" t="s">
        <v>576</v>
      </c>
      <c r="AFA8" s="29" t="s">
        <v>576</v>
      </c>
      <c r="AFB8" s="29" t="s">
        <v>576</v>
      </c>
      <c r="AFC8" s="29" t="s">
        <v>576</v>
      </c>
      <c r="AFD8" s="29" t="s">
        <v>576</v>
      </c>
      <c r="AFE8" s="29" t="s">
        <v>576</v>
      </c>
      <c r="AFF8" s="29" t="s">
        <v>576</v>
      </c>
      <c r="AFG8" s="29" t="s">
        <v>576</v>
      </c>
      <c r="AFH8" s="29" t="s">
        <v>576</v>
      </c>
      <c r="AFI8" s="29" t="s">
        <v>576</v>
      </c>
      <c r="AFJ8" s="29" t="s">
        <v>576</v>
      </c>
      <c r="AFK8" s="29" t="s">
        <v>576</v>
      </c>
      <c r="AFL8" s="29" t="s">
        <v>576</v>
      </c>
      <c r="AFM8" s="29" t="s">
        <v>576</v>
      </c>
      <c r="AFN8" s="29" t="s">
        <v>576</v>
      </c>
      <c r="AFO8" s="29" t="s">
        <v>576</v>
      </c>
      <c r="AFP8" s="29" t="s">
        <v>576</v>
      </c>
      <c r="AFQ8" s="29" t="s">
        <v>576</v>
      </c>
      <c r="AFR8" s="29" t="s">
        <v>576</v>
      </c>
      <c r="AFS8" s="29" t="s">
        <v>576</v>
      </c>
      <c r="AFT8" s="875" t="s">
        <v>576</v>
      </c>
      <c r="AFU8" s="875" t="s">
        <v>576</v>
      </c>
      <c r="AFV8" s="875" t="s">
        <v>576</v>
      </c>
      <c r="AFW8" s="875" t="s">
        <v>576</v>
      </c>
      <c r="AFX8" s="1055" t="s">
        <v>576</v>
      </c>
      <c r="AFY8" s="21">
        <v>0.16547788873038499</v>
      </c>
      <c r="AFZ8" s="21">
        <v>0.146945126173463</v>
      </c>
      <c r="AGA8" s="21">
        <v>0.18583881321408899</v>
      </c>
      <c r="AGB8" s="1">
        <v>232</v>
      </c>
      <c r="AGC8" s="1">
        <v>1402</v>
      </c>
      <c r="AGD8" s="21">
        <v>0.17828319882611901</v>
      </c>
      <c r="AGE8" s="21">
        <v>0.15887615034308</v>
      </c>
      <c r="AGF8" s="21">
        <v>0.19949859433530301</v>
      </c>
      <c r="AGG8" s="1">
        <v>243</v>
      </c>
      <c r="AGH8" s="914">
        <v>1363</v>
      </c>
      <c r="AGI8" s="919">
        <v>0.17464996315401599</v>
      </c>
      <c r="AGJ8" s="919">
        <v>0.15537554293552</v>
      </c>
      <c r="AGK8" s="919">
        <v>0.19576121566587598</v>
      </c>
      <c r="AGL8" s="914">
        <v>237</v>
      </c>
      <c r="AGM8" s="913">
        <v>1357</v>
      </c>
      <c r="AGN8" s="28" t="s">
        <v>576</v>
      </c>
      <c r="AGO8" s="29" t="s">
        <v>576</v>
      </c>
      <c r="AGP8" s="29" t="s">
        <v>576</v>
      </c>
      <c r="AGQ8" s="29" t="s">
        <v>576</v>
      </c>
      <c r="AGR8" s="29" t="s">
        <v>576</v>
      </c>
      <c r="AGS8" s="29" t="s">
        <v>576</v>
      </c>
      <c r="AGT8" s="29" t="s">
        <v>576</v>
      </c>
      <c r="AGU8" s="29" t="s">
        <v>576</v>
      </c>
      <c r="AGV8" s="29" t="s">
        <v>576</v>
      </c>
      <c r="AGW8" s="29" t="s">
        <v>576</v>
      </c>
      <c r="AGX8" s="29" t="s">
        <v>576</v>
      </c>
      <c r="AGY8" s="29" t="s">
        <v>576</v>
      </c>
      <c r="AGZ8" s="29" t="s">
        <v>576</v>
      </c>
      <c r="AHA8" s="29" t="s">
        <v>576</v>
      </c>
      <c r="AHB8" s="1055" t="s">
        <v>576</v>
      </c>
      <c r="AHC8" s="24">
        <v>10470.5</v>
      </c>
      <c r="AHD8" s="24">
        <v>1858</v>
      </c>
      <c r="AHE8" s="21">
        <v>0.17745093357528294</v>
      </c>
      <c r="AHF8" s="32">
        <v>2452560</v>
      </c>
      <c r="AHG8" s="24">
        <v>6321</v>
      </c>
      <c r="AHH8" s="24">
        <v>1394</v>
      </c>
      <c r="AHI8" s="21">
        <v>0.22053472551811423</v>
      </c>
      <c r="AHJ8" s="32">
        <v>1303390</v>
      </c>
      <c r="AHK8" s="24">
        <v>16791.5</v>
      </c>
      <c r="AHL8" s="24">
        <v>3252</v>
      </c>
      <c r="AHM8" s="21">
        <v>0.19366941607360866</v>
      </c>
      <c r="AHN8" s="1181">
        <v>3755950</v>
      </c>
      <c r="AHO8" s="65">
        <v>13</v>
      </c>
      <c r="AHP8" s="1177">
        <v>5.8</v>
      </c>
      <c r="AHQ8" s="65">
        <v>8</v>
      </c>
      <c r="AHR8" s="1177">
        <v>3.7</v>
      </c>
      <c r="AHS8" s="65">
        <v>7</v>
      </c>
      <c r="AHT8" s="1178">
        <v>3.3</v>
      </c>
      <c r="AHU8" s="370">
        <v>363</v>
      </c>
      <c r="AHV8" s="370">
        <v>139</v>
      </c>
      <c r="AHW8" s="352">
        <v>626.07167942599597</v>
      </c>
      <c r="AHX8" s="352">
        <v>526.18502173805678</v>
      </c>
      <c r="AHY8" s="352">
        <v>739.38253438851609</v>
      </c>
      <c r="AHZ8" s="2064" t="s">
        <v>770</v>
      </c>
      <c r="AIA8" s="370">
        <v>397</v>
      </c>
      <c r="AIB8" s="370">
        <v>144</v>
      </c>
      <c r="AIC8" s="372">
        <v>634.78876463296751</v>
      </c>
      <c r="AID8" s="372">
        <v>535.25315980435789</v>
      </c>
      <c r="AIE8" s="372">
        <v>747.45072250383123</v>
      </c>
      <c r="AIF8" s="1069" t="s">
        <v>2318</v>
      </c>
      <c r="AIG8" s="370">
        <v>369</v>
      </c>
      <c r="AIH8" s="370">
        <v>119</v>
      </c>
      <c r="AII8" s="372">
        <v>520.50873717097431</v>
      </c>
      <c r="AIJ8" s="372">
        <v>431.05871119955378</v>
      </c>
      <c r="AIK8" s="471">
        <v>623.02632397021205</v>
      </c>
      <c r="AIL8" s="1069" t="s">
        <v>2318</v>
      </c>
      <c r="AIM8" s="370">
        <v>56</v>
      </c>
      <c r="AIN8" s="365">
        <v>83407</v>
      </c>
      <c r="AIO8" s="372">
        <v>67.140647667461963</v>
      </c>
      <c r="AIP8" s="372">
        <v>27.16320228509889</v>
      </c>
      <c r="AIQ8" s="1069">
        <v>87.187715668451034</v>
      </c>
      <c r="AIR8" s="371">
        <v>127</v>
      </c>
      <c r="AIS8" s="360">
        <v>160.03024199999999</v>
      </c>
      <c r="AIT8" s="360">
        <v>133.407937</v>
      </c>
      <c r="AIU8" s="360">
        <v>190.40695400000001</v>
      </c>
      <c r="AIV8" s="370">
        <v>76</v>
      </c>
      <c r="AIW8" s="370">
        <v>77</v>
      </c>
      <c r="AIX8" s="370">
        <v>126</v>
      </c>
      <c r="AIY8" s="370">
        <v>114</v>
      </c>
      <c r="AIZ8" s="371">
        <v>280</v>
      </c>
      <c r="AJA8" s="372">
        <v>122.2387147472278</v>
      </c>
      <c r="AJB8" s="372">
        <v>108.33873585712031</v>
      </c>
      <c r="AJC8" s="372">
        <v>137.42759213195149</v>
      </c>
      <c r="AJD8" s="371">
        <v>240</v>
      </c>
      <c r="AJE8" s="372">
        <v>156.29070070330815</v>
      </c>
      <c r="AJF8" s="372">
        <v>137.14139625773703</v>
      </c>
      <c r="AJG8" s="372">
        <v>177.36560655697929</v>
      </c>
      <c r="AJH8" s="370">
        <v>3075</v>
      </c>
      <c r="AJI8" s="1071">
        <v>0.16910569105691056</v>
      </c>
      <c r="AJJ8" s="371">
        <v>132</v>
      </c>
      <c r="AJK8" s="360">
        <v>165.97510399999999</v>
      </c>
      <c r="AJL8" s="360">
        <v>138.86798200000001</v>
      </c>
      <c r="AJM8" s="360">
        <v>196.826604</v>
      </c>
      <c r="AJN8" s="370">
        <v>79</v>
      </c>
      <c r="AJO8" s="370">
        <v>80</v>
      </c>
      <c r="AJP8" s="370">
        <v>147</v>
      </c>
      <c r="AJQ8" s="370">
        <v>121</v>
      </c>
      <c r="AJR8" s="371">
        <v>291</v>
      </c>
      <c r="AJS8" s="372">
        <v>125.09672427134383</v>
      </c>
      <c r="AJT8" s="372">
        <v>111.13511792227187</v>
      </c>
      <c r="AJU8" s="372">
        <v>140.32703219489827</v>
      </c>
      <c r="AJV8" s="371">
        <v>268</v>
      </c>
      <c r="AJW8" s="372">
        <v>176.88601412448023</v>
      </c>
      <c r="AJX8" s="372">
        <v>156.34044063747086</v>
      </c>
      <c r="AJY8" s="372">
        <v>199.38104548998407</v>
      </c>
      <c r="AJZ8" s="370">
        <v>3359</v>
      </c>
      <c r="AKA8" s="1071">
        <v>0.16641857695742782</v>
      </c>
      <c r="AKB8" s="370">
        <v>132</v>
      </c>
      <c r="AKC8" s="360">
        <v>164.62958343726618</v>
      </c>
      <c r="AKD8" s="381">
        <v>137.74421104797014</v>
      </c>
      <c r="AKE8" s="381">
        <v>195.22968123229856</v>
      </c>
      <c r="AKF8" s="370">
        <v>93</v>
      </c>
      <c r="AKG8" s="370">
        <v>98</v>
      </c>
      <c r="AKH8" s="370">
        <v>151</v>
      </c>
      <c r="AKI8" s="370">
        <v>129</v>
      </c>
      <c r="AKJ8" s="370">
        <v>323</v>
      </c>
      <c r="AKK8" s="372">
        <v>136.53464090966733</v>
      </c>
      <c r="AKL8" s="372">
        <v>122.04913469189955</v>
      </c>
      <c r="AKM8" s="372">
        <v>152.26645251833855</v>
      </c>
      <c r="AKN8" s="370">
        <v>280</v>
      </c>
      <c r="AKO8" s="372">
        <v>190.13988863235093</v>
      </c>
      <c r="AKP8" s="372">
        <v>168.51874803362747</v>
      </c>
      <c r="AKQ8" s="372">
        <v>213.76588519451857</v>
      </c>
      <c r="AKR8" s="370">
        <v>3593</v>
      </c>
      <c r="AKS8" s="1071">
        <v>0.16782632897300306</v>
      </c>
      <c r="AKT8" s="732" t="s">
        <v>576</v>
      </c>
      <c r="AKU8" s="1164" t="s">
        <v>576</v>
      </c>
      <c r="AKV8" s="1165" t="s">
        <v>576</v>
      </c>
      <c r="AKW8" s="1165" t="s">
        <v>576</v>
      </c>
      <c r="AKX8" s="725" t="s">
        <v>576</v>
      </c>
      <c r="AKY8" s="732" t="s">
        <v>576</v>
      </c>
      <c r="AKZ8" s="1164" t="s">
        <v>576</v>
      </c>
      <c r="ALA8" s="1165" t="s">
        <v>576</v>
      </c>
      <c r="ALB8" s="1165" t="s">
        <v>576</v>
      </c>
      <c r="ALC8" s="725" t="s">
        <v>576</v>
      </c>
      <c r="ALD8" s="1158" t="s">
        <v>576</v>
      </c>
      <c r="ALE8" s="1164" t="s">
        <v>576</v>
      </c>
      <c r="ALF8" s="1165" t="s">
        <v>576</v>
      </c>
      <c r="ALG8" s="1165" t="s">
        <v>576</v>
      </c>
      <c r="ALH8" s="1070" t="s">
        <v>576</v>
      </c>
      <c r="ALI8" s="1158" t="s">
        <v>576</v>
      </c>
      <c r="ALJ8" s="1158" t="s">
        <v>576</v>
      </c>
      <c r="ALK8" s="1165" t="s">
        <v>576</v>
      </c>
      <c r="ALL8" s="1165" t="s">
        <v>576</v>
      </c>
      <c r="ALM8" s="1070" t="s">
        <v>576</v>
      </c>
      <c r="ALN8" s="736" t="s">
        <v>576</v>
      </c>
      <c r="ALO8" s="726" t="s">
        <v>576</v>
      </c>
      <c r="ALP8" s="743" t="s">
        <v>576</v>
      </c>
      <c r="ALQ8" s="743" t="s">
        <v>576</v>
      </c>
      <c r="ALR8" s="1070" t="s">
        <v>576</v>
      </c>
      <c r="ALS8" s="736" t="s">
        <v>576</v>
      </c>
      <c r="ALT8" s="736" t="s">
        <v>576</v>
      </c>
      <c r="ALU8" s="743" t="s">
        <v>576</v>
      </c>
      <c r="ALV8" s="743" t="s">
        <v>576</v>
      </c>
      <c r="ALW8" s="1070" t="s">
        <v>576</v>
      </c>
      <c r="ALX8" s="736" t="s">
        <v>576</v>
      </c>
      <c r="ALY8" s="726" t="s">
        <v>576</v>
      </c>
      <c r="ALZ8" s="743" t="s">
        <v>576</v>
      </c>
      <c r="AMA8" s="743" t="s">
        <v>576</v>
      </c>
      <c r="AMB8" s="1070" t="s">
        <v>576</v>
      </c>
      <c r="AMC8" s="736" t="s">
        <v>576</v>
      </c>
      <c r="AMD8" s="726" t="s">
        <v>576</v>
      </c>
      <c r="AME8" s="743" t="s">
        <v>576</v>
      </c>
      <c r="AMF8" s="743" t="s">
        <v>576</v>
      </c>
      <c r="AMG8" s="1070" t="s">
        <v>576</v>
      </c>
      <c r="AMH8" s="736" t="s">
        <v>576</v>
      </c>
      <c r="AMI8" s="736" t="s">
        <v>576</v>
      </c>
      <c r="AMJ8" s="743" t="s">
        <v>576</v>
      </c>
      <c r="AMK8" s="743" t="s">
        <v>576</v>
      </c>
      <c r="AML8" s="1070" t="s">
        <v>576</v>
      </c>
      <c r="AMM8" s="370" t="s">
        <v>2169</v>
      </c>
      <c r="AMN8" s="370">
        <v>11</v>
      </c>
      <c r="AMO8" s="370">
        <v>29</v>
      </c>
      <c r="AMP8" s="370">
        <v>22</v>
      </c>
      <c r="AMQ8" s="370" t="s">
        <v>2169</v>
      </c>
      <c r="AMR8" s="66">
        <v>31107</v>
      </c>
      <c r="AMS8" s="2069" t="s">
        <v>2169</v>
      </c>
      <c r="AMT8" s="371" t="s">
        <v>2169</v>
      </c>
      <c r="AMU8" s="371">
        <v>8</v>
      </c>
      <c r="AMV8" s="371">
        <v>31</v>
      </c>
      <c r="AMW8" s="371">
        <v>26</v>
      </c>
      <c r="AMX8" s="371" t="s">
        <v>2169</v>
      </c>
      <c r="AMY8" s="365">
        <v>30863</v>
      </c>
      <c r="AMZ8" s="1071" t="s">
        <v>2169</v>
      </c>
      <c r="ANA8" s="371" t="s">
        <v>2169</v>
      </c>
      <c r="ANB8" s="371">
        <v>11</v>
      </c>
      <c r="ANC8" s="371">
        <v>19</v>
      </c>
      <c r="AND8" s="371">
        <v>19</v>
      </c>
      <c r="ANE8" s="371" t="s">
        <v>2169</v>
      </c>
      <c r="ANF8" s="365">
        <v>30703</v>
      </c>
      <c r="ANG8" s="1071" t="s">
        <v>2169</v>
      </c>
      <c r="ANH8" s="370">
        <v>375</v>
      </c>
      <c r="ANI8" s="370">
        <v>1401</v>
      </c>
      <c r="ANJ8" s="376">
        <v>0.26766595289079231</v>
      </c>
      <c r="ANK8" s="376">
        <v>0.24514069678916237</v>
      </c>
      <c r="ANL8" s="376">
        <v>0.29146181738600491</v>
      </c>
      <c r="ANM8" s="370">
        <v>438</v>
      </c>
      <c r="ANN8" s="370">
        <v>1492</v>
      </c>
      <c r="ANO8" s="376">
        <v>0.29356568364611257</v>
      </c>
      <c r="ANP8" s="376">
        <v>0.27101196734098137</v>
      </c>
      <c r="ANQ8" s="376">
        <v>0.31717968467697516</v>
      </c>
      <c r="ANR8" s="370">
        <v>409</v>
      </c>
      <c r="ANS8" s="370">
        <v>1405</v>
      </c>
      <c r="ANT8" s="376">
        <v>0.29110320284697511</v>
      </c>
      <c r="ANU8" s="376">
        <v>0.26794501248297031</v>
      </c>
      <c r="ANV8" s="1071">
        <v>0.31540058234970664</v>
      </c>
      <c r="ANW8" s="69">
        <v>217</v>
      </c>
      <c r="ANX8" s="69">
        <v>1401</v>
      </c>
      <c r="ANY8" s="376">
        <v>0.15488936473947182</v>
      </c>
      <c r="ANZ8" s="376">
        <v>0.13689036202307303</v>
      </c>
      <c r="AOA8" s="376">
        <v>0.17477573814188355</v>
      </c>
      <c r="AOB8" s="69">
        <v>305</v>
      </c>
      <c r="AOC8" s="69">
        <v>1492</v>
      </c>
      <c r="AOD8" s="376">
        <v>0.20442359249329758</v>
      </c>
      <c r="AOE8" s="376">
        <v>0.18473182128760032</v>
      </c>
      <c r="AOF8" s="376">
        <v>0.22563349864720106</v>
      </c>
      <c r="AOG8" s="69">
        <v>234</v>
      </c>
      <c r="AOH8" s="69">
        <v>1405</v>
      </c>
      <c r="AOI8" s="376">
        <v>0.16654804270462634</v>
      </c>
      <c r="AOJ8" s="376">
        <v>0.1479812108942048</v>
      </c>
      <c r="AOK8" s="1071">
        <v>0.18693330760361171</v>
      </c>
      <c r="AOL8" s="704">
        <v>9.6774193548387094E-2</v>
      </c>
      <c r="AOM8" s="704">
        <v>8.276774760116061E-2</v>
      </c>
      <c r="AON8" s="704">
        <v>0.112859249108428</v>
      </c>
      <c r="AOO8" s="1037">
        <v>143.86008007791401</v>
      </c>
      <c r="AOP8" s="1037">
        <v>1486.5541608051101</v>
      </c>
      <c r="AOQ8" s="704">
        <v>9.7489784004670205E-2</v>
      </c>
      <c r="AOR8" s="704">
        <v>8.3526643695934599E-2</v>
      </c>
      <c r="AOS8" s="704">
        <v>0.11349806651494899</v>
      </c>
      <c r="AOT8" s="1037">
        <v>147.03948080043301</v>
      </c>
      <c r="AOU8" s="1037">
        <v>1508.2552731206099</v>
      </c>
      <c r="AOV8" s="704">
        <v>0.11181102362204699</v>
      </c>
      <c r="AOW8" s="704">
        <v>9.6185411571077795E-2</v>
      </c>
      <c r="AOX8" s="704">
        <v>0.12961104186903399</v>
      </c>
      <c r="AOY8" s="1037">
        <v>152.93091430914299</v>
      </c>
      <c r="AOZ8" s="1037">
        <v>1367.7624026240301</v>
      </c>
      <c r="APA8" s="704">
        <v>0.12829682610639201</v>
      </c>
      <c r="APB8" s="704">
        <v>0.11160647895175799</v>
      </c>
      <c r="APC8" s="704">
        <v>0.14706995497772099</v>
      </c>
      <c r="APD8" s="1037">
        <v>175.41880341880301</v>
      </c>
      <c r="APE8" s="1037">
        <v>1367.2887221179899</v>
      </c>
      <c r="APF8" s="704">
        <v>0.120226925594589</v>
      </c>
      <c r="APG8" s="704">
        <v>0.104323851166886</v>
      </c>
      <c r="APH8" s="704">
        <v>0.13818025486192601</v>
      </c>
      <c r="API8" s="1037">
        <v>170.63588175331299</v>
      </c>
      <c r="APJ8" s="1041">
        <v>1419.2817533129501</v>
      </c>
      <c r="APK8" s="1036">
        <v>0.11431897555296899</v>
      </c>
      <c r="APL8" s="1036">
        <v>9.88196428352585E-2</v>
      </c>
      <c r="APM8" s="1036">
        <v>0.13189350519682599</v>
      </c>
      <c r="APN8" s="1041">
        <v>162.79591402426101</v>
      </c>
      <c r="APO8" s="1066">
        <v>1424.0497978293299</v>
      </c>
      <c r="APP8" s="755" t="s">
        <v>576</v>
      </c>
      <c r="APQ8" s="755" t="s">
        <v>576</v>
      </c>
      <c r="APR8" s="755" t="s">
        <v>576</v>
      </c>
      <c r="APS8" s="755" t="s">
        <v>576</v>
      </c>
      <c r="APT8" s="755" t="s">
        <v>576</v>
      </c>
      <c r="APU8" s="755" t="s">
        <v>576</v>
      </c>
      <c r="APV8" s="755" t="s">
        <v>576</v>
      </c>
      <c r="APW8" s="913" t="s">
        <v>576</v>
      </c>
      <c r="APX8" s="756" t="s">
        <v>576</v>
      </c>
      <c r="APY8" s="756" t="s">
        <v>576</v>
      </c>
      <c r="APZ8" s="756" t="s">
        <v>576</v>
      </c>
      <c r="AQA8" s="756" t="s">
        <v>576</v>
      </c>
      <c r="AQB8" s="756" t="s">
        <v>576</v>
      </c>
      <c r="AQC8" s="756" t="s">
        <v>576</v>
      </c>
      <c r="AQD8" s="756" t="s">
        <v>576</v>
      </c>
      <c r="AQE8" s="913" t="s">
        <v>576</v>
      </c>
      <c r="AQF8" s="755" t="s">
        <v>576</v>
      </c>
      <c r="AQG8" s="755" t="s">
        <v>576</v>
      </c>
      <c r="AQH8" s="755" t="s">
        <v>576</v>
      </c>
      <c r="AQI8" s="755" t="s">
        <v>576</v>
      </c>
      <c r="AQJ8" s="755" t="s">
        <v>576</v>
      </c>
      <c r="AQK8" s="755" t="s">
        <v>576</v>
      </c>
      <c r="AQL8" s="755" t="s">
        <v>576</v>
      </c>
      <c r="AQM8" s="913" t="s">
        <v>576</v>
      </c>
      <c r="AQN8" s="755" t="s">
        <v>576</v>
      </c>
      <c r="AQO8" s="755" t="s">
        <v>576</v>
      </c>
      <c r="AQP8" s="755" t="s">
        <v>576</v>
      </c>
      <c r="AQQ8" s="755" t="s">
        <v>576</v>
      </c>
      <c r="AQR8" s="755" t="s">
        <v>576</v>
      </c>
      <c r="AQS8" s="755" t="s">
        <v>576</v>
      </c>
      <c r="AQT8" s="755" t="s">
        <v>576</v>
      </c>
      <c r="AQU8" s="913" t="s">
        <v>576</v>
      </c>
      <c r="AQV8" s="772" t="s">
        <v>576</v>
      </c>
      <c r="AQW8" s="766" t="s">
        <v>576</v>
      </c>
      <c r="AQX8" s="766" t="s">
        <v>576</v>
      </c>
      <c r="AQY8" s="766" t="s">
        <v>576</v>
      </c>
      <c r="AQZ8" s="766" t="s">
        <v>576</v>
      </c>
      <c r="ARA8" s="766" t="s">
        <v>576</v>
      </c>
      <c r="ARB8" s="766" t="s">
        <v>576</v>
      </c>
      <c r="ARC8" s="766" t="s">
        <v>576</v>
      </c>
      <c r="ARD8" s="766" t="s">
        <v>576</v>
      </c>
      <c r="ARE8" s="766" t="s">
        <v>576</v>
      </c>
      <c r="ARF8" s="766" t="s">
        <v>576</v>
      </c>
      <c r="ARG8" s="913" t="s">
        <v>576</v>
      </c>
      <c r="ARH8" s="775">
        <v>10757</v>
      </c>
      <c r="ARI8" s="775">
        <v>1054</v>
      </c>
      <c r="ARJ8" s="769">
        <v>9.7982708933717577E-2</v>
      </c>
      <c r="ARK8" s="775">
        <v>6230</v>
      </c>
      <c r="ARL8" s="775">
        <v>580</v>
      </c>
      <c r="ARM8" s="769">
        <v>9.3097913322632425E-2</v>
      </c>
      <c r="ARN8" s="775">
        <v>59</v>
      </c>
      <c r="ARO8" s="775">
        <v>27</v>
      </c>
      <c r="ARP8" s="769">
        <v>0.4576271186440678</v>
      </c>
      <c r="ARQ8" s="801" t="s">
        <v>576</v>
      </c>
      <c r="ARR8" s="801" t="s">
        <v>576</v>
      </c>
      <c r="ARS8" s="1072" t="s">
        <v>576</v>
      </c>
      <c r="ART8" s="766" t="s">
        <v>576</v>
      </c>
      <c r="ARU8" s="766" t="s">
        <v>576</v>
      </c>
      <c r="ARV8" s="766" t="s">
        <v>576</v>
      </c>
      <c r="ARW8" s="766" t="s">
        <v>576</v>
      </c>
      <c r="ARX8" s="766" t="s">
        <v>576</v>
      </c>
      <c r="ARY8" s="766" t="s">
        <v>576</v>
      </c>
      <c r="ARZ8" s="766" t="s">
        <v>576</v>
      </c>
      <c r="ASA8" s="766" t="s">
        <v>576</v>
      </c>
      <c r="ASB8" s="766" t="s">
        <v>576</v>
      </c>
      <c r="ASC8" s="766" t="s">
        <v>576</v>
      </c>
      <c r="ASD8" s="766" t="s">
        <v>576</v>
      </c>
      <c r="ASE8" s="766" t="s">
        <v>576</v>
      </c>
      <c r="ASF8" s="766" t="s">
        <v>576</v>
      </c>
      <c r="ASG8" s="766" t="s">
        <v>576</v>
      </c>
      <c r="ASH8" s="766" t="s">
        <v>576</v>
      </c>
      <c r="ASI8" s="766" t="s">
        <v>576</v>
      </c>
      <c r="ASJ8" s="766" t="s">
        <v>576</v>
      </c>
      <c r="ASK8" s="766" t="s">
        <v>576</v>
      </c>
      <c r="ASL8" s="766" t="s">
        <v>576</v>
      </c>
      <c r="ASM8" s="766" t="s">
        <v>576</v>
      </c>
      <c r="ASN8" s="766" t="s">
        <v>576</v>
      </c>
      <c r="ASO8" s="766" t="s">
        <v>576</v>
      </c>
      <c r="ASP8" s="766" t="s">
        <v>576</v>
      </c>
      <c r="ASQ8" s="766" t="s">
        <v>576</v>
      </c>
      <c r="ASR8" s="766" t="s">
        <v>576</v>
      </c>
      <c r="ASS8" s="766" t="s">
        <v>576</v>
      </c>
      <c r="AST8" s="766" t="s">
        <v>576</v>
      </c>
      <c r="ASU8" s="913" t="s">
        <v>576</v>
      </c>
      <c r="ASV8" s="768">
        <v>987</v>
      </c>
      <c r="ASW8" s="769">
        <v>0.10858085808580858</v>
      </c>
      <c r="ASX8" s="768">
        <v>8119</v>
      </c>
      <c r="ASY8" s="769">
        <v>0.89317931793179317</v>
      </c>
      <c r="ASZ8" s="768">
        <v>0</v>
      </c>
      <c r="ATA8" s="769">
        <v>0</v>
      </c>
      <c r="ATB8" s="768">
        <v>9090</v>
      </c>
      <c r="ATC8" s="768">
        <v>605</v>
      </c>
      <c r="ATD8" s="769">
        <v>8.4852734922861148E-2</v>
      </c>
      <c r="ATE8" s="768">
        <v>6513</v>
      </c>
      <c r="ATF8" s="769">
        <v>0.91346423562412338</v>
      </c>
      <c r="ATG8" s="768">
        <v>12</v>
      </c>
      <c r="ATH8" s="769">
        <v>1.6830294530154279E-3</v>
      </c>
      <c r="ATI8" s="768">
        <v>7130</v>
      </c>
      <c r="ATJ8" s="768">
        <v>1</v>
      </c>
      <c r="ATK8" s="769">
        <v>1.6666666666666666E-2</v>
      </c>
      <c r="ATL8" s="768">
        <v>58</v>
      </c>
      <c r="ATM8" s="769">
        <v>0.96666666666666667</v>
      </c>
      <c r="ATN8" s="768">
        <v>0</v>
      </c>
      <c r="ATO8" s="769">
        <v>0</v>
      </c>
      <c r="ATP8" s="768">
        <v>60</v>
      </c>
      <c r="ATQ8" s="768" t="s">
        <v>576</v>
      </c>
      <c r="ATR8" s="768" t="s">
        <v>576</v>
      </c>
      <c r="ATS8" s="768" t="s">
        <v>576</v>
      </c>
      <c r="ATT8" s="768" t="s">
        <v>576</v>
      </c>
      <c r="ATU8" s="768" t="s">
        <v>576</v>
      </c>
      <c r="ATV8" s="768" t="s">
        <v>576</v>
      </c>
      <c r="ATW8" s="1051" t="s">
        <v>576</v>
      </c>
      <c r="ATX8" s="933" t="s">
        <v>576</v>
      </c>
      <c r="ATY8" s="933" t="s">
        <v>576</v>
      </c>
      <c r="ATZ8" s="933" t="s">
        <v>576</v>
      </c>
      <c r="AUA8" s="933" t="s">
        <v>576</v>
      </c>
      <c r="AUB8" s="933" t="s">
        <v>576</v>
      </c>
      <c r="AUC8" s="933" t="s">
        <v>576</v>
      </c>
      <c r="AUD8" s="933" t="s">
        <v>576</v>
      </c>
      <c r="AUE8" s="933" t="s">
        <v>576</v>
      </c>
      <c r="AUF8" s="933" t="s">
        <v>576</v>
      </c>
      <c r="AUG8" s="933" t="s">
        <v>576</v>
      </c>
      <c r="AUH8" s="933" t="s">
        <v>576</v>
      </c>
      <c r="AUI8" s="933" t="s">
        <v>576</v>
      </c>
      <c r="AUJ8" s="933" t="s">
        <v>576</v>
      </c>
      <c r="AUK8" s="933" t="s">
        <v>576</v>
      </c>
      <c r="AUL8" s="933" t="s">
        <v>576</v>
      </c>
      <c r="AUM8" s="933" t="s">
        <v>576</v>
      </c>
      <c r="AUN8" s="933" t="s">
        <v>576</v>
      </c>
      <c r="AUO8" s="933" t="s">
        <v>576</v>
      </c>
      <c r="AUP8" s="933" t="s">
        <v>576</v>
      </c>
      <c r="AUQ8" s="913" t="s">
        <v>576</v>
      </c>
      <c r="AUR8" s="933" t="s">
        <v>576</v>
      </c>
      <c r="AUS8" s="933" t="s">
        <v>576</v>
      </c>
      <c r="AUT8" s="933" t="s">
        <v>576</v>
      </c>
      <c r="AUU8" s="933" t="s">
        <v>576</v>
      </c>
      <c r="AUV8" s="933" t="s">
        <v>576</v>
      </c>
      <c r="AUW8" s="933" t="s">
        <v>576</v>
      </c>
      <c r="AUX8" s="933" t="s">
        <v>576</v>
      </c>
      <c r="AUY8" s="933" t="s">
        <v>576</v>
      </c>
      <c r="AUZ8" s="933" t="s">
        <v>576</v>
      </c>
      <c r="AVA8" s="933" t="s">
        <v>576</v>
      </c>
      <c r="AVB8" s="933" t="s">
        <v>576</v>
      </c>
      <c r="AVC8" s="933" t="s">
        <v>576</v>
      </c>
      <c r="AVD8" s="933" t="s">
        <v>576</v>
      </c>
      <c r="AVE8" s="933" t="s">
        <v>576</v>
      </c>
      <c r="AVF8" s="933" t="s">
        <v>576</v>
      </c>
      <c r="AVG8" s="933" t="s">
        <v>576</v>
      </c>
      <c r="AVH8" s="933" t="s">
        <v>576</v>
      </c>
      <c r="AVI8" s="933" t="s">
        <v>576</v>
      </c>
      <c r="AVJ8" s="933" t="s">
        <v>576</v>
      </c>
      <c r="AVK8" s="913" t="s">
        <v>576</v>
      </c>
      <c r="AVL8" s="933" t="s">
        <v>576</v>
      </c>
      <c r="AVM8" s="933" t="s">
        <v>576</v>
      </c>
      <c r="AVN8" s="933" t="s">
        <v>576</v>
      </c>
      <c r="AVO8" s="933" t="s">
        <v>576</v>
      </c>
      <c r="AVP8" s="933" t="s">
        <v>576</v>
      </c>
      <c r="AVQ8" s="933" t="s">
        <v>576</v>
      </c>
      <c r="AVR8" s="933" t="s">
        <v>576</v>
      </c>
      <c r="AVS8" s="933" t="s">
        <v>576</v>
      </c>
      <c r="AVT8" s="933" t="s">
        <v>576</v>
      </c>
      <c r="AVU8" s="933" t="s">
        <v>576</v>
      </c>
      <c r="AVV8" s="933" t="s">
        <v>576</v>
      </c>
      <c r="AVW8" s="933" t="s">
        <v>576</v>
      </c>
      <c r="AVX8" s="933" t="s">
        <v>576</v>
      </c>
      <c r="AVY8" s="933" t="s">
        <v>576</v>
      </c>
      <c r="AVZ8" s="933" t="s">
        <v>576</v>
      </c>
      <c r="AWA8" s="933" t="s">
        <v>576</v>
      </c>
      <c r="AWB8" s="933" t="s">
        <v>576</v>
      </c>
      <c r="AWC8" s="933" t="s">
        <v>576</v>
      </c>
      <c r="AWD8" s="933" t="s">
        <v>576</v>
      </c>
      <c r="AWE8" s="913" t="s">
        <v>576</v>
      </c>
      <c r="AWF8" s="933" t="s">
        <v>576</v>
      </c>
      <c r="AWG8" s="933" t="s">
        <v>576</v>
      </c>
      <c r="AWH8" s="933" t="s">
        <v>576</v>
      </c>
      <c r="AWI8" s="933" t="s">
        <v>576</v>
      </c>
      <c r="AWJ8" s="933" t="s">
        <v>576</v>
      </c>
      <c r="AWK8" s="933" t="s">
        <v>576</v>
      </c>
      <c r="AWL8" s="933" t="s">
        <v>576</v>
      </c>
      <c r="AWM8" s="933" t="s">
        <v>576</v>
      </c>
      <c r="AWN8" s="933" t="s">
        <v>576</v>
      </c>
      <c r="AWO8" s="933" t="s">
        <v>576</v>
      </c>
      <c r="AWP8" s="933" t="s">
        <v>576</v>
      </c>
      <c r="AWQ8" s="933" t="s">
        <v>576</v>
      </c>
      <c r="AWR8" s="933" t="s">
        <v>576</v>
      </c>
      <c r="AWS8" s="933" t="s">
        <v>576</v>
      </c>
      <c r="AWT8" s="933" t="s">
        <v>576</v>
      </c>
      <c r="AWU8" s="933" t="s">
        <v>576</v>
      </c>
      <c r="AWV8" s="933" t="s">
        <v>576</v>
      </c>
      <c r="AWW8" s="933" t="s">
        <v>576</v>
      </c>
      <c r="AWX8" s="933" t="s">
        <v>576</v>
      </c>
      <c r="AWY8" s="913" t="s">
        <v>576</v>
      </c>
      <c r="AWZ8" s="1048">
        <v>1467</v>
      </c>
      <c r="AXA8" s="933">
        <v>44</v>
      </c>
      <c r="AXB8" s="933">
        <f t="shared" ref="AXB8:AXB17" si="0">AWZ8-AXA8</f>
        <v>1423</v>
      </c>
      <c r="AXC8" s="1048">
        <v>1121</v>
      </c>
      <c r="AXD8" s="904">
        <f>AXC8/AWZ8</f>
        <v>0.76414451261077032</v>
      </c>
      <c r="AXE8" s="1049">
        <v>0.74199999999999999</v>
      </c>
      <c r="AXF8" s="1054">
        <v>0.78500000000000003</v>
      </c>
      <c r="AXG8" s="1048">
        <v>1538</v>
      </c>
      <c r="AXH8" s="933">
        <v>59</v>
      </c>
      <c r="AXI8" s="933">
        <v>1479</v>
      </c>
      <c r="AXJ8" s="1048">
        <v>1199</v>
      </c>
      <c r="AXK8" s="904">
        <f t="shared" ref="AXK8:AXK17" si="1">AXJ8/AXG8</f>
        <v>0.77958387516254879</v>
      </c>
      <c r="AXL8" s="904">
        <v>0.75800000000000001</v>
      </c>
      <c r="AXM8" s="1057">
        <v>0.8</v>
      </c>
      <c r="AXN8" s="1048">
        <v>1449</v>
      </c>
      <c r="AXO8" s="933">
        <v>56</v>
      </c>
      <c r="AXP8" s="933">
        <v>1393</v>
      </c>
      <c r="AXQ8" s="1">
        <v>1103</v>
      </c>
      <c r="AXR8" s="904">
        <v>0.76121463077984819</v>
      </c>
      <c r="AXS8" s="931">
        <v>0.73899999999999999</v>
      </c>
      <c r="AXT8" s="1074">
        <v>0.78200000000000003</v>
      </c>
    </row>
    <row r="9" spans="1:1320" ht="15" x14ac:dyDescent="0.25">
      <c r="A9" s="2056"/>
      <c r="B9" s="14" t="s">
        <v>588</v>
      </c>
      <c r="C9" s="973" t="s">
        <v>784</v>
      </c>
      <c r="D9" s="1">
        <v>22</v>
      </c>
      <c r="E9" s="1">
        <v>42</v>
      </c>
      <c r="F9" s="21">
        <v>0.52380952380952406</v>
      </c>
      <c r="G9" s="21">
        <v>0.37722464131345002</v>
      </c>
      <c r="H9" s="21">
        <v>0.66640398769294507</v>
      </c>
      <c r="I9" s="1">
        <v>19</v>
      </c>
      <c r="J9" s="1">
        <v>41</v>
      </c>
      <c r="K9" s="21">
        <v>0.46341463414634099</v>
      </c>
      <c r="L9" s="21">
        <v>0.32056233976336101</v>
      </c>
      <c r="M9" s="21">
        <v>0.61253528732330498</v>
      </c>
      <c r="N9" s="1">
        <v>26</v>
      </c>
      <c r="O9" s="1">
        <v>48</v>
      </c>
      <c r="P9" s="21">
        <v>0.54166666666666696</v>
      </c>
      <c r="Q9" s="21">
        <v>0.40291074545649797</v>
      </c>
      <c r="R9" s="21">
        <v>0.67424757707132499</v>
      </c>
      <c r="S9" s="1">
        <v>24</v>
      </c>
      <c r="T9" s="1">
        <v>43</v>
      </c>
      <c r="U9" s="21">
        <v>0.55813953488372103</v>
      </c>
      <c r="V9" s="21">
        <v>0.41107614452824104</v>
      </c>
      <c r="W9" s="21">
        <v>0.69566690160829492</v>
      </c>
      <c r="X9" s="1">
        <v>16</v>
      </c>
      <c r="Y9" s="1">
        <v>25</v>
      </c>
      <c r="Z9" s="21">
        <v>0.64</v>
      </c>
      <c r="AA9" s="21">
        <v>0.44518497748164898</v>
      </c>
      <c r="AB9" s="21">
        <v>0.79752119225541807</v>
      </c>
      <c r="AC9" s="1">
        <v>15</v>
      </c>
      <c r="AD9" s="1">
        <v>26</v>
      </c>
      <c r="AE9" s="21">
        <v>0.57692307692307698</v>
      </c>
      <c r="AF9" s="21">
        <v>0.38948613746591698</v>
      </c>
      <c r="AG9" s="21">
        <v>0.74455556686343405</v>
      </c>
      <c r="AH9" s="1">
        <v>14</v>
      </c>
      <c r="AI9" s="1">
        <v>18</v>
      </c>
      <c r="AJ9" s="21">
        <v>0.77800000000000002</v>
      </c>
      <c r="AK9" s="21">
        <v>0.54785415683787397</v>
      </c>
      <c r="AL9" s="750">
        <v>0.90999071891398298</v>
      </c>
      <c r="AM9" s="1">
        <v>42</v>
      </c>
      <c r="AN9" s="1">
        <v>1809</v>
      </c>
      <c r="AO9" s="22">
        <v>23.2</v>
      </c>
      <c r="AP9" s="22">
        <v>16.7</v>
      </c>
      <c r="AQ9" s="22">
        <v>31.4</v>
      </c>
      <c r="AR9" s="311" t="s">
        <v>2155</v>
      </c>
      <c r="AS9" s="1">
        <v>41</v>
      </c>
      <c r="AT9" s="1">
        <v>1761</v>
      </c>
      <c r="AU9" s="22">
        <v>23.3</v>
      </c>
      <c r="AV9" s="22">
        <v>16.7</v>
      </c>
      <c r="AW9" s="22">
        <v>31.6</v>
      </c>
      <c r="AX9" s="311" t="s">
        <v>2155</v>
      </c>
      <c r="AY9" s="1">
        <v>48</v>
      </c>
      <c r="AZ9" s="1">
        <v>1705</v>
      </c>
      <c r="BA9" s="22">
        <v>28.2</v>
      </c>
      <c r="BB9" s="22">
        <v>20.8</v>
      </c>
      <c r="BC9" s="22">
        <v>37.299999999999997</v>
      </c>
      <c r="BD9" s="311" t="s">
        <v>2154</v>
      </c>
      <c r="BE9" s="1">
        <v>43</v>
      </c>
      <c r="BF9" s="1">
        <v>1736</v>
      </c>
      <c r="BG9" s="1">
        <v>24.8</v>
      </c>
      <c r="BH9" s="1">
        <v>17.899999999999999</v>
      </c>
      <c r="BI9" s="1">
        <v>33.4</v>
      </c>
      <c r="BJ9" s="311" t="s">
        <v>2154</v>
      </c>
      <c r="BK9" s="1">
        <v>25</v>
      </c>
      <c r="BL9" s="1">
        <v>1774</v>
      </c>
      <c r="BM9" s="1">
        <v>14.1</v>
      </c>
      <c r="BN9" s="1">
        <v>9.1</v>
      </c>
      <c r="BO9" s="1">
        <v>20.8</v>
      </c>
      <c r="BP9" s="311" t="s">
        <v>2155</v>
      </c>
      <c r="BQ9" s="1">
        <v>26</v>
      </c>
      <c r="BR9" s="1">
        <v>1735</v>
      </c>
      <c r="BS9" s="1">
        <v>15</v>
      </c>
      <c r="BT9" s="1">
        <v>9.8000000000000007</v>
      </c>
      <c r="BU9" s="1">
        <v>22</v>
      </c>
      <c r="BV9" s="311" t="s">
        <v>2155</v>
      </c>
      <c r="BW9" s="1">
        <v>18</v>
      </c>
      <c r="BX9" s="1">
        <v>1714</v>
      </c>
      <c r="BY9" s="22">
        <v>10.5017502917153</v>
      </c>
      <c r="BZ9" s="22">
        <v>6.2240027890312302</v>
      </c>
      <c r="CA9" s="313">
        <v>16.597293038231001</v>
      </c>
      <c r="CB9" s="968" t="s">
        <v>2155</v>
      </c>
      <c r="CC9" s="23">
        <v>115527</v>
      </c>
      <c r="CD9" s="23">
        <v>116404.69</v>
      </c>
      <c r="CE9" s="23">
        <v>117259.42</v>
      </c>
      <c r="CF9" s="23">
        <v>118078.12</v>
      </c>
      <c r="CG9" s="23">
        <v>118899.16</v>
      </c>
      <c r="CH9" s="23">
        <v>119694.37</v>
      </c>
      <c r="CI9" s="23">
        <v>120475.08</v>
      </c>
      <c r="CJ9" s="23">
        <v>121252.82</v>
      </c>
      <c r="CK9" s="23">
        <v>122052.25</v>
      </c>
      <c r="CL9" s="23">
        <v>122876.69</v>
      </c>
      <c r="CM9" s="23">
        <v>123720.42</v>
      </c>
      <c r="CN9" s="23">
        <v>124578.06</v>
      </c>
      <c r="CO9" s="23">
        <v>125440.57</v>
      </c>
      <c r="CP9" s="23">
        <v>126307.56</v>
      </c>
      <c r="CQ9" s="23">
        <v>127158.25</v>
      </c>
      <c r="CR9" s="23">
        <v>128003.16</v>
      </c>
      <c r="CS9" s="23">
        <v>128827.31</v>
      </c>
      <c r="CT9" s="23">
        <v>129618.5</v>
      </c>
      <c r="CU9" s="23">
        <v>130372.74</v>
      </c>
      <c r="CV9" s="23">
        <v>131099.35999999999</v>
      </c>
      <c r="CW9" s="23">
        <v>131802.48000000001</v>
      </c>
      <c r="CX9" s="23">
        <v>132493.68</v>
      </c>
      <c r="CY9" s="23">
        <v>133181.4</v>
      </c>
      <c r="CZ9" s="23">
        <v>133862.48000000001</v>
      </c>
      <c r="DA9" s="23">
        <v>134537.84</v>
      </c>
      <c r="DB9" s="134">
        <v>135206.9</v>
      </c>
      <c r="DC9" s="137">
        <v>5700</v>
      </c>
      <c r="DD9" s="137">
        <v>5700</v>
      </c>
      <c r="DE9" s="137">
        <v>5700</v>
      </c>
      <c r="DF9" s="137">
        <v>5600</v>
      </c>
      <c r="DG9" s="137">
        <v>5600</v>
      </c>
      <c r="DH9" s="137">
        <v>5600</v>
      </c>
      <c r="DI9" s="137">
        <v>5700</v>
      </c>
      <c r="DJ9" s="137">
        <v>5700</v>
      </c>
      <c r="DK9" s="137">
        <v>5700</v>
      </c>
      <c r="DL9" s="137">
        <v>5700</v>
      </c>
      <c r="DM9" s="137">
        <v>5800</v>
      </c>
      <c r="DN9" s="137">
        <v>5800</v>
      </c>
      <c r="DO9" s="137">
        <v>5800</v>
      </c>
      <c r="DP9" s="137">
        <v>5800</v>
      </c>
      <c r="DQ9" s="137">
        <v>5800</v>
      </c>
      <c r="DR9" s="137">
        <v>5800</v>
      </c>
      <c r="DS9" s="137">
        <v>5800</v>
      </c>
      <c r="DT9" s="137">
        <v>5800</v>
      </c>
      <c r="DU9" s="137">
        <v>5800</v>
      </c>
      <c r="DV9" s="137">
        <v>5800</v>
      </c>
      <c r="DW9" s="137">
        <v>5800</v>
      </c>
      <c r="DX9" s="137">
        <v>5800</v>
      </c>
      <c r="DY9" s="137">
        <v>5800</v>
      </c>
      <c r="DZ9" s="137">
        <v>5800</v>
      </c>
      <c r="EA9" s="137">
        <v>5800</v>
      </c>
      <c r="EB9" s="135">
        <v>5900</v>
      </c>
      <c r="EC9" s="137">
        <v>6100</v>
      </c>
      <c r="ED9" s="137">
        <v>6300</v>
      </c>
      <c r="EE9" s="137">
        <v>6400</v>
      </c>
      <c r="EF9" s="137">
        <v>6500</v>
      </c>
      <c r="EG9" s="137">
        <v>6500</v>
      </c>
      <c r="EH9" s="137">
        <v>6500</v>
      </c>
      <c r="EI9" s="137">
        <v>6500</v>
      </c>
      <c r="EJ9" s="137">
        <v>6400</v>
      </c>
      <c r="EK9" s="137">
        <v>6300</v>
      </c>
      <c r="EL9" s="137">
        <v>6300</v>
      </c>
      <c r="EM9" s="137">
        <v>6400</v>
      </c>
      <c r="EN9" s="137">
        <v>6400</v>
      </c>
      <c r="EO9" s="137">
        <v>6400</v>
      </c>
      <c r="EP9" s="137">
        <v>6500</v>
      </c>
      <c r="EQ9" s="137">
        <v>6500</v>
      </c>
      <c r="ER9" s="137">
        <v>6500</v>
      </c>
      <c r="ES9" s="137">
        <v>6500</v>
      </c>
      <c r="ET9" s="137">
        <v>6500</v>
      </c>
      <c r="EU9" s="137">
        <v>6500</v>
      </c>
      <c r="EV9" s="137">
        <v>6500</v>
      </c>
      <c r="EW9" s="137">
        <v>6500</v>
      </c>
      <c r="EX9" s="137">
        <v>6500</v>
      </c>
      <c r="EY9" s="137">
        <v>6500</v>
      </c>
      <c r="EZ9" s="137">
        <v>6500</v>
      </c>
      <c r="FA9" s="137">
        <v>6500</v>
      </c>
      <c r="FB9" s="135">
        <v>6500</v>
      </c>
      <c r="FC9" s="137">
        <v>5800</v>
      </c>
      <c r="FD9" s="137">
        <v>5800</v>
      </c>
      <c r="FE9" s="137">
        <v>5900</v>
      </c>
      <c r="FF9" s="137">
        <v>6000</v>
      </c>
      <c r="FG9" s="137">
        <v>6200</v>
      </c>
      <c r="FH9" s="137">
        <v>6400</v>
      </c>
      <c r="FI9" s="137">
        <v>6500</v>
      </c>
      <c r="FJ9" s="137">
        <v>6600</v>
      </c>
      <c r="FK9" s="137">
        <v>6700</v>
      </c>
      <c r="FL9" s="137">
        <v>6700</v>
      </c>
      <c r="FM9" s="137">
        <v>6700</v>
      </c>
      <c r="FN9" s="137">
        <v>6700</v>
      </c>
      <c r="FO9" s="137">
        <v>6600</v>
      </c>
      <c r="FP9" s="137">
        <v>6600</v>
      </c>
      <c r="FQ9" s="137">
        <v>6600</v>
      </c>
      <c r="FR9" s="137">
        <v>6600</v>
      </c>
      <c r="FS9" s="137">
        <v>6600</v>
      </c>
      <c r="FT9" s="137">
        <v>6700</v>
      </c>
      <c r="FU9" s="137">
        <v>6700</v>
      </c>
      <c r="FV9" s="137">
        <v>6700</v>
      </c>
      <c r="FW9" s="137">
        <v>6700</v>
      </c>
      <c r="FX9" s="137">
        <v>6700</v>
      </c>
      <c r="FY9" s="137">
        <v>6800</v>
      </c>
      <c r="FZ9" s="137">
        <v>6700</v>
      </c>
      <c r="GA9" s="137">
        <v>6700</v>
      </c>
      <c r="GB9" s="135">
        <v>6700</v>
      </c>
      <c r="GC9" s="137">
        <v>6400</v>
      </c>
      <c r="GD9" s="137">
        <v>6600</v>
      </c>
      <c r="GE9" s="137">
        <v>6500</v>
      </c>
      <c r="GF9" s="137">
        <v>6300</v>
      </c>
      <c r="GG9" s="137">
        <v>6300</v>
      </c>
      <c r="GH9" s="137">
        <v>6200</v>
      </c>
      <c r="GI9" s="137">
        <v>6200</v>
      </c>
      <c r="GJ9" s="137">
        <v>6300</v>
      </c>
      <c r="GK9" s="137">
        <v>6400</v>
      </c>
      <c r="GL9" s="137">
        <v>6600</v>
      </c>
      <c r="GM9" s="137">
        <v>6700</v>
      </c>
      <c r="GN9" s="137">
        <v>6900</v>
      </c>
      <c r="GO9" s="137">
        <v>7000</v>
      </c>
      <c r="GP9" s="137">
        <v>7100</v>
      </c>
      <c r="GQ9" s="137">
        <v>7200</v>
      </c>
      <c r="GR9" s="137">
        <v>7200</v>
      </c>
      <c r="GS9" s="137">
        <v>7100</v>
      </c>
      <c r="GT9" s="137">
        <v>7100</v>
      </c>
      <c r="GU9" s="137">
        <v>7000</v>
      </c>
      <c r="GV9" s="137">
        <v>7000</v>
      </c>
      <c r="GW9" s="137">
        <v>7000</v>
      </c>
      <c r="GX9" s="137">
        <v>7100</v>
      </c>
      <c r="GY9" s="137">
        <v>7100</v>
      </c>
      <c r="GZ9" s="137">
        <v>7200</v>
      </c>
      <c r="HA9" s="137">
        <v>7200</v>
      </c>
      <c r="HB9" s="135">
        <v>7200</v>
      </c>
      <c r="HC9" s="126">
        <v>1.7346938775510203</v>
      </c>
      <c r="HD9" s="22">
        <v>1.3856118572407039</v>
      </c>
      <c r="HE9" s="22">
        <v>2.1449758432428361</v>
      </c>
      <c r="HF9" s="23">
        <v>85</v>
      </c>
      <c r="HG9" s="23">
        <v>49000</v>
      </c>
      <c r="HH9" s="22">
        <v>2.62</v>
      </c>
      <c r="HI9" s="22">
        <v>2.1905763972110162</v>
      </c>
      <c r="HJ9" s="22">
        <v>3.1089992569593319</v>
      </c>
      <c r="HK9" s="23">
        <v>131</v>
      </c>
      <c r="HL9" s="23">
        <v>50000</v>
      </c>
      <c r="HM9" s="22">
        <v>1.5973180832183003</v>
      </c>
      <c r="HN9" s="22">
        <v>1.268501123923198</v>
      </c>
      <c r="HO9" s="22">
        <v>1.9853205320475065</v>
      </c>
      <c r="HP9" s="23">
        <v>81</v>
      </c>
      <c r="HQ9" s="23">
        <v>50710</v>
      </c>
      <c r="HR9" s="22">
        <v>1.8173291124399111</v>
      </c>
      <c r="HS9" s="22">
        <v>1.4668191410335198</v>
      </c>
      <c r="HT9" s="22">
        <v>2.2263509404254629</v>
      </c>
      <c r="HU9" s="23">
        <v>93</v>
      </c>
      <c r="HV9" s="23">
        <v>51174</v>
      </c>
      <c r="HW9" s="22">
        <v>2.1045247281655559</v>
      </c>
      <c r="HX9" s="22">
        <v>1.726382425441048</v>
      </c>
      <c r="HY9" s="22">
        <v>2.5408766960968636</v>
      </c>
      <c r="HZ9" s="23">
        <v>108</v>
      </c>
      <c r="IA9" s="134">
        <v>51318</v>
      </c>
      <c r="IB9" s="25" t="s">
        <v>576</v>
      </c>
      <c r="IC9" s="25" t="s">
        <v>576</v>
      </c>
      <c r="ID9" s="25" t="s">
        <v>576</v>
      </c>
      <c r="IE9" s="25" t="s">
        <v>576</v>
      </c>
      <c r="IF9" s="25" t="s">
        <v>576</v>
      </c>
      <c r="IG9" s="22">
        <v>0.58823529411764697</v>
      </c>
      <c r="IH9" s="22">
        <v>0.39687988277295899</v>
      </c>
      <c r="II9" s="22">
        <v>0.83974245872171904</v>
      </c>
      <c r="IJ9" s="1">
        <v>30</v>
      </c>
      <c r="IK9" s="1">
        <v>51000</v>
      </c>
      <c r="IL9" s="22">
        <v>0.56949844860767496</v>
      </c>
      <c r="IM9" s="22">
        <v>0.38140204896798902</v>
      </c>
      <c r="IN9" s="22">
        <v>0.81789476922718296</v>
      </c>
      <c r="IO9" s="1">
        <v>29</v>
      </c>
      <c r="IP9" s="1">
        <v>50922</v>
      </c>
      <c r="IQ9" s="22">
        <v>0.80118810333372403</v>
      </c>
      <c r="IR9" s="22">
        <v>0.574946415532405</v>
      </c>
      <c r="IS9" s="22">
        <v>1.0869021293183001</v>
      </c>
      <c r="IT9" s="1">
        <v>41</v>
      </c>
      <c r="IU9" s="1">
        <v>51174</v>
      </c>
      <c r="IV9" s="22">
        <v>0.98672754711140298</v>
      </c>
      <c r="IW9" s="22">
        <v>0.73468347015227997</v>
      </c>
      <c r="IX9" s="22">
        <v>1.2973644967032401</v>
      </c>
      <c r="IY9" s="1">
        <v>51</v>
      </c>
      <c r="IZ9" s="394">
        <v>51686</v>
      </c>
      <c r="JA9" s="26">
        <v>1.0204081632653099</v>
      </c>
      <c r="JB9" s="26">
        <v>0.75736660688697699</v>
      </c>
      <c r="JC9" s="26">
        <v>1.3452809523333999</v>
      </c>
      <c r="JD9" s="23">
        <v>50</v>
      </c>
      <c r="JE9" s="23">
        <v>49000</v>
      </c>
      <c r="JF9" s="26">
        <v>0.88235294117647101</v>
      </c>
      <c r="JG9" s="26">
        <v>0.64359428996538104</v>
      </c>
      <c r="JH9" s="26">
        <v>1.18065765680311</v>
      </c>
      <c r="JI9" s="23">
        <v>45</v>
      </c>
      <c r="JJ9" s="23">
        <v>51000</v>
      </c>
      <c r="JK9" s="26">
        <v>0.72660146891323996</v>
      </c>
      <c r="JL9" s="26">
        <v>0.51159448896559501</v>
      </c>
      <c r="JM9" s="26">
        <v>1.0015244126689999</v>
      </c>
      <c r="JN9" s="23">
        <v>37</v>
      </c>
      <c r="JO9" s="23">
        <v>50922</v>
      </c>
      <c r="JP9" s="26">
        <v>0.72302341032555595</v>
      </c>
      <c r="JQ9" s="26">
        <v>0.50907520551659102</v>
      </c>
      <c r="JR9" s="26">
        <v>0.99659253022884298</v>
      </c>
      <c r="JS9" s="23">
        <v>37</v>
      </c>
      <c r="JT9" s="23">
        <v>51174</v>
      </c>
      <c r="JU9" s="26">
        <v>0.73520876059281004</v>
      </c>
      <c r="JV9" s="26">
        <v>0.52027747639972399</v>
      </c>
      <c r="JW9" s="26">
        <v>1.0091314653728201</v>
      </c>
      <c r="JX9" s="23">
        <v>38</v>
      </c>
      <c r="JY9" s="134">
        <v>51686</v>
      </c>
      <c r="JZ9" s="21">
        <v>0.53602811950790863</v>
      </c>
      <c r="KA9" s="21">
        <v>0.50698089567473059</v>
      </c>
      <c r="KB9" s="21">
        <v>0.56483292695935949</v>
      </c>
      <c r="KC9" s="23">
        <v>610</v>
      </c>
      <c r="KD9" s="23">
        <v>1138</v>
      </c>
      <c r="KE9" s="21">
        <v>0.56909871244635191</v>
      </c>
      <c r="KF9" s="21">
        <v>0.54048151869448879</v>
      </c>
      <c r="KG9" s="21">
        <v>0.59726171310569176</v>
      </c>
      <c r="KH9" s="23">
        <v>663</v>
      </c>
      <c r="KI9" s="23">
        <v>1165</v>
      </c>
      <c r="KJ9" s="21">
        <v>0.63619909502262439</v>
      </c>
      <c r="KK9" s="21">
        <v>0.60740667374977664</v>
      </c>
      <c r="KL9" s="21">
        <v>0.66404782283815578</v>
      </c>
      <c r="KM9" s="23">
        <v>703</v>
      </c>
      <c r="KN9" s="23">
        <v>1105</v>
      </c>
      <c r="KO9" s="21">
        <v>0.68130921619293716</v>
      </c>
      <c r="KP9" s="21">
        <v>0.653945504361646</v>
      </c>
      <c r="KQ9" s="21">
        <v>0.70747707105580848</v>
      </c>
      <c r="KR9" s="23">
        <v>791</v>
      </c>
      <c r="KS9" s="1044">
        <v>1161</v>
      </c>
      <c r="KT9" s="919">
        <v>0.68300000000000005</v>
      </c>
      <c r="KU9" s="919">
        <v>0.65500000000000003</v>
      </c>
      <c r="KV9" s="919">
        <v>0.70899999999999996</v>
      </c>
      <c r="KW9" s="1044">
        <v>789</v>
      </c>
      <c r="KX9" s="1065">
        <v>1156</v>
      </c>
      <c r="KY9" s="1" t="s">
        <v>576</v>
      </c>
      <c r="KZ9" s="25" t="s">
        <v>576</v>
      </c>
      <c r="LA9" s="25" t="s">
        <v>576</v>
      </c>
      <c r="LB9" s="25" t="s">
        <v>576</v>
      </c>
      <c r="LC9" s="25" t="s">
        <v>576</v>
      </c>
      <c r="LD9" s="25" t="s">
        <v>576</v>
      </c>
      <c r="LE9" s="25" t="s">
        <v>576</v>
      </c>
      <c r="LF9" s="25" t="s">
        <v>576</v>
      </c>
      <c r="LG9" s="25" t="s">
        <v>576</v>
      </c>
      <c r="LH9" s="25" t="s">
        <v>576</v>
      </c>
      <c r="LI9" s="25" t="s">
        <v>576</v>
      </c>
      <c r="LJ9" s="25" t="s">
        <v>576</v>
      </c>
      <c r="LK9" s="25" t="s">
        <v>576</v>
      </c>
      <c r="LL9" s="25" t="s">
        <v>576</v>
      </c>
      <c r="LM9" s="25" t="s">
        <v>576</v>
      </c>
      <c r="LN9" s="25" t="s">
        <v>576</v>
      </c>
      <c r="LO9" s="25" t="s">
        <v>576</v>
      </c>
      <c r="LP9" s="25" t="s">
        <v>576</v>
      </c>
      <c r="LQ9" s="25" t="s">
        <v>576</v>
      </c>
      <c r="LR9" s="25" t="s">
        <v>576</v>
      </c>
      <c r="LS9" s="25" t="s">
        <v>576</v>
      </c>
      <c r="LT9" s="25" t="s">
        <v>576</v>
      </c>
      <c r="LU9" s="25" t="s">
        <v>576</v>
      </c>
      <c r="LV9" s="25" t="s">
        <v>576</v>
      </c>
      <c r="LW9" s="25" t="s">
        <v>576</v>
      </c>
      <c r="LX9" s="25" t="s">
        <v>576</v>
      </c>
      <c r="LY9" s="25" t="s">
        <v>576</v>
      </c>
      <c r="LZ9" s="25" t="s">
        <v>576</v>
      </c>
      <c r="MA9" s="25" t="s">
        <v>576</v>
      </c>
      <c r="MB9" s="25" t="s">
        <v>576</v>
      </c>
      <c r="MC9" s="25" t="s">
        <v>576</v>
      </c>
      <c r="MD9" s="25" t="s">
        <v>576</v>
      </c>
      <c r="ME9" s="25" t="s">
        <v>576</v>
      </c>
      <c r="MF9" s="25" t="s">
        <v>576</v>
      </c>
      <c r="MG9" s="25" t="s">
        <v>576</v>
      </c>
      <c r="MH9" s="25" t="s">
        <v>576</v>
      </c>
      <c r="MI9" s="25" t="s">
        <v>576</v>
      </c>
      <c r="MJ9" s="25" t="s">
        <v>576</v>
      </c>
      <c r="MK9" s="25" t="s">
        <v>576</v>
      </c>
      <c r="ML9" s="25" t="s">
        <v>576</v>
      </c>
      <c r="MM9" s="25" t="s">
        <v>576</v>
      </c>
      <c r="MN9" s="25" t="s">
        <v>576</v>
      </c>
      <c r="MO9" s="25" t="s">
        <v>576</v>
      </c>
      <c r="MP9" s="25" t="s">
        <v>576</v>
      </c>
      <c r="MQ9" s="25" t="s">
        <v>576</v>
      </c>
      <c r="MR9" s="25" t="s">
        <v>576</v>
      </c>
      <c r="MS9" s="25" t="s">
        <v>576</v>
      </c>
      <c r="MT9" s="25" t="s">
        <v>576</v>
      </c>
      <c r="MU9" s="25" t="s">
        <v>576</v>
      </c>
      <c r="MV9" s="25" t="s">
        <v>576</v>
      </c>
      <c r="MW9" s="25" t="s">
        <v>576</v>
      </c>
      <c r="MX9" s="25" t="s">
        <v>576</v>
      </c>
      <c r="MY9" s="25" t="s">
        <v>576</v>
      </c>
      <c r="MZ9" s="25" t="s">
        <v>576</v>
      </c>
      <c r="NA9" s="25" t="s">
        <v>576</v>
      </c>
      <c r="NB9" s="25" t="s">
        <v>576</v>
      </c>
      <c r="NC9" s="25" t="s">
        <v>576</v>
      </c>
      <c r="ND9" s="25" t="s">
        <v>576</v>
      </c>
      <c r="NE9" s="25" t="s">
        <v>576</v>
      </c>
      <c r="NF9" s="25" t="s">
        <v>576</v>
      </c>
      <c r="NG9" s="25" t="s">
        <v>576</v>
      </c>
      <c r="NH9" s="25" t="s">
        <v>576</v>
      </c>
      <c r="NI9" s="25" t="s">
        <v>576</v>
      </c>
      <c r="NJ9" s="25" t="s">
        <v>576</v>
      </c>
      <c r="NK9" s="25" t="s">
        <v>576</v>
      </c>
      <c r="NL9" s="25" t="s">
        <v>576</v>
      </c>
      <c r="NM9" s="25" t="s">
        <v>576</v>
      </c>
      <c r="NN9" s="25" t="s">
        <v>576</v>
      </c>
      <c r="NO9" s="25" t="s">
        <v>576</v>
      </c>
      <c r="NP9" s="25" t="s">
        <v>576</v>
      </c>
      <c r="NQ9" s="25" t="s">
        <v>576</v>
      </c>
      <c r="NR9" s="25" t="s">
        <v>576</v>
      </c>
      <c r="NS9" s="25" t="s">
        <v>576</v>
      </c>
      <c r="NT9" s="25" t="s">
        <v>576</v>
      </c>
      <c r="NU9" s="25" t="s">
        <v>576</v>
      </c>
      <c r="NV9" s="25" t="s">
        <v>576</v>
      </c>
      <c r="NW9" s="25" t="s">
        <v>576</v>
      </c>
      <c r="NX9" s="25" t="s">
        <v>576</v>
      </c>
      <c r="NY9" s="25" t="s">
        <v>576</v>
      </c>
      <c r="NZ9" s="25" t="s">
        <v>576</v>
      </c>
      <c r="OA9" s="25" t="s">
        <v>576</v>
      </c>
      <c r="OB9" s="25" t="s">
        <v>576</v>
      </c>
      <c r="OC9" s="25" t="s">
        <v>576</v>
      </c>
      <c r="OD9" s="25" t="s">
        <v>576</v>
      </c>
      <c r="OE9" s="25" t="s">
        <v>576</v>
      </c>
      <c r="OF9" s="25" t="s">
        <v>576</v>
      </c>
      <c r="OG9" s="25" t="s">
        <v>576</v>
      </c>
      <c r="OH9" s="967" t="s">
        <v>576</v>
      </c>
      <c r="OI9" s="1" t="s">
        <v>576</v>
      </c>
      <c r="OJ9" s="1" t="s">
        <v>576</v>
      </c>
      <c r="OK9" s="1" t="s">
        <v>576</v>
      </c>
      <c r="OL9" s="1" t="s">
        <v>576</v>
      </c>
      <c r="OM9" s="1" t="s">
        <v>576</v>
      </c>
      <c r="ON9" s="1" t="s">
        <v>576</v>
      </c>
      <c r="OO9" s="1" t="s">
        <v>576</v>
      </c>
      <c r="OP9" s="1" t="s">
        <v>576</v>
      </c>
      <c r="OQ9" s="1" t="s">
        <v>576</v>
      </c>
      <c r="OR9" s="1" t="s">
        <v>576</v>
      </c>
      <c r="OS9" s="1" t="s">
        <v>576</v>
      </c>
      <c r="OT9" s="1" t="s">
        <v>576</v>
      </c>
      <c r="OU9" s="1" t="s">
        <v>576</v>
      </c>
      <c r="OV9" s="1" t="s">
        <v>576</v>
      </c>
      <c r="OW9" s="1" t="s">
        <v>576</v>
      </c>
      <c r="OX9" s="1" t="s">
        <v>576</v>
      </c>
      <c r="OY9" s="1" t="s">
        <v>576</v>
      </c>
      <c r="OZ9" s="1" t="s">
        <v>576</v>
      </c>
      <c r="PA9" s="1" t="s">
        <v>576</v>
      </c>
      <c r="PB9" s="1" t="s">
        <v>576</v>
      </c>
      <c r="PC9" s="1" t="s">
        <v>576</v>
      </c>
      <c r="PD9" s="1" t="s">
        <v>576</v>
      </c>
      <c r="PE9" s="1" t="s">
        <v>576</v>
      </c>
      <c r="PF9" s="1" t="s">
        <v>576</v>
      </c>
      <c r="PG9" s="1" t="s">
        <v>576</v>
      </c>
      <c r="PH9" s="1" t="s">
        <v>576</v>
      </c>
      <c r="PI9" s="1" t="s">
        <v>576</v>
      </c>
      <c r="PJ9" s="1" t="s">
        <v>576</v>
      </c>
      <c r="PK9" s="1" t="s">
        <v>576</v>
      </c>
      <c r="PL9" s="914" t="s">
        <v>576</v>
      </c>
      <c r="PM9" s="914" t="s">
        <v>576</v>
      </c>
      <c r="PN9" s="914" t="s">
        <v>576</v>
      </c>
      <c r="PO9" s="914" t="s">
        <v>576</v>
      </c>
      <c r="PP9" s="914" t="s">
        <v>576</v>
      </c>
      <c r="PQ9" s="913" t="s">
        <v>576</v>
      </c>
      <c r="PR9" s="1">
        <v>553</v>
      </c>
      <c r="PS9" s="1">
        <v>1017</v>
      </c>
      <c r="PT9" s="21">
        <v>0.543756145526057</v>
      </c>
      <c r="PU9" s="21">
        <v>0.51303694268103994</v>
      </c>
      <c r="PV9" s="21">
        <v>0.5741460368413781</v>
      </c>
      <c r="PW9" s="1">
        <v>575</v>
      </c>
      <c r="PX9" s="1">
        <v>937</v>
      </c>
      <c r="PY9" s="21">
        <v>0.61366061899679802</v>
      </c>
      <c r="PZ9" s="21">
        <v>0.58208032532952203</v>
      </c>
      <c r="QA9" s="21">
        <v>0.64431275928963005</v>
      </c>
      <c r="QB9" s="1">
        <v>502</v>
      </c>
      <c r="QC9" s="1">
        <v>868</v>
      </c>
      <c r="QD9" s="21">
        <v>0.57834101382488501</v>
      </c>
      <c r="QE9" s="21">
        <v>0.54521453852393797</v>
      </c>
      <c r="QF9" s="750">
        <v>0.61077712558430697</v>
      </c>
      <c r="QG9" s="838" t="s">
        <v>576</v>
      </c>
      <c r="QH9" s="838" t="s">
        <v>576</v>
      </c>
      <c r="QI9" s="838" t="s">
        <v>576</v>
      </c>
      <c r="QJ9" s="838" t="s">
        <v>576</v>
      </c>
      <c r="QK9" s="838" t="s">
        <v>576</v>
      </c>
      <c r="QL9" s="838" t="s">
        <v>576</v>
      </c>
      <c r="QM9" s="838" t="s">
        <v>576</v>
      </c>
      <c r="QN9" s="838" t="s">
        <v>576</v>
      </c>
      <c r="QO9" s="838" t="s">
        <v>576</v>
      </c>
      <c r="QP9" s="838" t="s">
        <v>576</v>
      </c>
      <c r="QQ9" s="838" t="s">
        <v>576</v>
      </c>
      <c r="QR9" s="838" t="s">
        <v>576</v>
      </c>
      <c r="QS9" s="838" t="s">
        <v>576</v>
      </c>
      <c r="QT9" s="838" t="s">
        <v>576</v>
      </c>
      <c r="QU9" s="838" t="s">
        <v>576</v>
      </c>
      <c r="QV9" s="838" t="s">
        <v>576</v>
      </c>
      <c r="QW9" s="838" t="s">
        <v>576</v>
      </c>
      <c r="QX9" s="838" t="s">
        <v>576</v>
      </c>
      <c r="QY9" s="838" t="s">
        <v>576</v>
      </c>
      <c r="QZ9" s="838" t="s">
        <v>576</v>
      </c>
      <c r="RA9" s="750" t="s">
        <v>576</v>
      </c>
      <c r="RB9" s="25" t="s">
        <v>576</v>
      </c>
      <c r="RC9" s="1" t="s">
        <v>576</v>
      </c>
      <c r="RD9" s="1" t="s">
        <v>576</v>
      </c>
      <c r="RE9" s="1" t="s">
        <v>576</v>
      </c>
      <c r="RF9" s="1" t="s">
        <v>576</v>
      </c>
      <c r="RG9" s="1" t="s">
        <v>576</v>
      </c>
      <c r="RH9" s="1" t="s">
        <v>576</v>
      </c>
      <c r="RI9" s="1" t="s">
        <v>576</v>
      </c>
      <c r="RJ9" s="1" t="s">
        <v>576</v>
      </c>
      <c r="RK9" s="1" t="s">
        <v>576</v>
      </c>
      <c r="RL9" s="1" t="s">
        <v>576</v>
      </c>
      <c r="RM9" s="1" t="s">
        <v>576</v>
      </c>
      <c r="RN9" s="1" t="s">
        <v>576</v>
      </c>
      <c r="RO9" s="1" t="s">
        <v>576</v>
      </c>
      <c r="RP9" s="1" t="s">
        <v>576</v>
      </c>
      <c r="RQ9" s="1" t="s">
        <v>576</v>
      </c>
      <c r="RR9" s="1" t="s">
        <v>576</v>
      </c>
      <c r="RS9" s="1" t="s">
        <v>576</v>
      </c>
      <c r="RT9" s="1" t="s">
        <v>576</v>
      </c>
      <c r="RU9" s="1" t="s">
        <v>576</v>
      </c>
      <c r="RV9" s="394" t="s">
        <v>576</v>
      </c>
      <c r="RW9" s="1" t="s">
        <v>576</v>
      </c>
      <c r="RX9" s="1" t="s">
        <v>576</v>
      </c>
      <c r="RY9" s="1" t="s">
        <v>576</v>
      </c>
      <c r="RZ9" s="1" t="s">
        <v>576</v>
      </c>
      <c r="SA9" s="1" t="s">
        <v>576</v>
      </c>
      <c r="SB9" s="1" t="s">
        <v>576</v>
      </c>
      <c r="SC9" s="1" t="s">
        <v>576</v>
      </c>
      <c r="SD9" s="1" t="s">
        <v>576</v>
      </c>
      <c r="SE9" s="1" t="s">
        <v>576</v>
      </c>
      <c r="SF9" s="1" t="s">
        <v>576</v>
      </c>
      <c r="SG9" s="1" t="s">
        <v>576</v>
      </c>
      <c r="SH9" s="1" t="s">
        <v>576</v>
      </c>
      <c r="SI9" s="1" t="s">
        <v>576</v>
      </c>
      <c r="SJ9" s="1" t="s">
        <v>576</v>
      </c>
      <c r="SK9" s="1" t="s">
        <v>576</v>
      </c>
      <c r="SL9" s="1" t="s">
        <v>576</v>
      </c>
      <c r="SM9" s="1" t="s">
        <v>576</v>
      </c>
      <c r="SN9" s="1" t="s">
        <v>576</v>
      </c>
      <c r="SO9" s="1" t="s">
        <v>576</v>
      </c>
      <c r="SP9" s="1" t="s">
        <v>576</v>
      </c>
      <c r="SQ9" s="394" t="s">
        <v>576</v>
      </c>
      <c r="SR9" s="1" t="s">
        <v>576</v>
      </c>
      <c r="SS9" s="1" t="s">
        <v>576</v>
      </c>
      <c r="ST9" s="1" t="s">
        <v>576</v>
      </c>
      <c r="SU9" s="1" t="s">
        <v>576</v>
      </c>
      <c r="SV9" s="1" t="s">
        <v>576</v>
      </c>
      <c r="SW9" s="1" t="s">
        <v>576</v>
      </c>
      <c r="SX9" s="1" t="s">
        <v>576</v>
      </c>
      <c r="SY9" s="1" t="s">
        <v>576</v>
      </c>
      <c r="SZ9" s="1" t="s">
        <v>576</v>
      </c>
      <c r="TA9" s="1" t="s">
        <v>576</v>
      </c>
      <c r="TB9" s="1" t="s">
        <v>576</v>
      </c>
      <c r="TC9" s="1" t="s">
        <v>576</v>
      </c>
      <c r="TD9" s="1" t="s">
        <v>576</v>
      </c>
      <c r="TE9" s="1" t="s">
        <v>576</v>
      </c>
      <c r="TF9" s="1" t="s">
        <v>576</v>
      </c>
      <c r="TG9" s="1" t="s">
        <v>576</v>
      </c>
      <c r="TH9" s="1" t="s">
        <v>576</v>
      </c>
      <c r="TI9" s="1" t="s">
        <v>576</v>
      </c>
      <c r="TJ9" s="1" t="s">
        <v>576</v>
      </c>
      <c r="TK9" s="1" t="s">
        <v>576</v>
      </c>
      <c r="TL9" s="394" t="s">
        <v>576</v>
      </c>
      <c r="TM9" s="1">
        <v>1366.7</v>
      </c>
      <c r="TN9" s="1">
        <v>1171.2</v>
      </c>
      <c r="TO9" s="1">
        <v>1585.6</v>
      </c>
      <c r="TP9" s="1">
        <v>174</v>
      </c>
      <c r="TQ9" s="394">
        <v>12731</v>
      </c>
      <c r="TR9" s="1">
        <v>1122.9000000000001</v>
      </c>
      <c r="TS9" s="1">
        <v>948.7</v>
      </c>
      <c r="TT9" s="1">
        <v>1319.8</v>
      </c>
      <c r="TU9" s="1">
        <v>147</v>
      </c>
      <c r="TV9" s="394">
        <v>13091</v>
      </c>
      <c r="TW9" s="1">
        <v>1431.2</v>
      </c>
      <c r="TX9" s="1">
        <v>1232.4000000000001</v>
      </c>
      <c r="TY9" s="1">
        <v>1653</v>
      </c>
      <c r="TZ9" s="1">
        <v>185</v>
      </c>
      <c r="UA9" s="394">
        <v>12926</v>
      </c>
      <c r="UB9" s="22">
        <v>1147.8420570000001</v>
      </c>
      <c r="UC9" s="22">
        <v>971.50414220000005</v>
      </c>
      <c r="UD9" s="22">
        <v>1346.9327069999999</v>
      </c>
      <c r="UE9" s="1">
        <v>150</v>
      </c>
      <c r="UF9" s="394">
        <v>13068</v>
      </c>
      <c r="UG9" s="22">
        <v>1616.6104811523137</v>
      </c>
      <c r="UH9" s="22">
        <v>1405.8269640777189</v>
      </c>
      <c r="UI9" s="22">
        <v>1850.0807411706555</v>
      </c>
      <c r="UJ9" s="1">
        <v>211</v>
      </c>
      <c r="UK9" s="966">
        <v>13052</v>
      </c>
      <c r="UL9" s="1">
        <v>1679.4</v>
      </c>
      <c r="UM9" s="1">
        <v>1370.8</v>
      </c>
      <c r="UN9" s="1">
        <v>2036.8</v>
      </c>
      <c r="UO9" s="1">
        <v>103</v>
      </c>
      <c r="UP9" s="394">
        <v>6133</v>
      </c>
      <c r="UQ9" s="1">
        <v>1492.5</v>
      </c>
      <c r="UR9" s="1">
        <v>1206.0999999999999</v>
      </c>
      <c r="US9" s="1">
        <v>1826.5</v>
      </c>
      <c r="UT9" s="1">
        <v>94</v>
      </c>
      <c r="UU9" s="394">
        <v>6298</v>
      </c>
      <c r="UV9" s="1">
        <v>1791.7</v>
      </c>
      <c r="UW9" s="1">
        <v>1475.3</v>
      </c>
      <c r="UX9" s="1">
        <v>2155.9</v>
      </c>
      <c r="UY9" s="1">
        <v>112</v>
      </c>
      <c r="UZ9" s="394">
        <v>6251</v>
      </c>
      <c r="VA9" s="22">
        <v>1486.335304</v>
      </c>
      <c r="VB9" s="22">
        <v>1199.664419</v>
      </c>
      <c r="VC9" s="22">
        <v>1820.8611639999999</v>
      </c>
      <c r="VD9" s="1">
        <v>93</v>
      </c>
      <c r="VE9" s="394">
        <v>6257</v>
      </c>
      <c r="VF9" s="26">
        <v>2187.1984560952073</v>
      </c>
      <c r="VG9" s="27">
        <v>1835.0669554770491</v>
      </c>
      <c r="VH9" s="27">
        <v>2587.2109149362764</v>
      </c>
      <c r="VI9" s="1">
        <v>136</v>
      </c>
      <c r="VJ9" s="394">
        <v>6218</v>
      </c>
      <c r="VK9" s="1">
        <v>1060.9000000000001</v>
      </c>
      <c r="VL9" s="1">
        <v>827</v>
      </c>
      <c r="VM9" s="1">
        <v>1340.4</v>
      </c>
      <c r="VN9" s="1">
        <v>70</v>
      </c>
      <c r="VO9" s="394">
        <v>6598</v>
      </c>
      <c r="VP9" s="1">
        <v>780.2</v>
      </c>
      <c r="VQ9" s="1">
        <v>584.4</v>
      </c>
      <c r="VR9" s="1">
        <v>1020.5</v>
      </c>
      <c r="VS9" s="1">
        <v>53</v>
      </c>
      <c r="VT9" s="394">
        <v>6793</v>
      </c>
      <c r="VU9" s="1">
        <v>1093.5999999999999</v>
      </c>
      <c r="VV9" s="1">
        <v>857.2</v>
      </c>
      <c r="VW9" s="1">
        <v>1375.1</v>
      </c>
      <c r="VX9" s="1">
        <v>73</v>
      </c>
      <c r="VY9" s="394">
        <v>6675</v>
      </c>
      <c r="VZ9" s="22">
        <v>836.88151519999997</v>
      </c>
      <c r="WA9" s="22">
        <v>633.84588699999995</v>
      </c>
      <c r="WB9" s="22">
        <v>1084.2770720000001</v>
      </c>
      <c r="WC9" s="1">
        <v>57</v>
      </c>
      <c r="WD9" s="394">
        <v>6811</v>
      </c>
      <c r="WE9" s="22">
        <v>1101.1598879999999</v>
      </c>
      <c r="WF9" s="22">
        <v>866.1321054</v>
      </c>
      <c r="WG9" s="22">
        <v>1380.313455</v>
      </c>
      <c r="WH9" s="1">
        <v>75</v>
      </c>
      <c r="WI9" s="394">
        <v>6834</v>
      </c>
      <c r="WJ9" s="25" t="s">
        <v>576</v>
      </c>
      <c r="WK9" s="9" t="s">
        <v>576</v>
      </c>
      <c r="WL9" s="9" t="s">
        <v>576</v>
      </c>
      <c r="WM9" s="9" t="s">
        <v>576</v>
      </c>
      <c r="WN9" s="9" t="s">
        <v>576</v>
      </c>
      <c r="WO9" s="9" t="s">
        <v>576</v>
      </c>
      <c r="WP9" s="9" t="s">
        <v>576</v>
      </c>
      <c r="WQ9" s="9" t="s">
        <v>576</v>
      </c>
      <c r="WR9" s="9" t="s">
        <v>576</v>
      </c>
      <c r="WS9" s="9" t="s">
        <v>576</v>
      </c>
      <c r="WT9" s="9" t="s">
        <v>576</v>
      </c>
      <c r="WU9" s="9" t="s">
        <v>576</v>
      </c>
      <c r="WV9" s="9" t="s">
        <v>576</v>
      </c>
      <c r="WW9" s="9" t="s">
        <v>576</v>
      </c>
      <c r="WX9" s="9" t="s">
        <v>576</v>
      </c>
      <c r="WY9" s="9" t="s">
        <v>576</v>
      </c>
      <c r="WZ9" s="9" t="s">
        <v>576</v>
      </c>
      <c r="XA9" s="9" t="s">
        <v>576</v>
      </c>
      <c r="XB9" s="9" t="s">
        <v>576</v>
      </c>
      <c r="XC9" s="9" t="s">
        <v>576</v>
      </c>
      <c r="XD9" s="9" t="s">
        <v>576</v>
      </c>
      <c r="XE9" s="9" t="s">
        <v>576</v>
      </c>
      <c r="XF9" s="9" t="s">
        <v>576</v>
      </c>
      <c r="XG9" s="9" t="s">
        <v>576</v>
      </c>
      <c r="XH9" s="9" t="s">
        <v>576</v>
      </c>
      <c r="XI9" s="9" t="s">
        <v>576</v>
      </c>
      <c r="XJ9" s="9" t="s">
        <v>576</v>
      </c>
      <c r="XK9" s="9" t="s">
        <v>576</v>
      </c>
      <c r="XL9" s="9" t="s">
        <v>576</v>
      </c>
      <c r="XM9" s="967" t="s">
        <v>576</v>
      </c>
      <c r="XN9" s="22">
        <v>70.474370820478299</v>
      </c>
      <c r="XO9" s="22">
        <v>51.399704783717702</v>
      </c>
      <c r="XP9" s="22">
        <v>94.302478628900403</v>
      </c>
      <c r="XQ9" s="1">
        <v>45</v>
      </c>
      <c r="XR9" s="1">
        <v>63853</v>
      </c>
      <c r="XS9" s="22">
        <v>59.549927913245199</v>
      </c>
      <c r="XT9" s="22">
        <v>42.135755784483599</v>
      </c>
      <c r="XU9" s="22">
        <v>81.739223705532794</v>
      </c>
      <c r="XV9" s="1">
        <v>38</v>
      </c>
      <c r="XW9" s="1">
        <v>63812</v>
      </c>
      <c r="XX9" s="22">
        <v>59.753125245695401</v>
      </c>
      <c r="XY9" s="22">
        <v>42.279532166356901</v>
      </c>
      <c r="XZ9" s="22">
        <v>82.018135751198301</v>
      </c>
      <c r="YA9" s="1">
        <v>38</v>
      </c>
      <c r="YB9" s="1">
        <v>63595</v>
      </c>
      <c r="YC9" s="22">
        <v>50.560910096381697</v>
      </c>
      <c r="YD9" s="22">
        <v>34.577655183014201</v>
      </c>
      <c r="YE9" s="22">
        <v>71.379285366882996</v>
      </c>
      <c r="YF9" s="1">
        <v>32</v>
      </c>
      <c r="YG9" s="1">
        <v>63290</v>
      </c>
      <c r="YH9" s="22">
        <v>45.825169079072097</v>
      </c>
      <c r="YI9" s="22">
        <v>30.683482691169299</v>
      </c>
      <c r="YJ9" s="22">
        <v>65.814973439060594</v>
      </c>
      <c r="YK9" s="1">
        <v>29</v>
      </c>
      <c r="YL9" s="1">
        <v>63284</v>
      </c>
      <c r="YM9" s="22">
        <v>34.653309391046797</v>
      </c>
      <c r="YN9" s="22">
        <v>21.709499309475401</v>
      </c>
      <c r="YO9" s="22">
        <v>52.467912263397999</v>
      </c>
      <c r="YP9" s="1">
        <v>22</v>
      </c>
      <c r="YQ9" s="1">
        <v>63486</v>
      </c>
      <c r="YR9" s="22">
        <v>20.362770589893799</v>
      </c>
      <c r="YS9" s="22">
        <v>10.8423177391119</v>
      </c>
      <c r="YT9" s="22">
        <v>34.820957861844697</v>
      </c>
      <c r="YU9" s="1">
        <v>13</v>
      </c>
      <c r="YV9" s="1">
        <v>63842</v>
      </c>
      <c r="YW9" s="22">
        <v>18.659907633457198</v>
      </c>
      <c r="YX9" s="22">
        <v>9.6418465669225508</v>
      </c>
      <c r="YY9" s="22">
        <v>32.595103404153399</v>
      </c>
      <c r="YZ9" s="1">
        <v>12</v>
      </c>
      <c r="ZA9" s="394">
        <v>64309</v>
      </c>
      <c r="ZB9" s="901">
        <v>12255</v>
      </c>
      <c r="ZC9" s="900">
        <v>4.5999999999999999E-2</v>
      </c>
      <c r="ZD9" s="900">
        <v>3.7000000000000005E-2</v>
      </c>
      <c r="ZE9" s="900">
        <v>9.0000000000000011E-3</v>
      </c>
      <c r="ZF9" s="899">
        <v>1292</v>
      </c>
      <c r="ZG9" s="900">
        <v>0.105</v>
      </c>
      <c r="ZH9" s="899">
        <v>12250</v>
      </c>
      <c r="ZI9" s="900">
        <v>4.5999999999999999E-2</v>
      </c>
      <c r="ZJ9" s="900">
        <v>3.6000000000000004E-2</v>
      </c>
      <c r="ZK9" s="900">
        <v>9.0000000000000011E-3</v>
      </c>
      <c r="ZL9" s="899">
        <v>460</v>
      </c>
      <c r="ZM9" s="900">
        <v>3.7551020408163265E-2</v>
      </c>
      <c r="ZN9" s="899">
        <v>12107</v>
      </c>
      <c r="ZO9" s="900">
        <v>4.3294504248070749E-2</v>
      </c>
      <c r="ZP9" s="900">
        <v>3.4169392011345369E-2</v>
      </c>
      <c r="ZQ9" s="900">
        <v>9.1251122367253783E-3</v>
      </c>
      <c r="ZR9" s="899">
        <v>404</v>
      </c>
      <c r="ZS9" s="900">
        <v>3.3369125299413563E-2</v>
      </c>
      <c r="ZT9" s="899">
        <v>11996</v>
      </c>
      <c r="ZU9" s="900">
        <v>5.5E-2</v>
      </c>
      <c r="ZV9" s="900">
        <v>4.7E-2</v>
      </c>
      <c r="ZW9" s="900">
        <v>9.0000000000000011E-3</v>
      </c>
      <c r="ZX9" s="899">
        <v>600</v>
      </c>
      <c r="ZY9" s="900">
        <v>0.05</v>
      </c>
      <c r="ZZ9" s="899">
        <v>12517</v>
      </c>
      <c r="AAA9" s="900">
        <v>5.311137972106441E-2</v>
      </c>
      <c r="AAB9" s="900">
        <v>4.4877512849638604E-2</v>
      </c>
      <c r="AAC9" s="900">
        <v>8.2338668714258077E-3</v>
      </c>
      <c r="AAD9" s="899">
        <v>662</v>
      </c>
      <c r="AAE9" s="900">
        <v>5.2888072221778382E-2</v>
      </c>
      <c r="AAF9" s="899">
        <v>12180</v>
      </c>
      <c r="AAG9" s="900">
        <v>4.9999347674288666E-2</v>
      </c>
      <c r="AAH9" s="900">
        <v>9.0469067565628215E-3</v>
      </c>
      <c r="AAI9" s="900">
        <v>5.9046254430851486E-2</v>
      </c>
      <c r="AAJ9" s="899">
        <v>779</v>
      </c>
      <c r="AAK9" s="803">
        <v>6.3957307060755336E-2</v>
      </c>
      <c r="AAL9" s="981">
        <v>8.4000000000000005E-2</v>
      </c>
      <c r="AAM9" s="981">
        <v>1.2E-2</v>
      </c>
      <c r="AAN9" s="981">
        <v>0.156</v>
      </c>
      <c r="AAO9" s="982">
        <v>3.2300000000000004</v>
      </c>
      <c r="AAP9" s="982">
        <v>1.7000000000000002</v>
      </c>
      <c r="AAQ9" s="982">
        <v>4.7</v>
      </c>
      <c r="AAR9" s="985">
        <v>0.23300000000000001</v>
      </c>
      <c r="AAS9" s="985">
        <v>8.9399999999999993E-2</v>
      </c>
      <c r="AAT9" s="985">
        <v>0.3765</v>
      </c>
      <c r="AAU9" s="982">
        <v>2.09</v>
      </c>
      <c r="AAV9" s="982">
        <v>1.6400000000000001</v>
      </c>
      <c r="AAW9" s="986">
        <v>2.54</v>
      </c>
      <c r="AAX9" s="30">
        <v>0.79739822419302797</v>
      </c>
      <c r="AAY9" s="30">
        <v>0.71802985081481396</v>
      </c>
      <c r="AAZ9" s="30">
        <v>0.87676659757124198</v>
      </c>
      <c r="ABA9" s="29">
        <v>79</v>
      </c>
      <c r="ABB9" s="29">
        <v>99</v>
      </c>
      <c r="ABC9" s="30">
        <v>0.91713624894869594</v>
      </c>
      <c r="ABD9" s="30">
        <v>0.846355749909806</v>
      </c>
      <c r="ABE9" s="30">
        <v>0.98791674798758711</v>
      </c>
      <c r="ABF9" s="29">
        <v>55</v>
      </c>
      <c r="ABG9" s="29">
        <v>60</v>
      </c>
      <c r="ABH9" s="30">
        <v>0.76701452687184202</v>
      </c>
      <c r="ABI9" s="30">
        <v>0.623466329683523</v>
      </c>
      <c r="ABJ9" s="30">
        <v>0.91056272406016103</v>
      </c>
      <c r="ABK9" s="29">
        <v>35</v>
      </c>
      <c r="ABL9" s="1055">
        <v>44</v>
      </c>
      <c r="ABM9" s="31">
        <v>0.57603754601517498</v>
      </c>
      <c r="ABN9" s="31">
        <v>0.34113366864912198</v>
      </c>
      <c r="ABO9" s="31">
        <v>0.81094142338122699</v>
      </c>
      <c r="ABP9" s="30">
        <v>0.75148893860303201</v>
      </c>
      <c r="ABQ9" s="30">
        <v>0.67487094859116292</v>
      </c>
      <c r="ABR9" s="30">
        <v>0.82810692861490198</v>
      </c>
      <c r="ABS9" s="29">
        <v>93</v>
      </c>
      <c r="ABT9" s="1055">
        <v>123</v>
      </c>
      <c r="ABU9" s="947" t="s">
        <v>1412</v>
      </c>
      <c r="ABV9" s="534" t="s">
        <v>770</v>
      </c>
      <c r="ABW9" s="534" t="s">
        <v>770</v>
      </c>
      <c r="ABX9" s="534" t="s">
        <v>770</v>
      </c>
      <c r="ABY9" s="534" t="s">
        <v>770</v>
      </c>
      <c r="ABZ9" s="534" t="s">
        <v>770</v>
      </c>
      <c r="ACA9" s="534" t="s">
        <v>770</v>
      </c>
      <c r="ACB9" s="534" t="s">
        <v>770</v>
      </c>
      <c r="ACC9" s="531" t="s">
        <v>770</v>
      </c>
      <c r="ACD9" s="531" t="s">
        <v>770</v>
      </c>
      <c r="ACE9" s="531" t="s">
        <v>770</v>
      </c>
      <c r="ACF9" s="2073" t="s">
        <v>1412</v>
      </c>
      <c r="ACG9" s="28" t="s">
        <v>576</v>
      </c>
      <c r="ACH9" s="29" t="s">
        <v>576</v>
      </c>
      <c r="ACI9" s="29" t="s">
        <v>576</v>
      </c>
      <c r="ACJ9" s="29" t="s">
        <v>576</v>
      </c>
      <c r="ACK9" s="29" t="s">
        <v>576</v>
      </c>
      <c r="ACL9" s="29" t="s">
        <v>576</v>
      </c>
      <c r="ACM9" s="29" t="s">
        <v>576</v>
      </c>
      <c r="ACN9" s="29" t="s">
        <v>576</v>
      </c>
      <c r="ACO9" s="29" t="s">
        <v>576</v>
      </c>
      <c r="ACP9" s="29" t="s">
        <v>576</v>
      </c>
      <c r="ACQ9" s="29" t="s">
        <v>576</v>
      </c>
      <c r="ACR9" s="29" t="s">
        <v>576</v>
      </c>
      <c r="ACS9" s="29" t="s">
        <v>576</v>
      </c>
      <c r="ACT9" s="29" t="s">
        <v>576</v>
      </c>
      <c r="ACU9" s="29" t="s">
        <v>576</v>
      </c>
      <c r="ACV9" s="29" t="s">
        <v>576</v>
      </c>
      <c r="ACW9" s="29" t="s">
        <v>576</v>
      </c>
      <c r="ACX9" s="29" t="s">
        <v>576</v>
      </c>
      <c r="ACY9" s="29" t="s">
        <v>576</v>
      </c>
      <c r="ACZ9" s="1055" t="s">
        <v>576</v>
      </c>
      <c r="ADA9" s="29" t="s">
        <v>576</v>
      </c>
      <c r="ADB9" s="29" t="s">
        <v>576</v>
      </c>
      <c r="ADC9" s="29" t="s">
        <v>576</v>
      </c>
      <c r="ADD9" s="29" t="s">
        <v>576</v>
      </c>
      <c r="ADE9" s="29" t="s">
        <v>576</v>
      </c>
      <c r="ADF9" s="29" t="s">
        <v>576</v>
      </c>
      <c r="ADG9" s="29" t="s">
        <v>576</v>
      </c>
      <c r="ADH9" s="29" t="s">
        <v>576</v>
      </c>
      <c r="ADI9" s="29" t="s">
        <v>576</v>
      </c>
      <c r="ADJ9" s="29" t="s">
        <v>576</v>
      </c>
      <c r="ADK9" s="29" t="s">
        <v>576</v>
      </c>
      <c r="ADL9" s="29" t="s">
        <v>576</v>
      </c>
      <c r="ADM9" s="29" t="s">
        <v>576</v>
      </c>
      <c r="ADN9" s="29" t="s">
        <v>576</v>
      </c>
      <c r="ADO9" s="916" t="s">
        <v>576</v>
      </c>
      <c r="ADP9" s="916" t="s">
        <v>576</v>
      </c>
      <c r="ADQ9" s="916" t="s">
        <v>576</v>
      </c>
      <c r="ADR9" s="916" t="s">
        <v>576</v>
      </c>
      <c r="ADS9" s="916" t="s">
        <v>576</v>
      </c>
      <c r="ADT9" s="1055" t="s">
        <v>576</v>
      </c>
      <c r="ADU9" s="29" t="s">
        <v>576</v>
      </c>
      <c r="ADV9" s="29" t="s">
        <v>576</v>
      </c>
      <c r="ADW9" s="29" t="s">
        <v>576</v>
      </c>
      <c r="ADX9" s="29" t="s">
        <v>576</v>
      </c>
      <c r="ADY9" s="29" t="s">
        <v>576</v>
      </c>
      <c r="ADZ9" s="29" t="s">
        <v>576</v>
      </c>
      <c r="AEA9" s="29" t="s">
        <v>576</v>
      </c>
      <c r="AEB9" s="29" t="s">
        <v>576</v>
      </c>
      <c r="AEC9" s="29" t="s">
        <v>576</v>
      </c>
      <c r="AED9" s="29" t="s">
        <v>576</v>
      </c>
      <c r="AEE9" s="29" t="s">
        <v>576</v>
      </c>
      <c r="AEF9" s="29" t="s">
        <v>576</v>
      </c>
      <c r="AEG9" s="29" t="s">
        <v>576</v>
      </c>
      <c r="AEH9" s="29" t="s">
        <v>576</v>
      </c>
      <c r="AEI9" s="916" t="s">
        <v>576</v>
      </c>
      <c r="AEJ9" s="916" t="s">
        <v>576</v>
      </c>
      <c r="AEK9" s="916" t="s">
        <v>576</v>
      </c>
      <c r="AEL9" s="916" t="s">
        <v>576</v>
      </c>
      <c r="AEM9" s="916" t="s">
        <v>576</v>
      </c>
      <c r="AEN9" s="1055" t="s">
        <v>576</v>
      </c>
      <c r="AEO9" s="29" t="s">
        <v>576</v>
      </c>
      <c r="AEP9" s="29" t="s">
        <v>576</v>
      </c>
      <c r="AEQ9" s="29" t="s">
        <v>576</v>
      </c>
      <c r="AER9" s="10" t="s">
        <v>576</v>
      </c>
      <c r="AES9" s="29" t="s">
        <v>576</v>
      </c>
      <c r="AET9" s="29" t="s">
        <v>576</v>
      </c>
      <c r="AEU9" s="29" t="s">
        <v>576</v>
      </c>
      <c r="AEV9" s="29" t="s">
        <v>576</v>
      </c>
      <c r="AEW9" s="29" t="s">
        <v>576</v>
      </c>
      <c r="AEX9" s="29" t="s">
        <v>576</v>
      </c>
      <c r="AEY9" s="29" t="s">
        <v>576</v>
      </c>
      <c r="AEZ9" s="29" t="s">
        <v>576</v>
      </c>
      <c r="AFA9" s="29" t="s">
        <v>576</v>
      </c>
      <c r="AFB9" s="29" t="s">
        <v>576</v>
      </c>
      <c r="AFC9" s="29" t="s">
        <v>576</v>
      </c>
      <c r="AFD9" s="29" t="s">
        <v>576</v>
      </c>
      <c r="AFE9" s="29" t="s">
        <v>576</v>
      </c>
      <c r="AFF9" s="29" t="s">
        <v>576</v>
      </c>
      <c r="AFG9" s="29" t="s">
        <v>576</v>
      </c>
      <c r="AFH9" s="29" t="s">
        <v>576</v>
      </c>
      <c r="AFI9" s="29" t="s">
        <v>576</v>
      </c>
      <c r="AFJ9" s="29" t="s">
        <v>576</v>
      </c>
      <c r="AFK9" s="29" t="s">
        <v>576</v>
      </c>
      <c r="AFL9" s="29" t="s">
        <v>576</v>
      </c>
      <c r="AFM9" s="29" t="s">
        <v>576</v>
      </c>
      <c r="AFN9" s="29" t="s">
        <v>576</v>
      </c>
      <c r="AFO9" s="29" t="s">
        <v>576</v>
      </c>
      <c r="AFP9" s="29" t="s">
        <v>576</v>
      </c>
      <c r="AFQ9" s="29" t="s">
        <v>576</v>
      </c>
      <c r="AFR9" s="29" t="s">
        <v>576</v>
      </c>
      <c r="AFS9" s="29" t="s">
        <v>576</v>
      </c>
      <c r="AFT9" s="875" t="s">
        <v>576</v>
      </c>
      <c r="AFU9" s="875" t="s">
        <v>576</v>
      </c>
      <c r="AFV9" s="875" t="s">
        <v>576</v>
      </c>
      <c r="AFW9" s="875" t="s">
        <v>576</v>
      </c>
      <c r="AFX9" s="1055" t="s">
        <v>576</v>
      </c>
      <c r="AFY9" s="21">
        <v>0.17127071823204398</v>
      </c>
      <c r="AFZ9" s="21">
        <v>0.15152722158602999</v>
      </c>
      <c r="AGA9" s="21">
        <v>0.19300155954690401</v>
      </c>
      <c r="AGB9" s="1">
        <v>217</v>
      </c>
      <c r="AGC9" s="1">
        <v>1267</v>
      </c>
      <c r="AGD9" s="21">
        <v>0.18060200668896301</v>
      </c>
      <c r="AGE9" s="21">
        <v>0.159833780956079</v>
      </c>
      <c r="AGF9" s="21">
        <v>0.203415426359257</v>
      </c>
      <c r="AGG9" s="1">
        <v>216</v>
      </c>
      <c r="AGH9" s="914">
        <v>1196</v>
      </c>
      <c r="AGI9" s="919">
        <v>0.167926112510495</v>
      </c>
      <c r="AGJ9" s="919">
        <v>0.14777188988152498</v>
      </c>
      <c r="AGK9" s="919">
        <v>0.190215594432322</v>
      </c>
      <c r="AGL9" s="914">
        <v>200</v>
      </c>
      <c r="AGM9" s="913">
        <v>1191</v>
      </c>
      <c r="AGN9" s="28" t="s">
        <v>576</v>
      </c>
      <c r="AGO9" s="29" t="s">
        <v>576</v>
      </c>
      <c r="AGP9" s="29" t="s">
        <v>576</v>
      </c>
      <c r="AGQ9" s="29" t="s">
        <v>576</v>
      </c>
      <c r="AGR9" s="29" t="s">
        <v>576</v>
      </c>
      <c r="AGS9" s="29" t="s">
        <v>576</v>
      </c>
      <c r="AGT9" s="29" t="s">
        <v>576</v>
      </c>
      <c r="AGU9" s="29" t="s">
        <v>576</v>
      </c>
      <c r="AGV9" s="29" t="s">
        <v>576</v>
      </c>
      <c r="AGW9" s="29" t="s">
        <v>576</v>
      </c>
      <c r="AGX9" s="29" t="s">
        <v>576</v>
      </c>
      <c r="AGY9" s="29" t="s">
        <v>576</v>
      </c>
      <c r="AGZ9" s="29" t="s">
        <v>576</v>
      </c>
      <c r="AHA9" s="29" t="s">
        <v>576</v>
      </c>
      <c r="AHB9" s="1055" t="s">
        <v>576</v>
      </c>
      <c r="AHC9" s="24">
        <v>8241</v>
      </c>
      <c r="AHD9" s="24">
        <v>1205</v>
      </c>
      <c r="AHE9" s="21">
        <v>0.14622011891760708</v>
      </c>
      <c r="AHF9" s="32">
        <v>1590600</v>
      </c>
      <c r="AHG9" s="24">
        <v>4869.5</v>
      </c>
      <c r="AHH9" s="24">
        <v>858.5</v>
      </c>
      <c r="AHI9" s="21">
        <v>0.17630146832323648</v>
      </c>
      <c r="AHJ9" s="32">
        <v>802697.5</v>
      </c>
      <c r="AHK9" s="24">
        <v>13110.5</v>
      </c>
      <c r="AHL9" s="24">
        <v>2063.5</v>
      </c>
      <c r="AHM9" s="21">
        <v>0.15739292933145188</v>
      </c>
      <c r="AHN9" s="1181">
        <v>2393297.5</v>
      </c>
      <c r="AHO9" s="65">
        <v>3</v>
      </c>
      <c r="AHP9" s="1177">
        <v>1.7</v>
      </c>
      <c r="AHQ9" s="65">
        <v>4</v>
      </c>
      <c r="AHR9" s="1177">
        <v>2.2999999999999998</v>
      </c>
      <c r="AHS9" s="65">
        <v>4</v>
      </c>
      <c r="AHT9" s="1178">
        <v>2.4</v>
      </c>
      <c r="AHU9" s="370">
        <v>237</v>
      </c>
      <c r="AHV9" s="370">
        <v>95</v>
      </c>
      <c r="AHW9" s="352">
        <v>493.28608236487645</v>
      </c>
      <c r="AHX9" s="352">
        <v>399.03918044913377</v>
      </c>
      <c r="AHY9" s="352">
        <v>603.08506225426459</v>
      </c>
      <c r="AHZ9" s="2064" t="s">
        <v>770</v>
      </c>
      <c r="AIA9" s="370">
        <v>300</v>
      </c>
      <c r="AIB9" s="370">
        <v>121</v>
      </c>
      <c r="AIC9" s="372">
        <v>623.86266130342096</v>
      </c>
      <c r="AID9" s="372">
        <v>517.55136381779107</v>
      </c>
      <c r="AIE9" s="372">
        <v>745.56601100306261</v>
      </c>
      <c r="AIF9" s="1069" t="s">
        <v>2318</v>
      </c>
      <c r="AIG9" s="370">
        <v>260</v>
      </c>
      <c r="AIH9" s="370">
        <v>92</v>
      </c>
      <c r="AII9" s="372">
        <v>477.48587857900674</v>
      </c>
      <c r="AIJ9" s="372">
        <v>384.8367687068415</v>
      </c>
      <c r="AIK9" s="471">
        <v>585.69242963036299</v>
      </c>
      <c r="AIL9" s="1069" t="s">
        <v>2154</v>
      </c>
      <c r="AIM9" s="370">
        <v>62</v>
      </c>
      <c r="AIN9" s="365">
        <v>64707</v>
      </c>
      <c r="AIO9" s="372">
        <v>95.816526805446088</v>
      </c>
      <c r="AIP9" s="372">
        <v>40.636578859058766</v>
      </c>
      <c r="AIQ9" s="1069">
        <v>122.83246306542762</v>
      </c>
      <c r="AIR9" s="371">
        <v>129</v>
      </c>
      <c r="AIS9" s="360">
        <v>225.32751099999999</v>
      </c>
      <c r="AIT9" s="360">
        <v>188.12088199999999</v>
      </c>
      <c r="AIU9" s="360">
        <v>267.737371</v>
      </c>
      <c r="AIV9" s="370">
        <v>75</v>
      </c>
      <c r="AIW9" s="370">
        <v>62</v>
      </c>
      <c r="AIX9" s="370">
        <v>123</v>
      </c>
      <c r="AIY9" s="370">
        <v>104</v>
      </c>
      <c r="AIZ9" s="371">
        <v>266</v>
      </c>
      <c r="AJA9" s="372">
        <v>150.55467511885897</v>
      </c>
      <c r="AJB9" s="372">
        <v>133.00395465198693</v>
      </c>
      <c r="AJC9" s="372">
        <v>169.77725659355141</v>
      </c>
      <c r="AJD9" s="371">
        <v>227</v>
      </c>
      <c r="AJE9" s="372">
        <v>175.61503945536128</v>
      </c>
      <c r="AJF9" s="372">
        <v>153.51107917086387</v>
      </c>
      <c r="AJG9" s="372">
        <v>200.00795491580521</v>
      </c>
      <c r="AJH9" s="370">
        <v>2301</v>
      </c>
      <c r="AJI9" s="1071">
        <v>0.21425467188179054</v>
      </c>
      <c r="AJJ9" s="371">
        <v>124</v>
      </c>
      <c r="AJK9" s="360">
        <v>211.02790999999999</v>
      </c>
      <c r="AJL9" s="360">
        <v>175.51926900000001</v>
      </c>
      <c r="AJM9" s="360">
        <v>251.608878</v>
      </c>
      <c r="AJN9" s="370">
        <v>84</v>
      </c>
      <c r="AJO9" s="370">
        <v>76</v>
      </c>
      <c r="AJP9" s="370">
        <v>134</v>
      </c>
      <c r="AJQ9" s="370">
        <v>121</v>
      </c>
      <c r="AJR9" s="371">
        <v>284</v>
      </c>
      <c r="AJS9" s="372">
        <v>157.88303313319992</v>
      </c>
      <c r="AJT9" s="372">
        <v>140.05292947227713</v>
      </c>
      <c r="AJU9" s="372">
        <v>177.35420003478896</v>
      </c>
      <c r="AJV9" s="371">
        <v>255</v>
      </c>
      <c r="AJW9" s="372">
        <v>195.13314967860424</v>
      </c>
      <c r="AJX9" s="372">
        <v>171.91577192912234</v>
      </c>
      <c r="AJY9" s="372">
        <v>220.61185423424038</v>
      </c>
      <c r="AJZ9" s="370">
        <v>2586</v>
      </c>
      <c r="AKA9" s="1071">
        <v>0.20843000773395204</v>
      </c>
      <c r="AKB9" s="370">
        <v>117</v>
      </c>
      <c r="AKC9" s="360">
        <v>200.47978067169296</v>
      </c>
      <c r="AKD9" s="381">
        <v>165.80224081422151</v>
      </c>
      <c r="AKE9" s="381">
        <v>240.26975531640937</v>
      </c>
      <c r="AKF9" s="370">
        <v>84</v>
      </c>
      <c r="AKG9" s="370">
        <v>67</v>
      </c>
      <c r="AKH9" s="370">
        <v>110</v>
      </c>
      <c r="AKI9" s="370">
        <v>121</v>
      </c>
      <c r="AKJ9" s="370">
        <v>268</v>
      </c>
      <c r="AKK9" s="372">
        <v>147.19613335530289</v>
      </c>
      <c r="AKL9" s="372">
        <v>130.09908365454612</v>
      </c>
      <c r="AKM9" s="372">
        <v>165.91542924253028</v>
      </c>
      <c r="AKN9" s="370">
        <v>231</v>
      </c>
      <c r="AKO9" s="372">
        <v>176.98437021146182</v>
      </c>
      <c r="AKP9" s="372">
        <v>154.89525632657984</v>
      </c>
      <c r="AKQ9" s="372">
        <v>201.33991792351549</v>
      </c>
      <c r="AKR9" s="370">
        <v>2731</v>
      </c>
      <c r="AKS9" s="1071">
        <v>0.18271695349688757</v>
      </c>
      <c r="AKT9" s="732" t="s">
        <v>576</v>
      </c>
      <c r="AKU9" s="1164" t="s">
        <v>576</v>
      </c>
      <c r="AKV9" s="1165" t="s">
        <v>576</v>
      </c>
      <c r="AKW9" s="1165" t="s">
        <v>576</v>
      </c>
      <c r="AKX9" s="725" t="s">
        <v>576</v>
      </c>
      <c r="AKY9" s="732" t="s">
        <v>576</v>
      </c>
      <c r="AKZ9" s="1164" t="s">
        <v>576</v>
      </c>
      <c r="ALA9" s="1165" t="s">
        <v>576</v>
      </c>
      <c r="ALB9" s="1165" t="s">
        <v>576</v>
      </c>
      <c r="ALC9" s="725" t="s">
        <v>576</v>
      </c>
      <c r="ALD9" s="1158" t="s">
        <v>576</v>
      </c>
      <c r="ALE9" s="1164" t="s">
        <v>576</v>
      </c>
      <c r="ALF9" s="1165" t="s">
        <v>576</v>
      </c>
      <c r="ALG9" s="1165" t="s">
        <v>576</v>
      </c>
      <c r="ALH9" s="1070" t="s">
        <v>576</v>
      </c>
      <c r="ALI9" s="1158" t="s">
        <v>576</v>
      </c>
      <c r="ALJ9" s="1158" t="s">
        <v>576</v>
      </c>
      <c r="ALK9" s="1165" t="s">
        <v>576</v>
      </c>
      <c r="ALL9" s="1165" t="s">
        <v>576</v>
      </c>
      <c r="ALM9" s="1070" t="s">
        <v>576</v>
      </c>
      <c r="ALN9" s="736" t="s">
        <v>576</v>
      </c>
      <c r="ALO9" s="726" t="s">
        <v>576</v>
      </c>
      <c r="ALP9" s="743" t="s">
        <v>576</v>
      </c>
      <c r="ALQ9" s="743" t="s">
        <v>576</v>
      </c>
      <c r="ALR9" s="1070" t="s">
        <v>576</v>
      </c>
      <c r="ALS9" s="736" t="s">
        <v>576</v>
      </c>
      <c r="ALT9" s="736" t="s">
        <v>576</v>
      </c>
      <c r="ALU9" s="743" t="s">
        <v>576</v>
      </c>
      <c r="ALV9" s="743" t="s">
        <v>576</v>
      </c>
      <c r="ALW9" s="1070" t="s">
        <v>576</v>
      </c>
      <c r="ALX9" s="736" t="s">
        <v>576</v>
      </c>
      <c r="ALY9" s="726" t="s">
        <v>576</v>
      </c>
      <c r="ALZ9" s="743" t="s">
        <v>576</v>
      </c>
      <c r="AMA9" s="743" t="s">
        <v>576</v>
      </c>
      <c r="AMB9" s="1070" t="s">
        <v>576</v>
      </c>
      <c r="AMC9" s="736" t="s">
        <v>576</v>
      </c>
      <c r="AMD9" s="726" t="s">
        <v>576</v>
      </c>
      <c r="AME9" s="743" t="s">
        <v>576</v>
      </c>
      <c r="AMF9" s="743" t="s">
        <v>576</v>
      </c>
      <c r="AMG9" s="1070" t="s">
        <v>576</v>
      </c>
      <c r="AMH9" s="736" t="s">
        <v>576</v>
      </c>
      <c r="AMI9" s="736" t="s">
        <v>576</v>
      </c>
      <c r="AMJ9" s="743" t="s">
        <v>576</v>
      </c>
      <c r="AMK9" s="743" t="s">
        <v>576</v>
      </c>
      <c r="AML9" s="1070" t="s">
        <v>576</v>
      </c>
      <c r="AMM9" s="370" t="s">
        <v>2169</v>
      </c>
      <c r="AMN9" s="370">
        <v>14</v>
      </c>
      <c r="AMO9" s="370">
        <v>26</v>
      </c>
      <c r="AMP9" s="370">
        <v>32</v>
      </c>
      <c r="AMQ9" s="370" t="s">
        <v>2169</v>
      </c>
      <c r="AMR9" s="66">
        <v>24673</v>
      </c>
      <c r="AMS9" s="2069" t="s">
        <v>2169</v>
      </c>
      <c r="AMT9" s="371">
        <v>6</v>
      </c>
      <c r="AMU9" s="371">
        <v>15</v>
      </c>
      <c r="AMV9" s="371">
        <v>24</v>
      </c>
      <c r="AMW9" s="371">
        <v>33</v>
      </c>
      <c r="AMX9" s="371">
        <v>78</v>
      </c>
      <c r="AMY9" s="365">
        <v>24528</v>
      </c>
      <c r="AMZ9" s="1071">
        <f>AMX9/AMY9</f>
        <v>3.1800391389432484E-3</v>
      </c>
      <c r="ANA9" s="371" t="s">
        <v>2169</v>
      </c>
      <c r="ANB9" s="371">
        <v>15</v>
      </c>
      <c r="ANC9" s="371">
        <v>19</v>
      </c>
      <c r="AND9" s="371">
        <v>10</v>
      </c>
      <c r="ANE9" s="371" t="s">
        <v>2169</v>
      </c>
      <c r="ANF9" s="365">
        <v>24110</v>
      </c>
      <c r="ANG9" s="1071" t="s">
        <v>2169</v>
      </c>
      <c r="ANH9" s="370">
        <v>252</v>
      </c>
      <c r="ANI9" s="370">
        <v>1008</v>
      </c>
      <c r="ANJ9" s="376">
        <v>0.25</v>
      </c>
      <c r="ANK9" s="376">
        <v>0.22425183940608268</v>
      </c>
      <c r="ANL9" s="376">
        <v>0.27764641193912876</v>
      </c>
      <c r="ANM9" s="370">
        <v>261</v>
      </c>
      <c r="ANN9" s="370">
        <v>968</v>
      </c>
      <c r="ANO9" s="376">
        <v>0.26962809917355374</v>
      </c>
      <c r="ANP9" s="376">
        <v>0.24262379828657424</v>
      </c>
      <c r="ANQ9" s="376">
        <v>0.29845361104600343</v>
      </c>
      <c r="ANR9" s="370">
        <v>268</v>
      </c>
      <c r="ANS9" s="370">
        <v>903</v>
      </c>
      <c r="ANT9" s="376">
        <v>0.29678848283499448</v>
      </c>
      <c r="ANU9" s="376">
        <v>0.26790314878564986</v>
      </c>
      <c r="ANV9" s="1071">
        <v>0.32739545999513225</v>
      </c>
      <c r="ANW9" s="69">
        <v>229</v>
      </c>
      <c r="ANX9" s="69">
        <v>1008</v>
      </c>
      <c r="ANY9" s="376">
        <v>0.22718253968253968</v>
      </c>
      <c r="ANZ9" s="376">
        <v>0.20237980966354879</v>
      </c>
      <c r="AOA9" s="376">
        <v>0.25405677414570971</v>
      </c>
      <c r="AOB9" s="69">
        <v>246</v>
      </c>
      <c r="AOC9" s="69">
        <v>968</v>
      </c>
      <c r="AOD9" s="376">
        <v>0.25413223140495866</v>
      </c>
      <c r="AOE9" s="376">
        <v>0.22771454819105288</v>
      </c>
      <c r="AOF9" s="376">
        <v>0.28249362858542015</v>
      </c>
      <c r="AOG9" s="69">
        <v>233</v>
      </c>
      <c r="AOH9" s="69">
        <v>903</v>
      </c>
      <c r="AOI9" s="376">
        <v>0.25802879291251385</v>
      </c>
      <c r="AOJ9" s="376">
        <v>0.23055732822895969</v>
      </c>
      <c r="AOK9" s="1071">
        <v>0.28755027950183537</v>
      </c>
      <c r="AOL9" s="704">
        <v>9.6774193548387094E-2</v>
      </c>
      <c r="AOM9" s="704">
        <v>8.0480820627533312E-2</v>
      </c>
      <c r="AON9" s="704">
        <v>0.115950216774063</v>
      </c>
      <c r="AOO9" s="1037">
        <v>103.63034303646801</v>
      </c>
      <c r="AOP9" s="1037">
        <v>1070.8468780435001</v>
      </c>
      <c r="AOQ9" s="704">
        <v>9.7489784004670205E-2</v>
      </c>
      <c r="AOR9" s="704">
        <v>8.1045454882853002E-2</v>
      </c>
      <c r="AOS9" s="704">
        <v>0.11684645612577099</v>
      </c>
      <c r="AOT9" s="1037">
        <v>103.144402379665</v>
      </c>
      <c r="AOU9" s="1037">
        <v>1058.00216333153</v>
      </c>
      <c r="AOV9" s="704">
        <v>0.11181102362204699</v>
      </c>
      <c r="AOW9" s="704">
        <v>9.3374986212385297E-2</v>
      </c>
      <c r="AOX9" s="704">
        <v>0.133351691683569</v>
      </c>
      <c r="AOY9" s="1037">
        <v>106.980319803198</v>
      </c>
      <c r="AOZ9" s="1037">
        <v>956.79581795818001</v>
      </c>
      <c r="APA9" s="704">
        <v>0.12829682610639201</v>
      </c>
      <c r="APB9" s="704">
        <v>0.108905599131841</v>
      </c>
      <c r="APC9" s="704">
        <v>0.15055740236412801</v>
      </c>
      <c r="APD9" s="1037">
        <v>127.19658119658099</v>
      </c>
      <c r="APE9" s="1037">
        <v>991.42422347300396</v>
      </c>
      <c r="APF9" s="704">
        <v>0.120226925594589</v>
      </c>
      <c r="APG9" s="704">
        <v>0.10136788309362499</v>
      </c>
      <c r="APH9" s="704">
        <v>0.142040024363186</v>
      </c>
      <c r="API9" s="1037">
        <v>118.288073394495</v>
      </c>
      <c r="APJ9" s="1041">
        <v>983.87339449541298</v>
      </c>
      <c r="APK9" s="1036">
        <v>0.11431897555296899</v>
      </c>
      <c r="APL9" s="1036">
        <v>9.4925026329066103E-2</v>
      </c>
      <c r="APM9" s="1036">
        <v>0.13707516190362001</v>
      </c>
      <c r="APN9" s="1041">
        <v>100.31070440519299</v>
      </c>
      <c r="APO9" s="1066">
        <v>877.46329006171504</v>
      </c>
      <c r="APP9" s="755" t="s">
        <v>576</v>
      </c>
      <c r="APQ9" s="755" t="s">
        <v>576</v>
      </c>
      <c r="APR9" s="755" t="s">
        <v>576</v>
      </c>
      <c r="APS9" s="755" t="s">
        <v>576</v>
      </c>
      <c r="APT9" s="755" t="s">
        <v>576</v>
      </c>
      <c r="APU9" s="755" t="s">
        <v>576</v>
      </c>
      <c r="APV9" s="755" t="s">
        <v>576</v>
      </c>
      <c r="APW9" s="913" t="s">
        <v>576</v>
      </c>
      <c r="APX9" s="756" t="s">
        <v>576</v>
      </c>
      <c r="APY9" s="756" t="s">
        <v>576</v>
      </c>
      <c r="APZ9" s="756" t="s">
        <v>576</v>
      </c>
      <c r="AQA9" s="756" t="s">
        <v>576</v>
      </c>
      <c r="AQB9" s="756" t="s">
        <v>576</v>
      </c>
      <c r="AQC9" s="756" t="s">
        <v>576</v>
      </c>
      <c r="AQD9" s="756" t="s">
        <v>576</v>
      </c>
      <c r="AQE9" s="913" t="s">
        <v>576</v>
      </c>
      <c r="AQF9" s="755" t="s">
        <v>576</v>
      </c>
      <c r="AQG9" s="755" t="s">
        <v>576</v>
      </c>
      <c r="AQH9" s="755" t="s">
        <v>576</v>
      </c>
      <c r="AQI9" s="755" t="s">
        <v>576</v>
      </c>
      <c r="AQJ9" s="755" t="s">
        <v>576</v>
      </c>
      <c r="AQK9" s="755" t="s">
        <v>576</v>
      </c>
      <c r="AQL9" s="755" t="s">
        <v>576</v>
      </c>
      <c r="AQM9" s="913" t="s">
        <v>576</v>
      </c>
      <c r="AQN9" s="755" t="s">
        <v>576</v>
      </c>
      <c r="AQO9" s="755" t="s">
        <v>576</v>
      </c>
      <c r="AQP9" s="755" t="s">
        <v>576</v>
      </c>
      <c r="AQQ9" s="755" t="s">
        <v>576</v>
      </c>
      <c r="AQR9" s="755" t="s">
        <v>576</v>
      </c>
      <c r="AQS9" s="755" t="s">
        <v>576</v>
      </c>
      <c r="AQT9" s="755" t="s">
        <v>576</v>
      </c>
      <c r="AQU9" s="913" t="s">
        <v>576</v>
      </c>
      <c r="AQV9" s="772" t="s">
        <v>576</v>
      </c>
      <c r="AQW9" s="766" t="s">
        <v>576</v>
      </c>
      <c r="AQX9" s="766" t="s">
        <v>576</v>
      </c>
      <c r="AQY9" s="766" t="s">
        <v>576</v>
      </c>
      <c r="AQZ9" s="766" t="s">
        <v>576</v>
      </c>
      <c r="ARA9" s="766" t="s">
        <v>576</v>
      </c>
      <c r="ARB9" s="766" t="s">
        <v>576</v>
      </c>
      <c r="ARC9" s="766" t="s">
        <v>576</v>
      </c>
      <c r="ARD9" s="766" t="s">
        <v>576</v>
      </c>
      <c r="ARE9" s="766" t="s">
        <v>576</v>
      </c>
      <c r="ARF9" s="766" t="s">
        <v>576</v>
      </c>
      <c r="ARG9" s="913" t="s">
        <v>576</v>
      </c>
      <c r="ARH9" s="775">
        <v>8064</v>
      </c>
      <c r="ARI9" s="775">
        <v>592</v>
      </c>
      <c r="ARJ9" s="769">
        <v>7.3412698412698416E-2</v>
      </c>
      <c r="ARK9" s="775">
        <v>5131</v>
      </c>
      <c r="ARL9" s="775">
        <v>342</v>
      </c>
      <c r="ARM9" s="769">
        <v>6.6653673747807451E-2</v>
      </c>
      <c r="ARN9" s="775">
        <v>354</v>
      </c>
      <c r="ARO9" s="775">
        <v>92</v>
      </c>
      <c r="ARP9" s="769">
        <v>0.25988700564971751</v>
      </c>
      <c r="ARQ9" s="801" t="s">
        <v>576</v>
      </c>
      <c r="ARR9" s="801" t="s">
        <v>576</v>
      </c>
      <c r="ARS9" s="1072" t="s">
        <v>576</v>
      </c>
      <c r="ART9" s="766" t="s">
        <v>576</v>
      </c>
      <c r="ARU9" s="766" t="s">
        <v>576</v>
      </c>
      <c r="ARV9" s="766" t="s">
        <v>576</v>
      </c>
      <c r="ARW9" s="766" t="s">
        <v>576</v>
      </c>
      <c r="ARX9" s="766" t="s">
        <v>576</v>
      </c>
      <c r="ARY9" s="766" t="s">
        <v>576</v>
      </c>
      <c r="ARZ9" s="766" t="s">
        <v>576</v>
      </c>
      <c r="ASA9" s="766" t="s">
        <v>576</v>
      </c>
      <c r="ASB9" s="766" t="s">
        <v>576</v>
      </c>
      <c r="ASC9" s="766" t="s">
        <v>576</v>
      </c>
      <c r="ASD9" s="766" t="s">
        <v>576</v>
      </c>
      <c r="ASE9" s="766" t="s">
        <v>576</v>
      </c>
      <c r="ASF9" s="766" t="s">
        <v>576</v>
      </c>
      <c r="ASG9" s="766" t="s">
        <v>576</v>
      </c>
      <c r="ASH9" s="766" t="s">
        <v>576</v>
      </c>
      <c r="ASI9" s="766" t="s">
        <v>576</v>
      </c>
      <c r="ASJ9" s="766" t="s">
        <v>576</v>
      </c>
      <c r="ASK9" s="766" t="s">
        <v>576</v>
      </c>
      <c r="ASL9" s="766" t="s">
        <v>576</v>
      </c>
      <c r="ASM9" s="766" t="s">
        <v>576</v>
      </c>
      <c r="ASN9" s="766" t="s">
        <v>576</v>
      </c>
      <c r="ASO9" s="766" t="s">
        <v>576</v>
      </c>
      <c r="ASP9" s="766" t="s">
        <v>576</v>
      </c>
      <c r="ASQ9" s="766" t="s">
        <v>576</v>
      </c>
      <c r="ASR9" s="766" t="s">
        <v>576</v>
      </c>
      <c r="ASS9" s="766" t="s">
        <v>576</v>
      </c>
      <c r="AST9" s="766" t="s">
        <v>576</v>
      </c>
      <c r="ASU9" s="913" t="s">
        <v>576</v>
      </c>
      <c r="ASV9" s="768">
        <v>386</v>
      </c>
      <c r="ASW9" s="769">
        <v>5.6890198968312454E-2</v>
      </c>
      <c r="ASX9" s="768">
        <v>6397</v>
      </c>
      <c r="ASY9" s="769">
        <v>0.94281503316138537</v>
      </c>
      <c r="ASZ9" s="768">
        <v>1</v>
      </c>
      <c r="ATA9" s="769">
        <v>1.4738393515106854E-4</v>
      </c>
      <c r="ATB9" s="768">
        <v>6785</v>
      </c>
      <c r="ATC9" s="768">
        <v>202</v>
      </c>
      <c r="ATD9" s="769">
        <v>3.5222319093286839E-2</v>
      </c>
      <c r="ATE9" s="768">
        <v>5528</v>
      </c>
      <c r="ATF9" s="769">
        <v>0.96390584132519619</v>
      </c>
      <c r="ATG9" s="768">
        <v>4</v>
      </c>
      <c r="ATH9" s="769">
        <v>6.9747166521360075E-4</v>
      </c>
      <c r="ATI9" s="768">
        <v>5735</v>
      </c>
      <c r="ATJ9" s="768">
        <v>20</v>
      </c>
      <c r="ATK9" s="769">
        <v>5.3333333333333337E-2</v>
      </c>
      <c r="ATL9" s="768">
        <v>355</v>
      </c>
      <c r="ATM9" s="769">
        <v>0.94666666666666666</v>
      </c>
      <c r="ATN9" s="768">
        <v>0</v>
      </c>
      <c r="ATO9" s="769">
        <v>0</v>
      </c>
      <c r="ATP9" s="768">
        <v>375</v>
      </c>
      <c r="ATQ9" s="768" t="s">
        <v>576</v>
      </c>
      <c r="ATR9" s="768" t="s">
        <v>576</v>
      </c>
      <c r="ATS9" s="768" t="s">
        <v>576</v>
      </c>
      <c r="ATT9" s="768" t="s">
        <v>576</v>
      </c>
      <c r="ATU9" s="768" t="s">
        <v>576</v>
      </c>
      <c r="ATV9" s="768" t="s">
        <v>576</v>
      </c>
      <c r="ATW9" s="1051" t="s">
        <v>576</v>
      </c>
      <c r="ATX9" s="933" t="s">
        <v>576</v>
      </c>
      <c r="ATY9" s="933" t="s">
        <v>576</v>
      </c>
      <c r="ATZ9" s="933" t="s">
        <v>576</v>
      </c>
      <c r="AUA9" s="933" t="s">
        <v>576</v>
      </c>
      <c r="AUB9" s="933" t="s">
        <v>576</v>
      </c>
      <c r="AUC9" s="933" t="s">
        <v>576</v>
      </c>
      <c r="AUD9" s="933" t="s">
        <v>576</v>
      </c>
      <c r="AUE9" s="933" t="s">
        <v>576</v>
      </c>
      <c r="AUF9" s="933" t="s">
        <v>576</v>
      </c>
      <c r="AUG9" s="933" t="s">
        <v>576</v>
      </c>
      <c r="AUH9" s="933" t="s">
        <v>576</v>
      </c>
      <c r="AUI9" s="933" t="s">
        <v>576</v>
      </c>
      <c r="AUJ9" s="933" t="s">
        <v>576</v>
      </c>
      <c r="AUK9" s="933" t="s">
        <v>576</v>
      </c>
      <c r="AUL9" s="933" t="s">
        <v>576</v>
      </c>
      <c r="AUM9" s="933" t="s">
        <v>576</v>
      </c>
      <c r="AUN9" s="933" t="s">
        <v>576</v>
      </c>
      <c r="AUO9" s="933" t="s">
        <v>576</v>
      </c>
      <c r="AUP9" s="933" t="s">
        <v>576</v>
      </c>
      <c r="AUQ9" s="913" t="s">
        <v>576</v>
      </c>
      <c r="AUR9" s="933" t="s">
        <v>576</v>
      </c>
      <c r="AUS9" s="933" t="s">
        <v>576</v>
      </c>
      <c r="AUT9" s="933" t="s">
        <v>576</v>
      </c>
      <c r="AUU9" s="933" t="s">
        <v>576</v>
      </c>
      <c r="AUV9" s="933" t="s">
        <v>576</v>
      </c>
      <c r="AUW9" s="933" t="s">
        <v>576</v>
      </c>
      <c r="AUX9" s="933" t="s">
        <v>576</v>
      </c>
      <c r="AUY9" s="933" t="s">
        <v>576</v>
      </c>
      <c r="AUZ9" s="933" t="s">
        <v>576</v>
      </c>
      <c r="AVA9" s="933" t="s">
        <v>576</v>
      </c>
      <c r="AVB9" s="933" t="s">
        <v>576</v>
      </c>
      <c r="AVC9" s="933" t="s">
        <v>576</v>
      </c>
      <c r="AVD9" s="933" t="s">
        <v>576</v>
      </c>
      <c r="AVE9" s="933" t="s">
        <v>576</v>
      </c>
      <c r="AVF9" s="933" t="s">
        <v>576</v>
      </c>
      <c r="AVG9" s="933" t="s">
        <v>576</v>
      </c>
      <c r="AVH9" s="933" t="s">
        <v>576</v>
      </c>
      <c r="AVI9" s="933" t="s">
        <v>576</v>
      </c>
      <c r="AVJ9" s="933" t="s">
        <v>576</v>
      </c>
      <c r="AVK9" s="913" t="s">
        <v>576</v>
      </c>
      <c r="AVL9" s="933" t="s">
        <v>576</v>
      </c>
      <c r="AVM9" s="933" t="s">
        <v>576</v>
      </c>
      <c r="AVN9" s="933" t="s">
        <v>576</v>
      </c>
      <c r="AVO9" s="933" t="s">
        <v>576</v>
      </c>
      <c r="AVP9" s="933" t="s">
        <v>576</v>
      </c>
      <c r="AVQ9" s="933" t="s">
        <v>576</v>
      </c>
      <c r="AVR9" s="933" t="s">
        <v>576</v>
      </c>
      <c r="AVS9" s="933" t="s">
        <v>576</v>
      </c>
      <c r="AVT9" s="933" t="s">
        <v>576</v>
      </c>
      <c r="AVU9" s="933" t="s">
        <v>576</v>
      </c>
      <c r="AVV9" s="933" t="s">
        <v>576</v>
      </c>
      <c r="AVW9" s="933" t="s">
        <v>576</v>
      </c>
      <c r="AVX9" s="933" t="s">
        <v>576</v>
      </c>
      <c r="AVY9" s="933" t="s">
        <v>576</v>
      </c>
      <c r="AVZ9" s="933" t="s">
        <v>576</v>
      </c>
      <c r="AWA9" s="933" t="s">
        <v>576</v>
      </c>
      <c r="AWB9" s="933" t="s">
        <v>576</v>
      </c>
      <c r="AWC9" s="933" t="s">
        <v>576</v>
      </c>
      <c r="AWD9" s="933" t="s">
        <v>576</v>
      </c>
      <c r="AWE9" s="913" t="s">
        <v>576</v>
      </c>
      <c r="AWF9" s="933" t="s">
        <v>576</v>
      </c>
      <c r="AWG9" s="933" t="s">
        <v>576</v>
      </c>
      <c r="AWH9" s="933" t="s">
        <v>576</v>
      </c>
      <c r="AWI9" s="933" t="s">
        <v>576</v>
      </c>
      <c r="AWJ9" s="933" t="s">
        <v>576</v>
      </c>
      <c r="AWK9" s="933" t="s">
        <v>576</v>
      </c>
      <c r="AWL9" s="933" t="s">
        <v>576</v>
      </c>
      <c r="AWM9" s="933" t="s">
        <v>576</v>
      </c>
      <c r="AWN9" s="933" t="s">
        <v>576</v>
      </c>
      <c r="AWO9" s="933" t="s">
        <v>576</v>
      </c>
      <c r="AWP9" s="933" t="s">
        <v>576</v>
      </c>
      <c r="AWQ9" s="933" t="s">
        <v>576</v>
      </c>
      <c r="AWR9" s="933" t="s">
        <v>576</v>
      </c>
      <c r="AWS9" s="933" t="s">
        <v>576</v>
      </c>
      <c r="AWT9" s="933" t="s">
        <v>576</v>
      </c>
      <c r="AWU9" s="933" t="s">
        <v>576</v>
      </c>
      <c r="AWV9" s="933" t="s">
        <v>576</v>
      </c>
      <c r="AWW9" s="933" t="s">
        <v>576</v>
      </c>
      <c r="AWX9" s="933" t="s">
        <v>576</v>
      </c>
      <c r="AWY9" s="913" t="s">
        <v>576</v>
      </c>
      <c r="AWZ9" s="933">
        <v>850</v>
      </c>
      <c r="AXA9" s="933">
        <v>21</v>
      </c>
      <c r="AXB9" s="933">
        <f t="shared" si="0"/>
        <v>829</v>
      </c>
      <c r="AXC9" s="933">
        <v>711</v>
      </c>
      <c r="AXD9" s="904" t="s">
        <v>3266</v>
      </c>
      <c r="AXE9" s="1049" t="s">
        <v>770</v>
      </c>
      <c r="AXF9" s="1054" t="s">
        <v>770</v>
      </c>
      <c r="AXG9" s="933">
        <v>878</v>
      </c>
      <c r="AXH9" s="933">
        <v>48</v>
      </c>
      <c r="AXI9" s="933">
        <v>830</v>
      </c>
      <c r="AXJ9" s="933">
        <v>686</v>
      </c>
      <c r="AXK9" s="904" t="s">
        <v>3266</v>
      </c>
      <c r="AXL9" s="1033" t="s">
        <v>770</v>
      </c>
      <c r="AXM9" s="1053" t="s">
        <v>770</v>
      </c>
      <c r="AXN9" s="933">
        <v>921</v>
      </c>
      <c r="AXO9" s="933">
        <v>38</v>
      </c>
      <c r="AXP9" s="933">
        <v>883</v>
      </c>
      <c r="AXQ9" s="1">
        <v>720</v>
      </c>
      <c r="AXR9" s="904" t="s">
        <v>3266</v>
      </c>
      <c r="AXS9" s="1040" t="s">
        <v>770</v>
      </c>
      <c r="AXT9" s="1053" t="s">
        <v>770</v>
      </c>
    </row>
    <row r="10" spans="1:1320" ht="15" x14ac:dyDescent="0.25">
      <c r="A10" s="2056"/>
      <c r="B10" s="14" t="s">
        <v>667</v>
      </c>
      <c r="C10" s="973" t="s">
        <v>785</v>
      </c>
      <c r="D10" s="1">
        <v>44</v>
      </c>
      <c r="E10" s="1">
        <v>84</v>
      </c>
      <c r="F10" s="21">
        <v>0.52380952380952406</v>
      </c>
      <c r="G10" s="21">
        <v>0.41832105651727902</v>
      </c>
      <c r="H10" s="21">
        <v>0.62721552784392798</v>
      </c>
      <c r="I10" s="1">
        <v>51</v>
      </c>
      <c r="J10" s="1">
        <v>77</v>
      </c>
      <c r="K10" s="21">
        <v>0.662337662337662</v>
      </c>
      <c r="L10" s="21">
        <v>0.55124648308922497</v>
      </c>
      <c r="M10" s="21">
        <v>0.75800078142946503</v>
      </c>
      <c r="N10" s="1">
        <v>26</v>
      </c>
      <c r="O10" s="1">
        <v>59</v>
      </c>
      <c r="P10" s="21">
        <v>0.44067796610169502</v>
      </c>
      <c r="Q10" s="21">
        <v>0.32150211767612097</v>
      </c>
      <c r="R10" s="21">
        <v>0.56710645170841301</v>
      </c>
      <c r="S10" s="1">
        <v>24</v>
      </c>
      <c r="T10" s="1">
        <v>54</v>
      </c>
      <c r="U10" s="21">
        <v>0.44444444444444398</v>
      </c>
      <c r="V10" s="21">
        <v>0.320024641722297</v>
      </c>
      <c r="W10" s="21">
        <v>0.57624353473224699</v>
      </c>
      <c r="X10" s="1">
        <v>28</v>
      </c>
      <c r="Y10" s="1">
        <v>46</v>
      </c>
      <c r="Z10" s="21">
        <v>0.60869565217391297</v>
      </c>
      <c r="AA10" s="21">
        <v>0.46456843231620804</v>
      </c>
      <c r="AB10" s="21">
        <v>0.73606774962171007</v>
      </c>
      <c r="AC10" s="1">
        <v>24</v>
      </c>
      <c r="AD10" s="1">
        <v>44</v>
      </c>
      <c r="AE10" s="21">
        <v>0.54545454545454497</v>
      </c>
      <c r="AF10" s="21">
        <v>0.40066183198962002</v>
      </c>
      <c r="AG10" s="21">
        <v>0.68294765857779094</v>
      </c>
      <c r="AH10" s="1">
        <v>19</v>
      </c>
      <c r="AI10" s="1">
        <v>39</v>
      </c>
      <c r="AJ10" s="21">
        <v>0.48700000000000004</v>
      </c>
      <c r="AK10" s="21">
        <v>0.33865175329861996</v>
      </c>
      <c r="AL10" s="750">
        <v>0.63800637115542003</v>
      </c>
      <c r="AM10" s="1">
        <v>84</v>
      </c>
      <c r="AN10" s="1">
        <v>1994</v>
      </c>
      <c r="AO10" s="22">
        <v>42.1</v>
      </c>
      <c r="AP10" s="22">
        <v>33.6</v>
      </c>
      <c r="AQ10" s="22">
        <v>52.2</v>
      </c>
      <c r="AR10" s="311" t="s">
        <v>2154</v>
      </c>
      <c r="AS10" s="1">
        <v>77</v>
      </c>
      <c r="AT10" s="1">
        <v>1936</v>
      </c>
      <c r="AU10" s="22">
        <v>39.799999999999997</v>
      </c>
      <c r="AV10" s="22">
        <v>31.4</v>
      </c>
      <c r="AW10" s="22">
        <v>49.7</v>
      </c>
      <c r="AX10" s="311" t="s">
        <v>2154</v>
      </c>
      <c r="AY10" s="1">
        <v>59</v>
      </c>
      <c r="AZ10" s="1">
        <v>1902</v>
      </c>
      <c r="BA10" s="22">
        <v>31</v>
      </c>
      <c r="BB10" s="22">
        <v>23.6</v>
      </c>
      <c r="BC10" s="22">
        <v>40</v>
      </c>
      <c r="BD10" s="311" t="s">
        <v>2154</v>
      </c>
      <c r="BE10" s="1">
        <v>54</v>
      </c>
      <c r="BF10" s="1">
        <v>1802</v>
      </c>
      <c r="BG10" s="1">
        <v>30</v>
      </c>
      <c r="BH10" s="1">
        <v>22.5</v>
      </c>
      <c r="BI10" s="1">
        <v>39.1</v>
      </c>
      <c r="BJ10" s="311" t="s">
        <v>2154</v>
      </c>
      <c r="BK10" s="1">
        <v>46</v>
      </c>
      <c r="BL10" s="1">
        <v>1761</v>
      </c>
      <c r="BM10" s="1">
        <v>26.1</v>
      </c>
      <c r="BN10" s="1">
        <v>19.100000000000001</v>
      </c>
      <c r="BO10" s="1">
        <v>34.799999999999997</v>
      </c>
      <c r="BP10" s="311" t="s">
        <v>2154</v>
      </c>
      <c r="BQ10" s="1">
        <v>44</v>
      </c>
      <c r="BR10" s="1">
        <v>1766</v>
      </c>
      <c r="BS10" s="1">
        <v>24.9</v>
      </c>
      <c r="BT10" s="1">
        <v>18.100000000000001</v>
      </c>
      <c r="BU10" s="1">
        <v>33.4</v>
      </c>
      <c r="BV10" s="311" t="s">
        <v>2154</v>
      </c>
      <c r="BW10" s="1">
        <v>39</v>
      </c>
      <c r="BX10" s="1">
        <v>1809</v>
      </c>
      <c r="BY10" s="22">
        <v>21.558872305141001</v>
      </c>
      <c r="BZ10" s="22">
        <v>15.330465721081501</v>
      </c>
      <c r="CA10" s="313">
        <v>29.471688151372501</v>
      </c>
      <c r="CB10" s="968" t="s">
        <v>2154</v>
      </c>
      <c r="CC10" s="23">
        <v>109883</v>
      </c>
      <c r="CD10" s="23">
        <v>111262.04</v>
      </c>
      <c r="CE10" s="23">
        <v>112541.87</v>
      </c>
      <c r="CF10" s="23">
        <v>113784.39</v>
      </c>
      <c r="CG10" s="23">
        <v>115029.32</v>
      </c>
      <c r="CH10" s="23">
        <v>116232.95</v>
      </c>
      <c r="CI10" s="23">
        <v>117392.99</v>
      </c>
      <c r="CJ10" s="23">
        <v>118526.99</v>
      </c>
      <c r="CK10" s="23">
        <v>119637.22</v>
      </c>
      <c r="CL10" s="23">
        <v>120718.25</v>
      </c>
      <c r="CM10" s="23">
        <v>121775.01</v>
      </c>
      <c r="CN10" s="23">
        <v>122794.43</v>
      </c>
      <c r="CO10" s="23">
        <v>123780.04</v>
      </c>
      <c r="CP10" s="23">
        <v>124734.2</v>
      </c>
      <c r="CQ10" s="23">
        <v>125672.71</v>
      </c>
      <c r="CR10" s="23">
        <v>126584.76</v>
      </c>
      <c r="CS10" s="23">
        <v>127486.53</v>
      </c>
      <c r="CT10" s="23">
        <v>128368.95</v>
      </c>
      <c r="CU10" s="23">
        <v>129251.14</v>
      </c>
      <c r="CV10" s="23">
        <v>130128.68</v>
      </c>
      <c r="CW10" s="23">
        <v>131007.32</v>
      </c>
      <c r="CX10" s="23">
        <v>131877.84</v>
      </c>
      <c r="CY10" s="23">
        <v>132736.01</v>
      </c>
      <c r="CZ10" s="23">
        <v>133585.09</v>
      </c>
      <c r="DA10" s="23">
        <v>134425.57999999999</v>
      </c>
      <c r="DB10" s="134">
        <v>135261.64000000001</v>
      </c>
      <c r="DC10" s="137">
        <v>8500</v>
      </c>
      <c r="DD10" s="137">
        <v>8400</v>
      </c>
      <c r="DE10" s="137">
        <v>8300</v>
      </c>
      <c r="DF10" s="137">
        <v>8200</v>
      </c>
      <c r="DG10" s="137">
        <v>8200</v>
      </c>
      <c r="DH10" s="137">
        <v>8200</v>
      </c>
      <c r="DI10" s="137">
        <v>8200</v>
      </c>
      <c r="DJ10" s="137">
        <v>8200</v>
      </c>
      <c r="DK10" s="137">
        <v>8200</v>
      </c>
      <c r="DL10" s="137">
        <v>8200</v>
      </c>
      <c r="DM10" s="137">
        <v>8200</v>
      </c>
      <c r="DN10" s="137">
        <v>8200</v>
      </c>
      <c r="DO10" s="137">
        <v>8100</v>
      </c>
      <c r="DP10" s="137">
        <v>8100</v>
      </c>
      <c r="DQ10" s="137">
        <v>8100</v>
      </c>
      <c r="DR10" s="137">
        <v>8100</v>
      </c>
      <c r="DS10" s="137">
        <v>8100</v>
      </c>
      <c r="DT10" s="137">
        <v>8100</v>
      </c>
      <c r="DU10" s="137">
        <v>8100</v>
      </c>
      <c r="DV10" s="137">
        <v>8100</v>
      </c>
      <c r="DW10" s="137">
        <v>8100</v>
      </c>
      <c r="DX10" s="137">
        <v>8200</v>
      </c>
      <c r="DY10" s="137">
        <v>8200</v>
      </c>
      <c r="DZ10" s="137">
        <v>8300</v>
      </c>
      <c r="EA10" s="137">
        <v>8300</v>
      </c>
      <c r="EB10" s="135">
        <v>8400</v>
      </c>
      <c r="EC10" s="137">
        <v>7400</v>
      </c>
      <c r="ED10" s="137">
        <v>7800</v>
      </c>
      <c r="EE10" s="137">
        <v>8100</v>
      </c>
      <c r="EF10" s="137">
        <v>8300</v>
      </c>
      <c r="EG10" s="137">
        <v>8400</v>
      </c>
      <c r="EH10" s="137">
        <v>8500</v>
      </c>
      <c r="EI10" s="137">
        <v>8400</v>
      </c>
      <c r="EJ10" s="137">
        <v>8300</v>
      </c>
      <c r="EK10" s="137">
        <v>8200</v>
      </c>
      <c r="EL10" s="137">
        <v>8200</v>
      </c>
      <c r="EM10" s="137">
        <v>8200</v>
      </c>
      <c r="EN10" s="137">
        <v>8200</v>
      </c>
      <c r="EO10" s="137">
        <v>8200</v>
      </c>
      <c r="EP10" s="137">
        <v>8200</v>
      </c>
      <c r="EQ10" s="137">
        <v>8200</v>
      </c>
      <c r="ER10" s="137">
        <v>8200</v>
      </c>
      <c r="ES10" s="137">
        <v>8200</v>
      </c>
      <c r="ET10" s="137">
        <v>8200</v>
      </c>
      <c r="EU10" s="137">
        <v>8200</v>
      </c>
      <c r="EV10" s="137">
        <v>8200</v>
      </c>
      <c r="EW10" s="137">
        <v>8100</v>
      </c>
      <c r="EX10" s="137">
        <v>8100</v>
      </c>
      <c r="EY10" s="137">
        <v>8100</v>
      </c>
      <c r="EZ10" s="137">
        <v>8100</v>
      </c>
      <c r="FA10" s="137">
        <v>8200</v>
      </c>
      <c r="FB10" s="135">
        <v>8200</v>
      </c>
      <c r="FC10" s="137">
        <v>6300</v>
      </c>
      <c r="FD10" s="137">
        <v>6400</v>
      </c>
      <c r="FE10" s="137">
        <v>6500</v>
      </c>
      <c r="FF10" s="137">
        <v>6800</v>
      </c>
      <c r="FG10" s="137">
        <v>7100</v>
      </c>
      <c r="FH10" s="137">
        <v>7400</v>
      </c>
      <c r="FI10" s="137">
        <v>7700</v>
      </c>
      <c r="FJ10" s="137">
        <v>7900</v>
      </c>
      <c r="FK10" s="137">
        <v>8200</v>
      </c>
      <c r="FL10" s="137">
        <v>8200</v>
      </c>
      <c r="FM10" s="137">
        <v>8300</v>
      </c>
      <c r="FN10" s="137">
        <v>8200</v>
      </c>
      <c r="FO10" s="137">
        <v>8200</v>
      </c>
      <c r="FP10" s="137">
        <v>8100</v>
      </c>
      <c r="FQ10" s="137">
        <v>8100</v>
      </c>
      <c r="FR10" s="137">
        <v>8000</v>
      </c>
      <c r="FS10" s="137">
        <v>8100</v>
      </c>
      <c r="FT10" s="137">
        <v>8100</v>
      </c>
      <c r="FU10" s="137">
        <v>8100</v>
      </c>
      <c r="FV10" s="137">
        <v>8100</v>
      </c>
      <c r="FW10" s="137">
        <v>8100</v>
      </c>
      <c r="FX10" s="137">
        <v>8100</v>
      </c>
      <c r="FY10" s="137">
        <v>8100</v>
      </c>
      <c r="FZ10" s="137">
        <v>8100</v>
      </c>
      <c r="GA10" s="137">
        <v>8000</v>
      </c>
      <c r="GB10" s="135">
        <v>8000</v>
      </c>
      <c r="GC10" s="137">
        <v>6000</v>
      </c>
      <c r="GD10" s="137">
        <v>6000</v>
      </c>
      <c r="GE10" s="137">
        <v>6100</v>
      </c>
      <c r="GF10" s="137">
        <v>6000</v>
      </c>
      <c r="GG10" s="137">
        <v>6000</v>
      </c>
      <c r="GH10" s="137">
        <v>6100</v>
      </c>
      <c r="GI10" s="137">
        <v>6200</v>
      </c>
      <c r="GJ10" s="137">
        <v>6300</v>
      </c>
      <c r="GK10" s="137">
        <v>6600</v>
      </c>
      <c r="GL10" s="137">
        <v>6900</v>
      </c>
      <c r="GM10" s="137">
        <v>7100</v>
      </c>
      <c r="GN10" s="137">
        <v>7400</v>
      </c>
      <c r="GO10" s="137">
        <v>7600</v>
      </c>
      <c r="GP10" s="137">
        <v>7800</v>
      </c>
      <c r="GQ10" s="137">
        <v>7900</v>
      </c>
      <c r="GR10" s="137">
        <v>7900</v>
      </c>
      <c r="GS10" s="137">
        <v>7900</v>
      </c>
      <c r="GT10" s="137">
        <v>7800</v>
      </c>
      <c r="GU10" s="137">
        <v>7700</v>
      </c>
      <c r="GV10" s="137">
        <v>7700</v>
      </c>
      <c r="GW10" s="137">
        <v>7700</v>
      </c>
      <c r="GX10" s="137">
        <v>7700</v>
      </c>
      <c r="GY10" s="137">
        <v>7700</v>
      </c>
      <c r="GZ10" s="137">
        <v>7800</v>
      </c>
      <c r="HA10" s="137">
        <v>7800</v>
      </c>
      <c r="HB10" s="135">
        <v>7800</v>
      </c>
      <c r="HC10" s="126">
        <v>8.3720930232558146</v>
      </c>
      <c r="HD10" s="22">
        <v>7.5294958089680621</v>
      </c>
      <c r="HE10" s="22">
        <v>9.2831914935138595</v>
      </c>
      <c r="HF10" s="23">
        <v>360</v>
      </c>
      <c r="HG10" s="23">
        <v>43000</v>
      </c>
      <c r="HH10" s="22">
        <v>7.8863636363636358</v>
      </c>
      <c r="HI10" s="22">
        <v>7.0783204286424537</v>
      </c>
      <c r="HJ10" s="22">
        <v>8.7613726878986569</v>
      </c>
      <c r="HK10" s="23">
        <v>347</v>
      </c>
      <c r="HL10" s="23">
        <v>44000</v>
      </c>
      <c r="HM10" s="22">
        <v>8.1298971873726167</v>
      </c>
      <c r="HN10" s="22">
        <v>7.3105669947521923</v>
      </c>
      <c r="HO10" s="22">
        <v>9.015933859944921</v>
      </c>
      <c r="HP10" s="23">
        <v>359</v>
      </c>
      <c r="HQ10" s="23">
        <v>44158</v>
      </c>
      <c r="HR10" s="22">
        <v>7.7063974267333819</v>
      </c>
      <c r="HS10" s="22">
        <v>6.91457051508511</v>
      </c>
      <c r="HT10" s="22">
        <v>8.5640447214060735</v>
      </c>
      <c r="HU10" s="23">
        <v>345</v>
      </c>
      <c r="HV10" s="23">
        <v>44768</v>
      </c>
      <c r="HW10" s="22">
        <v>7.8729650386976244</v>
      </c>
      <c r="HX10" s="22">
        <v>7.0740946658988921</v>
      </c>
      <c r="HY10" s="22">
        <v>8.7373541125540921</v>
      </c>
      <c r="HZ10" s="23">
        <v>354</v>
      </c>
      <c r="IA10" s="134">
        <v>44964</v>
      </c>
      <c r="IB10" s="25" t="s">
        <v>576</v>
      </c>
      <c r="IC10" s="25" t="s">
        <v>576</v>
      </c>
      <c r="ID10" s="25" t="s">
        <v>576</v>
      </c>
      <c r="IE10" s="25" t="s">
        <v>576</v>
      </c>
      <c r="IF10" s="25" t="s">
        <v>576</v>
      </c>
      <c r="IG10" s="22">
        <v>6.5777777777777802</v>
      </c>
      <c r="IH10" s="22">
        <v>5.8496981219834101</v>
      </c>
      <c r="II10" s="22">
        <v>7.3714302123182396</v>
      </c>
      <c r="IJ10" s="1">
        <v>296</v>
      </c>
      <c r="IK10" s="1">
        <v>45000</v>
      </c>
      <c r="IL10" s="22">
        <v>4.9979646297887701</v>
      </c>
      <c r="IM10" s="22">
        <v>4.3607002095036904</v>
      </c>
      <c r="IN10" s="22">
        <v>5.7021602165420902</v>
      </c>
      <c r="IO10" s="1">
        <v>221</v>
      </c>
      <c r="IP10" s="1">
        <v>44218</v>
      </c>
      <c r="IQ10" s="22">
        <v>4.6238384560400299</v>
      </c>
      <c r="IR10" s="22">
        <v>4.0153634915336998</v>
      </c>
      <c r="IS10" s="22">
        <v>5.2984702387262699</v>
      </c>
      <c r="IT10" s="1">
        <v>207</v>
      </c>
      <c r="IU10" s="1">
        <v>44768</v>
      </c>
      <c r="IV10" s="22">
        <v>4.8975269694897303</v>
      </c>
      <c r="IW10" s="22">
        <v>4.2744285319653299</v>
      </c>
      <c r="IX10" s="22">
        <v>5.5859129002375498</v>
      </c>
      <c r="IY10" s="1">
        <v>222</v>
      </c>
      <c r="IZ10" s="394">
        <v>45329</v>
      </c>
      <c r="JA10" s="26">
        <v>3.4883720930232598</v>
      </c>
      <c r="JB10" s="26">
        <v>2.9524688674708099</v>
      </c>
      <c r="JC10" s="26">
        <v>4.0934224673738298</v>
      </c>
      <c r="JD10" s="23">
        <v>150</v>
      </c>
      <c r="JE10" s="23">
        <v>43000</v>
      </c>
      <c r="JF10" s="26">
        <v>3.4888888888888898</v>
      </c>
      <c r="JG10" s="26">
        <v>2.9644921411600702</v>
      </c>
      <c r="JH10" s="26">
        <v>4.0793205124506597</v>
      </c>
      <c r="JI10" s="23">
        <v>157</v>
      </c>
      <c r="JJ10" s="23">
        <v>45000</v>
      </c>
      <c r="JK10" s="26">
        <v>4.1838165452982903</v>
      </c>
      <c r="JL10" s="26">
        <v>3.6026283629958402</v>
      </c>
      <c r="JM10" s="26">
        <v>4.8320714596447703</v>
      </c>
      <c r="JN10" s="23">
        <v>185</v>
      </c>
      <c r="JO10" s="23">
        <v>44218</v>
      </c>
      <c r="JP10" s="26">
        <v>4.4898141529664004</v>
      </c>
      <c r="JQ10" s="26">
        <v>3.89053889830226</v>
      </c>
      <c r="JR10" s="26">
        <v>5.1552682755286297</v>
      </c>
      <c r="JS10" s="23">
        <v>201</v>
      </c>
      <c r="JT10" s="23">
        <v>44768</v>
      </c>
      <c r="JU10" s="26">
        <v>4.8975269694897303</v>
      </c>
      <c r="JV10" s="26">
        <v>4.2744285319653299</v>
      </c>
      <c r="JW10" s="26">
        <v>5.5859129002375498</v>
      </c>
      <c r="JX10" s="23">
        <v>222</v>
      </c>
      <c r="JY10" s="134">
        <v>45329</v>
      </c>
      <c r="JZ10" s="21">
        <v>0.48125000000000001</v>
      </c>
      <c r="KA10" s="21">
        <v>0.45552756226071039</v>
      </c>
      <c r="KB10" s="21">
        <v>0.50707220957012045</v>
      </c>
      <c r="KC10" s="23">
        <v>693</v>
      </c>
      <c r="KD10" s="23">
        <v>1440</v>
      </c>
      <c r="KE10" s="21">
        <v>0.55526141628060888</v>
      </c>
      <c r="KF10" s="21">
        <v>0.53009637345671656</v>
      </c>
      <c r="KG10" s="21">
        <v>0.5801461862696391</v>
      </c>
      <c r="KH10" s="23">
        <v>839</v>
      </c>
      <c r="KI10" s="23">
        <v>1511</v>
      </c>
      <c r="KJ10" s="21">
        <v>0.6162361623616236</v>
      </c>
      <c r="KK10" s="21">
        <v>0.59235142315062539</v>
      </c>
      <c r="KL10" s="21">
        <v>0.63957297535713487</v>
      </c>
      <c r="KM10" s="23">
        <v>1002</v>
      </c>
      <c r="KN10" s="23">
        <v>1626</v>
      </c>
      <c r="KO10" s="21">
        <v>0.66559691912708596</v>
      </c>
      <c r="KP10" s="21">
        <v>0.6417885260048356</v>
      </c>
      <c r="KQ10" s="21">
        <v>0.68859071773070879</v>
      </c>
      <c r="KR10" s="23">
        <v>1037</v>
      </c>
      <c r="KS10" s="1044">
        <v>1558</v>
      </c>
      <c r="KT10" s="919">
        <v>0.68799999999999994</v>
      </c>
      <c r="KU10" s="919">
        <v>0.66500000000000004</v>
      </c>
      <c r="KV10" s="919">
        <v>0.71</v>
      </c>
      <c r="KW10" s="1044">
        <v>1120</v>
      </c>
      <c r="KX10" s="1065">
        <v>1629</v>
      </c>
      <c r="KY10" s="1" t="s">
        <v>576</v>
      </c>
      <c r="KZ10" s="25" t="s">
        <v>576</v>
      </c>
      <c r="LA10" s="25" t="s">
        <v>576</v>
      </c>
      <c r="LB10" s="25" t="s">
        <v>576</v>
      </c>
      <c r="LC10" s="25" t="s">
        <v>576</v>
      </c>
      <c r="LD10" s="25" t="s">
        <v>576</v>
      </c>
      <c r="LE10" s="25" t="s">
        <v>576</v>
      </c>
      <c r="LF10" s="25" t="s">
        <v>576</v>
      </c>
      <c r="LG10" s="25" t="s">
        <v>576</v>
      </c>
      <c r="LH10" s="25" t="s">
        <v>576</v>
      </c>
      <c r="LI10" s="25" t="s">
        <v>576</v>
      </c>
      <c r="LJ10" s="25" t="s">
        <v>576</v>
      </c>
      <c r="LK10" s="25" t="s">
        <v>576</v>
      </c>
      <c r="LL10" s="25" t="s">
        <v>576</v>
      </c>
      <c r="LM10" s="25" t="s">
        <v>576</v>
      </c>
      <c r="LN10" s="25" t="s">
        <v>576</v>
      </c>
      <c r="LO10" s="25" t="s">
        <v>576</v>
      </c>
      <c r="LP10" s="25" t="s">
        <v>576</v>
      </c>
      <c r="LQ10" s="25" t="s">
        <v>576</v>
      </c>
      <c r="LR10" s="25" t="s">
        <v>576</v>
      </c>
      <c r="LS10" s="25" t="s">
        <v>576</v>
      </c>
      <c r="LT10" s="25" t="s">
        <v>576</v>
      </c>
      <c r="LU10" s="25" t="s">
        <v>576</v>
      </c>
      <c r="LV10" s="25" t="s">
        <v>576</v>
      </c>
      <c r="LW10" s="25" t="s">
        <v>576</v>
      </c>
      <c r="LX10" s="25" t="s">
        <v>576</v>
      </c>
      <c r="LY10" s="25" t="s">
        <v>576</v>
      </c>
      <c r="LZ10" s="25" t="s">
        <v>576</v>
      </c>
      <c r="MA10" s="25" t="s">
        <v>576</v>
      </c>
      <c r="MB10" s="25" t="s">
        <v>576</v>
      </c>
      <c r="MC10" s="25" t="s">
        <v>576</v>
      </c>
      <c r="MD10" s="25" t="s">
        <v>576</v>
      </c>
      <c r="ME10" s="25" t="s">
        <v>576</v>
      </c>
      <c r="MF10" s="25" t="s">
        <v>576</v>
      </c>
      <c r="MG10" s="25" t="s">
        <v>576</v>
      </c>
      <c r="MH10" s="25" t="s">
        <v>576</v>
      </c>
      <c r="MI10" s="25" t="s">
        <v>576</v>
      </c>
      <c r="MJ10" s="25" t="s">
        <v>576</v>
      </c>
      <c r="MK10" s="25" t="s">
        <v>576</v>
      </c>
      <c r="ML10" s="25" t="s">
        <v>576</v>
      </c>
      <c r="MM10" s="25" t="s">
        <v>576</v>
      </c>
      <c r="MN10" s="25" t="s">
        <v>576</v>
      </c>
      <c r="MO10" s="25" t="s">
        <v>576</v>
      </c>
      <c r="MP10" s="25" t="s">
        <v>576</v>
      </c>
      <c r="MQ10" s="25" t="s">
        <v>576</v>
      </c>
      <c r="MR10" s="25" t="s">
        <v>576</v>
      </c>
      <c r="MS10" s="25" t="s">
        <v>576</v>
      </c>
      <c r="MT10" s="25" t="s">
        <v>576</v>
      </c>
      <c r="MU10" s="25" t="s">
        <v>576</v>
      </c>
      <c r="MV10" s="25" t="s">
        <v>576</v>
      </c>
      <c r="MW10" s="25" t="s">
        <v>576</v>
      </c>
      <c r="MX10" s="25" t="s">
        <v>576</v>
      </c>
      <c r="MY10" s="25" t="s">
        <v>576</v>
      </c>
      <c r="MZ10" s="25" t="s">
        <v>576</v>
      </c>
      <c r="NA10" s="25" t="s">
        <v>576</v>
      </c>
      <c r="NB10" s="25" t="s">
        <v>576</v>
      </c>
      <c r="NC10" s="25" t="s">
        <v>576</v>
      </c>
      <c r="ND10" s="25" t="s">
        <v>576</v>
      </c>
      <c r="NE10" s="25" t="s">
        <v>576</v>
      </c>
      <c r="NF10" s="25" t="s">
        <v>576</v>
      </c>
      <c r="NG10" s="25" t="s">
        <v>576</v>
      </c>
      <c r="NH10" s="25" t="s">
        <v>576</v>
      </c>
      <c r="NI10" s="25" t="s">
        <v>576</v>
      </c>
      <c r="NJ10" s="25" t="s">
        <v>576</v>
      </c>
      <c r="NK10" s="25" t="s">
        <v>576</v>
      </c>
      <c r="NL10" s="25" t="s">
        <v>576</v>
      </c>
      <c r="NM10" s="25" t="s">
        <v>576</v>
      </c>
      <c r="NN10" s="25" t="s">
        <v>576</v>
      </c>
      <c r="NO10" s="25" t="s">
        <v>576</v>
      </c>
      <c r="NP10" s="25" t="s">
        <v>576</v>
      </c>
      <c r="NQ10" s="25" t="s">
        <v>576</v>
      </c>
      <c r="NR10" s="25" t="s">
        <v>576</v>
      </c>
      <c r="NS10" s="25" t="s">
        <v>576</v>
      </c>
      <c r="NT10" s="25" t="s">
        <v>576</v>
      </c>
      <c r="NU10" s="25" t="s">
        <v>576</v>
      </c>
      <c r="NV10" s="25" t="s">
        <v>576</v>
      </c>
      <c r="NW10" s="25" t="s">
        <v>576</v>
      </c>
      <c r="NX10" s="25" t="s">
        <v>576</v>
      </c>
      <c r="NY10" s="25" t="s">
        <v>576</v>
      </c>
      <c r="NZ10" s="25" t="s">
        <v>576</v>
      </c>
      <c r="OA10" s="25" t="s">
        <v>576</v>
      </c>
      <c r="OB10" s="25" t="s">
        <v>576</v>
      </c>
      <c r="OC10" s="25" t="s">
        <v>576</v>
      </c>
      <c r="OD10" s="25" t="s">
        <v>576</v>
      </c>
      <c r="OE10" s="25" t="s">
        <v>576</v>
      </c>
      <c r="OF10" s="25" t="s">
        <v>576</v>
      </c>
      <c r="OG10" s="25" t="s">
        <v>576</v>
      </c>
      <c r="OH10" s="967" t="s">
        <v>576</v>
      </c>
      <c r="OI10" s="1" t="s">
        <v>576</v>
      </c>
      <c r="OJ10" s="1" t="s">
        <v>576</v>
      </c>
      <c r="OK10" s="1" t="s">
        <v>576</v>
      </c>
      <c r="OL10" s="1" t="s">
        <v>576</v>
      </c>
      <c r="OM10" s="1" t="s">
        <v>576</v>
      </c>
      <c r="ON10" s="1" t="s">
        <v>576</v>
      </c>
      <c r="OO10" s="1" t="s">
        <v>576</v>
      </c>
      <c r="OP10" s="1" t="s">
        <v>576</v>
      </c>
      <c r="OQ10" s="1" t="s">
        <v>576</v>
      </c>
      <c r="OR10" s="1" t="s">
        <v>576</v>
      </c>
      <c r="OS10" s="1" t="s">
        <v>576</v>
      </c>
      <c r="OT10" s="1" t="s">
        <v>576</v>
      </c>
      <c r="OU10" s="1" t="s">
        <v>576</v>
      </c>
      <c r="OV10" s="1" t="s">
        <v>576</v>
      </c>
      <c r="OW10" s="1" t="s">
        <v>576</v>
      </c>
      <c r="OX10" s="1" t="s">
        <v>576</v>
      </c>
      <c r="OY10" s="1" t="s">
        <v>576</v>
      </c>
      <c r="OZ10" s="1" t="s">
        <v>576</v>
      </c>
      <c r="PA10" s="1" t="s">
        <v>576</v>
      </c>
      <c r="PB10" s="1" t="s">
        <v>576</v>
      </c>
      <c r="PC10" s="1" t="s">
        <v>576</v>
      </c>
      <c r="PD10" s="1" t="s">
        <v>576</v>
      </c>
      <c r="PE10" s="1" t="s">
        <v>576</v>
      </c>
      <c r="PF10" s="1" t="s">
        <v>576</v>
      </c>
      <c r="PG10" s="1" t="s">
        <v>576</v>
      </c>
      <c r="PH10" s="1" t="s">
        <v>576</v>
      </c>
      <c r="PI10" s="1" t="s">
        <v>576</v>
      </c>
      <c r="PJ10" s="1" t="s">
        <v>576</v>
      </c>
      <c r="PK10" s="1" t="s">
        <v>576</v>
      </c>
      <c r="PL10" s="914" t="s">
        <v>576</v>
      </c>
      <c r="PM10" s="914" t="s">
        <v>576</v>
      </c>
      <c r="PN10" s="914" t="s">
        <v>576</v>
      </c>
      <c r="PO10" s="914" t="s">
        <v>576</v>
      </c>
      <c r="PP10" s="914" t="s">
        <v>576</v>
      </c>
      <c r="PQ10" s="913" t="s">
        <v>576</v>
      </c>
      <c r="PR10" s="1">
        <v>631</v>
      </c>
      <c r="PS10" s="1">
        <v>1267</v>
      </c>
      <c r="PT10" s="21">
        <v>0.49802683504341</v>
      </c>
      <c r="PU10" s="21">
        <v>0.47054316046568556</v>
      </c>
      <c r="PV10" s="21">
        <v>0.52552243846068258</v>
      </c>
      <c r="PW10" s="1">
        <v>583</v>
      </c>
      <c r="PX10" s="1">
        <v>1162</v>
      </c>
      <c r="PY10" s="21">
        <v>0.50172117039586905</v>
      </c>
      <c r="PZ10" s="21">
        <v>0.47301458144395397</v>
      </c>
      <c r="QA10" s="21">
        <v>0.53041641680176399</v>
      </c>
      <c r="QB10" s="1">
        <v>621</v>
      </c>
      <c r="QC10" s="1">
        <v>1267</v>
      </c>
      <c r="QD10" s="21">
        <v>0.49013417521704805</v>
      </c>
      <c r="QE10" s="21">
        <v>0.46267948067148901</v>
      </c>
      <c r="QF10" s="750">
        <v>0.51764851396035194</v>
      </c>
      <c r="QG10" s="838" t="s">
        <v>576</v>
      </c>
      <c r="QH10" s="838" t="s">
        <v>576</v>
      </c>
      <c r="QI10" s="838" t="s">
        <v>576</v>
      </c>
      <c r="QJ10" s="838" t="s">
        <v>576</v>
      </c>
      <c r="QK10" s="838" t="s">
        <v>576</v>
      </c>
      <c r="QL10" s="838" t="s">
        <v>576</v>
      </c>
      <c r="QM10" s="838" t="s">
        <v>576</v>
      </c>
      <c r="QN10" s="838" t="s">
        <v>576</v>
      </c>
      <c r="QO10" s="838" t="s">
        <v>576</v>
      </c>
      <c r="QP10" s="838" t="s">
        <v>576</v>
      </c>
      <c r="QQ10" s="838" t="s">
        <v>576</v>
      </c>
      <c r="QR10" s="838" t="s">
        <v>576</v>
      </c>
      <c r="QS10" s="838" t="s">
        <v>576</v>
      </c>
      <c r="QT10" s="838" t="s">
        <v>576</v>
      </c>
      <c r="QU10" s="838" t="s">
        <v>576</v>
      </c>
      <c r="QV10" s="838" t="s">
        <v>576</v>
      </c>
      <c r="QW10" s="838" t="s">
        <v>576</v>
      </c>
      <c r="QX10" s="838" t="s">
        <v>576</v>
      </c>
      <c r="QY10" s="838" t="s">
        <v>576</v>
      </c>
      <c r="QZ10" s="838" t="s">
        <v>576</v>
      </c>
      <c r="RA10" s="750" t="s">
        <v>576</v>
      </c>
      <c r="RB10" s="25" t="s">
        <v>576</v>
      </c>
      <c r="RC10" s="1" t="s">
        <v>576</v>
      </c>
      <c r="RD10" s="1" t="s">
        <v>576</v>
      </c>
      <c r="RE10" s="1" t="s">
        <v>576</v>
      </c>
      <c r="RF10" s="1" t="s">
        <v>576</v>
      </c>
      <c r="RG10" s="1" t="s">
        <v>576</v>
      </c>
      <c r="RH10" s="1" t="s">
        <v>576</v>
      </c>
      <c r="RI10" s="1" t="s">
        <v>576</v>
      </c>
      <c r="RJ10" s="1" t="s">
        <v>576</v>
      </c>
      <c r="RK10" s="1" t="s">
        <v>576</v>
      </c>
      <c r="RL10" s="1" t="s">
        <v>576</v>
      </c>
      <c r="RM10" s="1" t="s">
        <v>576</v>
      </c>
      <c r="RN10" s="1" t="s">
        <v>576</v>
      </c>
      <c r="RO10" s="1" t="s">
        <v>576</v>
      </c>
      <c r="RP10" s="1" t="s">
        <v>576</v>
      </c>
      <c r="RQ10" s="1" t="s">
        <v>576</v>
      </c>
      <c r="RR10" s="1" t="s">
        <v>576</v>
      </c>
      <c r="RS10" s="1" t="s">
        <v>576</v>
      </c>
      <c r="RT10" s="1" t="s">
        <v>576</v>
      </c>
      <c r="RU10" s="1" t="s">
        <v>576</v>
      </c>
      <c r="RV10" s="394" t="s">
        <v>576</v>
      </c>
      <c r="RW10" s="1" t="s">
        <v>576</v>
      </c>
      <c r="RX10" s="1" t="s">
        <v>576</v>
      </c>
      <c r="RY10" s="1" t="s">
        <v>576</v>
      </c>
      <c r="RZ10" s="1" t="s">
        <v>576</v>
      </c>
      <c r="SA10" s="1" t="s">
        <v>576</v>
      </c>
      <c r="SB10" s="1" t="s">
        <v>576</v>
      </c>
      <c r="SC10" s="1" t="s">
        <v>576</v>
      </c>
      <c r="SD10" s="1" t="s">
        <v>576</v>
      </c>
      <c r="SE10" s="1" t="s">
        <v>576</v>
      </c>
      <c r="SF10" s="1" t="s">
        <v>576</v>
      </c>
      <c r="SG10" s="1" t="s">
        <v>576</v>
      </c>
      <c r="SH10" s="1" t="s">
        <v>576</v>
      </c>
      <c r="SI10" s="1" t="s">
        <v>576</v>
      </c>
      <c r="SJ10" s="1" t="s">
        <v>576</v>
      </c>
      <c r="SK10" s="1" t="s">
        <v>576</v>
      </c>
      <c r="SL10" s="1" t="s">
        <v>576</v>
      </c>
      <c r="SM10" s="1" t="s">
        <v>576</v>
      </c>
      <c r="SN10" s="1" t="s">
        <v>576</v>
      </c>
      <c r="SO10" s="1" t="s">
        <v>576</v>
      </c>
      <c r="SP10" s="1" t="s">
        <v>576</v>
      </c>
      <c r="SQ10" s="394" t="s">
        <v>576</v>
      </c>
      <c r="SR10" s="1" t="s">
        <v>576</v>
      </c>
      <c r="SS10" s="1" t="s">
        <v>576</v>
      </c>
      <c r="ST10" s="1" t="s">
        <v>576</v>
      </c>
      <c r="SU10" s="1" t="s">
        <v>576</v>
      </c>
      <c r="SV10" s="1" t="s">
        <v>576</v>
      </c>
      <c r="SW10" s="1" t="s">
        <v>576</v>
      </c>
      <c r="SX10" s="1" t="s">
        <v>576</v>
      </c>
      <c r="SY10" s="1" t="s">
        <v>576</v>
      </c>
      <c r="SZ10" s="1" t="s">
        <v>576</v>
      </c>
      <c r="TA10" s="1" t="s">
        <v>576</v>
      </c>
      <c r="TB10" s="1" t="s">
        <v>576</v>
      </c>
      <c r="TC10" s="1" t="s">
        <v>576</v>
      </c>
      <c r="TD10" s="1" t="s">
        <v>576</v>
      </c>
      <c r="TE10" s="1" t="s">
        <v>576</v>
      </c>
      <c r="TF10" s="1" t="s">
        <v>576</v>
      </c>
      <c r="TG10" s="1" t="s">
        <v>576</v>
      </c>
      <c r="TH10" s="1" t="s">
        <v>576</v>
      </c>
      <c r="TI10" s="1" t="s">
        <v>576</v>
      </c>
      <c r="TJ10" s="1" t="s">
        <v>576</v>
      </c>
      <c r="TK10" s="1" t="s">
        <v>576</v>
      </c>
      <c r="TL10" s="394" t="s">
        <v>576</v>
      </c>
      <c r="TM10" s="1">
        <v>2063.6</v>
      </c>
      <c r="TN10" s="1">
        <v>1821.7</v>
      </c>
      <c r="TO10" s="1">
        <v>2328.6</v>
      </c>
      <c r="TP10" s="1">
        <v>263</v>
      </c>
      <c r="TQ10" s="394">
        <v>12745</v>
      </c>
      <c r="TR10" s="1">
        <v>3195.9</v>
      </c>
      <c r="TS10" s="1">
        <v>2889.3</v>
      </c>
      <c r="TT10" s="1">
        <v>3526.3</v>
      </c>
      <c r="TU10" s="1">
        <v>397</v>
      </c>
      <c r="TV10" s="394">
        <v>12422</v>
      </c>
      <c r="TW10" s="1">
        <v>3621.1</v>
      </c>
      <c r="TX10" s="1">
        <v>3290.6</v>
      </c>
      <c r="TY10" s="1">
        <v>3975.8</v>
      </c>
      <c r="TZ10" s="1">
        <v>440</v>
      </c>
      <c r="UA10" s="394">
        <v>12151</v>
      </c>
      <c r="UB10" s="22">
        <v>1711.1511379999999</v>
      </c>
      <c r="UC10" s="22">
        <v>1487.013586</v>
      </c>
      <c r="UD10" s="22">
        <v>1959.5345460000001</v>
      </c>
      <c r="UE10" s="1">
        <v>209</v>
      </c>
      <c r="UF10" s="394">
        <v>12214</v>
      </c>
      <c r="UG10" s="22">
        <v>1853.2369317709633</v>
      </c>
      <c r="UH10" s="22">
        <v>1617.9659958919349</v>
      </c>
      <c r="UI10" s="22">
        <v>2113.1008387642478</v>
      </c>
      <c r="UJ10" s="1">
        <v>223</v>
      </c>
      <c r="UK10" s="966">
        <v>12033</v>
      </c>
      <c r="UL10" s="1">
        <v>2734.6</v>
      </c>
      <c r="UM10" s="1">
        <v>2343.3000000000002</v>
      </c>
      <c r="UN10" s="1">
        <v>3172.4</v>
      </c>
      <c r="UO10" s="1">
        <v>174</v>
      </c>
      <c r="UP10" s="394">
        <v>6363</v>
      </c>
      <c r="UQ10" s="1">
        <v>4514.2</v>
      </c>
      <c r="UR10" s="1">
        <v>3997.3</v>
      </c>
      <c r="US10" s="1">
        <v>5079.3999999999996</v>
      </c>
      <c r="UT10" s="1">
        <v>276</v>
      </c>
      <c r="UU10" s="394">
        <v>6114</v>
      </c>
      <c r="UV10" s="1">
        <v>5072.2</v>
      </c>
      <c r="UW10" s="1">
        <v>4516.2</v>
      </c>
      <c r="UX10" s="1">
        <v>5677.8</v>
      </c>
      <c r="UY10" s="1">
        <v>302</v>
      </c>
      <c r="UZ10" s="394">
        <v>5954</v>
      </c>
      <c r="VA10" s="22">
        <v>2247.9449760000002</v>
      </c>
      <c r="VB10" s="22">
        <v>1883.4633940000001</v>
      </c>
      <c r="VC10" s="22">
        <v>2662.382028</v>
      </c>
      <c r="VD10" s="1">
        <v>134</v>
      </c>
      <c r="VE10" s="394">
        <v>5961</v>
      </c>
      <c r="VF10" s="26">
        <v>2567.2159583694711</v>
      </c>
      <c r="VG10" s="27">
        <v>2170.2830306016317</v>
      </c>
      <c r="VH10" s="27">
        <v>3015.7334866658121</v>
      </c>
      <c r="VI10" s="1">
        <v>148</v>
      </c>
      <c r="VJ10" s="394">
        <v>5765</v>
      </c>
      <c r="VK10" s="1">
        <v>1394.5</v>
      </c>
      <c r="VL10" s="1">
        <v>1119.9000000000001</v>
      </c>
      <c r="VM10" s="1">
        <v>1716.1</v>
      </c>
      <c r="VN10" s="1">
        <v>89</v>
      </c>
      <c r="VO10" s="394">
        <v>6382</v>
      </c>
      <c r="VP10" s="1">
        <v>1918.2</v>
      </c>
      <c r="VQ10" s="1">
        <v>1591.7</v>
      </c>
      <c r="VR10" s="1">
        <v>2292</v>
      </c>
      <c r="VS10" s="1">
        <v>121</v>
      </c>
      <c r="VT10" s="394">
        <v>6308</v>
      </c>
      <c r="VU10" s="1">
        <v>2226.9</v>
      </c>
      <c r="VV10" s="1">
        <v>1870.9</v>
      </c>
      <c r="VW10" s="1">
        <v>2630.9</v>
      </c>
      <c r="VX10" s="1">
        <v>138</v>
      </c>
      <c r="VY10" s="394">
        <v>6197</v>
      </c>
      <c r="VZ10" s="22">
        <v>1199.424276</v>
      </c>
      <c r="WA10" s="22">
        <v>943.42327999999998</v>
      </c>
      <c r="WB10" s="22">
        <v>1503.488717</v>
      </c>
      <c r="WC10" s="1">
        <v>75</v>
      </c>
      <c r="WD10" s="394">
        <v>6253</v>
      </c>
      <c r="WE10" s="22">
        <v>1199.424276</v>
      </c>
      <c r="WF10" s="22">
        <v>943.42327999999998</v>
      </c>
      <c r="WG10" s="22">
        <v>1503.488717</v>
      </c>
      <c r="WH10" s="1">
        <v>75</v>
      </c>
      <c r="WI10" s="394">
        <v>6268</v>
      </c>
      <c r="WJ10" s="25" t="s">
        <v>576</v>
      </c>
      <c r="WK10" s="9" t="s">
        <v>576</v>
      </c>
      <c r="WL10" s="9" t="s">
        <v>576</v>
      </c>
      <c r="WM10" s="9" t="s">
        <v>576</v>
      </c>
      <c r="WN10" s="9" t="s">
        <v>576</v>
      </c>
      <c r="WO10" s="9" t="s">
        <v>576</v>
      </c>
      <c r="WP10" s="9" t="s">
        <v>576</v>
      </c>
      <c r="WQ10" s="9" t="s">
        <v>576</v>
      </c>
      <c r="WR10" s="9" t="s">
        <v>576</v>
      </c>
      <c r="WS10" s="9" t="s">
        <v>576</v>
      </c>
      <c r="WT10" s="9" t="s">
        <v>576</v>
      </c>
      <c r="WU10" s="9" t="s">
        <v>576</v>
      </c>
      <c r="WV10" s="9" t="s">
        <v>576</v>
      </c>
      <c r="WW10" s="9" t="s">
        <v>576</v>
      </c>
      <c r="WX10" s="9" t="s">
        <v>576</v>
      </c>
      <c r="WY10" s="9" t="s">
        <v>576</v>
      </c>
      <c r="WZ10" s="9" t="s">
        <v>576</v>
      </c>
      <c r="XA10" s="9" t="s">
        <v>576</v>
      </c>
      <c r="XB10" s="9" t="s">
        <v>576</v>
      </c>
      <c r="XC10" s="9" t="s">
        <v>576</v>
      </c>
      <c r="XD10" s="9" t="s">
        <v>576</v>
      </c>
      <c r="XE10" s="9" t="s">
        <v>576</v>
      </c>
      <c r="XF10" s="9" t="s">
        <v>576</v>
      </c>
      <c r="XG10" s="9" t="s">
        <v>576</v>
      </c>
      <c r="XH10" s="9" t="s">
        <v>576</v>
      </c>
      <c r="XI10" s="9" t="s">
        <v>576</v>
      </c>
      <c r="XJ10" s="9" t="s">
        <v>576</v>
      </c>
      <c r="XK10" s="9" t="s">
        <v>576</v>
      </c>
      <c r="XL10" s="9" t="s">
        <v>576</v>
      </c>
      <c r="XM10" s="967" t="s">
        <v>576</v>
      </c>
      <c r="XN10" s="22">
        <v>63.325753432543699</v>
      </c>
      <c r="XO10" s="22">
        <v>46.008130648832001</v>
      </c>
      <c r="XP10" s="22">
        <v>85.013922644193002</v>
      </c>
      <c r="XQ10" s="1">
        <v>44</v>
      </c>
      <c r="XR10" s="1">
        <v>69482</v>
      </c>
      <c r="XS10" s="22">
        <v>67.146694096805504</v>
      </c>
      <c r="XT10" s="22">
        <v>49.332615788762197</v>
      </c>
      <c r="XU10" s="22">
        <v>89.292881024439296</v>
      </c>
      <c r="XV10" s="1">
        <v>47</v>
      </c>
      <c r="XW10" s="1">
        <v>69996</v>
      </c>
      <c r="XX10" s="22">
        <v>53.4188034188034</v>
      </c>
      <c r="XY10" s="22">
        <v>37.797554657549902</v>
      </c>
      <c r="XZ10" s="22">
        <v>73.323540023299898</v>
      </c>
      <c r="YA10" s="1">
        <v>38</v>
      </c>
      <c r="YB10" s="1">
        <v>71136</v>
      </c>
      <c r="YC10" s="22">
        <v>50.953659712180702</v>
      </c>
      <c r="YD10" s="22">
        <v>35.871327569244102</v>
      </c>
      <c r="YE10" s="22">
        <v>70.234932993548199</v>
      </c>
      <c r="YF10" s="1">
        <v>37</v>
      </c>
      <c r="YG10" s="1">
        <v>72615</v>
      </c>
      <c r="YH10" s="22">
        <v>45.873416355222098</v>
      </c>
      <c r="YI10" s="22">
        <v>31.763766806347</v>
      </c>
      <c r="YJ10" s="22">
        <v>64.105508180978504</v>
      </c>
      <c r="YK10" s="1">
        <v>34</v>
      </c>
      <c r="YL10" s="1">
        <v>74117</v>
      </c>
      <c r="YM10" s="22">
        <v>42.411631389908699</v>
      </c>
      <c r="YN10" s="22">
        <v>29.004516792792199</v>
      </c>
      <c r="YO10" s="22">
        <v>59.8745539604515</v>
      </c>
      <c r="YP10" s="1">
        <v>32</v>
      </c>
      <c r="YQ10" s="1">
        <v>75451</v>
      </c>
      <c r="YR10" s="22">
        <v>40.486358709138202</v>
      </c>
      <c r="YS10" s="22">
        <v>27.503482423474299</v>
      </c>
      <c r="YT10" s="22">
        <v>57.469116463549803</v>
      </c>
      <c r="YU10" s="1">
        <v>31</v>
      </c>
      <c r="YV10" s="1">
        <v>76569</v>
      </c>
      <c r="YW10" s="22">
        <v>34.717311079965498</v>
      </c>
      <c r="YX10" s="22">
        <v>22.873519012456001</v>
      </c>
      <c r="YY10" s="22">
        <v>50.513814491507098</v>
      </c>
      <c r="YZ10" s="1">
        <v>27</v>
      </c>
      <c r="ZA10" s="394">
        <v>77771</v>
      </c>
      <c r="ZB10" s="901">
        <v>15532</v>
      </c>
      <c r="ZC10" s="900">
        <v>4.8000000000000001E-2</v>
      </c>
      <c r="ZD10" s="900">
        <v>3.7000000000000005E-2</v>
      </c>
      <c r="ZE10" s="900">
        <v>1.1000000000000001E-2</v>
      </c>
      <c r="ZF10" s="899">
        <v>1846</v>
      </c>
      <c r="ZG10" s="900">
        <v>0.11900000000000001</v>
      </c>
      <c r="ZH10" s="899">
        <v>15126</v>
      </c>
      <c r="ZI10" s="900">
        <v>4.7E-2</v>
      </c>
      <c r="ZJ10" s="900">
        <v>3.7000000000000005E-2</v>
      </c>
      <c r="ZK10" s="900">
        <v>0.01</v>
      </c>
      <c r="ZL10" s="899">
        <v>600</v>
      </c>
      <c r="ZM10" s="900">
        <v>3.9666798889329634E-2</v>
      </c>
      <c r="ZN10" s="899">
        <v>14934</v>
      </c>
      <c r="ZO10" s="900">
        <v>4.5697613493711139E-2</v>
      </c>
      <c r="ZP10" s="900">
        <v>3.639380170419787E-2</v>
      </c>
      <c r="ZQ10" s="900">
        <v>9.3038117895132694E-3</v>
      </c>
      <c r="ZR10" s="899">
        <v>600</v>
      </c>
      <c r="ZS10" s="900">
        <v>4.0176777822418644E-2</v>
      </c>
      <c r="ZT10" s="899">
        <v>14697</v>
      </c>
      <c r="ZU10" s="900">
        <v>5.4000000000000006E-2</v>
      </c>
      <c r="ZV10" s="900">
        <v>4.5999999999999999E-2</v>
      </c>
      <c r="ZW10" s="900">
        <v>8.0000000000000002E-3</v>
      </c>
      <c r="ZX10" s="899">
        <v>705</v>
      </c>
      <c r="ZY10" s="900">
        <v>4.8000000000000001E-2</v>
      </c>
      <c r="ZZ10" s="899">
        <v>14920</v>
      </c>
      <c r="AAA10" s="900">
        <v>4.8707629237076291E-2</v>
      </c>
      <c r="AAB10" s="900">
        <v>4.2514839425148394E-2</v>
      </c>
      <c r="AAC10" s="900">
        <v>6.1927898119278979E-3</v>
      </c>
      <c r="AAD10" s="899">
        <v>663</v>
      </c>
      <c r="AAE10" s="900">
        <v>4.4436997319034853E-2</v>
      </c>
      <c r="AAF10" s="899">
        <v>14333</v>
      </c>
      <c r="AAG10" s="900">
        <v>4.7962187668586204E-2</v>
      </c>
      <c r="AAH10" s="900">
        <v>5.8297659788488342E-3</v>
      </c>
      <c r="AAI10" s="900">
        <v>5.379195364743504E-2</v>
      </c>
      <c r="AAJ10" s="899">
        <v>707</v>
      </c>
      <c r="AAK10" s="803">
        <v>4.9326728528570431E-2</v>
      </c>
      <c r="AAL10" s="981">
        <v>0.17699999999999999</v>
      </c>
      <c r="AAM10" s="981">
        <v>7.5999999999999998E-2</v>
      </c>
      <c r="AAN10" s="981">
        <v>0.27900000000000003</v>
      </c>
      <c r="AAO10" s="982">
        <v>2.36</v>
      </c>
      <c r="AAP10" s="982">
        <v>1.2</v>
      </c>
      <c r="AAQ10" s="982">
        <v>3.5000000000000004</v>
      </c>
      <c r="AAR10" s="985">
        <v>0.253</v>
      </c>
      <c r="AAS10" s="985">
        <v>0.14630000000000001</v>
      </c>
      <c r="AAT10" s="985">
        <v>0.35970000000000002</v>
      </c>
      <c r="AAU10" s="982">
        <v>3.61</v>
      </c>
      <c r="AAV10" s="982">
        <v>1.78</v>
      </c>
      <c r="AAW10" s="986">
        <v>5.45</v>
      </c>
      <c r="AAX10" s="30">
        <v>0.74444017089709102</v>
      </c>
      <c r="AAY10" s="30">
        <v>0.66574708812790107</v>
      </c>
      <c r="AAZ10" s="30">
        <v>0.8231332536662811</v>
      </c>
      <c r="ABA10" s="29">
        <v>88</v>
      </c>
      <c r="ABB10" s="29">
        <v>119</v>
      </c>
      <c r="ABC10" s="30">
        <v>0.821063751640975</v>
      </c>
      <c r="ABD10" s="30">
        <v>0.71895455277918796</v>
      </c>
      <c r="ABE10" s="30">
        <v>0.92317295050276105</v>
      </c>
      <c r="ABF10" s="29">
        <v>40</v>
      </c>
      <c r="ABG10" s="29">
        <v>49</v>
      </c>
      <c r="ABH10" s="30">
        <v>0.71955556456681702</v>
      </c>
      <c r="ABI10" s="30">
        <v>0.60585367649435495</v>
      </c>
      <c r="ABJ10" s="30">
        <v>0.83325745263927997</v>
      </c>
      <c r="ABK10" s="29">
        <v>35</v>
      </c>
      <c r="ABL10" s="1055">
        <v>54</v>
      </c>
      <c r="ABM10" s="31">
        <v>0.55320604066061996</v>
      </c>
      <c r="ABN10" s="31">
        <v>0.38058332629957897</v>
      </c>
      <c r="ABO10" s="31">
        <v>0.72582875502166</v>
      </c>
      <c r="ABP10" s="30">
        <v>0.67948998300570906</v>
      </c>
      <c r="ABQ10" s="30">
        <v>0.59970336008856295</v>
      </c>
      <c r="ABR10" s="30">
        <v>0.75927660592285506</v>
      </c>
      <c r="ABS10" s="29">
        <v>96</v>
      </c>
      <c r="ABT10" s="1055">
        <v>138</v>
      </c>
      <c r="ABU10" s="947" t="s">
        <v>1409</v>
      </c>
      <c r="ABV10" s="534" t="s">
        <v>770</v>
      </c>
      <c r="ABW10" s="534" t="s">
        <v>770</v>
      </c>
      <c r="ABX10" s="534" t="s">
        <v>770</v>
      </c>
      <c r="ABY10" s="534" t="s">
        <v>770</v>
      </c>
      <c r="ABZ10" s="534" t="s">
        <v>770</v>
      </c>
      <c r="ACA10" s="534" t="s">
        <v>770</v>
      </c>
      <c r="ACB10" s="534" t="s">
        <v>770</v>
      </c>
      <c r="ACC10" s="531" t="s">
        <v>770</v>
      </c>
      <c r="ACD10" s="531" t="s">
        <v>770</v>
      </c>
      <c r="ACE10" s="531" t="s">
        <v>770</v>
      </c>
      <c r="ACF10" s="2073" t="s">
        <v>1409</v>
      </c>
      <c r="ACG10" s="28" t="s">
        <v>576</v>
      </c>
      <c r="ACH10" s="29" t="s">
        <v>576</v>
      </c>
      <c r="ACI10" s="29" t="s">
        <v>576</v>
      </c>
      <c r="ACJ10" s="29" t="s">
        <v>576</v>
      </c>
      <c r="ACK10" s="29" t="s">
        <v>576</v>
      </c>
      <c r="ACL10" s="29" t="s">
        <v>576</v>
      </c>
      <c r="ACM10" s="29" t="s">
        <v>576</v>
      </c>
      <c r="ACN10" s="29" t="s">
        <v>576</v>
      </c>
      <c r="ACO10" s="29" t="s">
        <v>576</v>
      </c>
      <c r="ACP10" s="29" t="s">
        <v>576</v>
      </c>
      <c r="ACQ10" s="29" t="s">
        <v>576</v>
      </c>
      <c r="ACR10" s="29" t="s">
        <v>576</v>
      </c>
      <c r="ACS10" s="29" t="s">
        <v>576</v>
      </c>
      <c r="ACT10" s="29" t="s">
        <v>576</v>
      </c>
      <c r="ACU10" s="29" t="s">
        <v>576</v>
      </c>
      <c r="ACV10" s="29" t="s">
        <v>576</v>
      </c>
      <c r="ACW10" s="29" t="s">
        <v>576</v>
      </c>
      <c r="ACX10" s="29" t="s">
        <v>576</v>
      </c>
      <c r="ACY10" s="29" t="s">
        <v>576</v>
      </c>
      <c r="ACZ10" s="1055" t="s">
        <v>576</v>
      </c>
      <c r="ADA10" s="29" t="s">
        <v>576</v>
      </c>
      <c r="ADB10" s="29" t="s">
        <v>576</v>
      </c>
      <c r="ADC10" s="29" t="s">
        <v>576</v>
      </c>
      <c r="ADD10" s="29" t="s">
        <v>576</v>
      </c>
      <c r="ADE10" s="29" t="s">
        <v>576</v>
      </c>
      <c r="ADF10" s="29" t="s">
        <v>576</v>
      </c>
      <c r="ADG10" s="29" t="s">
        <v>576</v>
      </c>
      <c r="ADH10" s="29" t="s">
        <v>576</v>
      </c>
      <c r="ADI10" s="29" t="s">
        <v>576</v>
      </c>
      <c r="ADJ10" s="29" t="s">
        <v>576</v>
      </c>
      <c r="ADK10" s="29" t="s">
        <v>576</v>
      </c>
      <c r="ADL10" s="29" t="s">
        <v>576</v>
      </c>
      <c r="ADM10" s="29" t="s">
        <v>576</v>
      </c>
      <c r="ADN10" s="29" t="s">
        <v>576</v>
      </c>
      <c r="ADO10" s="916" t="s">
        <v>576</v>
      </c>
      <c r="ADP10" s="916" t="s">
        <v>576</v>
      </c>
      <c r="ADQ10" s="916" t="s">
        <v>576</v>
      </c>
      <c r="ADR10" s="916" t="s">
        <v>576</v>
      </c>
      <c r="ADS10" s="916" t="s">
        <v>576</v>
      </c>
      <c r="ADT10" s="1055" t="s">
        <v>576</v>
      </c>
      <c r="ADU10" s="29" t="s">
        <v>576</v>
      </c>
      <c r="ADV10" s="29" t="s">
        <v>576</v>
      </c>
      <c r="ADW10" s="29" t="s">
        <v>576</v>
      </c>
      <c r="ADX10" s="29" t="s">
        <v>576</v>
      </c>
      <c r="ADY10" s="29" t="s">
        <v>576</v>
      </c>
      <c r="ADZ10" s="29" t="s">
        <v>576</v>
      </c>
      <c r="AEA10" s="29" t="s">
        <v>576</v>
      </c>
      <c r="AEB10" s="29" t="s">
        <v>576</v>
      </c>
      <c r="AEC10" s="29" t="s">
        <v>576</v>
      </c>
      <c r="AED10" s="29" t="s">
        <v>576</v>
      </c>
      <c r="AEE10" s="29" t="s">
        <v>576</v>
      </c>
      <c r="AEF10" s="29" t="s">
        <v>576</v>
      </c>
      <c r="AEG10" s="29" t="s">
        <v>576</v>
      </c>
      <c r="AEH10" s="29" t="s">
        <v>576</v>
      </c>
      <c r="AEI10" s="916" t="s">
        <v>576</v>
      </c>
      <c r="AEJ10" s="916" t="s">
        <v>576</v>
      </c>
      <c r="AEK10" s="916" t="s">
        <v>576</v>
      </c>
      <c r="AEL10" s="916" t="s">
        <v>576</v>
      </c>
      <c r="AEM10" s="916" t="s">
        <v>576</v>
      </c>
      <c r="AEN10" s="1055" t="s">
        <v>576</v>
      </c>
      <c r="AEO10" s="29" t="s">
        <v>576</v>
      </c>
      <c r="AEP10" s="29" t="s">
        <v>576</v>
      </c>
      <c r="AEQ10" s="29" t="s">
        <v>576</v>
      </c>
      <c r="AER10" s="10" t="s">
        <v>576</v>
      </c>
      <c r="AES10" s="29" t="s">
        <v>576</v>
      </c>
      <c r="AET10" s="29" t="s">
        <v>576</v>
      </c>
      <c r="AEU10" s="29" t="s">
        <v>576</v>
      </c>
      <c r="AEV10" s="29" t="s">
        <v>576</v>
      </c>
      <c r="AEW10" s="29" t="s">
        <v>576</v>
      </c>
      <c r="AEX10" s="29" t="s">
        <v>576</v>
      </c>
      <c r="AEY10" s="29" t="s">
        <v>576</v>
      </c>
      <c r="AEZ10" s="29" t="s">
        <v>576</v>
      </c>
      <c r="AFA10" s="29" t="s">
        <v>576</v>
      </c>
      <c r="AFB10" s="29" t="s">
        <v>576</v>
      </c>
      <c r="AFC10" s="29" t="s">
        <v>576</v>
      </c>
      <c r="AFD10" s="29" t="s">
        <v>576</v>
      </c>
      <c r="AFE10" s="29" t="s">
        <v>576</v>
      </c>
      <c r="AFF10" s="29" t="s">
        <v>576</v>
      </c>
      <c r="AFG10" s="29" t="s">
        <v>576</v>
      </c>
      <c r="AFH10" s="29" t="s">
        <v>576</v>
      </c>
      <c r="AFI10" s="29" t="s">
        <v>576</v>
      </c>
      <c r="AFJ10" s="29" t="s">
        <v>576</v>
      </c>
      <c r="AFK10" s="29" t="s">
        <v>576</v>
      </c>
      <c r="AFL10" s="29" t="s">
        <v>576</v>
      </c>
      <c r="AFM10" s="29" t="s">
        <v>576</v>
      </c>
      <c r="AFN10" s="29" t="s">
        <v>576</v>
      </c>
      <c r="AFO10" s="29" t="s">
        <v>576</v>
      </c>
      <c r="AFP10" s="29" t="s">
        <v>576</v>
      </c>
      <c r="AFQ10" s="29" t="s">
        <v>576</v>
      </c>
      <c r="AFR10" s="29" t="s">
        <v>576</v>
      </c>
      <c r="AFS10" s="29" t="s">
        <v>576</v>
      </c>
      <c r="AFT10" s="875" t="s">
        <v>576</v>
      </c>
      <c r="AFU10" s="875" t="s">
        <v>576</v>
      </c>
      <c r="AFV10" s="875" t="s">
        <v>576</v>
      </c>
      <c r="AFW10" s="875" t="s">
        <v>576</v>
      </c>
      <c r="AFX10" s="1055" t="s">
        <v>576</v>
      </c>
      <c r="AFY10" s="21">
        <v>0.200385356454721</v>
      </c>
      <c r="AFZ10" s="21">
        <v>0.17715859821264299</v>
      </c>
      <c r="AGA10" s="21">
        <v>0.22582158199244401</v>
      </c>
      <c r="AGB10" s="1">
        <v>208</v>
      </c>
      <c r="AGC10" s="1">
        <v>1038</v>
      </c>
      <c r="AGD10" s="21">
        <v>0.18921475875118302</v>
      </c>
      <c r="AGE10" s="21">
        <v>0.16674364686956</v>
      </c>
      <c r="AGF10" s="21">
        <v>0.21393666635050701</v>
      </c>
      <c r="AGG10" s="1">
        <v>200</v>
      </c>
      <c r="AGH10" s="914">
        <v>1057</v>
      </c>
      <c r="AGI10" s="919">
        <v>0.19307450157397699</v>
      </c>
      <c r="AGJ10" s="919">
        <v>0.169266756071416</v>
      </c>
      <c r="AGK10" s="919">
        <v>0.21934669226200801</v>
      </c>
      <c r="AGL10" s="914">
        <v>184</v>
      </c>
      <c r="AGM10" s="913">
        <v>953</v>
      </c>
      <c r="AGN10" s="28" t="s">
        <v>576</v>
      </c>
      <c r="AGO10" s="29" t="s">
        <v>576</v>
      </c>
      <c r="AGP10" s="29" t="s">
        <v>576</v>
      </c>
      <c r="AGQ10" s="29" t="s">
        <v>576</v>
      </c>
      <c r="AGR10" s="29" t="s">
        <v>576</v>
      </c>
      <c r="AGS10" s="29" t="s">
        <v>576</v>
      </c>
      <c r="AGT10" s="29" t="s">
        <v>576</v>
      </c>
      <c r="AGU10" s="29" t="s">
        <v>576</v>
      </c>
      <c r="AGV10" s="29" t="s">
        <v>576</v>
      </c>
      <c r="AGW10" s="29" t="s">
        <v>576</v>
      </c>
      <c r="AGX10" s="29" t="s">
        <v>576</v>
      </c>
      <c r="AGY10" s="29" t="s">
        <v>576</v>
      </c>
      <c r="AGZ10" s="29" t="s">
        <v>576</v>
      </c>
      <c r="AHA10" s="29" t="s">
        <v>576</v>
      </c>
      <c r="AHB10" s="1055" t="s">
        <v>576</v>
      </c>
      <c r="AHC10" s="24">
        <v>10101</v>
      </c>
      <c r="AHD10" s="24">
        <v>2001</v>
      </c>
      <c r="AHE10" s="21">
        <v>0.1980991980991981</v>
      </c>
      <c r="AHF10" s="32">
        <v>2641320</v>
      </c>
      <c r="AHG10" s="24">
        <v>6515</v>
      </c>
      <c r="AHH10" s="24">
        <v>1545</v>
      </c>
      <c r="AHI10" s="21">
        <v>0.23714504988488105</v>
      </c>
      <c r="AHJ10" s="32">
        <v>1444575</v>
      </c>
      <c r="AHK10" s="24">
        <v>16616</v>
      </c>
      <c r="AHL10" s="24">
        <v>3546</v>
      </c>
      <c r="AHM10" s="21">
        <v>0.21340876263842079</v>
      </c>
      <c r="AHN10" s="1181">
        <v>4085895</v>
      </c>
      <c r="AHO10" s="65">
        <v>12</v>
      </c>
      <c r="AHP10" s="1177">
        <v>6.8</v>
      </c>
      <c r="AHQ10" s="65">
        <v>11</v>
      </c>
      <c r="AHR10" s="1177">
        <v>6.1</v>
      </c>
      <c r="AHS10" s="65">
        <v>15</v>
      </c>
      <c r="AHT10" s="1178">
        <v>8.1999999999999993</v>
      </c>
      <c r="AHU10" s="370">
        <v>249</v>
      </c>
      <c r="AHV10" s="370">
        <v>74</v>
      </c>
      <c r="AHW10" s="352">
        <v>410.11775705542976</v>
      </c>
      <c r="AHX10" s="352">
        <v>321.87168570636447</v>
      </c>
      <c r="AHY10" s="352">
        <v>515.05431692242269</v>
      </c>
      <c r="AHZ10" s="2064" t="s">
        <v>770</v>
      </c>
      <c r="AIA10" s="370">
        <v>295</v>
      </c>
      <c r="AIB10" s="370">
        <v>119</v>
      </c>
      <c r="AIC10" s="372">
        <v>651.22736315601185</v>
      </c>
      <c r="AID10" s="372">
        <v>539.38423975225078</v>
      </c>
      <c r="AIE10" s="372">
        <v>779.40940655873021</v>
      </c>
      <c r="AIF10" s="1069" t="s">
        <v>2318</v>
      </c>
      <c r="AIG10" s="370">
        <v>271</v>
      </c>
      <c r="AIH10" s="370">
        <v>109</v>
      </c>
      <c r="AII10" s="372">
        <v>600.50077638506332</v>
      </c>
      <c r="AIJ10" s="372">
        <v>492.98537813777841</v>
      </c>
      <c r="AIK10" s="471">
        <v>724.48442341248472</v>
      </c>
      <c r="AIL10" s="1069" t="s">
        <v>2318</v>
      </c>
      <c r="AIM10" s="370">
        <v>42</v>
      </c>
      <c r="AIN10" s="365">
        <v>78883</v>
      </c>
      <c r="AIO10" s="372">
        <v>53.243411127872918</v>
      </c>
      <c r="AIP10" s="372">
        <v>27.303638451145279</v>
      </c>
      <c r="AIQ10" s="1069">
        <v>71.969624353144098</v>
      </c>
      <c r="AIR10" s="371">
        <v>83</v>
      </c>
      <c r="AIS10" s="360">
        <v>97.992916199999996</v>
      </c>
      <c r="AIT10" s="360">
        <v>78.048323699999997</v>
      </c>
      <c r="AIU10" s="360">
        <v>121.478396</v>
      </c>
      <c r="AIV10" s="370">
        <v>53</v>
      </c>
      <c r="AIW10" s="370">
        <v>54</v>
      </c>
      <c r="AIX10" s="370">
        <v>110</v>
      </c>
      <c r="AIY10" s="370">
        <v>95</v>
      </c>
      <c r="AIZ10" s="371">
        <v>190</v>
      </c>
      <c r="AJA10" s="372">
        <v>85.628013880751723</v>
      </c>
      <c r="AJB10" s="372">
        <v>73.884815437206498</v>
      </c>
      <c r="AJC10" s="372">
        <v>98.707290667956769</v>
      </c>
      <c r="AJD10" s="371">
        <v>205</v>
      </c>
      <c r="AJE10" s="372">
        <v>168.71039420623819</v>
      </c>
      <c r="AJF10" s="372">
        <v>146.40474456709839</v>
      </c>
      <c r="AJG10" s="372">
        <v>193.45373020628688</v>
      </c>
      <c r="AJH10" s="370">
        <v>1525</v>
      </c>
      <c r="AJI10" s="1071">
        <v>0.25901639344262295</v>
      </c>
      <c r="AJJ10" s="371">
        <v>84</v>
      </c>
      <c r="AJK10" s="360">
        <v>100.64701700000001</v>
      </c>
      <c r="AJL10" s="360">
        <v>80.277496099999993</v>
      </c>
      <c r="AJM10" s="360">
        <v>124.60930399999999</v>
      </c>
      <c r="AJN10" s="370">
        <v>51</v>
      </c>
      <c r="AJO10" s="370">
        <v>59</v>
      </c>
      <c r="AJP10" s="370">
        <v>96</v>
      </c>
      <c r="AJQ10" s="370">
        <v>108</v>
      </c>
      <c r="AJR10" s="371">
        <v>194</v>
      </c>
      <c r="AJS10" s="372">
        <v>86.038673053042402</v>
      </c>
      <c r="AJT10" s="372">
        <v>74.356925334497717</v>
      </c>
      <c r="AJU10" s="372">
        <v>99.034907246366274</v>
      </c>
      <c r="AJV10" s="371">
        <v>204</v>
      </c>
      <c r="AJW10" s="372">
        <v>167.02145079417062</v>
      </c>
      <c r="AJX10" s="372">
        <v>144.88698328858439</v>
      </c>
      <c r="AJY10" s="372">
        <v>191.58116522800512</v>
      </c>
      <c r="AJZ10" s="370">
        <v>1694</v>
      </c>
      <c r="AKA10" s="1071">
        <v>0.23494687131050768</v>
      </c>
      <c r="AKB10" s="370">
        <v>77</v>
      </c>
      <c r="AKC10" s="360">
        <v>92.670598146588034</v>
      </c>
      <c r="AKD10" s="381">
        <v>73.13418685094058</v>
      </c>
      <c r="AKE10" s="381">
        <v>115.82234745471526</v>
      </c>
      <c r="AKF10" s="370">
        <v>54</v>
      </c>
      <c r="AKG10" s="370">
        <v>59</v>
      </c>
      <c r="AKH10" s="370">
        <v>86</v>
      </c>
      <c r="AKI10" s="370">
        <v>80</v>
      </c>
      <c r="AKJ10" s="370">
        <v>190</v>
      </c>
      <c r="AKK10" s="372">
        <v>83.107339690315811</v>
      </c>
      <c r="AKL10" s="372">
        <v>71.709831586745466</v>
      </c>
      <c r="AKM10" s="372">
        <v>95.801595338609602</v>
      </c>
      <c r="AKN10" s="370">
        <v>166</v>
      </c>
      <c r="AKO10" s="372">
        <v>137.95395994348874</v>
      </c>
      <c r="AKP10" s="372">
        <v>117.76589630294467</v>
      </c>
      <c r="AKQ10" s="372">
        <v>160.60979813902864</v>
      </c>
      <c r="AKR10" s="370">
        <v>1605</v>
      </c>
      <c r="AKS10" s="1071">
        <v>0.22180685358255453</v>
      </c>
      <c r="AKT10" s="732" t="s">
        <v>576</v>
      </c>
      <c r="AKU10" s="1164" t="s">
        <v>576</v>
      </c>
      <c r="AKV10" s="1165" t="s">
        <v>576</v>
      </c>
      <c r="AKW10" s="1165" t="s">
        <v>576</v>
      </c>
      <c r="AKX10" s="725" t="s">
        <v>576</v>
      </c>
      <c r="AKY10" s="732" t="s">
        <v>576</v>
      </c>
      <c r="AKZ10" s="1164" t="s">
        <v>576</v>
      </c>
      <c r="ALA10" s="1165" t="s">
        <v>576</v>
      </c>
      <c r="ALB10" s="1165" t="s">
        <v>576</v>
      </c>
      <c r="ALC10" s="725" t="s">
        <v>576</v>
      </c>
      <c r="ALD10" s="1158" t="s">
        <v>576</v>
      </c>
      <c r="ALE10" s="1164" t="s">
        <v>576</v>
      </c>
      <c r="ALF10" s="1165" t="s">
        <v>576</v>
      </c>
      <c r="ALG10" s="1165" t="s">
        <v>576</v>
      </c>
      <c r="ALH10" s="1070" t="s">
        <v>576</v>
      </c>
      <c r="ALI10" s="1158" t="s">
        <v>576</v>
      </c>
      <c r="ALJ10" s="1158" t="s">
        <v>576</v>
      </c>
      <c r="ALK10" s="1165" t="s">
        <v>576</v>
      </c>
      <c r="ALL10" s="1165" t="s">
        <v>576</v>
      </c>
      <c r="ALM10" s="1070" t="s">
        <v>576</v>
      </c>
      <c r="ALN10" s="736" t="s">
        <v>576</v>
      </c>
      <c r="ALO10" s="726" t="s">
        <v>576</v>
      </c>
      <c r="ALP10" s="743" t="s">
        <v>576</v>
      </c>
      <c r="ALQ10" s="743" t="s">
        <v>576</v>
      </c>
      <c r="ALR10" s="1070" t="s">
        <v>576</v>
      </c>
      <c r="ALS10" s="736" t="s">
        <v>576</v>
      </c>
      <c r="ALT10" s="736" t="s">
        <v>576</v>
      </c>
      <c r="ALU10" s="743" t="s">
        <v>576</v>
      </c>
      <c r="ALV10" s="743" t="s">
        <v>576</v>
      </c>
      <c r="ALW10" s="1070" t="s">
        <v>576</v>
      </c>
      <c r="ALX10" s="736" t="s">
        <v>576</v>
      </c>
      <c r="ALY10" s="726" t="s">
        <v>576</v>
      </c>
      <c r="ALZ10" s="743" t="s">
        <v>576</v>
      </c>
      <c r="AMA10" s="743" t="s">
        <v>576</v>
      </c>
      <c r="AMB10" s="1070" t="s">
        <v>576</v>
      </c>
      <c r="AMC10" s="736" t="s">
        <v>576</v>
      </c>
      <c r="AMD10" s="726" t="s">
        <v>576</v>
      </c>
      <c r="AME10" s="743" t="s">
        <v>576</v>
      </c>
      <c r="AMF10" s="743" t="s">
        <v>576</v>
      </c>
      <c r="AMG10" s="1070" t="s">
        <v>576</v>
      </c>
      <c r="AMH10" s="736" t="s">
        <v>576</v>
      </c>
      <c r="AMI10" s="736" t="s">
        <v>576</v>
      </c>
      <c r="AMJ10" s="743" t="s">
        <v>576</v>
      </c>
      <c r="AMK10" s="743" t="s">
        <v>576</v>
      </c>
      <c r="AML10" s="1070" t="s">
        <v>576</v>
      </c>
      <c r="AMM10" s="370">
        <v>12</v>
      </c>
      <c r="AMN10" s="370">
        <v>26</v>
      </c>
      <c r="AMO10" s="370">
        <v>32</v>
      </c>
      <c r="AMP10" s="370">
        <v>18</v>
      </c>
      <c r="AMQ10" s="370">
        <v>88</v>
      </c>
      <c r="AMR10" s="66">
        <v>28928</v>
      </c>
      <c r="AMS10" s="2069">
        <f>AMQ10/AMR10</f>
        <v>3.0420353982300885E-3</v>
      </c>
      <c r="AMT10" s="371">
        <v>14</v>
      </c>
      <c r="AMU10" s="371">
        <v>17</v>
      </c>
      <c r="AMV10" s="371">
        <v>36</v>
      </c>
      <c r="AMW10" s="371">
        <v>29</v>
      </c>
      <c r="AMX10" s="371">
        <v>96</v>
      </c>
      <c r="AMY10" s="365">
        <v>28618</v>
      </c>
      <c r="AMZ10" s="1071">
        <f t="shared" ref="AMZ10:AMZ11" si="2">AMX10/AMY10</f>
        <v>3.3545321126563703E-3</v>
      </c>
      <c r="ANA10" s="371" t="s">
        <v>2169</v>
      </c>
      <c r="ANB10" s="371">
        <v>14</v>
      </c>
      <c r="ANC10" s="371">
        <v>27</v>
      </c>
      <c r="AND10" s="371">
        <v>24</v>
      </c>
      <c r="ANE10" s="371" t="s">
        <v>2169</v>
      </c>
      <c r="ANF10" s="365">
        <v>28233</v>
      </c>
      <c r="ANG10" s="1071" t="s">
        <v>2169</v>
      </c>
      <c r="ANH10" s="370">
        <v>386</v>
      </c>
      <c r="ANI10" s="370">
        <v>1609</v>
      </c>
      <c r="ANJ10" s="376">
        <v>0.2399005593536358</v>
      </c>
      <c r="ANK10" s="376">
        <v>0.21967059946564294</v>
      </c>
      <c r="ANL10" s="376">
        <v>0.26136952669033253</v>
      </c>
      <c r="ANM10" s="370">
        <v>445</v>
      </c>
      <c r="ANN10" s="370">
        <v>1607</v>
      </c>
      <c r="ANO10" s="376">
        <v>0.27691350342252646</v>
      </c>
      <c r="ANP10" s="376">
        <v>0.25558715053466002</v>
      </c>
      <c r="ANQ10" s="376">
        <v>0.299303868644273</v>
      </c>
      <c r="ANR10" s="370">
        <v>464</v>
      </c>
      <c r="ANS10" s="370">
        <v>1587</v>
      </c>
      <c r="ANT10" s="376">
        <v>0.2923755513547574</v>
      </c>
      <c r="ANU10" s="376">
        <v>0.27051979168057083</v>
      </c>
      <c r="ANV10" s="1071">
        <v>0.31523402662353417</v>
      </c>
      <c r="ANW10" s="69">
        <v>270</v>
      </c>
      <c r="ANX10" s="69">
        <v>1609</v>
      </c>
      <c r="ANY10" s="376">
        <v>0.1678060907395898</v>
      </c>
      <c r="ANZ10" s="376">
        <v>0.15034252473808321</v>
      </c>
      <c r="AOA10" s="376">
        <v>0.18685209277773249</v>
      </c>
      <c r="AOB10" s="69">
        <v>321</v>
      </c>
      <c r="AOC10" s="69">
        <v>1607</v>
      </c>
      <c r="AOD10" s="376">
        <v>0.19975108898568761</v>
      </c>
      <c r="AOE10" s="376">
        <v>0.18092953327637862</v>
      </c>
      <c r="AOF10" s="376">
        <v>0.22000468361019085</v>
      </c>
      <c r="AOG10" s="69">
        <v>330</v>
      </c>
      <c r="AOH10" s="69">
        <v>1587</v>
      </c>
      <c r="AOI10" s="376">
        <v>0.20793950850661624</v>
      </c>
      <c r="AOJ10" s="376">
        <v>0.18868966562672521</v>
      </c>
      <c r="AOK10" s="1071">
        <v>0.22859984813337392</v>
      </c>
      <c r="AOL10" s="704">
        <v>9.6774193548387094E-2</v>
      </c>
      <c r="AOM10" s="704">
        <v>8.3347299033560904E-2</v>
      </c>
      <c r="AON10" s="704">
        <v>0.112099583348847</v>
      </c>
      <c r="AOO10" s="1037">
        <v>157.54366410561599</v>
      </c>
      <c r="AOP10" s="1037">
        <v>1627.9511957580301</v>
      </c>
      <c r="AOQ10" s="704">
        <v>9.7489784004670205E-2</v>
      </c>
      <c r="AOR10" s="704">
        <v>8.3621305815799699E-2</v>
      </c>
      <c r="AOS10" s="704">
        <v>0.11337376727390099</v>
      </c>
      <c r="AOT10" s="1037">
        <v>149.20713899405101</v>
      </c>
      <c r="AOU10" s="1037">
        <v>1530.48999459167</v>
      </c>
      <c r="AOV10" s="704">
        <v>7.1594877764842801E-2</v>
      </c>
      <c r="AOW10" s="704">
        <v>6.0335619486524099E-2</v>
      </c>
      <c r="AOX10" s="704">
        <v>8.4765694888733811E-2</v>
      </c>
      <c r="AOY10" s="1037">
        <v>123</v>
      </c>
      <c r="AOZ10" s="1037">
        <v>1718</v>
      </c>
      <c r="APA10" s="704">
        <v>7.0623145400593501E-2</v>
      </c>
      <c r="APB10" s="704">
        <v>5.9342193008126695E-2</v>
      </c>
      <c r="APC10" s="704">
        <v>8.3857429169298003E-2</v>
      </c>
      <c r="APD10" s="1037">
        <v>119</v>
      </c>
      <c r="APE10" s="1037">
        <v>1685</v>
      </c>
      <c r="APF10" s="704">
        <v>6.6275659824046901E-2</v>
      </c>
      <c r="APG10" s="704">
        <v>5.5415826972117201E-2</v>
      </c>
      <c r="APH10" s="704">
        <v>7.9085508792121798E-2</v>
      </c>
      <c r="API10" s="1037">
        <v>113</v>
      </c>
      <c r="APJ10" s="1041">
        <v>1705</v>
      </c>
      <c r="APK10" s="1036">
        <v>6.1585365853658501E-2</v>
      </c>
      <c r="APL10" s="1036">
        <v>5.0943526525792898E-2</v>
      </c>
      <c r="APM10" s="1036">
        <v>7.4276249211197298E-2</v>
      </c>
      <c r="APN10" s="1041">
        <v>101</v>
      </c>
      <c r="APO10" s="1066">
        <v>1640</v>
      </c>
      <c r="APP10" s="755" t="s">
        <v>576</v>
      </c>
      <c r="APQ10" s="755" t="s">
        <v>576</v>
      </c>
      <c r="APR10" s="755" t="s">
        <v>576</v>
      </c>
      <c r="APS10" s="755" t="s">
        <v>576</v>
      </c>
      <c r="APT10" s="755" t="s">
        <v>576</v>
      </c>
      <c r="APU10" s="755" t="s">
        <v>576</v>
      </c>
      <c r="APV10" s="755" t="s">
        <v>576</v>
      </c>
      <c r="APW10" s="913" t="s">
        <v>576</v>
      </c>
      <c r="APX10" s="756" t="s">
        <v>576</v>
      </c>
      <c r="APY10" s="756" t="s">
        <v>576</v>
      </c>
      <c r="APZ10" s="756" t="s">
        <v>576</v>
      </c>
      <c r="AQA10" s="756" t="s">
        <v>576</v>
      </c>
      <c r="AQB10" s="756" t="s">
        <v>576</v>
      </c>
      <c r="AQC10" s="756" t="s">
        <v>576</v>
      </c>
      <c r="AQD10" s="756" t="s">
        <v>576</v>
      </c>
      <c r="AQE10" s="913" t="s">
        <v>576</v>
      </c>
      <c r="AQF10" s="755" t="s">
        <v>576</v>
      </c>
      <c r="AQG10" s="755" t="s">
        <v>576</v>
      </c>
      <c r="AQH10" s="755" t="s">
        <v>576</v>
      </c>
      <c r="AQI10" s="755" t="s">
        <v>576</v>
      </c>
      <c r="AQJ10" s="755" t="s">
        <v>576</v>
      </c>
      <c r="AQK10" s="755" t="s">
        <v>576</v>
      </c>
      <c r="AQL10" s="755" t="s">
        <v>576</v>
      </c>
      <c r="AQM10" s="913" t="s">
        <v>576</v>
      </c>
      <c r="AQN10" s="755" t="s">
        <v>576</v>
      </c>
      <c r="AQO10" s="755" t="s">
        <v>576</v>
      </c>
      <c r="AQP10" s="755" t="s">
        <v>576</v>
      </c>
      <c r="AQQ10" s="755" t="s">
        <v>576</v>
      </c>
      <c r="AQR10" s="755" t="s">
        <v>576</v>
      </c>
      <c r="AQS10" s="755" t="s">
        <v>576</v>
      </c>
      <c r="AQT10" s="755" t="s">
        <v>576</v>
      </c>
      <c r="AQU10" s="913" t="s">
        <v>576</v>
      </c>
      <c r="AQV10" s="772" t="s">
        <v>576</v>
      </c>
      <c r="AQW10" s="766" t="s">
        <v>576</v>
      </c>
      <c r="AQX10" s="766" t="s">
        <v>576</v>
      </c>
      <c r="AQY10" s="766" t="s">
        <v>576</v>
      </c>
      <c r="AQZ10" s="766" t="s">
        <v>576</v>
      </c>
      <c r="ARA10" s="766" t="s">
        <v>576</v>
      </c>
      <c r="ARB10" s="766" t="s">
        <v>576</v>
      </c>
      <c r="ARC10" s="766" t="s">
        <v>576</v>
      </c>
      <c r="ARD10" s="766" t="s">
        <v>576</v>
      </c>
      <c r="ARE10" s="766" t="s">
        <v>576</v>
      </c>
      <c r="ARF10" s="766" t="s">
        <v>576</v>
      </c>
      <c r="ARG10" s="913" t="s">
        <v>576</v>
      </c>
      <c r="ARH10" s="775">
        <v>10125</v>
      </c>
      <c r="ARI10" s="775">
        <v>1109</v>
      </c>
      <c r="ARJ10" s="769">
        <v>0.10953086419753086</v>
      </c>
      <c r="ARK10" s="775">
        <v>6468</v>
      </c>
      <c r="ARL10" s="775">
        <v>610</v>
      </c>
      <c r="ARM10" s="769">
        <v>9.4310451453308602E-2</v>
      </c>
      <c r="ARN10" s="775">
        <v>331</v>
      </c>
      <c r="ARO10" s="775">
        <v>83</v>
      </c>
      <c r="ARP10" s="769">
        <v>0.25075528700906347</v>
      </c>
      <c r="ARQ10" s="801" t="s">
        <v>576</v>
      </c>
      <c r="ARR10" s="801" t="s">
        <v>576</v>
      </c>
      <c r="ARS10" s="1072" t="s">
        <v>576</v>
      </c>
      <c r="ART10" s="766" t="s">
        <v>576</v>
      </c>
      <c r="ARU10" s="766" t="s">
        <v>576</v>
      </c>
      <c r="ARV10" s="766" t="s">
        <v>576</v>
      </c>
      <c r="ARW10" s="766" t="s">
        <v>576</v>
      </c>
      <c r="ARX10" s="766" t="s">
        <v>576</v>
      </c>
      <c r="ARY10" s="766" t="s">
        <v>576</v>
      </c>
      <c r="ARZ10" s="766" t="s">
        <v>576</v>
      </c>
      <c r="ASA10" s="766" t="s">
        <v>576</v>
      </c>
      <c r="ASB10" s="766" t="s">
        <v>576</v>
      </c>
      <c r="ASC10" s="766" t="s">
        <v>576</v>
      </c>
      <c r="ASD10" s="766" t="s">
        <v>576</v>
      </c>
      <c r="ASE10" s="766" t="s">
        <v>576</v>
      </c>
      <c r="ASF10" s="766" t="s">
        <v>576</v>
      </c>
      <c r="ASG10" s="766" t="s">
        <v>576</v>
      </c>
      <c r="ASH10" s="766" t="s">
        <v>576</v>
      </c>
      <c r="ASI10" s="766" t="s">
        <v>576</v>
      </c>
      <c r="ASJ10" s="766" t="s">
        <v>576</v>
      </c>
      <c r="ASK10" s="766" t="s">
        <v>576</v>
      </c>
      <c r="ASL10" s="766" t="s">
        <v>576</v>
      </c>
      <c r="ASM10" s="766" t="s">
        <v>576</v>
      </c>
      <c r="ASN10" s="766" t="s">
        <v>576</v>
      </c>
      <c r="ASO10" s="766" t="s">
        <v>576</v>
      </c>
      <c r="ASP10" s="766" t="s">
        <v>576</v>
      </c>
      <c r="ASQ10" s="766" t="s">
        <v>576</v>
      </c>
      <c r="ASR10" s="766" t="s">
        <v>576</v>
      </c>
      <c r="ASS10" s="766" t="s">
        <v>576</v>
      </c>
      <c r="AST10" s="766" t="s">
        <v>576</v>
      </c>
      <c r="ASU10" s="913" t="s">
        <v>576</v>
      </c>
      <c r="ASV10" s="768">
        <v>2693</v>
      </c>
      <c r="ASW10" s="769">
        <v>0.31386946386946385</v>
      </c>
      <c r="ASX10" s="768">
        <v>5855</v>
      </c>
      <c r="ASY10" s="769">
        <v>0.68240093240093236</v>
      </c>
      <c r="ASZ10" s="768">
        <v>23</v>
      </c>
      <c r="ATA10" s="769">
        <v>2.6806526806526809E-3</v>
      </c>
      <c r="ATB10" s="768">
        <v>8580</v>
      </c>
      <c r="ATC10" s="768">
        <v>1718</v>
      </c>
      <c r="ATD10" s="769">
        <v>0.22182052937378954</v>
      </c>
      <c r="ATE10" s="768">
        <v>6022</v>
      </c>
      <c r="ATF10" s="769">
        <v>0.77753389283408647</v>
      </c>
      <c r="ATG10" s="768">
        <v>4</v>
      </c>
      <c r="ATH10" s="769">
        <v>5.164622336991608E-4</v>
      </c>
      <c r="ATI10" s="768">
        <v>7745</v>
      </c>
      <c r="ATJ10" s="768">
        <v>71</v>
      </c>
      <c r="ATK10" s="769">
        <v>0.19452054794520549</v>
      </c>
      <c r="ATL10" s="768">
        <v>293</v>
      </c>
      <c r="ATM10" s="769">
        <v>0.80273972602739729</v>
      </c>
      <c r="ATN10" s="768">
        <v>0</v>
      </c>
      <c r="ATO10" s="769">
        <v>0</v>
      </c>
      <c r="ATP10" s="768">
        <v>365</v>
      </c>
      <c r="ATQ10" s="768" t="s">
        <v>576</v>
      </c>
      <c r="ATR10" s="768" t="s">
        <v>576</v>
      </c>
      <c r="ATS10" s="768" t="s">
        <v>576</v>
      </c>
      <c r="ATT10" s="768" t="s">
        <v>576</v>
      </c>
      <c r="ATU10" s="768" t="s">
        <v>576</v>
      </c>
      <c r="ATV10" s="768" t="s">
        <v>576</v>
      </c>
      <c r="ATW10" s="1051" t="s">
        <v>576</v>
      </c>
      <c r="ATX10" s="933" t="s">
        <v>576</v>
      </c>
      <c r="ATY10" s="933" t="s">
        <v>576</v>
      </c>
      <c r="ATZ10" s="933" t="s">
        <v>576</v>
      </c>
      <c r="AUA10" s="933" t="s">
        <v>576</v>
      </c>
      <c r="AUB10" s="933" t="s">
        <v>576</v>
      </c>
      <c r="AUC10" s="933" t="s">
        <v>576</v>
      </c>
      <c r="AUD10" s="933" t="s">
        <v>576</v>
      </c>
      <c r="AUE10" s="933" t="s">
        <v>576</v>
      </c>
      <c r="AUF10" s="933" t="s">
        <v>576</v>
      </c>
      <c r="AUG10" s="933" t="s">
        <v>576</v>
      </c>
      <c r="AUH10" s="933" t="s">
        <v>576</v>
      </c>
      <c r="AUI10" s="933" t="s">
        <v>576</v>
      </c>
      <c r="AUJ10" s="933" t="s">
        <v>576</v>
      </c>
      <c r="AUK10" s="933" t="s">
        <v>576</v>
      </c>
      <c r="AUL10" s="933" t="s">
        <v>576</v>
      </c>
      <c r="AUM10" s="933" t="s">
        <v>576</v>
      </c>
      <c r="AUN10" s="933" t="s">
        <v>576</v>
      </c>
      <c r="AUO10" s="933" t="s">
        <v>576</v>
      </c>
      <c r="AUP10" s="933" t="s">
        <v>576</v>
      </c>
      <c r="AUQ10" s="913" t="s">
        <v>576</v>
      </c>
      <c r="AUR10" s="933" t="s">
        <v>576</v>
      </c>
      <c r="AUS10" s="933" t="s">
        <v>576</v>
      </c>
      <c r="AUT10" s="933" t="s">
        <v>576</v>
      </c>
      <c r="AUU10" s="933" t="s">
        <v>576</v>
      </c>
      <c r="AUV10" s="933" t="s">
        <v>576</v>
      </c>
      <c r="AUW10" s="933" t="s">
        <v>576</v>
      </c>
      <c r="AUX10" s="933" t="s">
        <v>576</v>
      </c>
      <c r="AUY10" s="933" t="s">
        <v>576</v>
      </c>
      <c r="AUZ10" s="933" t="s">
        <v>576</v>
      </c>
      <c r="AVA10" s="933" t="s">
        <v>576</v>
      </c>
      <c r="AVB10" s="933" t="s">
        <v>576</v>
      </c>
      <c r="AVC10" s="933" t="s">
        <v>576</v>
      </c>
      <c r="AVD10" s="933" t="s">
        <v>576</v>
      </c>
      <c r="AVE10" s="933" t="s">
        <v>576</v>
      </c>
      <c r="AVF10" s="933" t="s">
        <v>576</v>
      </c>
      <c r="AVG10" s="933" t="s">
        <v>576</v>
      </c>
      <c r="AVH10" s="933" t="s">
        <v>576</v>
      </c>
      <c r="AVI10" s="933" t="s">
        <v>576</v>
      </c>
      <c r="AVJ10" s="933" t="s">
        <v>576</v>
      </c>
      <c r="AVK10" s="913" t="s">
        <v>576</v>
      </c>
      <c r="AVL10" s="933" t="s">
        <v>576</v>
      </c>
      <c r="AVM10" s="933" t="s">
        <v>576</v>
      </c>
      <c r="AVN10" s="933" t="s">
        <v>576</v>
      </c>
      <c r="AVO10" s="933" t="s">
        <v>576</v>
      </c>
      <c r="AVP10" s="933" t="s">
        <v>576</v>
      </c>
      <c r="AVQ10" s="933" t="s">
        <v>576</v>
      </c>
      <c r="AVR10" s="933" t="s">
        <v>576</v>
      </c>
      <c r="AVS10" s="933" t="s">
        <v>576</v>
      </c>
      <c r="AVT10" s="933" t="s">
        <v>576</v>
      </c>
      <c r="AVU10" s="933" t="s">
        <v>576</v>
      </c>
      <c r="AVV10" s="933" t="s">
        <v>576</v>
      </c>
      <c r="AVW10" s="933" t="s">
        <v>576</v>
      </c>
      <c r="AVX10" s="933" t="s">
        <v>576</v>
      </c>
      <c r="AVY10" s="933" t="s">
        <v>576</v>
      </c>
      <c r="AVZ10" s="933" t="s">
        <v>576</v>
      </c>
      <c r="AWA10" s="933" t="s">
        <v>576</v>
      </c>
      <c r="AWB10" s="933" t="s">
        <v>576</v>
      </c>
      <c r="AWC10" s="933" t="s">
        <v>576</v>
      </c>
      <c r="AWD10" s="933" t="s">
        <v>576</v>
      </c>
      <c r="AWE10" s="913" t="s">
        <v>576</v>
      </c>
      <c r="AWF10" s="933" t="s">
        <v>576</v>
      </c>
      <c r="AWG10" s="933" t="s">
        <v>576</v>
      </c>
      <c r="AWH10" s="933" t="s">
        <v>576</v>
      </c>
      <c r="AWI10" s="933" t="s">
        <v>576</v>
      </c>
      <c r="AWJ10" s="933" t="s">
        <v>576</v>
      </c>
      <c r="AWK10" s="933" t="s">
        <v>576</v>
      </c>
      <c r="AWL10" s="933" t="s">
        <v>576</v>
      </c>
      <c r="AWM10" s="933" t="s">
        <v>576</v>
      </c>
      <c r="AWN10" s="933" t="s">
        <v>576</v>
      </c>
      <c r="AWO10" s="933" t="s">
        <v>576</v>
      </c>
      <c r="AWP10" s="933" t="s">
        <v>576</v>
      </c>
      <c r="AWQ10" s="933" t="s">
        <v>576</v>
      </c>
      <c r="AWR10" s="933" t="s">
        <v>576</v>
      </c>
      <c r="AWS10" s="933" t="s">
        <v>576</v>
      </c>
      <c r="AWT10" s="933" t="s">
        <v>576</v>
      </c>
      <c r="AWU10" s="933" t="s">
        <v>576</v>
      </c>
      <c r="AWV10" s="933" t="s">
        <v>576</v>
      </c>
      <c r="AWW10" s="933" t="s">
        <v>576</v>
      </c>
      <c r="AWX10" s="933" t="s">
        <v>576</v>
      </c>
      <c r="AWY10" s="913" t="s">
        <v>576</v>
      </c>
      <c r="AWZ10" s="1048">
        <v>1656</v>
      </c>
      <c r="AXA10" s="933">
        <v>2</v>
      </c>
      <c r="AXB10" s="933">
        <f t="shared" si="0"/>
        <v>1654</v>
      </c>
      <c r="AXC10" s="1048">
        <v>1361</v>
      </c>
      <c r="AXD10" s="904">
        <f t="shared" ref="AXD10:AXD12" si="3">AXC10/AWZ10</f>
        <v>0.8218599033816425</v>
      </c>
      <c r="AXE10" s="1049">
        <v>0.80300000000000005</v>
      </c>
      <c r="AXF10" s="1054">
        <v>0.84</v>
      </c>
      <c r="AXG10" s="1048">
        <v>1739</v>
      </c>
      <c r="AXH10" s="933">
        <v>71</v>
      </c>
      <c r="AXI10" s="933">
        <v>1668</v>
      </c>
      <c r="AXJ10" s="1048">
        <v>1416</v>
      </c>
      <c r="AXK10" s="904">
        <f t="shared" si="1"/>
        <v>0.81426106958021849</v>
      </c>
      <c r="AXL10" s="904">
        <v>0.79500000000000004</v>
      </c>
      <c r="AXM10" s="1057">
        <v>0.83199999999999996</v>
      </c>
      <c r="AXN10" s="1048">
        <v>1727</v>
      </c>
      <c r="AXO10" s="933">
        <v>3</v>
      </c>
      <c r="AXP10" s="933">
        <v>1724</v>
      </c>
      <c r="AXQ10" s="1">
        <v>1444</v>
      </c>
      <c r="AXR10" s="904">
        <v>0.83613202084539662</v>
      </c>
      <c r="AXS10" s="931">
        <v>0.81899999999999995</v>
      </c>
      <c r="AXT10" s="1074">
        <v>0.85299999999999998</v>
      </c>
    </row>
    <row r="11" spans="1:1320" ht="15" x14ac:dyDescent="0.25">
      <c r="A11" s="2056"/>
      <c r="B11" s="14" t="s">
        <v>736</v>
      </c>
      <c r="C11" s="973" t="s">
        <v>786</v>
      </c>
      <c r="D11" s="1">
        <v>35</v>
      </c>
      <c r="E11" s="1">
        <v>52</v>
      </c>
      <c r="F11" s="21">
        <v>0.67307692307692302</v>
      </c>
      <c r="G11" s="21">
        <v>0.53756189361974005</v>
      </c>
      <c r="H11" s="21">
        <v>0.78477925541430804</v>
      </c>
      <c r="I11" s="1">
        <v>29</v>
      </c>
      <c r="J11" s="1">
        <v>42</v>
      </c>
      <c r="K11" s="21">
        <v>0.69047619047619091</v>
      </c>
      <c r="L11" s="21">
        <v>0.53974006063910895</v>
      </c>
      <c r="M11" s="21">
        <v>0.80928897141205103</v>
      </c>
      <c r="N11" s="1">
        <v>19</v>
      </c>
      <c r="O11" s="1">
        <v>33</v>
      </c>
      <c r="P11" s="21">
        <v>0.57575757575757602</v>
      </c>
      <c r="Q11" s="21">
        <v>0.40807263337312399</v>
      </c>
      <c r="R11" s="21">
        <v>0.72764403366589803</v>
      </c>
      <c r="S11" s="1">
        <v>19</v>
      </c>
      <c r="T11" s="1">
        <v>33</v>
      </c>
      <c r="U11" s="21">
        <v>0.57575757575757602</v>
      </c>
      <c r="V11" s="21">
        <v>0.40807263337312399</v>
      </c>
      <c r="W11" s="21">
        <v>0.72764403366589803</v>
      </c>
      <c r="X11" s="1">
        <v>14</v>
      </c>
      <c r="Y11" s="1">
        <v>23</v>
      </c>
      <c r="Z11" s="21">
        <v>0.60869565217391297</v>
      </c>
      <c r="AA11" s="21">
        <v>0.40785522391381696</v>
      </c>
      <c r="AB11" s="21">
        <v>0.77842377207522007</v>
      </c>
      <c r="AC11" s="1">
        <v>20</v>
      </c>
      <c r="AD11" s="1">
        <v>32</v>
      </c>
      <c r="AE11" s="21">
        <v>0.625</v>
      </c>
      <c r="AF11" s="21">
        <v>0.45254407353077497</v>
      </c>
      <c r="AG11" s="21">
        <v>0.77066112690545796</v>
      </c>
      <c r="AH11" s="1">
        <v>14</v>
      </c>
      <c r="AI11" s="1">
        <v>29</v>
      </c>
      <c r="AJ11" s="21">
        <v>0.48299999999999998</v>
      </c>
      <c r="AK11" s="21">
        <v>0.31386090152683499</v>
      </c>
      <c r="AL11" s="750">
        <v>0.65568978118005306</v>
      </c>
      <c r="AM11" s="1">
        <v>52</v>
      </c>
      <c r="AN11" s="1">
        <v>2582</v>
      </c>
      <c r="AO11" s="22">
        <v>20.100000000000001</v>
      </c>
      <c r="AP11" s="22">
        <v>15</v>
      </c>
      <c r="AQ11" s="22">
        <v>26.4</v>
      </c>
      <c r="AR11" s="311" t="s">
        <v>2155</v>
      </c>
      <c r="AS11" s="1">
        <v>42</v>
      </c>
      <c r="AT11" s="1">
        <v>2574</v>
      </c>
      <c r="AU11" s="22">
        <v>16.3</v>
      </c>
      <c r="AV11" s="22">
        <v>11.8</v>
      </c>
      <c r="AW11" s="22">
        <v>22.1</v>
      </c>
      <c r="AX11" s="311" t="s">
        <v>2155</v>
      </c>
      <c r="AY11" s="1">
        <v>33</v>
      </c>
      <c r="AZ11" s="1">
        <v>2497</v>
      </c>
      <c r="BA11" s="22">
        <v>13.2</v>
      </c>
      <c r="BB11" s="22">
        <v>9.1</v>
      </c>
      <c r="BC11" s="22">
        <v>18.600000000000001</v>
      </c>
      <c r="BD11" s="311" t="s">
        <v>2155</v>
      </c>
      <c r="BE11" s="1">
        <v>33</v>
      </c>
      <c r="BF11" s="1">
        <v>2482</v>
      </c>
      <c r="BG11" s="1">
        <v>13.3</v>
      </c>
      <c r="BH11" s="1">
        <v>9.1999999999999993</v>
      </c>
      <c r="BI11" s="1">
        <v>18.7</v>
      </c>
      <c r="BJ11" s="311" t="s">
        <v>2155</v>
      </c>
      <c r="BK11" s="1">
        <v>23</v>
      </c>
      <c r="BL11" s="1">
        <v>2541</v>
      </c>
      <c r="BM11" s="1">
        <v>9.1</v>
      </c>
      <c r="BN11" s="1">
        <v>5.7</v>
      </c>
      <c r="BO11" s="1">
        <v>13.6</v>
      </c>
      <c r="BP11" s="311" t="s">
        <v>2155</v>
      </c>
      <c r="BQ11" s="1">
        <v>32</v>
      </c>
      <c r="BR11" s="1">
        <v>2581</v>
      </c>
      <c r="BS11" s="1">
        <v>12.4</v>
      </c>
      <c r="BT11" s="1">
        <v>8.5</v>
      </c>
      <c r="BU11" s="1">
        <v>17.5</v>
      </c>
      <c r="BV11" s="311" t="s">
        <v>2155</v>
      </c>
      <c r="BW11" s="1">
        <v>29</v>
      </c>
      <c r="BX11" s="1">
        <v>2667</v>
      </c>
      <c r="BY11" s="22">
        <v>10.8736407949006</v>
      </c>
      <c r="BZ11" s="22">
        <v>7.2822478955935299</v>
      </c>
      <c r="CA11" s="313">
        <v>15.6163619942207</v>
      </c>
      <c r="CB11" s="968" t="s">
        <v>2155</v>
      </c>
      <c r="CC11" s="23">
        <v>134158</v>
      </c>
      <c r="CD11" s="23">
        <v>134990.04</v>
      </c>
      <c r="CE11" s="23">
        <v>135927.25</v>
      </c>
      <c r="CF11" s="23">
        <v>136846.74</v>
      </c>
      <c r="CG11" s="23">
        <v>137779.21</v>
      </c>
      <c r="CH11" s="23">
        <v>138720.92000000001</v>
      </c>
      <c r="CI11" s="23">
        <v>139699.32</v>
      </c>
      <c r="CJ11" s="23">
        <v>140714.42000000001</v>
      </c>
      <c r="CK11" s="23">
        <v>141738.71</v>
      </c>
      <c r="CL11" s="23">
        <v>142744.60999999999</v>
      </c>
      <c r="CM11" s="23">
        <v>143725.48000000001</v>
      </c>
      <c r="CN11" s="23">
        <v>144676.6</v>
      </c>
      <c r="CO11" s="23">
        <v>145601.46</v>
      </c>
      <c r="CP11" s="23">
        <v>146517.74</v>
      </c>
      <c r="CQ11" s="23">
        <v>147414.24</v>
      </c>
      <c r="CR11" s="23">
        <v>148286.28</v>
      </c>
      <c r="CS11" s="23">
        <v>149141.01</v>
      </c>
      <c r="CT11" s="23">
        <v>149978.47</v>
      </c>
      <c r="CU11" s="23">
        <v>150836.54999999999</v>
      </c>
      <c r="CV11" s="23">
        <v>151686.44</v>
      </c>
      <c r="CW11" s="23">
        <v>152514.54999999999</v>
      </c>
      <c r="CX11" s="23">
        <v>153313.87</v>
      </c>
      <c r="CY11" s="23">
        <v>154085.21</v>
      </c>
      <c r="CZ11" s="23">
        <v>154830.10999999999</v>
      </c>
      <c r="DA11" s="23">
        <v>155560.95999999999</v>
      </c>
      <c r="DB11" s="134">
        <v>156283.91</v>
      </c>
      <c r="DC11" s="137">
        <v>7200</v>
      </c>
      <c r="DD11" s="137">
        <v>7100</v>
      </c>
      <c r="DE11" s="137">
        <v>7000</v>
      </c>
      <c r="DF11" s="137">
        <v>6900</v>
      </c>
      <c r="DG11" s="137">
        <v>7000</v>
      </c>
      <c r="DH11" s="137">
        <v>7000</v>
      </c>
      <c r="DI11" s="137">
        <v>7000</v>
      </c>
      <c r="DJ11" s="137">
        <v>7100</v>
      </c>
      <c r="DK11" s="137">
        <v>7100</v>
      </c>
      <c r="DL11" s="137">
        <v>7100</v>
      </c>
      <c r="DM11" s="137">
        <v>7200</v>
      </c>
      <c r="DN11" s="137">
        <v>7200</v>
      </c>
      <c r="DO11" s="137">
        <v>7200</v>
      </c>
      <c r="DP11" s="137">
        <v>7200</v>
      </c>
      <c r="DQ11" s="137">
        <v>7200</v>
      </c>
      <c r="DR11" s="137">
        <v>7200</v>
      </c>
      <c r="DS11" s="137">
        <v>7100</v>
      </c>
      <c r="DT11" s="137">
        <v>7100</v>
      </c>
      <c r="DU11" s="137">
        <v>7100</v>
      </c>
      <c r="DV11" s="137">
        <v>7100</v>
      </c>
      <c r="DW11" s="137">
        <v>7100</v>
      </c>
      <c r="DX11" s="137">
        <v>7100</v>
      </c>
      <c r="DY11" s="137">
        <v>7100</v>
      </c>
      <c r="DZ11" s="137">
        <v>7100</v>
      </c>
      <c r="EA11" s="137">
        <v>7100</v>
      </c>
      <c r="EB11" s="135">
        <v>7200</v>
      </c>
      <c r="EC11" s="137">
        <v>7800</v>
      </c>
      <c r="ED11" s="137">
        <v>8000</v>
      </c>
      <c r="EE11" s="137">
        <v>8100</v>
      </c>
      <c r="EF11" s="137">
        <v>8200</v>
      </c>
      <c r="EG11" s="137">
        <v>8200</v>
      </c>
      <c r="EH11" s="137">
        <v>8200</v>
      </c>
      <c r="EI11" s="137">
        <v>8100</v>
      </c>
      <c r="EJ11" s="137">
        <v>8000</v>
      </c>
      <c r="EK11" s="137">
        <v>7900</v>
      </c>
      <c r="EL11" s="137">
        <v>7900</v>
      </c>
      <c r="EM11" s="137">
        <v>8000</v>
      </c>
      <c r="EN11" s="137">
        <v>8000</v>
      </c>
      <c r="EO11" s="137">
        <v>8100</v>
      </c>
      <c r="EP11" s="137">
        <v>8100</v>
      </c>
      <c r="EQ11" s="137">
        <v>8100</v>
      </c>
      <c r="ER11" s="137">
        <v>8200</v>
      </c>
      <c r="ES11" s="137">
        <v>8200</v>
      </c>
      <c r="ET11" s="137">
        <v>8200</v>
      </c>
      <c r="EU11" s="137">
        <v>8200</v>
      </c>
      <c r="EV11" s="137">
        <v>8200</v>
      </c>
      <c r="EW11" s="137">
        <v>8100</v>
      </c>
      <c r="EX11" s="137">
        <v>8100</v>
      </c>
      <c r="EY11" s="137">
        <v>8100</v>
      </c>
      <c r="EZ11" s="137">
        <v>8100</v>
      </c>
      <c r="FA11" s="137">
        <v>8100</v>
      </c>
      <c r="FB11" s="135">
        <v>8100</v>
      </c>
      <c r="FC11" s="137">
        <v>8100</v>
      </c>
      <c r="FD11" s="137">
        <v>8000</v>
      </c>
      <c r="FE11" s="137">
        <v>8100</v>
      </c>
      <c r="FF11" s="137">
        <v>8300</v>
      </c>
      <c r="FG11" s="137">
        <v>8500</v>
      </c>
      <c r="FH11" s="137">
        <v>8600</v>
      </c>
      <c r="FI11" s="137">
        <v>8900</v>
      </c>
      <c r="FJ11" s="137">
        <v>9000</v>
      </c>
      <c r="FK11" s="137">
        <v>9100</v>
      </c>
      <c r="FL11" s="137">
        <v>9100</v>
      </c>
      <c r="FM11" s="137">
        <v>9100</v>
      </c>
      <c r="FN11" s="137">
        <v>9000</v>
      </c>
      <c r="FO11" s="137">
        <v>8900</v>
      </c>
      <c r="FP11" s="137">
        <v>8800</v>
      </c>
      <c r="FQ11" s="137">
        <v>8900</v>
      </c>
      <c r="FR11" s="137">
        <v>8900</v>
      </c>
      <c r="FS11" s="137">
        <v>9000</v>
      </c>
      <c r="FT11" s="137">
        <v>9000</v>
      </c>
      <c r="FU11" s="137">
        <v>9100</v>
      </c>
      <c r="FV11" s="137">
        <v>9100</v>
      </c>
      <c r="FW11" s="137">
        <v>9100</v>
      </c>
      <c r="FX11" s="137">
        <v>9200</v>
      </c>
      <c r="FY11" s="137">
        <v>9200</v>
      </c>
      <c r="FZ11" s="137">
        <v>9200</v>
      </c>
      <c r="GA11" s="137">
        <v>9100</v>
      </c>
      <c r="GB11" s="135">
        <v>9100</v>
      </c>
      <c r="GC11" s="137">
        <v>8000</v>
      </c>
      <c r="GD11" s="137">
        <v>7800</v>
      </c>
      <c r="GE11" s="137">
        <v>7800</v>
      </c>
      <c r="GF11" s="137">
        <v>7700</v>
      </c>
      <c r="GG11" s="137">
        <v>7500</v>
      </c>
      <c r="GH11" s="137">
        <v>7400</v>
      </c>
      <c r="GI11" s="137">
        <v>7400</v>
      </c>
      <c r="GJ11" s="137">
        <v>7500</v>
      </c>
      <c r="GK11" s="137">
        <v>7700</v>
      </c>
      <c r="GL11" s="137">
        <v>7900</v>
      </c>
      <c r="GM11" s="137">
        <v>8100</v>
      </c>
      <c r="GN11" s="137">
        <v>8300</v>
      </c>
      <c r="GO11" s="137">
        <v>8400</v>
      </c>
      <c r="GP11" s="137">
        <v>8500</v>
      </c>
      <c r="GQ11" s="137">
        <v>8500</v>
      </c>
      <c r="GR11" s="137">
        <v>8400</v>
      </c>
      <c r="GS11" s="137">
        <v>8300</v>
      </c>
      <c r="GT11" s="137">
        <v>8300</v>
      </c>
      <c r="GU11" s="137">
        <v>8200</v>
      </c>
      <c r="GV11" s="137">
        <v>8300</v>
      </c>
      <c r="GW11" s="137">
        <v>8300</v>
      </c>
      <c r="GX11" s="137">
        <v>8400</v>
      </c>
      <c r="GY11" s="137">
        <v>8400</v>
      </c>
      <c r="GZ11" s="137">
        <v>8500</v>
      </c>
      <c r="HA11" s="137">
        <v>8500</v>
      </c>
      <c r="HB11" s="135">
        <v>8500</v>
      </c>
      <c r="HC11" s="126">
        <v>7.3888888888888893</v>
      </c>
      <c r="HD11" s="22">
        <v>6.6815644552299522</v>
      </c>
      <c r="HE11" s="22">
        <v>8.1507099627407307</v>
      </c>
      <c r="HF11" s="23">
        <v>399</v>
      </c>
      <c r="HG11" s="23">
        <v>54000</v>
      </c>
      <c r="HH11" s="22">
        <v>3.8035714285714293</v>
      </c>
      <c r="HI11" s="22">
        <v>3.3098905640524459</v>
      </c>
      <c r="HJ11" s="22">
        <v>4.3501230607302821</v>
      </c>
      <c r="HK11" s="23">
        <v>213</v>
      </c>
      <c r="HL11" s="23">
        <v>56000</v>
      </c>
      <c r="HM11" s="22">
        <v>3.7869315137008321</v>
      </c>
      <c r="HN11" s="22">
        <v>3.2942932372568623</v>
      </c>
      <c r="HO11" s="22">
        <v>4.3324603226955025</v>
      </c>
      <c r="HP11" s="23">
        <v>212</v>
      </c>
      <c r="HQ11" s="23">
        <v>55982</v>
      </c>
      <c r="HR11" s="22">
        <v>3.6231243703716798</v>
      </c>
      <c r="HS11" s="22">
        <v>3.1441014673385279</v>
      </c>
      <c r="HT11" s="22">
        <v>4.15449757999433</v>
      </c>
      <c r="HU11" s="23">
        <v>205</v>
      </c>
      <c r="HV11" s="23">
        <v>56581</v>
      </c>
      <c r="HW11" s="22">
        <v>3.3565259955945592</v>
      </c>
      <c r="HX11" s="22">
        <v>2.8985199342337276</v>
      </c>
      <c r="HY11" s="22">
        <v>3.8663529964506589</v>
      </c>
      <c r="HZ11" s="23">
        <v>192</v>
      </c>
      <c r="IA11" s="134">
        <v>57202</v>
      </c>
      <c r="IB11" s="25" t="s">
        <v>576</v>
      </c>
      <c r="IC11" s="25" t="s">
        <v>576</v>
      </c>
      <c r="ID11" s="25" t="s">
        <v>576</v>
      </c>
      <c r="IE11" s="25" t="s">
        <v>576</v>
      </c>
      <c r="IF11" s="25" t="s">
        <v>576</v>
      </c>
      <c r="IG11" s="22">
        <v>1.3333333333333299</v>
      </c>
      <c r="IH11" s="22">
        <v>1.05051501537638</v>
      </c>
      <c r="II11" s="22">
        <v>1.66886549058476</v>
      </c>
      <c r="IJ11" s="1">
        <v>76</v>
      </c>
      <c r="IK11" s="1">
        <v>57000</v>
      </c>
      <c r="IL11" s="22">
        <v>1.0283870281387999</v>
      </c>
      <c r="IM11" s="22">
        <v>0.78089738612829596</v>
      </c>
      <c r="IN11" s="22">
        <v>1.3294287087482899</v>
      </c>
      <c r="IO11" s="1">
        <v>58</v>
      </c>
      <c r="IP11" s="1">
        <v>56399</v>
      </c>
      <c r="IQ11" s="22">
        <v>1.06042664498683</v>
      </c>
      <c r="IR11" s="22">
        <v>0.80921724518844296</v>
      </c>
      <c r="IS11" s="22">
        <v>1.36497929351979</v>
      </c>
      <c r="IT11" s="1">
        <v>60</v>
      </c>
      <c r="IU11" s="1">
        <v>56581</v>
      </c>
      <c r="IV11" s="22">
        <v>1.0318473565469799</v>
      </c>
      <c r="IW11" s="22">
        <v>0.785490016066973</v>
      </c>
      <c r="IX11" s="22">
        <v>1.3310079113411499</v>
      </c>
      <c r="IY11" s="1">
        <v>59</v>
      </c>
      <c r="IZ11" s="394">
        <v>57179</v>
      </c>
      <c r="JA11" s="26">
        <v>4.2592592592592604</v>
      </c>
      <c r="JB11" s="26">
        <v>3.7265529590965101</v>
      </c>
      <c r="JC11" s="26">
        <v>4.8467486444764898</v>
      </c>
      <c r="JD11" s="23">
        <v>230</v>
      </c>
      <c r="JE11" s="23">
        <v>54000</v>
      </c>
      <c r="JF11" s="26">
        <v>2.1578947368421102</v>
      </c>
      <c r="JG11" s="26">
        <v>1.79342149983743</v>
      </c>
      <c r="JH11" s="26">
        <v>2.5746740318094599</v>
      </c>
      <c r="JI11" s="23">
        <v>123</v>
      </c>
      <c r="JJ11" s="23">
        <v>57000</v>
      </c>
      <c r="JK11" s="26">
        <v>1.93265838046774</v>
      </c>
      <c r="JL11" s="26">
        <v>1.5869136322573101</v>
      </c>
      <c r="JM11" s="26">
        <v>2.33136122231662</v>
      </c>
      <c r="JN11" s="23">
        <v>109</v>
      </c>
      <c r="JO11" s="23">
        <v>56399</v>
      </c>
      <c r="JP11" s="26">
        <v>1.6436612997295901</v>
      </c>
      <c r="JQ11" s="26">
        <v>1.3266468023408799</v>
      </c>
      <c r="JR11" s="26">
        <v>2.01359613695998</v>
      </c>
      <c r="JS11" s="23">
        <v>93</v>
      </c>
      <c r="JT11" s="23">
        <v>56581</v>
      </c>
      <c r="JU11" s="26">
        <v>1.2592035537522499</v>
      </c>
      <c r="JV11" s="26">
        <v>0.98524922944067495</v>
      </c>
      <c r="JW11" s="26">
        <v>1.5857584785438399</v>
      </c>
      <c r="JX11" s="23">
        <v>72</v>
      </c>
      <c r="JY11" s="134">
        <v>57179</v>
      </c>
      <c r="JZ11" s="21">
        <v>0.58248175182481754</v>
      </c>
      <c r="KA11" s="21">
        <v>0.55617303817911246</v>
      </c>
      <c r="KB11" s="21">
        <v>0.60832920372731425</v>
      </c>
      <c r="KC11" s="23">
        <v>798</v>
      </c>
      <c r="KD11" s="23">
        <v>1370</v>
      </c>
      <c r="KE11" s="21">
        <v>0.62616822429906538</v>
      </c>
      <c r="KF11" s="21">
        <v>0.60137418500786555</v>
      </c>
      <c r="KG11" s="21">
        <v>0.65031682923329193</v>
      </c>
      <c r="KH11" s="23">
        <v>938</v>
      </c>
      <c r="KI11" s="23">
        <v>1498</v>
      </c>
      <c r="KJ11" s="21">
        <v>0.66138613861386142</v>
      </c>
      <c r="KK11" s="21">
        <v>0.6371747439915274</v>
      </c>
      <c r="KL11" s="21">
        <v>0.68478117652942316</v>
      </c>
      <c r="KM11" s="23">
        <v>1002</v>
      </c>
      <c r="KN11" s="23">
        <v>1515</v>
      </c>
      <c r="KO11" s="21">
        <v>0.71959459459459463</v>
      </c>
      <c r="KP11" s="21">
        <v>0.69616348604731715</v>
      </c>
      <c r="KQ11" s="21">
        <v>0.74188870351517011</v>
      </c>
      <c r="KR11" s="23">
        <v>1065</v>
      </c>
      <c r="KS11" s="1044">
        <v>1480</v>
      </c>
      <c r="KT11" s="919">
        <v>0.74099999999999999</v>
      </c>
      <c r="KU11" s="919">
        <v>0.71799999999999997</v>
      </c>
      <c r="KV11" s="919">
        <v>0.76200000000000001</v>
      </c>
      <c r="KW11" s="1044">
        <v>1129</v>
      </c>
      <c r="KX11" s="1065">
        <v>1524</v>
      </c>
      <c r="KY11" s="1" t="s">
        <v>576</v>
      </c>
      <c r="KZ11" s="25" t="s">
        <v>576</v>
      </c>
      <c r="LA11" s="25" t="s">
        <v>576</v>
      </c>
      <c r="LB11" s="25" t="s">
        <v>576</v>
      </c>
      <c r="LC11" s="25" t="s">
        <v>576</v>
      </c>
      <c r="LD11" s="25" t="s">
        <v>576</v>
      </c>
      <c r="LE11" s="25" t="s">
        <v>576</v>
      </c>
      <c r="LF11" s="25" t="s">
        <v>576</v>
      </c>
      <c r="LG11" s="25" t="s">
        <v>576</v>
      </c>
      <c r="LH11" s="25" t="s">
        <v>576</v>
      </c>
      <c r="LI11" s="25" t="s">
        <v>576</v>
      </c>
      <c r="LJ11" s="25" t="s">
        <v>576</v>
      </c>
      <c r="LK11" s="25" t="s">
        <v>576</v>
      </c>
      <c r="LL11" s="25" t="s">
        <v>576</v>
      </c>
      <c r="LM11" s="25" t="s">
        <v>576</v>
      </c>
      <c r="LN11" s="25" t="s">
        <v>576</v>
      </c>
      <c r="LO11" s="25" t="s">
        <v>576</v>
      </c>
      <c r="LP11" s="25" t="s">
        <v>576</v>
      </c>
      <c r="LQ11" s="25" t="s">
        <v>576</v>
      </c>
      <c r="LR11" s="25" t="s">
        <v>576</v>
      </c>
      <c r="LS11" s="25" t="s">
        <v>576</v>
      </c>
      <c r="LT11" s="25" t="s">
        <v>576</v>
      </c>
      <c r="LU11" s="25" t="s">
        <v>576</v>
      </c>
      <c r="LV11" s="25" t="s">
        <v>576</v>
      </c>
      <c r="LW11" s="25" t="s">
        <v>576</v>
      </c>
      <c r="LX11" s="25" t="s">
        <v>576</v>
      </c>
      <c r="LY11" s="25" t="s">
        <v>576</v>
      </c>
      <c r="LZ11" s="25" t="s">
        <v>576</v>
      </c>
      <c r="MA11" s="25" t="s">
        <v>576</v>
      </c>
      <c r="MB11" s="25" t="s">
        <v>576</v>
      </c>
      <c r="MC11" s="25" t="s">
        <v>576</v>
      </c>
      <c r="MD11" s="25" t="s">
        <v>576</v>
      </c>
      <c r="ME11" s="25" t="s">
        <v>576</v>
      </c>
      <c r="MF11" s="25" t="s">
        <v>576</v>
      </c>
      <c r="MG11" s="25" t="s">
        <v>576</v>
      </c>
      <c r="MH11" s="25" t="s">
        <v>576</v>
      </c>
      <c r="MI11" s="25" t="s">
        <v>576</v>
      </c>
      <c r="MJ11" s="25" t="s">
        <v>576</v>
      </c>
      <c r="MK11" s="25" t="s">
        <v>576</v>
      </c>
      <c r="ML11" s="25" t="s">
        <v>576</v>
      </c>
      <c r="MM11" s="25" t="s">
        <v>576</v>
      </c>
      <c r="MN11" s="25" t="s">
        <v>576</v>
      </c>
      <c r="MO11" s="25" t="s">
        <v>576</v>
      </c>
      <c r="MP11" s="25" t="s">
        <v>576</v>
      </c>
      <c r="MQ11" s="25" t="s">
        <v>576</v>
      </c>
      <c r="MR11" s="25" t="s">
        <v>576</v>
      </c>
      <c r="MS11" s="25" t="s">
        <v>576</v>
      </c>
      <c r="MT11" s="25" t="s">
        <v>576</v>
      </c>
      <c r="MU11" s="25" t="s">
        <v>576</v>
      </c>
      <c r="MV11" s="25" t="s">
        <v>576</v>
      </c>
      <c r="MW11" s="25" t="s">
        <v>576</v>
      </c>
      <c r="MX11" s="25" t="s">
        <v>576</v>
      </c>
      <c r="MY11" s="25" t="s">
        <v>576</v>
      </c>
      <c r="MZ11" s="25" t="s">
        <v>576</v>
      </c>
      <c r="NA11" s="25" t="s">
        <v>576</v>
      </c>
      <c r="NB11" s="25" t="s">
        <v>576</v>
      </c>
      <c r="NC11" s="25" t="s">
        <v>576</v>
      </c>
      <c r="ND11" s="25" t="s">
        <v>576</v>
      </c>
      <c r="NE11" s="25" t="s">
        <v>576</v>
      </c>
      <c r="NF11" s="25" t="s">
        <v>576</v>
      </c>
      <c r="NG11" s="25" t="s">
        <v>576</v>
      </c>
      <c r="NH11" s="25" t="s">
        <v>576</v>
      </c>
      <c r="NI11" s="25" t="s">
        <v>576</v>
      </c>
      <c r="NJ11" s="25" t="s">
        <v>576</v>
      </c>
      <c r="NK11" s="25" t="s">
        <v>576</v>
      </c>
      <c r="NL11" s="25" t="s">
        <v>576</v>
      </c>
      <c r="NM11" s="25" t="s">
        <v>576</v>
      </c>
      <c r="NN11" s="25" t="s">
        <v>576</v>
      </c>
      <c r="NO11" s="25" t="s">
        <v>576</v>
      </c>
      <c r="NP11" s="25" t="s">
        <v>576</v>
      </c>
      <c r="NQ11" s="25" t="s">
        <v>576</v>
      </c>
      <c r="NR11" s="25" t="s">
        <v>576</v>
      </c>
      <c r="NS11" s="25" t="s">
        <v>576</v>
      </c>
      <c r="NT11" s="25" t="s">
        <v>576</v>
      </c>
      <c r="NU11" s="25" t="s">
        <v>576</v>
      </c>
      <c r="NV11" s="25" t="s">
        <v>576</v>
      </c>
      <c r="NW11" s="25" t="s">
        <v>576</v>
      </c>
      <c r="NX11" s="25" t="s">
        <v>576</v>
      </c>
      <c r="NY11" s="25" t="s">
        <v>576</v>
      </c>
      <c r="NZ11" s="25" t="s">
        <v>576</v>
      </c>
      <c r="OA11" s="25" t="s">
        <v>576</v>
      </c>
      <c r="OB11" s="25" t="s">
        <v>576</v>
      </c>
      <c r="OC11" s="25" t="s">
        <v>576</v>
      </c>
      <c r="OD11" s="25" t="s">
        <v>576</v>
      </c>
      <c r="OE11" s="25" t="s">
        <v>576</v>
      </c>
      <c r="OF11" s="25" t="s">
        <v>576</v>
      </c>
      <c r="OG11" s="25" t="s">
        <v>576</v>
      </c>
      <c r="OH11" s="967" t="s">
        <v>576</v>
      </c>
      <c r="OI11" s="1" t="s">
        <v>576</v>
      </c>
      <c r="OJ11" s="1" t="s">
        <v>576</v>
      </c>
      <c r="OK11" s="1" t="s">
        <v>576</v>
      </c>
      <c r="OL11" s="1" t="s">
        <v>576</v>
      </c>
      <c r="OM11" s="1" t="s">
        <v>576</v>
      </c>
      <c r="ON11" s="1" t="s">
        <v>576</v>
      </c>
      <c r="OO11" s="1" t="s">
        <v>576</v>
      </c>
      <c r="OP11" s="1" t="s">
        <v>576</v>
      </c>
      <c r="OQ11" s="1" t="s">
        <v>576</v>
      </c>
      <c r="OR11" s="1" t="s">
        <v>576</v>
      </c>
      <c r="OS11" s="1" t="s">
        <v>576</v>
      </c>
      <c r="OT11" s="1" t="s">
        <v>576</v>
      </c>
      <c r="OU11" s="1" t="s">
        <v>576</v>
      </c>
      <c r="OV11" s="1" t="s">
        <v>576</v>
      </c>
      <c r="OW11" s="1" t="s">
        <v>576</v>
      </c>
      <c r="OX11" s="1" t="s">
        <v>576</v>
      </c>
      <c r="OY11" s="1" t="s">
        <v>576</v>
      </c>
      <c r="OZ11" s="1" t="s">
        <v>576</v>
      </c>
      <c r="PA11" s="1" t="s">
        <v>576</v>
      </c>
      <c r="PB11" s="1" t="s">
        <v>576</v>
      </c>
      <c r="PC11" s="1" t="s">
        <v>576</v>
      </c>
      <c r="PD11" s="1" t="s">
        <v>576</v>
      </c>
      <c r="PE11" s="1" t="s">
        <v>576</v>
      </c>
      <c r="PF11" s="1" t="s">
        <v>576</v>
      </c>
      <c r="PG11" s="1" t="s">
        <v>576</v>
      </c>
      <c r="PH11" s="1" t="s">
        <v>576</v>
      </c>
      <c r="PI11" s="1" t="s">
        <v>576</v>
      </c>
      <c r="PJ11" s="1" t="s">
        <v>576</v>
      </c>
      <c r="PK11" s="1" t="s">
        <v>576</v>
      </c>
      <c r="PL11" s="914" t="s">
        <v>576</v>
      </c>
      <c r="PM11" s="914" t="s">
        <v>576</v>
      </c>
      <c r="PN11" s="914" t="s">
        <v>576</v>
      </c>
      <c r="PO11" s="914" t="s">
        <v>576</v>
      </c>
      <c r="PP11" s="914" t="s">
        <v>576</v>
      </c>
      <c r="PQ11" s="913" t="s">
        <v>576</v>
      </c>
      <c r="PR11" s="1">
        <v>971</v>
      </c>
      <c r="PS11" s="1">
        <v>1366</v>
      </c>
      <c r="PT11" s="21">
        <v>0.71083455344070301</v>
      </c>
      <c r="PU11" s="21">
        <v>0.68622723213636672</v>
      </c>
      <c r="PV11" s="21">
        <v>0.7342593842461469</v>
      </c>
      <c r="PW11" s="1">
        <v>958</v>
      </c>
      <c r="PX11" s="1">
        <v>1373</v>
      </c>
      <c r="PY11" s="21">
        <v>0.69774217042971598</v>
      </c>
      <c r="PZ11" s="21">
        <v>0.67292689019012397</v>
      </c>
      <c r="QA11" s="21">
        <v>0.72145402892099597</v>
      </c>
      <c r="QB11" s="1">
        <v>981</v>
      </c>
      <c r="QC11" s="1">
        <v>1433</v>
      </c>
      <c r="QD11" s="21">
        <v>0.68457780879274299</v>
      </c>
      <c r="QE11" s="21">
        <v>0.66005217366388602</v>
      </c>
      <c r="QF11" s="750">
        <v>0.7081164901455389</v>
      </c>
      <c r="QG11" s="838" t="s">
        <v>576</v>
      </c>
      <c r="QH11" s="838" t="s">
        <v>576</v>
      </c>
      <c r="QI11" s="838" t="s">
        <v>576</v>
      </c>
      <c r="QJ11" s="838" t="s">
        <v>576</v>
      </c>
      <c r="QK11" s="838" t="s">
        <v>576</v>
      </c>
      <c r="QL11" s="838" t="s">
        <v>576</v>
      </c>
      <c r="QM11" s="838" t="s">
        <v>576</v>
      </c>
      <c r="QN11" s="838" t="s">
        <v>576</v>
      </c>
      <c r="QO11" s="838" t="s">
        <v>576</v>
      </c>
      <c r="QP11" s="838" t="s">
        <v>576</v>
      </c>
      <c r="QQ11" s="838" t="s">
        <v>576</v>
      </c>
      <c r="QR11" s="838" t="s">
        <v>576</v>
      </c>
      <c r="QS11" s="838" t="s">
        <v>576</v>
      </c>
      <c r="QT11" s="838" t="s">
        <v>576</v>
      </c>
      <c r="QU11" s="838" t="s">
        <v>576</v>
      </c>
      <c r="QV11" s="838" t="s">
        <v>576</v>
      </c>
      <c r="QW11" s="838" t="s">
        <v>576</v>
      </c>
      <c r="QX11" s="838" t="s">
        <v>576</v>
      </c>
      <c r="QY11" s="838" t="s">
        <v>576</v>
      </c>
      <c r="QZ11" s="838" t="s">
        <v>576</v>
      </c>
      <c r="RA11" s="750" t="s">
        <v>576</v>
      </c>
      <c r="RB11" s="25" t="s">
        <v>576</v>
      </c>
      <c r="RC11" s="1" t="s">
        <v>576</v>
      </c>
      <c r="RD11" s="1" t="s">
        <v>576</v>
      </c>
      <c r="RE11" s="1" t="s">
        <v>576</v>
      </c>
      <c r="RF11" s="1" t="s">
        <v>576</v>
      </c>
      <c r="RG11" s="1" t="s">
        <v>576</v>
      </c>
      <c r="RH11" s="1" t="s">
        <v>576</v>
      </c>
      <c r="RI11" s="1" t="s">
        <v>576</v>
      </c>
      <c r="RJ11" s="1" t="s">
        <v>576</v>
      </c>
      <c r="RK11" s="1" t="s">
        <v>576</v>
      </c>
      <c r="RL11" s="1" t="s">
        <v>576</v>
      </c>
      <c r="RM11" s="1" t="s">
        <v>576</v>
      </c>
      <c r="RN11" s="1" t="s">
        <v>576</v>
      </c>
      <c r="RO11" s="1" t="s">
        <v>576</v>
      </c>
      <c r="RP11" s="1" t="s">
        <v>576</v>
      </c>
      <c r="RQ11" s="1" t="s">
        <v>576</v>
      </c>
      <c r="RR11" s="1" t="s">
        <v>576</v>
      </c>
      <c r="RS11" s="1" t="s">
        <v>576</v>
      </c>
      <c r="RT11" s="1" t="s">
        <v>576</v>
      </c>
      <c r="RU11" s="1" t="s">
        <v>576</v>
      </c>
      <c r="RV11" s="394" t="s">
        <v>576</v>
      </c>
      <c r="RW11" s="1" t="s">
        <v>576</v>
      </c>
      <c r="RX11" s="1" t="s">
        <v>576</v>
      </c>
      <c r="RY11" s="1" t="s">
        <v>576</v>
      </c>
      <c r="RZ11" s="1" t="s">
        <v>576</v>
      </c>
      <c r="SA11" s="1" t="s">
        <v>576</v>
      </c>
      <c r="SB11" s="1" t="s">
        <v>576</v>
      </c>
      <c r="SC11" s="1" t="s">
        <v>576</v>
      </c>
      <c r="SD11" s="1" t="s">
        <v>576</v>
      </c>
      <c r="SE11" s="1" t="s">
        <v>576</v>
      </c>
      <c r="SF11" s="1" t="s">
        <v>576</v>
      </c>
      <c r="SG11" s="1" t="s">
        <v>576</v>
      </c>
      <c r="SH11" s="1" t="s">
        <v>576</v>
      </c>
      <c r="SI11" s="1" t="s">
        <v>576</v>
      </c>
      <c r="SJ11" s="1" t="s">
        <v>576</v>
      </c>
      <c r="SK11" s="1" t="s">
        <v>576</v>
      </c>
      <c r="SL11" s="1" t="s">
        <v>576</v>
      </c>
      <c r="SM11" s="1" t="s">
        <v>576</v>
      </c>
      <c r="SN11" s="1" t="s">
        <v>576</v>
      </c>
      <c r="SO11" s="1" t="s">
        <v>576</v>
      </c>
      <c r="SP11" s="1" t="s">
        <v>576</v>
      </c>
      <c r="SQ11" s="394" t="s">
        <v>576</v>
      </c>
      <c r="SR11" s="1" t="s">
        <v>576</v>
      </c>
      <c r="SS11" s="1" t="s">
        <v>576</v>
      </c>
      <c r="ST11" s="1" t="s">
        <v>576</v>
      </c>
      <c r="SU11" s="1" t="s">
        <v>576</v>
      </c>
      <c r="SV11" s="1" t="s">
        <v>576</v>
      </c>
      <c r="SW11" s="1" t="s">
        <v>576</v>
      </c>
      <c r="SX11" s="1" t="s">
        <v>576</v>
      </c>
      <c r="SY11" s="1" t="s">
        <v>576</v>
      </c>
      <c r="SZ11" s="1" t="s">
        <v>576</v>
      </c>
      <c r="TA11" s="1" t="s">
        <v>576</v>
      </c>
      <c r="TB11" s="1" t="s">
        <v>576</v>
      </c>
      <c r="TC11" s="1" t="s">
        <v>576</v>
      </c>
      <c r="TD11" s="1" t="s">
        <v>576</v>
      </c>
      <c r="TE11" s="1" t="s">
        <v>576</v>
      </c>
      <c r="TF11" s="1" t="s">
        <v>576</v>
      </c>
      <c r="TG11" s="1" t="s">
        <v>576</v>
      </c>
      <c r="TH11" s="1" t="s">
        <v>576</v>
      </c>
      <c r="TI11" s="1" t="s">
        <v>576</v>
      </c>
      <c r="TJ11" s="1" t="s">
        <v>576</v>
      </c>
      <c r="TK11" s="1" t="s">
        <v>576</v>
      </c>
      <c r="TL11" s="394" t="s">
        <v>576</v>
      </c>
      <c r="TM11" s="1">
        <v>611.70000000000005</v>
      </c>
      <c r="TN11" s="1">
        <v>487.2</v>
      </c>
      <c r="TO11" s="1">
        <v>758.3</v>
      </c>
      <c r="TP11" s="1">
        <v>83</v>
      </c>
      <c r="TQ11" s="394">
        <v>13569</v>
      </c>
      <c r="TR11" s="1">
        <v>687.3</v>
      </c>
      <c r="TS11" s="1">
        <v>554.70000000000005</v>
      </c>
      <c r="TT11" s="1">
        <v>841.9</v>
      </c>
      <c r="TU11" s="1">
        <v>93</v>
      </c>
      <c r="TV11" s="394">
        <v>13532</v>
      </c>
      <c r="TW11" s="1">
        <v>877.3</v>
      </c>
      <c r="TX11" s="1">
        <v>727.4</v>
      </c>
      <c r="TY11" s="1">
        <v>1049.0999999999999</v>
      </c>
      <c r="TZ11" s="1">
        <v>120</v>
      </c>
      <c r="UA11" s="394">
        <v>13678</v>
      </c>
      <c r="UB11" s="22">
        <v>1003.8001</v>
      </c>
      <c r="UC11" s="22">
        <v>844.41508020000003</v>
      </c>
      <c r="UD11" s="22">
        <v>1184.5234849999999</v>
      </c>
      <c r="UE11" s="1">
        <v>140</v>
      </c>
      <c r="UF11" s="394">
        <v>13947</v>
      </c>
      <c r="UG11" s="22">
        <v>1063.1511800978099</v>
      </c>
      <c r="UH11" s="22">
        <v>899.82395138737593</v>
      </c>
      <c r="UI11" s="22">
        <v>1247.5523856905131</v>
      </c>
      <c r="UJ11" s="1">
        <v>150</v>
      </c>
      <c r="UK11" s="966">
        <v>14109</v>
      </c>
      <c r="UL11" s="1">
        <v>733.3</v>
      </c>
      <c r="UM11" s="1">
        <v>540.70000000000005</v>
      </c>
      <c r="UN11" s="1">
        <v>972.2</v>
      </c>
      <c r="UO11" s="1">
        <v>48</v>
      </c>
      <c r="UP11" s="394">
        <v>6546</v>
      </c>
      <c r="UQ11" s="1">
        <v>881.7</v>
      </c>
      <c r="UR11" s="1">
        <v>669.5</v>
      </c>
      <c r="US11" s="1">
        <v>1139.8</v>
      </c>
      <c r="UT11" s="1">
        <v>58</v>
      </c>
      <c r="UU11" s="394">
        <v>6578</v>
      </c>
      <c r="UV11" s="1">
        <v>1115.4000000000001</v>
      </c>
      <c r="UW11" s="1">
        <v>877.3</v>
      </c>
      <c r="UX11" s="1">
        <v>1398.2</v>
      </c>
      <c r="UY11" s="1">
        <v>75</v>
      </c>
      <c r="UZ11" s="394">
        <v>6724</v>
      </c>
      <c r="VA11" s="22">
        <v>1218.974886</v>
      </c>
      <c r="VB11" s="22">
        <v>970.90669260000004</v>
      </c>
      <c r="VC11" s="22">
        <v>1511.1027730000001</v>
      </c>
      <c r="VD11" s="1">
        <v>83</v>
      </c>
      <c r="VE11" s="394">
        <v>6809</v>
      </c>
      <c r="VF11" s="26">
        <v>1340.9124034397319</v>
      </c>
      <c r="VG11" s="27">
        <v>1080.9646518913046</v>
      </c>
      <c r="VH11" s="27">
        <v>1644.5100277171855</v>
      </c>
      <c r="VI11" s="1">
        <v>92</v>
      </c>
      <c r="VJ11" s="394">
        <v>6861</v>
      </c>
      <c r="VK11" s="1">
        <v>498.4</v>
      </c>
      <c r="VL11" s="1">
        <v>347.1</v>
      </c>
      <c r="VM11" s="1">
        <v>693.1</v>
      </c>
      <c r="VN11" s="1">
        <v>35</v>
      </c>
      <c r="VO11" s="394">
        <v>7023</v>
      </c>
      <c r="VP11" s="1">
        <v>503.3</v>
      </c>
      <c r="VQ11" s="1">
        <v>350.6</v>
      </c>
      <c r="VR11" s="1">
        <v>700</v>
      </c>
      <c r="VS11" s="1">
        <v>35</v>
      </c>
      <c r="VT11" s="394">
        <v>6954</v>
      </c>
      <c r="VU11" s="1">
        <v>647.1</v>
      </c>
      <c r="VV11" s="1">
        <v>472</v>
      </c>
      <c r="VW11" s="1">
        <v>865.9</v>
      </c>
      <c r="VX11" s="1">
        <v>45</v>
      </c>
      <c r="VY11" s="394">
        <v>6954</v>
      </c>
      <c r="VZ11" s="22">
        <v>798.54300920000003</v>
      </c>
      <c r="WA11" s="22">
        <v>604.80867699999999</v>
      </c>
      <c r="WB11" s="22">
        <v>1034.6050909999999</v>
      </c>
      <c r="WC11" s="1">
        <v>57</v>
      </c>
      <c r="WD11" s="394">
        <v>7138</v>
      </c>
      <c r="WE11" s="22">
        <v>812.55253570000002</v>
      </c>
      <c r="WF11" s="22">
        <v>617.00520710000001</v>
      </c>
      <c r="WG11" s="22">
        <v>1050.4125770000001</v>
      </c>
      <c r="WH11" s="1">
        <v>58</v>
      </c>
      <c r="WI11" s="394">
        <v>7248</v>
      </c>
      <c r="WJ11" s="25" t="s">
        <v>576</v>
      </c>
      <c r="WK11" s="9" t="s">
        <v>576</v>
      </c>
      <c r="WL11" s="9" t="s">
        <v>576</v>
      </c>
      <c r="WM11" s="9" t="s">
        <v>576</v>
      </c>
      <c r="WN11" s="9" t="s">
        <v>576</v>
      </c>
      <c r="WO11" s="9" t="s">
        <v>576</v>
      </c>
      <c r="WP11" s="9" t="s">
        <v>576</v>
      </c>
      <c r="WQ11" s="9" t="s">
        <v>576</v>
      </c>
      <c r="WR11" s="9" t="s">
        <v>576</v>
      </c>
      <c r="WS11" s="9" t="s">
        <v>576</v>
      </c>
      <c r="WT11" s="9" t="s">
        <v>576</v>
      </c>
      <c r="WU11" s="9" t="s">
        <v>576</v>
      </c>
      <c r="WV11" s="9" t="s">
        <v>576</v>
      </c>
      <c r="WW11" s="9" t="s">
        <v>576</v>
      </c>
      <c r="WX11" s="9" t="s">
        <v>576</v>
      </c>
      <c r="WY11" s="9" t="s">
        <v>576</v>
      </c>
      <c r="WZ11" s="9" t="s">
        <v>576</v>
      </c>
      <c r="XA11" s="9" t="s">
        <v>576</v>
      </c>
      <c r="XB11" s="9" t="s">
        <v>576</v>
      </c>
      <c r="XC11" s="9" t="s">
        <v>576</v>
      </c>
      <c r="XD11" s="9" t="s">
        <v>576</v>
      </c>
      <c r="XE11" s="9" t="s">
        <v>576</v>
      </c>
      <c r="XF11" s="9" t="s">
        <v>576</v>
      </c>
      <c r="XG11" s="9" t="s">
        <v>576</v>
      </c>
      <c r="XH11" s="9" t="s">
        <v>576</v>
      </c>
      <c r="XI11" s="9" t="s">
        <v>576</v>
      </c>
      <c r="XJ11" s="9" t="s">
        <v>576</v>
      </c>
      <c r="XK11" s="9" t="s">
        <v>576</v>
      </c>
      <c r="XL11" s="9" t="s">
        <v>576</v>
      </c>
      <c r="XM11" s="967" t="s">
        <v>576</v>
      </c>
      <c r="XN11" s="22">
        <v>41.023477149923202</v>
      </c>
      <c r="XO11" s="22">
        <v>28.570168281733</v>
      </c>
      <c r="XP11" s="22">
        <v>57.0554629177186</v>
      </c>
      <c r="XQ11" s="1">
        <v>35</v>
      </c>
      <c r="XR11" s="1">
        <v>85317</v>
      </c>
      <c r="XS11" s="22">
        <v>37.664340108991198</v>
      </c>
      <c r="XT11" s="22">
        <v>25.757933599333398</v>
      </c>
      <c r="XU11" s="22">
        <v>53.172572955473903</v>
      </c>
      <c r="XV11" s="1">
        <v>32</v>
      </c>
      <c r="XW11" s="1">
        <v>84961</v>
      </c>
      <c r="XX11" s="22">
        <v>40.177727358668903</v>
      </c>
      <c r="XY11" s="22">
        <v>27.819945930067298</v>
      </c>
      <c r="XZ11" s="22">
        <v>56.146104531215499</v>
      </c>
      <c r="YA11" s="1">
        <v>34</v>
      </c>
      <c r="YB11" s="1">
        <v>84624</v>
      </c>
      <c r="YC11" s="22">
        <v>42.719322186754603</v>
      </c>
      <c r="YD11" s="22">
        <v>29.9159234410164</v>
      </c>
      <c r="YE11" s="22">
        <v>59.1433004898512</v>
      </c>
      <c r="YF11" s="1">
        <v>36</v>
      </c>
      <c r="YG11" s="1">
        <v>84271</v>
      </c>
      <c r="YH11" s="22">
        <v>47.4501476885847</v>
      </c>
      <c r="YI11" s="22">
        <v>33.895182465316203</v>
      </c>
      <c r="YJ11" s="22">
        <v>64.615356433675601</v>
      </c>
      <c r="YK11" s="1">
        <v>40</v>
      </c>
      <c r="YL11" s="1">
        <v>84299</v>
      </c>
      <c r="YM11" s="22">
        <v>40.339803521427598</v>
      </c>
      <c r="YN11" s="22">
        <v>27.932171045346902</v>
      </c>
      <c r="YO11" s="22">
        <v>56.372596813743797</v>
      </c>
      <c r="YP11" s="1">
        <v>34</v>
      </c>
      <c r="YQ11" s="1">
        <v>84284</v>
      </c>
      <c r="YR11" s="22">
        <v>31.967795406109399</v>
      </c>
      <c r="YS11" s="22">
        <v>21.061999137079301</v>
      </c>
      <c r="YT11" s="22">
        <v>46.5132591382784</v>
      </c>
      <c r="YU11" s="1">
        <v>27</v>
      </c>
      <c r="YV11" s="1">
        <v>84460</v>
      </c>
      <c r="YW11" s="22">
        <v>28.2712151910663</v>
      </c>
      <c r="YX11" s="22">
        <v>18.1085625263742</v>
      </c>
      <c r="YY11" s="22">
        <v>42.067116373726897</v>
      </c>
      <c r="YZ11" s="1">
        <v>24</v>
      </c>
      <c r="ZA11" s="394">
        <v>84892</v>
      </c>
      <c r="ZB11" s="901">
        <v>16117</v>
      </c>
      <c r="ZC11" s="900">
        <v>4.2000000000000003E-2</v>
      </c>
      <c r="ZD11" s="900">
        <v>3.6000000000000004E-2</v>
      </c>
      <c r="ZE11" s="900">
        <v>6.0000000000000001E-3</v>
      </c>
      <c r="ZF11" s="899">
        <v>1366</v>
      </c>
      <c r="ZG11" s="900">
        <v>8.5000000000000006E-2</v>
      </c>
      <c r="ZH11" s="899">
        <v>15781</v>
      </c>
      <c r="ZI11" s="900">
        <v>4.0999999999999995E-2</v>
      </c>
      <c r="ZJ11" s="900">
        <v>3.5000000000000003E-2</v>
      </c>
      <c r="ZK11" s="900">
        <v>6.0000000000000001E-3</v>
      </c>
      <c r="ZL11" s="899">
        <v>430</v>
      </c>
      <c r="ZM11" s="900">
        <v>2.7247956403269755E-2</v>
      </c>
      <c r="ZN11" s="899">
        <v>15585</v>
      </c>
      <c r="ZO11" s="900">
        <v>3.9168305593669447E-2</v>
      </c>
      <c r="ZP11" s="900">
        <v>3.364710898267461E-2</v>
      </c>
      <c r="ZQ11" s="900">
        <v>5.5211966109948388E-3</v>
      </c>
      <c r="ZR11" s="899">
        <v>408</v>
      </c>
      <c r="ZS11" s="900">
        <v>2.6179018286814244E-2</v>
      </c>
      <c r="ZT11" s="899">
        <v>15332</v>
      </c>
      <c r="ZU11" s="900">
        <v>4.5999999999999999E-2</v>
      </c>
      <c r="ZV11" s="900">
        <v>4.2000000000000003E-2</v>
      </c>
      <c r="ZW11" s="900">
        <v>5.0000000000000001E-3</v>
      </c>
      <c r="ZX11" s="899">
        <v>526</v>
      </c>
      <c r="ZY11" s="900">
        <v>3.4000000000000002E-2</v>
      </c>
      <c r="ZZ11" s="899">
        <v>15254</v>
      </c>
      <c r="AAA11" s="900">
        <v>4.5809917666937622E-2</v>
      </c>
      <c r="AAB11" s="900">
        <v>4.1597745149160634E-2</v>
      </c>
      <c r="AAC11" s="900">
        <v>4.2121725177769864E-3</v>
      </c>
      <c r="AAD11" s="899">
        <v>609</v>
      </c>
      <c r="AAE11" s="900">
        <v>3.9923954372623575E-2</v>
      </c>
      <c r="AAF11" s="899">
        <v>15178</v>
      </c>
      <c r="AAG11" s="900">
        <v>4.4242000310883128E-2</v>
      </c>
      <c r="AAH11" s="900">
        <v>4.4649479270757004E-3</v>
      </c>
      <c r="AAI11" s="900">
        <v>4.8706948237958833E-2</v>
      </c>
      <c r="AAJ11" s="899">
        <v>597</v>
      </c>
      <c r="AAK11" s="803">
        <v>3.9333245486888921E-2</v>
      </c>
      <c r="AAL11" s="981">
        <v>8.1000000000000003E-2</v>
      </c>
      <c r="AAM11" s="981">
        <v>1.2999999999999999E-2</v>
      </c>
      <c r="AAN11" s="981">
        <v>0.14799999999999999</v>
      </c>
      <c r="AAO11" s="982">
        <v>1.9</v>
      </c>
      <c r="AAP11" s="982">
        <v>1</v>
      </c>
      <c r="AAQ11" s="982">
        <v>2.8000000000000003</v>
      </c>
      <c r="AAR11" s="985">
        <v>0.13300000000000001</v>
      </c>
      <c r="AAS11" s="985">
        <v>6.5100000000000005E-2</v>
      </c>
      <c r="AAT11" s="985">
        <v>0.2019</v>
      </c>
      <c r="AAU11" s="982">
        <v>3.11</v>
      </c>
      <c r="AAV11" s="982">
        <v>0.83</v>
      </c>
      <c r="AAW11" s="986">
        <v>5.4</v>
      </c>
      <c r="AAX11" s="30">
        <v>0.82052770466184</v>
      </c>
      <c r="AAY11" s="30">
        <v>0.75432051502698005</v>
      </c>
      <c r="AAZ11" s="30">
        <v>0.88673489429669994</v>
      </c>
      <c r="ABA11" s="29">
        <v>105</v>
      </c>
      <c r="ABB11" s="29">
        <v>128</v>
      </c>
      <c r="ABC11" s="30">
        <v>0.91925248419150807</v>
      </c>
      <c r="ABD11" s="30">
        <v>0.85207533679482395</v>
      </c>
      <c r="ABE11" s="30">
        <v>0.98642963158819297</v>
      </c>
      <c r="ABF11" s="29">
        <v>54</v>
      </c>
      <c r="ABG11" s="29">
        <v>59</v>
      </c>
      <c r="ABH11" s="30">
        <v>0.86650625275358395</v>
      </c>
      <c r="ABI11" s="30">
        <v>0.79810327171659101</v>
      </c>
      <c r="ABJ11" s="30">
        <v>0.934909233790576</v>
      </c>
      <c r="ABK11" s="29">
        <v>74</v>
      </c>
      <c r="ABL11" s="1055">
        <v>86</v>
      </c>
      <c r="ABM11" s="31">
        <v>0.45112456174375098</v>
      </c>
      <c r="ABN11" s="31">
        <v>0.309794085990024</v>
      </c>
      <c r="ABO11" s="31">
        <v>0.59245503749747896</v>
      </c>
      <c r="ABP11" s="30">
        <v>0.73936006008091093</v>
      </c>
      <c r="ABQ11" s="30">
        <v>0.66992332735887405</v>
      </c>
      <c r="ABR11" s="30">
        <v>0.80879679280294792</v>
      </c>
      <c r="ABS11" s="29">
        <v>114</v>
      </c>
      <c r="ABT11" s="1055">
        <v>155</v>
      </c>
      <c r="ABU11" s="947" t="s">
        <v>1409</v>
      </c>
      <c r="ABV11" s="534" t="s">
        <v>770</v>
      </c>
      <c r="ABW11" s="534" t="s">
        <v>770</v>
      </c>
      <c r="ABX11" s="534" t="s">
        <v>770</v>
      </c>
      <c r="ABY11" s="534" t="s">
        <v>770</v>
      </c>
      <c r="ABZ11" s="534" t="s">
        <v>770</v>
      </c>
      <c r="ACA11" s="534" t="s">
        <v>770</v>
      </c>
      <c r="ACB11" s="534" t="s">
        <v>770</v>
      </c>
      <c r="ACC11" s="531" t="s">
        <v>770</v>
      </c>
      <c r="ACD11" s="531" t="s">
        <v>770</v>
      </c>
      <c r="ACE11" s="531" t="s">
        <v>770</v>
      </c>
      <c r="ACF11" s="2073" t="s">
        <v>1409</v>
      </c>
      <c r="ACG11" s="28" t="s">
        <v>576</v>
      </c>
      <c r="ACH11" s="29" t="s">
        <v>576</v>
      </c>
      <c r="ACI11" s="29" t="s">
        <v>576</v>
      </c>
      <c r="ACJ11" s="29" t="s">
        <v>576</v>
      </c>
      <c r="ACK11" s="29" t="s">
        <v>576</v>
      </c>
      <c r="ACL11" s="29" t="s">
        <v>576</v>
      </c>
      <c r="ACM11" s="29" t="s">
        <v>576</v>
      </c>
      <c r="ACN11" s="29" t="s">
        <v>576</v>
      </c>
      <c r="ACO11" s="29" t="s">
        <v>576</v>
      </c>
      <c r="ACP11" s="29" t="s">
        <v>576</v>
      </c>
      <c r="ACQ11" s="29" t="s">
        <v>576</v>
      </c>
      <c r="ACR11" s="29" t="s">
        <v>576</v>
      </c>
      <c r="ACS11" s="29" t="s">
        <v>576</v>
      </c>
      <c r="ACT11" s="29" t="s">
        <v>576</v>
      </c>
      <c r="ACU11" s="29" t="s">
        <v>576</v>
      </c>
      <c r="ACV11" s="29" t="s">
        <v>576</v>
      </c>
      <c r="ACW11" s="29" t="s">
        <v>576</v>
      </c>
      <c r="ACX11" s="29" t="s">
        <v>576</v>
      </c>
      <c r="ACY11" s="29" t="s">
        <v>576</v>
      </c>
      <c r="ACZ11" s="1055" t="s">
        <v>576</v>
      </c>
      <c r="ADA11" s="29" t="s">
        <v>576</v>
      </c>
      <c r="ADB11" s="29" t="s">
        <v>576</v>
      </c>
      <c r="ADC11" s="29" t="s">
        <v>576</v>
      </c>
      <c r="ADD11" s="29" t="s">
        <v>576</v>
      </c>
      <c r="ADE11" s="29" t="s">
        <v>576</v>
      </c>
      <c r="ADF11" s="29" t="s">
        <v>576</v>
      </c>
      <c r="ADG11" s="29" t="s">
        <v>576</v>
      </c>
      <c r="ADH11" s="29" t="s">
        <v>576</v>
      </c>
      <c r="ADI11" s="29" t="s">
        <v>576</v>
      </c>
      <c r="ADJ11" s="29" t="s">
        <v>576</v>
      </c>
      <c r="ADK11" s="29" t="s">
        <v>576</v>
      </c>
      <c r="ADL11" s="29" t="s">
        <v>576</v>
      </c>
      <c r="ADM11" s="29" t="s">
        <v>576</v>
      </c>
      <c r="ADN11" s="29" t="s">
        <v>576</v>
      </c>
      <c r="ADO11" s="916" t="s">
        <v>576</v>
      </c>
      <c r="ADP11" s="916" t="s">
        <v>576</v>
      </c>
      <c r="ADQ11" s="916" t="s">
        <v>576</v>
      </c>
      <c r="ADR11" s="916" t="s">
        <v>576</v>
      </c>
      <c r="ADS11" s="916" t="s">
        <v>576</v>
      </c>
      <c r="ADT11" s="1055" t="s">
        <v>576</v>
      </c>
      <c r="ADU11" s="29" t="s">
        <v>576</v>
      </c>
      <c r="ADV11" s="29" t="s">
        <v>576</v>
      </c>
      <c r="ADW11" s="29" t="s">
        <v>576</v>
      </c>
      <c r="ADX11" s="29" t="s">
        <v>576</v>
      </c>
      <c r="ADY11" s="29" t="s">
        <v>576</v>
      </c>
      <c r="ADZ11" s="29" t="s">
        <v>576</v>
      </c>
      <c r="AEA11" s="29" t="s">
        <v>576</v>
      </c>
      <c r="AEB11" s="29" t="s">
        <v>576</v>
      </c>
      <c r="AEC11" s="29" t="s">
        <v>576</v>
      </c>
      <c r="AED11" s="29" t="s">
        <v>576</v>
      </c>
      <c r="AEE11" s="29" t="s">
        <v>576</v>
      </c>
      <c r="AEF11" s="29" t="s">
        <v>576</v>
      </c>
      <c r="AEG11" s="29" t="s">
        <v>576</v>
      </c>
      <c r="AEH11" s="29" t="s">
        <v>576</v>
      </c>
      <c r="AEI11" s="916" t="s">
        <v>576</v>
      </c>
      <c r="AEJ11" s="916" t="s">
        <v>576</v>
      </c>
      <c r="AEK11" s="916" t="s">
        <v>576</v>
      </c>
      <c r="AEL11" s="916" t="s">
        <v>576</v>
      </c>
      <c r="AEM11" s="916" t="s">
        <v>576</v>
      </c>
      <c r="AEN11" s="1055" t="s">
        <v>576</v>
      </c>
      <c r="AEO11" s="29" t="s">
        <v>576</v>
      </c>
      <c r="AEP11" s="29" t="s">
        <v>576</v>
      </c>
      <c r="AEQ11" s="29" t="s">
        <v>576</v>
      </c>
      <c r="AER11" s="10" t="s">
        <v>576</v>
      </c>
      <c r="AES11" s="29" t="s">
        <v>576</v>
      </c>
      <c r="AET11" s="29" t="s">
        <v>576</v>
      </c>
      <c r="AEU11" s="29" t="s">
        <v>576</v>
      </c>
      <c r="AEV11" s="29" t="s">
        <v>576</v>
      </c>
      <c r="AEW11" s="29" t="s">
        <v>576</v>
      </c>
      <c r="AEX11" s="29" t="s">
        <v>576</v>
      </c>
      <c r="AEY11" s="29" t="s">
        <v>576</v>
      </c>
      <c r="AEZ11" s="29" t="s">
        <v>576</v>
      </c>
      <c r="AFA11" s="29" t="s">
        <v>576</v>
      </c>
      <c r="AFB11" s="29" t="s">
        <v>576</v>
      </c>
      <c r="AFC11" s="29" t="s">
        <v>576</v>
      </c>
      <c r="AFD11" s="29" t="s">
        <v>576</v>
      </c>
      <c r="AFE11" s="29" t="s">
        <v>576</v>
      </c>
      <c r="AFF11" s="29" t="s">
        <v>576</v>
      </c>
      <c r="AFG11" s="29" t="s">
        <v>576</v>
      </c>
      <c r="AFH11" s="29" t="s">
        <v>576</v>
      </c>
      <c r="AFI11" s="29" t="s">
        <v>576</v>
      </c>
      <c r="AFJ11" s="29" t="s">
        <v>576</v>
      </c>
      <c r="AFK11" s="29" t="s">
        <v>576</v>
      </c>
      <c r="AFL11" s="29" t="s">
        <v>576</v>
      </c>
      <c r="AFM11" s="29" t="s">
        <v>576</v>
      </c>
      <c r="AFN11" s="29" t="s">
        <v>576</v>
      </c>
      <c r="AFO11" s="29" t="s">
        <v>576</v>
      </c>
      <c r="AFP11" s="29" t="s">
        <v>576</v>
      </c>
      <c r="AFQ11" s="29" t="s">
        <v>576</v>
      </c>
      <c r="AFR11" s="29" t="s">
        <v>576</v>
      </c>
      <c r="AFS11" s="29" t="s">
        <v>576</v>
      </c>
      <c r="AFT11" s="875" t="s">
        <v>576</v>
      </c>
      <c r="AFU11" s="875" t="s">
        <v>576</v>
      </c>
      <c r="AFV11" s="875" t="s">
        <v>576</v>
      </c>
      <c r="AFW11" s="875" t="s">
        <v>576</v>
      </c>
      <c r="AFX11" s="1055" t="s">
        <v>576</v>
      </c>
      <c r="AFY11" s="21">
        <v>0.19876543209876499</v>
      </c>
      <c r="AFZ11" s="21">
        <v>0.17273292388755898</v>
      </c>
      <c r="AGA11" s="21">
        <v>0.22764168874628102</v>
      </c>
      <c r="AGB11" s="1">
        <v>161</v>
      </c>
      <c r="AGC11" s="1">
        <v>810</v>
      </c>
      <c r="AGD11" s="21">
        <v>0.18062200956937802</v>
      </c>
      <c r="AGE11" s="21">
        <v>0.15602369460027099</v>
      </c>
      <c r="AGF11" s="21">
        <v>0.20814201263947002</v>
      </c>
      <c r="AGG11" s="1">
        <v>151</v>
      </c>
      <c r="AGH11" s="914">
        <v>836</v>
      </c>
      <c r="AGI11" s="919">
        <v>0.18329177057356599</v>
      </c>
      <c r="AGJ11" s="919">
        <v>0.15804555169163501</v>
      </c>
      <c r="AGK11" s="919">
        <v>0.21155749560822598</v>
      </c>
      <c r="AGL11" s="1039">
        <v>147</v>
      </c>
      <c r="AGM11" s="1051">
        <v>802</v>
      </c>
      <c r="AGN11" s="28" t="s">
        <v>576</v>
      </c>
      <c r="AGO11" s="29" t="s">
        <v>576</v>
      </c>
      <c r="AGP11" s="29" t="s">
        <v>576</v>
      </c>
      <c r="AGQ11" s="29" t="s">
        <v>576</v>
      </c>
      <c r="AGR11" s="29" t="s">
        <v>576</v>
      </c>
      <c r="AGS11" s="29" t="s">
        <v>576</v>
      </c>
      <c r="AGT11" s="29" t="s">
        <v>576</v>
      </c>
      <c r="AGU11" s="29" t="s">
        <v>576</v>
      </c>
      <c r="AGV11" s="29" t="s">
        <v>576</v>
      </c>
      <c r="AGW11" s="29" t="s">
        <v>576</v>
      </c>
      <c r="AGX11" s="29" t="s">
        <v>576</v>
      </c>
      <c r="AGY11" s="29" t="s">
        <v>576</v>
      </c>
      <c r="AGZ11" s="29" t="s">
        <v>576</v>
      </c>
      <c r="AHA11" s="29" t="s">
        <v>576</v>
      </c>
      <c r="AHB11" s="1055" t="s">
        <v>576</v>
      </c>
      <c r="AHC11" s="24">
        <v>10068</v>
      </c>
      <c r="AHD11" s="24">
        <v>989</v>
      </c>
      <c r="AHE11" s="21">
        <v>9.8232022248708778E-2</v>
      </c>
      <c r="AHF11" s="32">
        <v>1305480</v>
      </c>
      <c r="AHG11" s="24">
        <v>7096.0000000000018</v>
      </c>
      <c r="AHH11" s="24">
        <v>814</v>
      </c>
      <c r="AHI11" s="21">
        <v>0.11471251409244641</v>
      </c>
      <c r="AHJ11" s="32">
        <v>761090</v>
      </c>
      <c r="AHK11" s="24">
        <v>17164</v>
      </c>
      <c r="AHL11" s="24">
        <v>1803</v>
      </c>
      <c r="AHM11" s="21">
        <v>0.10504544395245863</v>
      </c>
      <c r="AHN11" s="1181">
        <v>2066570</v>
      </c>
      <c r="AHO11" s="65">
        <v>2</v>
      </c>
      <c r="AHP11" s="1180" t="s">
        <v>576</v>
      </c>
      <c r="AHQ11" s="65">
        <v>5</v>
      </c>
      <c r="AHR11" s="1177">
        <v>1.9</v>
      </c>
      <c r="AHS11" s="65">
        <v>10</v>
      </c>
      <c r="AHT11" s="1178">
        <v>3.9</v>
      </c>
      <c r="AHU11" s="370">
        <v>207</v>
      </c>
      <c r="AHV11" s="370">
        <v>95</v>
      </c>
      <c r="AHW11" s="352">
        <v>448.12910235846493</v>
      </c>
      <c r="AHX11" s="352">
        <v>361.02583444569382</v>
      </c>
      <c r="AHY11" s="352">
        <v>549.60564713024394</v>
      </c>
      <c r="AHZ11" s="2064" t="s">
        <v>770</v>
      </c>
      <c r="AIA11" s="370">
        <v>264</v>
      </c>
      <c r="AIB11" s="370">
        <v>100</v>
      </c>
      <c r="AIC11" s="372">
        <v>458.48355120362379</v>
      </c>
      <c r="AID11" s="372">
        <v>371.43705016378908</v>
      </c>
      <c r="AIE11" s="372">
        <v>559.49964073695719</v>
      </c>
      <c r="AIF11" s="1069" t="s">
        <v>2154</v>
      </c>
      <c r="AIG11" s="370">
        <v>192</v>
      </c>
      <c r="AIH11" s="370">
        <v>69</v>
      </c>
      <c r="AII11" s="372">
        <v>330.11527059947514</v>
      </c>
      <c r="AIJ11" s="372">
        <v>255.24108864383314</v>
      </c>
      <c r="AIK11" s="471">
        <v>419.70641918797185</v>
      </c>
      <c r="AIL11" s="1069" t="s">
        <v>2154</v>
      </c>
      <c r="AIM11" s="370">
        <v>54</v>
      </c>
      <c r="AIN11" s="365">
        <v>85582</v>
      </c>
      <c r="AIO11" s="372">
        <v>63.097380290247948</v>
      </c>
      <c r="AIP11" s="372">
        <v>29.857259967427762</v>
      </c>
      <c r="AIQ11" s="1069">
        <v>82.328394281169764</v>
      </c>
      <c r="AIR11" s="371">
        <v>70</v>
      </c>
      <c r="AIS11" s="360">
        <v>97.601784699999996</v>
      </c>
      <c r="AIT11" s="360">
        <v>76.082126200000005</v>
      </c>
      <c r="AIU11" s="360">
        <v>123.315763</v>
      </c>
      <c r="AIV11" s="370">
        <v>58</v>
      </c>
      <c r="AIW11" s="370">
        <v>69</v>
      </c>
      <c r="AIX11" s="370">
        <v>99</v>
      </c>
      <c r="AIY11" s="370">
        <v>88</v>
      </c>
      <c r="AIZ11" s="371">
        <v>197</v>
      </c>
      <c r="AJA11" s="372">
        <v>85.373781148429046</v>
      </c>
      <c r="AJB11" s="372">
        <v>73.867666513317914</v>
      </c>
      <c r="AJC11" s="372">
        <v>98.16413341612855</v>
      </c>
      <c r="AJD11" s="371">
        <v>187</v>
      </c>
      <c r="AJE11" s="372">
        <v>136.71589413656969</v>
      </c>
      <c r="AJF11" s="372">
        <v>117.82222933541424</v>
      </c>
      <c r="AJG11" s="372">
        <v>157.77740460375819</v>
      </c>
      <c r="AJH11" s="370">
        <v>1875</v>
      </c>
      <c r="AJI11" s="1071">
        <v>0.20480000000000001</v>
      </c>
      <c r="AJJ11" s="371">
        <v>91</v>
      </c>
      <c r="AJK11" s="360">
        <v>127.8449</v>
      </c>
      <c r="AJL11" s="360">
        <v>102.929937</v>
      </c>
      <c r="AJM11" s="360">
        <v>156.96686500000001</v>
      </c>
      <c r="AJN11" s="370">
        <v>78</v>
      </c>
      <c r="AJO11" s="370">
        <v>91</v>
      </c>
      <c r="AJP11" s="370">
        <v>126</v>
      </c>
      <c r="AJQ11" s="370">
        <v>83</v>
      </c>
      <c r="AJR11" s="371">
        <v>260</v>
      </c>
      <c r="AJS11" s="372">
        <v>112.00137847850435</v>
      </c>
      <c r="AJT11" s="372">
        <v>98.799895498018969</v>
      </c>
      <c r="AJU11" s="372">
        <v>126.4755935609687</v>
      </c>
      <c r="AJV11" s="371">
        <v>209</v>
      </c>
      <c r="AJW11" s="372">
        <v>149.85301498530151</v>
      </c>
      <c r="AJX11" s="372">
        <v>130.22430583334423</v>
      </c>
      <c r="AJY11" s="372">
        <v>171.60504012155474</v>
      </c>
      <c r="AJZ11" s="370">
        <v>2068</v>
      </c>
      <c r="AKA11" s="1071">
        <v>0.22678916827852999</v>
      </c>
      <c r="AKB11" s="370">
        <v>69</v>
      </c>
      <c r="AKC11" s="360">
        <v>96.288026793190056</v>
      </c>
      <c r="AKD11" s="381">
        <v>74.917832203244259</v>
      </c>
      <c r="AKE11" s="381">
        <v>121.85866047313044</v>
      </c>
      <c r="AKF11" s="370">
        <v>83</v>
      </c>
      <c r="AKG11" s="370">
        <v>76</v>
      </c>
      <c r="AKH11" s="370">
        <v>124</v>
      </c>
      <c r="AKI11" s="370">
        <v>106</v>
      </c>
      <c r="AKJ11" s="370">
        <v>228</v>
      </c>
      <c r="AKK11" s="372">
        <v>96.930533117932143</v>
      </c>
      <c r="AKL11" s="372">
        <v>84.756153835895162</v>
      </c>
      <c r="AKM11" s="372">
        <v>110.36269813153065</v>
      </c>
      <c r="AKN11" s="370">
        <v>230</v>
      </c>
      <c r="AKO11" s="372">
        <v>163.0165142816642</v>
      </c>
      <c r="AKP11" s="372">
        <v>142.62801034177596</v>
      </c>
      <c r="AKQ11" s="372">
        <v>185.50175547645509</v>
      </c>
      <c r="AKR11" s="370">
        <v>2175</v>
      </c>
      <c r="AKS11" s="1071">
        <v>0.21057471264367816</v>
      </c>
      <c r="AKT11" s="732" t="s">
        <v>576</v>
      </c>
      <c r="AKU11" s="1164" t="s">
        <v>576</v>
      </c>
      <c r="AKV11" s="1165" t="s">
        <v>576</v>
      </c>
      <c r="AKW11" s="1165" t="s">
        <v>576</v>
      </c>
      <c r="AKX11" s="725" t="s">
        <v>576</v>
      </c>
      <c r="AKY11" s="732" t="s">
        <v>576</v>
      </c>
      <c r="AKZ11" s="1164" t="s">
        <v>576</v>
      </c>
      <c r="ALA11" s="1165" t="s">
        <v>576</v>
      </c>
      <c r="ALB11" s="1165" t="s">
        <v>576</v>
      </c>
      <c r="ALC11" s="725" t="s">
        <v>576</v>
      </c>
      <c r="ALD11" s="1158" t="s">
        <v>576</v>
      </c>
      <c r="ALE11" s="1164" t="s">
        <v>576</v>
      </c>
      <c r="ALF11" s="1165" t="s">
        <v>576</v>
      </c>
      <c r="ALG11" s="1165" t="s">
        <v>576</v>
      </c>
      <c r="ALH11" s="1070" t="s">
        <v>576</v>
      </c>
      <c r="ALI11" s="1158" t="s">
        <v>576</v>
      </c>
      <c r="ALJ11" s="1158" t="s">
        <v>576</v>
      </c>
      <c r="ALK11" s="1165" t="s">
        <v>576</v>
      </c>
      <c r="ALL11" s="1165" t="s">
        <v>576</v>
      </c>
      <c r="ALM11" s="1070" t="s">
        <v>576</v>
      </c>
      <c r="ALN11" s="736" t="s">
        <v>576</v>
      </c>
      <c r="ALO11" s="726" t="s">
        <v>576</v>
      </c>
      <c r="ALP11" s="743" t="s">
        <v>576</v>
      </c>
      <c r="ALQ11" s="743" t="s">
        <v>576</v>
      </c>
      <c r="ALR11" s="1070" t="s">
        <v>576</v>
      </c>
      <c r="ALS11" s="736" t="s">
        <v>576</v>
      </c>
      <c r="ALT11" s="736" t="s">
        <v>576</v>
      </c>
      <c r="ALU11" s="743" t="s">
        <v>576</v>
      </c>
      <c r="ALV11" s="743" t="s">
        <v>576</v>
      </c>
      <c r="ALW11" s="1070" t="s">
        <v>576</v>
      </c>
      <c r="ALX11" s="736" t="s">
        <v>576</v>
      </c>
      <c r="ALY11" s="726" t="s">
        <v>576</v>
      </c>
      <c r="ALZ11" s="743" t="s">
        <v>576</v>
      </c>
      <c r="AMA11" s="743" t="s">
        <v>576</v>
      </c>
      <c r="AMB11" s="1070" t="s">
        <v>576</v>
      </c>
      <c r="AMC11" s="736" t="s">
        <v>576</v>
      </c>
      <c r="AMD11" s="726" t="s">
        <v>576</v>
      </c>
      <c r="AME11" s="743" t="s">
        <v>576</v>
      </c>
      <c r="AMF11" s="743" t="s">
        <v>576</v>
      </c>
      <c r="AMG11" s="1070" t="s">
        <v>576</v>
      </c>
      <c r="AMH11" s="736" t="s">
        <v>576</v>
      </c>
      <c r="AMI11" s="736" t="s">
        <v>576</v>
      </c>
      <c r="AMJ11" s="743" t="s">
        <v>576</v>
      </c>
      <c r="AMK11" s="743" t="s">
        <v>576</v>
      </c>
      <c r="AML11" s="1070" t="s">
        <v>576</v>
      </c>
      <c r="AMM11" s="370">
        <v>10</v>
      </c>
      <c r="AMN11" s="370">
        <v>14</v>
      </c>
      <c r="AMO11" s="370">
        <v>38</v>
      </c>
      <c r="AMP11" s="370">
        <v>26</v>
      </c>
      <c r="AMQ11" s="370">
        <v>88</v>
      </c>
      <c r="AMR11" s="66">
        <v>31589</v>
      </c>
      <c r="AMS11" s="2069">
        <f t="shared" ref="AMS11:AMS24" si="4">AMQ11/AMR11</f>
        <v>2.7857798600778752E-3</v>
      </c>
      <c r="AMT11" s="371">
        <v>10</v>
      </c>
      <c r="AMU11" s="371">
        <v>11</v>
      </c>
      <c r="AMV11" s="371">
        <v>24</v>
      </c>
      <c r="AMW11" s="371">
        <v>20</v>
      </c>
      <c r="AMX11" s="371">
        <v>65</v>
      </c>
      <c r="AMY11" s="365">
        <v>31260</v>
      </c>
      <c r="AMZ11" s="1071">
        <f t="shared" si="2"/>
        <v>2.0793346129238644E-3</v>
      </c>
      <c r="ANA11" s="371">
        <v>9</v>
      </c>
      <c r="ANB11" s="371">
        <v>17</v>
      </c>
      <c r="ANC11" s="371">
        <v>39</v>
      </c>
      <c r="AND11" s="371">
        <v>30</v>
      </c>
      <c r="ANE11" s="371">
        <v>95</v>
      </c>
      <c r="ANF11" s="365">
        <v>31027</v>
      </c>
      <c r="ANG11" s="1071">
        <f>ANE11/ANF11</f>
        <v>3.0618493570116348E-3</v>
      </c>
      <c r="ANH11" s="370">
        <v>306</v>
      </c>
      <c r="ANI11" s="370">
        <v>1145</v>
      </c>
      <c r="ANJ11" s="376">
        <v>0.26724890829694326</v>
      </c>
      <c r="ANK11" s="376">
        <v>0.24242628648075937</v>
      </c>
      <c r="ANL11" s="376">
        <v>0.2936280612208515</v>
      </c>
      <c r="ANM11" s="370">
        <v>326</v>
      </c>
      <c r="ANN11" s="370">
        <v>1209</v>
      </c>
      <c r="ANO11" s="376">
        <v>0.26964433416046318</v>
      </c>
      <c r="ANP11" s="376">
        <v>0.24538809254716495</v>
      </c>
      <c r="ANQ11" s="376">
        <v>0.29535979667687373</v>
      </c>
      <c r="ANR11" s="370">
        <v>391</v>
      </c>
      <c r="ANS11" s="370">
        <v>1256</v>
      </c>
      <c r="ANT11" s="376">
        <v>0.31130573248407645</v>
      </c>
      <c r="ANU11" s="376">
        <v>0.28630660823049153</v>
      </c>
      <c r="ANV11" s="1071">
        <v>0.33745557495428841</v>
      </c>
      <c r="ANW11" s="69">
        <v>306</v>
      </c>
      <c r="ANX11" s="69">
        <v>1145</v>
      </c>
      <c r="ANY11" s="376">
        <v>0.26724890829694326</v>
      </c>
      <c r="ANZ11" s="376">
        <v>0.24242628648075937</v>
      </c>
      <c r="AOA11" s="376">
        <v>0.2936280612208515</v>
      </c>
      <c r="AOB11" s="69">
        <v>319</v>
      </c>
      <c r="AOC11" s="69">
        <v>1209</v>
      </c>
      <c r="AOD11" s="376">
        <v>0.26385442514474772</v>
      </c>
      <c r="AOE11" s="376">
        <v>0.2397877621721935</v>
      </c>
      <c r="AOF11" s="376">
        <v>0.28941698602695565</v>
      </c>
      <c r="AOG11" s="69">
        <v>326</v>
      </c>
      <c r="AOH11" s="69">
        <v>1256</v>
      </c>
      <c r="AOI11" s="376">
        <v>0.25955414012738853</v>
      </c>
      <c r="AOJ11" s="376">
        <v>0.2360686516781331</v>
      </c>
      <c r="AOK11" s="1071">
        <v>0.28450594461639661</v>
      </c>
      <c r="AOL11" s="704">
        <v>9.6774193548387094E-2</v>
      </c>
      <c r="AOM11" s="704">
        <v>8.152374299834729E-2</v>
      </c>
      <c r="AON11" s="704">
        <v>0.114521794805566</v>
      </c>
      <c r="AOO11" s="1037">
        <v>119.685748295639</v>
      </c>
      <c r="AOP11" s="1037">
        <v>1236.75273238827</v>
      </c>
      <c r="AOQ11" s="704">
        <v>9.7489784004670205E-2</v>
      </c>
      <c r="AOR11" s="704">
        <v>8.1967591194929301E-2</v>
      </c>
      <c r="AOS11" s="704">
        <v>0.11558133424714001</v>
      </c>
      <c r="AOT11" s="1037">
        <v>116.963223363981</v>
      </c>
      <c r="AOU11" s="1037">
        <v>1199.7485127095699</v>
      </c>
      <c r="AOV11" s="704">
        <v>7.2088227829431598E-2</v>
      </c>
      <c r="AOW11" s="704">
        <v>5.8541242368016597E-2</v>
      </c>
      <c r="AOX11" s="704">
        <v>8.8475502739429612E-2</v>
      </c>
      <c r="AOY11" s="1037">
        <v>83.164587234737397</v>
      </c>
      <c r="AOZ11" s="1037">
        <v>1153.6500443805301</v>
      </c>
      <c r="APA11" s="704">
        <v>7.9459577956563707E-2</v>
      </c>
      <c r="APB11" s="704">
        <v>6.5159641327567505E-2</v>
      </c>
      <c r="APC11" s="704">
        <v>9.6573580992413199E-2</v>
      </c>
      <c r="APD11" s="1037">
        <v>90.926473717031698</v>
      </c>
      <c r="APE11" s="1037">
        <v>1144.31105796631</v>
      </c>
      <c r="APF11" s="704">
        <v>7.0338268536850504E-2</v>
      </c>
      <c r="APG11" s="704">
        <v>5.6965604461087699E-2</v>
      </c>
      <c r="APH11" s="704">
        <v>8.6562009911662491E-2</v>
      </c>
      <c r="API11" s="1037">
        <v>81.169379929453896</v>
      </c>
      <c r="APJ11" s="1041">
        <v>1153.9860394335601</v>
      </c>
      <c r="APK11" s="1036">
        <v>6.3431802826707503E-2</v>
      </c>
      <c r="APL11" s="1036">
        <v>5.0884207791537302E-2</v>
      </c>
      <c r="APM11" s="1036">
        <v>7.8816580935826303E-2</v>
      </c>
      <c r="APN11" s="1041">
        <v>74.745399348277104</v>
      </c>
      <c r="APO11" s="1066">
        <v>1178.3584261742899</v>
      </c>
      <c r="APP11" s="755" t="s">
        <v>576</v>
      </c>
      <c r="APQ11" s="755" t="s">
        <v>576</v>
      </c>
      <c r="APR11" s="755" t="s">
        <v>576</v>
      </c>
      <c r="APS11" s="755" t="s">
        <v>576</v>
      </c>
      <c r="APT11" s="755" t="s">
        <v>576</v>
      </c>
      <c r="APU11" s="755" t="s">
        <v>576</v>
      </c>
      <c r="APV11" s="755" t="s">
        <v>576</v>
      </c>
      <c r="APW11" s="913" t="s">
        <v>576</v>
      </c>
      <c r="APX11" s="756" t="s">
        <v>576</v>
      </c>
      <c r="APY11" s="756" t="s">
        <v>576</v>
      </c>
      <c r="APZ11" s="756" t="s">
        <v>576</v>
      </c>
      <c r="AQA11" s="756" t="s">
        <v>576</v>
      </c>
      <c r="AQB11" s="756" t="s">
        <v>576</v>
      </c>
      <c r="AQC11" s="756" t="s">
        <v>576</v>
      </c>
      <c r="AQD11" s="756" t="s">
        <v>576</v>
      </c>
      <c r="AQE11" s="913" t="s">
        <v>576</v>
      </c>
      <c r="AQF11" s="755" t="s">
        <v>576</v>
      </c>
      <c r="AQG11" s="755" t="s">
        <v>576</v>
      </c>
      <c r="AQH11" s="755" t="s">
        <v>576</v>
      </c>
      <c r="AQI11" s="755" t="s">
        <v>576</v>
      </c>
      <c r="AQJ11" s="755" t="s">
        <v>576</v>
      </c>
      <c r="AQK11" s="755" t="s">
        <v>576</v>
      </c>
      <c r="AQL11" s="755" t="s">
        <v>576</v>
      </c>
      <c r="AQM11" s="913" t="s">
        <v>576</v>
      </c>
      <c r="AQN11" s="755" t="s">
        <v>576</v>
      </c>
      <c r="AQO11" s="755" t="s">
        <v>576</v>
      </c>
      <c r="AQP11" s="755" t="s">
        <v>576</v>
      </c>
      <c r="AQQ11" s="755" t="s">
        <v>576</v>
      </c>
      <c r="AQR11" s="755" t="s">
        <v>576</v>
      </c>
      <c r="AQS11" s="755" t="s">
        <v>576</v>
      </c>
      <c r="AQT11" s="755" t="s">
        <v>576</v>
      </c>
      <c r="AQU11" s="913" t="s">
        <v>576</v>
      </c>
      <c r="AQV11" s="772" t="s">
        <v>576</v>
      </c>
      <c r="AQW11" s="766" t="s">
        <v>576</v>
      </c>
      <c r="AQX11" s="766" t="s">
        <v>576</v>
      </c>
      <c r="AQY11" s="766" t="s">
        <v>576</v>
      </c>
      <c r="AQZ11" s="766" t="s">
        <v>576</v>
      </c>
      <c r="ARA11" s="766" t="s">
        <v>576</v>
      </c>
      <c r="ARB11" s="766" t="s">
        <v>576</v>
      </c>
      <c r="ARC11" s="766" t="s">
        <v>576</v>
      </c>
      <c r="ARD11" s="766" t="s">
        <v>576</v>
      </c>
      <c r="ARE11" s="766" t="s">
        <v>576</v>
      </c>
      <c r="ARF11" s="766" t="s">
        <v>576</v>
      </c>
      <c r="ARG11" s="913" t="s">
        <v>576</v>
      </c>
      <c r="ARH11" s="775">
        <v>10214</v>
      </c>
      <c r="ARI11" s="775">
        <v>482</v>
      </c>
      <c r="ARJ11" s="769">
        <v>4.7190131192480909E-2</v>
      </c>
      <c r="ARK11" s="775">
        <v>7204</v>
      </c>
      <c r="ARL11" s="775">
        <v>326</v>
      </c>
      <c r="ARM11" s="769">
        <v>4.5252637423653527E-2</v>
      </c>
      <c r="ARN11" s="775">
        <v>154</v>
      </c>
      <c r="ARO11" s="775">
        <v>53</v>
      </c>
      <c r="ARP11" s="769">
        <v>0.34415584415584416</v>
      </c>
      <c r="ARQ11" s="801" t="s">
        <v>576</v>
      </c>
      <c r="ARR11" s="801" t="s">
        <v>576</v>
      </c>
      <c r="ARS11" s="1072" t="s">
        <v>576</v>
      </c>
      <c r="ART11" s="766" t="s">
        <v>576</v>
      </c>
      <c r="ARU11" s="766" t="s">
        <v>576</v>
      </c>
      <c r="ARV11" s="766" t="s">
        <v>576</v>
      </c>
      <c r="ARW11" s="766" t="s">
        <v>576</v>
      </c>
      <c r="ARX11" s="766" t="s">
        <v>576</v>
      </c>
      <c r="ARY11" s="766" t="s">
        <v>576</v>
      </c>
      <c r="ARZ11" s="766" t="s">
        <v>576</v>
      </c>
      <c r="ASA11" s="766" t="s">
        <v>576</v>
      </c>
      <c r="ASB11" s="766" t="s">
        <v>576</v>
      </c>
      <c r="ASC11" s="766" t="s">
        <v>576</v>
      </c>
      <c r="ASD11" s="766" t="s">
        <v>576</v>
      </c>
      <c r="ASE11" s="766" t="s">
        <v>576</v>
      </c>
      <c r="ASF11" s="766" t="s">
        <v>576</v>
      </c>
      <c r="ASG11" s="766" t="s">
        <v>576</v>
      </c>
      <c r="ASH11" s="766" t="s">
        <v>576</v>
      </c>
      <c r="ASI11" s="766" t="s">
        <v>576</v>
      </c>
      <c r="ASJ11" s="766" t="s">
        <v>576</v>
      </c>
      <c r="ASK11" s="766" t="s">
        <v>576</v>
      </c>
      <c r="ASL11" s="766" t="s">
        <v>576</v>
      </c>
      <c r="ASM11" s="766" t="s">
        <v>576</v>
      </c>
      <c r="ASN11" s="766" t="s">
        <v>576</v>
      </c>
      <c r="ASO11" s="766" t="s">
        <v>576</v>
      </c>
      <c r="ASP11" s="766" t="s">
        <v>576</v>
      </c>
      <c r="ASQ11" s="766" t="s">
        <v>576</v>
      </c>
      <c r="ASR11" s="766" t="s">
        <v>576</v>
      </c>
      <c r="ASS11" s="766" t="s">
        <v>576</v>
      </c>
      <c r="AST11" s="766" t="s">
        <v>576</v>
      </c>
      <c r="ASU11" s="913" t="s">
        <v>576</v>
      </c>
      <c r="ASV11" s="768">
        <v>590</v>
      </c>
      <c r="ASW11" s="769">
        <v>6.8168688619295204E-2</v>
      </c>
      <c r="ASX11" s="768">
        <v>8059</v>
      </c>
      <c r="ASY11" s="769">
        <v>0.9311380704794916</v>
      </c>
      <c r="ASZ11" s="768">
        <v>0</v>
      </c>
      <c r="ATA11" s="769">
        <v>0</v>
      </c>
      <c r="ATB11" s="768">
        <v>8655</v>
      </c>
      <c r="ATC11" s="768">
        <v>341</v>
      </c>
      <c r="ATD11" s="769">
        <v>4.2651657285803626E-2</v>
      </c>
      <c r="ATE11" s="768">
        <v>7651</v>
      </c>
      <c r="ATF11" s="769">
        <v>0.95697310819262038</v>
      </c>
      <c r="ATG11" s="768">
        <v>4</v>
      </c>
      <c r="ATH11" s="769">
        <v>5.0031269543464665E-4</v>
      </c>
      <c r="ATI11" s="768">
        <v>7995</v>
      </c>
      <c r="ATJ11" s="768">
        <v>8</v>
      </c>
      <c r="ATK11" s="769">
        <v>4.3243243243243246E-2</v>
      </c>
      <c r="ATL11" s="768">
        <v>177</v>
      </c>
      <c r="ATM11" s="769">
        <v>0.95675675675675675</v>
      </c>
      <c r="ATN11" s="768">
        <v>1</v>
      </c>
      <c r="ATO11" s="769">
        <v>5.4054054054054057E-3</v>
      </c>
      <c r="ATP11" s="768">
        <v>185</v>
      </c>
      <c r="ATQ11" s="768" t="s">
        <v>576</v>
      </c>
      <c r="ATR11" s="768" t="s">
        <v>576</v>
      </c>
      <c r="ATS11" s="768" t="s">
        <v>576</v>
      </c>
      <c r="ATT11" s="768" t="s">
        <v>576</v>
      </c>
      <c r="ATU11" s="768" t="s">
        <v>576</v>
      </c>
      <c r="ATV11" s="768" t="s">
        <v>576</v>
      </c>
      <c r="ATW11" s="1051" t="s">
        <v>576</v>
      </c>
      <c r="ATX11" s="933" t="s">
        <v>576</v>
      </c>
      <c r="ATY11" s="933" t="s">
        <v>576</v>
      </c>
      <c r="ATZ11" s="933" t="s">
        <v>576</v>
      </c>
      <c r="AUA11" s="933" t="s">
        <v>576</v>
      </c>
      <c r="AUB11" s="933" t="s">
        <v>576</v>
      </c>
      <c r="AUC11" s="933" t="s">
        <v>576</v>
      </c>
      <c r="AUD11" s="933" t="s">
        <v>576</v>
      </c>
      <c r="AUE11" s="933" t="s">
        <v>576</v>
      </c>
      <c r="AUF11" s="933" t="s">
        <v>576</v>
      </c>
      <c r="AUG11" s="933" t="s">
        <v>576</v>
      </c>
      <c r="AUH11" s="933" t="s">
        <v>576</v>
      </c>
      <c r="AUI11" s="933" t="s">
        <v>576</v>
      </c>
      <c r="AUJ11" s="933" t="s">
        <v>576</v>
      </c>
      <c r="AUK11" s="933" t="s">
        <v>576</v>
      </c>
      <c r="AUL11" s="933" t="s">
        <v>576</v>
      </c>
      <c r="AUM11" s="933" t="s">
        <v>576</v>
      </c>
      <c r="AUN11" s="933" t="s">
        <v>576</v>
      </c>
      <c r="AUO11" s="933" t="s">
        <v>576</v>
      </c>
      <c r="AUP11" s="933" t="s">
        <v>576</v>
      </c>
      <c r="AUQ11" s="913" t="s">
        <v>576</v>
      </c>
      <c r="AUR11" s="933" t="s">
        <v>576</v>
      </c>
      <c r="AUS11" s="933" t="s">
        <v>576</v>
      </c>
      <c r="AUT11" s="933" t="s">
        <v>576</v>
      </c>
      <c r="AUU11" s="933" t="s">
        <v>576</v>
      </c>
      <c r="AUV11" s="933" t="s">
        <v>576</v>
      </c>
      <c r="AUW11" s="933" t="s">
        <v>576</v>
      </c>
      <c r="AUX11" s="933" t="s">
        <v>576</v>
      </c>
      <c r="AUY11" s="933" t="s">
        <v>576</v>
      </c>
      <c r="AUZ11" s="933" t="s">
        <v>576</v>
      </c>
      <c r="AVA11" s="933" t="s">
        <v>576</v>
      </c>
      <c r="AVB11" s="933" t="s">
        <v>576</v>
      </c>
      <c r="AVC11" s="933" t="s">
        <v>576</v>
      </c>
      <c r="AVD11" s="933" t="s">
        <v>576</v>
      </c>
      <c r="AVE11" s="933" t="s">
        <v>576</v>
      </c>
      <c r="AVF11" s="933" t="s">
        <v>576</v>
      </c>
      <c r="AVG11" s="933" t="s">
        <v>576</v>
      </c>
      <c r="AVH11" s="933" t="s">
        <v>576</v>
      </c>
      <c r="AVI11" s="933" t="s">
        <v>576</v>
      </c>
      <c r="AVJ11" s="933" t="s">
        <v>576</v>
      </c>
      <c r="AVK11" s="913" t="s">
        <v>576</v>
      </c>
      <c r="AVL11" s="933" t="s">
        <v>576</v>
      </c>
      <c r="AVM11" s="933" t="s">
        <v>576</v>
      </c>
      <c r="AVN11" s="933" t="s">
        <v>576</v>
      </c>
      <c r="AVO11" s="933" t="s">
        <v>576</v>
      </c>
      <c r="AVP11" s="933" t="s">
        <v>576</v>
      </c>
      <c r="AVQ11" s="933" t="s">
        <v>576</v>
      </c>
      <c r="AVR11" s="933" t="s">
        <v>576</v>
      </c>
      <c r="AVS11" s="933" t="s">
        <v>576</v>
      </c>
      <c r="AVT11" s="933" t="s">
        <v>576</v>
      </c>
      <c r="AVU11" s="933" t="s">
        <v>576</v>
      </c>
      <c r="AVV11" s="933" t="s">
        <v>576</v>
      </c>
      <c r="AVW11" s="933" t="s">
        <v>576</v>
      </c>
      <c r="AVX11" s="933" t="s">
        <v>576</v>
      </c>
      <c r="AVY11" s="933" t="s">
        <v>576</v>
      </c>
      <c r="AVZ11" s="933" t="s">
        <v>576</v>
      </c>
      <c r="AWA11" s="933" t="s">
        <v>576</v>
      </c>
      <c r="AWB11" s="933" t="s">
        <v>576</v>
      </c>
      <c r="AWC11" s="933" t="s">
        <v>576</v>
      </c>
      <c r="AWD11" s="933" t="s">
        <v>576</v>
      </c>
      <c r="AWE11" s="913" t="s">
        <v>576</v>
      </c>
      <c r="AWF11" s="933" t="s">
        <v>576</v>
      </c>
      <c r="AWG11" s="933" t="s">
        <v>576</v>
      </c>
      <c r="AWH11" s="933" t="s">
        <v>576</v>
      </c>
      <c r="AWI11" s="933" t="s">
        <v>576</v>
      </c>
      <c r="AWJ11" s="933" t="s">
        <v>576</v>
      </c>
      <c r="AWK11" s="933" t="s">
        <v>576</v>
      </c>
      <c r="AWL11" s="933" t="s">
        <v>576</v>
      </c>
      <c r="AWM11" s="933" t="s">
        <v>576</v>
      </c>
      <c r="AWN11" s="933" t="s">
        <v>576</v>
      </c>
      <c r="AWO11" s="933" t="s">
        <v>576</v>
      </c>
      <c r="AWP11" s="933" t="s">
        <v>576</v>
      </c>
      <c r="AWQ11" s="933" t="s">
        <v>576</v>
      </c>
      <c r="AWR11" s="933" t="s">
        <v>576</v>
      </c>
      <c r="AWS11" s="933" t="s">
        <v>576</v>
      </c>
      <c r="AWT11" s="933" t="s">
        <v>576</v>
      </c>
      <c r="AWU11" s="933" t="s">
        <v>576</v>
      </c>
      <c r="AWV11" s="933" t="s">
        <v>576</v>
      </c>
      <c r="AWW11" s="933" t="s">
        <v>576</v>
      </c>
      <c r="AWX11" s="933" t="s">
        <v>576</v>
      </c>
      <c r="AWY11" s="913" t="s">
        <v>576</v>
      </c>
      <c r="AWZ11" s="1048">
        <v>1275</v>
      </c>
      <c r="AXA11" s="933">
        <v>10</v>
      </c>
      <c r="AXB11" s="933">
        <f t="shared" si="0"/>
        <v>1265</v>
      </c>
      <c r="AXC11" s="1048">
        <v>1083</v>
      </c>
      <c r="AXD11" s="904">
        <f t="shared" si="3"/>
        <v>0.84941176470588231</v>
      </c>
      <c r="AXE11" s="1049">
        <v>0.82899999999999996</v>
      </c>
      <c r="AXF11" s="1054">
        <v>0.86799999999999999</v>
      </c>
      <c r="AXG11" s="1048">
        <v>1250</v>
      </c>
      <c r="AXH11" s="933">
        <v>39</v>
      </c>
      <c r="AXI11" s="933">
        <v>1211</v>
      </c>
      <c r="AXJ11" s="1048">
        <v>1025</v>
      </c>
      <c r="AXK11" s="904">
        <f t="shared" si="1"/>
        <v>0.82</v>
      </c>
      <c r="AXL11" s="904">
        <v>0.79800000000000004</v>
      </c>
      <c r="AXM11" s="1057">
        <v>0.84</v>
      </c>
      <c r="AXN11" s="1048">
        <v>1136</v>
      </c>
      <c r="AXO11" s="933">
        <v>16</v>
      </c>
      <c r="AXP11" s="933">
        <v>1120</v>
      </c>
      <c r="AXQ11" s="1">
        <v>953</v>
      </c>
      <c r="AXR11" s="904">
        <v>0.83890845070422537</v>
      </c>
      <c r="AXS11" s="931">
        <v>0.81599999999999995</v>
      </c>
      <c r="AXT11" s="1074">
        <v>0.85899999999999999</v>
      </c>
    </row>
    <row r="12" spans="1:1320" ht="15" x14ac:dyDescent="0.25">
      <c r="A12" s="2056"/>
      <c r="B12" s="14" t="s">
        <v>698</v>
      </c>
      <c r="C12" s="973" t="s">
        <v>787</v>
      </c>
      <c r="D12" s="1">
        <v>42</v>
      </c>
      <c r="E12" s="1">
        <v>63</v>
      </c>
      <c r="F12" s="21">
        <v>0.66666666666666696</v>
      </c>
      <c r="G12" s="21">
        <v>0.54367241144975598</v>
      </c>
      <c r="H12" s="21">
        <v>0.77050385535396004</v>
      </c>
      <c r="I12" s="1">
        <v>33</v>
      </c>
      <c r="J12" s="1">
        <v>44</v>
      </c>
      <c r="K12" s="21">
        <v>0.75</v>
      </c>
      <c r="L12" s="21">
        <v>0.60559433641040894</v>
      </c>
      <c r="M12" s="21">
        <v>0.85425786171035101</v>
      </c>
      <c r="N12" s="1">
        <v>20</v>
      </c>
      <c r="O12" s="1">
        <v>34</v>
      </c>
      <c r="P12" s="21">
        <v>0.58823529411764708</v>
      </c>
      <c r="Q12" s="21">
        <v>0.42221593878812497</v>
      </c>
      <c r="R12" s="21">
        <v>0.73634031636128794</v>
      </c>
      <c r="S12" s="1">
        <v>24</v>
      </c>
      <c r="T12" s="1">
        <v>39</v>
      </c>
      <c r="U12" s="21">
        <v>0.61538461538461497</v>
      </c>
      <c r="V12" s="21">
        <v>0.45899061456925094</v>
      </c>
      <c r="W12" s="21">
        <v>0.75108626534438694</v>
      </c>
      <c r="X12" s="1">
        <v>24</v>
      </c>
      <c r="Y12" s="1">
        <v>35</v>
      </c>
      <c r="Z12" s="21">
        <v>0.68571428571428594</v>
      </c>
      <c r="AA12" s="21">
        <v>0.52020236387930796</v>
      </c>
      <c r="AB12" s="21">
        <v>0.81449155325734202</v>
      </c>
      <c r="AC12" s="1">
        <v>20</v>
      </c>
      <c r="AD12" s="1">
        <v>36</v>
      </c>
      <c r="AE12" s="21">
        <v>0.55555555555555602</v>
      </c>
      <c r="AF12" s="21">
        <v>0.395810617556973</v>
      </c>
      <c r="AG12" s="21">
        <v>0.70458731259919805</v>
      </c>
      <c r="AH12" s="1">
        <v>10</v>
      </c>
      <c r="AI12" s="1">
        <v>20</v>
      </c>
      <c r="AJ12" s="21">
        <v>0.5</v>
      </c>
      <c r="AK12" s="21">
        <v>0.29929800819821201</v>
      </c>
      <c r="AL12" s="750">
        <v>0.70070199180178805</v>
      </c>
      <c r="AM12" s="1">
        <v>63</v>
      </c>
      <c r="AN12" s="1">
        <v>2554</v>
      </c>
      <c r="AO12" s="22">
        <v>24.7</v>
      </c>
      <c r="AP12" s="22">
        <v>19</v>
      </c>
      <c r="AQ12" s="22">
        <v>31.6</v>
      </c>
      <c r="AR12" s="311" t="s">
        <v>2155</v>
      </c>
      <c r="AS12" s="1">
        <v>44</v>
      </c>
      <c r="AT12" s="1">
        <v>2535</v>
      </c>
      <c r="AU12" s="22">
        <v>17.399999999999999</v>
      </c>
      <c r="AV12" s="22">
        <v>12.6</v>
      </c>
      <c r="AW12" s="22">
        <v>23.3</v>
      </c>
      <c r="AX12" s="311" t="s">
        <v>2155</v>
      </c>
      <c r="AY12" s="1">
        <v>34</v>
      </c>
      <c r="AZ12" s="1">
        <v>2635</v>
      </c>
      <c r="BA12" s="22">
        <v>12.9</v>
      </c>
      <c r="BB12" s="22">
        <v>8.9</v>
      </c>
      <c r="BC12" s="22">
        <v>18</v>
      </c>
      <c r="BD12" s="311" t="s">
        <v>2155</v>
      </c>
      <c r="BE12" s="1">
        <v>39</v>
      </c>
      <c r="BF12" s="1">
        <v>2610</v>
      </c>
      <c r="BG12" s="1">
        <v>14.9</v>
      </c>
      <c r="BH12" s="1">
        <v>10.6</v>
      </c>
      <c r="BI12" s="1">
        <v>20.399999999999999</v>
      </c>
      <c r="BJ12" s="311" t="s">
        <v>2155</v>
      </c>
      <c r="BK12" s="1">
        <v>35</v>
      </c>
      <c r="BL12" s="1">
        <v>2676</v>
      </c>
      <c r="BM12" s="1">
        <v>13.1</v>
      </c>
      <c r="BN12" s="1">
        <v>9.1</v>
      </c>
      <c r="BO12" s="1">
        <v>18.2</v>
      </c>
      <c r="BP12" s="311" t="s">
        <v>2155</v>
      </c>
      <c r="BQ12" s="1">
        <v>36</v>
      </c>
      <c r="BR12" s="1">
        <v>2571</v>
      </c>
      <c r="BS12" s="1">
        <v>14</v>
      </c>
      <c r="BT12" s="1">
        <v>9.8000000000000007</v>
      </c>
      <c r="BU12" s="1">
        <v>19.399999999999999</v>
      </c>
      <c r="BV12" s="311" t="s">
        <v>2155</v>
      </c>
      <c r="BW12" s="1">
        <v>20</v>
      </c>
      <c r="BX12" s="1">
        <v>2534</v>
      </c>
      <c r="BY12" s="22">
        <v>7.8926598263614798</v>
      </c>
      <c r="BZ12" s="22">
        <v>4.8210416674837999</v>
      </c>
      <c r="CA12" s="313">
        <v>12.1895729686956</v>
      </c>
      <c r="CB12" s="968" t="s">
        <v>2155</v>
      </c>
      <c r="CC12" s="23">
        <v>144377</v>
      </c>
      <c r="CD12" s="23">
        <v>145556.72</v>
      </c>
      <c r="CE12" s="23">
        <v>146799.73000000001</v>
      </c>
      <c r="CF12" s="23">
        <v>148056.57999999999</v>
      </c>
      <c r="CG12" s="23">
        <v>149377.09</v>
      </c>
      <c r="CH12" s="23">
        <v>150711.14000000001</v>
      </c>
      <c r="CI12" s="23">
        <v>152064.39000000001</v>
      </c>
      <c r="CJ12" s="23">
        <v>153426.76</v>
      </c>
      <c r="CK12" s="23">
        <v>154768.64000000001</v>
      </c>
      <c r="CL12" s="23">
        <v>156082.6</v>
      </c>
      <c r="CM12" s="23">
        <v>157365.35</v>
      </c>
      <c r="CN12" s="23">
        <v>158618.1</v>
      </c>
      <c r="CO12" s="23">
        <v>159833.76</v>
      </c>
      <c r="CP12" s="23">
        <v>161008.29</v>
      </c>
      <c r="CQ12" s="23">
        <v>162179.4</v>
      </c>
      <c r="CR12" s="23">
        <v>163302.79</v>
      </c>
      <c r="CS12" s="23">
        <v>164392.21</v>
      </c>
      <c r="CT12" s="23">
        <v>165480.39000000001</v>
      </c>
      <c r="CU12" s="23">
        <v>166570.89000000001</v>
      </c>
      <c r="CV12" s="23">
        <v>167644.10999999999</v>
      </c>
      <c r="CW12" s="23">
        <v>168695.97</v>
      </c>
      <c r="CX12" s="23">
        <v>169717.73</v>
      </c>
      <c r="CY12" s="23">
        <v>170709.67</v>
      </c>
      <c r="CZ12" s="23">
        <v>171675.59</v>
      </c>
      <c r="DA12" s="23">
        <v>172625.77</v>
      </c>
      <c r="DB12" s="134">
        <v>173570.68</v>
      </c>
      <c r="DC12" s="137">
        <v>8700</v>
      </c>
      <c r="DD12" s="137">
        <v>8600</v>
      </c>
      <c r="DE12" s="137">
        <v>8500</v>
      </c>
      <c r="DF12" s="137">
        <v>8400</v>
      </c>
      <c r="DG12" s="137">
        <v>8500</v>
      </c>
      <c r="DH12" s="137">
        <v>8500</v>
      </c>
      <c r="DI12" s="137">
        <v>8600</v>
      </c>
      <c r="DJ12" s="137">
        <v>8700</v>
      </c>
      <c r="DK12" s="137">
        <v>8700</v>
      </c>
      <c r="DL12" s="137">
        <v>8800</v>
      </c>
      <c r="DM12" s="137">
        <v>8800</v>
      </c>
      <c r="DN12" s="137">
        <v>8800</v>
      </c>
      <c r="DO12" s="137">
        <v>8800</v>
      </c>
      <c r="DP12" s="137">
        <v>8800</v>
      </c>
      <c r="DQ12" s="137">
        <v>8800</v>
      </c>
      <c r="DR12" s="137">
        <v>8800</v>
      </c>
      <c r="DS12" s="137">
        <v>8800</v>
      </c>
      <c r="DT12" s="137">
        <v>8800</v>
      </c>
      <c r="DU12" s="137">
        <v>8700</v>
      </c>
      <c r="DV12" s="137">
        <v>8700</v>
      </c>
      <c r="DW12" s="137">
        <v>8700</v>
      </c>
      <c r="DX12" s="137">
        <v>8700</v>
      </c>
      <c r="DY12" s="137">
        <v>8700</v>
      </c>
      <c r="DZ12" s="137">
        <v>8700</v>
      </c>
      <c r="EA12" s="137">
        <v>8800</v>
      </c>
      <c r="EB12" s="135">
        <v>8800</v>
      </c>
      <c r="EC12" s="137">
        <v>9000</v>
      </c>
      <c r="ED12" s="137">
        <v>9300</v>
      </c>
      <c r="EE12" s="137">
        <v>9500</v>
      </c>
      <c r="EF12" s="137">
        <v>9600</v>
      </c>
      <c r="EG12" s="137">
        <v>9600</v>
      </c>
      <c r="EH12" s="137">
        <v>9700</v>
      </c>
      <c r="EI12" s="137">
        <v>9500</v>
      </c>
      <c r="EJ12" s="137">
        <v>9400</v>
      </c>
      <c r="EK12" s="137">
        <v>9400</v>
      </c>
      <c r="EL12" s="137">
        <v>9500</v>
      </c>
      <c r="EM12" s="137">
        <v>9500</v>
      </c>
      <c r="EN12" s="137">
        <v>9600</v>
      </c>
      <c r="EO12" s="137">
        <v>9600</v>
      </c>
      <c r="EP12" s="137">
        <v>9700</v>
      </c>
      <c r="EQ12" s="137">
        <v>9800</v>
      </c>
      <c r="ER12" s="137">
        <v>9800</v>
      </c>
      <c r="ES12" s="137">
        <v>9800</v>
      </c>
      <c r="ET12" s="137">
        <v>9800</v>
      </c>
      <c r="EU12" s="137">
        <v>9800</v>
      </c>
      <c r="EV12" s="137">
        <v>9800</v>
      </c>
      <c r="EW12" s="137">
        <v>9800</v>
      </c>
      <c r="EX12" s="137">
        <v>9800</v>
      </c>
      <c r="EY12" s="137">
        <v>9700</v>
      </c>
      <c r="EZ12" s="137">
        <v>9700</v>
      </c>
      <c r="FA12" s="137">
        <v>9700</v>
      </c>
      <c r="FB12" s="135">
        <v>9700</v>
      </c>
      <c r="FC12" s="137">
        <v>8600</v>
      </c>
      <c r="FD12" s="137">
        <v>8600</v>
      </c>
      <c r="FE12" s="137">
        <v>8800</v>
      </c>
      <c r="FF12" s="137">
        <v>9100</v>
      </c>
      <c r="FG12" s="137">
        <v>9400</v>
      </c>
      <c r="FH12" s="137">
        <v>9600</v>
      </c>
      <c r="FI12" s="137">
        <v>9900</v>
      </c>
      <c r="FJ12" s="137">
        <v>10100</v>
      </c>
      <c r="FK12" s="137">
        <v>10300</v>
      </c>
      <c r="FL12" s="137">
        <v>10200</v>
      </c>
      <c r="FM12" s="137">
        <v>10300</v>
      </c>
      <c r="FN12" s="137">
        <v>10200</v>
      </c>
      <c r="FO12" s="137">
        <v>10100</v>
      </c>
      <c r="FP12" s="137">
        <v>10000</v>
      </c>
      <c r="FQ12" s="137">
        <v>10100</v>
      </c>
      <c r="FR12" s="137">
        <v>10100</v>
      </c>
      <c r="FS12" s="137">
        <v>10200</v>
      </c>
      <c r="FT12" s="137">
        <v>10300</v>
      </c>
      <c r="FU12" s="137">
        <v>10400</v>
      </c>
      <c r="FV12" s="137">
        <v>10400</v>
      </c>
      <c r="FW12" s="137">
        <v>10400</v>
      </c>
      <c r="FX12" s="137">
        <v>10500</v>
      </c>
      <c r="FY12" s="137">
        <v>10500</v>
      </c>
      <c r="FZ12" s="137">
        <v>10500</v>
      </c>
      <c r="GA12" s="137">
        <v>10500</v>
      </c>
      <c r="GB12" s="135">
        <v>10400</v>
      </c>
      <c r="GC12" s="137">
        <v>8600</v>
      </c>
      <c r="GD12" s="137">
        <v>8400</v>
      </c>
      <c r="GE12" s="137">
        <v>8200</v>
      </c>
      <c r="GF12" s="137">
        <v>8100</v>
      </c>
      <c r="GG12" s="137">
        <v>8100</v>
      </c>
      <c r="GH12" s="137">
        <v>8100</v>
      </c>
      <c r="GI12" s="137">
        <v>8200</v>
      </c>
      <c r="GJ12" s="137">
        <v>8400</v>
      </c>
      <c r="GK12" s="137">
        <v>8600</v>
      </c>
      <c r="GL12" s="137">
        <v>8900</v>
      </c>
      <c r="GM12" s="137">
        <v>9100</v>
      </c>
      <c r="GN12" s="137">
        <v>9400</v>
      </c>
      <c r="GO12" s="137">
        <v>9600</v>
      </c>
      <c r="GP12" s="137">
        <v>9700</v>
      </c>
      <c r="GQ12" s="137">
        <v>9700</v>
      </c>
      <c r="GR12" s="137">
        <v>9700</v>
      </c>
      <c r="GS12" s="137">
        <v>9600</v>
      </c>
      <c r="GT12" s="137">
        <v>9500</v>
      </c>
      <c r="GU12" s="137">
        <v>9500</v>
      </c>
      <c r="GV12" s="137">
        <v>9500</v>
      </c>
      <c r="GW12" s="137">
        <v>9600</v>
      </c>
      <c r="GX12" s="137">
        <v>9700</v>
      </c>
      <c r="GY12" s="137">
        <v>9700</v>
      </c>
      <c r="GZ12" s="137">
        <v>9800</v>
      </c>
      <c r="HA12" s="137">
        <v>9800</v>
      </c>
      <c r="HB12" s="135">
        <v>9900</v>
      </c>
      <c r="HC12" s="126">
        <v>2.1481481481481484</v>
      </c>
      <c r="HD12" s="22">
        <v>1.775056379655805</v>
      </c>
      <c r="HE12" s="22">
        <v>2.5764990829314254</v>
      </c>
      <c r="HF12" s="23">
        <v>116</v>
      </c>
      <c r="HG12" s="23">
        <v>54000</v>
      </c>
      <c r="HH12" s="22">
        <v>2.0862068965517242</v>
      </c>
      <c r="HI12" s="22">
        <v>1.7310791648748516</v>
      </c>
      <c r="HJ12" s="22">
        <v>2.4927510319212787</v>
      </c>
      <c r="HK12" s="23">
        <v>121</v>
      </c>
      <c r="HL12" s="23">
        <v>58000</v>
      </c>
      <c r="HM12" s="22">
        <v>1.7028232809998978</v>
      </c>
      <c r="HN12" s="22">
        <v>1.385484985371439</v>
      </c>
      <c r="HO12" s="22">
        <v>2.0710893606311749</v>
      </c>
      <c r="HP12" s="23">
        <v>100</v>
      </c>
      <c r="HQ12" s="23">
        <v>58726</v>
      </c>
      <c r="HR12" s="22">
        <v>1.4486894414123037</v>
      </c>
      <c r="HS12" s="22">
        <v>1.1587645583884172</v>
      </c>
      <c r="HT12" s="22">
        <v>1.7891196749199378</v>
      </c>
      <c r="HU12" s="23">
        <v>86</v>
      </c>
      <c r="HV12" s="23">
        <v>59364</v>
      </c>
      <c r="HW12" s="22">
        <v>1.3571665011585567</v>
      </c>
      <c r="HX12" s="22">
        <v>1.0793947942387352</v>
      </c>
      <c r="HY12" s="22">
        <v>1.684601475274216</v>
      </c>
      <c r="HZ12" s="23">
        <v>82</v>
      </c>
      <c r="IA12" s="134">
        <v>60420</v>
      </c>
      <c r="IB12" s="25" t="s">
        <v>576</v>
      </c>
      <c r="IC12" s="25" t="s">
        <v>576</v>
      </c>
      <c r="ID12" s="25" t="s">
        <v>576</v>
      </c>
      <c r="IE12" s="25" t="s">
        <v>576</v>
      </c>
      <c r="IF12" s="25" t="s">
        <v>576</v>
      </c>
      <c r="IG12" s="22">
        <v>0.69642857142857095</v>
      </c>
      <c r="IH12" s="22">
        <v>0.49522879445422302</v>
      </c>
      <c r="II12" s="22">
        <v>0.95204078331844399</v>
      </c>
      <c r="IJ12" s="1">
        <v>39</v>
      </c>
      <c r="IK12" s="1">
        <v>56000</v>
      </c>
      <c r="IL12" s="22">
        <v>0.44435329505058802</v>
      </c>
      <c r="IM12" s="22">
        <v>0.290266325122989</v>
      </c>
      <c r="IN12" s="22">
        <v>0.65108053191012105</v>
      </c>
      <c r="IO12" s="1">
        <v>26</v>
      </c>
      <c r="IP12" s="1">
        <v>58512</v>
      </c>
      <c r="IQ12" s="22">
        <v>0.50535678188801303</v>
      </c>
      <c r="IR12" s="22">
        <v>0.340962098602199</v>
      </c>
      <c r="IS12" s="22">
        <v>0.72142822914237004</v>
      </c>
      <c r="IT12" s="1">
        <v>30</v>
      </c>
      <c r="IU12" s="1">
        <v>59364</v>
      </c>
      <c r="IV12" s="22">
        <v>0.71682197809525405</v>
      </c>
      <c r="IW12" s="22">
        <v>0.51876761985042097</v>
      </c>
      <c r="IX12" s="22">
        <v>0.96555450031479495</v>
      </c>
      <c r="IY12" s="1">
        <v>43</v>
      </c>
      <c r="IZ12" s="394">
        <v>59987</v>
      </c>
      <c r="JA12" s="26">
        <v>0.70370370370370405</v>
      </c>
      <c r="JB12" s="26">
        <v>0.497982623059188</v>
      </c>
      <c r="JC12" s="26">
        <v>0.96588831331962299</v>
      </c>
      <c r="JD12" s="23">
        <v>38</v>
      </c>
      <c r="JE12" s="23">
        <v>54000</v>
      </c>
      <c r="JF12" s="26">
        <v>0.89285714285714302</v>
      </c>
      <c r="JG12" s="26">
        <v>0.66269578102610505</v>
      </c>
      <c r="JH12" s="26">
        <v>1.17712083329173</v>
      </c>
      <c r="JI12" s="23">
        <v>50</v>
      </c>
      <c r="JJ12" s="23">
        <v>56000</v>
      </c>
      <c r="JK12" s="26">
        <v>0.76907301066447897</v>
      </c>
      <c r="JL12" s="26">
        <v>0.56096713132749598</v>
      </c>
      <c r="JM12" s="26">
        <v>1.0290801971725301</v>
      </c>
      <c r="JN12" s="23">
        <v>45</v>
      </c>
      <c r="JO12" s="23">
        <v>58512</v>
      </c>
      <c r="JP12" s="26">
        <v>0.640118590391483</v>
      </c>
      <c r="JQ12" s="26">
        <v>0.45298601248561698</v>
      </c>
      <c r="JR12" s="26">
        <v>0.87861277742840105</v>
      </c>
      <c r="JS12" s="23">
        <v>38</v>
      </c>
      <c r="JT12" s="23">
        <v>59364</v>
      </c>
      <c r="JU12" s="26">
        <v>0.65014086385383496</v>
      </c>
      <c r="JV12" s="26">
        <v>0.46231370946099098</v>
      </c>
      <c r="JW12" s="26">
        <v>0.88876396328926</v>
      </c>
      <c r="JX12" s="23">
        <v>39</v>
      </c>
      <c r="JY12" s="134">
        <v>59987</v>
      </c>
      <c r="JZ12" s="21">
        <v>0.57849725106902872</v>
      </c>
      <c r="KA12" s="21">
        <v>0.55442004800520184</v>
      </c>
      <c r="KB12" s="21">
        <v>0.60220690618250572</v>
      </c>
      <c r="KC12" s="23">
        <v>947</v>
      </c>
      <c r="KD12" s="23">
        <v>1637</v>
      </c>
      <c r="KE12" s="21">
        <v>0.63506815365551428</v>
      </c>
      <c r="KF12" s="21">
        <v>0.61128697123654441</v>
      </c>
      <c r="KG12" s="21">
        <v>0.65820791506573717</v>
      </c>
      <c r="KH12" s="23">
        <v>1025</v>
      </c>
      <c r="KI12" s="23">
        <v>1614</v>
      </c>
      <c r="KJ12" s="21">
        <v>0.68491555037856722</v>
      </c>
      <c r="KK12" s="21">
        <v>0.66255013616468716</v>
      </c>
      <c r="KL12" s="21">
        <v>0.70645538537543806</v>
      </c>
      <c r="KM12" s="23">
        <v>1176</v>
      </c>
      <c r="KN12" s="23">
        <v>1717</v>
      </c>
      <c r="KO12" s="21">
        <v>0.69359664871334525</v>
      </c>
      <c r="KP12" s="21">
        <v>0.6710700562692532</v>
      </c>
      <c r="KQ12" s="21">
        <v>0.71523516479660953</v>
      </c>
      <c r="KR12" s="23">
        <v>1159</v>
      </c>
      <c r="KS12" s="1044">
        <v>1671</v>
      </c>
      <c r="KT12" s="919">
        <v>0.71599999999999997</v>
      </c>
      <c r="KU12" s="919">
        <v>0.69399999999999995</v>
      </c>
      <c r="KV12" s="919">
        <v>0.73699999999999999</v>
      </c>
      <c r="KW12" s="1044">
        <v>1228</v>
      </c>
      <c r="KX12" s="1065">
        <v>1715</v>
      </c>
      <c r="KY12" s="1" t="s">
        <v>576</v>
      </c>
      <c r="KZ12" s="25" t="s">
        <v>576</v>
      </c>
      <c r="LA12" s="25" t="s">
        <v>576</v>
      </c>
      <c r="LB12" s="25" t="s">
        <v>576</v>
      </c>
      <c r="LC12" s="25" t="s">
        <v>576</v>
      </c>
      <c r="LD12" s="25" t="s">
        <v>576</v>
      </c>
      <c r="LE12" s="25" t="s">
        <v>576</v>
      </c>
      <c r="LF12" s="25" t="s">
        <v>576</v>
      </c>
      <c r="LG12" s="25" t="s">
        <v>576</v>
      </c>
      <c r="LH12" s="25" t="s">
        <v>576</v>
      </c>
      <c r="LI12" s="25" t="s">
        <v>576</v>
      </c>
      <c r="LJ12" s="25" t="s">
        <v>576</v>
      </c>
      <c r="LK12" s="25" t="s">
        <v>576</v>
      </c>
      <c r="LL12" s="25" t="s">
        <v>576</v>
      </c>
      <c r="LM12" s="25" t="s">
        <v>576</v>
      </c>
      <c r="LN12" s="25" t="s">
        <v>576</v>
      </c>
      <c r="LO12" s="25" t="s">
        <v>576</v>
      </c>
      <c r="LP12" s="25" t="s">
        <v>576</v>
      </c>
      <c r="LQ12" s="25" t="s">
        <v>576</v>
      </c>
      <c r="LR12" s="25" t="s">
        <v>576</v>
      </c>
      <c r="LS12" s="25" t="s">
        <v>576</v>
      </c>
      <c r="LT12" s="25" t="s">
        <v>576</v>
      </c>
      <c r="LU12" s="25" t="s">
        <v>576</v>
      </c>
      <c r="LV12" s="25" t="s">
        <v>576</v>
      </c>
      <c r="LW12" s="25" t="s">
        <v>576</v>
      </c>
      <c r="LX12" s="25" t="s">
        <v>576</v>
      </c>
      <c r="LY12" s="25" t="s">
        <v>576</v>
      </c>
      <c r="LZ12" s="25" t="s">
        <v>576</v>
      </c>
      <c r="MA12" s="25" t="s">
        <v>576</v>
      </c>
      <c r="MB12" s="25" t="s">
        <v>576</v>
      </c>
      <c r="MC12" s="25" t="s">
        <v>576</v>
      </c>
      <c r="MD12" s="25" t="s">
        <v>576</v>
      </c>
      <c r="ME12" s="25" t="s">
        <v>576</v>
      </c>
      <c r="MF12" s="25" t="s">
        <v>576</v>
      </c>
      <c r="MG12" s="25" t="s">
        <v>576</v>
      </c>
      <c r="MH12" s="25" t="s">
        <v>576</v>
      </c>
      <c r="MI12" s="25" t="s">
        <v>576</v>
      </c>
      <c r="MJ12" s="25" t="s">
        <v>576</v>
      </c>
      <c r="MK12" s="25" t="s">
        <v>576</v>
      </c>
      <c r="ML12" s="25" t="s">
        <v>576</v>
      </c>
      <c r="MM12" s="25" t="s">
        <v>576</v>
      </c>
      <c r="MN12" s="25" t="s">
        <v>576</v>
      </c>
      <c r="MO12" s="25" t="s">
        <v>576</v>
      </c>
      <c r="MP12" s="25" t="s">
        <v>576</v>
      </c>
      <c r="MQ12" s="25" t="s">
        <v>576</v>
      </c>
      <c r="MR12" s="25" t="s">
        <v>576</v>
      </c>
      <c r="MS12" s="25" t="s">
        <v>576</v>
      </c>
      <c r="MT12" s="25" t="s">
        <v>576</v>
      </c>
      <c r="MU12" s="25" t="s">
        <v>576</v>
      </c>
      <c r="MV12" s="25" t="s">
        <v>576</v>
      </c>
      <c r="MW12" s="25" t="s">
        <v>576</v>
      </c>
      <c r="MX12" s="25" t="s">
        <v>576</v>
      </c>
      <c r="MY12" s="25" t="s">
        <v>576</v>
      </c>
      <c r="MZ12" s="25" t="s">
        <v>576</v>
      </c>
      <c r="NA12" s="25" t="s">
        <v>576</v>
      </c>
      <c r="NB12" s="25" t="s">
        <v>576</v>
      </c>
      <c r="NC12" s="25" t="s">
        <v>576</v>
      </c>
      <c r="ND12" s="25" t="s">
        <v>576</v>
      </c>
      <c r="NE12" s="25" t="s">
        <v>576</v>
      </c>
      <c r="NF12" s="25" t="s">
        <v>576</v>
      </c>
      <c r="NG12" s="25" t="s">
        <v>576</v>
      </c>
      <c r="NH12" s="25" t="s">
        <v>576</v>
      </c>
      <c r="NI12" s="25" t="s">
        <v>576</v>
      </c>
      <c r="NJ12" s="25" t="s">
        <v>576</v>
      </c>
      <c r="NK12" s="25" t="s">
        <v>576</v>
      </c>
      <c r="NL12" s="25" t="s">
        <v>576</v>
      </c>
      <c r="NM12" s="25" t="s">
        <v>576</v>
      </c>
      <c r="NN12" s="25" t="s">
        <v>576</v>
      </c>
      <c r="NO12" s="25" t="s">
        <v>576</v>
      </c>
      <c r="NP12" s="25" t="s">
        <v>576</v>
      </c>
      <c r="NQ12" s="25" t="s">
        <v>576</v>
      </c>
      <c r="NR12" s="25" t="s">
        <v>576</v>
      </c>
      <c r="NS12" s="25" t="s">
        <v>576</v>
      </c>
      <c r="NT12" s="25" t="s">
        <v>576</v>
      </c>
      <c r="NU12" s="25" t="s">
        <v>576</v>
      </c>
      <c r="NV12" s="25" t="s">
        <v>576</v>
      </c>
      <c r="NW12" s="25" t="s">
        <v>576</v>
      </c>
      <c r="NX12" s="25" t="s">
        <v>576</v>
      </c>
      <c r="NY12" s="25" t="s">
        <v>576</v>
      </c>
      <c r="NZ12" s="25" t="s">
        <v>576</v>
      </c>
      <c r="OA12" s="25" t="s">
        <v>576</v>
      </c>
      <c r="OB12" s="25" t="s">
        <v>576</v>
      </c>
      <c r="OC12" s="25" t="s">
        <v>576</v>
      </c>
      <c r="OD12" s="25" t="s">
        <v>576</v>
      </c>
      <c r="OE12" s="25" t="s">
        <v>576</v>
      </c>
      <c r="OF12" s="25" t="s">
        <v>576</v>
      </c>
      <c r="OG12" s="25" t="s">
        <v>576</v>
      </c>
      <c r="OH12" s="967" t="s">
        <v>576</v>
      </c>
      <c r="OI12" s="1" t="s">
        <v>576</v>
      </c>
      <c r="OJ12" s="1" t="s">
        <v>576</v>
      </c>
      <c r="OK12" s="1" t="s">
        <v>576</v>
      </c>
      <c r="OL12" s="1" t="s">
        <v>576</v>
      </c>
      <c r="OM12" s="1" t="s">
        <v>576</v>
      </c>
      <c r="ON12" s="1" t="s">
        <v>576</v>
      </c>
      <c r="OO12" s="1" t="s">
        <v>576</v>
      </c>
      <c r="OP12" s="1" t="s">
        <v>576</v>
      </c>
      <c r="OQ12" s="1" t="s">
        <v>576</v>
      </c>
      <c r="OR12" s="1" t="s">
        <v>576</v>
      </c>
      <c r="OS12" s="1" t="s">
        <v>576</v>
      </c>
      <c r="OT12" s="1" t="s">
        <v>576</v>
      </c>
      <c r="OU12" s="1" t="s">
        <v>576</v>
      </c>
      <c r="OV12" s="1" t="s">
        <v>576</v>
      </c>
      <c r="OW12" s="1" t="s">
        <v>576</v>
      </c>
      <c r="OX12" s="1" t="s">
        <v>576</v>
      </c>
      <c r="OY12" s="1" t="s">
        <v>576</v>
      </c>
      <c r="OZ12" s="1" t="s">
        <v>576</v>
      </c>
      <c r="PA12" s="1" t="s">
        <v>576</v>
      </c>
      <c r="PB12" s="1" t="s">
        <v>576</v>
      </c>
      <c r="PC12" s="1" t="s">
        <v>576</v>
      </c>
      <c r="PD12" s="1" t="s">
        <v>576</v>
      </c>
      <c r="PE12" s="1" t="s">
        <v>576</v>
      </c>
      <c r="PF12" s="1" t="s">
        <v>576</v>
      </c>
      <c r="PG12" s="1" t="s">
        <v>576</v>
      </c>
      <c r="PH12" s="1" t="s">
        <v>576</v>
      </c>
      <c r="PI12" s="1" t="s">
        <v>576</v>
      </c>
      <c r="PJ12" s="1" t="s">
        <v>576</v>
      </c>
      <c r="PK12" s="1" t="s">
        <v>576</v>
      </c>
      <c r="PL12" s="914" t="s">
        <v>576</v>
      </c>
      <c r="PM12" s="914" t="s">
        <v>576</v>
      </c>
      <c r="PN12" s="914" t="s">
        <v>576</v>
      </c>
      <c r="PO12" s="914" t="s">
        <v>576</v>
      </c>
      <c r="PP12" s="914" t="s">
        <v>576</v>
      </c>
      <c r="PQ12" s="913" t="s">
        <v>576</v>
      </c>
      <c r="PR12" s="1">
        <v>907</v>
      </c>
      <c r="PS12" s="1">
        <v>1456</v>
      </c>
      <c r="PT12" s="21">
        <v>0.62293956043956</v>
      </c>
      <c r="PU12" s="21">
        <v>0.59775265840637737</v>
      </c>
      <c r="PV12" s="21">
        <v>0.6474794507633429</v>
      </c>
      <c r="PW12" s="1">
        <v>968</v>
      </c>
      <c r="PX12" s="1">
        <v>1427</v>
      </c>
      <c r="PY12" s="21">
        <v>0.67834618079887898</v>
      </c>
      <c r="PZ12" s="21">
        <v>0.65365945193809194</v>
      </c>
      <c r="QA12" s="21">
        <v>0.70207527804346692</v>
      </c>
      <c r="QB12" s="1">
        <v>927</v>
      </c>
      <c r="QC12" s="1">
        <v>1348</v>
      </c>
      <c r="QD12" s="21">
        <v>0.68768545994065311</v>
      </c>
      <c r="QE12" s="21">
        <v>0.66244185807039402</v>
      </c>
      <c r="QF12" s="750">
        <v>0.71186238944204605</v>
      </c>
      <c r="QG12" s="838" t="s">
        <v>576</v>
      </c>
      <c r="QH12" s="838" t="s">
        <v>576</v>
      </c>
      <c r="QI12" s="838" t="s">
        <v>576</v>
      </c>
      <c r="QJ12" s="838" t="s">
        <v>576</v>
      </c>
      <c r="QK12" s="838" t="s">
        <v>576</v>
      </c>
      <c r="QL12" s="838" t="s">
        <v>576</v>
      </c>
      <c r="QM12" s="838" t="s">
        <v>576</v>
      </c>
      <c r="QN12" s="838" t="s">
        <v>576</v>
      </c>
      <c r="QO12" s="838" t="s">
        <v>576</v>
      </c>
      <c r="QP12" s="838" t="s">
        <v>576</v>
      </c>
      <c r="QQ12" s="838" t="s">
        <v>576</v>
      </c>
      <c r="QR12" s="838" t="s">
        <v>576</v>
      </c>
      <c r="QS12" s="838" t="s">
        <v>576</v>
      </c>
      <c r="QT12" s="838" t="s">
        <v>576</v>
      </c>
      <c r="QU12" s="838" t="s">
        <v>576</v>
      </c>
      <c r="QV12" s="838" t="s">
        <v>576</v>
      </c>
      <c r="QW12" s="838" t="s">
        <v>576</v>
      </c>
      <c r="QX12" s="838" t="s">
        <v>576</v>
      </c>
      <c r="QY12" s="838" t="s">
        <v>576</v>
      </c>
      <c r="QZ12" s="838" t="s">
        <v>576</v>
      </c>
      <c r="RA12" s="750" t="s">
        <v>576</v>
      </c>
      <c r="RB12" s="25" t="s">
        <v>576</v>
      </c>
      <c r="RC12" s="1" t="s">
        <v>576</v>
      </c>
      <c r="RD12" s="1" t="s">
        <v>576</v>
      </c>
      <c r="RE12" s="1" t="s">
        <v>576</v>
      </c>
      <c r="RF12" s="1" t="s">
        <v>576</v>
      </c>
      <c r="RG12" s="1" t="s">
        <v>576</v>
      </c>
      <c r="RH12" s="1" t="s">
        <v>576</v>
      </c>
      <c r="RI12" s="1" t="s">
        <v>576</v>
      </c>
      <c r="RJ12" s="1" t="s">
        <v>576</v>
      </c>
      <c r="RK12" s="1" t="s">
        <v>576</v>
      </c>
      <c r="RL12" s="1" t="s">
        <v>576</v>
      </c>
      <c r="RM12" s="1" t="s">
        <v>576</v>
      </c>
      <c r="RN12" s="1" t="s">
        <v>576</v>
      </c>
      <c r="RO12" s="1" t="s">
        <v>576</v>
      </c>
      <c r="RP12" s="1" t="s">
        <v>576</v>
      </c>
      <c r="RQ12" s="1" t="s">
        <v>576</v>
      </c>
      <c r="RR12" s="1" t="s">
        <v>576</v>
      </c>
      <c r="RS12" s="1" t="s">
        <v>576</v>
      </c>
      <c r="RT12" s="1" t="s">
        <v>576</v>
      </c>
      <c r="RU12" s="1" t="s">
        <v>576</v>
      </c>
      <c r="RV12" s="394" t="s">
        <v>576</v>
      </c>
      <c r="RW12" s="1" t="s">
        <v>576</v>
      </c>
      <c r="RX12" s="1" t="s">
        <v>576</v>
      </c>
      <c r="RY12" s="1" t="s">
        <v>576</v>
      </c>
      <c r="RZ12" s="1" t="s">
        <v>576</v>
      </c>
      <c r="SA12" s="1" t="s">
        <v>576</v>
      </c>
      <c r="SB12" s="1" t="s">
        <v>576</v>
      </c>
      <c r="SC12" s="1" t="s">
        <v>576</v>
      </c>
      <c r="SD12" s="1" t="s">
        <v>576</v>
      </c>
      <c r="SE12" s="1" t="s">
        <v>576</v>
      </c>
      <c r="SF12" s="1" t="s">
        <v>576</v>
      </c>
      <c r="SG12" s="1" t="s">
        <v>576</v>
      </c>
      <c r="SH12" s="1" t="s">
        <v>576</v>
      </c>
      <c r="SI12" s="1" t="s">
        <v>576</v>
      </c>
      <c r="SJ12" s="1" t="s">
        <v>576</v>
      </c>
      <c r="SK12" s="1" t="s">
        <v>576</v>
      </c>
      <c r="SL12" s="1" t="s">
        <v>576</v>
      </c>
      <c r="SM12" s="1" t="s">
        <v>576</v>
      </c>
      <c r="SN12" s="1" t="s">
        <v>576</v>
      </c>
      <c r="SO12" s="1" t="s">
        <v>576</v>
      </c>
      <c r="SP12" s="1" t="s">
        <v>576</v>
      </c>
      <c r="SQ12" s="394" t="s">
        <v>576</v>
      </c>
      <c r="SR12" s="1" t="s">
        <v>576</v>
      </c>
      <c r="SS12" s="1" t="s">
        <v>576</v>
      </c>
      <c r="ST12" s="1" t="s">
        <v>576</v>
      </c>
      <c r="SU12" s="1" t="s">
        <v>576</v>
      </c>
      <c r="SV12" s="1" t="s">
        <v>576</v>
      </c>
      <c r="SW12" s="1" t="s">
        <v>576</v>
      </c>
      <c r="SX12" s="1" t="s">
        <v>576</v>
      </c>
      <c r="SY12" s="1" t="s">
        <v>576</v>
      </c>
      <c r="SZ12" s="1" t="s">
        <v>576</v>
      </c>
      <c r="TA12" s="1" t="s">
        <v>576</v>
      </c>
      <c r="TB12" s="1" t="s">
        <v>576</v>
      </c>
      <c r="TC12" s="1" t="s">
        <v>576</v>
      </c>
      <c r="TD12" s="1" t="s">
        <v>576</v>
      </c>
      <c r="TE12" s="1" t="s">
        <v>576</v>
      </c>
      <c r="TF12" s="1" t="s">
        <v>576</v>
      </c>
      <c r="TG12" s="1" t="s">
        <v>576</v>
      </c>
      <c r="TH12" s="1" t="s">
        <v>576</v>
      </c>
      <c r="TI12" s="1" t="s">
        <v>576</v>
      </c>
      <c r="TJ12" s="1" t="s">
        <v>576</v>
      </c>
      <c r="TK12" s="1" t="s">
        <v>576</v>
      </c>
      <c r="TL12" s="394" t="s">
        <v>576</v>
      </c>
      <c r="TM12" s="1">
        <v>908</v>
      </c>
      <c r="TN12" s="1">
        <v>760.8</v>
      </c>
      <c r="TO12" s="1">
        <v>1075.4000000000001</v>
      </c>
      <c r="TP12" s="1">
        <v>134</v>
      </c>
      <c r="TQ12" s="394">
        <v>14758</v>
      </c>
      <c r="TR12" s="1">
        <v>701</v>
      </c>
      <c r="TS12" s="1">
        <v>572.79999999999995</v>
      </c>
      <c r="TT12" s="1">
        <v>849.4</v>
      </c>
      <c r="TU12" s="1">
        <v>104</v>
      </c>
      <c r="TV12" s="394">
        <v>14836</v>
      </c>
      <c r="TW12" s="1">
        <v>692.7</v>
      </c>
      <c r="TX12" s="1">
        <v>564.79999999999995</v>
      </c>
      <c r="TY12" s="1">
        <v>840.8</v>
      </c>
      <c r="TZ12" s="1">
        <v>102</v>
      </c>
      <c r="UA12" s="394">
        <v>14726</v>
      </c>
      <c r="UB12" s="22">
        <v>692.06523230000005</v>
      </c>
      <c r="UC12" s="22">
        <v>563.69849799999997</v>
      </c>
      <c r="UD12" s="22">
        <v>840.92199330000005</v>
      </c>
      <c r="UE12" s="1">
        <v>101</v>
      </c>
      <c r="UF12" s="394">
        <v>14594</v>
      </c>
      <c r="UG12" s="22">
        <v>946.77046076162424</v>
      </c>
      <c r="UH12" s="22">
        <v>793.80532742452056</v>
      </c>
      <c r="UI12" s="22">
        <v>1120.6174239749846</v>
      </c>
      <c r="UJ12" s="1">
        <v>135</v>
      </c>
      <c r="UK12" s="966">
        <v>14259</v>
      </c>
      <c r="UL12" s="1">
        <v>1213.3</v>
      </c>
      <c r="UM12" s="1">
        <v>970.5</v>
      </c>
      <c r="UN12" s="1">
        <v>1498.4</v>
      </c>
      <c r="UO12" s="1">
        <v>86</v>
      </c>
      <c r="UP12" s="394">
        <v>7088</v>
      </c>
      <c r="UQ12" s="1">
        <v>909</v>
      </c>
      <c r="UR12" s="1">
        <v>701.5</v>
      </c>
      <c r="US12" s="1">
        <v>1158.5</v>
      </c>
      <c r="UT12" s="1">
        <v>65</v>
      </c>
      <c r="UU12" s="394">
        <v>7151</v>
      </c>
      <c r="UV12" s="1">
        <v>971.4</v>
      </c>
      <c r="UW12" s="1">
        <v>754.4</v>
      </c>
      <c r="UX12" s="1">
        <v>1231.5</v>
      </c>
      <c r="UY12" s="1">
        <v>68</v>
      </c>
      <c r="UZ12" s="394">
        <v>7000</v>
      </c>
      <c r="VA12" s="22">
        <v>878.83590260000005</v>
      </c>
      <c r="VB12" s="22">
        <v>672.23982939999996</v>
      </c>
      <c r="VC12" s="22">
        <v>1128.9014830000001</v>
      </c>
      <c r="VD12" s="1">
        <v>61</v>
      </c>
      <c r="VE12" s="394">
        <v>6941</v>
      </c>
      <c r="VF12" s="26">
        <v>1329.198050509526</v>
      </c>
      <c r="VG12" s="27">
        <v>1068.8321980668434</v>
      </c>
      <c r="VH12" s="27">
        <v>1633.8100692646053</v>
      </c>
      <c r="VI12" s="1">
        <v>90</v>
      </c>
      <c r="VJ12" s="394">
        <v>6771</v>
      </c>
      <c r="VK12" s="1">
        <v>625.79999999999995</v>
      </c>
      <c r="VL12" s="1">
        <v>461.4</v>
      </c>
      <c r="VM12" s="1">
        <v>829.7</v>
      </c>
      <c r="VN12" s="1">
        <v>48</v>
      </c>
      <c r="VO12" s="394">
        <v>7670</v>
      </c>
      <c r="VP12" s="1">
        <v>507.5</v>
      </c>
      <c r="VQ12" s="1">
        <v>360.9</v>
      </c>
      <c r="VR12" s="1">
        <v>693.7</v>
      </c>
      <c r="VS12" s="1">
        <v>39</v>
      </c>
      <c r="VT12" s="394">
        <v>7685</v>
      </c>
      <c r="VU12" s="1">
        <v>440.1</v>
      </c>
      <c r="VV12" s="1">
        <v>304.8</v>
      </c>
      <c r="VW12" s="1">
        <v>615</v>
      </c>
      <c r="VX12" s="1">
        <v>34</v>
      </c>
      <c r="VY12" s="394">
        <v>7726</v>
      </c>
      <c r="VZ12" s="22">
        <v>522.67084799999998</v>
      </c>
      <c r="WA12" s="22">
        <v>373.40371670000002</v>
      </c>
      <c r="WB12" s="22">
        <v>711.72934750000002</v>
      </c>
      <c r="WC12" s="1">
        <v>40</v>
      </c>
      <c r="WD12" s="394">
        <v>7653</v>
      </c>
      <c r="WE12" s="22">
        <v>588.00470399999995</v>
      </c>
      <c r="WF12" s="22">
        <v>428.89466599999997</v>
      </c>
      <c r="WG12" s="22">
        <v>786.79655690000004</v>
      </c>
      <c r="WH12" s="1">
        <v>45</v>
      </c>
      <c r="WI12" s="394">
        <v>7488</v>
      </c>
      <c r="WJ12" s="25" t="s">
        <v>576</v>
      </c>
      <c r="WK12" s="9" t="s">
        <v>576</v>
      </c>
      <c r="WL12" s="9" t="s">
        <v>576</v>
      </c>
      <c r="WM12" s="9" t="s">
        <v>576</v>
      </c>
      <c r="WN12" s="9" t="s">
        <v>576</v>
      </c>
      <c r="WO12" s="9" t="s">
        <v>576</v>
      </c>
      <c r="WP12" s="9" t="s">
        <v>576</v>
      </c>
      <c r="WQ12" s="9" t="s">
        <v>576</v>
      </c>
      <c r="WR12" s="9" t="s">
        <v>576</v>
      </c>
      <c r="WS12" s="9" t="s">
        <v>576</v>
      </c>
      <c r="WT12" s="9" t="s">
        <v>576</v>
      </c>
      <c r="WU12" s="9" t="s">
        <v>576</v>
      </c>
      <c r="WV12" s="9" t="s">
        <v>576</v>
      </c>
      <c r="WW12" s="9" t="s">
        <v>576</v>
      </c>
      <c r="WX12" s="9" t="s">
        <v>576</v>
      </c>
      <c r="WY12" s="9" t="s">
        <v>576</v>
      </c>
      <c r="WZ12" s="9" t="s">
        <v>576</v>
      </c>
      <c r="XA12" s="9" t="s">
        <v>576</v>
      </c>
      <c r="XB12" s="9" t="s">
        <v>576</v>
      </c>
      <c r="XC12" s="9" t="s">
        <v>576</v>
      </c>
      <c r="XD12" s="9" t="s">
        <v>576</v>
      </c>
      <c r="XE12" s="9" t="s">
        <v>576</v>
      </c>
      <c r="XF12" s="9" t="s">
        <v>576</v>
      </c>
      <c r="XG12" s="9" t="s">
        <v>576</v>
      </c>
      <c r="XH12" s="9" t="s">
        <v>576</v>
      </c>
      <c r="XI12" s="9" t="s">
        <v>576</v>
      </c>
      <c r="XJ12" s="9" t="s">
        <v>576</v>
      </c>
      <c r="XK12" s="9" t="s">
        <v>576</v>
      </c>
      <c r="XL12" s="9" t="s">
        <v>576</v>
      </c>
      <c r="XM12" s="967" t="s">
        <v>576</v>
      </c>
      <c r="XN12" s="22">
        <v>35.692774443973498</v>
      </c>
      <c r="XO12" s="22">
        <v>24.409616933243001</v>
      </c>
      <c r="XP12" s="22">
        <v>50.389218226403997</v>
      </c>
      <c r="XQ12" s="1">
        <v>32</v>
      </c>
      <c r="XR12" s="1">
        <v>89654</v>
      </c>
      <c r="XS12" s="22">
        <v>32.109482262279101</v>
      </c>
      <c r="XT12" s="22">
        <v>21.4997732254302</v>
      </c>
      <c r="XU12" s="22">
        <v>46.116244952361797</v>
      </c>
      <c r="XV12" s="1">
        <v>29</v>
      </c>
      <c r="XW12" s="1">
        <v>90316</v>
      </c>
      <c r="XX12" s="22">
        <v>28.5849357388656</v>
      </c>
      <c r="XY12" s="22">
        <v>18.667893406327501</v>
      </c>
      <c r="XZ12" s="22">
        <v>41.885222850888098</v>
      </c>
      <c r="YA12" s="1">
        <v>26</v>
      </c>
      <c r="YB12" s="1">
        <v>90957</v>
      </c>
      <c r="YC12" s="22">
        <v>33.827653561178899</v>
      </c>
      <c r="YD12" s="22">
        <v>22.9800432741132</v>
      </c>
      <c r="YE12" s="22">
        <v>48.0172933348342</v>
      </c>
      <c r="YF12" s="1">
        <v>31</v>
      </c>
      <c r="YG12" s="1">
        <v>91641</v>
      </c>
      <c r="YH12" s="22">
        <v>32.470695197584199</v>
      </c>
      <c r="YI12" s="22">
        <v>21.903582700984298</v>
      </c>
      <c r="YJ12" s="22">
        <v>46.355567037913502</v>
      </c>
      <c r="YK12" s="1">
        <v>30</v>
      </c>
      <c r="YL12" s="1">
        <v>92391</v>
      </c>
      <c r="YM12" s="22">
        <v>35.393674185141101</v>
      </c>
      <c r="YN12" s="22">
        <v>24.3594018664432</v>
      </c>
      <c r="YO12" s="22">
        <v>49.707478706150198</v>
      </c>
      <c r="YP12" s="1">
        <v>33</v>
      </c>
      <c r="YQ12" s="1">
        <v>93237</v>
      </c>
      <c r="YR12" s="22">
        <v>33.9850678108306</v>
      </c>
      <c r="YS12" s="22">
        <v>23.2417484949178</v>
      </c>
      <c r="YT12" s="22">
        <v>47.9783660709016</v>
      </c>
      <c r="YU12" s="1">
        <v>32</v>
      </c>
      <c r="YV12" s="1">
        <v>94159</v>
      </c>
      <c r="YW12" s="22">
        <v>29.4609694763313</v>
      </c>
      <c r="YX12" s="22">
        <v>19.572275782139702</v>
      </c>
      <c r="YY12" s="22">
        <v>42.580896197511997</v>
      </c>
      <c r="YZ12" s="1">
        <v>28</v>
      </c>
      <c r="ZA12" s="394">
        <v>95041</v>
      </c>
      <c r="ZB12" s="901">
        <v>17782</v>
      </c>
      <c r="ZC12" s="900">
        <v>4.2999999999999997E-2</v>
      </c>
      <c r="ZD12" s="900">
        <v>3.6000000000000004E-2</v>
      </c>
      <c r="ZE12" s="900">
        <v>6.9999999999999993E-3</v>
      </c>
      <c r="ZF12" s="899">
        <v>1583</v>
      </c>
      <c r="ZG12" s="900">
        <v>8.900000000000001E-2</v>
      </c>
      <c r="ZH12" s="899">
        <v>17461</v>
      </c>
      <c r="ZI12" s="900">
        <v>4.2999999999999997E-2</v>
      </c>
      <c r="ZJ12" s="900">
        <v>3.6000000000000004E-2</v>
      </c>
      <c r="ZK12" s="900">
        <v>6.0000000000000001E-3</v>
      </c>
      <c r="ZL12" s="899">
        <v>560</v>
      </c>
      <c r="ZM12" s="900">
        <v>3.2071473569669551E-2</v>
      </c>
      <c r="ZN12" s="899">
        <v>17396</v>
      </c>
      <c r="ZO12" s="900">
        <v>4.141908287022953E-2</v>
      </c>
      <c r="ZP12" s="900">
        <v>3.5391089743047777E-2</v>
      </c>
      <c r="ZQ12" s="900">
        <v>6.0279931271817536E-3</v>
      </c>
      <c r="ZR12" s="899">
        <v>549</v>
      </c>
      <c r="ZS12" s="900">
        <v>3.1558979075649578E-2</v>
      </c>
      <c r="ZT12" s="899">
        <v>17117</v>
      </c>
      <c r="ZU12" s="900">
        <v>0.05</v>
      </c>
      <c r="ZV12" s="900">
        <v>4.4999999999999998E-2</v>
      </c>
      <c r="ZW12" s="900">
        <v>6.0000000000000001E-3</v>
      </c>
      <c r="ZX12" s="899">
        <v>754</v>
      </c>
      <c r="ZY12" s="900">
        <v>4.4000000000000004E-2</v>
      </c>
      <c r="ZZ12" s="899">
        <v>16837</v>
      </c>
      <c r="AAA12" s="900">
        <v>4.8469278535302578E-2</v>
      </c>
      <c r="AAB12" s="900">
        <v>4.3430838906054016E-2</v>
      </c>
      <c r="AAC12" s="900">
        <v>5.0384396292485617E-3</v>
      </c>
      <c r="AAD12" s="899">
        <v>799</v>
      </c>
      <c r="AAE12" s="900">
        <v>4.7455009799845578E-2</v>
      </c>
      <c r="AAF12" s="899">
        <v>16930</v>
      </c>
      <c r="AAG12" s="900">
        <v>4.7689787970783035E-2</v>
      </c>
      <c r="AAH12" s="900">
        <v>5.3331031274429404E-3</v>
      </c>
      <c r="AAI12" s="900">
        <v>5.3022891098225979E-2</v>
      </c>
      <c r="AAJ12" s="899">
        <v>852</v>
      </c>
      <c r="AAK12" s="803">
        <v>5.0324867099822798E-2</v>
      </c>
      <c r="AAL12" s="981">
        <v>6.9000000000000006E-2</v>
      </c>
      <c r="AAM12" s="981">
        <v>0</v>
      </c>
      <c r="AAN12" s="981">
        <v>0.14399999999999999</v>
      </c>
      <c r="AAO12" s="982">
        <v>2</v>
      </c>
      <c r="AAP12" s="982">
        <v>0</v>
      </c>
      <c r="AAQ12" s="982">
        <v>4</v>
      </c>
      <c r="AAR12" s="985">
        <v>0.128</v>
      </c>
      <c r="AAS12" s="985">
        <v>8.48E-2</v>
      </c>
      <c r="AAT12" s="985">
        <v>0.1709</v>
      </c>
      <c r="AAU12" s="982">
        <v>2.4</v>
      </c>
      <c r="AAV12" s="982">
        <v>1.79</v>
      </c>
      <c r="AAW12" s="986">
        <v>3.01</v>
      </c>
      <c r="AAX12" s="30">
        <v>0.81621637800303304</v>
      </c>
      <c r="AAY12" s="30">
        <v>0.74067082339866408</v>
      </c>
      <c r="AAZ12" s="30">
        <v>0.89176193260740211</v>
      </c>
      <c r="ABA12" s="29">
        <v>75</v>
      </c>
      <c r="ABB12" s="29">
        <v>93</v>
      </c>
      <c r="ABC12" s="30">
        <v>0.93158559696778298</v>
      </c>
      <c r="ABD12" s="30">
        <v>0.85814025784175196</v>
      </c>
      <c r="ABE12" s="30">
        <v>1.0050309360938099</v>
      </c>
      <c r="ABF12" s="29">
        <v>40</v>
      </c>
      <c r="ABG12" s="29">
        <v>43</v>
      </c>
      <c r="ABH12" s="30">
        <v>0.86863619368106204</v>
      </c>
      <c r="ABI12" s="30">
        <v>0.82552361511944194</v>
      </c>
      <c r="ABJ12" s="30">
        <v>0.91174877224268103</v>
      </c>
      <c r="ABK12" s="29">
        <v>190</v>
      </c>
      <c r="ABL12" s="1055">
        <v>220</v>
      </c>
      <c r="ABM12" s="31">
        <v>0.25644996825663002</v>
      </c>
      <c r="ABN12" s="31">
        <v>0.119992862013721</v>
      </c>
      <c r="ABO12" s="31">
        <v>0.39290707449953899</v>
      </c>
      <c r="ABP12" s="30">
        <v>0.84042982319541903</v>
      </c>
      <c r="ABQ12" s="30">
        <v>0.76866152289041689</v>
      </c>
      <c r="ABR12" s="30">
        <v>0.91219812350042206</v>
      </c>
      <c r="ABS12" s="29">
        <v>82</v>
      </c>
      <c r="ABT12" s="1055">
        <v>98</v>
      </c>
      <c r="ABU12" s="947" t="s">
        <v>1409</v>
      </c>
      <c r="ABV12" s="534" t="s">
        <v>770</v>
      </c>
      <c r="ABW12" s="534" t="s">
        <v>770</v>
      </c>
      <c r="ABX12" s="534" t="s">
        <v>770</v>
      </c>
      <c r="ABY12" s="534" t="s">
        <v>770</v>
      </c>
      <c r="ABZ12" s="534" t="s">
        <v>770</v>
      </c>
      <c r="ACA12" s="534" t="s">
        <v>770</v>
      </c>
      <c r="ACB12" s="534" t="s">
        <v>770</v>
      </c>
      <c r="ACC12" s="531" t="s">
        <v>770</v>
      </c>
      <c r="ACD12" s="531" t="s">
        <v>770</v>
      </c>
      <c r="ACE12" s="531" t="s">
        <v>770</v>
      </c>
      <c r="ACF12" s="2073" t="s">
        <v>1409</v>
      </c>
      <c r="ACG12" s="28" t="s">
        <v>576</v>
      </c>
      <c r="ACH12" s="29" t="s">
        <v>576</v>
      </c>
      <c r="ACI12" s="29" t="s">
        <v>576</v>
      </c>
      <c r="ACJ12" s="29" t="s">
        <v>576</v>
      </c>
      <c r="ACK12" s="29" t="s">
        <v>576</v>
      </c>
      <c r="ACL12" s="29" t="s">
        <v>576</v>
      </c>
      <c r="ACM12" s="29" t="s">
        <v>576</v>
      </c>
      <c r="ACN12" s="29" t="s">
        <v>576</v>
      </c>
      <c r="ACO12" s="29" t="s">
        <v>576</v>
      </c>
      <c r="ACP12" s="29" t="s">
        <v>576</v>
      </c>
      <c r="ACQ12" s="29" t="s">
        <v>576</v>
      </c>
      <c r="ACR12" s="29" t="s">
        <v>576</v>
      </c>
      <c r="ACS12" s="29" t="s">
        <v>576</v>
      </c>
      <c r="ACT12" s="29" t="s">
        <v>576</v>
      </c>
      <c r="ACU12" s="29" t="s">
        <v>576</v>
      </c>
      <c r="ACV12" s="29" t="s">
        <v>576</v>
      </c>
      <c r="ACW12" s="29" t="s">
        <v>576</v>
      </c>
      <c r="ACX12" s="29" t="s">
        <v>576</v>
      </c>
      <c r="ACY12" s="29" t="s">
        <v>576</v>
      </c>
      <c r="ACZ12" s="1055" t="s">
        <v>576</v>
      </c>
      <c r="ADA12" s="29" t="s">
        <v>576</v>
      </c>
      <c r="ADB12" s="29" t="s">
        <v>576</v>
      </c>
      <c r="ADC12" s="29" t="s">
        <v>576</v>
      </c>
      <c r="ADD12" s="29" t="s">
        <v>576</v>
      </c>
      <c r="ADE12" s="29" t="s">
        <v>576</v>
      </c>
      <c r="ADF12" s="29" t="s">
        <v>576</v>
      </c>
      <c r="ADG12" s="29" t="s">
        <v>576</v>
      </c>
      <c r="ADH12" s="29" t="s">
        <v>576</v>
      </c>
      <c r="ADI12" s="29" t="s">
        <v>576</v>
      </c>
      <c r="ADJ12" s="29" t="s">
        <v>576</v>
      </c>
      <c r="ADK12" s="29" t="s">
        <v>576</v>
      </c>
      <c r="ADL12" s="29" t="s">
        <v>576</v>
      </c>
      <c r="ADM12" s="29" t="s">
        <v>576</v>
      </c>
      <c r="ADN12" s="29" t="s">
        <v>576</v>
      </c>
      <c r="ADO12" s="916" t="s">
        <v>576</v>
      </c>
      <c r="ADP12" s="916" t="s">
        <v>576</v>
      </c>
      <c r="ADQ12" s="916" t="s">
        <v>576</v>
      </c>
      <c r="ADR12" s="916" t="s">
        <v>576</v>
      </c>
      <c r="ADS12" s="916" t="s">
        <v>576</v>
      </c>
      <c r="ADT12" s="1055" t="s">
        <v>576</v>
      </c>
      <c r="ADU12" s="29" t="s">
        <v>576</v>
      </c>
      <c r="ADV12" s="29" t="s">
        <v>576</v>
      </c>
      <c r="ADW12" s="29" t="s">
        <v>576</v>
      </c>
      <c r="ADX12" s="29" t="s">
        <v>576</v>
      </c>
      <c r="ADY12" s="29" t="s">
        <v>576</v>
      </c>
      <c r="ADZ12" s="29" t="s">
        <v>576</v>
      </c>
      <c r="AEA12" s="29" t="s">
        <v>576</v>
      </c>
      <c r="AEB12" s="29" t="s">
        <v>576</v>
      </c>
      <c r="AEC12" s="29" t="s">
        <v>576</v>
      </c>
      <c r="AED12" s="29" t="s">
        <v>576</v>
      </c>
      <c r="AEE12" s="29" t="s">
        <v>576</v>
      </c>
      <c r="AEF12" s="29" t="s">
        <v>576</v>
      </c>
      <c r="AEG12" s="29" t="s">
        <v>576</v>
      </c>
      <c r="AEH12" s="29" t="s">
        <v>576</v>
      </c>
      <c r="AEI12" s="916" t="s">
        <v>576</v>
      </c>
      <c r="AEJ12" s="916" t="s">
        <v>576</v>
      </c>
      <c r="AEK12" s="916" t="s">
        <v>576</v>
      </c>
      <c r="AEL12" s="916" t="s">
        <v>576</v>
      </c>
      <c r="AEM12" s="916" t="s">
        <v>576</v>
      </c>
      <c r="AEN12" s="1055" t="s">
        <v>576</v>
      </c>
      <c r="AEO12" s="29" t="s">
        <v>576</v>
      </c>
      <c r="AEP12" s="29" t="s">
        <v>576</v>
      </c>
      <c r="AEQ12" s="29" t="s">
        <v>576</v>
      </c>
      <c r="AER12" s="10" t="s">
        <v>576</v>
      </c>
      <c r="AES12" s="29" t="s">
        <v>576</v>
      </c>
      <c r="AET12" s="29" t="s">
        <v>576</v>
      </c>
      <c r="AEU12" s="29" t="s">
        <v>576</v>
      </c>
      <c r="AEV12" s="29" t="s">
        <v>576</v>
      </c>
      <c r="AEW12" s="29" t="s">
        <v>576</v>
      </c>
      <c r="AEX12" s="29" t="s">
        <v>576</v>
      </c>
      <c r="AEY12" s="29" t="s">
        <v>576</v>
      </c>
      <c r="AEZ12" s="29" t="s">
        <v>576</v>
      </c>
      <c r="AFA12" s="29" t="s">
        <v>576</v>
      </c>
      <c r="AFB12" s="29" t="s">
        <v>576</v>
      </c>
      <c r="AFC12" s="29" t="s">
        <v>576</v>
      </c>
      <c r="AFD12" s="29" t="s">
        <v>576</v>
      </c>
      <c r="AFE12" s="29" t="s">
        <v>576</v>
      </c>
      <c r="AFF12" s="29" t="s">
        <v>576</v>
      </c>
      <c r="AFG12" s="29" t="s">
        <v>576</v>
      </c>
      <c r="AFH12" s="29" t="s">
        <v>576</v>
      </c>
      <c r="AFI12" s="29" t="s">
        <v>576</v>
      </c>
      <c r="AFJ12" s="29" t="s">
        <v>576</v>
      </c>
      <c r="AFK12" s="29" t="s">
        <v>576</v>
      </c>
      <c r="AFL12" s="29" t="s">
        <v>576</v>
      </c>
      <c r="AFM12" s="29" t="s">
        <v>576</v>
      </c>
      <c r="AFN12" s="29" t="s">
        <v>576</v>
      </c>
      <c r="AFO12" s="29" t="s">
        <v>576</v>
      </c>
      <c r="AFP12" s="29" t="s">
        <v>576</v>
      </c>
      <c r="AFQ12" s="29" t="s">
        <v>576</v>
      </c>
      <c r="AFR12" s="29" t="s">
        <v>576</v>
      </c>
      <c r="AFS12" s="29" t="s">
        <v>576</v>
      </c>
      <c r="AFT12" s="875" t="s">
        <v>576</v>
      </c>
      <c r="AFU12" s="875" t="s">
        <v>576</v>
      </c>
      <c r="AFV12" s="875" t="s">
        <v>576</v>
      </c>
      <c r="AFW12" s="875" t="s">
        <v>576</v>
      </c>
      <c r="AFX12" s="1055" t="s">
        <v>576</v>
      </c>
      <c r="AFY12" s="21">
        <v>0.150137741046832</v>
      </c>
      <c r="AFZ12" s="21">
        <v>0.12599875964682999</v>
      </c>
      <c r="AGA12" s="21">
        <v>0.177959663294988</v>
      </c>
      <c r="AGB12" s="1">
        <v>109</v>
      </c>
      <c r="AGC12" s="1">
        <v>726</v>
      </c>
      <c r="AGD12" s="21">
        <v>0.16964285714285701</v>
      </c>
      <c r="AGE12" s="21">
        <v>0.14316230265545399</v>
      </c>
      <c r="AGF12" s="21">
        <v>0.19987888813690202</v>
      </c>
      <c r="AGG12" s="1">
        <v>114</v>
      </c>
      <c r="AGH12" s="914">
        <v>672</v>
      </c>
      <c r="AGI12" s="919">
        <v>0.17477477477477499</v>
      </c>
      <c r="AGJ12" s="919">
        <v>0.14544423474777499</v>
      </c>
      <c r="AGK12" s="919">
        <v>0.20857649098397801</v>
      </c>
      <c r="AGL12" s="914">
        <v>97</v>
      </c>
      <c r="AGM12" s="913">
        <v>555</v>
      </c>
      <c r="AGN12" s="28" t="s">
        <v>576</v>
      </c>
      <c r="AGO12" s="29" t="s">
        <v>576</v>
      </c>
      <c r="AGP12" s="29" t="s">
        <v>576</v>
      </c>
      <c r="AGQ12" s="29" t="s">
        <v>576</v>
      </c>
      <c r="AGR12" s="29" t="s">
        <v>576</v>
      </c>
      <c r="AGS12" s="29" t="s">
        <v>576</v>
      </c>
      <c r="AGT12" s="29" t="s">
        <v>576</v>
      </c>
      <c r="AGU12" s="29" t="s">
        <v>576</v>
      </c>
      <c r="AGV12" s="29" t="s">
        <v>576</v>
      </c>
      <c r="AGW12" s="29" t="s">
        <v>576</v>
      </c>
      <c r="AGX12" s="29" t="s">
        <v>576</v>
      </c>
      <c r="AGY12" s="29" t="s">
        <v>576</v>
      </c>
      <c r="AGZ12" s="29" t="s">
        <v>576</v>
      </c>
      <c r="AHA12" s="29" t="s">
        <v>576</v>
      </c>
      <c r="AHB12" s="1055" t="s">
        <v>576</v>
      </c>
      <c r="AHC12" s="24">
        <v>11391.5</v>
      </c>
      <c r="AHD12" s="24">
        <v>1064</v>
      </c>
      <c r="AHE12" s="21">
        <v>9.3402975903085633E-2</v>
      </c>
      <c r="AHF12" s="32">
        <v>1404480</v>
      </c>
      <c r="AHG12" s="24">
        <v>7821</v>
      </c>
      <c r="AHH12" s="24">
        <v>1055.5</v>
      </c>
      <c r="AHI12" s="21">
        <v>0.13495716660273621</v>
      </c>
      <c r="AHJ12" s="32">
        <v>986892.5</v>
      </c>
      <c r="AHK12" s="24">
        <v>19212.5</v>
      </c>
      <c r="AHL12" s="24">
        <v>2119.5</v>
      </c>
      <c r="AHM12" s="21">
        <v>0.11031880286271958</v>
      </c>
      <c r="AHN12" s="1181">
        <v>2391372.5</v>
      </c>
      <c r="AHO12" s="65">
        <v>9</v>
      </c>
      <c r="AHP12" s="1177">
        <v>3.5</v>
      </c>
      <c r="AHQ12" s="65">
        <v>8</v>
      </c>
      <c r="AHR12" s="1177">
        <v>3.2</v>
      </c>
      <c r="AHS12" s="65">
        <v>3</v>
      </c>
      <c r="AHT12" s="1178">
        <v>1.2</v>
      </c>
      <c r="AHU12" s="370">
        <v>232</v>
      </c>
      <c r="AHV12" s="370">
        <v>76</v>
      </c>
      <c r="AHW12" s="352">
        <v>354.95277943517976</v>
      </c>
      <c r="AHX12" s="352">
        <v>277.8193207935991</v>
      </c>
      <c r="AHY12" s="352">
        <v>446.4629615239254</v>
      </c>
      <c r="AHZ12" s="2064" t="s">
        <v>770</v>
      </c>
      <c r="AIA12" s="370">
        <v>271</v>
      </c>
      <c r="AIB12" s="370">
        <v>106</v>
      </c>
      <c r="AIC12" s="372">
        <v>484.86835611918713</v>
      </c>
      <c r="AID12" s="372">
        <v>394.99518457742147</v>
      </c>
      <c r="AIE12" s="372">
        <v>588.71676440200099</v>
      </c>
      <c r="AIF12" s="1069" t="s">
        <v>2154</v>
      </c>
      <c r="AIG12" s="370">
        <v>227</v>
      </c>
      <c r="AIH12" s="370">
        <v>71</v>
      </c>
      <c r="AII12" s="372">
        <v>322.7257648787529</v>
      </c>
      <c r="AIJ12" s="372">
        <v>250.5354028097457</v>
      </c>
      <c r="AIK12" s="471">
        <v>408.88408283763948</v>
      </c>
      <c r="AIL12" s="1069" t="s">
        <v>2154</v>
      </c>
      <c r="AIM12" s="370">
        <v>66</v>
      </c>
      <c r="AIN12" s="365">
        <v>95831</v>
      </c>
      <c r="AIO12" s="372">
        <v>68.871242082415918</v>
      </c>
      <c r="AIP12" s="372">
        <v>35.045688130284915</v>
      </c>
      <c r="AIQ12" s="1069">
        <v>87.621106366944744</v>
      </c>
      <c r="AIR12" s="371">
        <v>78</v>
      </c>
      <c r="AIS12" s="360">
        <v>89.706727999999998</v>
      </c>
      <c r="AIT12" s="360">
        <v>70.906931499999999</v>
      </c>
      <c r="AIU12" s="360">
        <v>111.959479</v>
      </c>
      <c r="AIV12" s="370">
        <v>67</v>
      </c>
      <c r="AIW12" s="370">
        <v>60</v>
      </c>
      <c r="AIX12" s="370">
        <v>93</v>
      </c>
      <c r="AIY12" s="370">
        <v>95</v>
      </c>
      <c r="AIZ12" s="371">
        <v>205</v>
      </c>
      <c r="AJA12" s="372">
        <v>78.166704796766567</v>
      </c>
      <c r="AJB12" s="372">
        <v>67.832076993625122</v>
      </c>
      <c r="AJC12" s="372">
        <v>89.630758626423855</v>
      </c>
      <c r="AJD12" s="371">
        <v>188</v>
      </c>
      <c r="AJE12" s="372">
        <v>127.66535379600705</v>
      </c>
      <c r="AJF12" s="372">
        <v>110.06766672472371</v>
      </c>
      <c r="AJG12" s="372">
        <v>147.27648159622038</v>
      </c>
      <c r="AJH12" s="370">
        <v>2045</v>
      </c>
      <c r="AJI12" s="1071">
        <v>0.19217603911980441</v>
      </c>
      <c r="AJJ12" s="371">
        <v>73</v>
      </c>
      <c r="AJK12" s="360">
        <v>84.578843699999993</v>
      </c>
      <c r="AJL12" s="360">
        <v>66.293676199999993</v>
      </c>
      <c r="AJM12" s="360">
        <v>106.346659</v>
      </c>
      <c r="AJN12" s="370">
        <v>61</v>
      </c>
      <c r="AJO12" s="370">
        <v>84</v>
      </c>
      <c r="AJP12" s="370">
        <v>104</v>
      </c>
      <c r="AJQ12" s="370">
        <v>88</v>
      </c>
      <c r="AJR12" s="371">
        <v>218</v>
      </c>
      <c r="AJS12" s="372">
        <v>82.472666742329665</v>
      </c>
      <c r="AJT12" s="372">
        <v>71.887396289558424</v>
      </c>
      <c r="AJU12" s="372">
        <v>94.177751396912683</v>
      </c>
      <c r="AJV12" s="371">
        <v>192</v>
      </c>
      <c r="AJW12" s="372">
        <v>131.56091544470331</v>
      </c>
      <c r="AJX12" s="372">
        <v>113.60911146912272</v>
      </c>
      <c r="AJY12" s="372">
        <v>151.54387015415276</v>
      </c>
      <c r="AJZ12" s="370">
        <v>2157</v>
      </c>
      <c r="AKA12" s="1071">
        <v>0.19007881316643485</v>
      </c>
      <c r="AKB12" s="370">
        <v>93</v>
      </c>
      <c r="AKC12" s="360">
        <v>108.03903345724908</v>
      </c>
      <c r="AKD12" s="381">
        <v>87.201443684072188</v>
      </c>
      <c r="AKE12" s="381">
        <v>132.35511503872289</v>
      </c>
      <c r="AKF12" s="370">
        <v>52</v>
      </c>
      <c r="AKG12" s="370">
        <v>95</v>
      </c>
      <c r="AKH12" s="370">
        <v>87</v>
      </c>
      <c r="AKI12" s="370">
        <v>88</v>
      </c>
      <c r="AKJ12" s="370">
        <v>240</v>
      </c>
      <c r="AKK12" s="372">
        <v>89.19611996878136</v>
      </c>
      <c r="AKL12" s="372">
        <v>78.267487305675473</v>
      </c>
      <c r="AKM12" s="372">
        <v>101.22370588653413</v>
      </c>
      <c r="AKN12" s="370">
        <v>175</v>
      </c>
      <c r="AKO12" s="372">
        <v>122.72950417280315</v>
      </c>
      <c r="AKP12" s="372">
        <v>105.21906218838784</v>
      </c>
      <c r="AKQ12" s="372">
        <v>142.32111540404119</v>
      </c>
      <c r="AKR12" s="370">
        <v>2151</v>
      </c>
      <c r="AKS12" s="1071">
        <v>0.19293351929335192</v>
      </c>
      <c r="AKT12" s="732" t="s">
        <v>576</v>
      </c>
      <c r="AKU12" s="1164" t="s">
        <v>576</v>
      </c>
      <c r="AKV12" s="1165" t="s">
        <v>576</v>
      </c>
      <c r="AKW12" s="1165" t="s">
        <v>576</v>
      </c>
      <c r="AKX12" s="725" t="s">
        <v>576</v>
      </c>
      <c r="AKY12" s="1158" t="s">
        <v>576</v>
      </c>
      <c r="AKZ12" s="1164" t="s">
        <v>576</v>
      </c>
      <c r="ALA12" s="1165" t="s">
        <v>576</v>
      </c>
      <c r="ALB12" s="1165" t="s">
        <v>576</v>
      </c>
      <c r="ALC12" s="725" t="s">
        <v>576</v>
      </c>
      <c r="ALD12" s="1158" t="s">
        <v>576</v>
      </c>
      <c r="ALE12" s="1158" t="s">
        <v>576</v>
      </c>
      <c r="ALF12" s="1165" t="s">
        <v>576</v>
      </c>
      <c r="ALG12" s="1165" t="s">
        <v>576</v>
      </c>
      <c r="ALH12" s="1070" t="s">
        <v>576</v>
      </c>
      <c r="ALI12" s="732" t="s">
        <v>576</v>
      </c>
      <c r="ALJ12" s="726" t="s">
        <v>576</v>
      </c>
      <c r="ALK12" s="743" t="s">
        <v>576</v>
      </c>
      <c r="ALL12" s="743" t="s">
        <v>576</v>
      </c>
      <c r="ALM12" s="1070" t="s">
        <v>576</v>
      </c>
      <c r="ALN12" s="736" t="s">
        <v>576</v>
      </c>
      <c r="ALO12" s="726" t="s">
        <v>576</v>
      </c>
      <c r="ALP12" s="743" t="s">
        <v>576</v>
      </c>
      <c r="ALQ12" s="743" t="s">
        <v>576</v>
      </c>
      <c r="ALR12" s="1070" t="s">
        <v>576</v>
      </c>
      <c r="ALS12" s="736" t="s">
        <v>576</v>
      </c>
      <c r="ALT12" s="736" t="s">
        <v>576</v>
      </c>
      <c r="ALU12" s="743" t="s">
        <v>576</v>
      </c>
      <c r="ALV12" s="743" t="s">
        <v>576</v>
      </c>
      <c r="ALW12" s="1070" t="s">
        <v>576</v>
      </c>
      <c r="ALX12" s="736" t="s">
        <v>576</v>
      </c>
      <c r="ALY12" s="726" t="s">
        <v>576</v>
      </c>
      <c r="ALZ12" s="743" t="s">
        <v>576</v>
      </c>
      <c r="AMA12" s="743" t="s">
        <v>576</v>
      </c>
      <c r="AMB12" s="1070" t="s">
        <v>576</v>
      </c>
      <c r="AMC12" s="736" t="s">
        <v>576</v>
      </c>
      <c r="AMD12" s="726" t="s">
        <v>576</v>
      </c>
      <c r="AME12" s="743" t="s">
        <v>576</v>
      </c>
      <c r="AMF12" s="743" t="s">
        <v>576</v>
      </c>
      <c r="AMG12" s="1070" t="s">
        <v>576</v>
      </c>
      <c r="AMH12" s="736" t="s">
        <v>576</v>
      </c>
      <c r="AMI12" s="736" t="s">
        <v>576</v>
      </c>
      <c r="AMJ12" s="743" t="s">
        <v>576</v>
      </c>
      <c r="AMK12" s="743" t="s">
        <v>576</v>
      </c>
      <c r="AML12" s="1070" t="s">
        <v>576</v>
      </c>
      <c r="AMM12" s="370">
        <v>12</v>
      </c>
      <c r="AMN12" s="370">
        <v>23</v>
      </c>
      <c r="AMO12" s="370">
        <v>49</v>
      </c>
      <c r="AMP12" s="370">
        <v>30</v>
      </c>
      <c r="AMQ12" s="370">
        <v>114</v>
      </c>
      <c r="AMR12" s="66">
        <v>35240</v>
      </c>
      <c r="AMS12" s="2069">
        <f t="shared" si="4"/>
        <v>3.2349602724177071E-3</v>
      </c>
      <c r="AMT12" s="371" t="s">
        <v>2169</v>
      </c>
      <c r="AMU12" s="371">
        <v>28</v>
      </c>
      <c r="AMV12" s="371">
        <v>41</v>
      </c>
      <c r="AMW12" s="371">
        <v>30</v>
      </c>
      <c r="AMX12" s="371" t="s">
        <v>2169</v>
      </c>
      <c r="AMY12" s="365">
        <v>34944</v>
      </c>
      <c r="AMZ12" s="1071" t="s">
        <v>2169</v>
      </c>
      <c r="ANA12" s="371">
        <v>12</v>
      </c>
      <c r="ANB12" s="371">
        <v>20</v>
      </c>
      <c r="ANC12" s="371">
        <v>40</v>
      </c>
      <c r="AND12" s="371">
        <v>20</v>
      </c>
      <c r="ANE12" s="371" t="s">
        <v>2169</v>
      </c>
      <c r="ANF12" s="365">
        <v>34780</v>
      </c>
      <c r="ANG12" s="1071" t="s">
        <v>2169</v>
      </c>
      <c r="ANH12" s="370">
        <v>443</v>
      </c>
      <c r="ANI12" s="370">
        <v>1480</v>
      </c>
      <c r="ANJ12" s="376">
        <v>0.29932432432432432</v>
      </c>
      <c r="ANK12" s="376">
        <v>0.27653655556563783</v>
      </c>
      <c r="ANL12" s="376">
        <v>0.32315113581879712</v>
      </c>
      <c r="ANM12" s="370">
        <v>479</v>
      </c>
      <c r="ANN12" s="370">
        <v>1517</v>
      </c>
      <c r="ANO12" s="376">
        <v>0.3157547791694133</v>
      </c>
      <c r="ANP12" s="376">
        <v>0.29285476466009502</v>
      </c>
      <c r="ANQ12" s="376">
        <v>0.3395855552970784</v>
      </c>
      <c r="ANR12" s="370">
        <v>463</v>
      </c>
      <c r="ANS12" s="370">
        <v>1519</v>
      </c>
      <c r="ANT12" s="376">
        <v>0.30480579328505597</v>
      </c>
      <c r="ANU12" s="376">
        <v>0.28217306767345735</v>
      </c>
      <c r="ANV12" s="1071">
        <v>0.32842329705959505</v>
      </c>
      <c r="ANW12" s="69">
        <v>448</v>
      </c>
      <c r="ANX12" s="69">
        <v>1480</v>
      </c>
      <c r="ANY12" s="376">
        <v>0.30270270270270272</v>
      </c>
      <c r="ANZ12" s="376">
        <v>0.27983182926901234</v>
      </c>
      <c r="AOA12" s="376">
        <v>0.32659512657023015</v>
      </c>
      <c r="AOB12" s="69">
        <v>476</v>
      </c>
      <c r="AOC12" s="69">
        <v>1517</v>
      </c>
      <c r="AOD12" s="376">
        <v>0.3137771918259723</v>
      </c>
      <c r="AOE12" s="376">
        <v>0.29092170590966498</v>
      </c>
      <c r="AOF12" s="376">
        <v>0.33757342964633319</v>
      </c>
      <c r="AOG12" s="69">
        <v>456</v>
      </c>
      <c r="AOH12" s="69">
        <v>1519</v>
      </c>
      <c r="AOI12" s="376">
        <v>0.30019749835418036</v>
      </c>
      <c r="AOJ12" s="376">
        <v>0.27767563985714283</v>
      </c>
      <c r="AOK12" s="1071">
        <v>0.32372738441429533</v>
      </c>
      <c r="AOL12" s="704">
        <v>9.6774193548387094E-2</v>
      </c>
      <c r="AOM12" s="704">
        <v>8.2578332565082513E-2</v>
      </c>
      <c r="AON12" s="704">
        <v>0.11310955792991299</v>
      </c>
      <c r="AOO12" s="1037">
        <v>139.755004869603</v>
      </c>
      <c r="AOP12" s="1037">
        <v>1444.13505031923</v>
      </c>
      <c r="AOQ12" s="704">
        <v>9.7489784004670205E-2</v>
      </c>
      <c r="AOR12" s="704">
        <v>8.3208992751192395E-2</v>
      </c>
      <c r="AOS12" s="704">
        <v>0.113916978630431</v>
      </c>
      <c r="AOT12" s="1037">
        <v>140.084910762574</v>
      </c>
      <c r="AOU12" s="1037">
        <v>1436.9188750676001</v>
      </c>
      <c r="AOV12" s="704">
        <v>5.0632911392405104E-2</v>
      </c>
      <c r="AOW12" s="704">
        <v>4.0274813640813194E-2</v>
      </c>
      <c r="AOX12" s="704">
        <v>6.3478760750078897E-2</v>
      </c>
      <c r="AOY12" s="1037">
        <v>70.0728051391863</v>
      </c>
      <c r="AOZ12" s="1037">
        <v>1383.9379014989299</v>
      </c>
      <c r="APA12" s="704">
        <v>5.2728954671600395E-2</v>
      </c>
      <c r="APB12" s="704">
        <v>4.2272658998184401E-2</v>
      </c>
      <c r="APC12" s="704">
        <v>6.5594510954221294E-2</v>
      </c>
      <c r="APD12" s="1037">
        <v>75.005150214592305</v>
      </c>
      <c r="APE12" s="1037">
        <v>1422.4660944206</v>
      </c>
      <c r="APF12" s="704">
        <v>4.4999999999999998E-2</v>
      </c>
      <c r="APG12" s="704">
        <v>3.5433755928006502E-2</v>
      </c>
      <c r="APH12" s="704">
        <v>5.6996286058137405E-2</v>
      </c>
      <c r="API12" s="1037">
        <v>64.561710794297397</v>
      </c>
      <c r="APJ12" s="1041">
        <v>1434.70468431772</v>
      </c>
      <c r="APK12" s="1036">
        <v>4.0540540540540501E-2</v>
      </c>
      <c r="APL12" s="1036">
        <v>3.1425292490169399E-2</v>
      </c>
      <c r="APM12" s="1036">
        <v>5.21573883046852E-2</v>
      </c>
      <c r="APN12" s="1041">
        <v>57.050727487219802</v>
      </c>
      <c r="APO12" s="1066">
        <v>1407.25127801809</v>
      </c>
      <c r="APP12" s="755" t="s">
        <v>576</v>
      </c>
      <c r="APQ12" s="755" t="s">
        <v>576</v>
      </c>
      <c r="APR12" s="755" t="s">
        <v>576</v>
      </c>
      <c r="APS12" s="755" t="s">
        <v>576</v>
      </c>
      <c r="APT12" s="755" t="s">
        <v>576</v>
      </c>
      <c r="APU12" s="755" t="s">
        <v>576</v>
      </c>
      <c r="APV12" s="755" t="s">
        <v>576</v>
      </c>
      <c r="APW12" s="913" t="s">
        <v>576</v>
      </c>
      <c r="APX12" s="756" t="s">
        <v>576</v>
      </c>
      <c r="APY12" s="756" t="s">
        <v>576</v>
      </c>
      <c r="APZ12" s="756" t="s">
        <v>576</v>
      </c>
      <c r="AQA12" s="756" t="s">
        <v>576</v>
      </c>
      <c r="AQB12" s="756" t="s">
        <v>576</v>
      </c>
      <c r="AQC12" s="756" t="s">
        <v>576</v>
      </c>
      <c r="AQD12" s="756" t="s">
        <v>576</v>
      </c>
      <c r="AQE12" s="913" t="s">
        <v>576</v>
      </c>
      <c r="AQF12" s="755" t="s">
        <v>576</v>
      </c>
      <c r="AQG12" s="755" t="s">
        <v>576</v>
      </c>
      <c r="AQH12" s="755" t="s">
        <v>576</v>
      </c>
      <c r="AQI12" s="755" t="s">
        <v>576</v>
      </c>
      <c r="AQJ12" s="755" t="s">
        <v>576</v>
      </c>
      <c r="AQK12" s="755" t="s">
        <v>576</v>
      </c>
      <c r="AQL12" s="755" t="s">
        <v>576</v>
      </c>
      <c r="AQM12" s="913" t="s">
        <v>576</v>
      </c>
      <c r="AQN12" s="755" t="s">
        <v>576</v>
      </c>
      <c r="AQO12" s="755" t="s">
        <v>576</v>
      </c>
      <c r="AQP12" s="755" t="s">
        <v>576</v>
      </c>
      <c r="AQQ12" s="755" t="s">
        <v>576</v>
      </c>
      <c r="AQR12" s="755" t="s">
        <v>576</v>
      </c>
      <c r="AQS12" s="755" t="s">
        <v>576</v>
      </c>
      <c r="AQT12" s="755" t="s">
        <v>576</v>
      </c>
      <c r="AQU12" s="913" t="s">
        <v>576</v>
      </c>
      <c r="AQV12" s="772" t="s">
        <v>576</v>
      </c>
      <c r="AQW12" s="766" t="s">
        <v>576</v>
      </c>
      <c r="AQX12" s="766" t="s">
        <v>576</v>
      </c>
      <c r="AQY12" s="766" t="s">
        <v>576</v>
      </c>
      <c r="AQZ12" s="766" t="s">
        <v>576</v>
      </c>
      <c r="ARA12" s="766" t="s">
        <v>576</v>
      </c>
      <c r="ARB12" s="766" t="s">
        <v>576</v>
      </c>
      <c r="ARC12" s="766" t="s">
        <v>576</v>
      </c>
      <c r="ARD12" s="766" t="s">
        <v>576</v>
      </c>
      <c r="ARE12" s="766" t="s">
        <v>576</v>
      </c>
      <c r="ARF12" s="766" t="s">
        <v>576</v>
      </c>
      <c r="ARG12" s="913" t="s">
        <v>576</v>
      </c>
      <c r="ARH12" s="775">
        <v>11533</v>
      </c>
      <c r="ARI12" s="775">
        <v>580</v>
      </c>
      <c r="ARJ12" s="769">
        <v>5.0290470822856155E-2</v>
      </c>
      <c r="ARK12" s="775">
        <v>7541</v>
      </c>
      <c r="ARL12" s="775">
        <v>372</v>
      </c>
      <c r="ARM12" s="769">
        <v>4.9330327542766214E-2</v>
      </c>
      <c r="ARN12" s="775">
        <v>256</v>
      </c>
      <c r="ARO12" s="775">
        <v>80</v>
      </c>
      <c r="ARP12" s="769">
        <v>0.3125</v>
      </c>
      <c r="ARQ12" s="726">
        <v>176</v>
      </c>
      <c r="ARR12" s="726">
        <v>56</v>
      </c>
      <c r="ARS12" s="1072">
        <v>0.31818181818181818</v>
      </c>
      <c r="ART12" s="766" t="s">
        <v>576</v>
      </c>
      <c r="ARU12" s="766" t="s">
        <v>576</v>
      </c>
      <c r="ARV12" s="766" t="s">
        <v>576</v>
      </c>
      <c r="ARW12" s="766" t="s">
        <v>576</v>
      </c>
      <c r="ARX12" s="766" t="s">
        <v>576</v>
      </c>
      <c r="ARY12" s="766" t="s">
        <v>576</v>
      </c>
      <c r="ARZ12" s="766" t="s">
        <v>576</v>
      </c>
      <c r="ASA12" s="766" t="s">
        <v>576</v>
      </c>
      <c r="ASB12" s="766" t="s">
        <v>576</v>
      </c>
      <c r="ASC12" s="766" t="s">
        <v>576</v>
      </c>
      <c r="ASD12" s="766" t="s">
        <v>576</v>
      </c>
      <c r="ASE12" s="766" t="s">
        <v>576</v>
      </c>
      <c r="ASF12" s="766" t="s">
        <v>576</v>
      </c>
      <c r="ASG12" s="766" t="s">
        <v>576</v>
      </c>
      <c r="ASH12" s="766" t="s">
        <v>576</v>
      </c>
      <c r="ASI12" s="766" t="s">
        <v>576</v>
      </c>
      <c r="ASJ12" s="766" t="s">
        <v>576</v>
      </c>
      <c r="ASK12" s="766" t="s">
        <v>576</v>
      </c>
      <c r="ASL12" s="766" t="s">
        <v>576</v>
      </c>
      <c r="ASM12" s="766" t="s">
        <v>576</v>
      </c>
      <c r="ASN12" s="766" t="s">
        <v>576</v>
      </c>
      <c r="ASO12" s="766" t="s">
        <v>576</v>
      </c>
      <c r="ASP12" s="766" t="s">
        <v>576</v>
      </c>
      <c r="ASQ12" s="766" t="s">
        <v>576</v>
      </c>
      <c r="ASR12" s="766" t="s">
        <v>576</v>
      </c>
      <c r="ASS12" s="766" t="s">
        <v>576</v>
      </c>
      <c r="AST12" s="766" t="s">
        <v>576</v>
      </c>
      <c r="ASU12" s="913" t="s">
        <v>576</v>
      </c>
      <c r="ASV12" s="768">
        <v>696</v>
      </c>
      <c r="ASW12" s="769">
        <v>7.0659898477157354E-2</v>
      </c>
      <c r="ASX12" s="768">
        <v>9109</v>
      </c>
      <c r="ASY12" s="769">
        <v>0.92477157360406093</v>
      </c>
      <c r="ASZ12" s="768">
        <v>36</v>
      </c>
      <c r="ATA12" s="769">
        <v>3.6548223350253805E-3</v>
      </c>
      <c r="ATB12" s="768">
        <v>9850</v>
      </c>
      <c r="ATC12" s="768">
        <v>455</v>
      </c>
      <c r="ATD12" s="769">
        <v>5.2784222737819027E-2</v>
      </c>
      <c r="ATE12" s="768">
        <v>8167</v>
      </c>
      <c r="ATF12" s="769">
        <v>0.94744779582366589</v>
      </c>
      <c r="ATG12" s="768">
        <v>1</v>
      </c>
      <c r="ATH12" s="769">
        <v>1.160092807424594E-4</v>
      </c>
      <c r="ATI12" s="768">
        <v>8620</v>
      </c>
      <c r="ATJ12" s="768">
        <v>24</v>
      </c>
      <c r="ATK12" s="769">
        <v>8.1355932203389825E-2</v>
      </c>
      <c r="ATL12" s="768">
        <v>270</v>
      </c>
      <c r="ATM12" s="769">
        <v>0.9152542372881356</v>
      </c>
      <c r="ATN12" s="768">
        <v>0</v>
      </c>
      <c r="ATO12" s="769">
        <v>0</v>
      </c>
      <c r="ATP12" s="768">
        <v>295</v>
      </c>
      <c r="ATQ12" s="768" t="s">
        <v>576</v>
      </c>
      <c r="ATR12" s="768" t="s">
        <v>576</v>
      </c>
      <c r="ATS12" s="768" t="s">
        <v>576</v>
      </c>
      <c r="ATT12" s="768" t="s">
        <v>576</v>
      </c>
      <c r="ATU12" s="768" t="s">
        <v>576</v>
      </c>
      <c r="ATV12" s="768" t="s">
        <v>576</v>
      </c>
      <c r="ATW12" s="1051" t="s">
        <v>576</v>
      </c>
      <c r="ATX12" s="933" t="s">
        <v>576</v>
      </c>
      <c r="ATY12" s="933" t="s">
        <v>576</v>
      </c>
      <c r="ATZ12" s="933" t="s">
        <v>576</v>
      </c>
      <c r="AUA12" s="933" t="s">
        <v>576</v>
      </c>
      <c r="AUB12" s="933" t="s">
        <v>576</v>
      </c>
      <c r="AUC12" s="933" t="s">
        <v>576</v>
      </c>
      <c r="AUD12" s="933" t="s">
        <v>576</v>
      </c>
      <c r="AUE12" s="933" t="s">
        <v>576</v>
      </c>
      <c r="AUF12" s="933" t="s">
        <v>576</v>
      </c>
      <c r="AUG12" s="933" t="s">
        <v>576</v>
      </c>
      <c r="AUH12" s="933" t="s">
        <v>576</v>
      </c>
      <c r="AUI12" s="933" t="s">
        <v>576</v>
      </c>
      <c r="AUJ12" s="933" t="s">
        <v>576</v>
      </c>
      <c r="AUK12" s="933" t="s">
        <v>576</v>
      </c>
      <c r="AUL12" s="933" t="s">
        <v>576</v>
      </c>
      <c r="AUM12" s="933" t="s">
        <v>576</v>
      </c>
      <c r="AUN12" s="933" t="s">
        <v>576</v>
      </c>
      <c r="AUO12" s="933" t="s">
        <v>576</v>
      </c>
      <c r="AUP12" s="933" t="s">
        <v>576</v>
      </c>
      <c r="AUQ12" s="913" t="s">
        <v>576</v>
      </c>
      <c r="AUR12" s="933" t="s">
        <v>576</v>
      </c>
      <c r="AUS12" s="933" t="s">
        <v>576</v>
      </c>
      <c r="AUT12" s="933" t="s">
        <v>576</v>
      </c>
      <c r="AUU12" s="933" t="s">
        <v>576</v>
      </c>
      <c r="AUV12" s="933" t="s">
        <v>576</v>
      </c>
      <c r="AUW12" s="933" t="s">
        <v>576</v>
      </c>
      <c r="AUX12" s="933" t="s">
        <v>576</v>
      </c>
      <c r="AUY12" s="933" t="s">
        <v>576</v>
      </c>
      <c r="AUZ12" s="933" t="s">
        <v>576</v>
      </c>
      <c r="AVA12" s="933" t="s">
        <v>576</v>
      </c>
      <c r="AVB12" s="933" t="s">
        <v>576</v>
      </c>
      <c r="AVC12" s="933" t="s">
        <v>576</v>
      </c>
      <c r="AVD12" s="933" t="s">
        <v>576</v>
      </c>
      <c r="AVE12" s="933" t="s">
        <v>576</v>
      </c>
      <c r="AVF12" s="933" t="s">
        <v>576</v>
      </c>
      <c r="AVG12" s="933" t="s">
        <v>576</v>
      </c>
      <c r="AVH12" s="933" t="s">
        <v>576</v>
      </c>
      <c r="AVI12" s="933" t="s">
        <v>576</v>
      </c>
      <c r="AVJ12" s="933" t="s">
        <v>576</v>
      </c>
      <c r="AVK12" s="913" t="s">
        <v>576</v>
      </c>
      <c r="AVL12" s="933" t="s">
        <v>576</v>
      </c>
      <c r="AVM12" s="933" t="s">
        <v>576</v>
      </c>
      <c r="AVN12" s="933" t="s">
        <v>576</v>
      </c>
      <c r="AVO12" s="933" t="s">
        <v>576</v>
      </c>
      <c r="AVP12" s="933" t="s">
        <v>576</v>
      </c>
      <c r="AVQ12" s="933" t="s">
        <v>576</v>
      </c>
      <c r="AVR12" s="933" t="s">
        <v>576</v>
      </c>
      <c r="AVS12" s="933" t="s">
        <v>576</v>
      </c>
      <c r="AVT12" s="933" t="s">
        <v>576</v>
      </c>
      <c r="AVU12" s="933" t="s">
        <v>576</v>
      </c>
      <c r="AVV12" s="933" t="s">
        <v>576</v>
      </c>
      <c r="AVW12" s="933" t="s">
        <v>576</v>
      </c>
      <c r="AVX12" s="933" t="s">
        <v>576</v>
      </c>
      <c r="AVY12" s="933" t="s">
        <v>576</v>
      </c>
      <c r="AVZ12" s="933" t="s">
        <v>576</v>
      </c>
      <c r="AWA12" s="933" t="s">
        <v>576</v>
      </c>
      <c r="AWB12" s="933" t="s">
        <v>576</v>
      </c>
      <c r="AWC12" s="933" t="s">
        <v>576</v>
      </c>
      <c r="AWD12" s="933" t="s">
        <v>576</v>
      </c>
      <c r="AWE12" s="913" t="s">
        <v>576</v>
      </c>
      <c r="AWF12" s="933" t="s">
        <v>576</v>
      </c>
      <c r="AWG12" s="933" t="s">
        <v>576</v>
      </c>
      <c r="AWH12" s="933" t="s">
        <v>576</v>
      </c>
      <c r="AWI12" s="933" t="s">
        <v>576</v>
      </c>
      <c r="AWJ12" s="933" t="s">
        <v>576</v>
      </c>
      <c r="AWK12" s="933" t="s">
        <v>576</v>
      </c>
      <c r="AWL12" s="933" t="s">
        <v>576</v>
      </c>
      <c r="AWM12" s="933" t="s">
        <v>576</v>
      </c>
      <c r="AWN12" s="933" t="s">
        <v>576</v>
      </c>
      <c r="AWO12" s="933" t="s">
        <v>576</v>
      </c>
      <c r="AWP12" s="933" t="s">
        <v>576</v>
      </c>
      <c r="AWQ12" s="933" t="s">
        <v>576</v>
      </c>
      <c r="AWR12" s="933" t="s">
        <v>576</v>
      </c>
      <c r="AWS12" s="933" t="s">
        <v>576</v>
      </c>
      <c r="AWT12" s="933" t="s">
        <v>576</v>
      </c>
      <c r="AWU12" s="933" t="s">
        <v>576</v>
      </c>
      <c r="AWV12" s="933" t="s">
        <v>576</v>
      </c>
      <c r="AWW12" s="933" t="s">
        <v>576</v>
      </c>
      <c r="AWX12" s="933" t="s">
        <v>576</v>
      </c>
      <c r="AWY12" s="913" t="s">
        <v>576</v>
      </c>
      <c r="AWZ12" s="1048">
        <v>1546</v>
      </c>
      <c r="AXA12" s="933">
        <v>12</v>
      </c>
      <c r="AXB12" s="933">
        <f t="shared" si="0"/>
        <v>1534</v>
      </c>
      <c r="AXC12" s="1048">
        <v>1366</v>
      </c>
      <c r="AXD12" s="904">
        <f t="shared" si="3"/>
        <v>0.88357050452781372</v>
      </c>
      <c r="AXE12" s="1049">
        <v>0.86699999999999999</v>
      </c>
      <c r="AXF12" s="1054">
        <v>0.89900000000000002</v>
      </c>
      <c r="AXG12" s="1048">
        <v>1574</v>
      </c>
      <c r="AXH12" s="933">
        <v>16</v>
      </c>
      <c r="AXI12" s="933">
        <v>1558</v>
      </c>
      <c r="AXJ12" s="1048">
        <v>1391</v>
      </c>
      <c r="AXK12" s="904">
        <f t="shared" si="1"/>
        <v>0.88373570520965694</v>
      </c>
      <c r="AXL12" s="904">
        <v>0.86699999999999999</v>
      </c>
      <c r="AXM12" s="1057">
        <v>0.89900000000000002</v>
      </c>
      <c r="AXN12" s="1048">
        <v>1501</v>
      </c>
      <c r="AXO12" s="933">
        <v>14</v>
      </c>
      <c r="AXP12" s="933">
        <v>1487</v>
      </c>
      <c r="AXQ12" s="1">
        <v>1339</v>
      </c>
      <c r="AXR12" s="904">
        <v>0.89207195203197864</v>
      </c>
      <c r="AXS12" s="931">
        <v>0.875</v>
      </c>
      <c r="AXT12" s="1074">
        <v>0.90700000000000003</v>
      </c>
    </row>
    <row r="13" spans="1:1320" ht="15" x14ac:dyDescent="0.25">
      <c r="A13" s="2056"/>
      <c r="B13" s="14" t="s">
        <v>625</v>
      </c>
      <c r="C13" s="973" t="s">
        <v>788</v>
      </c>
      <c r="D13" s="1">
        <v>34</v>
      </c>
      <c r="E13" s="1">
        <v>60</v>
      </c>
      <c r="F13" s="21">
        <v>0.56666666666666698</v>
      </c>
      <c r="G13" s="21">
        <v>0.44103438776125597</v>
      </c>
      <c r="H13" s="21">
        <v>0.68427603195313191</v>
      </c>
      <c r="I13" s="1">
        <v>26</v>
      </c>
      <c r="J13" s="1">
        <v>46</v>
      </c>
      <c r="K13" s="21">
        <v>0.565217391304348</v>
      </c>
      <c r="L13" s="21">
        <v>0.42247433694295</v>
      </c>
      <c r="M13" s="21">
        <v>0.69790737221980093</v>
      </c>
      <c r="N13" s="1">
        <v>32</v>
      </c>
      <c r="O13" s="1">
        <v>55</v>
      </c>
      <c r="P13" s="21">
        <v>0.58181818181818201</v>
      </c>
      <c r="Q13" s="21">
        <v>0.45033103735230801</v>
      </c>
      <c r="R13" s="21">
        <v>0.70262234246489697</v>
      </c>
      <c r="S13" s="1">
        <v>30</v>
      </c>
      <c r="T13" s="1">
        <v>50</v>
      </c>
      <c r="U13" s="21">
        <v>0.6</v>
      </c>
      <c r="V13" s="21">
        <v>0.46181437747589399</v>
      </c>
      <c r="W13" s="21">
        <v>0.723916102697435</v>
      </c>
      <c r="X13" s="1">
        <v>22</v>
      </c>
      <c r="Y13" s="1">
        <v>40</v>
      </c>
      <c r="Z13" s="21">
        <v>0.55000000000000004</v>
      </c>
      <c r="AA13" s="21">
        <v>0.39829091798932098</v>
      </c>
      <c r="AB13" s="21">
        <v>0.69294692189095097</v>
      </c>
      <c r="AC13" s="1">
        <v>15</v>
      </c>
      <c r="AD13" s="1">
        <v>33</v>
      </c>
      <c r="AE13" s="21">
        <v>0.45454545454545503</v>
      </c>
      <c r="AF13" s="21">
        <v>0.29842938513876099</v>
      </c>
      <c r="AG13" s="21">
        <v>0.62014061463782499</v>
      </c>
      <c r="AH13" s="1">
        <v>24</v>
      </c>
      <c r="AI13" s="1">
        <v>43</v>
      </c>
      <c r="AJ13" s="21">
        <v>0.55799999999999994</v>
      </c>
      <c r="AK13" s="21">
        <v>0.41107614452824104</v>
      </c>
      <c r="AL13" s="750">
        <v>0.69566690160829492</v>
      </c>
      <c r="AM13" s="1">
        <v>60</v>
      </c>
      <c r="AN13" s="1">
        <v>1689</v>
      </c>
      <c r="AO13" s="22">
        <v>35.5</v>
      </c>
      <c r="AP13" s="22">
        <v>27.1</v>
      </c>
      <c r="AQ13" s="22">
        <v>45.7</v>
      </c>
      <c r="AR13" s="311" t="s">
        <v>2154</v>
      </c>
      <c r="AS13" s="1">
        <v>46</v>
      </c>
      <c r="AT13" s="1">
        <v>1643</v>
      </c>
      <c r="AU13" s="22">
        <v>28</v>
      </c>
      <c r="AV13" s="22">
        <v>20.5</v>
      </c>
      <c r="AW13" s="22">
        <v>37.299999999999997</v>
      </c>
      <c r="AX13" s="311" t="s">
        <v>2154</v>
      </c>
      <c r="AY13" s="1">
        <v>55</v>
      </c>
      <c r="AZ13" s="1">
        <v>1652</v>
      </c>
      <c r="BA13" s="22">
        <v>33.299999999999997</v>
      </c>
      <c r="BB13" s="22">
        <v>25.1</v>
      </c>
      <c r="BC13" s="22">
        <v>43.3</v>
      </c>
      <c r="BD13" s="311" t="s">
        <v>2154</v>
      </c>
      <c r="BE13" s="1">
        <v>50</v>
      </c>
      <c r="BF13" s="1">
        <v>1709</v>
      </c>
      <c r="BG13" s="1">
        <v>29.3</v>
      </c>
      <c r="BH13" s="1">
        <v>21.7</v>
      </c>
      <c r="BI13" s="1">
        <v>38.6</v>
      </c>
      <c r="BJ13" s="311" t="s">
        <v>2154</v>
      </c>
      <c r="BK13" s="1">
        <v>40</v>
      </c>
      <c r="BL13" s="1">
        <v>1743</v>
      </c>
      <c r="BM13" s="1">
        <v>22.9</v>
      </c>
      <c r="BN13" s="1">
        <v>16.399999999999999</v>
      </c>
      <c r="BO13" s="1">
        <v>31.2</v>
      </c>
      <c r="BP13" s="311" t="s">
        <v>2154</v>
      </c>
      <c r="BQ13" s="1">
        <v>33</v>
      </c>
      <c r="BR13" s="1">
        <v>1780</v>
      </c>
      <c r="BS13" s="1">
        <v>18.5</v>
      </c>
      <c r="BT13" s="1">
        <v>12.8</v>
      </c>
      <c r="BU13" s="1">
        <v>26</v>
      </c>
      <c r="BV13" s="311" t="s">
        <v>2154</v>
      </c>
      <c r="BW13" s="1">
        <v>43</v>
      </c>
      <c r="BX13" s="1">
        <v>1745</v>
      </c>
      <c r="BY13" s="22">
        <v>24.641833810888301</v>
      </c>
      <c r="BZ13" s="22">
        <v>17.833417313448201</v>
      </c>
      <c r="CA13" s="313">
        <v>33.1923884300193</v>
      </c>
      <c r="CB13" s="968" t="s">
        <v>2154</v>
      </c>
      <c r="CC13" s="23">
        <v>106863</v>
      </c>
      <c r="CD13" s="23">
        <v>107723.72</v>
      </c>
      <c r="CE13" s="23">
        <v>108643.12</v>
      </c>
      <c r="CF13" s="23">
        <v>109557.41</v>
      </c>
      <c r="CG13" s="23">
        <v>110502.1</v>
      </c>
      <c r="CH13" s="23">
        <v>111468.4</v>
      </c>
      <c r="CI13" s="23">
        <v>112449.08</v>
      </c>
      <c r="CJ13" s="23">
        <v>113437.12</v>
      </c>
      <c r="CK13" s="23">
        <v>114440.93</v>
      </c>
      <c r="CL13" s="23">
        <v>115436.31</v>
      </c>
      <c r="CM13" s="23">
        <v>116424.48</v>
      </c>
      <c r="CN13" s="23">
        <v>117404.99</v>
      </c>
      <c r="CO13" s="23">
        <v>118369.98</v>
      </c>
      <c r="CP13" s="23">
        <v>119313.93</v>
      </c>
      <c r="CQ13" s="23">
        <v>120257.8</v>
      </c>
      <c r="CR13" s="23">
        <v>121204.59</v>
      </c>
      <c r="CS13" s="23">
        <v>122141.6</v>
      </c>
      <c r="CT13" s="23">
        <v>123071.97</v>
      </c>
      <c r="CU13" s="23">
        <v>124003.77</v>
      </c>
      <c r="CV13" s="23">
        <v>124932.99</v>
      </c>
      <c r="CW13" s="23">
        <v>125849.73</v>
      </c>
      <c r="CX13" s="23">
        <v>126749.92</v>
      </c>
      <c r="CY13" s="23">
        <v>127635.37</v>
      </c>
      <c r="CZ13" s="23">
        <v>128510.56</v>
      </c>
      <c r="DA13" s="23">
        <v>129374.04</v>
      </c>
      <c r="DB13" s="134">
        <v>130230.58</v>
      </c>
      <c r="DC13" s="137">
        <v>6100</v>
      </c>
      <c r="DD13" s="137">
        <v>6000</v>
      </c>
      <c r="DE13" s="137">
        <v>5900</v>
      </c>
      <c r="DF13" s="137">
        <v>5800</v>
      </c>
      <c r="DG13" s="137">
        <v>5800</v>
      </c>
      <c r="DH13" s="137">
        <v>5800</v>
      </c>
      <c r="DI13" s="137">
        <v>5800</v>
      </c>
      <c r="DJ13" s="137">
        <v>5900</v>
      </c>
      <c r="DK13" s="137">
        <v>5900</v>
      </c>
      <c r="DL13" s="137">
        <v>5900</v>
      </c>
      <c r="DM13" s="137">
        <v>5900</v>
      </c>
      <c r="DN13" s="137">
        <v>5900</v>
      </c>
      <c r="DO13" s="137">
        <v>5900</v>
      </c>
      <c r="DP13" s="137">
        <v>5900</v>
      </c>
      <c r="DQ13" s="137">
        <v>5900</v>
      </c>
      <c r="DR13" s="137">
        <v>5900</v>
      </c>
      <c r="DS13" s="137">
        <v>5900</v>
      </c>
      <c r="DT13" s="137">
        <v>5900</v>
      </c>
      <c r="DU13" s="137">
        <v>5900</v>
      </c>
      <c r="DV13" s="137">
        <v>5900</v>
      </c>
      <c r="DW13" s="137">
        <v>5900</v>
      </c>
      <c r="DX13" s="137">
        <v>5900</v>
      </c>
      <c r="DY13" s="137">
        <v>5900</v>
      </c>
      <c r="DZ13" s="137">
        <v>5900</v>
      </c>
      <c r="EA13" s="137">
        <v>6000</v>
      </c>
      <c r="EB13" s="135">
        <v>6000</v>
      </c>
      <c r="EC13" s="137">
        <v>6200</v>
      </c>
      <c r="ED13" s="137">
        <v>6300</v>
      </c>
      <c r="EE13" s="137">
        <v>6400</v>
      </c>
      <c r="EF13" s="137">
        <v>6500</v>
      </c>
      <c r="EG13" s="137">
        <v>6400</v>
      </c>
      <c r="EH13" s="137">
        <v>6300</v>
      </c>
      <c r="EI13" s="137">
        <v>6200</v>
      </c>
      <c r="EJ13" s="137">
        <v>6100</v>
      </c>
      <c r="EK13" s="137">
        <v>6000</v>
      </c>
      <c r="EL13" s="137">
        <v>6000</v>
      </c>
      <c r="EM13" s="137">
        <v>6000</v>
      </c>
      <c r="EN13" s="137">
        <v>6100</v>
      </c>
      <c r="EO13" s="137">
        <v>6100</v>
      </c>
      <c r="EP13" s="137">
        <v>6100</v>
      </c>
      <c r="EQ13" s="137">
        <v>6100</v>
      </c>
      <c r="ER13" s="137">
        <v>6100</v>
      </c>
      <c r="ES13" s="137">
        <v>6100</v>
      </c>
      <c r="ET13" s="137">
        <v>6100</v>
      </c>
      <c r="EU13" s="137">
        <v>6100</v>
      </c>
      <c r="EV13" s="137">
        <v>6100</v>
      </c>
      <c r="EW13" s="137">
        <v>6100</v>
      </c>
      <c r="EX13" s="137">
        <v>6100</v>
      </c>
      <c r="EY13" s="137">
        <v>6100</v>
      </c>
      <c r="EZ13" s="137">
        <v>6100</v>
      </c>
      <c r="FA13" s="137">
        <v>6100</v>
      </c>
      <c r="FB13" s="135">
        <v>6100</v>
      </c>
      <c r="FC13" s="137">
        <v>5500</v>
      </c>
      <c r="FD13" s="137">
        <v>5500</v>
      </c>
      <c r="FE13" s="137">
        <v>5600</v>
      </c>
      <c r="FF13" s="137">
        <v>5800</v>
      </c>
      <c r="FG13" s="137">
        <v>6100</v>
      </c>
      <c r="FH13" s="137">
        <v>6200</v>
      </c>
      <c r="FI13" s="137">
        <v>6400</v>
      </c>
      <c r="FJ13" s="137">
        <v>6500</v>
      </c>
      <c r="FK13" s="137">
        <v>6500</v>
      </c>
      <c r="FL13" s="137">
        <v>6500</v>
      </c>
      <c r="FM13" s="137">
        <v>6400</v>
      </c>
      <c r="FN13" s="137">
        <v>6300</v>
      </c>
      <c r="FO13" s="137">
        <v>6200</v>
      </c>
      <c r="FP13" s="137">
        <v>6100</v>
      </c>
      <c r="FQ13" s="137">
        <v>6100</v>
      </c>
      <c r="FR13" s="137">
        <v>6100</v>
      </c>
      <c r="FS13" s="137">
        <v>6200</v>
      </c>
      <c r="FT13" s="137">
        <v>6200</v>
      </c>
      <c r="FU13" s="137">
        <v>6200</v>
      </c>
      <c r="FV13" s="137">
        <v>6200</v>
      </c>
      <c r="FW13" s="137">
        <v>6300</v>
      </c>
      <c r="FX13" s="137">
        <v>6300</v>
      </c>
      <c r="FY13" s="137">
        <v>6300</v>
      </c>
      <c r="FZ13" s="137">
        <v>6300</v>
      </c>
      <c r="GA13" s="137">
        <v>6300</v>
      </c>
      <c r="GB13" s="135">
        <v>6200</v>
      </c>
      <c r="GC13" s="137">
        <v>5700</v>
      </c>
      <c r="GD13" s="137">
        <v>5700</v>
      </c>
      <c r="GE13" s="137">
        <v>5600</v>
      </c>
      <c r="GF13" s="137">
        <v>5500</v>
      </c>
      <c r="GG13" s="137">
        <v>5400</v>
      </c>
      <c r="GH13" s="137">
        <v>5500</v>
      </c>
      <c r="GI13" s="137">
        <v>5500</v>
      </c>
      <c r="GJ13" s="137">
        <v>5600</v>
      </c>
      <c r="GK13" s="137">
        <v>5800</v>
      </c>
      <c r="GL13" s="137">
        <v>6100</v>
      </c>
      <c r="GM13" s="137">
        <v>6200</v>
      </c>
      <c r="GN13" s="137">
        <v>6300</v>
      </c>
      <c r="GO13" s="137">
        <v>6400</v>
      </c>
      <c r="GP13" s="137">
        <v>6500</v>
      </c>
      <c r="GQ13" s="137">
        <v>6400</v>
      </c>
      <c r="GR13" s="137">
        <v>6300</v>
      </c>
      <c r="GS13" s="137">
        <v>6300</v>
      </c>
      <c r="GT13" s="137">
        <v>6200</v>
      </c>
      <c r="GU13" s="137">
        <v>6100</v>
      </c>
      <c r="GV13" s="137">
        <v>6100</v>
      </c>
      <c r="GW13" s="137">
        <v>6200</v>
      </c>
      <c r="GX13" s="137">
        <v>6200</v>
      </c>
      <c r="GY13" s="137">
        <v>6200</v>
      </c>
      <c r="GZ13" s="137">
        <v>6200</v>
      </c>
      <c r="HA13" s="137">
        <v>6300</v>
      </c>
      <c r="HB13" s="135">
        <v>6300</v>
      </c>
      <c r="HC13" s="126">
        <v>0.55319148936170215</v>
      </c>
      <c r="HD13" s="22">
        <v>0.36136304714034773</v>
      </c>
      <c r="HE13" s="22">
        <v>0.81055370389627712</v>
      </c>
      <c r="HF13" s="23">
        <v>26</v>
      </c>
      <c r="HG13" s="23">
        <v>47000</v>
      </c>
      <c r="HH13" s="22">
        <v>0.5</v>
      </c>
      <c r="HI13" s="22">
        <v>0.32035943447263465</v>
      </c>
      <c r="HJ13" s="22">
        <v>0.74396036653652509</v>
      </c>
      <c r="HK13" s="23">
        <v>24</v>
      </c>
      <c r="HL13" s="23">
        <v>48000</v>
      </c>
      <c r="HM13" s="22">
        <v>0.18708296089966117</v>
      </c>
      <c r="HN13" s="22">
        <v>8.5546242696038721E-2</v>
      </c>
      <c r="HO13" s="22">
        <v>0.35514173512002761</v>
      </c>
      <c r="HP13" s="23">
        <v>9</v>
      </c>
      <c r="HQ13" s="23">
        <v>48107</v>
      </c>
      <c r="HR13" s="22">
        <v>0.57565789473684204</v>
      </c>
      <c r="HS13" s="22">
        <v>0.38252049045759728</v>
      </c>
      <c r="HT13" s="22">
        <v>0.83198593633363882</v>
      </c>
      <c r="HU13" s="23">
        <v>28</v>
      </c>
      <c r="HV13" s="23">
        <v>48640</v>
      </c>
      <c r="HW13" s="22">
        <v>1.2664692064140537</v>
      </c>
      <c r="HX13" s="22">
        <v>0.97099467850418919</v>
      </c>
      <c r="HY13" s="22">
        <v>1.6235563655550247</v>
      </c>
      <c r="HZ13" s="23">
        <v>62</v>
      </c>
      <c r="IA13" s="134">
        <v>48955</v>
      </c>
      <c r="IB13" s="25" t="s">
        <v>576</v>
      </c>
      <c r="IC13" s="25" t="s">
        <v>576</v>
      </c>
      <c r="ID13" s="25" t="s">
        <v>576</v>
      </c>
      <c r="IE13" s="25" t="s">
        <v>576</v>
      </c>
      <c r="IF13" s="25" t="s">
        <v>576</v>
      </c>
      <c r="IG13" s="22">
        <v>0.42857142857142899</v>
      </c>
      <c r="IH13" s="22">
        <v>0.26529246906277898</v>
      </c>
      <c r="II13" s="22">
        <v>0.65511695377435497</v>
      </c>
      <c r="IJ13" s="1">
        <v>21</v>
      </c>
      <c r="IK13" s="1">
        <v>49000</v>
      </c>
      <c r="IL13" s="22">
        <v>0.60177211512523099</v>
      </c>
      <c r="IM13" s="22">
        <v>0.40301622995057002</v>
      </c>
      <c r="IN13" s="22">
        <v>0.86424513785948798</v>
      </c>
      <c r="IO13" s="1">
        <v>29</v>
      </c>
      <c r="IP13" s="1">
        <v>48191</v>
      </c>
      <c r="IQ13" s="22">
        <v>0.59621710526315796</v>
      </c>
      <c r="IR13" s="22">
        <v>0.39929595266340301</v>
      </c>
      <c r="IS13" s="22">
        <v>0.85626721707620501</v>
      </c>
      <c r="IT13" s="1">
        <v>29</v>
      </c>
      <c r="IU13" s="1">
        <v>48640</v>
      </c>
      <c r="IV13" s="22">
        <v>1.0972264553489799</v>
      </c>
      <c r="IW13" s="22">
        <v>0.82427028289230397</v>
      </c>
      <c r="IX13" s="22">
        <v>1.43164251536545</v>
      </c>
      <c r="IY13" s="1">
        <v>54</v>
      </c>
      <c r="IZ13" s="394">
        <v>49215</v>
      </c>
      <c r="JA13" s="26">
        <v>0.319148936170213</v>
      </c>
      <c r="JB13" s="26">
        <v>0.17862523686772999</v>
      </c>
      <c r="JC13" s="26">
        <v>0.52638763556352897</v>
      </c>
      <c r="JD13" s="23">
        <v>15</v>
      </c>
      <c r="JE13" s="23">
        <v>47000</v>
      </c>
      <c r="JF13" s="26">
        <v>0.183673469387755</v>
      </c>
      <c r="JG13" s="26">
        <v>8.3987206068945594E-2</v>
      </c>
      <c r="JH13" s="26">
        <v>0.348669458192228</v>
      </c>
      <c r="JI13" s="23">
        <v>9</v>
      </c>
      <c r="JJ13" s="23">
        <v>49000</v>
      </c>
      <c r="JK13" s="26">
        <v>8.3003050362100803E-2</v>
      </c>
      <c r="JL13" s="26">
        <v>2.2615537623753901E-2</v>
      </c>
      <c r="JM13" s="26">
        <v>0.21252077515311399</v>
      </c>
      <c r="JN13" s="23">
        <v>4</v>
      </c>
      <c r="JO13" s="23">
        <v>48191</v>
      </c>
      <c r="JP13" s="2055" t="s">
        <v>2083</v>
      </c>
      <c r="JQ13" s="2055"/>
      <c r="JR13" s="2055"/>
      <c r="JS13" s="2055"/>
      <c r="JT13" s="2055"/>
      <c r="JU13" s="26">
        <v>0.71116529513359705</v>
      </c>
      <c r="JV13" s="26">
        <v>0.495352685208163</v>
      </c>
      <c r="JW13" s="26">
        <v>0.989058770071788</v>
      </c>
      <c r="JX13" s="23">
        <v>35</v>
      </c>
      <c r="JY13" s="134">
        <v>49215</v>
      </c>
      <c r="JZ13" s="21">
        <v>0.54356206630686199</v>
      </c>
      <c r="KA13" s="21">
        <v>0.51636542013974696</v>
      </c>
      <c r="KB13" s="21">
        <v>0.57050142995468545</v>
      </c>
      <c r="KC13" s="23">
        <v>705</v>
      </c>
      <c r="KD13" s="23">
        <v>1297</v>
      </c>
      <c r="KE13" s="21">
        <v>0.60997547015535569</v>
      </c>
      <c r="KF13" s="21">
        <v>0.58233564728209375</v>
      </c>
      <c r="KG13" s="21">
        <v>0.63692658751275688</v>
      </c>
      <c r="KH13" s="23">
        <v>746</v>
      </c>
      <c r="KI13" s="23">
        <v>1223</v>
      </c>
      <c r="KJ13" s="21">
        <v>0.62822580645161286</v>
      </c>
      <c r="KK13" s="21">
        <v>0.60096953130683783</v>
      </c>
      <c r="KL13" s="21">
        <v>0.65469006079383141</v>
      </c>
      <c r="KM13" s="23">
        <v>779</v>
      </c>
      <c r="KN13" s="23">
        <v>1240</v>
      </c>
      <c r="KO13" s="21">
        <v>0.70376175548589337</v>
      </c>
      <c r="KP13" s="21">
        <v>0.67812752047886171</v>
      </c>
      <c r="KQ13" s="21">
        <v>0.72817280399972828</v>
      </c>
      <c r="KR13" s="23">
        <v>898</v>
      </c>
      <c r="KS13" s="1044">
        <v>1276</v>
      </c>
      <c r="KT13" s="919">
        <v>0.71899999999999997</v>
      </c>
      <c r="KU13" s="919">
        <v>0.69299999999999995</v>
      </c>
      <c r="KV13" s="919">
        <v>0.74299999999999999</v>
      </c>
      <c r="KW13" s="1044">
        <v>866</v>
      </c>
      <c r="KX13" s="1065">
        <v>1205</v>
      </c>
      <c r="KY13" s="1" t="s">
        <v>576</v>
      </c>
      <c r="KZ13" s="25" t="s">
        <v>576</v>
      </c>
      <c r="LA13" s="25" t="s">
        <v>576</v>
      </c>
      <c r="LB13" s="25" t="s">
        <v>576</v>
      </c>
      <c r="LC13" s="25" t="s">
        <v>576</v>
      </c>
      <c r="LD13" s="25" t="s">
        <v>576</v>
      </c>
      <c r="LE13" s="25" t="s">
        <v>576</v>
      </c>
      <c r="LF13" s="25" t="s">
        <v>576</v>
      </c>
      <c r="LG13" s="25" t="s">
        <v>576</v>
      </c>
      <c r="LH13" s="25" t="s">
        <v>576</v>
      </c>
      <c r="LI13" s="25" t="s">
        <v>576</v>
      </c>
      <c r="LJ13" s="25" t="s">
        <v>576</v>
      </c>
      <c r="LK13" s="25" t="s">
        <v>576</v>
      </c>
      <c r="LL13" s="25" t="s">
        <v>576</v>
      </c>
      <c r="LM13" s="25" t="s">
        <v>576</v>
      </c>
      <c r="LN13" s="25" t="s">
        <v>576</v>
      </c>
      <c r="LO13" s="25" t="s">
        <v>576</v>
      </c>
      <c r="LP13" s="25" t="s">
        <v>576</v>
      </c>
      <c r="LQ13" s="25" t="s">
        <v>576</v>
      </c>
      <c r="LR13" s="25" t="s">
        <v>576</v>
      </c>
      <c r="LS13" s="25" t="s">
        <v>576</v>
      </c>
      <c r="LT13" s="25" t="s">
        <v>576</v>
      </c>
      <c r="LU13" s="25" t="s">
        <v>576</v>
      </c>
      <c r="LV13" s="25" t="s">
        <v>576</v>
      </c>
      <c r="LW13" s="25" t="s">
        <v>576</v>
      </c>
      <c r="LX13" s="25" t="s">
        <v>576</v>
      </c>
      <c r="LY13" s="25" t="s">
        <v>576</v>
      </c>
      <c r="LZ13" s="25" t="s">
        <v>576</v>
      </c>
      <c r="MA13" s="25" t="s">
        <v>576</v>
      </c>
      <c r="MB13" s="25" t="s">
        <v>576</v>
      </c>
      <c r="MC13" s="25" t="s">
        <v>576</v>
      </c>
      <c r="MD13" s="25" t="s">
        <v>576</v>
      </c>
      <c r="ME13" s="25" t="s">
        <v>576</v>
      </c>
      <c r="MF13" s="25" t="s">
        <v>576</v>
      </c>
      <c r="MG13" s="25" t="s">
        <v>576</v>
      </c>
      <c r="MH13" s="25" t="s">
        <v>576</v>
      </c>
      <c r="MI13" s="25" t="s">
        <v>576</v>
      </c>
      <c r="MJ13" s="25" t="s">
        <v>576</v>
      </c>
      <c r="MK13" s="25" t="s">
        <v>576</v>
      </c>
      <c r="ML13" s="25" t="s">
        <v>576</v>
      </c>
      <c r="MM13" s="25" t="s">
        <v>576</v>
      </c>
      <c r="MN13" s="25" t="s">
        <v>576</v>
      </c>
      <c r="MO13" s="25" t="s">
        <v>576</v>
      </c>
      <c r="MP13" s="25" t="s">
        <v>576</v>
      </c>
      <c r="MQ13" s="25" t="s">
        <v>576</v>
      </c>
      <c r="MR13" s="25" t="s">
        <v>576</v>
      </c>
      <c r="MS13" s="25" t="s">
        <v>576</v>
      </c>
      <c r="MT13" s="25" t="s">
        <v>576</v>
      </c>
      <c r="MU13" s="25" t="s">
        <v>576</v>
      </c>
      <c r="MV13" s="25" t="s">
        <v>576</v>
      </c>
      <c r="MW13" s="25" t="s">
        <v>576</v>
      </c>
      <c r="MX13" s="25" t="s">
        <v>576</v>
      </c>
      <c r="MY13" s="25" t="s">
        <v>576</v>
      </c>
      <c r="MZ13" s="25" t="s">
        <v>576</v>
      </c>
      <c r="NA13" s="25" t="s">
        <v>576</v>
      </c>
      <c r="NB13" s="25" t="s">
        <v>576</v>
      </c>
      <c r="NC13" s="25" t="s">
        <v>576</v>
      </c>
      <c r="ND13" s="25" t="s">
        <v>576</v>
      </c>
      <c r="NE13" s="25" t="s">
        <v>576</v>
      </c>
      <c r="NF13" s="25" t="s">
        <v>576</v>
      </c>
      <c r="NG13" s="25" t="s">
        <v>576</v>
      </c>
      <c r="NH13" s="25" t="s">
        <v>576</v>
      </c>
      <c r="NI13" s="25" t="s">
        <v>576</v>
      </c>
      <c r="NJ13" s="25" t="s">
        <v>576</v>
      </c>
      <c r="NK13" s="25" t="s">
        <v>576</v>
      </c>
      <c r="NL13" s="25" t="s">
        <v>576</v>
      </c>
      <c r="NM13" s="25" t="s">
        <v>576</v>
      </c>
      <c r="NN13" s="25" t="s">
        <v>576</v>
      </c>
      <c r="NO13" s="25" t="s">
        <v>576</v>
      </c>
      <c r="NP13" s="25" t="s">
        <v>576</v>
      </c>
      <c r="NQ13" s="25" t="s">
        <v>576</v>
      </c>
      <c r="NR13" s="25" t="s">
        <v>576</v>
      </c>
      <c r="NS13" s="25" t="s">
        <v>576</v>
      </c>
      <c r="NT13" s="25" t="s">
        <v>576</v>
      </c>
      <c r="NU13" s="25" t="s">
        <v>576</v>
      </c>
      <c r="NV13" s="25" t="s">
        <v>576</v>
      </c>
      <c r="NW13" s="25" t="s">
        <v>576</v>
      </c>
      <c r="NX13" s="25" t="s">
        <v>576</v>
      </c>
      <c r="NY13" s="25" t="s">
        <v>576</v>
      </c>
      <c r="NZ13" s="25" t="s">
        <v>576</v>
      </c>
      <c r="OA13" s="25" t="s">
        <v>576</v>
      </c>
      <c r="OB13" s="25" t="s">
        <v>576</v>
      </c>
      <c r="OC13" s="25" t="s">
        <v>576</v>
      </c>
      <c r="OD13" s="25" t="s">
        <v>576</v>
      </c>
      <c r="OE13" s="25" t="s">
        <v>576</v>
      </c>
      <c r="OF13" s="25" t="s">
        <v>576</v>
      </c>
      <c r="OG13" s="25" t="s">
        <v>576</v>
      </c>
      <c r="OH13" s="967" t="s">
        <v>576</v>
      </c>
      <c r="OI13" s="1" t="s">
        <v>576</v>
      </c>
      <c r="OJ13" s="1" t="s">
        <v>576</v>
      </c>
      <c r="OK13" s="1" t="s">
        <v>576</v>
      </c>
      <c r="OL13" s="1" t="s">
        <v>576</v>
      </c>
      <c r="OM13" s="1" t="s">
        <v>576</v>
      </c>
      <c r="ON13" s="1" t="s">
        <v>576</v>
      </c>
      <c r="OO13" s="1" t="s">
        <v>576</v>
      </c>
      <c r="OP13" s="1" t="s">
        <v>576</v>
      </c>
      <c r="OQ13" s="1" t="s">
        <v>576</v>
      </c>
      <c r="OR13" s="1" t="s">
        <v>576</v>
      </c>
      <c r="OS13" s="1" t="s">
        <v>576</v>
      </c>
      <c r="OT13" s="1" t="s">
        <v>576</v>
      </c>
      <c r="OU13" s="1" t="s">
        <v>576</v>
      </c>
      <c r="OV13" s="1" t="s">
        <v>576</v>
      </c>
      <c r="OW13" s="1" t="s">
        <v>576</v>
      </c>
      <c r="OX13" s="1" t="s">
        <v>576</v>
      </c>
      <c r="OY13" s="1" t="s">
        <v>576</v>
      </c>
      <c r="OZ13" s="1" t="s">
        <v>576</v>
      </c>
      <c r="PA13" s="1" t="s">
        <v>576</v>
      </c>
      <c r="PB13" s="1" t="s">
        <v>576</v>
      </c>
      <c r="PC13" s="1" t="s">
        <v>576</v>
      </c>
      <c r="PD13" s="1" t="s">
        <v>576</v>
      </c>
      <c r="PE13" s="1" t="s">
        <v>576</v>
      </c>
      <c r="PF13" s="1" t="s">
        <v>576</v>
      </c>
      <c r="PG13" s="1" t="s">
        <v>576</v>
      </c>
      <c r="PH13" s="1" t="s">
        <v>576</v>
      </c>
      <c r="PI13" s="1" t="s">
        <v>576</v>
      </c>
      <c r="PJ13" s="1" t="s">
        <v>576</v>
      </c>
      <c r="PK13" s="1" t="s">
        <v>576</v>
      </c>
      <c r="PL13" s="914" t="s">
        <v>576</v>
      </c>
      <c r="PM13" s="914" t="s">
        <v>576</v>
      </c>
      <c r="PN13" s="914" t="s">
        <v>576</v>
      </c>
      <c r="PO13" s="914" t="s">
        <v>576</v>
      </c>
      <c r="PP13" s="914" t="s">
        <v>576</v>
      </c>
      <c r="PQ13" s="913" t="s">
        <v>576</v>
      </c>
      <c r="PR13" s="1">
        <v>684</v>
      </c>
      <c r="PS13" s="1">
        <v>1102</v>
      </c>
      <c r="PT13" s="21">
        <v>0.62068965517241403</v>
      </c>
      <c r="PU13" s="21">
        <v>0.59166929291823667</v>
      </c>
      <c r="PV13" s="21">
        <v>0.64887151686806954</v>
      </c>
      <c r="PW13" s="1">
        <v>647</v>
      </c>
      <c r="PX13" s="1">
        <v>1035</v>
      </c>
      <c r="PY13" s="21">
        <v>0.62512077294685997</v>
      </c>
      <c r="PZ13" s="21">
        <v>0.59521694946247794</v>
      </c>
      <c r="QA13" s="21">
        <v>0.65409924580568202</v>
      </c>
      <c r="QB13" s="1">
        <v>642</v>
      </c>
      <c r="QC13" s="1">
        <v>1073</v>
      </c>
      <c r="QD13" s="21">
        <v>0.598322460391426</v>
      </c>
      <c r="QE13" s="21">
        <v>0.56868910026105701</v>
      </c>
      <c r="QF13" s="750">
        <v>0.62725432137417403</v>
      </c>
      <c r="QG13" s="838" t="s">
        <v>576</v>
      </c>
      <c r="QH13" s="838" t="s">
        <v>576</v>
      </c>
      <c r="QI13" s="838" t="s">
        <v>576</v>
      </c>
      <c r="QJ13" s="838" t="s">
        <v>576</v>
      </c>
      <c r="QK13" s="838" t="s">
        <v>576</v>
      </c>
      <c r="QL13" s="838" t="s">
        <v>576</v>
      </c>
      <c r="QM13" s="838" t="s">
        <v>576</v>
      </c>
      <c r="QN13" s="838" t="s">
        <v>576</v>
      </c>
      <c r="QO13" s="838" t="s">
        <v>576</v>
      </c>
      <c r="QP13" s="838" t="s">
        <v>576</v>
      </c>
      <c r="QQ13" s="838" t="s">
        <v>576</v>
      </c>
      <c r="QR13" s="838" t="s">
        <v>576</v>
      </c>
      <c r="QS13" s="838" t="s">
        <v>576</v>
      </c>
      <c r="QT13" s="838" t="s">
        <v>576</v>
      </c>
      <c r="QU13" s="838" t="s">
        <v>576</v>
      </c>
      <c r="QV13" s="838" t="s">
        <v>576</v>
      </c>
      <c r="QW13" s="838" t="s">
        <v>576</v>
      </c>
      <c r="QX13" s="838" t="s">
        <v>576</v>
      </c>
      <c r="QY13" s="838" t="s">
        <v>576</v>
      </c>
      <c r="QZ13" s="838" t="s">
        <v>576</v>
      </c>
      <c r="RA13" s="750" t="s">
        <v>576</v>
      </c>
      <c r="RB13" s="25" t="s">
        <v>576</v>
      </c>
      <c r="RC13" s="1" t="s">
        <v>576</v>
      </c>
      <c r="RD13" s="1" t="s">
        <v>576</v>
      </c>
      <c r="RE13" s="1" t="s">
        <v>576</v>
      </c>
      <c r="RF13" s="1" t="s">
        <v>576</v>
      </c>
      <c r="RG13" s="1" t="s">
        <v>576</v>
      </c>
      <c r="RH13" s="1" t="s">
        <v>576</v>
      </c>
      <c r="RI13" s="1" t="s">
        <v>576</v>
      </c>
      <c r="RJ13" s="1" t="s">
        <v>576</v>
      </c>
      <c r="RK13" s="1" t="s">
        <v>576</v>
      </c>
      <c r="RL13" s="1" t="s">
        <v>576</v>
      </c>
      <c r="RM13" s="1" t="s">
        <v>576</v>
      </c>
      <c r="RN13" s="1" t="s">
        <v>576</v>
      </c>
      <c r="RO13" s="1" t="s">
        <v>576</v>
      </c>
      <c r="RP13" s="1" t="s">
        <v>576</v>
      </c>
      <c r="RQ13" s="1" t="s">
        <v>576</v>
      </c>
      <c r="RR13" s="1" t="s">
        <v>576</v>
      </c>
      <c r="RS13" s="1" t="s">
        <v>576</v>
      </c>
      <c r="RT13" s="1" t="s">
        <v>576</v>
      </c>
      <c r="RU13" s="1" t="s">
        <v>576</v>
      </c>
      <c r="RV13" s="394" t="s">
        <v>576</v>
      </c>
      <c r="RW13" s="1" t="s">
        <v>576</v>
      </c>
      <c r="RX13" s="1" t="s">
        <v>576</v>
      </c>
      <c r="RY13" s="1" t="s">
        <v>576</v>
      </c>
      <c r="RZ13" s="1" t="s">
        <v>576</v>
      </c>
      <c r="SA13" s="1" t="s">
        <v>576</v>
      </c>
      <c r="SB13" s="1" t="s">
        <v>576</v>
      </c>
      <c r="SC13" s="1" t="s">
        <v>576</v>
      </c>
      <c r="SD13" s="1" t="s">
        <v>576</v>
      </c>
      <c r="SE13" s="1" t="s">
        <v>576</v>
      </c>
      <c r="SF13" s="1" t="s">
        <v>576</v>
      </c>
      <c r="SG13" s="1" t="s">
        <v>576</v>
      </c>
      <c r="SH13" s="1" t="s">
        <v>576</v>
      </c>
      <c r="SI13" s="1" t="s">
        <v>576</v>
      </c>
      <c r="SJ13" s="1" t="s">
        <v>576</v>
      </c>
      <c r="SK13" s="1" t="s">
        <v>576</v>
      </c>
      <c r="SL13" s="1" t="s">
        <v>576</v>
      </c>
      <c r="SM13" s="1" t="s">
        <v>576</v>
      </c>
      <c r="SN13" s="1" t="s">
        <v>576</v>
      </c>
      <c r="SO13" s="1" t="s">
        <v>576</v>
      </c>
      <c r="SP13" s="1" t="s">
        <v>576</v>
      </c>
      <c r="SQ13" s="394" t="s">
        <v>576</v>
      </c>
      <c r="SR13" s="1" t="s">
        <v>576</v>
      </c>
      <c r="SS13" s="1" t="s">
        <v>576</v>
      </c>
      <c r="ST13" s="1" t="s">
        <v>576</v>
      </c>
      <c r="SU13" s="1" t="s">
        <v>576</v>
      </c>
      <c r="SV13" s="1" t="s">
        <v>576</v>
      </c>
      <c r="SW13" s="1" t="s">
        <v>576</v>
      </c>
      <c r="SX13" s="1" t="s">
        <v>576</v>
      </c>
      <c r="SY13" s="1" t="s">
        <v>576</v>
      </c>
      <c r="SZ13" s="1" t="s">
        <v>576</v>
      </c>
      <c r="TA13" s="1" t="s">
        <v>576</v>
      </c>
      <c r="TB13" s="1" t="s">
        <v>576</v>
      </c>
      <c r="TC13" s="1" t="s">
        <v>576</v>
      </c>
      <c r="TD13" s="1" t="s">
        <v>576</v>
      </c>
      <c r="TE13" s="1" t="s">
        <v>576</v>
      </c>
      <c r="TF13" s="1" t="s">
        <v>576</v>
      </c>
      <c r="TG13" s="1" t="s">
        <v>576</v>
      </c>
      <c r="TH13" s="1" t="s">
        <v>576</v>
      </c>
      <c r="TI13" s="1" t="s">
        <v>576</v>
      </c>
      <c r="TJ13" s="1" t="s">
        <v>576</v>
      </c>
      <c r="TK13" s="1" t="s">
        <v>576</v>
      </c>
      <c r="TL13" s="394" t="s">
        <v>576</v>
      </c>
      <c r="TM13" s="1">
        <v>3509.4</v>
      </c>
      <c r="TN13" s="1">
        <v>3169.7</v>
      </c>
      <c r="TO13" s="1">
        <v>3875.6</v>
      </c>
      <c r="TP13" s="1">
        <v>390</v>
      </c>
      <c r="TQ13" s="394">
        <v>11113</v>
      </c>
      <c r="TR13" s="1">
        <v>4973.1000000000004</v>
      </c>
      <c r="TS13" s="1">
        <v>4564.7</v>
      </c>
      <c r="TT13" s="1">
        <v>5408.3</v>
      </c>
      <c r="TU13" s="1">
        <v>546</v>
      </c>
      <c r="TV13" s="394">
        <v>10979</v>
      </c>
      <c r="TW13" s="1">
        <v>5720.1</v>
      </c>
      <c r="TX13" s="1">
        <v>5279.3</v>
      </c>
      <c r="TY13" s="1">
        <v>6187.8</v>
      </c>
      <c r="TZ13" s="1">
        <v>622</v>
      </c>
      <c r="UA13" s="394">
        <v>10874</v>
      </c>
      <c r="UB13" s="22">
        <v>6244.1314549999997</v>
      </c>
      <c r="UC13" s="22">
        <v>5778.5006030000004</v>
      </c>
      <c r="UD13" s="22">
        <v>6737.2926550000002</v>
      </c>
      <c r="UE13" s="1">
        <v>665</v>
      </c>
      <c r="UF13" s="394">
        <v>10650</v>
      </c>
      <c r="UG13" s="22">
        <v>5480.2313454062769</v>
      </c>
      <c r="UH13" s="22">
        <v>5042.5026698375577</v>
      </c>
      <c r="UI13" s="22">
        <v>5945.7849183411054</v>
      </c>
      <c r="UJ13" s="1">
        <v>578</v>
      </c>
      <c r="UK13" s="966">
        <v>10547</v>
      </c>
      <c r="UL13" s="1">
        <v>4029</v>
      </c>
      <c r="UM13" s="1">
        <v>3516.4</v>
      </c>
      <c r="UN13" s="1">
        <v>4595.3999999999996</v>
      </c>
      <c r="UO13" s="1">
        <v>222</v>
      </c>
      <c r="UP13" s="394">
        <v>5510</v>
      </c>
      <c r="UQ13" s="1">
        <v>6019.6</v>
      </c>
      <c r="UR13" s="1">
        <v>5382.9</v>
      </c>
      <c r="US13" s="1">
        <v>6711</v>
      </c>
      <c r="UT13" s="1">
        <v>325</v>
      </c>
      <c r="UU13" s="394">
        <v>5399</v>
      </c>
      <c r="UV13" s="1">
        <v>7117.6</v>
      </c>
      <c r="UW13" s="1">
        <v>6422.6</v>
      </c>
      <c r="UX13" s="1">
        <v>7867.4</v>
      </c>
      <c r="UY13" s="1">
        <v>383</v>
      </c>
      <c r="UZ13" s="394">
        <v>5381</v>
      </c>
      <c r="VA13" s="22">
        <v>7987.7699220000004</v>
      </c>
      <c r="VB13" s="22">
        <v>7240.2637880000002</v>
      </c>
      <c r="VC13" s="22">
        <v>8791.4907679999997</v>
      </c>
      <c r="VD13" s="1">
        <v>418</v>
      </c>
      <c r="VE13" s="394">
        <v>5233</v>
      </c>
      <c r="VF13" s="26">
        <v>6727.9483669078818</v>
      </c>
      <c r="VG13" s="27">
        <v>6035.6797264276511</v>
      </c>
      <c r="VH13" s="27">
        <v>7477.8489706847877</v>
      </c>
      <c r="VI13" s="1">
        <v>344</v>
      </c>
      <c r="VJ13" s="394">
        <v>5113</v>
      </c>
      <c r="VK13" s="1">
        <v>2998.4</v>
      </c>
      <c r="VL13" s="1">
        <v>2562.1</v>
      </c>
      <c r="VM13" s="1">
        <v>3487.7</v>
      </c>
      <c r="VN13" s="1">
        <v>168</v>
      </c>
      <c r="VO13" s="394">
        <v>5603</v>
      </c>
      <c r="VP13" s="1">
        <v>3960.6</v>
      </c>
      <c r="VQ13" s="1">
        <v>3455.6</v>
      </c>
      <c r="VR13" s="1">
        <v>4518.6000000000004</v>
      </c>
      <c r="VS13" s="1">
        <v>221</v>
      </c>
      <c r="VT13" s="394">
        <v>5580</v>
      </c>
      <c r="VU13" s="1">
        <v>4351</v>
      </c>
      <c r="VV13" s="1">
        <v>3816.8</v>
      </c>
      <c r="VW13" s="1">
        <v>4939</v>
      </c>
      <c r="VX13" s="1">
        <v>239</v>
      </c>
      <c r="VY13" s="394">
        <v>5493</v>
      </c>
      <c r="VZ13" s="22">
        <v>4559.7194019999997</v>
      </c>
      <c r="WA13" s="22">
        <v>4008.760526</v>
      </c>
      <c r="WB13" s="22">
        <v>5165.2484930000001</v>
      </c>
      <c r="WC13" s="1">
        <v>247</v>
      </c>
      <c r="WD13" s="394">
        <v>5417</v>
      </c>
      <c r="WE13" s="22">
        <v>4319.7341699999997</v>
      </c>
      <c r="WF13" s="22">
        <v>3783.9470099999999</v>
      </c>
      <c r="WG13" s="22">
        <v>4910.1224599999996</v>
      </c>
      <c r="WH13" s="1">
        <v>234</v>
      </c>
      <c r="WI13" s="394">
        <v>5434</v>
      </c>
      <c r="WJ13" s="25" t="s">
        <v>576</v>
      </c>
      <c r="WK13" s="9" t="s">
        <v>576</v>
      </c>
      <c r="WL13" s="9" t="s">
        <v>576</v>
      </c>
      <c r="WM13" s="9" t="s">
        <v>576</v>
      </c>
      <c r="WN13" s="9" t="s">
        <v>576</v>
      </c>
      <c r="WO13" s="9" t="s">
        <v>576</v>
      </c>
      <c r="WP13" s="9" t="s">
        <v>576</v>
      </c>
      <c r="WQ13" s="9" t="s">
        <v>576</v>
      </c>
      <c r="WR13" s="9" t="s">
        <v>576</v>
      </c>
      <c r="WS13" s="9" t="s">
        <v>576</v>
      </c>
      <c r="WT13" s="9" t="s">
        <v>576</v>
      </c>
      <c r="WU13" s="9" t="s">
        <v>576</v>
      </c>
      <c r="WV13" s="9" t="s">
        <v>576</v>
      </c>
      <c r="WW13" s="9" t="s">
        <v>576</v>
      </c>
      <c r="WX13" s="9" t="s">
        <v>576</v>
      </c>
      <c r="WY13" s="9" t="s">
        <v>576</v>
      </c>
      <c r="WZ13" s="9" t="s">
        <v>576</v>
      </c>
      <c r="XA13" s="9" t="s">
        <v>576</v>
      </c>
      <c r="XB13" s="9" t="s">
        <v>576</v>
      </c>
      <c r="XC13" s="9" t="s">
        <v>576</v>
      </c>
      <c r="XD13" s="9" t="s">
        <v>576</v>
      </c>
      <c r="XE13" s="9" t="s">
        <v>576</v>
      </c>
      <c r="XF13" s="9" t="s">
        <v>576</v>
      </c>
      <c r="XG13" s="9" t="s">
        <v>576</v>
      </c>
      <c r="XH13" s="9" t="s">
        <v>576</v>
      </c>
      <c r="XI13" s="9" t="s">
        <v>576</v>
      </c>
      <c r="XJ13" s="9" t="s">
        <v>576</v>
      </c>
      <c r="XK13" s="9" t="s">
        <v>576</v>
      </c>
      <c r="XL13" s="9" t="s">
        <v>576</v>
      </c>
      <c r="XM13" s="967" t="s">
        <v>576</v>
      </c>
      <c r="XN13" s="22">
        <v>66.547638370394395</v>
      </c>
      <c r="XO13" s="22">
        <v>47.750480941586403</v>
      </c>
      <c r="XP13" s="22">
        <v>90.281733072712896</v>
      </c>
      <c r="XQ13" s="1">
        <v>41</v>
      </c>
      <c r="XR13" s="1">
        <v>61610</v>
      </c>
      <c r="XS13" s="22">
        <v>61.509574450865202</v>
      </c>
      <c r="XT13" s="22">
        <v>43.5223433224796</v>
      </c>
      <c r="XU13" s="22">
        <v>84.429067208880994</v>
      </c>
      <c r="XV13" s="1">
        <v>38</v>
      </c>
      <c r="XW13" s="1">
        <v>61779</v>
      </c>
      <c r="XX13" s="22">
        <v>82.211654711050201</v>
      </c>
      <c r="XY13" s="22">
        <v>61.207416947952701</v>
      </c>
      <c r="XZ13" s="22">
        <v>108.095373994022</v>
      </c>
      <c r="YA13" s="1">
        <v>51</v>
      </c>
      <c r="YB13" s="1">
        <v>62035</v>
      </c>
      <c r="YC13" s="22">
        <v>88.167871627578904</v>
      </c>
      <c r="YD13" s="22">
        <v>66.415777283266905</v>
      </c>
      <c r="YE13" s="22">
        <v>114.764783616204</v>
      </c>
      <c r="YF13" s="1">
        <v>55</v>
      </c>
      <c r="YG13" s="1">
        <v>62381</v>
      </c>
      <c r="YH13" s="22">
        <v>77.848211874235403</v>
      </c>
      <c r="YI13" s="22">
        <v>57.587929798003401</v>
      </c>
      <c r="YJ13" s="22">
        <v>102.921682800965</v>
      </c>
      <c r="YK13" s="1">
        <v>49</v>
      </c>
      <c r="YL13" s="1">
        <v>62943</v>
      </c>
      <c r="YM13" s="22">
        <v>55.171978940067497</v>
      </c>
      <c r="YN13" s="22">
        <v>38.423674253485601</v>
      </c>
      <c r="YO13" s="22">
        <v>76.7332029659037</v>
      </c>
      <c r="YP13" s="1">
        <v>35</v>
      </c>
      <c r="YQ13" s="1">
        <v>63438</v>
      </c>
      <c r="YR13" s="22">
        <v>51.743602609131997</v>
      </c>
      <c r="YS13" s="22">
        <v>35.612104111602498</v>
      </c>
      <c r="YT13" s="22">
        <v>72.669596590023303</v>
      </c>
      <c r="YU13" s="1">
        <v>33</v>
      </c>
      <c r="YV13" s="1">
        <v>63776</v>
      </c>
      <c r="YW13" s="22">
        <v>57.726811763788099</v>
      </c>
      <c r="YX13" s="22">
        <v>40.639620117648199</v>
      </c>
      <c r="YY13" s="22">
        <v>79.571100075302297</v>
      </c>
      <c r="YZ13" s="1">
        <v>37</v>
      </c>
      <c r="ZA13" s="394">
        <v>64095</v>
      </c>
      <c r="ZB13" s="901">
        <v>13066</v>
      </c>
      <c r="ZC13" s="900">
        <v>4.4000000000000004E-2</v>
      </c>
      <c r="ZD13" s="900">
        <v>3.7000000000000005E-2</v>
      </c>
      <c r="ZE13" s="900">
        <v>8.0000000000000002E-3</v>
      </c>
      <c r="ZF13" s="899">
        <v>1259</v>
      </c>
      <c r="ZG13" s="900">
        <v>9.6000000000000002E-2</v>
      </c>
      <c r="ZH13" s="899">
        <v>12845</v>
      </c>
      <c r="ZI13" s="900">
        <v>4.4000000000000004E-2</v>
      </c>
      <c r="ZJ13" s="900">
        <v>3.7000000000000005E-2</v>
      </c>
      <c r="ZK13" s="900">
        <v>6.9999999999999993E-3</v>
      </c>
      <c r="ZL13" s="899">
        <v>445</v>
      </c>
      <c r="ZM13" s="900">
        <v>3.4643830284157261E-2</v>
      </c>
      <c r="ZN13" s="899">
        <v>12844</v>
      </c>
      <c r="ZO13" s="900">
        <v>4.3094420752689551E-2</v>
      </c>
      <c r="ZP13" s="900">
        <v>3.6170578030830652E-2</v>
      </c>
      <c r="ZQ13" s="900">
        <v>6.9238427218588942E-3</v>
      </c>
      <c r="ZR13" s="899">
        <v>433</v>
      </c>
      <c r="ZS13" s="900">
        <v>3.3712239177826224E-2</v>
      </c>
      <c r="ZT13" s="899">
        <v>12775</v>
      </c>
      <c r="ZU13" s="900">
        <v>5.2999999999999999E-2</v>
      </c>
      <c r="ZV13" s="900">
        <v>4.7E-2</v>
      </c>
      <c r="ZW13" s="900">
        <v>6.0000000000000001E-3</v>
      </c>
      <c r="ZX13" s="899">
        <v>593</v>
      </c>
      <c r="ZY13" s="900">
        <v>4.5999999999999999E-2</v>
      </c>
      <c r="ZZ13" s="899">
        <v>12650</v>
      </c>
      <c r="AAA13" s="900">
        <v>5.4514693999325521E-2</v>
      </c>
      <c r="AAB13" s="900">
        <v>4.8147046948027655E-2</v>
      </c>
      <c r="AAC13" s="900">
        <v>6.3676470512978632E-3</v>
      </c>
      <c r="AAD13" s="899">
        <v>772</v>
      </c>
      <c r="AAE13" s="900">
        <v>6.1027667984189723E-2</v>
      </c>
      <c r="AAF13" s="899">
        <v>12523</v>
      </c>
      <c r="AAG13" s="900">
        <v>5.0776842544981611E-2</v>
      </c>
      <c r="AAH13" s="900">
        <v>5.7045252921974453E-3</v>
      </c>
      <c r="AAI13" s="900">
        <v>5.648136783717906E-2</v>
      </c>
      <c r="AAJ13" s="899">
        <v>735</v>
      </c>
      <c r="AAK13" s="803">
        <v>5.8692006707657909E-2</v>
      </c>
      <c r="AAL13" s="1000" t="s">
        <v>1410</v>
      </c>
      <c r="AAM13" s="1001" t="s">
        <v>576</v>
      </c>
      <c r="AAN13" s="1001" t="s">
        <v>576</v>
      </c>
      <c r="AAO13" s="1002" t="s">
        <v>1410</v>
      </c>
      <c r="AAP13" s="1003" t="s">
        <v>576</v>
      </c>
      <c r="AAQ13" s="1003" t="s">
        <v>576</v>
      </c>
      <c r="AAR13" s="985">
        <v>0.159</v>
      </c>
      <c r="AAS13" s="985">
        <v>9.3399999999999997E-2</v>
      </c>
      <c r="AAT13" s="985">
        <v>0.22370000000000001</v>
      </c>
      <c r="AAU13" s="982">
        <v>1.95</v>
      </c>
      <c r="AAV13" s="982">
        <v>1.3299999999999998</v>
      </c>
      <c r="AAW13" s="986">
        <v>2.56</v>
      </c>
      <c r="AAX13" s="30">
        <v>0.6738623484779831</v>
      </c>
      <c r="AAY13" s="30">
        <v>0.59315105862508499</v>
      </c>
      <c r="AAZ13" s="30">
        <v>0.75457363833087998</v>
      </c>
      <c r="ABA13" s="29">
        <v>90</v>
      </c>
      <c r="ABB13" s="29">
        <v>131</v>
      </c>
      <c r="ABC13" s="30" t="s">
        <v>770</v>
      </c>
      <c r="ABD13" s="30" t="s">
        <v>770</v>
      </c>
      <c r="ABE13" s="30" t="s">
        <v>770</v>
      </c>
      <c r="ABF13" s="29" t="s">
        <v>770</v>
      </c>
      <c r="ABG13" s="524" t="s">
        <v>1412</v>
      </c>
      <c r="ABH13" s="30">
        <v>0.84141433815965994</v>
      </c>
      <c r="ABI13" s="30">
        <v>0.776255044661879</v>
      </c>
      <c r="ABJ13" s="30">
        <v>0.90657363165743998</v>
      </c>
      <c r="ABK13" s="29">
        <v>108</v>
      </c>
      <c r="ABL13" s="1055">
        <v>127</v>
      </c>
      <c r="ABM13" s="31">
        <v>0.59647012382614495</v>
      </c>
      <c r="ABN13" s="31">
        <v>0.38680363453699301</v>
      </c>
      <c r="ABO13" s="31">
        <v>0.80613661311529605</v>
      </c>
      <c r="ABP13" s="30">
        <v>0.66241585639491407</v>
      </c>
      <c r="ABQ13" s="30">
        <v>0.56875992428635003</v>
      </c>
      <c r="ABR13" s="30">
        <v>0.75607178850347789</v>
      </c>
      <c r="ABS13" s="29">
        <v>61</v>
      </c>
      <c r="ABT13" s="1055">
        <v>91</v>
      </c>
      <c r="ABU13" s="947" t="s">
        <v>1412</v>
      </c>
      <c r="ABV13" s="534" t="s">
        <v>770</v>
      </c>
      <c r="ABW13" s="534" t="s">
        <v>770</v>
      </c>
      <c r="ABX13" s="534" t="s">
        <v>770</v>
      </c>
      <c r="ABY13" s="534" t="s">
        <v>770</v>
      </c>
      <c r="ABZ13" s="534" t="s">
        <v>770</v>
      </c>
      <c r="ACA13" s="534" t="s">
        <v>770</v>
      </c>
      <c r="ACB13" s="534" t="s">
        <v>770</v>
      </c>
      <c r="ACC13" s="531" t="s">
        <v>770</v>
      </c>
      <c r="ACD13" s="531" t="s">
        <v>770</v>
      </c>
      <c r="ACE13" s="531" t="s">
        <v>770</v>
      </c>
      <c r="ACF13" s="2073" t="s">
        <v>1412</v>
      </c>
      <c r="ACG13" s="28" t="s">
        <v>576</v>
      </c>
      <c r="ACH13" s="29" t="s">
        <v>576</v>
      </c>
      <c r="ACI13" s="29" t="s">
        <v>576</v>
      </c>
      <c r="ACJ13" s="29" t="s">
        <v>576</v>
      </c>
      <c r="ACK13" s="29" t="s">
        <v>576</v>
      </c>
      <c r="ACL13" s="29" t="s">
        <v>576</v>
      </c>
      <c r="ACM13" s="29" t="s">
        <v>576</v>
      </c>
      <c r="ACN13" s="29" t="s">
        <v>576</v>
      </c>
      <c r="ACO13" s="29" t="s">
        <v>576</v>
      </c>
      <c r="ACP13" s="29" t="s">
        <v>576</v>
      </c>
      <c r="ACQ13" s="29" t="s">
        <v>576</v>
      </c>
      <c r="ACR13" s="29" t="s">
        <v>576</v>
      </c>
      <c r="ACS13" s="29" t="s">
        <v>576</v>
      </c>
      <c r="ACT13" s="29" t="s">
        <v>576</v>
      </c>
      <c r="ACU13" s="29" t="s">
        <v>576</v>
      </c>
      <c r="ACV13" s="29" t="s">
        <v>576</v>
      </c>
      <c r="ACW13" s="29" t="s">
        <v>576</v>
      </c>
      <c r="ACX13" s="29" t="s">
        <v>576</v>
      </c>
      <c r="ACY13" s="29" t="s">
        <v>576</v>
      </c>
      <c r="ACZ13" s="1055" t="s">
        <v>576</v>
      </c>
      <c r="ADA13" s="29" t="s">
        <v>576</v>
      </c>
      <c r="ADB13" s="29" t="s">
        <v>576</v>
      </c>
      <c r="ADC13" s="29" t="s">
        <v>576</v>
      </c>
      <c r="ADD13" s="29" t="s">
        <v>576</v>
      </c>
      <c r="ADE13" s="29" t="s">
        <v>576</v>
      </c>
      <c r="ADF13" s="29" t="s">
        <v>576</v>
      </c>
      <c r="ADG13" s="29" t="s">
        <v>576</v>
      </c>
      <c r="ADH13" s="29" t="s">
        <v>576</v>
      </c>
      <c r="ADI13" s="29" t="s">
        <v>576</v>
      </c>
      <c r="ADJ13" s="29" t="s">
        <v>576</v>
      </c>
      <c r="ADK13" s="29" t="s">
        <v>576</v>
      </c>
      <c r="ADL13" s="29" t="s">
        <v>576</v>
      </c>
      <c r="ADM13" s="29" t="s">
        <v>576</v>
      </c>
      <c r="ADN13" s="29" t="s">
        <v>576</v>
      </c>
      <c r="ADO13" s="916" t="s">
        <v>576</v>
      </c>
      <c r="ADP13" s="916" t="s">
        <v>576</v>
      </c>
      <c r="ADQ13" s="916" t="s">
        <v>576</v>
      </c>
      <c r="ADR13" s="916" t="s">
        <v>576</v>
      </c>
      <c r="ADS13" s="916" t="s">
        <v>576</v>
      </c>
      <c r="ADT13" s="1055" t="s">
        <v>576</v>
      </c>
      <c r="ADU13" s="29" t="s">
        <v>576</v>
      </c>
      <c r="ADV13" s="29" t="s">
        <v>576</v>
      </c>
      <c r="ADW13" s="29" t="s">
        <v>576</v>
      </c>
      <c r="ADX13" s="29" t="s">
        <v>576</v>
      </c>
      <c r="ADY13" s="29" t="s">
        <v>576</v>
      </c>
      <c r="ADZ13" s="29" t="s">
        <v>576</v>
      </c>
      <c r="AEA13" s="29" t="s">
        <v>576</v>
      </c>
      <c r="AEB13" s="29" t="s">
        <v>576</v>
      </c>
      <c r="AEC13" s="29" t="s">
        <v>576</v>
      </c>
      <c r="AED13" s="29" t="s">
        <v>576</v>
      </c>
      <c r="AEE13" s="29" t="s">
        <v>576</v>
      </c>
      <c r="AEF13" s="29" t="s">
        <v>576</v>
      </c>
      <c r="AEG13" s="29" t="s">
        <v>576</v>
      </c>
      <c r="AEH13" s="29" t="s">
        <v>576</v>
      </c>
      <c r="AEI13" s="916" t="s">
        <v>576</v>
      </c>
      <c r="AEJ13" s="916" t="s">
        <v>576</v>
      </c>
      <c r="AEK13" s="916" t="s">
        <v>576</v>
      </c>
      <c r="AEL13" s="916" t="s">
        <v>576</v>
      </c>
      <c r="AEM13" s="916" t="s">
        <v>576</v>
      </c>
      <c r="AEN13" s="1055" t="s">
        <v>576</v>
      </c>
      <c r="AEO13" s="29" t="s">
        <v>576</v>
      </c>
      <c r="AEP13" s="29" t="s">
        <v>576</v>
      </c>
      <c r="AEQ13" s="29" t="s">
        <v>576</v>
      </c>
      <c r="AER13" s="10" t="s">
        <v>576</v>
      </c>
      <c r="AES13" s="29" t="s">
        <v>576</v>
      </c>
      <c r="AET13" s="29" t="s">
        <v>576</v>
      </c>
      <c r="AEU13" s="29" t="s">
        <v>576</v>
      </c>
      <c r="AEV13" s="29" t="s">
        <v>576</v>
      </c>
      <c r="AEW13" s="29" t="s">
        <v>576</v>
      </c>
      <c r="AEX13" s="29" t="s">
        <v>576</v>
      </c>
      <c r="AEY13" s="29" t="s">
        <v>576</v>
      </c>
      <c r="AEZ13" s="29" t="s">
        <v>576</v>
      </c>
      <c r="AFA13" s="29" t="s">
        <v>576</v>
      </c>
      <c r="AFB13" s="29" t="s">
        <v>576</v>
      </c>
      <c r="AFC13" s="29" t="s">
        <v>576</v>
      </c>
      <c r="AFD13" s="29" t="s">
        <v>576</v>
      </c>
      <c r="AFE13" s="29" t="s">
        <v>576</v>
      </c>
      <c r="AFF13" s="29" t="s">
        <v>576</v>
      </c>
      <c r="AFG13" s="29" t="s">
        <v>576</v>
      </c>
      <c r="AFH13" s="29" t="s">
        <v>576</v>
      </c>
      <c r="AFI13" s="29" t="s">
        <v>576</v>
      </c>
      <c r="AFJ13" s="29" t="s">
        <v>576</v>
      </c>
      <c r="AFK13" s="29" t="s">
        <v>576</v>
      </c>
      <c r="AFL13" s="29" t="s">
        <v>576</v>
      </c>
      <c r="AFM13" s="29" t="s">
        <v>576</v>
      </c>
      <c r="AFN13" s="29" t="s">
        <v>576</v>
      </c>
      <c r="AFO13" s="29" t="s">
        <v>576</v>
      </c>
      <c r="AFP13" s="29" t="s">
        <v>576</v>
      </c>
      <c r="AFQ13" s="29" t="s">
        <v>576</v>
      </c>
      <c r="AFR13" s="29" t="s">
        <v>576</v>
      </c>
      <c r="AFS13" s="29" t="s">
        <v>576</v>
      </c>
      <c r="AFT13" s="875" t="s">
        <v>576</v>
      </c>
      <c r="AFU13" s="875" t="s">
        <v>576</v>
      </c>
      <c r="AFV13" s="875" t="s">
        <v>576</v>
      </c>
      <c r="AFW13" s="875" t="s">
        <v>576</v>
      </c>
      <c r="AFX13" s="1055" t="s">
        <v>576</v>
      </c>
      <c r="AFY13" s="21">
        <v>0.186783546864464</v>
      </c>
      <c r="AFZ13" s="21">
        <v>0.16776609541183402</v>
      </c>
      <c r="AGA13" s="21">
        <v>0.207419473642147</v>
      </c>
      <c r="AGB13" s="1">
        <v>277</v>
      </c>
      <c r="AGC13" s="1">
        <v>1483</v>
      </c>
      <c r="AGD13" s="21">
        <v>0.180698151950719</v>
      </c>
      <c r="AGE13" s="21">
        <v>0.16181384448483999</v>
      </c>
      <c r="AGF13" s="21">
        <v>0.20125715928703999</v>
      </c>
      <c r="AGG13" s="1">
        <v>264</v>
      </c>
      <c r="AGH13" s="914">
        <v>1461</v>
      </c>
      <c r="AGI13" s="919">
        <v>0.16666666666666699</v>
      </c>
      <c r="AGJ13" s="919">
        <v>0.147934837766484</v>
      </c>
      <c r="AGK13" s="919">
        <v>0.18724912125146498</v>
      </c>
      <c r="AGL13" s="914">
        <v>230</v>
      </c>
      <c r="AGM13" s="913">
        <v>1380</v>
      </c>
      <c r="AGN13" s="28" t="s">
        <v>576</v>
      </c>
      <c r="AGO13" s="29" t="s">
        <v>576</v>
      </c>
      <c r="AGP13" s="29" t="s">
        <v>576</v>
      </c>
      <c r="AGQ13" s="29" t="s">
        <v>576</v>
      </c>
      <c r="AGR13" s="29" t="s">
        <v>576</v>
      </c>
      <c r="AGS13" s="29" t="s">
        <v>576</v>
      </c>
      <c r="AGT13" s="29" t="s">
        <v>576</v>
      </c>
      <c r="AGU13" s="29" t="s">
        <v>576</v>
      </c>
      <c r="AGV13" s="29" t="s">
        <v>576</v>
      </c>
      <c r="AGW13" s="29" t="s">
        <v>576</v>
      </c>
      <c r="AGX13" s="29" t="s">
        <v>576</v>
      </c>
      <c r="AGY13" s="29" t="s">
        <v>576</v>
      </c>
      <c r="AGZ13" s="29" t="s">
        <v>576</v>
      </c>
      <c r="AHA13" s="29" t="s">
        <v>576</v>
      </c>
      <c r="AHB13" s="1055" t="s">
        <v>576</v>
      </c>
      <c r="AHC13" s="24">
        <v>8264.5</v>
      </c>
      <c r="AHD13" s="24">
        <v>1447</v>
      </c>
      <c r="AHE13" s="21">
        <v>0.1750862121120455</v>
      </c>
      <c r="AHF13" s="32">
        <v>1910040</v>
      </c>
      <c r="AHG13" s="24">
        <v>5657.4999999999991</v>
      </c>
      <c r="AHH13" s="24">
        <v>1093</v>
      </c>
      <c r="AHI13" s="21">
        <v>0.19319487406098104</v>
      </c>
      <c r="AHJ13" s="32">
        <v>1021955</v>
      </c>
      <c r="AHK13" s="24">
        <v>13922</v>
      </c>
      <c r="AHL13" s="24">
        <v>2540</v>
      </c>
      <c r="AHM13" s="21">
        <v>0.18244505099841976</v>
      </c>
      <c r="AHN13" s="1181">
        <v>2931995</v>
      </c>
      <c r="AHO13" s="65">
        <v>8</v>
      </c>
      <c r="AHP13" s="1177">
        <v>4.5</v>
      </c>
      <c r="AHQ13" s="65">
        <v>14</v>
      </c>
      <c r="AHR13" s="1177">
        <v>8</v>
      </c>
      <c r="AHS13" s="65">
        <v>4</v>
      </c>
      <c r="AHT13" s="1178">
        <v>2.4</v>
      </c>
      <c r="AHU13" s="370">
        <v>293</v>
      </c>
      <c r="AHV13" s="370">
        <v>104</v>
      </c>
      <c r="AHW13" s="352">
        <v>669.33478441878901</v>
      </c>
      <c r="AHX13" s="352">
        <v>546.17064807145255</v>
      </c>
      <c r="AHY13" s="352">
        <v>811.8493017686784</v>
      </c>
      <c r="AHZ13" s="2064" t="s">
        <v>770</v>
      </c>
      <c r="AIA13" s="370">
        <v>325</v>
      </c>
      <c r="AIB13" s="370">
        <v>94</v>
      </c>
      <c r="AIC13" s="372">
        <v>593.81369621871409</v>
      </c>
      <c r="AID13" s="372">
        <v>479.1429236437869</v>
      </c>
      <c r="AIE13" s="372">
        <v>727.51589146439665</v>
      </c>
      <c r="AIF13" s="1069" t="s">
        <v>2318</v>
      </c>
      <c r="AIG13" s="370">
        <v>309</v>
      </c>
      <c r="AIH13" s="370">
        <v>106</v>
      </c>
      <c r="AII13" s="372">
        <v>643.90580587305158</v>
      </c>
      <c r="AIJ13" s="372">
        <v>526.77999880144114</v>
      </c>
      <c r="AIK13" s="471">
        <v>779.24462194647981</v>
      </c>
      <c r="AIL13" s="1069" t="s">
        <v>2318</v>
      </c>
      <c r="AIM13" s="370">
        <v>40</v>
      </c>
      <c r="AIN13" s="365">
        <v>64310</v>
      </c>
      <c r="AIO13" s="372">
        <v>62.198724926139015</v>
      </c>
      <c r="AIP13" s="372">
        <v>26.524640270465738</v>
      </c>
      <c r="AIQ13" s="1069">
        <v>84.69700974029557</v>
      </c>
      <c r="AIR13" s="371">
        <v>108</v>
      </c>
      <c r="AIS13" s="360">
        <v>177.98286100000001</v>
      </c>
      <c r="AIT13" s="360">
        <v>145.999821</v>
      </c>
      <c r="AIU13" s="360">
        <v>214.88764800000001</v>
      </c>
      <c r="AIV13" s="370">
        <v>47</v>
      </c>
      <c r="AIW13" s="370">
        <v>64</v>
      </c>
      <c r="AIX13" s="370">
        <v>101</v>
      </c>
      <c r="AIY13" s="370">
        <v>82</v>
      </c>
      <c r="AIZ13" s="371">
        <v>219</v>
      </c>
      <c r="AJA13" s="372">
        <v>123.29692602184438</v>
      </c>
      <c r="AJB13" s="372">
        <v>107.50683069557695</v>
      </c>
      <c r="AJC13" s="372">
        <v>140.75341947744835</v>
      </c>
      <c r="AJD13" s="371">
        <v>183</v>
      </c>
      <c r="AJE13" s="372">
        <v>168.29133713444915</v>
      </c>
      <c r="AJF13" s="372">
        <v>144.79085578891497</v>
      </c>
      <c r="AJG13" s="372">
        <v>194.51937074199557</v>
      </c>
      <c r="AJH13" s="370">
        <v>2060</v>
      </c>
      <c r="AJI13" s="1071">
        <v>0.19514563106796118</v>
      </c>
      <c r="AJJ13" s="371">
        <v>91</v>
      </c>
      <c r="AJK13" s="360">
        <v>149.10699700000001</v>
      </c>
      <c r="AJL13" s="360">
        <v>120.048385</v>
      </c>
      <c r="AJM13" s="360">
        <v>183.072283</v>
      </c>
      <c r="AJN13" s="370">
        <v>46</v>
      </c>
      <c r="AJO13" s="370">
        <v>61</v>
      </c>
      <c r="AJP13" s="370">
        <v>94</v>
      </c>
      <c r="AJQ13" s="370">
        <v>95</v>
      </c>
      <c r="AJR13" s="371">
        <v>198</v>
      </c>
      <c r="AJS13" s="372">
        <v>110.26340702789999</v>
      </c>
      <c r="AJT13" s="372">
        <v>95.439037090405293</v>
      </c>
      <c r="AJU13" s="372">
        <v>126.73794443243226</v>
      </c>
      <c r="AJV13" s="371">
        <v>189</v>
      </c>
      <c r="AJW13" s="372">
        <v>177.46478873239434</v>
      </c>
      <c r="AJX13" s="372">
        <v>153.06501134739696</v>
      </c>
      <c r="AJY13" s="372">
        <v>204.64842320854376</v>
      </c>
      <c r="AJZ13" s="370">
        <v>2092</v>
      </c>
      <c r="AKA13" s="1071">
        <v>0.18499043977055449</v>
      </c>
      <c r="AKB13" s="370">
        <v>92</v>
      </c>
      <c r="AKC13" s="360">
        <v>153.53805073431241</v>
      </c>
      <c r="AKD13" s="381">
        <v>123.77333906252071</v>
      </c>
      <c r="AKE13" s="381">
        <v>188.300789388645</v>
      </c>
      <c r="AKF13" s="370">
        <v>47</v>
      </c>
      <c r="AKG13" s="370">
        <v>77</v>
      </c>
      <c r="AKH13" s="370">
        <v>78</v>
      </c>
      <c r="AKI13" s="370">
        <v>103</v>
      </c>
      <c r="AKJ13" s="370">
        <v>216</v>
      </c>
      <c r="AKK13" s="372">
        <v>119.29747045178394</v>
      </c>
      <c r="AKL13" s="372">
        <v>103.91751725094349</v>
      </c>
      <c r="AKM13" s="372">
        <v>136.31240928611041</v>
      </c>
      <c r="AKN13" s="370">
        <v>181</v>
      </c>
      <c r="AKO13" s="372">
        <v>171.61278088555989</v>
      </c>
      <c r="AKP13" s="372">
        <v>147.52149901127362</v>
      </c>
      <c r="AKQ13" s="372">
        <v>198.51654989913419</v>
      </c>
      <c r="AKR13" s="370">
        <v>2094</v>
      </c>
      <c r="AKS13" s="1071">
        <v>0.18958930276981853</v>
      </c>
      <c r="AKT13" s="732" t="s">
        <v>576</v>
      </c>
      <c r="AKU13" s="1164" t="s">
        <v>576</v>
      </c>
      <c r="AKV13" s="1165" t="s">
        <v>576</v>
      </c>
      <c r="AKW13" s="1165" t="s">
        <v>576</v>
      </c>
      <c r="AKX13" s="725" t="s">
        <v>576</v>
      </c>
      <c r="AKY13" s="1158" t="s">
        <v>576</v>
      </c>
      <c r="AKZ13" s="1164" t="s">
        <v>576</v>
      </c>
      <c r="ALA13" s="1165" t="s">
        <v>576</v>
      </c>
      <c r="ALB13" s="1165" t="s">
        <v>576</v>
      </c>
      <c r="ALC13" s="725" t="s">
        <v>576</v>
      </c>
      <c r="ALD13" s="1158" t="s">
        <v>576</v>
      </c>
      <c r="ALE13" s="1158" t="s">
        <v>576</v>
      </c>
      <c r="ALF13" s="1165" t="s">
        <v>576</v>
      </c>
      <c r="ALG13" s="1165" t="s">
        <v>576</v>
      </c>
      <c r="ALH13" s="1070" t="s">
        <v>576</v>
      </c>
      <c r="ALI13" s="732" t="s">
        <v>576</v>
      </c>
      <c r="ALJ13" s="726" t="s">
        <v>576</v>
      </c>
      <c r="ALK13" s="743" t="s">
        <v>576</v>
      </c>
      <c r="ALL13" s="743" t="s">
        <v>576</v>
      </c>
      <c r="ALM13" s="1070" t="s">
        <v>576</v>
      </c>
      <c r="ALN13" s="736" t="s">
        <v>576</v>
      </c>
      <c r="ALO13" s="726" t="s">
        <v>576</v>
      </c>
      <c r="ALP13" s="743" t="s">
        <v>576</v>
      </c>
      <c r="ALQ13" s="743" t="s">
        <v>576</v>
      </c>
      <c r="ALR13" s="1070" t="s">
        <v>576</v>
      </c>
      <c r="ALS13" s="736" t="s">
        <v>576</v>
      </c>
      <c r="ALT13" s="736" t="s">
        <v>576</v>
      </c>
      <c r="ALU13" s="743" t="s">
        <v>576</v>
      </c>
      <c r="ALV13" s="743" t="s">
        <v>576</v>
      </c>
      <c r="ALW13" s="1070" t="s">
        <v>576</v>
      </c>
      <c r="ALX13" s="736" t="s">
        <v>576</v>
      </c>
      <c r="ALY13" s="726" t="s">
        <v>576</v>
      </c>
      <c r="ALZ13" s="743" t="s">
        <v>576</v>
      </c>
      <c r="AMA13" s="743" t="s">
        <v>576</v>
      </c>
      <c r="AMB13" s="1070" t="s">
        <v>576</v>
      </c>
      <c r="AMC13" s="736" t="s">
        <v>576</v>
      </c>
      <c r="AMD13" s="726" t="s">
        <v>576</v>
      </c>
      <c r="AME13" s="743" t="s">
        <v>576</v>
      </c>
      <c r="AMF13" s="743" t="s">
        <v>576</v>
      </c>
      <c r="AMG13" s="1070" t="s">
        <v>576</v>
      </c>
      <c r="AMH13" s="736" t="s">
        <v>576</v>
      </c>
      <c r="AMI13" s="736" t="s">
        <v>576</v>
      </c>
      <c r="AMJ13" s="743" t="s">
        <v>576</v>
      </c>
      <c r="AMK13" s="743" t="s">
        <v>576</v>
      </c>
      <c r="AML13" s="1070" t="s">
        <v>576</v>
      </c>
      <c r="AMM13" s="370">
        <v>7</v>
      </c>
      <c r="AMN13" s="370">
        <v>21</v>
      </c>
      <c r="AMO13" s="370">
        <v>21</v>
      </c>
      <c r="AMP13" s="370">
        <v>17</v>
      </c>
      <c r="AMQ13" s="370">
        <v>66</v>
      </c>
      <c r="AMR13" s="66">
        <v>23717</v>
      </c>
      <c r="AMS13" s="2069">
        <f t="shared" si="4"/>
        <v>2.7828140152633134E-3</v>
      </c>
      <c r="AMT13" s="371" t="s">
        <v>2169</v>
      </c>
      <c r="AMU13" s="371">
        <v>16</v>
      </c>
      <c r="AMV13" s="371">
        <v>13</v>
      </c>
      <c r="AMW13" s="371">
        <v>25</v>
      </c>
      <c r="AMX13" s="371" t="s">
        <v>2169</v>
      </c>
      <c r="AMY13" s="365">
        <v>23653</v>
      </c>
      <c r="AMZ13" s="1071" t="s">
        <v>2169</v>
      </c>
      <c r="ANA13" s="371" t="s">
        <v>2169</v>
      </c>
      <c r="ANB13" s="371">
        <v>15</v>
      </c>
      <c r="ANC13" s="371">
        <v>14</v>
      </c>
      <c r="AND13" s="371">
        <v>19</v>
      </c>
      <c r="ANE13" s="371" t="s">
        <v>2169</v>
      </c>
      <c r="ANF13" s="365">
        <v>23454</v>
      </c>
      <c r="ANG13" s="1071" t="s">
        <v>2169</v>
      </c>
      <c r="ANH13" s="370">
        <v>346</v>
      </c>
      <c r="ANI13" s="370">
        <v>1079</v>
      </c>
      <c r="ANJ13" s="376">
        <v>0.32066728452270621</v>
      </c>
      <c r="ANK13" s="376">
        <v>0.29349687690819376</v>
      </c>
      <c r="ANL13" s="376">
        <v>0.34911008383610981</v>
      </c>
      <c r="ANM13" s="370">
        <v>297</v>
      </c>
      <c r="ANN13" s="370">
        <v>1098</v>
      </c>
      <c r="ANO13" s="376">
        <v>0.27049180327868855</v>
      </c>
      <c r="ANP13" s="376">
        <v>0.24505082184705826</v>
      </c>
      <c r="ANQ13" s="376">
        <v>0.2975330989472878</v>
      </c>
      <c r="ANR13" s="370">
        <v>286</v>
      </c>
      <c r="ANS13" s="370">
        <v>998</v>
      </c>
      <c r="ANT13" s="376">
        <v>0.28657314629258518</v>
      </c>
      <c r="ANU13" s="376">
        <v>0.25938064656094667</v>
      </c>
      <c r="ANV13" s="1071">
        <v>0.31540237299839469</v>
      </c>
      <c r="ANW13" s="69">
        <v>253</v>
      </c>
      <c r="ANX13" s="69">
        <v>1079</v>
      </c>
      <c r="ANY13" s="376">
        <v>0.2344763670064875</v>
      </c>
      <c r="ANZ13" s="376">
        <v>0.21016626874898531</v>
      </c>
      <c r="AOA13" s="376">
        <v>0.26067039405847187</v>
      </c>
      <c r="AOB13" s="69">
        <v>243</v>
      </c>
      <c r="AOC13" s="69">
        <v>1098</v>
      </c>
      <c r="AOD13" s="376">
        <v>0.22131147540983606</v>
      </c>
      <c r="AOE13" s="376">
        <v>0.19775220409648678</v>
      </c>
      <c r="AOF13" s="376">
        <v>0.24681398543950481</v>
      </c>
      <c r="AOG13" s="69">
        <v>256</v>
      </c>
      <c r="AOH13" s="69">
        <v>998</v>
      </c>
      <c r="AOI13" s="376">
        <v>0.25651302605210419</v>
      </c>
      <c r="AOJ13" s="376">
        <v>0.23038846684987738</v>
      </c>
      <c r="AOK13" s="1071">
        <v>0.28450483715444164</v>
      </c>
      <c r="AOL13" s="704">
        <v>9.6774193548387094E-2</v>
      </c>
      <c r="AOM13" s="704">
        <v>8.1321540878205298E-2</v>
      </c>
      <c r="AON13" s="704">
        <v>0.11479623237939901</v>
      </c>
      <c r="AOO13" s="1037">
        <v>116.310464235472</v>
      </c>
      <c r="AOP13" s="1037">
        <v>1201.87479709988</v>
      </c>
      <c r="AOQ13" s="704">
        <v>9.7489784004670205E-2</v>
      </c>
      <c r="AOR13" s="704">
        <v>8.1408376372346394E-2</v>
      </c>
      <c r="AOS13" s="704">
        <v>0.116345560117977</v>
      </c>
      <c r="AOT13" s="1037">
        <v>108.29259058950799</v>
      </c>
      <c r="AOU13" s="1037">
        <v>1110.80962682531</v>
      </c>
      <c r="AOV13" s="704">
        <v>0.11181102362204699</v>
      </c>
      <c r="AOW13" s="704">
        <v>9.3914259576344902E-2</v>
      </c>
      <c r="AOX13" s="704">
        <v>0.13261910652706799</v>
      </c>
      <c r="AOY13" s="1037">
        <v>114.112341123411</v>
      </c>
      <c r="AOZ13" s="1037">
        <v>1020.58220582206</v>
      </c>
      <c r="APA13" s="704">
        <v>0.12829682610639298</v>
      </c>
      <c r="APB13" s="704">
        <v>0.109532913807719</v>
      </c>
      <c r="APC13" s="704">
        <v>0.14973464137688</v>
      </c>
      <c r="APD13" s="1037">
        <v>136.529914529915</v>
      </c>
      <c r="APE13" s="1037">
        <v>1064.17219095268</v>
      </c>
      <c r="APF13" s="704">
        <v>0.120226925594589</v>
      </c>
      <c r="APG13" s="704">
        <v>0.102399363970564</v>
      </c>
      <c r="APH13" s="704">
        <v>0.140671817455126</v>
      </c>
      <c r="API13" s="1037">
        <v>133.56554536187599</v>
      </c>
      <c r="APJ13" s="1041">
        <v>1110.9453618756399</v>
      </c>
      <c r="APK13" s="1036">
        <v>0.11431897555296899</v>
      </c>
      <c r="APL13" s="1036">
        <v>9.6154327876224702E-2</v>
      </c>
      <c r="APM13" s="1036">
        <v>0.135401073087413</v>
      </c>
      <c r="APN13" s="1041">
        <v>115.670781017238</v>
      </c>
      <c r="APO13" s="1066">
        <v>1011.8248563524201</v>
      </c>
      <c r="APP13" s="755" t="s">
        <v>576</v>
      </c>
      <c r="APQ13" s="755" t="s">
        <v>576</v>
      </c>
      <c r="APR13" s="755" t="s">
        <v>576</v>
      </c>
      <c r="APS13" s="755" t="s">
        <v>576</v>
      </c>
      <c r="APT13" s="755" t="s">
        <v>576</v>
      </c>
      <c r="APU13" s="755" t="s">
        <v>576</v>
      </c>
      <c r="APV13" s="755" t="s">
        <v>576</v>
      </c>
      <c r="APW13" s="913" t="s">
        <v>576</v>
      </c>
      <c r="APX13" s="756" t="s">
        <v>576</v>
      </c>
      <c r="APY13" s="756" t="s">
        <v>576</v>
      </c>
      <c r="APZ13" s="756" t="s">
        <v>576</v>
      </c>
      <c r="AQA13" s="756" t="s">
        <v>576</v>
      </c>
      <c r="AQB13" s="756" t="s">
        <v>576</v>
      </c>
      <c r="AQC13" s="756" t="s">
        <v>576</v>
      </c>
      <c r="AQD13" s="756" t="s">
        <v>576</v>
      </c>
      <c r="AQE13" s="913" t="s">
        <v>576</v>
      </c>
      <c r="AQF13" s="755" t="s">
        <v>576</v>
      </c>
      <c r="AQG13" s="755" t="s">
        <v>576</v>
      </c>
      <c r="AQH13" s="755" t="s">
        <v>576</v>
      </c>
      <c r="AQI13" s="755" t="s">
        <v>576</v>
      </c>
      <c r="AQJ13" s="755" t="s">
        <v>576</v>
      </c>
      <c r="AQK13" s="755" t="s">
        <v>576</v>
      </c>
      <c r="AQL13" s="755" t="s">
        <v>576</v>
      </c>
      <c r="AQM13" s="913" t="s">
        <v>576</v>
      </c>
      <c r="AQN13" s="755" t="s">
        <v>576</v>
      </c>
      <c r="AQO13" s="755" t="s">
        <v>576</v>
      </c>
      <c r="AQP13" s="755" t="s">
        <v>576</v>
      </c>
      <c r="AQQ13" s="755" t="s">
        <v>576</v>
      </c>
      <c r="AQR13" s="755" t="s">
        <v>576</v>
      </c>
      <c r="AQS13" s="755" t="s">
        <v>576</v>
      </c>
      <c r="AQT13" s="755" t="s">
        <v>576</v>
      </c>
      <c r="AQU13" s="913" t="s">
        <v>576</v>
      </c>
      <c r="AQV13" s="772" t="s">
        <v>576</v>
      </c>
      <c r="AQW13" s="766" t="s">
        <v>576</v>
      </c>
      <c r="AQX13" s="766" t="s">
        <v>576</v>
      </c>
      <c r="AQY13" s="766" t="s">
        <v>576</v>
      </c>
      <c r="AQZ13" s="766" t="s">
        <v>576</v>
      </c>
      <c r="ARA13" s="766" t="s">
        <v>576</v>
      </c>
      <c r="ARB13" s="766" t="s">
        <v>576</v>
      </c>
      <c r="ARC13" s="766" t="s">
        <v>576</v>
      </c>
      <c r="ARD13" s="766" t="s">
        <v>576</v>
      </c>
      <c r="ARE13" s="766" t="s">
        <v>576</v>
      </c>
      <c r="ARF13" s="766" t="s">
        <v>576</v>
      </c>
      <c r="ARG13" s="913" t="s">
        <v>576</v>
      </c>
      <c r="ARH13" s="775">
        <v>8257</v>
      </c>
      <c r="ARI13" s="775">
        <v>768</v>
      </c>
      <c r="ARJ13" s="769">
        <v>9.3011989826813607E-2</v>
      </c>
      <c r="ARK13" s="775">
        <v>5562</v>
      </c>
      <c r="ARL13" s="775">
        <v>450</v>
      </c>
      <c r="ARM13" s="769">
        <v>8.0906148867313912E-2</v>
      </c>
      <c r="ARN13" s="775">
        <v>318</v>
      </c>
      <c r="ARO13" s="775">
        <v>107</v>
      </c>
      <c r="ARP13" s="769">
        <v>0.33647798742138363</v>
      </c>
      <c r="ARQ13" s="801" t="s">
        <v>576</v>
      </c>
      <c r="ARR13" s="801" t="s">
        <v>576</v>
      </c>
      <c r="ARS13" s="1072" t="s">
        <v>576</v>
      </c>
      <c r="ART13" s="766" t="s">
        <v>576</v>
      </c>
      <c r="ARU13" s="766" t="s">
        <v>576</v>
      </c>
      <c r="ARV13" s="766" t="s">
        <v>576</v>
      </c>
      <c r="ARW13" s="766" t="s">
        <v>576</v>
      </c>
      <c r="ARX13" s="766" t="s">
        <v>576</v>
      </c>
      <c r="ARY13" s="766" t="s">
        <v>576</v>
      </c>
      <c r="ARZ13" s="766" t="s">
        <v>576</v>
      </c>
      <c r="ASA13" s="766" t="s">
        <v>576</v>
      </c>
      <c r="ASB13" s="766" t="s">
        <v>576</v>
      </c>
      <c r="ASC13" s="766" t="s">
        <v>576</v>
      </c>
      <c r="ASD13" s="766" t="s">
        <v>576</v>
      </c>
      <c r="ASE13" s="766" t="s">
        <v>576</v>
      </c>
      <c r="ASF13" s="766" t="s">
        <v>576</v>
      </c>
      <c r="ASG13" s="766" t="s">
        <v>576</v>
      </c>
      <c r="ASH13" s="766" t="s">
        <v>576</v>
      </c>
      <c r="ASI13" s="766" t="s">
        <v>576</v>
      </c>
      <c r="ASJ13" s="766" t="s">
        <v>576</v>
      </c>
      <c r="ASK13" s="766" t="s">
        <v>576</v>
      </c>
      <c r="ASL13" s="766" t="s">
        <v>576</v>
      </c>
      <c r="ASM13" s="766" t="s">
        <v>576</v>
      </c>
      <c r="ASN13" s="766" t="s">
        <v>576</v>
      </c>
      <c r="ASO13" s="766" t="s">
        <v>576</v>
      </c>
      <c r="ASP13" s="766" t="s">
        <v>576</v>
      </c>
      <c r="ASQ13" s="766" t="s">
        <v>576</v>
      </c>
      <c r="ASR13" s="766" t="s">
        <v>576</v>
      </c>
      <c r="ASS13" s="766" t="s">
        <v>576</v>
      </c>
      <c r="AST13" s="766" t="s">
        <v>576</v>
      </c>
      <c r="ASU13" s="913" t="s">
        <v>576</v>
      </c>
      <c r="ASV13" s="768">
        <v>682</v>
      </c>
      <c r="ASW13" s="769">
        <v>9.6463932107496458E-2</v>
      </c>
      <c r="ASX13" s="768">
        <v>6384</v>
      </c>
      <c r="ASY13" s="769">
        <v>0.902970297029703</v>
      </c>
      <c r="ASZ13" s="768">
        <v>4</v>
      </c>
      <c r="ATA13" s="769">
        <v>5.6577086280056575E-4</v>
      </c>
      <c r="ATB13" s="768">
        <v>7070</v>
      </c>
      <c r="ATC13" s="768">
        <v>447</v>
      </c>
      <c r="ATD13" s="769">
        <v>8.0323450134770893E-2</v>
      </c>
      <c r="ATE13" s="768">
        <v>5114</v>
      </c>
      <c r="ATF13" s="769">
        <v>0.91895777178796045</v>
      </c>
      <c r="ATG13" s="768">
        <v>5</v>
      </c>
      <c r="ATH13" s="769">
        <v>8.9847259658580418E-4</v>
      </c>
      <c r="ATI13" s="768">
        <v>5565</v>
      </c>
      <c r="ATJ13" s="768">
        <v>14</v>
      </c>
      <c r="ATK13" s="769">
        <v>3.783783783783784E-2</v>
      </c>
      <c r="ATL13" s="768">
        <v>355</v>
      </c>
      <c r="ATM13" s="769">
        <v>0.95945945945945943</v>
      </c>
      <c r="ATN13" s="768">
        <v>0</v>
      </c>
      <c r="ATO13" s="769">
        <v>0</v>
      </c>
      <c r="ATP13" s="768">
        <v>370</v>
      </c>
      <c r="ATQ13" s="768" t="s">
        <v>576</v>
      </c>
      <c r="ATR13" s="768" t="s">
        <v>576</v>
      </c>
      <c r="ATS13" s="768" t="s">
        <v>576</v>
      </c>
      <c r="ATT13" s="768" t="s">
        <v>576</v>
      </c>
      <c r="ATU13" s="768" t="s">
        <v>576</v>
      </c>
      <c r="ATV13" s="768" t="s">
        <v>576</v>
      </c>
      <c r="ATW13" s="1051" t="s">
        <v>576</v>
      </c>
      <c r="ATX13" s="933" t="s">
        <v>576</v>
      </c>
      <c r="ATY13" s="933" t="s">
        <v>576</v>
      </c>
      <c r="ATZ13" s="933" t="s">
        <v>576</v>
      </c>
      <c r="AUA13" s="933" t="s">
        <v>576</v>
      </c>
      <c r="AUB13" s="933" t="s">
        <v>576</v>
      </c>
      <c r="AUC13" s="933" t="s">
        <v>576</v>
      </c>
      <c r="AUD13" s="933" t="s">
        <v>576</v>
      </c>
      <c r="AUE13" s="933" t="s">
        <v>576</v>
      </c>
      <c r="AUF13" s="933" t="s">
        <v>576</v>
      </c>
      <c r="AUG13" s="933" t="s">
        <v>576</v>
      </c>
      <c r="AUH13" s="933" t="s">
        <v>576</v>
      </c>
      <c r="AUI13" s="933" t="s">
        <v>576</v>
      </c>
      <c r="AUJ13" s="933" t="s">
        <v>576</v>
      </c>
      <c r="AUK13" s="933" t="s">
        <v>576</v>
      </c>
      <c r="AUL13" s="933" t="s">
        <v>576</v>
      </c>
      <c r="AUM13" s="933" t="s">
        <v>576</v>
      </c>
      <c r="AUN13" s="933" t="s">
        <v>576</v>
      </c>
      <c r="AUO13" s="933" t="s">
        <v>576</v>
      </c>
      <c r="AUP13" s="933" t="s">
        <v>576</v>
      </c>
      <c r="AUQ13" s="913" t="s">
        <v>576</v>
      </c>
      <c r="AUR13" s="933" t="s">
        <v>576</v>
      </c>
      <c r="AUS13" s="933" t="s">
        <v>576</v>
      </c>
      <c r="AUT13" s="933" t="s">
        <v>576</v>
      </c>
      <c r="AUU13" s="933" t="s">
        <v>576</v>
      </c>
      <c r="AUV13" s="933" t="s">
        <v>576</v>
      </c>
      <c r="AUW13" s="933" t="s">
        <v>576</v>
      </c>
      <c r="AUX13" s="933" t="s">
        <v>576</v>
      </c>
      <c r="AUY13" s="933" t="s">
        <v>576</v>
      </c>
      <c r="AUZ13" s="933" t="s">
        <v>576</v>
      </c>
      <c r="AVA13" s="933" t="s">
        <v>576</v>
      </c>
      <c r="AVB13" s="933" t="s">
        <v>576</v>
      </c>
      <c r="AVC13" s="933" t="s">
        <v>576</v>
      </c>
      <c r="AVD13" s="933" t="s">
        <v>576</v>
      </c>
      <c r="AVE13" s="933" t="s">
        <v>576</v>
      </c>
      <c r="AVF13" s="933" t="s">
        <v>576</v>
      </c>
      <c r="AVG13" s="933" t="s">
        <v>576</v>
      </c>
      <c r="AVH13" s="933" t="s">
        <v>576</v>
      </c>
      <c r="AVI13" s="933" t="s">
        <v>576</v>
      </c>
      <c r="AVJ13" s="933" t="s">
        <v>576</v>
      </c>
      <c r="AVK13" s="913" t="s">
        <v>576</v>
      </c>
      <c r="AVL13" s="933" t="s">
        <v>576</v>
      </c>
      <c r="AVM13" s="933" t="s">
        <v>576</v>
      </c>
      <c r="AVN13" s="933" t="s">
        <v>576</v>
      </c>
      <c r="AVO13" s="933" t="s">
        <v>576</v>
      </c>
      <c r="AVP13" s="933" t="s">
        <v>576</v>
      </c>
      <c r="AVQ13" s="933" t="s">
        <v>576</v>
      </c>
      <c r="AVR13" s="933" t="s">
        <v>576</v>
      </c>
      <c r="AVS13" s="933" t="s">
        <v>576</v>
      </c>
      <c r="AVT13" s="933" t="s">
        <v>576</v>
      </c>
      <c r="AVU13" s="933" t="s">
        <v>576</v>
      </c>
      <c r="AVV13" s="933" t="s">
        <v>576</v>
      </c>
      <c r="AVW13" s="933" t="s">
        <v>576</v>
      </c>
      <c r="AVX13" s="933" t="s">
        <v>576</v>
      </c>
      <c r="AVY13" s="933" t="s">
        <v>576</v>
      </c>
      <c r="AVZ13" s="933" t="s">
        <v>576</v>
      </c>
      <c r="AWA13" s="933" t="s">
        <v>576</v>
      </c>
      <c r="AWB13" s="933" t="s">
        <v>576</v>
      </c>
      <c r="AWC13" s="933" t="s">
        <v>576</v>
      </c>
      <c r="AWD13" s="933" t="s">
        <v>576</v>
      </c>
      <c r="AWE13" s="913" t="s">
        <v>576</v>
      </c>
      <c r="AWF13" s="933" t="s">
        <v>576</v>
      </c>
      <c r="AWG13" s="933" t="s">
        <v>576</v>
      </c>
      <c r="AWH13" s="933" t="s">
        <v>576</v>
      </c>
      <c r="AWI13" s="933" t="s">
        <v>576</v>
      </c>
      <c r="AWJ13" s="933" t="s">
        <v>576</v>
      </c>
      <c r="AWK13" s="933" t="s">
        <v>576</v>
      </c>
      <c r="AWL13" s="933" t="s">
        <v>576</v>
      </c>
      <c r="AWM13" s="933" t="s">
        <v>576</v>
      </c>
      <c r="AWN13" s="933" t="s">
        <v>576</v>
      </c>
      <c r="AWO13" s="933" t="s">
        <v>576</v>
      </c>
      <c r="AWP13" s="933" t="s">
        <v>576</v>
      </c>
      <c r="AWQ13" s="933" t="s">
        <v>576</v>
      </c>
      <c r="AWR13" s="933" t="s">
        <v>576</v>
      </c>
      <c r="AWS13" s="933" t="s">
        <v>576</v>
      </c>
      <c r="AWT13" s="933" t="s">
        <v>576</v>
      </c>
      <c r="AWU13" s="933" t="s">
        <v>576</v>
      </c>
      <c r="AWV13" s="933" t="s">
        <v>576</v>
      </c>
      <c r="AWW13" s="933" t="s">
        <v>576</v>
      </c>
      <c r="AWX13" s="933" t="s">
        <v>576</v>
      </c>
      <c r="AWY13" s="913" t="s">
        <v>576</v>
      </c>
      <c r="AWZ13" s="1048">
        <v>1056</v>
      </c>
      <c r="AXA13" s="933">
        <v>30</v>
      </c>
      <c r="AXB13" s="933">
        <f t="shared" si="0"/>
        <v>1026</v>
      </c>
      <c r="AXC13" s="933">
        <v>783</v>
      </c>
      <c r="AXD13" s="904">
        <f>AXC13/AWZ13</f>
        <v>0.74147727272727271</v>
      </c>
      <c r="AXE13" s="1049">
        <v>0.71399999999999997</v>
      </c>
      <c r="AXF13" s="1054">
        <v>0.76700000000000002</v>
      </c>
      <c r="AXG13" s="1048">
        <v>1155</v>
      </c>
      <c r="AXH13" s="933">
        <v>50</v>
      </c>
      <c r="AXI13" s="933">
        <v>1105</v>
      </c>
      <c r="AXJ13" s="933">
        <v>881</v>
      </c>
      <c r="AXK13" s="904">
        <f t="shared" si="1"/>
        <v>0.76277056277056277</v>
      </c>
      <c r="AXL13" s="904">
        <v>0.73699999999999999</v>
      </c>
      <c r="AXM13" s="1057">
        <v>0.78600000000000003</v>
      </c>
      <c r="AXN13" s="1048">
        <v>1158</v>
      </c>
      <c r="AXO13" s="933">
        <v>38</v>
      </c>
      <c r="AXP13" s="933">
        <v>1120</v>
      </c>
      <c r="AXQ13" s="1">
        <v>914</v>
      </c>
      <c r="AXR13" s="904">
        <v>0.78929188255613125</v>
      </c>
      <c r="AXS13" s="931">
        <v>0.76500000000000001</v>
      </c>
      <c r="AXT13" s="1074">
        <v>0.81200000000000006</v>
      </c>
    </row>
    <row r="14" spans="1:1320" s="685" customFormat="1" x14ac:dyDescent="0.2">
      <c r="C14" s="717"/>
      <c r="F14" s="704"/>
      <c r="G14" s="704"/>
      <c r="H14" s="704"/>
      <c r="K14" s="704"/>
      <c r="L14" s="704"/>
      <c r="M14" s="704"/>
      <c r="P14" s="704"/>
      <c r="Q14" s="704"/>
      <c r="R14" s="704"/>
      <c r="U14" s="704"/>
      <c r="V14" s="704"/>
      <c r="W14" s="704"/>
      <c r="Z14" s="704"/>
      <c r="AA14" s="704"/>
      <c r="AB14" s="704"/>
      <c r="AE14" s="704"/>
      <c r="AF14" s="704"/>
      <c r="AG14" s="704"/>
      <c r="AJ14" s="704"/>
      <c r="AK14" s="704"/>
      <c r="AL14" s="749"/>
      <c r="AO14" s="716"/>
      <c r="AP14" s="716"/>
      <c r="AQ14" s="716"/>
      <c r="AR14" s="716"/>
      <c r="AU14" s="716"/>
      <c r="AV14" s="716"/>
      <c r="AW14" s="716"/>
      <c r="AX14" s="716"/>
      <c r="BA14" s="716"/>
      <c r="BB14" s="716"/>
      <c r="BC14" s="716"/>
      <c r="BD14" s="716"/>
      <c r="BJ14" s="716"/>
      <c r="BP14" s="716"/>
      <c r="BV14" s="716"/>
      <c r="BY14" s="716"/>
      <c r="BZ14" s="716"/>
      <c r="CA14" s="695"/>
      <c r="CB14" s="971"/>
      <c r="CC14" s="497"/>
      <c r="CD14" s="497"/>
      <c r="CE14" s="497"/>
      <c r="CF14" s="497"/>
      <c r="CG14" s="497"/>
      <c r="CH14" s="497"/>
      <c r="CI14" s="497"/>
      <c r="CJ14" s="497"/>
      <c r="CK14" s="497"/>
      <c r="CL14" s="497"/>
      <c r="CM14" s="497"/>
      <c r="CN14" s="497"/>
      <c r="CO14" s="497"/>
      <c r="CP14" s="497"/>
      <c r="CQ14" s="497"/>
      <c r="CR14" s="497"/>
      <c r="CS14" s="497"/>
      <c r="CT14" s="497"/>
      <c r="CU14" s="497"/>
      <c r="CV14" s="497"/>
      <c r="CW14" s="497"/>
      <c r="CX14" s="497"/>
      <c r="CY14" s="497"/>
      <c r="CZ14" s="497"/>
      <c r="DA14" s="497"/>
      <c r="DB14" s="723"/>
      <c r="DC14" s="502"/>
      <c r="DD14" s="502"/>
      <c r="DE14" s="502"/>
      <c r="DF14" s="502"/>
      <c r="DG14" s="502"/>
      <c r="DH14" s="502"/>
      <c r="DI14" s="502"/>
      <c r="DJ14" s="502"/>
      <c r="DK14" s="502"/>
      <c r="DL14" s="502"/>
      <c r="DM14" s="502"/>
      <c r="DN14" s="502"/>
      <c r="DO14" s="502"/>
      <c r="DP14" s="502"/>
      <c r="DQ14" s="502"/>
      <c r="DR14" s="502"/>
      <c r="DS14" s="502"/>
      <c r="DT14" s="502"/>
      <c r="DU14" s="502"/>
      <c r="DV14" s="502"/>
      <c r="DW14" s="502"/>
      <c r="DX14" s="502"/>
      <c r="DY14" s="502"/>
      <c r="DZ14" s="502"/>
      <c r="EA14" s="502"/>
      <c r="EB14" s="723"/>
      <c r="EC14" s="502"/>
      <c r="ED14" s="502"/>
      <c r="EE14" s="502"/>
      <c r="EF14" s="502"/>
      <c r="EG14" s="502"/>
      <c r="EH14" s="502"/>
      <c r="EI14" s="502"/>
      <c r="EJ14" s="502"/>
      <c r="EK14" s="502"/>
      <c r="EL14" s="502"/>
      <c r="EM14" s="502"/>
      <c r="EN14" s="502"/>
      <c r="EO14" s="502"/>
      <c r="EP14" s="502"/>
      <c r="EQ14" s="502"/>
      <c r="ER14" s="502"/>
      <c r="ES14" s="502"/>
      <c r="ET14" s="502"/>
      <c r="EU14" s="502"/>
      <c r="EV14" s="502"/>
      <c r="EW14" s="502"/>
      <c r="EX14" s="502"/>
      <c r="EY14" s="502"/>
      <c r="EZ14" s="502"/>
      <c r="FA14" s="502"/>
      <c r="FB14" s="723"/>
      <c r="FC14" s="502"/>
      <c r="FD14" s="502"/>
      <c r="FE14" s="502"/>
      <c r="FF14" s="502"/>
      <c r="FG14" s="502"/>
      <c r="FH14" s="502"/>
      <c r="FI14" s="502"/>
      <c r="FJ14" s="502"/>
      <c r="FK14" s="502"/>
      <c r="FL14" s="502"/>
      <c r="FM14" s="502"/>
      <c r="FN14" s="502"/>
      <c r="FO14" s="502"/>
      <c r="FP14" s="502"/>
      <c r="FQ14" s="502"/>
      <c r="FR14" s="502"/>
      <c r="FS14" s="502"/>
      <c r="FT14" s="502"/>
      <c r="FU14" s="502"/>
      <c r="FV14" s="502"/>
      <c r="FW14" s="502"/>
      <c r="FX14" s="502"/>
      <c r="FY14" s="502"/>
      <c r="FZ14" s="502"/>
      <c r="GA14" s="502"/>
      <c r="GB14" s="723"/>
      <c r="GC14" s="705"/>
      <c r="GD14" s="705"/>
      <c r="GE14" s="705"/>
      <c r="GF14" s="705"/>
      <c r="GG14" s="705"/>
      <c r="GH14" s="705"/>
      <c r="GI14" s="705"/>
      <c r="GJ14" s="705"/>
      <c r="GK14" s="705"/>
      <c r="GL14" s="705"/>
      <c r="GM14" s="705"/>
      <c r="GN14" s="705"/>
      <c r="GO14" s="705"/>
      <c r="GP14" s="705"/>
      <c r="GQ14" s="705"/>
      <c r="GR14" s="705"/>
      <c r="GS14" s="705"/>
      <c r="GT14" s="705"/>
      <c r="GU14" s="705"/>
      <c r="GV14" s="705"/>
      <c r="GW14" s="705"/>
      <c r="GX14" s="705"/>
      <c r="GY14" s="705"/>
      <c r="GZ14" s="705"/>
      <c r="HA14" s="705"/>
      <c r="HB14" s="724"/>
      <c r="HC14" s="716"/>
      <c r="HD14" s="716"/>
      <c r="HE14" s="716"/>
      <c r="HF14" s="497"/>
      <c r="HG14" s="497"/>
      <c r="HH14" s="716"/>
      <c r="HI14" s="716"/>
      <c r="HJ14" s="716"/>
      <c r="HK14" s="497"/>
      <c r="HL14" s="497"/>
      <c r="HM14" s="716"/>
      <c r="HN14" s="716"/>
      <c r="HO14" s="716"/>
      <c r="HP14" s="497"/>
      <c r="HQ14" s="497"/>
      <c r="HR14" s="716"/>
      <c r="HS14" s="716"/>
      <c r="HT14" s="716"/>
      <c r="HU14" s="497"/>
      <c r="HV14" s="497"/>
      <c r="HW14" s="716"/>
      <c r="HX14" s="716"/>
      <c r="HY14" s="716"/>
      <c r="HZ14" s="497"/>
      <c r="IA14" s="723"/>
      <c r="IG14" s="716"/>
      <c r="IH14" s="716"/>
      <c r="II14" s="716"/>
      <c r="IL14" s="716"/>
      <c r="IM14" s="716"/>
      <c r="IN14" s="716"/>
      <c r="IQ14" s="716"/>
      <c r="IR14" s="716"/>
      <c r="IS14" s="716"/>
      <c r="IV14" s="716"/>
      <c r="IW14" s="716"/>
      <c r="IX14" s="716"/>
      <c r="IZ14" s="717"/>
      <c r="JY14" s="717"/>
      <c r="JZ14" s="704"/>
      <c r="KA14" s="704"/>
      <c r="KB14" s="704"/>
      <c r="KC14" s="497"/>
      <c r="KD14" s="497"/>
      <c r="KE14" s="704"/>
      <c r="KF14" s="704"/>
      <c r="KG14" s="704"/>
      <c r="KH14" s="497"/>
      <c r="KI14" s="497"/>
      <c r="KJ14" s="704"/>
      <c r="KK14" s="704"/>
      <c r="KL14" s="704"/>
      <c r="KM14" s="497"/>
      <c r="KN14" s="497"/>
      <c r="KO14" s="704"/>
      <c r="KP14" s="704"/>
      <c r="KQ14" s="704"/>
      <c r="KR14" s="497"/>
      <c r="KS14" s="1041"/>
      <c r="KT14" s="1036"/>
      <c r="KU14" s="1036"/>
      <c r="KV14" s="1036"/>
      <c r="KW14" s="1041"/>
      <c r="KX14" s="1066"/>
      <c r="OH14" s="717"/>
      <c r="PL14" s="1039"/>
      <c r="PM14" s="1039"/>
      <c r="PN14" s="1039"/>
      <c r="PO14" s="1039"/>
      <c r="PP14" s="1039"/>
      <c r="PQ14" s="1051"/>
      <c r="PT14" s="704"/>
      <c r="PU14" s="704"/>
      <c r="PV14" s="704"/>
      <c r="PY14" s="704"/>
      <c r="PZ14" s="704"/>
      <c r="QA14" s="704"/>
      <c r="QD14" s="704"/>
      <c r="QE14" s="704"/>
      <c r="QF14" s="749"/>
      <c r="QG14" s="837"/>
      <c r="QH14" s="837"/>
      <c r="QI14" s="837"/>
      <c r="QJ14" s="837"/>
      <c r="QK14" s="837"/>
      <c r="QL14" s="837"/>
      <c r="QM14" s="837"/>
      <c r="QN14" s="837"/>
      <c r="QO14" s="837"/>
      <c r="QP14" s="837"/>
      <c r="QQ14" s="837"/>
      <c r="QR14" s="837"/>
      <c r="QS14" s="837"/>
      <c r="QT14" s="837"/>
      <c r="QU14" s="837"/>
      <c r="QV14" s="837"/>
      <c r="QW14" s="837"/>
      <c r="QX14" s="837"/>
      <c r="QY14" s="837"/>
      <c r="QZ14" s="837"/>
      <c r="RA14" s="749"/>
      <c r="RK14" s="704"/>
      <c r="RV14" s="717"/>
      <c r="SQ14" s="717"/>
      <c r="TL14" s="717"/>
      <c r="TQ14" s="717"/>
      <c r="TV14" s="717"/>
      <c r="UA14" s="717"/>
      <c r="UB14" s="716"/>
      <c r="UC14" s="716"/>
      <c r="UD14" s="716"/>
      <c r="UF14" s="717"/>
      <c r="UG14" s="716"/>
      <c r="UH14" s="716"/>
      <c r="UI14" s="716"/>
      <c r="UK14" s="717"/>
      <c r="UP14" s="717"/>
      <c r="UU14" s="717"/>
      <c r="UZ14" s="717"/>
      <c r="VA14" s="716"/>
      <c r="VB14" s="716"/>
      <c r="VC14" s="716"/>
      <c r="VE14" s="717"/>
      <c r="VF14" s="718"/>
      <c r="VG14" s="700"/>
      <c r="VH14" s="700"/>
      <c r="VJ14" s="717"/>
      <c r="VO14" s="717"/>
      <c r="VT14" s="717"/>
      <c r="VY14" s="717"/>
      <c r="VZ14" s="716"/>
      <c r="WA14" s="716"/>
      <c r="WB14" s="716"/>
      <c r="WD14" s="717"/>
      <c r="WE14" s="716"/>
      <c r="WF14" s="716"/>
      <c r="WG14" s="716"/>
      <c r="WI14" s="717"/>
      <c r="XM14" s="717"/>
      <c r="XN14" s="716"/>
      <c r="XO14" s="716"/>
      <c r="XP14" s="716"/>
      <c r="XS14" s="716"/>
      <c r="XT14" s="716"/>
      <c r="XU14" s="716"/>
      <c r="XX14" s="716"/>
      <c r="XY14" s="716"/>
      <c r="XZ14" s="716"/>
      <c r="YC14" s="716"/>
      <c r="YD14" s="716"/>
      <c r="YE14" s="716"/>
      <c r="YH14" s="716"/>
      <c r="YI14" s="716"/>
      <c r="YJ14" s="716"/>
      <c r="YM14" s="716"/>
      <c r="YN14" s="716"/>
      <c r="YO14" s="716"/>
      <c r="YR14" s="716"/>
      <c r="YS14" s="716"/>
      <c r="YT14" s="716"/>
      <c r="YW14" s="716"/>
      <c r="YX14" s="716"/>
      <c r="YY14" s="716"/>
      <c r="ZA14" s="717"/>
      <c r="ZB14" s="898"/>
      <c r="ZC14" s="904"/>
      <c r="ZD14" s="904"/>
      <c r="ZE14" s="904"/>
      <c r="ZF14" s="898"/>
      <c r="ZG14" s="898"/>
      <c r="ZH14" s="898"/>
      <c r="ZI14" s="904"/>
      <c r="ZJ14" s="904"/>
      <c r="ZK14" s="904"/>
      <c r="ZL14" s="898"/>
      <c r="ZM14" s="898"/>
      <c r="ZN14" s="898"/>
      <c r="ZO14" s="904"/>
      <c r="ZP14" s="904"/>
      <c r="ZQ14" s="904"/>
      <c r="ZR14" s="898"/>
      <c r="ZS14" s="898"/>
      <c r="ZT14" s="898"/>
      <c r="ZU14" s="904"/>
      <c r="ZV14" s="904"/>
      <c r="ZW14" s="904"/>
      <c r="ZX14" s="898"/>
      <c r="ZY14" s="898"/>
      <c r="ZZ14" s="898"/>
      <c r="AAA14" s="904"/>
      <c r="AAB14" s="904"/>
      <c r="AAC14" s="904"/>
      <c r="AAD14" s="898"/>
      <c r="AAE14" s="898"/>
      <c r="AAF14" s="898"/>
      <c r="AAG14" s="898"/>
      <c r="AAH14" s="898"/>
      <c r="AAI14" s="898"/>
      <c r="AAJ14" s="898"/>
      <c r="AAK14" s="394"/>
      <c r="AAL14" s="721"/>
      <c r="AAM14" s="721"/>
      <c r="AAN14" s="721"/>
      <c r="AAO14" s="721"/>
      <c r="AAP14" s="721"/>
      <c r="AAQ14" s="721"/>
      <c r="AAR14" s="987"/>
      <c r="AAS14" s="987"/>
      <c r="AAT14" s="987"/>
      <c r="AAU14" s="721"/>
      <c r="AAV14" s="721"/>
      <c r="AAW14" s="889"/>
      <c r="AAX14" s="704"/>
      <c r="AAY14" s="704"/>
      <c r="AAZ14" s="704"/>
      <c r="ABC14" s="704"/>
      <c r="ABD14" s="704"/>
      <c r="ABE14" s="704"/>
      <c r="ABH14" s="704"/>
      <c r="ABI14" s="704"/>
      <c r="ABJ14" s="704"/>
      <c r="ABL14" s="1051"/>
      <c r="ABM14" s="718"/>
      <c r="ABN14" s="718"/>
      <c r="ABO14" s="718"/>
      <c r="ABP14" s="704"/>
      <c r="ABQ14" s="704"/>
      <c r="ABR14" s="704"/>
      <c r="ABT14" s="1051"/>
      <c r="ABY14" s="112"/>
      <c r="ABZ14" s="112"/>
      <c r="ACA14" s="112"/>
      <c r="ACB14" s="112"/>
      <c r="ACF14" s="1051"/>
      <c r="ACZ14" s="1051"/>
      <c r="ADO14" s="915"/>
      <c r="ADP14" s="915"/>
      <c r="ADQ14" s="915"/>
      <c r="ADR14" s="915"/>
      <c r="ADS14" s="915"/>
      <c r="ADT14" s="1051"/>
      <c r="AEI14" s="915"/>
      <c r="AEJ14" s="915"/>
      <c r="AEK14" s="915"/>
      <c r="AEL14" s="915"/>
      <c r="AEM14" s="915"/>
      <c r="AEN14" s="1051"/>
      <c r="AER14" s="684"/>
      <c r="AFT14" s="874"/>
      <c r="AFU14" s="874"/>
      <c r="AFV14" s="874"/>
      <c r="AFW14" s="874"/>
      <c r="AFX14" s="1051"/>
      <c r="AFY14" s="704"/>
      <c r="AFZ14" s="704"/>
      <c r="AGA14" s="704"/>
      <c r="AGD14" s="704"/>
      <c r="AGE14" s="704"/>
      <c r="AGF14" s="704"/>
      <c r="AGH14" s="1039"/>
      <c r="AGI14" s="1036"/>
      <c r="AGJ14" s="1036"/>
      <c r="AGK14" s="1036"/>
      <c r="AGL14" s="914"/>
      <c r="AGM14" s="913"/>
      <c r="AHB14" s="1051"/>
      <c r="AHC14" s="705"/>
      <c r="AHD14" s="705"/>
      <c r="AHE14" s="704"/>
      <c r="AHF14" s="720"/>
      <c r="AHG14" s="705"/>
      <c r="AHH14" s="705"/>
      <c r="AHI14" s="704"/>
      <c r="AHJ14" s="720"/>
      <c r="AHK14" s="705"/>
      <c r="AHL14" s="705"/>
      <c r="AHM14" s="704"/>
      <c r="AHN14" s="1182"/>
      <c r="AHO14" s="65"/>
      <c r="AHP14" s="1177"/>
      <c r="AHQ14" s="65"/>
      <c r="AHR14" s="1177"/>
      <c r="AHS14" s="65"/>
      <c r="AHT14" s="1178"/>
      <c r="AHU14" s="687"/>
      <c r="AHV14" s="687"/>
      <c r="AHW14" s="722"/>
      <c r="AHX14" s="722"/>
      <c r="AHY14" s="722"/>
      <c r="AHZ14" s="2065"/>
      <c r="AIA14" s="687"/>
      <c r="AIB14" s="687"/>
      <c r="AIC14" s="699"/>
      <c r="AID14" s="699"/>
      <c r="AIE14" s="699"/>
      <c r="AIF14" s="1070"/>
      <c r="AIG14" s="687"/>
      <c r="AIH14" s="687"/>
      <c r="AII14" s="699"/>
      <c r="AIJ14" s="699"/>
      <c r="AIK14" s="699"/>
      <c r="AIL14" s="1070"/>
      <c r="AIM14" s="687"/>
      <c r="AIN14" s="687" t="s">
        <v>577</v>
      </c>
      <c r="AIO14" s="699" t="s">
        <v>577</v>
      </c>
      <c r="AIP14" s="699" t="s">
        <v>577</v>
      </c>
      <c r="AIQ14" s="1070" t="s">
        <v>577</v>
      </c>
      <c r="AIR14" s="687"/>
      <c r="AIS14" s="699"/>
      <c r="AIT14" s="699"/>
      <c r="AIU14" s="699"/>
      <c r="AIV14" s="687"/>
      <c r="AIW14" s="687"/>
      <c r="AIX14" s="687"/>
      <c r="AIY14" s="687"/>
      <c r="AIZ14" s="687"/>
      <c r="AJA14" s="699" t="s">
        <v>577</v>
      </c>
      <c r="AJB14" s="699" t="s">
        <v>577</v>
      </c>
      <c r="AJC14" s="699" t="s">
        <v>577</v>
      </c>
      <c r="AJD14" s="687"/>
      <c r="AJE14" s="699" t="s">
        <v>577</v>
      </c>
      <c r="AJF14" s="699" t="s">
        <v>577</v>
      </c>
      <c r="AJG14" s="699" t="s">
        <v>577</v>
      </c>
      <c r="AJH14" s="687"/>
      <c r="AJI14" s="1072" t="s">
        <v>577</v>
      </c>
      <c r="AJJ14" s="687"/>
      <c r="AJK14" s="687"/>
      <c r="AJL14" s="687"/>
      <c r="AJM14" s="687"/>
      <c r="AJN14" s="687"/>
      <c r="AJO14" s="687"/>
      <c r="AJP14" s="687"/>
      <c r="AJQ14" s="687"/>
      <c r="AJR14" s="687"/>
      <c r="AJS14" s="699" t="s">
        <v>577</v>
      </c>
      <c r="AJT14" s="699" t="s">
        <v>577</v>
      </c>
      <c r="AJU14" s="699" t="s">
        <v>577</v>
      </c>
      <c r="AJV14" s="687"/>
      <c r="AJW14" s="699" t="s">
        <v>577</v>
      </c>
      <c r="AJX14" s="699" t="s">
        <v>577</v>
      </c>
      <c r="AJY14" s="699" t="s">
        <v>577</v>
      </c>
      <c r="AJZ14" s="687"/>
      <c r="AKA14" s="1072" t="s">
        <v>577</v>
      </c>
      <c r="AKB14" s="687"/>
      <c r="AKC14" s="699"/>
      <c r="AKD14" s="701" t="s">
        <v>577</v>
      </c>
      <c r="AKE14" s="701" t="s">
        <v>577</v>
      </c>
      <c r="AKF14" s="687"/>
      <c r="AKG14" s="687"/>
      <c r="AKH14" s="687"/>
      <c r="AKI14" s="687"/>
      <c r="AKJ14" s="687"/>
      <c r="AKK14" s="699" t="s">
        <v>577</v>
      </c>
      <c r="AKL14" s="699" t="s">
        <v>577</v>
      </c>
      <c r="AKM14" s="699" t="s">
        <v>577</v>
      </c>
      <c r="AKN14" s="687"/>
      <c r="AKO14" s="699" t="s">
        <v>577</v>
      </c>
      <c r="AKP14" s="699" t="s">
        <v>577</v>
      </c>
      <c r="AKQ14" s="699" t="s">
        <v>577</v>
      </c>
      <c r="AKR14" s="687"/>
      <c r="AKS14" s="1072" t="s">
        <v>577</v>
      </c>
      <c r="AKT14" s="687"/>
      <c r="AKU14" s="726" t="s">
        <v>577</v>
      </c>
      <c r="AKV14" s="699" t="s">
        <v>577</v>
      </c>
      <c r="AKW14" s="699" t="s">
        <v>577</v>
      </c>
      <c r="AKX14" s="1070" t="s">
        <v>577</v>
      </c>
      <c r="AKY14" s="687"/>
      <c r="AKZ14" s="726" t="s">
        <v>577</v>
      </c>
      <c r="ALA14" s="699" t="s">
        <v>577</v>
      </c>
      <c r="ALB14" s="699" t="s">
        <v>577</v>
      </c>
      <c r="ALC14" s="1070" t="s">
        <v>577</v>
      </c>
      <c r="ALD14" s="687"/>
      <c r="ALE14" s="687"/>
      <c r="ALF14" s="699"/>
      <c r="ALG14" s="699"/>
      <c r="ALH14" s="1070"/>
      <c r="ALI14" s="687"/>
      <c r="ALJ14" s="726" t="s">
        <v>577</v>
      </c>
      <c r="ALK14" s="699" t="s">
        <v>577</v>
      </c>
      <c r="ALL14" s="699" t="s">
        <v>577</v>
      </c>
      <c r="ALM14" s="1070" t="s">
        <v>577</v>
      </c>
      <c r="ALN14" s="687"/>
      <c r="ALO14" s="726" t="s">
        <v>577</v>
      </c>
      <c r="ALP14" s="699" t="s">
        <v>577</v>
      </c>
      <c r="ALQ14" s="699" t="s">
        <v>577</v>
      </c>
      <c r="ALR14" s="1070" t="s">
        <v>577</v>
      </c>
      <c r="ALS14" s="687"/>
      <c r="ALT14" s="687"/>
      <c r="ALU14" s="699"/>
      <c r="ALV14" s="699"/>
      <c r="ALW14" s="1070"/>
      <c r="ALX14" s="687"/>
      <c r="ALY14" s="726" t="s">
        <v>577</v>
      </c>
      <c r="ALZ14" s="699" t="s">
        <v>577</v>
      </c>
      <c r="AMA14" s="699" t="s">
        <v>577</v>
      </c>
      <c r="AMB14" s="1070" t="s">
        <v>577</v>
      </c>
      <c r="AMC14" s="687"/>
      <c r="AMD14" s="726" t="s">
        <v>577</v>
      </c>
      <c r="AME14" s="699" t="s">
        <v>577</v>
      </c>
      <c r="AMF14" s="699" t="s">
        <v>577</v>
      </c>
      <c r="AMG14" s="1070" t="s">
        <v>577</v>
      </c>
      <c r="AMH14" s="687"/>
      <c r="AMI14" s="687"/>
      <c r="AMJ14" s="699"/>
      <c r="AMK14" s="699"/>
      <c r="AML14" s="1070"/>
      <c r="AMM14" s="687"/>
      <c r="AMN14" s="687"/>
      <c r="AMO14" s="687"/>
      <c r="AMP14" s="687"/>
      <c r="AMQ14" s="687"/>
      <c r="AMR14" s="726"/>
      <c r="AMS14" s="2070"/>
      <c r="AMT14" s="687"/>
      <c r="AMU14" s="687"/>
      <c r="AMV14" s="687"/>
      <c r="AMW14" s="687"/>
      <c r="AMX14" s="687"/>
      <c r="AMY14" s="687"/>
      <c r="AMZ14" s="1072"/>
      <c r="ANA14" s="687"/>
      <c r="ANB14" s="687"/>
      <c r="ANC14" s="687"/>
      <c r="AND14" s="687"/>
      <c r="ANE14" s="687"/>
      <c r="ANF14" s="687"/>
      <c r="ANG14" s="1072"/>
      <c r="ANH14" s="687"/>
      <c r="ANI14" s="687"/>
      <c r="ANJ14" s="698"/>
      <c r="ANK14" s="698"/>
      <c r="ANL14" s="698"/>
      <c r="ANM14" s="687"/>
      <c r="ANN14" s="687"/>
      <c r="ANO14" s="698"/>
      <c r="ANP14" s="698"/>
      <c r="ANQ14" s="698"/>
      <c r="ANR14" s="687"/>
      <c r="ANS14" s="687"/>
      <c r="ANT14" s="698"/>
      <c r="ANU14" s="698"/>
      <c r="ANV14" s="1072"/>
      <c r="ANW14" s="687"/>
      <c r="ANX14" s="687"/>
      <c r="ANY14" s="698"/>
      <c r="ANZ14" s="698" t="s">
        <v>577</v>
      </c>
      <c r="AOA14" s="698" t="s">
        <v>577</v>
      </c>
      <c r="AOB14" s="687"/>
      <c r="AOC14" s="687"/>
      <c r="AOD14" s="698" t="s">
        <v>577</v>
      </c>
      <c r="AOE14" s="698" t="s">
        <v>577</v>
      </c>
      <c r="AOF14" s="698" t="s">
        <v>577</v>
      </c>
      <c r="AOG14" s="687"/>
      <c r="AOH14" s="687"/>
      <c r="AOI14" s="698" t="s">
        <v>577</v>
      </c>
      <c r="AOJ14" s="698" t="s">
        <v>577</v>
      </c>
      <c r="AOK14" s="1072" t="s">
        <v>577</v>
      </c>
      <c r="AOL14" s="704"/>
      <c r="AOM14" s="704"/>
      <c r="AON14" s="704"/>
      <c r="AOO14" s="1037"/>
      <c r="AOP14" s="1037"/>
      <c r="AOQ14" s="704"/>
      <c r="AOR14" s="704"/>
      <c r="AOS14" s="704"/>
      <c r="AOT14" s="1037"/>
      <c r="AOU14" s="1037"/>
      <c r="AOV14" s="704"/>
      <c r="AOW14" s="704"/>
      <c r="AOX14" s="704"/>
      <c r="AOY14" s="1037"/>
      <c r="AOZ14" s="1037"/>
      <c r="APA14" s="704"/>
      <c r="APB14" s="704"/>
      <c r="APC14" s="704"/>
      <c r="APD14" s="1037"/>
      <c r="APE14" s="1037"/>
      <c r="APF14" s="704"/>
      <c r="APG14" s="704"/>
      <c r="APH14" s="704"/>
      <c r="API14" s="1037"/>
      <c r="APJ14" s="1041"/>
      <c r="APK14" s="1036"/>
      <c r="APL14" s="1036"/>
      <c r="APM14" s="1036"/>
      <c r="APN14" s="1041"/>
      <c r="APO14" s="1066"/>
      <c r="APP14" s="755"/>
      <c r="APQ14" s="755"/>
      <c r="APR14" s="755"/>
      <c r="APS14" s="755"/>
      <c r="APT14" s="755"/>
      <c r="APU14" s="755"/>
      <c r="APV14" s="755"/>
      <c r="APW14" s="913"/>
      <c r="APX14" s="756"/>
      <c r="APY14" s="756"/>
      <c r="APZ14" s="756"/>
      <c r="AQA14" s="756"/>
      <c r="AQB14" s="756"/>
      <c r="AQC14" s="756"/>
      <c r="AQD14" s="756"/>
      <c r="AQE14" s="913"/>
      <c r="AQF14" s="755"/>
      <c r="AQG14" s="755"/>
      <c r="AQH14" s="755"/>
      <c r="AQI14" s="755"/>
      <c r="AQJ14" s="755"/>
      <c r="AQK14" s="755"/>
      <c r="AQL14" s="755"/>
      <c r="AQM14" s="913"/>
      <c r="AQN14" s="755"/>
      <c r="AQO14" s="755"/>
      <c r="AQP14" s="755"/>
      <c r="AQQ14" s="755"/>
      <c r="AQR14" s="755"/>
      <c r="AQS14" s="755"/>
      <c r="AQT14" s="755"/>
      <c r="AQU14" s="913"/>
      <c r="AQV14" s="766"/>
      <c r="AQW14" s="766"/>
      <c r="AQX14" s="766"/>
      <c r="AQY14" s="766"/>
      <c r="AQZ14" s="766"/>
      <c r="ARA14" s="766"/>
      <c r="ARB14" s="766"/>
      <c r="ARC14" s="766"/>
      <c r="ARD14" s="766"/>
      <c r="ARE14" s="766"/>
      <c r="ARF14" s="766"/>
      <c r="ARG14" s="913"/>
      <c r="ARH14" s="774"/>
      <c r="ARI14" s="774"/>
      <c r="ARJ14" s="771"/>
      <c r="ARK14" s="774"/>
      <c r="ARL14" s="774"/>
      <c r="ARM14" s="771"/>
      <c r="ARN14" s="774"/>
      <c r="ARO14" s="774"/>
      <c r="ARP14" s="771"/>
      <c r="ARQ14" s="15"/>
      <c r="ARR14" s="15"/>
      <c r="ARS14" s="1053"/>
      <c r="ART14" s="766"/>
      <c r="ARU14" s="766"/>
      <c r="ARV14" s="766"/>
      <c r="ARW14" s="766"/>
      <c r="ARX14" s="766"/>
      <c r="ARY14" s="766"/>
      <c r="ARZ14" s="766"/>
      <c r="ASA14" s="766"/>
      <c r="ASB14" s="766"/>
      <c r="ASC14" s="766"/>
      <c r="ASD14" s="766"/>
      <c r="ASE14" s="766"/>
      <c r="ASF14" s="766"/>
      <c r="ASG14" s="766"/>
      <c r="ASH14" s="766"/>
      <c r="ASI14" s="766"/>
      <c r="ASJ14" s="766"/>
      <c r="ASK14" s="766"/>
      <c r="ASL14" s="766"/>
      <c r="ASM14" s="766"/>
      <c r="ASN14" s="766"/>
      <c r="ASO14" s="766"/>
      <c r="ASP14" s="766"/>
      <c r="ASQ14" s="766"/>
      <c r="ASR14" s="773"/>
      <c r="ASS14" s="766"/>
      <c r="AST14" s="766"/>
      <c r="ASU14" s="913"/>
      <c r="ASV14" s="767"/>
      <c r="ASW14" s="771"/>
      <c r="ASX14" s="767"/>
      <c r="ASY14" s="771"/>
      <c r="ASZ14" s="767"/>
      <c r="ATA14" s="771"/>
      <c r="ATB14" s="767"/>
      <c r="ATC14" s="767"/>
      <c r="ATD14" s="771"/>
      <c r="ATE14" s="767"/>
      <c r="ATF14" s="771"/>
      <c r="ATG14" s="767"/>
      <c r="ATH14" s="771"/>
      <c r="ATI14" s="767"/>
      <c r="ATJ14" s="767"/>
      <c r="ATK14" s="771"/>
      <c r="ATL14" s="767"/>
      <c r="ATM14" s="771"/>
      <c r="ATN14" s="767"/>
      <c r="ATO14" s="771"/>
      <c r="ATP14" s="767"/>
      <c r="ATQ14" s="767"/>
      <c r="ATR14" s="767"/>
      <c r="ATS14" s="767"/>
      <c r="ATT14" s="767"/>
      <c r="ATU14" s="767"/>
      <c r="ATV14" s="767"/>
      <c r="ATW14" s="913"/>
      <c r="ATX14" s="937"/>
      <c r="ATY14" s="937"/>
      <c r="ATZ14" s="937"/>
      <c r="AUA14" s="937"/>
      <c r="AUB14" s="937"/>
      <c r="AUC14" s="937"/>
      <c r="AUD14" s="937"/>
      <c r="AUE14" s="937"/>
      <c r="AUF14" s="937"/>
      <c r="AUG14" s="937"/>
      <c r="AUH14" s="937"/>
      <c r="AUI14" s="937"/>
      <c r="AUJ14" s="937"/>
      <c r="AUK14" s="937"/>
      <c r="AUL14" s="937"/>
      <c r="AUM14" s="937"/>
      <c r="AUN14" s="937"/>
      <c r="AUO14" s="937"/>
      <c r="AUP14" s="937"/>
      <c r="AUQ14" s="1051"/>
      <c r="AUR14" s="937"/>
      <c r="AUS14" s="937"/>
      <c r="AUT14" s="937"/>
      <c r="AUU14" s="937"/>
      <c r="AUV14" s="937"/>
      <c r="AUW14" s="937"/>
      <c r="AUX14" s="937"/>
      <c r="AUY14" s="937"/>
      <c r="AUZ14" s="937"/>
      <c r="AVA14" s="937"/>
      <c r="AVB14" s="937"/>
      <c r="AVC14" s="937"/>
      <c r="AVD14" s="937"/>
      <c r="AVE14" s="937"/>
      <c r="AVF14" s="937"/>
      <c r="AVG14" s="937"/>
      <c r="AVH14" s="937"/>
      <c r="AVI14" s="937"/>
      <c r="AVJ14" s="937"/>
      <c r="AVK14" s="1051"/>
      <c r="AVL14" s="937"/>
      <c r="AVM14" s="937"/>
      <c r="AVN14" s="937"/>
      <c r="AVO14" s="937"/>
      <c r="AVP14" s="937"/>
      <c r="AVQ14" s="937"/>
      <c r="AVR14" s="937"/>
      <c r="AVS14" s="937"/>
      <c r="AVT14" s="937"/>
      <c r="AVU14" s="937"/>
      <c r="AVV14" s="937"/>
      <c r="AVW14" s="937"/>
      <c r="AVX14" s="937"/>
      <c r="AVY14" s="937"/>
      <c r="AVZ14" s="937"/>
      <c r="AWA14" s="937"/>
      <c r="AWB14" s="937"/>
      <c r="AWC14" s="937"/>
      <c r="AWD14" s="937"/>
      <c r="AWE14" s="1051"/>
      <c r="AWF14" s="937"/>
      <c r="AWG14" s="937"/>
      <c r="AWH14" s="937"/>
      <c r="AWI14" s="937"/>
      <c r="AWJ14" s="937"/>
      <c r="AWK14" s="937"/>
      <c r="AWL14" s="937"/>
      <c r="AWM14" s="937"/>
      <c r="AWN14" s="937"/>
      <c r="AWO14" s="937"/>
      <c r="AWP14" s="937"/>
      <c r="AWQ14" s="937"/>
      <c r="AWR14" s="937"/>
      <c r="AWS14" s="937"/>
      <c r="AWT14" s="937"/>
      <c r="AWU14" s="937"/>
      <c r="AWV14" s="937"/>
      <c r="AWW14" s="937"/>
      <c r="AWX14" s="937"/>
      <c r="AWY14" s="1051"/>
      <c r="AXB14" s="933"/>
      <c r="AXF14" s="1051"/>
      <c r="AXG14" s="1032"/>
      <c r="AXH14" s="1032"/>
      <c r="AXI14" s="933"/>
      <c r="AXJ14" s="1032"/>
      <c r="AXK14" s="904"/>
      <c r="AXL14" s="704"/>
      <c r="AXM14" s="1058"/>
      <c r="AXT14" s="1051"/>
    </row>
    <row r="15" spans="1:1320" ht="15" x14ac:dyDescent="0.25">
      <c r="A15" s="2056" t="s">
        <v>771</v>
      </c>
      <c r="B15" s="14" t="s">
        <v>769</v>
      </c>
      <c r="C15" s="973" t="s">
        <v>790</v>
      </c>
      <c r="D15" s="1">
        <v>241</v>
      </c>
      <c r="E15" s="1">
        <v>412</v>
      </c>
      <c r="F15" s="21">
        <v>0.58495145631068002</v>
      </c>
      <c r="G15" s="21">
        <v>0.536802167962108</v>
      </c>
      <c r="H15" s="21">
        <v>0.631531216108149</v>
      </c>
      <c r="I15" s="1">
        <v>218</v>
      </c>
      <c r="J15" s="1">
        <v>370</v>
      </c>
      <c r="K15" s="21">
        <v>0.58918918918918894</v>
      </c>
      <c r="L15" s="21">
        <v>0.53839276513134005</v>
      </c>
      <c r="M15" s="21">
        <v>0.63815266192803699</v>
      </c>
      <c r="N15" s="1">
        <v>183</v>
      </c>
      <c r="O15" s="1">
        <v>338</v>
      </c>
      <c r="P15" s="21">
        <v>0.54142011834319492</v>
      </c>
      <c r="Q15" s="21">
        <v>0.48813114505210103</v>
      </c>
      <c r="R15" s="21">
        <v>0.59377817073597294</v>
      </c>
      <c r="S15" s="1">
        <v>164</v>
      </c>
      <c r="T15" s="1">
        <v>308</v>
      </c>
      <c r="U15" s="21">
        <v>0.53246753246753198</v>
      </c>
      <c r="V15" s="21">
        <v>0.47668859803886399</v>
      </c>
      <c r="W15" s="21">
        <v>0.58744655600907802</v>
      </c>
      <c r="X15" s="1">
        <v>153</v>
      </c>
      <c r="Y15" s="1">
        <v>260</v>
      </c>
      <c r="Z15" s="21">
        <v>0.58846153846153793</v>
      </c>
      <c r="AA15" s="21">
        <v>0.52777950947191499</v>
      </c>
      <c r="AB15" s="21">
        <v>0.64656761628159098</v>
      </c>
      <c r="AC15" s="1">
        <v>145</v>
      </c>
      <c r="AD15" s="1">
        <v>249</v>
      </c>
      <c r="AE15" s="21">
        <v>0.58199999999999996</v>
      </c>
      <c r="AF15" s="21">
        <v>0.52</v>
      </c>
      <c r="AG15" s="21">
        <v>0.64200000000000002</v>
      </c>
      <c r="AH15" s="1">
        <v>132</v>
      </c>
      <c r="AI15" s="1">
        <v>221</v>
      </c>
      <c r="AJ15" s="21">
        <v>0.59699999999999998</v>
      </c>
      <c r="AK15" s="21">
        <v>0.53149525564840505</v>
      </c>
      <c r="AL15" s="750">
        <v>0.65975061255373801</v>
      </c>
      <c r="AM15" s="1">
        <v>412</v>
      </c>
      <c r="AN15" s="1">
        <v>13997</v>
      </c>
      <c r="AO15" s="22">
        <v>29.4</v>
      </c>
      <c r="AP15" s="22">
        <v>26.7</v>
      </c>
      <c r="AQ15" s="22">
        <v>32.4</v>
      </c>
      <c r="AR15" s="311" t="s">
        <v>2155</v>
      </c>
      <c r="AS15" s="1">
        <v>370</v>
      </c>
      <c r="AT15" s="1">
        <v>13801</v>
      </c>
      <c r="AU15" s="22">
        <v>26.8</v>
      </c>
      <c r="AV15" s="22">
        <v>24.2</v>
      </c>
      <c r="AW15" s="22">
        <v>29.7</v>
      </c>
      <c r="AX15" s="311" t="s">
        <v>2155</v>
      </c>
      <c r="AY15" s="1">
        <v>338</v>
      </c>
      <c r="AZ15" s="1">
        <v>13760</v>
      </c>
      <c r="BA15" s="22">
        <v>24.6</v>
      </c>
      <c r="BB15" s="22">
        <v>22</v>
      </c>
      <c r="BC15" s="22">
        <v>27.3</v>
      </c>
      <c r="BD15" s="311" t="s">
        <v>2155</v>
      </c>
      <c r="BE15" s="1">
        <v>308</v>
      </c>
      <c r="BF15" s="1">
        <v>13659</v>
      </c>
      <c r="BG15" s="1">
        <v>22.6</v>
      </c>
      <c r="BH15" s="1">
        <v>20.100000000000001</v>
      </c>
      <c r="BI15" s="1">
        <v>25.21</v>
      </c>
      <c r="BJ15" s="311" t="s">
        <v>2155</v>
      </c>
      <c r="BK15" s="1">
        <v>260</v>
      </c>
      <c r="BL15" s="1">
        <v>13764</v>
      </c>
      <c r="BM15" s="1">
        <v>18.899999999999999</v>
      </c>
      <c r="BN15" s="1">
        <v>16.7</v>
      </c>
      <c r="BO15" s="1">
        <v>21.3</v>
      </c>
      <c r="BP15" s="311" t="s">
        <v>2155</v>
      </c>
      <c r="BQ15" s="1">
        <v>249</v>
      </c>
      <c r="BR15" s="1">
        <v>13661</v>
      </c>
      <c r="BS15" s="1">
        <v>18.2</v>
      </c>
      <c r="BT15" s="1">
        <v>16</v>
      </c>
      <c r="BU15" s="1">
        <v>20.6</v>
      </c>
      <c r="BV15" s="311" t="s">
        <v>2155</v>
      </c>
      <c r="BW15" s="1">
        <v>221</v>
      </c>
      <c r="BX15" s="1">
        <v>13656</v>
      </c>
      <c r="BY15" s="22">
        <v>16.183362624487401</v>
      </c>
      <c r="BZ15" s="22">
        <v>14.1199064047916</v>
      </c>
      <c r="CA15" s="313">
        <v>18.463541333850198</v>
      </c>
      <c r="CB15" s="968" t="s">
        <v>2155</v>
      </c>
      <c r="CC15" s="23">
        <v>828398</v>
      </c>
      <c r="CD15" s="23">
        <v>835422.39</v>
      </c>
      <c r="CE15" s="23">
        <v>842690.53</v>
      </c>
      <c r="CF15" s="23">
        <v>849908.96</v>
      </c>
      <c r="CG15" s="23">
        <v>857301.23</v>
      </c>
      <c r="CH15" s="23">
        <v>864653.2</v>
      </c>
      <c r="CI15" s="23">
        <v>872043.75</v>
      </c>
      <c r="CJ15" s="23">
        <v>879460.63</v>
      </c>
      <c r="CK15" s="23">
        <v>886894.58</v>
      </c>
      <c r="CL15" s="23">
        <v>894276.38</v>
      </c>
      <c r="CM15" s="23">
        <v>901575.65</v>
      </c>
      <c r="CN15" s="23">
        <v>908771.22</v>
      </c>
      <c r="CO15" s="23">
        <v>915842.67</v>
      </c>
      <c r="CP15" s="23">
        <v>922773.18</v>
      </c>
      <c r="CQ15" s="23">
        <v>929609.9</v>
      </c>
      <c r="CR15" s="23">
        <v>936314.89</v>
      </c>
      <c r="CS15" s="23">
        <v>942886.18</v>
      </c>
      <c r="CT15" s="23">
        <v>949339.9</v>
      </c>
      <c r="CU15" s="23">
        <v>955749.28</v>
      </c>
      <c r="CV15" s="23">
        <v>962079.3</v>
      </c>
      <c r="CW15" s="23">
        <v>968304.75</v>
      </c>
      <c r="CX15" s="23">
        <v>974398.69</v>
      </c>
      <c r="CY15" s="23">
        <v>980365.01</v>
      </c>
      <c r="CZ15" s="23">
        <v>986213.52</v>
      </c>
      <c r="DA15" s="23">
        <v>991976.27</v>
      </c>
      <c r="DB15" s="134">
        <v>997683.56</v>
      </c>
      <c r="DC15" s="138">
        <v>48000</v>
      </c>
      <c r="DD15" s="138">
        <v>47600</v>
      </c>
      <c r="DE15" s="138">
        <v>47200</v>
      </c>
      <c r="DF15" s="138">
        <v>46600</v>
      </c>
      <c r="DG15" s="138">
        <v>46600</v>
      </c>
      <c r="DH15" s="138">
        <v>46800</v>
      </c>
      <c r="DI15" s="138">
        <v>47100</v>
      </c>
      <c r="DJ15" s="138">
        <v>47300</v>
      </c>
      <c r="DK15" s="138">
        <v>47500</v>
      </c>
      <c r="DL15" s="138">
        <v>47700</v>
      </c>
      <c r="DM15" s="138">
        <v>47800</v>
      </c>
      <c r="DN15" s="138">
        <v>47800</v>
      </c>
      <c r="DO15" s="138">
        <v>47800</v>
      </c>
      <c r="DP15" s="138">
        <v>47800</v>
      </c>
      <c r="DQ15" s="138">
        <v>47700</v>
      </c>
      <c r="DR15" s="138">
        <v>47700</v>
      </c>
      <c r="DS15" s="138">
        <v>47600</v>
      </c>
      <c r="DT15" s="138">
        <v>47600</v>
      </c>
      <c r="DU15" s="138">
        <v>47600</v>
      </c>
      <c r="DV15" s="138">
        <v>47600</v>
      </c>
      <c r="DW15" s="138">
        <v>47600</v>
      </c>
      <c r="DX15" s="138">
        <v>47700</v>
      </c>
      <c r="DY15" s="138">
        <v>47900</v>
      </c>
      <c r="DZ15" s="138">
        <v>48100</v>
      </c>
      <c r="EA15" s="138">
        <v>48400</v>
      </c>
      <c r="EB15" s="135">
        <v>48700</v>
      </c>
      <c r="EC15" s="138">
        <v>47700</v>
      </c>
      <c r="ED15" s="138">
        <v>49300</v>
      </c>
      <c r="EE15" s="138">
        <v>50500</v>
      </c>
      <c r="EF15" s="138">
        <v>51600</v>
      </c>
      <c r="EG15" s="138">
        <v>51700</v>
      </c>
      <c r="EH15" s="138">
        <v>51700</v>
      </c>
      <c r="EI15" s="138">
        <v>51300</v>
      </c>
      <c r="EJ15" s="138">
        <v>50800</v>
      </c>
      <c r="EK15" s="138">
        <v>50300</v>
      </c>
      <c r="EL15" s="138">
        <v>50300</v>
      </c>
      <c r="EM15" s="138">
        <v>50500</v>
      </c>
      <c r="EN15" s="138">
        <v>50800</v>
      </c>
      <c r="EO15" s="138">
        <v>51000</v>
      </c>
      <c r="EP15" s="138">
        <v>51300</v>
      </c>
      <c r="EQ15" s="138">
        <v>51400</v>
      </c>
      <c r="ER15" s="138">
        <v>51600</v>
      </c>
      <c r="ES15" s="138">
        <v>51600</v>
      </c>
      <c r="ET15" s="138">
        <v>51600</v>
      </c>
      <c r="EU15" s="138">
        <v>51600</v>
      </c>
      <c r="EV15" s="138">
        <v>51500</v>
      </c>
      <c r="EW15" s="138">
        <v>51500</v>
      </c>
      <c r="EX15" s="138">
        <v>51400</v>
      </c>
      <c r="EY15" s="138">
        <v>51300</v>
      </c>
      <c r="EZ15" s="138">
        <v>51300</v>
      </c>
      <c r="FA15" s="138">
        <v>51300</v>
      </c>
      <c r="FB15" s="135">
        <v>51400</v>
      </c>
      <c r="FC15" s="138">
        <v>44600</v>
      </c>
      <c r="FD15" s="138">
        <v>44900</v>
      </c>
      <c r="FE15" s="138">
        <v>45700</v>
      </c>
      <c r="FF15" s="138">
        <v>47100</v>
      </c>
      <c r="FG15" s="138">
        <v>48700</v>
      </c>
      <c r="FH15" s="138">
        <v>50000</v>
      </c>
      <c r="FI15" s="138">
        <v>51500</v>
      </c>
      <c r="FJ15" s="138">
        <v>52800</v>
      </c>
      <c r="FK15" s="138">
        <v>53800</v>
      </c>
      <c r="FL15" s="138">
        <v>53900</v>
      </c>
      <c r="FM15" s="138">
        <v>53900</v>
      </c>
      <c r="FN15" s="138">
        <v>53500</v>
      </c>
      <c r="FO15" s="138">
        <v>53000</v>
      </c>
      <c r="FP15" s="138">
        <v>52500</v>
      </c>
      <c r="FQ15" s="138">
        <v>52500</v>
      </c>
      <c r="FR15" s="138">
        <v>52800</v>
      </c>
      <c r="FS15" s="138">
        <v>53100</v>
      </c>
      <c r="FT15" s="138">
        <v>53400</v>
      </c>
      <c r="FU15" s="138">
        <v>53600</v>
      </c>
      <c r="FV15" s="138">
        <v>53800</v>
      </c>
      <c r="FW15" s="138">
        <v>53900</v>
      </c>
      <c r="FX15" s="138">
        <v>54000</v>
      </c>
      <c r="FY15" s="138">
        <v>54000</v>
      </c>
      <c r="FZ15" s="138">
        <v>54000</v>
      </c>
      <c r="GA15" s="138">
        <v>53900</v>
      </c>
      <c r="GB15" s="135">
        <v>53800</v>
      </c>
      <c r="GC15" s="138">
        <v>46000</v>
      </c>
      <c r="GD15" s="138">
        <v>45600</v>
      </c>
      <c r="GE15" s="138">
        <v>45100</v>
      </c>
      <c r="GF15" s="138">
        <v>44400</v>
      </c>
      <c r="GG15" s="138">
        <v>44000</v>
      </c>
      <c r="GH15" s="138">
        <v>44000</v>
      </c>
      <c r="GI15" s="138">
        <v>44300</v>
      </c>
      <c r="GJ15" s="138">
        <v>45200</v>
      </c>
      <c r="GK15" s="138">
        <v>46500</v>
      </c>
      <c r="GL15" s="138">
        <v>48000</v>
      </c>
      <c r="GM15" s="138">
        <v>49300</v>
      </c>
      <c r="GN15" s="138">
        <v>50700</v>
      </c>
      <c r="GO15" s="138">
        <v>51900</v>
      </c>
      <c r="GP15" s="138">
        <v>52800</v>
      </c>
      <c r="GQ15" s="138">
        <v>52900</v>
      </c>
      <c r="GR15" s="138">
        <v>52800</v>
      </c>
      <c r="GS15" s="138">
        <v>52400</v>
      </c>
      <c r="GT15" s="138">
        <v>52000</v>
      </c>
      <c r="GU15" s="138">
        <v>51600</v>
      </c>
      <c r="GV15" s="138">
        <v>51600</v>
      </c>
      <c r="GW15" s="138">
        <v>51900</v>
      </c>
      <c r="GX15" s="138">
        <v>52200</v>
      </c>
      <c r="GY15" s="138">
        <v>52500</v>
      </c>
      <c r="GZ15" s="138">
        <v>52700</v>
      </c>
      <c r="HA15" s="138">
        <v>52900</v>
      </c>
      <c r="HB15" s="135">
        <v>53000</v>
      </c>
      <c r="HC15" s="22">
        <v>3.7602339181286553</v>
      </c>
      <c r="HD15" s="22"/>
      <c r="HE15" s="22"/>
      <c r="HF15" s="23">
        <v>1286</v>
      </c>
      <c r="HG15" s="23">
        <v>342000</v>
      </c>
      <c r="HH15" s="22">
        <v>3.341880341880342</v>
      </c>
      <c r="HI15" s="22"/>
      <c r="HJ15" s="22"/>
      <c r="HK15" s="23">
        <v>1173</v>
      </c>
      <c r="HL15" s="23">
        <v>351000</v>
      </c>
      <c r="HM15" s="22">
        <v>2.8657676689302076</v>
      </c>
      <c r="HN15" s="22"/>
      <c r="HO15" s="22"/>
      <c r="HP15" s="23">
        <v>1012</v>
      </c>
      <c r="HQ15" s="23">
        <v>353134</v>
      </c>
      <c r="HR15" s="22">
        <v>3.5643730822579966</v>
      </c>
      <c r="HS15" s="22"/>
      <c r="HT15" s="22"/>
      <c r="HU15" s="23">
        <v>1272</v>
      </c>
      <c r="HV15" s="23">
        <v>356865</v>
      </c>
      <c r="HW15" s="22">
        <v>4.4702900419574991</v>
      </c>
      <c r="HX15" s="22"/>
      <c r="HY15" s="22"/>
      <c r="HZ15" s="23">
        <v>1612</v>
      </c>
      <c r="IA15" s="134">
        <v>360603</v>
      </c>
      <c r="IB15" s="22">
        <v>1.61290322580645</v>
      </c>
      <c r="IC15" s="22">
        <v>1.4809044317975999</v>
      </c>
      <c r="ID15" s="22">
        <v>1.7535111024754</v>
      </c>
      <c r="IE15" s="1">
        <v>550</v>
      </c>
      <c r="IF15" s="1">
        <v>341000</v>
      </c>
      <c r="IG15" s="22">
        <v>1.68539325842697</v>
      </c>
      <c r="IH15" s="22">
        <v>1.55321420230362</v>
      </c>
      <c r="II15" s="22">
        <v>1.8258137517094299</v>
      </c>
      <c r="IJ15" s="1">
        <v>600</v>
      </c>
      <c r="IK15" s="1">
        <v>356000</v>
      </c>
      <c r="IL15" s="22">
        <v>1.4392955918044801</v>
      </c>
      <c r="IM15" s="22">
        <v>1.3170730491924201</v>
      </c>
      <c r="IN15" s="22">
        <v>1.56980755541967</v>
      </c>
      <c r="IO15" s="1">
        <v>510</v>
      </c>
      <c r="IP15" s="1">
        <v>354340</v>
      </c>
      <c r="IQ15" s="22">
        <v>1.4038922281535</v>
      </c>
      <c r="IR15" s="22">
        <v>1.28363389489438</v>
      </c>
      <c r="IS15" s="22">
        <v>1.53238239608898</v>
      </c>
      <c r="IT15" s="1">
        <v>501</v>
      </c>
      <c r="IU15" s="1">
        <v>356865</v>
      </c>
      <c r="IV15" s="22">
        <v>1.5637953646221801</v>
      </c>
      <c r="IW15" s="22">
        <v>1.4373802456164599</v>
      </c>
      <c r="IX15" s="22">
        <v>1.6983488331057099</v>
      </c>
      <c r="IY15" s="1">
        <v>564</v>
      </c>
      <c r="IZ15" s="394">
        <v>360661</v>
      </c>
      <c r="JA15" s="26">
        <v>1.8768328445747799</v>
      </c>
      <c r="JB15" s="26">
        <v>1.7342216369093999</v>
      </c>
      <c r="JC15" s="26">
        <v>2.0280443576861802</v>
      </c>
      <c r="JD15" s="23">
        <v>640</v>
      </c>
      <c r="JE15" s="23">
        <v>341000</v>
      </c>
      <c r="JF15" s="26">
        <v>1.5449438202247201</v>
      </c>
      <c r="JG15" s="26">
        <v>1.4185067731544401</v>
      </c>
      <c r="JH15" s="26">
        <v>1.67962720770817</v>
      </c>
      <c r="JI15" s="23">
        <v>550</v>
      </c>
      <c r="JJ15" s="23">
        <v>356000</v>
      </c>
      <c r="JK15" s="26">
        <v>1.4110741096122399</v>
      </c>
      <c r="JL15" s="26">
        <v>1.29008246516811</v>
      </c>
      <c r="JM15" s="26">
        <v>1.5403563691692199</v>
      </c>
      <c r="JN15" s="23">
        <v>500</v>
      </c>
      <c r="JO15" s="23">
        <v>354340</v>
      </c>
      <c r="JP15" s="2055" t="s">
        <v>2082</v>
      </c>
      <c r="JQ15" s="2055"/>
      <c r="JR15" s="2055"/>
      <c r="JS15" s="2055"/>
      <c r="JT15" s="2055"/>
      <c r="JU15" s="26">
        <v>1.8022464308588899</v>
      </c>
      <c r="JV15" s="26">
        <v>1.6663394780421501</v>
      </c>
      <c r="JW15" s="26">
        <v>1.94628403908946</v>
      </c>
      <c r="JX15" s="23">
        <v>650</v>
      </c>
      <c r="JY15" s="134">
        <v>360661</v>
      </c>
      <c r="JZ15" s="21">
        <v>0.52418046088932202</v>
      </c>
      <c r="KA15" s="21">
        <v>0.51399122721823798</v>
      </c>
      <c r="KB15" s="21">
        <v>0.53434960375530505</v>
      </c>
      <c r="KC15" s="23">
        <v>4845</v>
      </c>
      <c r="KD15" s="23">
        <v>9243</v>
      </c>
      <c r="KE15" s="21">
        <v>0.58776480760916594</v>
      </c>
      <c r="KF15" s="21">
        <v>0.57770031326546001</v>
      </c>
      <c r="KG15" s="21">
        <v>0.59775645176505499</v>
      </c>
      <c r="KH15" s="23">
        <v>5438</v>
      </c>
      <c r="KI15" s="23">
        <v>9252</v>
      </c>
      <c r="KJ15" s="21">
        <v>0.63495456974879705</v>
      </c>
      <c r="KK15" s="21">
        <v>0.62514503926754794</v>
      </c>
      <c r="KL15" s="21">
        <v>0.64465331249534008</v>
      </c>
      <c r="KM15" s="23">
        <v>5940</v>
      </c>
      <c r="KN15" s="23">
        <v>9355</v>
      </c>
      <c r="KO15" s="21">
        <v>0.6829067735635731</v>
      </c>
      <c r="KP15" s="21">
        <v>0.67358939502416404</v>
      </c>
      <c r="KQ15" s="21">
        <v>0.69207976901780699</v>
      </c>
      <c r="KR15" s="23">
        <v>6644</v>
      </c>
      <c r="KS15" s="1044">
        <v>9729</v>
      </c>
      <c r="KT15" s="919">
        <v>0.70599999999999996</v>
      </c>
      <c r="KU15" s="919">
        <v>0.69699999999999995</v>
      </c>
      <c r="KV15" s="919">
        <v>0.71499999999999997</v>
      </c>
      <c r="KW15" s="1044">
        <v>6922</v>
      </c>
      <c r="KX15" s="1065">
        <v>9804</v>
      </c>
      <c r="KY15" s="1">
        <v>46.76</v>
      </c>
      <c r="KZ15" s="1">
        <v>46.26</v>
      </c>
      <c r="LA15" s="1">
        <v>47.27</v>
      </c>
      <c r="LB15" s="1">
        <v>1078</v>
      </c>
      <c r="LC15" s="21">
        <v>0.10601065045545101</v>
      </c>
      <c r="LD15" s="21">
        <v>8.9010650455450702E-2</v>
      </c>
      <c r="LE15" s="21">
        <v>0.123010650455451</v>
      </c>
      <c r="LF15" s="1">
        <v>1066</v>
      </c>
      <c r="LG15" s="21">
        <v>3.5300401105953401E-2</v>
      </c>
      <c r="LH15" s="21">
        <v>2.5300401105953399E-2</v>
      </c>
      <c r="LI15" s="21">
        <v>4.5300401105953396E-2</v>
      </c>
      <c r="LJ15" s="1">
        <v>1066</v>
      </c>
      <c r="LK15" s="21">
        <v>7.6999999999999999E-2</v>
      </c>
      <c r="LL15" s="21">
        <v>6.3E-2</v>
      </c>
      <c r="LM15" s="21">
        <v>9.1999999999999998E-2</v>
      </c>
      <c r="LN15" s="1">
        <v>1071</v>
      </c>
      <c r="LO15" s="21">
        <v>7.0710249349497295E-2</v>
      </c>
      <c r="LP15" s="21">
        <v>5.6710249349497401E-2</v>
      </c>
      <c r="LQ15" s="21">
        <v>8.4710249349497405E-2</v>
      </c>
      <c r="LR15" s="1">
        <v>1066</v>
      </c>
      <c r="LS15" s="21">
        <v>0.151</v>
      </c>
      <c r="LT15" s="21">
        <v>0.13100000000000001</v>
      </c>
      <c r="LU15" s="21">
        <v>0.17100000000000001</v>
      </c>
      <c r="LV15" s="1">
        <v>1050</v>
      </c>
      <c r="LW15" s="21">
        <v>0.25600000000000001</v>
      </c>
      <c r="LX15" s="21">
        <v>0.23100000000000001</v>
      </c>
      <c r="LY15" s="21">
        <v>0.28000000000000003</v>
      </c>
      <c r="LZ15" s="1">
        <v>1075</v>
      </c>
      <c r="MA15" s="21">
        <v>0.151</v>
      </c>
      <c r="MB15" s="21">
        <v>0.13100000000000001</v>
      </c>
      <c r="MC15" s="21">
        <v>0.17100000000000001</v>
      </c>
      <c r="MD15" s="1">
        <v>1076</v>
      </c>
      <c r="ME15" s="21">
        <v>0.55200000000000005</v>
      </c>
      <c r="MF15" s="21">
        <v>0.52400000000000002</v>
      </c>
      <c r="MG15" s="21">
        <v>0.57999999999999996</v>
      </c>
      <c r="MH15" s="1">
        <v>1073</v>
      </c>
      <c r="MI15" s="21">
        <v>9.9000000000000005E-2</v>
      </c>
      <c r="MJ15" s="21">
        <v>8.199999999999999E-2</v>
      </c>
      <c r="MK15" s="21">
        <v>0.11599999999999999</v>
      </c>
      <c r="ML15" s="1">
        <v>1068</v>
      </c>
      <c r="MM15" s="21">
        <v>0.19699999999999998</v>
      </c>
      <c r="MN15" s="21">
        <v>0.17499999999999999</v>
      </c>
      <c r="MO15" s="21">
        <v>0.21899999999999997</v>
      </c>
      <c r="MP15" s="1">
        <v>1070</v>
      </c>
      <c r="MQ15" s="21">
        <v>0.69</v>
      </c>
      <c r="MR15" s="21">
        <v>0.66400000000000003</v>
      </c>
      <c r="MS15" s="21">
        <v>0.71599999999999997</v>
      </c>
      <c r="MT15" s="1">
        <v>1072</v>
      </c>
      <c r="MU15" s="21">
        <v>0.13600000000000001</v>
      </c>
      <c r="MV15" s="21">
        <v>0.11699999999999999</v>
      </c>
      <c r="MW15" s="21">
        <v>0.156</v>
      </c>
      <c r="MX15" s="1">
        <v>1070</v>
      </c>
      <c r="MY15" s="21">
        <v>6.2E-2</v>
      </c>
      <c r="MZ15" s="21">
        <v>4.9000000000000002E-2</v>
      </c>
      <c r="NA15" s="21">
        <v>7.5999999999999998E-2</v>
      </c>
      <c r="NB15" s="1">
        <v>1068</v>
      </c>
      <c r="NC15" s="21">
        <v>1.3000000000000001E-2</v>
      </c>
      <c r="ND15" s="21">
        <v>6.9999999999999993E-3</v>
      </c>
      <c r="NE15" s="21">
        <v>0.02</v>
      </c>
      <c r="NF15" s="1">
        <v>1060</v>
      </c>
      <c r="NG15" s="21">
        <v>0.17699999999999999</v>
      </c>
      <c r="NH15" s="21">
        <v>0.155</v>
      </c>
      <c r="NI15" s="21">
        <v>0.19899999999999998</v>
      </c>
      <c r="NJ15" s="1">
        <v>1072</v>
      </c>
      <c r="NK15" s="21">
        <v>0.151</v>
      </c>
      <c r="NL15" s="21">
        <v>0.13</v>
      </c>
      <c r="NM15" s="21">
        <v>0.17100000000000001</v>
      </c>
      <c r="NN15" s="1">
        <v>1069</v>
      </c>
      <c r="NO15" s="21">
        <v>0.51</v>
      </c>
      <c r="NP15" s="21">
        <v>0.48200000000000004</v>
      </c>
      <c r="NQ15" s="21">
        <v>0.53799999999999992</v>
      </c>
      <c r="NR15" s="1">
        <v>1075</v>
      </c>
      <c r="NS15" s="21">
        <v>0.59</v>
      </c>
      <c r="NT15" s="21">
        <v>0.56100000000000005</v>
      </c>
      <c r="NU15" s="21">
        <v>0.61799999999999999</v>
      </c>
      <c r="NV15" s="1">
        <v>1001</v>
      </c>
      <c r="NW15" s="21">
        <v>0.17600000000000002</v>
      </c>
      <c r="NX15" s="21">
        <v>0.154</v>
      </c>
      <c r="NY15" s="21">
        <v>0.19800000000000001</v>
      </c>
      <c r="NZ15" s="1">
        <v>1000</v>
      </c>
      <c r="OA15" s="21">
        <v>0.14300000000000002</v>
      </c>
      <c r="OB15" s="21">
        <v>0.124</v>
      </c>
      <c r="OC15" s="21">
        <v>0.16300000000000001</v>
      </c>
      <c r="OD15" s="1">
        <v>1074</v>
      </c>
      <c r="OE15" s="21">
        <v>0.70299999999999996</v>
      </c>
      <c r="OF15" s="21">
        <v>0.67700000000000005</v>
      </c>
      <c r="OG15" s="21">
        <v>0.72900000000000009</v>
      </c>
      <c r="OH15" s="394">
        <v>1034</v>
      </c>
      <c r="OI15" s="23">
        <v>94</v>
      </c>
      <c r="OJ15" s="23">
        <v>464239</v>
      </c>
      <c r="OK15" s="22">
        <v>20.2</v>
      </c>
      <c r="OL15" s="22">
        <v>16.399999999999999</v>
      </c>
      <c r="OM15" s="22">
        <v>24.8</v>
      </c>
      <c r="ON15" s="23">
        <v>79</v>
      </c>
      <c r="OO15" s="23">
        <v>435143</v>
      </c>
      <c r="OP15" s="22">
        <v>18.2</v>
      </c>
      <c r="OQ15" s="22">
        <v>14.4</v>
      </c>
      <c r="OR15" s="22">
        <v>22.6</v>
      </c>
      <c r="OS15" s="23">
        <v>78</v>
      </c>
      <c r="OT15" s="23">
        <v>436251</v>
      </c>
      <c r="OU15" s="22">
        <v>17.899999999999999</v>
      </c>
      <c r="OV15" s="22">
        <v>14.1</v>
      </c>
      <c r="OW15" s="22">
        <v>22.3</v>
      </c>
      <c r="OX15" s="33">
        <v>78</v>
      </c>
      <c r="OY15" s="23">
        <v>440545</v>
      </c>
      <c r="OZ15" s="22">
        <v>17.7</v>
      </c>
      <c r="PA15" s="22">
        <v>14</v>
      </c>
      <c r="PB15" s="22">
        <v>22.1</v>
      </c>
      <c r="PC15" s="23">
        <v>78</v>
      </c>
      <c r="PD15" s="23">
        <v>445006</v>
      </c>
      <c r="PE15" s="22">
        <v>17.5</v>
      </c>
      <c r="PF15" s="22">
        <v>13.9</v>
      </c>
      <c r="PG15" s="22">
        <v>21.9</v>
      </c>
      <c r="PH15" s="23">
        <v>85</v>
      </c>
      <c r="PI15" s="23">
        <v>449403</v>
      </c>
      <c r="PJ15" s="22">
        <v>18.9139814375961</v>
      </c>
      <c r="PK15" s="22">
        <v>15.107816593301401</v>
      </c>
      <c r="PL15" s="666">
        <v>23.387430951484301</v>
      </c>
      <c r="PM15" s="1044">
        <v>83</v>
      </c>
      <c r="PN15" s="1044">
        <v>454035</v>
      </c>
      <c r="PO15" s="666">
        <v>18.280529000000001</v>
      </c>
      <c r="PP15" s="666">
        <v>14.56034</v>
      </c>
      <c r="PQ15" s="1067">
        <v>22.661470000000001</v>
      </c>
      <c r="PR15" s="1">
        <v>4766</v>
      </c>
      <c r="PS15" s="1">
        <v>8307</v>
      </c>
      <c r="PT15" s="21">
        <v>0.57373299626820806</v>
      </c>
      <c r="PU15" s="21">
        <v>0.56306670400039327</v>
      </c>
      <c r="PV15" s="21">
        <v>0.58433112642023755</v>
      </c>
      <c r="PW15" s="1">
        <v>4813</v>
      </c>
      <c r="PX15" s="1">
        <v>8003</v>
      </c>
      <c r="PY15" s="21">
        <v>0.60139947519680104</v>
      </c>
      <c r="PZ15" s="21">
        <v>0.59062644146889898</v>
      </c>
      <c r="QA15" s="21">
        <v>0.61207521165450995</v>
      </c>
      <c r="QB15" s="1">
        <v>4745</v>
      </c>
      <c r="QC15" s="1">
        <v>8002</v>
      </c>
      <c r="QD15" s="21">
        <v>0.59297675581104703</v>
      </c>
      <c r="QE15" s="21">
        <v>0.58217054444296201</v>
      </c>
      <c r="QF15" s="750">
        <v>0.603693740736025</v>
      </c>
      <c r="QG15" s="841">
        <v>64004</v>
      </c>
      <c r="QH15" s="841">
        <v>985</v>
      </c>
      <c r="QI15" s="840">
        <v>1.5389663146053372E-2</v>
      </c>
      <c r="QJ15" s="841">
        <v>7902</v>
      </c>
      <c r="QK15" s="840">
        <v>0.12346103368539467</v>
      </c>
      <c r="QL15" s="841">
        <v>8887</v>
      </c>
      <c r="QM15" s="840">
        <v>0.13885069683144802</v>
      </c>
      <c r="QN15" s="841">
        <v>45492</v>
      </c>
      <c r="QO15" s="841">
        <v>685</v>
      </c>
      <c r="QP15" s="840">
        <v>1.5057592543743954E-2</v>
      </c>
      <c r="QQ15" s="841">
        <v>6483</v>
      </c>
      <c r="QR15" s="840">
        <v>0.14250857293590083</v>
      </c>
      <c r="QS15" s="841">
        <v>7168</v>
      </c>
      <c r="QT15" s="840">
        <v>0.15756616547964478</v>
      </c>
      <c r="QU15" s="841">
        <v>123422</v>
      </c>
      <c r="QV15" s="841">
        <v>3838</v>
      </c>
      <c r="QW15" s="840">
        <v>3.1096563011456628E-2</v>
      </c>
      <c r="QX15" s="841">
        <v>16665</v>
      </c>
      <c r="QY15" s="840">
        <v>0.13502454991816695</v>
      </c>
      <c r="QZ15" s="841">
        <v>20503</v>
      </c>
      <c r="RA15" s="750">
        <v>0.16612111292962356</v>
      </c>
      <c r="RB15" s="1">
        <v>62620</v>
      </c>
      <c r="RC15" s="1">
        <v>889</v>
      </c>
      <c r="RD15" s="21">
        <v>1.3999999999999999E-2</v>
      </c>
      <c r="RE15" s="1">
        <v>7590</v>
      </c>
      <c r="RF15" s="21">
        <v>0.121</v>
      </c>
      <c r="RG15" s="1">
        <v>8479</v>
      </c>
      <c r="RH15" s="21">
        <v>0.13500000000000001</v>
      </c>
      <c r="RI15" s="1">
        <v>45298</v>
      </c>
      <c r="RJ15" s="1">
        <v>671</v>
      </c>
      <c r="RK15" s="21">
        <v>1.4999999999999999E-2</v>
      </c>
      <c r="RL15" s="1">
        <v>6872</v>
      </c>
      <c r="RM15" s="21">
        <v>0.152</v>
      </c>
      <c r="RN15" s="1">
        <v>7543</v>
      </c>
      <c r="RO15" s="21">
        <v>0.16699999999999998</v>
      </c>
      <c r="RP15" s="1">
        <v>109650</v>
      </c>
      <c r="RQ15" s="1">
        <v>3278</v>
      </c>
      <c r="RR15" s="21">
        <v>2.9895120839033288E-2</v>
      </c>
      <c r="RS15" s="1">
        <v>14474</v>
      </c>
      <c r="RT15" s="21">
        <v>0.13200182398540811</v>
      </c>
      <c r="RU15" s="1">
        <v>17752</v>
      </c>
      <c r="RV15" s="750">
        <v>0.16189694482444139</v>
      </c>
      <c r="RW15" s="1">
        <v>62151</v>
      </c>
      <c r="RX15" s="1">
        <v>835</v>
      </c>
      <c r="RY15" s="21">
        <v>1.3000000000000001E-2</v>
      </c>
      <c r="RZ15" s="1">
        <v>8187</v>
      </c>
      <c r="SA15" s="21">
        <v>0.13200000000000001</v>
      </c>
      <c r="SB15" s="1">
        <v>9022</v>
      </c>
      <c r="SC15" s="21">
        <v>0.14499999999999999</v>
      </c>
      <c r="SD15" s="1">
        <v>44083</v>
      </c>
      <c r="SE15" s="1">
        <v>697</v>
      </c>
      <c r="SF15" s="21">
        <v>1.6E-2</v>
      </c>
      <c r="SG15" s="1">
        <v>6713</v>
      </c>
      <c r="SH15" s="21">
        <v>0.152</v>
      </c>
      <c r="SI15" s="1">
        <v>7410</v>
      </c>
      <c r="SJ15" s="21">
        <v>0.16800000000000001</v>
      </c>
      <c r="SK15" s="1">
        <v>120340</v>
      </c>
      <c r="SL15" s="1">
        <v>3538</v>
      </c>
      <c r="SM15" s="21">
        <v>2.8999999999999998E-2</v>
      </c>
      <c r="SN15" s="1">
        <v>17118</v>
      </c>
      <c r="SO15" s="21">
        <v>0.14199999999999999</v>
      </c>
      <c r="SP15" s="1">
        <v>20656</v>
      </c>
      <c r="SQ15" s="750">
        <v>0.17199999999999999</v>
      </c>
      <c r="SR15" s="1">
        <v>60835</v>
      </c>
      <c r="SS15" s="1">
        <v>754</v>
      </c>
      <c r="ST15" s="21">
        <v>1.2000000000000002E-2</v>
      </c>
      <c r="SU15" s="1">
        <v>9533</v>
      </c>
      <c r="SV15" s="21">
        <v>0.157</v>
      </c>
      <c r="SW15" s="1">
        <v>10287</v>
      </c>
      <c r="SX15" s="21">
        <v>0.16900000000000001</v>
      </c>
      <c r="SY15" s="1">
        <v>44394</v>
      </c>
      <c r="SZ15" s="1">
        <v>688</v>
      </c>
      <c r="TA15" s="21">
        <v>1.4999999999999999E-2</v>
      </c>
      <c r="TB15" s="1">
        <v>8478</v>
      </c>
      <c r="TC15" s="21">
        <v>0.191</v>
      </c>
      <c r="TD15" s="1">
        <v>9166</v>
      </c>
      <c r="TE15" s="21">
        <v>0.20600000000000002</v>
      </c>
      <c r="TF15" s="1">
        <v>119341</v>
      </c>
      <c r="TG15" s="1">
        <v>3403</v>
      </c>
      <c r="TH15" s="21">
        <v>2.9000000000000005E-2</v>
      </c>
      <c r="TI15" s="1">
        <v>20357</v>
      </c>
      <c r="TJ15" s="21">
        <v>0.17100000000000001</v>
      </c>
      <c r="TK15" s="1">
        <v>23760</v>
      </c>
      <c r="TL15" s="750">
        <v>0.19900000000000001</v>
      </c>
      <c r="TM15" s="1">
        <v>1597.8</v>
      </c>
      <c r="TN15" s="1">
        <v>1514.9</v>
      </c>
      <c r="TO15" s="1">
        <v>1684.2</v>
      </c>
      <c r="TP15" s="1">
        <v>1388</v>
      </c>
      <c r="TQ15" s="394">
        <v>86868</v>
      </c>
      <c r="TR15" s="1">
        <v>1815.8</v>
      </c>
      <c r="TS15" s="1">
        <v>1727.2</v>
      </c>
      <c r="TT15" s="1">
        <v>1907.7</v>
      </c>
      <c r="TU15" s="1">
        <v>1575</v>
      </c>
      <c r="TV15" s="394">
        <v>86739</v>
      </c>
      <c r="TW15" s="1">
        <v>2098.1</v>
      </c>
      <c r="TX15" s="1">
        <v>2002.5</v>
      </c>
      <c r="TY15" s="1">
        <v>2197.1</v>
      </c>
      <c r="TZ15" s="1">
        <v>1807</v>
      </c>
      <c r="UA15" s="394">
        <v>86125</v>
      </c>
      <c r="UB15" s="22">
        <v>1921.4217590000001</v>
      </c>
      <c r="UC15" s="22">
        <v>1829.8734489999999</v>
      </c>
      <c r="UD15" s="22">
        <v>2016.364294</v>
      </c>
      <c r="UE15" s="1">
        <v>1652</v>
      </c>
      <c r="UF15" s="394">
        <v>85978</v>
      </c>
      <c r="UG15" s="22">
        <v>1904.166764920886</v>
      </c>
      <c r="UH15" s="22">
        <v>1812.4198730390744</v>
      </c>
      <c r="UI15" s="22">
        <v>1999.35478507689</v>
      </c>
      <c r="UJ15" s="1">
        <v>1615</v>
      </c>
      <c r="UK15" s="966">
        <v>84814</v>
      </c>
      <c r="UL15" s="1">
        <v>1985.4</v>
      </c>
      <c r="UM15" s="1">
        <v>1853.4</v>
      </c>
      <c r="UN15" s="1">
        <v>2124.1999999999998</v>
      </c>
      <c r="UO15" s="1">
        <v>841</v>
      </c>
      <c r="UP15" s="394">
        <v>42360</v>
      </c>
      <c r="UQ15" s="1">
        <v>2380.3000000000002</v>
      </c>
      <c r="UR15" s="1">
        <v>2235.1999999999998</v>
      </c>
      <c r="US15" s="1">
        <v>2532.3000000000002</v>
      </c>
      <c r="UT15" s="1">
        <v>1003</v>
      </c>
      <c r="UU15" s="394">
        <v>42138</v>
      </c>
      <c r="UV15" s="1">
        <v>2732.2</v>
      </c>
      <c r="UW15" s="1">
        <v>2576</v>
      </c>
      <c r="UX15" s="1">
        <v>2895.4</v>
      </c>
      <c r="UY15" s="1">
        <v>1142</v>
      </c>
      <c r="UZ15" s="394">
        <v>41798</v>
      </c>
      <c r="VA15" s="22">
        <v>2504.9883410000002</v>
      </c>
      <c r="VB15" s="22">
        <v>2355.179987</v>
      </c>
      <c r="VC15" s="22">
        <v>2661.827147</v>
      </c>
      <c r="VD15" s="1">
        <v>1042</v>
      </c>
      <c r="VE15" s="394">
        <v>41597</v>
      </c>
      <c r="VF15" s="26">
        <v>2482.321744254567</v>
      </c>
      <c r="VG15" s="27">
        <v>2331.6453493781046</v>
      </c>
      <c r="VH15" s="27">
        <v>2640.179717677343</v>
      </c>
      <c r="VI15" s="1">
        <v>1011</v>
      </c>
      <c r="VJ15" s="394">
        <v>40728</v>
      </c>
      <c r="VK15" s="1">
        <v>1226.7</v>
      </c>
      <c r="VL15" s="1">
        <v>1126</v>
      </c>
      <c r="VM15" s="1">
        <v>1334.1</v>
      </c>
      <c r="VN15" s="1">
        <v>546</v>
      </c>
      <c r="VO15" s="394">
        <v>44508</v>
      </c>
      <c r="VP15" s="1">
        <v>1282.5</v>
      </c>
      <c r="VQ15" s="1">
        <v>1179.5</v>
      </c>
      <c r="VR15" s="1">
        <v>1392</v>
      </c>
      <c r="VS15" s="1">
        <v>572</v>
      </c>
      <c r="VT15" s="394">
        <v>44601</v>
      </c>
      <c r="VU15" s="1">
        <v>1500.2</v>
      </c>
      <c r="VV15" s="1">
        <v>1388.3</v>
      </c>
      <c r="VW15" s="1">
        <v>1618.7</v>
      </c>
      <c r="VX15" s="1">
        <v>665</v>
      </c>
      <c r="VY15" s="394">
        <v>44327</v>
      </c>
      <c r="VZ15" s="22">
        <v>1374.462045</v>
      </c>
      <c r="WA15" s="22">
        <v>1267.537423</v>
      </c>
      <c r="WB15" s="22">
        <v>1487.996766</v>
      </c>
      <c r="WC15" s="1">
        <v>610</v>
      </c>
      <c r="WD15" s="394">
        <v>44381</v>
      </c>
      <c r="WE15" s="22">
        <v>1360.9427459999999</v>
      </c>
      <c r="WF15" s="22">
        <v>1254.5559390000001</v>
      </c>
      <c r="WG15" s="22">
        <v>1473.9400869999999</v>
      </c>
      <c r="WH15" s="1">
        <v>604</v>
      </c>
      <c r="WI15" s="394">
        <v>44086</v>
      </c>
      <c r="WJ15" s="22">
        <v>47.955402633494302</v>
      </c>
      <c r="WK15" s="22">
        <v>39.406311303572899</v>
      </c>
      <c r="WL15" s="22">
        <v>56.658175749384299</v>
      </c>
      <c r="WM15" s="1">
        <v>122</v>
      </c>
      <c r="WN15" s="1">
        <v>257100</v>
      </c>
      <c r="WO15" s="1">
        <v>54.3</v>
      </c>
      <c r="WP15" s="1">
        <v>45.6</v>
      </c>
      <c r="WQ15" s="1">
        <v>64.099999999999994</v>
      </c>
      <c r="WR15" s="1">
        <v>139</v>
      </c>
      <c r="WS15" s="1">
        <v>259200</v>
      </c>
      <c r="WT15" s="22">
        <v>64.260731491858905</v>
      </c>
      <c r="WU15" s="22">
        <v>54.828044919970203</v>
      </c>
      <c r="WV15" s="22">
        <v>74.842781445756202</v>
      </c>
      <c r="WW15" s="1">
        <v>167</v>
      </c>
      <c r="WX15" s="1">
        <v>261599</v>
      </c>
      <c r="WY15" s="22">
        <v>73.360045142187104</v>
      </c>
      <c r="WZ15" s="22">
        <v>63.242475895257499</v>
      </c>
      <c r="XA15" s="22">
        <v>84.628737332860396</v>
      </c>
      <c r="XB15" s="1">
        <v>190</v>
      </c>
      <c r="XC15" s="1">
        <v>261050</v>
      </c>
      <c r="XD15" s="22">
        <v>80.916478359999999</v>
      </c>
      <c r="XE15" s="22">
        <v>70.255073640000006</v>
      </c>
      <c r="XF15" s="22">
        <v>92.731169879999996</v>
      </c>
      <c r="XG15" s="1">
        <v>209</v>
      </c>
      <c r="XH15" s="1">
        <v>259732</v>
      </c>
      <c r="XI15" s="22">
        <v>85.636167449694597</v>
      </c>
      <c r="XJ15" s="22">
        <v>74.602632220707406</v>
      </c>
      <c r="XK15" s="22">
        <v>97.834120124279195</v>
      </c>
      <c r="XL15" s="1">
        <v>219</v>
      </c>
      <c r="XM15" s="394">
        <v>258842</v>
      </c>
      <c r="XN15" s="22">
        <v>61.146392260261997</v>
      </c>
      <c r="XO15" s="22">
        <v>54.400108284131299</v>
      </c>
      <c r="XP15" s="22">
        <v>68.498053668172005</v>
      </c>
      <c r="XQ15" s="1">
        <v>298</v>
      </c>
      <c r="XR15" s="1">
        <v>487355</v>
      </c>
      <c r="XS15" s="22">
        <v>60.309053127352598</v>
      </c>
      <c r="XT15" s="22">
        <v>53.611373149126102</v>
      </c>
      <c r="XU15" s="22">
        <v>67.612020982768797</v>
      </c>
      <c r="XV15" s="1">
        <v>294</v>
      </c>
      <c r="XW15" s="1">
        <v>487489</v>
      </c>
      <c r="XX15" s="22">
        <v>56.517652551587702</v>
      </c>
      <c r="XY15" s="22">
        <v>50.045732372093099</v>
      </c>
      <c r="XZ15" s="22">
        <v>63.5941675095861</v>
      </c>
      <c r="YA15" s="1">
        <v>276</v>
      </c>
      <c r="YB15" s="1">
        <v>488343</v>
      </c>
      <c r="YC15" s="22">
        <v>55.694508480662002</v>
      </c>
      <c r="YD15" s="22">
        <v>49.282974148965899</v>
      </c>
      <c r="YE15" s="22">
        <v>62.708443297212298</v>
      </c>
      <c r="YF15" s="1">
        <v>273</v>
      </c>
      <c r="YG15" s="1">
        <v>490174</v>
      </c>
      <c r="YH15" s="22">
        <v>49.818042636954097</v>
      </c>
      <c r="YI15" s="22">
        <v>43.786388980747603</v>
      </c>
      <c r="YJ15" s="22">
        <v>56.448300612497199</v>
      </c>
      <c r="YK15" s="1">
        <v>246</v>
      </c>
      <c r="YL15" s="1">
        <v>493797</v>
      </c>
      <c r="YM15" s="22">
        <v>42.376285347043698</v>
      </c>
      <c r="YN15" s="22">
        <v>36.850761556691602</v>
      </c>
      <c r="YO15" s="22">
        <v>48.49642695875</v>
      </c>
      <c r="YP15" s="1">
        <v>211</v>
      </c>
      <c r="YQ15" s="1">
        <v>497920</v>
      </c>
      <c r="YR15" s="22">
        <v>36.6293803463467</v>
      </c>
      <c r="YS15" s="22">
        <v>31.527520347502701</v>
      </c>
      <c r="YT15" s="22">
        <v>42.321559340986198</v>
      </c>
      <c r="YU15" s="1">
        <v>184</v>
      </c>
      <c r="YV15" s="1">
        <v>502329</v>
      </c>
      <c r="YW15" s="22">
        <v>33.938638152948798</v>
      </c>
      <c r="YX15" s="22">
        <v>29.0557740530868</v>
      </c>
      <c r="YY15" s="22">
        <v>39.407088736756897</v>
      </c>
      <c r="YZ15" s="1">
        <v>172</v>
      </c>
      <c r="ZA15" s="394">
        <v>506797</v>
      </c>
      <c r="ZB15" s="898">
        <v>96688</v>
      </c>
      <c r="ZC15" s="904">
        <v>4.4999999999999998E-2</v>
      </c>
      <c r="ZD15" s="904">
        <v>3.6000000000000004E-2</v>
      </c>
      <c r="ZE15" s="904">
        <v>9.0000000000000011E-3</v>
      </c>
      <c r="ZF15" s="898">
        <v>9710</v>
      </c>
      <c r="ZG15" s="904">
        <v>0.1</v>
      </c>
      <c r="ZH15" s="898">
        <v>95170</v>
      </c>
      <c r="ZI15" s="904">
        <v>4.4999999999999998E-2</v>
      </c>
      <c r="ZJ15" s="904">
        <v>3.7000000000000005E-2</v>
      </c>
      <c r="ZK15" s="904">
        <v>8.0000000000000002E-3</v>
      </c>
      <c r="ZL15" s="898">
        <v>3405</v>
      </c>
      <c r="ZM15" s="904">
        <v>3.6000000000000004E-2</v>
      </c>
      <c r="ZN15" s="898">
        <v>94325</v>
      </c>
      <c r="ZO15" s="904">
        <v>4.2999999999999997E-2</v>
      </c>
      <c r="ZP15" s="904">
        <v>3.5000000000000003E-2</v>
      </c>
      <c r="ZQ15" s="904">
        <v>8.0000000000000002E-3</v>
      </c>
      <c r="ZR15" s="898">
        <v>3290</v>
      </c>
      <c r="ZS15" s="904">
        <v>3.5000000000000003E-2</v>
      </c>
      <c r="ZT15" s="898">
        <v>93041</v>
      </c>
      <c r="ZU15" s="904">
        <v>5.2999999999999999E-2</v>
      </c>
      <c r="ZV15" s="904">
        <v>4.5999999999999999E-2</v>
      </c>
      <c r="ZW15" s="904">
        <v>6.9999999999999993E-3</v>
      </c>
      <c r="ZX15" s="898">
        <v>4262</v>
      </c>
      <c r="ZY15" s="904">
        <v>4.5999999999999999E-2</v>
      </c>
      <c r="ZZ15" s="898">
        <v>93075</v>
      </c>
      <c r="AAA15" s="904">
        <v>0.05</v>
      </c>
      <c r="AAB15" s="904">
        <v>4.4000000000000004E-2</v>
      </c>
      <c r="AAC15" s="904">
        <v>6.0000000000000001E-3</v>
      </c>
      <c r="AAD15" s="898">
        <v>4600</v>
      </c>
      <c r="AAE15" s="904">
        <v>4.9000000000000002E-2</v>
      </c>
      <c r="AAF15" s="898">
        <v>92025</v>
      </c>
      <c r="AAG15" s="904">
        <v>4.8000000000000001E-2</v>
      </c>
      <c r="AAH15" s="904">
        <v>6.9999999999999993E-3</v>
      </c>
      <c r="AAI15" s="904">
        <v>5.5E-2</v>
      </c>
      <c r="AAJ15" s="898">
        <v>5050</v>
      </c>
      <c r="AAK15" s="750">
        <v>5.5E-2</v>
      </c>
      <c r="AAL15" s="988">
        <v>0.14199999999999999</v>
      </c>
      <c r="AAM15" s="988">
        <v>0.10100000000000001</v>
      </c>
      <c r="AAN15" s="988">
        <v>0.183</v>
      </c>
      <c r="AAO15" s="989">
        <v>2.93</v>
      </c>
      <c r="AAP15" s="989">
        <v>2.2999999999999998</v>
      </c>
      <c r="AAQ15" s="989">
        <v>3.5999999999999996</v>
      </c>
      <c r="AAR15" s="990">
        <v>0.17499999999999999</v>
      </c>
      <c r="AAS15" s="990">
        <v>0.14269999999999999</v>
      </c>
      <c r="AAT15" s="990">
        <v>0.2074</v>
      </c>
      <c r="AAU15" s="989">
        <v>2.6</v>
      </c>
      <c r="AAV15" s="989">
        <v>1.99</v>
      </c>
      <c r="AAW15" s="991">
        <v>3.25</v>
      </c>
      <c r="AAX15" s="21">
        <v>0.78185658780159595</v>
      </c>
      <c r="AAY15" s="21">
        <v>0.75354500687498105</v>
      </c>
      <c r="AAZ15" s="21">
        <v>0.81016816872821196</v>
      </c>
      <c r="ABA15" s="1">
        <v>634</v>
      </c>
      <c r="ABB15" s="1">
        <v>813</v>
      </c>
      <c r="ABC15" s="21">
        <v>0.85833303227236801</v>
      </c>
      <c r="ABD15" s="21">
        <v>0.81767317430874997</v>
      </c>
      <c r="ABE15" s="21">
        <v>0.89899289023598594</v>
      </c>
      <c r="ABF15" s="1">
        <v>253</v>
      </c>
      <c r="ABG15" s="1">
        <v>293</v>
      </c>
      <c r="ABH15" s="21">
        <v>0.81995709956722396</v>
      </c>
      <c r="ABI15" s="21">
        <v>0.78723488066272396</v>
      </c>
      <c r="ABJ15" s="21">
        <v>0.85267931847172307</v>
      </c>
      <c r="ABK15" s="1">
        <v>455</v>
      </c>
      <c r="ABL15" s="913">
        <v>549</v>
      </c>
      <c r="ABM15" s="26">
        <v>0.50121626633733596</v>
      </c>
      <c r="ABN15" s="26">
        <v>0.42785031423970199</v>
      </c>
      <c r="ABO15" s="26">
        <v>0.57458221843497104</v>
      </c>
      <c r="ABP15" s="21">
        <v>0.73311274069594401</v>
      </c>
      <c r="ABQ15" s="21">
        <v>0.70294908143028711</v>
      </c>
      <c r="ABR15" s="21">
        <v>0.76327639996160002</v>
      </c>
      <c r="ABS15" s="1">
        <v>594</v>
      </c>
      <c r="ABT15" s="913">
        <v>812</v>
      </c>
      <c r="ABU15" s="21">
        <v>3.5330361824855799E-2</v>
      </c>
      <c r="ABV15" s="21">
        <v>0</v>
      </c>
      <c r="ABW15" s="21">
        <v>8.2237891311449207E-2</v>
      </c>
      <c r="ABX15" s="1">
        <v>2</v>
      </c>
      <c r="ABY15" s="21">
        <v>0.87564237021499691</v>
      </c>
      <c r="ABZ15" s="21">
        <v>0.79705460052046506</v>
      </c>
      <c r="ACA15" s="21">
        <v>0.95423013990952998</v>
      </c>
      <c r="ACB15" s="1">
        <v>36</v>
      </c>
      <c r="ACC15" s="21">
        <v>0.32408232826429001</v>
      </c>
      <c r="ACD15" s="21">
        <v>3.7347984073923E-2</v>
      </c>
      <c r="ACE15" s="21">
        <v>0.61081667245465598</v>
      </c>
      <c r="ACF15" s="913">
        <v>43</v>
      </c>
      <c r="ACG15" s="21">
        <v>1.1793043645823301E-2</v>
      </c>
      <c r="ACH15" s="21">
        <v>1.1154115229697502E-2</v>
      </c>
      <c r="ACI15" s="21">
        <v>1.2468109599445601E-2</v>
      </c>
      <c r="ACJ15" s="1">
        <v>1224</v>
      </c>
      <c r="ACK15" s="1">
        <v>103790</v>
      </c>
      <c r="ACL15" s="21">
        <v>8.5361095514973895E-3</v>
      </c>
      <c r="ACM15" s="21">
        <v>7.9975704220870796E-3</v>
      </c>
      <c r="ACN15" s="21">
        <v>9.1105796932172706E-3</v>
      </c>
      <c r="ACO15" s="1">
        <v>897</v>
      </c>
      <c r="ACP15" s="1">
        <v>105083</v>
      </c>
      <c r="ACQ15" s="21">
        <v>7.67344799835302E-3</v>
      </c>
      <c r="ACR15" s="21">
        <v>7.1676661010630404E-3</v>
      </c>
      <c r="ACS15" s="21">
        <v>8.2146247823538694E-3</v>
      </c>
      <c r="ACT15" s="1">
        <v>820</v>
      </c>
      <c r="ACU15" s="1">
        <v>106862</v>
      </c>
      <c r="ACV15" s="21">
        <v>1.0360485589843401E-2</v>
      </c>
      <c r="ACW15" s="21">
        <v>9.7735234471150404E-3</v>
      </c>
      <c r="ACX15" s="21">
        <v>1.09823075801346E-2</v>
      </c>
      <c r="ACY15" s="1">
        <v>1118</v>
      </c>
      <c r="ACZ15" s="913">
        <v>107910</v>
      </c>
      <c r="ADA15" s="21">
        <v>8.0433023067584004E-3</v>
      </c>
      <c r="ADB15" s="21">
        <v>7.3555825715998805E-3</v>
      </c>
      <c r="ADC15" s="21">
        <v>8.7947516044593402E-3</v>
      </c>
      <c r="ADD15" s="1">
        <v>477</v>
      </c>
      <c r="ADE15" s="1">
        <v>59304</v>
      </c>
      <c r="ADF15" s="21">
        <v>1.11777759513438E-2</v>
      </c>
      <c r="ADG15" s="21">
        <v>1.0372671037683402E-2</v>
      </c>
      <c r="ADH15" s="21">
        <v>1.20446108519433E-2</v>
      </c>
      <c r="ADI15" s="1">
        <v>680</v>
      </c>
      <c r="ADJ15" s="1">
        <v>60835</v>
      </c>
      <c r="ADK15" s="21">
        <v>1.2743157793116799E-2</v>
      </c>
      <c r="ADL15" s="21">
        <v>1.1890970383879301E-2</v>
      </c>
      <c r="ADM15" s="21">
        <v>1.36555746889238E-2</v>
      </c>
      <c r="ADN15" s="1">
        <v>792</v>
      </c>
      <c r="ADO15" s="914">
        <v>62151</v>
      </c>
      <c r="ADP15" s="907">
        <v>1.2999999999999999E-2</v>
      </c>
      <c r="ADQ15" s="907">
        <v>1.2E-2</v>
      </c>
      <c r="ADR15" s="907">
        <v>1.4E-2</v>
      </c>
      <c r="ADS15" s="914">
        <v>821</v>
      </c>
      <c r="ADT15" s="913">
        <v>62620</v>
      </c>
      <c r="ADU15" s="21">
        <v>5.5167266065006403E-2</v>
      </c>
      <c r="ADV15" s="21">
        <v>5.3077510880131802E-2</v>
      </c>
      <c r="ADW15" s="21">
        <v>5.73343168625364E-2</v>
      </c>
      <c r="ADX15" s="1">
        <v>2439</v>
      </c>
      <c r="ADY15" s="1">
        <v>44211</v>
      </c>
      <c r="ADZ15" s="21">
        <v>4.77767265846736E-2</v>
      </c>
      <c r="AEA15" s="21">
        <v>4.5831454651098197E-2</v>
      </c>
      <c r="AEB15" s="21">
        <v>4.9800254443560003E-2</v>
      </c>
      <c r="AEC15" s="1">
        <v>2121</v>
      </c>
      <c r="AED15" s="1">
        <v>44394</v>
      </c>
      <c r="AEE15" s="21">
        <v>5.4306648821541195E-2</v>
      </c>
      <c r="AEF15" s="21">
        <v>5.2229713903568502E-2</v>
      </c>
      <c r="AEG15" s="21">
        <v>5.6461253747096894E-2</v>
      </c>
      <c r="AEH15" s="1">
        <v>2394</v>
      </c>
      <c r="AEI15" s="914">
        <v>44083</v>
      </c>
      <c r="AEJ15" s="910">
        <v>5.5E-2</v>
      </c>
      <c r="AEK15" s="910">
        <v>5.1999999999999998E-2</v>
      </c>
      <c r="AEL15" s="910">
        <v>5.7000000000000002E-2</v>
      </c>
      <c r="AEM15" s="914">
        <v>2470</v>
      </c>
      <c r="AEN15" s="913">
        <v>45298</v>
      </c>
      <c r="AEO15" s="34">
        <v>0.1</v>
      </c>
      <c r="AEP15" s="34">
        <v>0.32</v>
      </c>
      <c r="AEQ15" s="34">
        <v>0.22</v>
      </c>
      <c r="AER15" s="35">
        <v>0.31</v>
      </c>
      <c r="AES15" s="34">
        <v>0.1</v>
      </c>
      <c r="AET15" s="34">
        <v>0.31</v>
      </c>
      <c r="AEU15" s="34">
        <v>0.2</v>
      </c>
      <c r="AEV15" s="34">
        <v>0.28999999999999998</v>
      </c>
      <c r="AEW15" s="34">
        <v>0.1</v>
      </c>
      <c r="AEX15" s="34">
        <v>0.33</v>
      </c>
      <c r="AEY15" s="34">
        <v>0.23</v>
      </c>
      <c r="AEZ15" s="34">
        <v>0.31</v>
      </c>
      <c r="AFA15" s="34">
        <v>0.1</v>
      </c>
      <c r="AFB15" s="34">
        <v>0.34</v>
      </c>
      <c r="AFC15" s="34">
        <v>0.24</v>
      </c>
      <c r="AFD15" s="34">
        <v>0.33</v>
      </c>
      <c r="AFE15" s="34">
        <v>0.09</v>
      </c>
      <c r="AFF15" s="34">
        <v>0.35</v>
      </c>
      <c r="AFG15" s="34">
        <v>0.26</v>
      </c>
      <c r="AFH15" s="34">
        <v>0.33</v>
      </c>
      <c r="AFI15" s="34">
        <v>0.12</v>
      </c>
      <c r="AFJ15" s="34">
        <v>0.37</v>
      </c>
      <c r="AFK15" s="34">
        <v>0.25</v>
      </c>
      <c r="AFL15" s="34">
        <v>0.35</v>
      </c>
      <c r="AFM15" s="34">
        <v>0.15</v>
      </c>
      <c r="AFN15" s="34">
        <v>0.35</v>
      </c>
      <c r="AFO15" s="34">
        <v>0.20100000000000001</v>
      </c>
      <c r="AFP15" s="34">
        <v>0.34</v>
      </c>
      <c r="AFQ15" s="34">
        <v>0.15</v>
      </c>
      <c r="AFR15" s="34">
        <v>0.35</v>
      </c>
      <c r="AFS15" s="34">
        <v>0.2</v>
      </c>
      <c r="AFT15" s="880">
        <v>0.34</v>
      </c>
      <c r="AFU15" s="880">
        <v>0.14000000000000001</v>
      </c>
      <c r="AFV15" s="880">
        <v>0.36</v>
      </c>
      <c r="AFW15" s="880">
        <v>0.22</v>
      </c>
      <c r="AFX15" s="2072">
        <v>0.34</v>
      </c>
      <c r="AFY15" s="21">
        <v>0.181843851475364</v>
      </c>
      <c r="AFZ15" s="21">
        <v>0.173034389059608</v>
      </c>
      <c r="AGA15" s="21">
        <v>0.19099823024072599</v>
      </c>
      <c r="AGB15" s="1">
        <v>1288</v>
      </c>
      <c r="AGC15" s="1">
        <v>7083</v>
      </c>
      <c r="AGD15" s="21">
        <v>0.18284488920657602</v>
      </c>
      <c r="AGE15" s="21">
        <v>0.17396145472607799</v>
      </c>
      <c r="AGF15" s="21">
        <v>0.192076477965194</v>
      </c>
      <c r="AGG15" s="1">
        <v>1279</v>
      </c>
      <c r="AGH15" s="914">
        <v>6995</v>
      </c>
      <c r="AGI15" s="919">
        <v>0.17659446450060201</v>
      </c>
      <c r="AGJ15" s="919">
        <v>0.16761559287273597</v>
      </c>
      <c r="AGK15" s="919">
        <v>0.18594687150350497</v>
      </c>
      <c r="AGL15" s="914">
        <v>1174</v>
      </c>
      <c r="AGM15" s="913">
        <v>6648</v>
      </c>
      <c r="AGN15" s="21">
        <v>0.83181924062427204</v>
      </c>
      <c r="AGO15" s="21">
        <v>0.82033519730395998</v>
      </c>
      <c r="AGP15" s="21">
        <v>0.84270997839166195</v>
      </c>
      <c r="AGQ15" s="1">
        <v>3571</v>
      </c>
      <c r="AGR15" s="1">
        <v>4293</v>
      </c>
      <c r="AGS15" s="21">
        <v>0.87374796179827596</v>
      </c>
      <c r="AGT15" s="21">
        <v>0.86347737045974104</v>
      </c>
      <c r="AGU15" s="21">
        <v>0.88335027741925198</v>
      </c>
      <c r="AGV15" s="1">
        <v>3751</v>
      </c>
      <c r="AGW15" s="1">
        <v>4293</v>
      </c>
      <c r="AGX15" s="21">
        <v>0.86133212093657607</v>
      </c>
      <c r="AGY15" s="21">
        <v>0.85080366051547496</v>
      </c>
      <c r="AGZ15" s="21">
        <v>0.87123006014715798</v>
      </c>
      <c r="AHA15" s="1">
        <v>3789</v>
      </c>
      <c r="AHB15" s="913">
        <v>4399</v>
      </c>
      <c r="AHC15" s="24">
        <v>63339.5</v>
      </c>
      <c r="AHD15" s="24">
        <v>9501</v>
      </c>
      <c r="AHE15" s="21">
        <v>0.15000118409523283</v>
      </c>
      <c r="AHF15" s="32">
        <v>12541320</v>
      </c>
      <c r="AHG15" s="24">
        <v>40719.5</v>
      </c>
      <c r="AHH15" s="24">
        <v>7406.541666666667</v>
      </c>
      <c r="AHI15" s="21">
        <v>0.18189176356946099</v>
      </c>
      <c r="AHJ15" s="32">
        <v>6925116.458333333</v>
      </c>
      <c r="AHK15" s="24">
        <v>104059</v>
      </c>
      <c r="AHL15" s="24">
        <v>16907.541666666668</v>
      </c>
      <c r="AHM15" s="21">
        <v>0.16248033967909231</v>
      </c>
      <c r="AHN15" s="1181">
        <v>19466436.458333332</v>
      </c>
      <c r="AHO15" s="65">
        <v>56</v>
      </c>
      <c r="AHP15" s="1177">
        <v>4.0999999999999996</v>
      </c>
      <c r="AHQ15" s="65">
        <v>55</v>
      </c>
      <c r="AHR15" s="1177">
        <v>4</v>
      </c>
      <c r="AHS15" s="65">
        <v>48</v>
      </c>
      <c r="AHT15" s="1178">
        <v>3.6</v>
      </c>
      <c r="AHU15" s="370">
        <v>1714</v>
      </c>
      <c r="AHV15" s="370">
        <v>635</v>
      </c>
      <c r="AHW15" s="352">
        <v>498.29088148749247</v>
      </c>
      <c r="AHX15" s="352">
        <v>460.0477990371221</v>
      </c>
      <c r="AHY15" s="352">
        <v>538.84960918210925</v>
      </c>
      <c r="AHZ15" s="2064" t="s">
        <v>770</v>
      </c>
      <c r="AIA15" s="370">
        <v>2051</v>
      </c>
      <c r="AIB15" s="370">
        <v>794</v>
      </c>
      <c r="AIC15" s="372">
        <v>612.68317430595528</v>
      </c>
      <c r="AID15" s="372">
        <v>570.55351611040032</v>
      </c>
      <c r="AIE15" s="372">
        <v>657.08623951517484</v>
      </c>
      <c r="AIF15" s="1069" t="s">
        <v>2318</v>
      </c>
      <c r="AIG15" s="370">
        <v>1810</v>
      </c>
      <c r="AIH15" s="370">
        <v>660</v>
      </c>
      <c r="AII15" s="372">
        <v>506.93820293214895</v>
      </c>
      <c r="AIJ15" s="372">
        <v>468.77967193529429</v>
      </c>
      <c r="AIK15" s="471">
        <v>547.3616551366016</v>
      </c>
      <c r="AIL15" s="1069" t="s">
        <v>2318</v>
      </c>
      <c r="AIM15" s="370">
        <v>344</v>
      </c>
      <c r="AIN15" s="365">
        <v>511034</v>
      </c>
      <c r="AIO15" s="372">
        <v>67.314503535968257</v>
      </c>
      <c r="AIP15" s="372">
        <v>36.903090012178787</v>
      </c>
      <c r="AIQ15" s="1069">
        <v>74.817412906208432</v>
      </c>
      <c r="AIR15" s="371">
        <v>652</v>
      </c>
      <c r="AIS15" s="360">
        <v>135.88712200000001</v>
      </c>
      <c r="AIT15" s="360">
        <v>125.65533000000001</v>
      </c>
      <c r="AIU15" s="360">
        <v>146.730063</v>
      </c>
      <c r="AIV15" s="370">
        <v>392</v>
      </c>
      <c r="AIW15" s="370">
        <v>425</v>
      </c>
      <c r="AIX15" s="370">
        <v>725</v>
      </c>
      <c r="AIY15" s="370">
        <v>645</v>
      </c>
      <c r="AIZ15" s="371">
        <v>1469</v>
      </c>
      <c r="AJA15" s="372">
        <v>104.650500099735</v>
      </c>
      <c r="AJB15" s="372">
        <v>99.366724084132898</v>
      </c>
      <c r="AJC15" s="372">
        <v>110.142275453021</v>
      </c>
      <c r="AJD15" s="371">
        <v>1370</v>
      </c>
      <c r="AJE15" s="372">
        <v>159.07111756168359</v>
      </c>
      <c r="AJF15" s="372">
        <v>150.75833502520541</v>
      </c>
      <c r="AJG15" s="372">
        <v>167.72301479734443</v>
      </c>
      <c r="AJH15" s="370">
        <v>14048</v>
      </c>
      <c r="AJI15" s="1071">
        <v>9.7522779043280189E-2</v>
      </c>
      <c r="AJJ15" s="371">
        <v>641</v>
      </c>
      <c r="AJK15" s="360">
        <v>133.76739900000001</v>
      </c>
      <c r="AJL15" s="360">
        <v>123.610854</v>
      </c>
      <c r="AJM15" s="360">
        <v>144.53595100000001</v>
      </c>
      <c r="AJN15" s="370">
        <v>432</v>
      </c>
      <c r="AJO15" s="370">
        <v>492</v>
      </c>
      <c r="AJP15" s="370">
        <v>780</v>
      </c>
      <c r="AJQ15" s="370">
        <v>690</v>
      </c>
      <c r="AJR15" s="371">
        <v>1565</v>
      </c>
      <c r="AJS15" s="352">
        <v>110.15851564039755</v>
      </c>
      <c r="AJT15" s="352">
        <v>104.76776701127612</v>
      </c>
      <c r="AJU15" s="352">
        <v>115.75472508627112</v>
      </c>
      <c r="AJV15" s="371">
        <v>1470</v>
      </c>
      <c r="AJW15" s="372">
        <v>170.97397008537067</v>
      </c>
      <c r="AJX15" s="372">
        <v>162.34443854328268</v>
      </c>
      <c r="AJY15" s="372">
        <v>179.94309079039314</v>
      </c>
      <c r="AJZ15" s="370">
        <v>15168</v>
      </c>
      <c r="AKA15" s="1071">
        <v>0.20009229957805907</v>
      </c>
      <c r="AKB15" s="370">
        <v>621</v>
      </c>
      <c r="AKC15" s="360">
        <v>130.07142408311165</v>
      </c>
      <c r="AKD15" s="381">
        <v>120.04088953239769</v>
      </c>
      <c r="AKE15" s="381">
        <v>140.71634854813991</v>
      </c>
      <c r="AKF15" s="370">
        <v>446</v>
      </c>
      <c r="AKG15" s="370">
        <v>497</v>
      </c>
      <c r="AKH15" s="370">
        <v>690</v>
      </c>
      <c r="AKI15" s="370">
        <v>680</v>
      </c>
      <c r="AKJ15" s="370">
        <v>1564</v>
      </c>
      <c r="AKK15" s="372">
        <v>108.52368925032613</v>
      </c>
      <c r="AKL15" s="372">
        <v>103.2112665872318</v>
      </c>
      <c r="AKM15" s="372">
        <v>114.03865351609355</v>
      </c>
      <c r="AKN15" s="370">
        <v>1370</v>
      </c>
      <c r="AKO15" s="372">
        <v>161.52993609545595</v>
      </c>
      <c r="AKP15" s="372">
        <v>153.08865993875796</v>
      </c>
      <c r="AKQ15" s="372">
        <v>170.31556876719989</v>
      </c>
      <c r="AKR15" s="370">
        <v>15486</v>
      </c>
      <c r="AKS15" s="1071">
        <v>0.18946144905075551</v>
      </c>
      <c r="AKT15" s="371">
        <v>286</v>
      </c>
      <c r="AKU15" s="66">
        <v>178324</v>
      </c>
      <c r="AKV15" s="372">
        <v>160.38222561180771</v>
      </c>
      <c r="AKW15" s="372">
        <v>142.33141760215597</v>
      </c>
      <c r="AKX15" s="1069">
        <v>180.08830412502573</v>
      </c>
      <c r="AKY15" s="371">
        <v>271</v>
      </c>
      <c r="AKZ15" s="66">
        <v>179795</v>
      </c>
      <c r="ALA15" s="372">
        <v>150.72721710837342</v>
      </c>
      <c r="ALB15" s="372">
        <v>133.31419686465242</v>
      </c>
      <c r="ALC15" s="1069">
        <v>169.78282896507417</v>
      </c>
      <c r="ALD15" s="370">
        <v>227</v>
      </c>
      <c r="ALE15" s="365">
        <v>181275</v>
      </c>
      <c r="ALF15" s="372">
        <v>125.22410701972142</v>
      </c>
      <c r="ALG15" s="372">
        <v>109.4626511853585</v>
      </c>
      <c r="ALH15" s="1069">
        <v>142.6177258442531</v>
      </c>
      <c r="ALI15" s="371">
        <v>90</v>
      </c>
      <c r="ALJ15" s="66">
        <v>178324</v>
      </c>
      <c r="ALK15" s="372">
        <v>50.469931136582844</v>
      </c>
      <c r="ALL15" s="372">
        <v>40.583784645424046</v>
      </c>
      <c r="ALM15" s="1069">
        <v>62.036113921797636</v>
      </c>
      <c r="ALN15" s="371">
        <v>129</v>
      </c>
      <c r="ALO15" s="66">
        <v>179795</v>
      </c>
      <c r="ALP15" s="372">
        <v>71.748380099557835</v>
      </c>
      <c r="ALQ15" s="372">
        <v>59.902015474171414</v>
      </c>
      <c r="ALR15" s="1069">
        <v>85.251868298134312</v>
      </c>
      <c r="ALS15" s="370">
        <v>88</v>
      </c>
      <c r="ALT15" s="365">
        <v>181275</v>
      </c>
      <c r="ALU15" s="372">
        <v>48.545028271962487</v>
      </c>
      <c r="ALV15" s="372">
        <v>38.934532214092847</v>
      </c>
      <c r="ALW15" s="1069">
        <v>59.808832570654687</v>
      </c>
      <c r="ALX15" s="371">
        <v>119</v>
      </c>
      <c r="ALY15" s="66">
        <v>178324</v>
      </c>
      <c r="ALZ15" s="372">
        <v>66.732464502815091</v>
      </c>
      <c r="AMA15" s="372">
        <v>55.282313753186493</v>
      </c>
      <c r="AMB15" s="1069">
        <v>79.855343010580455</v>
      </c>
      <c r="AMC15" s="371">
        <v>93</v>
      </c>
      <c r="AMD15" s="66">
        <v>179795</v>
      </c>
      <c r="AME15" s="372">
        <v>51.725576350844015</v>
      </c>
      <c r="AMF15" s="372">
        <v>41.749215897688664</v>
      </c>
      <c r="AMG15" s="1069">
        <v>63.367325579316805</v>
      </c>
      <c r="AMH15" s="370">
        <v>118</v>
      </c>
      <c r="AMI15" s="365">
        <v>181275</v>
      </c>
      <c r="AMJ15" s="372">
        <v>65.094469728313328</v>
      </c>
      <c r="AMK15" s="372">
        <v>53.880413151447762</v>
      </c>
      <c r="AML15" s="1069">
        <v>77.954226850841309</v>
      </c>
      <c r="AMM15" s="370">
        <v>54</v>
      </c>
      <c r="AMN15" s="370">
        <v>135</v>
      </c>
      <c r="AMO15" s="370">
        <v>212</v>
      </c>
      <c r="AMP15" s="370">
        <v>162</v>
      </c>
      <c r="AMQ15" s="370">
        <v>563</v>
      </c>
      <c r="AMR15" s="66">
        <v>189345</v>
      </c>
      <c r="AMS15" s="2069">
        <f t="shared" si="4"/>
        <v>2.9734083287121394E-3</v>
      </c>
      <c r="AMT15" s="371">
        <v>46</v>
      </c>
      <c r="AMU15" s="371">
        <v>111</v>
      </c>
      <c r="AMV15" s="371">
        <v>179</v>
      </c>
      <c r="AMW15" s="371">
        <v>177</v>
      </c>
      <c r="AMX15" s="371">
        <v>513</v>
      </c>
      <c r="AMY15" s="365">
        <v>187984</v>
      </c>
      <c r="AMZ15" s="1071">
        <f>AMX15/AMY15</f>
        <v>2.7289556558004937E-3</v>
      </c>
      <c r="ANA15" s="371">
        <v>43</v>
      </c>
      <c r="ANB15" s="371">
        <v>115</v>
      </c>
      <c r="ANC15" s="371">
        <v>174</v>
      </c>
      <c r="AND15" s="371">
        <v>130</v>
      </c>
      <c r="ANE15" s="371">
        <v>462</v>
      </c>
      <c r="ANF15" s="365">
        <v>186332</v>
      </c>
      <c r="ANG15" s="1071">
        <f>ANE15/ANF15</f>
        <v>2.4794452912006524E-3</v>
      </c>
      <c r="ANH15" s="371">
        <v>2296</v>
      </c>
      <c r="ANI15" s="371">
        <v>8378</v>
      </c>
      <c r="ANJ15" s="376">
        <v>0.27405108620000002</v>
      </c>
      <c r="ANK15" s="376">
        <v>0.26460499999999998</v>
      </c>
      <c r="ANL15" s="376">
        <v>0.28370400000000001</v>
      </c>
      <c r="ANM15" s="371">
        <v>2430</v>
      </c>
      <c r="ANN15" s="371">
        <v>8535</v>
      </c>
      <c r="ANO15" s="376">
        <v>0.28471001759999998</v>
      </c>
      <c r="ANP15" s="376">
        <v>0.27523463859999997</v>
      </c>
      <c r="ANQ15" s="376">
        <v>0.29437910610000001</v>
      </c>
      <c r="ANR15" s="370">
        <v>2464</v>
      </c>
      <c r="ANS15" s="370">
        <v>8277</v>
      </c>
      <c r="ANT15" s="376">
        <v>0.29769240062824692</v>
      </c>
      <c r="ANU15" s="376">
        <v>0.28793756813604326</v>
      </c>
      <c r="ANV15" s="1071">
        <v>0.30763493296133387</v>
      </c>
      <c r="ANW15" s="68">
        <v>1886</v>
      </c>
      <c r="ANX15" s="68">
        <v>8378</v>
      </c>
      <c r="ANY15" s="376">
        <v>0.22511339220000001</v>
      </c>
      <c r="ANZ15" s="376">
        <v>0.21629723980000001</v>
      </c>
      <c r="AOA15" s="376">
        <v>0.23418150969999998</v>
      </c>
      <c r="AOB15" s="68">
        <v>2067</v>
      </c>
      <c r="AOC15" s="68">
        <v>8535</v>
      </c>
      <c r="AOD15" s="376">
        <v>0.2421792619</v>
      </c>
      <c r="AOE15" s="376">
        <v>0.23320793269999998</v>
      </c>
      <c r="AOF15" s="376">
        <v>0.25138256810000004</v>
      </c>
      <c r="AOG15" s="69">
        <v>1999</v>
      </c>
      <c r="AOH15" s="69">
        <v>8277</v>
      </c>
      <c r="AOI15" s="376">
        <v>0.24151262534734808</v>
      </c>
      <c r="AOJ15" s="376">
        <v>0.23241336967743817</v>
      </c>
      <c r="AOK15" s="1071">
        <v>0.25085170413434948</v>
      </c>
      <c r="AOL15" s="704">
        <v>9.6774193548387094E-2</v>
      </c>
      <c r="AOM15" s="704">
        <v>9.0742181314143494E-2</v>
      </c>
      <c r="AON15" s="704">
        <v>0.103161685647237</v>
      </c>
      <c r="AOO15" s="1037">
        <v>843</v>
      </c>
      <c r="AOP15" s="1037">
        <v>8711</v>
      </c>
      <c r="AOQ15" s="704">
        <v>9.7489784004670205E-2</v>
      </c>
      <c r="AOR15" s="704">
        <v>9.1387162458165694E-2</v>
      </c>
      <c r="AOS15" s="704">
        <v>0.10395330064465601</v>
      </c>
      <c r="AOT15" s="1037">
        <v>835</v>
      </c>
      <c r="AOU15" s="1037">
        <v>8565</v>
      </c>
      <c r="AOV15" s="704">
        <v>8.7753134040501501E-2</v>
      </c>
      <c r="AOW15" s="704">
        <v>8.1853983142113715E-2</v>
      </c>
      <c r="AOX15" s="704">
        <v>9.4033889664088002E-2</v>
      </c>
      <c r="AOY15" s="1037">
        <v>728</v>
      </c>
      <c r="AOZ15" s="1037">
        <v>8296</v>
      </c>
      <c r="APA15" s="704">
        <v>9.6983535632736512E-2</v>
      </c>
      <c r="APB15" s="704">
        <v>9.0809716768669196E-2</v>
      </c>
      <c r="APC15" s="704">
        <v>0.103529294589498</v>
      </c>
      <c r="APD15" s="1037">
        <v>807</v>
      </c>
      <c r="APE15" s="1037">
        <v>8321</v>
      </c>
      <c r="APF15" s="704">
        <v>8.9891611687087702E-2</v>
      </c>
      <c r="APG15" s="704">
        <v>8.3990807543515802E-2</v>
      </c>
      <c r="APH15" s="704">
        <v>9.6163457728548188E-2</v>
      </c>
      <c r="API15" s="1037">
        <v>763</v>
      </c>
      <c r="APJ15" s="1041">
        <v>8488</v>
      </c>
      <c r="APK15" s="1036">
        <v>8.3629675045984106E-2</v>
      </c>
      <c r="APL15" s="1036">
        <v>7.7815629824341995E-2</v>
      </c>
      <c r="APM15" s="1036">
        <v>8.9835802762559494E-2</v>
      </c>
      <c r="APN15" s="1041">
        <v>682</v>
      </c>
      <c r="APO15" s="1066">
        <v>8155</v>
      </c>
      <c r="APP15" s="755">
        <v>4</v>
      </c>
      <c r="APQ15" s="755">
        <v>228</v>
      </c>
      <c r="APR15" s="755">
        <v>41</v>
      </c>
      <c r="APS15" s="755">
        <v>11</v>
      </c>
      <c r="APT15" s="755">
        <v>3</v>
      </c>
      <c r="APU15" s="755">
        <v>2</v>
      </c>
      <c r="APV15" s="755">
        <v>46</v>
      </c>
      <c r="APW15" s="913">
        <v>335</v>
      </c>
      <c r="APX15" s="756">
        <v>4</v>
      </c>
      <c r="APY15" s="756">
        <v>228</v>
      </c>
      <c r="APZ15" s="756">
        <v>40</v>
      </c>
      <c r="AQA15" s="756">
        <v>11</v>
      </c>
      <c r="AQB15" s="756">
        <v>3</v>
      </c>
      <c r="AQC15" s="756">
        <v>2</v>
      </c>
      <c r="AQD15" s="756">
        <v>41</v>
      </c>
      <c r="AQE15" s="913">
        <v>329</v>
      </c>
      <c r="AQF15" s="755">
        <v>534</v>
      </c>
      <c r="AQG15" s="755">
        <v>62620</v>
      </c>
      <c r="AQH15" s="755">
        <v>45298</v>
      </c>
      <c r="AQI15" s="755">
        <v>1592</v>
      </c>
      <c r="AQJ15" s="755">
        <v>140</v>
      </c>
      <c r="AQK15" s="755">
        <v>187</v>
      </c>
      <c r="AQL15" s="755">
        <v>11509</v>
      </c>
      <c r="AQM15" s="913">
        <v>121880</v>
      </c>
      <c r="AQN15" s="755">
        <v>511</v>
      </c>
      <c r="AQO15" s="755">
        <v>64004</v>
      </c>
      <c r="AQP15" s="755">
        <v>45492</v>
      </c>
      <c r="AQQ15" s="755">
        <v>1645</v>
      </c>
      <c r="AQR15" s="755">
        <v>148</v>
      </c>
      <c r="AQS15" s="755">
        <v>180</v>
      </c>
      <c r="AQT15" s="755">
        <v>11442</v>
      </c>
      <c r="AQU15" s="913">
        <v>123422</v>
      </c>
      <c r="AQV15" s="766">
        <v>62220</v>
      </c>
      <c r="AQW15" s="766">
        <v>5212</v>
      </c>
      <c r="AQX15" s="773">
        <v>8.4000000000000005E-2</v>
      </c>
      <c r="AQY15" s="766">
        <v>40117</v>
      </c>
      <c r="AQZ15" s="766">
        <v>3092</v>
      </c>
      <c r="ARA15" s="773">
        <v>7.6999999999999999E-2</v>
      </c>
      <c r="ARB15" s="766">
        <v>1471</v>
      </c>
      <c r="ARC15" s="766">
        <v>433</v>
      </c>
      <c r="ARD15" s="773">
        <v>0.29399999999999998</v>
      </c>
      <c r="ARE15" s="766">
        <v>183</v>
      </c>
      <c r="ARF15" s="766">
        <v>56</v>
      </c>
      <c r="ARG15" s="1057">
        <v>0.30599999999999999</v>
      </c>
      <c r="ARH15" s="770">
        <v>63761</v>
      </c>
      <c r="ARI15" s="770">
        <v>5086</v>
      </c>
      <c r="ARJ15" s="771">
        <v>7.9766628503317075E-2</v>
      </c>
      <c r="ARK15" s="770">
        <v>40366</v>
      </c>
      <c r="ARL15" s="770">
        <v>2924</v>
      </c>
      <c r="ARM15" s="771">
        <v>7.243719962344547E-2</v>
      </c>
      <c r="ARN15" s="770">
        <v>1556</v>
      </c>
      <c r="ARO15" s="770">
        <v>465</v>
      </c>
      <c r="ARP15" s="771">
        <v>0.29884318766066836</v>
      </c>
      <c r="ARQ15" s="804">
        <v>176</v>
      </c>
      <c r="ARR15" s="804">
        <v>56</v>
      </c>
      <c r="ARS15" s="1053">
        <v>0.31818181818181818</v>
      </c>
      <c r="ART15" s="766">
        <v>5830</v>
      </c>
      <c r="ARU15" s="773">
        <v>0.111</v>
      </c>
      <c r="ARV15" s="766">
        <v>46823</v>
      </c>
      <c r="ARW15" s="773">
        <v>0.88800000000000001</v>
      </c>
      <c r="ARX15" s="766">
        <v>51</v>
      </c>
      <c r="ARY15" s="773">
        <v>1E-3</v>
      </c>
      <c r="ARZ15" s="766">
        <v>52704</v>
      </c>
      <c r="ASA15" s="766">
        <v>3800</v>
      </c>
      <c r="ASB15" s="773">
        <v>8.4000000000000005E-2</v>
      </c>
      <c r="ASC15" s="766">
        <v>41338</v>
      </c>
      <c r="ASD15" s="773">
        <v>0.91500000000000004</v>
      </c>
      <c r="ASE15" s="766">
        <v>50</v>
      </c>
      <c r="ASF15" s="773">
        <v>1E-3</v>
      </c>
      <c r="ASG15" s="766">
        <v>45188</v>
      </c>
      <c r="ASH15" s="766">
        <v>129</v>
      </c>
      <c r="ASI15" s="773">
        <v>8.5000000000000006E-2</v>
      </c>
      <c r="ASJ15" s="766">
        <v>1383</v>
      </c>
      <c r="ASK15" s="773">
        <v>0.91500000000000004</v>
      </c>
      <c r="ASL15" s="766">
        <v>0</v>
      </c>
      <c r="ASM15" s="773">
        <v>0</v>
      </c>
      <c r="ASN15" s="766">
        <v>1512</v>
      </c>
      <c r="ASO15" s="766">
        <v>18</v>
      </c>
      <c r="ASP15" s="773">
        <v>9.6000000000000002E-2</v>
      </c>
      <c r="ASQ15" s="766">
        <v>166</v>
      </c>
      <c r="ASR15" s="773">
        <v>0.88800000000000001</v>
      </c>
      <c r="ASS15" s="766">
        <v>3</v>
      </c>
      <c r="AST15" s="773">
        <v>1.6E-2</v>
      </c>
      <c r="ASU15" s="913">
        <v>187</v>
      </c>
      <c r="ASV15" s="767">
        <v>6261</v>
      </c>
      <c r="ASW15" s="771">
        <v>0.11584147424511546</v>
      </c>
      <c r="ASX15" s="767">
        <v>47723</v>
      </c>
      <c r="ASY15" s="771">
        <v>0.88297439313203074</v>
      </c>
      <c r="ASZ15" s="767">
        <v>64</v>
      </c>
      <c r="ATA15" s="771">
        <v>1.1841326228537595E-3</v>
      </c>
      <c r="ATB15" s="767">
        <v>54048</v>
      </c>
      <c r="ATC15" s="767">
        <v>3910</v>
      </c>
      <c r="ATD15" s="771">
        <v>8.616700090354143E-2</v>
      </c>
      <c r="ATE15" s="767">
        <v>41436</v>
      </c>
      <c r="ATF15" s="771">
        <v>0.9131498336161491</v>
      </c>
      <c r="ATG15" s="767">
        <v>31</v>
      </c>
      <c r="ATH15" s="771">
        <v>6.8316548030940782E-4</v>
      </c>
      <c r="ATI15" s="767">
        <v>45377</v>
      </c>
      <c r="ATJ15" s="767">
        <v>142</v>
      </c>
      <c r="ATK15" s="771">
        <v>8.2366589327146175E-2</v>
      </c>
      <c r="ATL15" s="767">
        <v>1581</v>
      </c>
      <c r="ATM15" s="771">
        <v>0.91705336426914164</v>
      </c>
      <c r="ATN15" s="767">
        <v>1</v>
      </c>
      <c r="ATO15" s="771">
        <v>5.8004640371229696E-4</v>
      </c>
      <c r="ATP15" s="767">
        <v>1724</v>
      </c>
      <c r="ATQ15" s="767">
        <v>14</v>
      </c>
      <c r="ATR15" s="771">
        <v>7.7777777777777779E-2</v>
      </c>
      <c r="ATS15" s="767">
        <v>166</v>
      </c>
      <c r="ATT15" s="771">
        <v>0.92222222222222228</v>
      </c>
      <c r="ATU15" s="767">
        <v>0</v>
      </c>
      <c r="ATV15" s="771">
        <v>0</v>
      </c>
      <c r="ATW15" s="913">
        <v>180</v>
      </c>
      <c r="ATX15" s="933">
        <v>62620</v>
      </c>
      <c r="ATY15" s="933">
        <v>24</v>
      </c>
      <c r="ATZ15" s="931">
        <v>4.0000000000000002E-4</v>
      </c>
      <c r="AUA15" s="931">
        <v>2.9999999999999997E-4</v>
      </c>
      <c r="AUB15" s="931">
        <v>5.9999999999999995E-4</v>
      </c>
      <c r="AUC15" s="933">
        <v>45298</v>
      </c>
      <c r="AUD15" s="933">
        <v>59</v>
      </c>
      <c r="AUE15" s="931">
        <v>1.2999999999999999E-3</v>
      </c>
      <c r="AUF15" s="931">
        <v>1E-3</v>
      </c>
      <c r="AUG15" s="931">
        <v>1.6999999999999999E-3</v>
      </c>
      <c r="AUH15" s="933">
        <v>1732</v>
      </c>
      <c r="AUI15" s="933" t="s">
        <v>3176</v>
      </c>
      <c r="AUJ15" s="933" t="s">
        <v>576</v>
      </c>
      <c r="AUK15" s="933" t="s">
        <v>576</v>
      </c>
      <c r="AUL15" s="933" t="s">
        <v>576</v>
      </c>
      <c r="AUM15" s="933">
        <v>109650</v>
      </c>
      <c r="AUN15" s="933">
        <v>84</v>
      </c>
      <c r="AUO15" s="931">
        <v>8.0000000000000004E-4</v>
      </c>
      <c r="AUP15" s="931">
        <v>5.9999999999999995E-4</v>
      </c>
      <c r="AUQ15" s="1074">
        <v>8.9999999999999998E-4</v>
      </c>
      <c r="AUR15" s="933">
        <v>62151</v>
      </c>
      <c r="AUS15" s="933">
        <v>19</v>
      </c>
      <c r="AUT15" s="931">
        <v>2.9999999999999997E-4</v>
      </c>
      <c r="AUU15" s="931">
        <v>2.0000000000000001E-4</v>
      </c>
      <c r="AUV15" s="931">
        <v>5.0000000000000001E-4</v>
      </c>
      <c r="AUW15" s="933">
        <v>44083</v>
      </c>
      <c r="AUX15" s="933">
        <v>66</v>
      </c>
      <c r="AUY15" s="931">
        <v>1.5E-3</v>
      </c>
      <c r="AUZ15" s="931">
        <v>1.1999999999999999E-3</v>
      </c>
      <c r="AVA15" s="931">
        <v>1.9E-3</v>
      </c>
      <c r="AVB15" s="933">
        <v>1678</v>
      </c>
      <c r="AVC15" s="933" t="s">
        <v>3176</v>
      </c>
      <c r="AVD15" s="933" t="s">
        <v>576</v>
      </c>
      <c r="AVE15" s="933" t="s">
        <v>576</v>
      </c>
      <c r="AVF15" s="933" t="s">
        <v>576</v>
      </c>
      <c r="AVG15" s="933">
        <v>107912</v>
      </c>
      <c r="AVH15" s="933">
        <v>85</v>
      </c>
      <c r="AVI15" s="931">
        <v>8.0000000000000004E-4</v>
      </c>
      <c r="AVJ15" s="931">
        <v>5.9999999999999995E-4</v>
      </c>
      <c r="AVK15" s="1074">
        <v>1E-3</v>
      </c>
      <c r="AVL15" s="933">
        <v>60835</v>
      </c>
      <c r="AVM15" s="933">
        <v>14</v>
      </c>
      <c r="AVN15" s="931">
        <v>2.0000000000000001E-4</v>
      </c>
      <c r="AVO15" s="931">
        <v>1E-4</v>
      </c>
      <c r="AVP15" s="931">
        <v>4.0000000000000002E-4</v>
      </c>
      <c r="AVQ15" s="933">
        <v>44394</v>
      </c>
      <c r="AVR15" s="933">
        <v>51</v>
      </c>
      <c r="AVS15" s="931">
        <v>1.1000000000000001E-3</v>
      </c>
      <c r="AVT15" s="931">
        <v>8.9999999999999998E-4</v>
      </c>
      <c r="AVU15" s="931">
        <v>1.5E-3</v>
      </c>
      <c r="AVV15" s="933">
        <v>1633</v>
      </c>
      <c r="AVW15" s="933" t="s">
        <v>3176</v>
      </c>
      <c r="AVX15" s="933" t="s">
        <v>576</v>
      </c>
      <c r="AVY15" s="933" t="s">
        <v>576</v>
      </c>
      <c r="AVZ15" s="933" t="s">
        <v>576</v>
      </c>
      <c r="AWA15" s="933">
        <v>106862</v>
      </c>
      <c r="AWB15" s="933">
        <v>66</v>
      </c>
      <c r="AWC15" s="931">
        <v>5.9999999999999995E-4</v>
      </c>
      <c r="AWD15" s="931">
        <v>5.0000000000000001E-4</v>
      </c>
      <c r="AWE15" s="1074">
        <v>8.0000000000000004E-4</v>
      </c>
      <c r="AWF15" s="933">
        <v>59331</v>
      </c>
      <c r="AWG15" s="933">
        <v>5</v>
      </c>
      <c r="AWH15" s="931">
        <v>1E-4</v>
      </c>
      <c r="AWI15" s="931">
        <v>0</v>
      </c>
      <c r="AWJ15" s="931">
        <v>2.0000000000000001E-4</v>
      </c>
      <c r="AWK15" s="933">
        <v>44725</v>
      </c>
      <c r="AWL15" s="933">
        <v>60</v>
      </c>
      <c r="AWM15" s="931">
        <v>1.2999999999999999E-3</v>
      </c>
      <c r="AWN15" s="931">
        <v>1E-3</v>
      </c>
      <c r="AWO15" s="931">
        <v>1.6999999999999999E-3</v>
      </c>
      <c r="AWP15" s="933">
        <v>1593</v>
      </c>
      <c r="AWQ15" s="933" t="s">
        <v>3176</v>
      </c>
      <c r="AWR15" s="933" t="s">
        <v>576</v>
      </c>
      <c r="AWS15" s="933" t="s">
        <v>576</v>
      </c>
      <c r="AWT15" s="933" t="s">
        <v>576</v>
      </c>
      <c r="AWU15" s="933">
        <v>105649</v>
      </c>
      <c r="AWV15" s="933">
        <v>67</v>
      </c>
      <c r="AWW15" s="931">
        <v>5.9999999999999995E-4</v>
      </c>
      <c r="AWX15" s="931">
        <v>5.0000000000000001E-4</v>
      </c>
      <c r="AWY15" s="1074">
        <v>8.0000000000000004E-4</v>
      </c>
      <c r="AWZ15" s="1">
        <f>SUM(AWZ7:AWZ13)</f>
        <v>8458</v>
      </c>
      <c r="AXA15" s="933">
        <f t="shared" ref="AXA15:AXB15" si="5">SUM(AXA7:AXA13)</f>
        <v>130</v>
      </c>
      <c r="AXB15" s="933">
        <f t="shared" si="5"/>
        <v>8328</v>
      </c>
      <c r="AXC15" s="933">
        <f>SUM(AXC7:AXC13)</f>
        <v>6901</v>
      </c>
      <c r="AXD15" s="1" t="s">
        <v>3267</v>
      </c>
      <c r="AXE15" s="934" t="s">
        <v>770</v>
      </c>
      <c r="AXF15" s="1055" t="s">
        <v>770</v>
      </c>
      <c r="AXG15" s="933">
        <f t="shared" ref="AXG15:AXI15" si="6">SUM(AXG7:AXG13)</f>
        <v>8802</v>
      </c>
      <c r="AXH15" s="933">
        <f t="shared" si="6"/>
        <v>310</v>
      </c>
      <c r="AXI15" s="933">
        <f t="shared" si="6"/>
        <v>8492</v>
      </c>
      <c r="AXJ15" s="933">
        <f>SUM(AXJ7:AXJ13)</f>
        <v>7109</v>
      </c>
      <c r="AXK15" s="904" t="s">
        <v>3267</v>
      </c>
      <c r="AXL15" s="1033" t="s">
        <v>770</v>
      </c>
      <c r="AXM15" s="1053" t="s">
        <v>770</v>
      </c>
      <c r="AXN15" s="1">
        <v>8535</v>
      </c>
      <c r="AXO15" s="933">
        <v>179</v>
      </c>
      <c r="AXP15" s="933">
        <v>8356</v>
      </c>
      <c r="AXQ15" s="933">
        <v>6980</v>
      </c>
      <c r="AXR15" s="904" t="s">
        <v>3267</v>
      </c>
      <c r="AXS15" s="1040" t="s">
        <v>770</v>
      </c>
      <c r="AXT15" s="1053" t="s">
        <v>770</v>
      </c>
    </row>
    <row r="16" spans="1:1320" ht="15" x14ac:dyDescent="0.25">
      <c r="A16" s="2056"/>
      <c r="B16" s="14" t="s">
        <v>772</v>
      </c>
      <c r="C16" s="973" t="s">
        <v>791</v>
      </c>
      <c r="D16" s="1">
        <v>2364</v>
      </c>
      <c r="E16" s="1">
        <v>4726</v>
      </c>
      <c r="F16" s="21">
        <v>0.50021159542953908</v>
      </c>
      <c r="G16" s="21">
        <v>0.48596208306998301</v>
      </c>
      <c r="H16" s="21">
        <v>0.51446076408407304</v>
      </c>
      <c r="I16" s="1">
        <v>2269</v>
      </c>
      <c r="J16" s="1">
        <v>4384</v>
      </c>
      <c r="K16" s="21">
        <v>0.51756386861313897</v>
      </c>
      <c r="L16" s="21">
        <v>0.50276337534375104</v>
      </c>
      <c r="M16" s="21">
        <v>0.53233360832014598</v>
      </c>
      <c r="N16" s="1">
        <v>2115</v>
      </c>
      <c r="O16" s="1">
        <v>4087</v>
      </c>
      <c r="P16" s="21">
        <v>0.517494494739418</v>
      </c>
      <c r="Q16" s="21">
        <v>0.50216556960877501</v>
      </c>
      <c r="R16" s="21">
        <v>0.53279056385165602</v>
      </c>
      <c r="S16" s="1">
        <v>1886</v>
      </c>
      <c r="T16" s="1">
        <v>3617</v>
      </c>
      <c r="U16" s="21">
        <v>0.52142659662703894</v>
      </c>
      <c r="V16" s="21">
        <v>0.50513285010561904</v>
      </c>
      <c r="W16" s="21">
        <v>0.53767487891615506</v>
      </c>
      <c r="X16" s="1">
        <v>1684</v>
      </c>
      <c r="Y16" s="1">
        <v>3184</v>
      </c>
      <c r="Z16" s="21">
        <v>0.52889447236180898</v>
      </c>
      <c r="AA16" s="21">
        <v>0.51153182168742295</v>
      </c>
      <c r="AB16" s="21">
        <v>0.54618748536621897</v>
      </c>
      <c r="AC16" s="1">
        <v>1558</v>
      </c>
      <c r="AD16" s="1">
        <v>2929</v>
      </c>
      <c r="AE16" s="21">
        <v>0.53200000000000003</v>
      </c>
      <c r="AF16" s="21">
        <v>0.51400000000000001</v>
      </c>
      <c r="AG16" s="21">
        <v>0.55000000000000004</v>
      </c>
      <c r="AH16" s="1">
        <v>1411</v>
      </c>
      <c r="AI16" s="1">
        <v>2627</v>
      </c>
      <c r="AJ16" s="21">
        <v>0.53700000000000003</v>
      </c>
      <c r="AK16" s="21">
        <v>0.51800697523098105</v>
      </c>
      <c r="AL16" s="750">
        <v>0.55611379679281503</v>
      </c>
      <c r="AM16" s="1">
        <v>4726</v>
      </c>
      <c r="AN16" s="1">
        <v>157896</v>
      </c>
      <c r="AO16" s="22">
        <v>29.9310938845823</v>
      </c>
      <c r="AP16" s="22">
        <v>29.083763389915799</v>
      </c>
      <c r="AQ16" s="22">
        <v>30.796844833013498</v>
      </c>
      <c r="AR16" s="311" t="s">
        <v>2155</v>
      </c>
      <c r="AS16" s="1">
        <v>4384</v>
      </c>
      <c r="AT16" s="1">
        <v>156702</v>
      </c>
      <c r="AU16" s="22">
        <v>27.976669091651701</v>
      </c>
      <c r="AV16" s="22">
        <v>27.154578680643301</v>
      </c>
      <c r="AW16" s="22">
        <v>28.817323771274499</v>
      </c>
      <c r="AX16" s="311" t="s">
        <v>2155</v>
      </c>
      <c r="AY16" s="1">
        <v>4087</v>
      </c>
      <c r="AZ16" s="1">
        <v>156498</v>
      </c>
      <c r="BA16" s="22">
        <v>26.115349716929298</v>
      </c>
      <c r="BB16" s="22">
        <v>25.320769395353299</v>
      </c>
      <c r="BC16" s="22">
        <v>26.9285218596034</v>
      </c>
      <c r="BD16" s="311" t="s">
        <v>2155</v>
      </c>
      <c r="BE16" s="1">
        <v>3617</v>
      </c>
      <c r="BF16" s="1">
        <v>155599</v>
      </c>
      <c r="BG16" s="1">
        <v>23.3</v>
      </c>
      <c r="BH16" s="1">
        <v>22.49</v>
      </c>
      <c r="BI16" s="1">
        <v>24.02</v>
      </c>
      <c r="BJ16" s="311" t="s">
        <v>2155</v>
      </c>
      <c r="BK16" s="1">
        <v>3184</v>
      </c>
      <c r="BL16" s="1">
        <v>154963</v>
      </c>
      <c r="BM16" s="1">
        <v>20.5</v>
      </c>
      <c r="BN16" s="1">
        <v>19.8</v>
      </c>
      <c r="BO16" s="1">
        <v>21.3</v>
      </c>
      <c r="BP16" s="311" t="s">
        <v>2155</v>
      </c>
      <c r="BQ16" s="1">
        <v>2929</v>
      </c>
      <c r="BR16" s="1">
        <v>155474</v>
      </c>
      <c r="BS16" s="1">
        <v>18.8</v>
      </c>
      <c r="BT16" s="1">
        <v>18.2</v>
      </c>
      <c r="BU16" s="1">
        <v>19.5</v>
      </c>
      <c r="BV16" s="311" t="s">
        <v>2155</v>
      </c>
      <c r="BW16" s="1">
        <v>2627</v>
      </c>
      <c r="BX16" s="1">
        <v>153333</v>
      </c>
      <c r="BY16" s="22">
        <v>17.100000000000001</v>
      </c>
      <c r="BZ16" s="22">
        <v>16.483690075036201</v>
      </c>
      <c r="CA16" s="313">
        <v>17.800601920450799</v>
      </c>
      <c r="CB16" s="968" t="s">
        <v>2155</v>
      </c>
      <c r="CC16" s="23">
        <v>8873818</v>
      </c>
      <c r="CD16" s="23">
        <v>8949717.5</v>
      </c>
      <c r="CE16" s="23">
        <v>9024480.6999999993</v>
      </c>
      <c r="CF16" s="23">
        <v>9097635.1999999993</v>
      </c>
      <c r="CG16" s="23">
        <v>9171038.4000000004</v>
      </c>
      <c r="CH16" s="23">
        <v>9242890.8000000007</v>
      </c>
      <c r="CI16" s="23">
        <v>9314220.1999999993</v>
      </c>
      <c r="CJ16" s="23">
        <v>9384670.1999999993</v>
      </c>
      <c r="CK16" s="23">
        <v>9455409.6999999993</v>
      </c>
      <c r="CL16" s="23">
        <v>9525972.1999999993</v>
      </c>
      <c r="CM16" s="23">
        <v>9596169.5999999996</v>
      </c>
      <c r="CN16" s="23">
        <v>9665422.0999999996</v>
      </c>
      <c r="CO16" s="23">
        <v>9733360.4000000004</v>
      </c>
      <c r="CP16" s="23">
        <v>9800041.3000000007</v>
      </c>
      <c r="CQ16" s="23">
        <v>9865513.5</v>
      </c>
      <c r="CR16" s="23">
        <v>9929479.3000000007</v>
      </c>
      <c r="CS16" s="23">
        <v>9991871.0999999996</v>
      </c>
      <c r="CT16" s="23">
        <v>10053159</v>
      </c>
      <c r="CU16" s="23">
        <v>10113391</v>
      </c>
      <c r="CV16" s="23">
        <v>10172553</v>
      </c>
      <c r="CW16" s="23">
        <v>10230525</v>
      </c>
      <c r="CX16" s="23">
        <v>10287459</v>
      </c>
      <c r="CY16" s="23">
        <v>10343529</v>
      </c>
      <c r="CZ16" s="23">
        <v>10398920</v>
      </c>
      <c r="DA16" s="23">
        <v>10453841</v>
      </c>
      <c r="DB16" s="134">
        <v>10508430</v>
      </c>
      <c r="DC16" s="138">
        <v>548300</v>
      </c>
      <c r="DD16" s="138">
        <v>545800</v>
      </c>
      <c r="DE16" s="138">
        <v>541700</v>
      </c>
      <c r="DF16" s="138">
        <v>537500</v>
      </c>
      <c r="DG16" s="138">
        <v>537900</v>
      </c>
      <c r="DH16" s="138">
        <v>541200</v>
      </c>
      <c r="DI16" s="138">
        <v>544800</v>
      </c>
      <c r="DJ16" s="138">
        <v>547700</v>
      </c>
      <c r="DK16" s="138">
        <v>550100</v>
      </c>
      <c r="DL16" s="138">
        <v>552000</v>
      </c>
      <c r="DM16" s="138">
        <v>553300</v>
      </c>
      <c r="DN16" s="138">
        <v>554000</v>
      </c>
      <c r="DO16" s="138">
        <v>554000</v>
      </c>
      <c r="DP16" s="138">
        <v>553400</v>
      </c>
      <c r="DQ16" s="138">
        <v>552500</v>
      </c>
      <c r="DR16" s="138">
        <v>551400</v>
      </c>
      <c r="DS16" s="138">
        <v>550300</v>
      </c>
      <c r="DT16" s="138">
        <v>549600</v>
      </c>
      <c r="DU16" s="138">
        <v>549100</v>
      </c>
      <c r="DV16" s="138">
        <v>549000</v>
      </c>
      <c r="DW16" s="138">
        <v>549300</v>
      </c>
      <c r="DX16" s="138">
        <v>550100</v>
      </c>
      <c r="DY16" s="138">
        <v>551600</v>
      </c>
      <c r="DZ16" s="138">
        <v>553800</v>
      </c>
      <c r="EA16" s="138">
        <v>556700</v>
      </c>
      <c r="EB16" s="135">
        <v>560200</v>
      </c>
      <c r="EC16" s="138">
        <v>538600</v>
      </c>
      <c r="ED16" s="138">
        <v>554200</v>
      </c>
      <c r="EE16" s="138">
        <v>566500</v>
      </c>
      <c r="EF16" s="138">
        <v>576200</v>
      </c>
      <c r="EG16" s="138">
        <v>578200</v>
      </c>
      <c r="EH16" s="138">
        <v>577900</v>
      </c>
      <c r="EI16" s="138">
        <v>574900</v>
      </c>
      <c r="EJ16" s="138">
        <v>570500</v>
      </c>
      <c r="EK16" s="138">
        <v>566100</v>
      </c>
      <c r="EL16" s="138">
        <v>566300</v>
      </c>
      <c r="EM16" s="138">
        <v>569800</v>
      </c>
      <c r="EN16" s="138">
        <v>573600</v>
      </c>
      <c r="EO16" s="138">
        <v>576800</v>
      </c>
      <c r="EP16" s="138">
        <v>579300</v>
      </c>
      <c r="EQ16" s="138">
        <v>581400</v>
      </c>
      <c r="ER16" s="138">
        <v>582800</v>
      </c>
      <c r="ES16" s="138">
        <v>583500</v>
      </c>
      <c r="ET16" s="138">
        <v>583500</v>
      </c>
      <c r="EU16" s="138">
        <v>582900</v>
      </c>
      <c r="EV16" s="138">
        <v>582000</v>
      </c>
      <c r="EW16" s="138">
        <v>580800</v>
      </c>
      <c r="EX16" s="138">
        <v>579800</v>
      </c>
      <c r="EY16" s="138">
        <v>579000</v>
      </c>
      <c r="EZ16" s="138">
        <v>578500</v>
      </c>
      <c r="FA16" s="138">
        <v>578400</v>
      </c>
      <c r="FB16" s="135">
        <v>578800</v>
      </c>
      <c r="FC16" s="138">
        <v>497400</v>
      </c>
      <c r="FD16" s="138">
        <v>500400</v>
      </c>
      <c r="FE16" s="138">
        <v>510700</v>
      </c>
      <c r="FF16" s="138">
        <v>527000</v>
      </c>
      <c r="FG16" s="138">
        <v>544600</v>
      </c>
      <c r="FH16" s="138">
        <v>558100</v>
      </c>
      <c r="FI16" s="138">
        <v>573400</v>
      </c>
      <c r="FJ16" s="138">
        <v>585600</v>
      </c>
      <c r="FK16" s="138">
        <v>595400</v>
      </c>
      <c r="FL16" s="138">
        <v>597400</v>
      </c>
      <c r="FM16" s="138">
        <v>597200</v>
      </c>
      <c r="FN16" s="138">
        <v>594300</v>
      </c>
      <c r="FO16" s="138">
        <v>590000</v>
      </c>
      <c r="FP16" s="138">
        <v>585500</v>
      </c>
      <c r="FQ16" s="138">
        <v>585800</v>
      </c>
      <c r="FR16" s="138">
        <v>589500</v>
      </c>
      <c r="FS16" s="138">
        <v>593400</v>
      </c>
      <c r="FT16" s="138">
        <v>596700</v>
      </c>
      <c r="FU16" s="138">
        <v>599400</v>
      </c>
      <c r="FV16" s="138">
        <v>601500</v>
      </c>
      <c r="FW16" s="138">
        <v>603000</v>
      </c>
      <c r="FX16" s="138">
        <v>603700</v>
      </c>
      <c r="FY16" s="138">
        <v>603800</v>
      </c>
      <c r="FZ16" s="138">
        <v>603200</v>
      </c>
      <c r="GA16" s="138">
        <v>602200</v>
      </c>
      <c r="GB16" s="135">
        <v>601100</v>
      </c>
      <c r="GC16" s="138">
        <v>533000</v>
      </c>
      <c r="GD16" s="138">
        <v>528700</v>
      </c>
      <c r="GE16" s="138">
        <v>523700.00000000006</v>
      </c>
      <c r="GF16" s="138">
        <v>514500</v>
      </c>
      <c r="GG16" s="138">
        <v>509200</v>
      </c>
      <c r="GH16" s="138">
        <v>508100</v>
      </c>
      <c r="GI16" s="138">
        <v>510700</v>
      </c>
      <c r="GJ16" s="138">
        <v>520900</v>
      </c>
      <c r="GK16" s="138">
        <v>537000</v>
      </c>
      <c r="GL16" s="138">
        <v>554300</v>
      </c>
      <c r="GM16" s="138">
        <v>567800</v>
      </c>
      <c r="GN16" s="138">
        <v>582800</v>
      </c>
      <c r="GO16" s="138">
        <v>594800</v>
      </c>
      <c r="GP16" s="138">
        <v>604700</v>
      </c>
      <c r="GQ16" s="138">
        <v>606800</v>
      </c>
      <c r="GR16" s="138">
        <v>606300</v>
      </c>
      <c r="GS16" s="138">
        <v>603400</v>
      </c>
      <c r="GT16" s="138">
        <v>599700</v>
      </c>
      <c r="GU16" s="138">
        <v>595600</v>
      </c>
      <c r="GV16" s="138">
        <v>596100</v>
      </c>
      <c r="GW16" s="138">
        <v>599700</v>
      </c>
      <c r="GX16" s="138">
        <v>603700</v>
      </c>
      <c r="GY16" s="138">
        <v>607100</v>
      </c>
      <c r="GZ16" s="138">
        <v>609800</v>
      </c>
      <c r="HA16" s="138">
        <v>612000</v>
      </c>
      <c r="HB16" s="135">
        <v>613500</v>
      </c>
      <c r="HC16" s="22">
        <v>3.2361390405056016</v>
      </c>
      <c r="HD16" s="22"/>
      <c r="HE16" s="22"/>
      <c r="HF16" s="23">
        <v>11265</v>
      </c>
      <c r="HG16" s="23">
        <v>3481000</v>
      </c>
      <c r="HH16" s="22">
        <v>3.5744056354564133</v>
      </c>
      <c r="HI16" s="22"/>
      <c r="HJ16" s="22"/>
      <c r="HK16" s="23">
        <v>12178</v>
      </c>
      <c r="HL16" s="23">
        <v>3407000</v>
      </c>
      <c r="HM16" s="22">
        <v>3.7516363842640552</v>
      </c>
      <c r="HN16" s="22"/>
      <c r="HO16" s="22"/>
      <c r="HP16" s="23">
        <v>13624</v>
      </c>
      <c r="HQ16" s="23">
        <v>3631482</v>
      </c>
      <c r="HR16" s="22">
        <v>4.3060970965466989</v>
      </c>
      <c r="HS16" s="22"/>
      <c r="HT16" s="22"/>
      <c r="HU16" s="23">
        <v>15796</v>
      </c>
      <c r="HV16" s="23">
        <v>3668287</v>
      </c>
      <c r="HW16" s="22">
        <v>4.3974980439997671</v>
      </c>
      <c r="HX16" s="22"/>
      <c r="HY16" s="22"/>
      <c r="HZ16" s="23">
        <v>16322</v>
      </c>
      <c r="IA16" s="134">
        <v>3711656</v>
      </c>
      <c r="IB16" s="22">
        <v>1.2298850574712601</v>
      </c>
      <c r="IC16" s="22">
        <v>1.1933118764483699</v>
      </c>
      <c r="ID16" s="22">
        <v>1.26729422572851</v>
      </c>
      <c r="IE16" s="1">
        <v>4280</v>
      </c>
      <c r="IF16" s="1">
        <v>3480000</v>
      </c>
      <c r="IG16" s="22">
        <v>1.3313120176405699</v>
      </c>
      <c r="IH16" s="22">
        <v>1.2940285043888899</v>
      </c>
      <c r="II16" s="22">
        <v>1.3693971743973099</v>
      </c>
      <c r="IJ16" s="1">
        <v>4830</v>
      </c>
      <c r="IK16" s="1">
        <v>3628000</v>
      </c>
      <c r="IL16" s="22">
        <v>1.43074828973882</v>
      </c>
      <c r="IM16" s="22">
        <v>1.3918234735085899</v>
      </c>
      <c r="IN16" s="22">
        <v>1.47048571510487</v>
      </c>
      <c r="IO16" s="1">
        <v>5120</v>
      </c>
      <c r="IP16" s="1">
        <v>3578547</v>
      </c>
      <c r="IQ16" s="22">
        <v>1.6138322873864599</v>
      </c>
      <c r="IR16" s="22">
        <v>1.57298121211581</v>
      </c>
      <c r="IS16" s="22">
        <v>1.65547583245927</v>
      </c>
      <c r="IT16" s="1">
        <v>5920</v>
      </c>
      <c r="IU16" s="1">
        <v>3668287</v>
      </c>
      <c r="IV16" s="22">
        <v>1.9429071341660999</v>
      </c>
      <c r="IW16" s="22">
        <v>1.8982851755877601</v>
      </c>
      <c r="IX16" s="22">
        <v>1.9883132245834001</v>
      </c>
      <c r="IY16" s="1">
        <v>7200</v>
      </c>
      <c r="IZ16" s="394">
        <v>3705787</v>
      </c>
      <c r="JA16" s="26">
        <v>1.5287356321839101</v>
      </c>
      <c r="JB16" s="26">
        <v>1.4879289601286101</v>
      </c>
      <c r="JC16" s="26">
        <v>1.57037785069101</v>
      </c>
      <c r="JD16" s="23">
        <v>5320</v>
      </c>
      <c r="JE16" s="23">
        <v>3480000</v>
      </c>
      <c r="JF16" s="26">
        <v>1.63450937155458</v>
      </c>
      <c r="JG16" s="26">
        <v>1.67665043533146</v>
      </c>
      <c r="JH16" s="26">
        <v>1.6878158563194099</v>
      </c>
      <c r="JI16" s="23">
        <v>5930</v>
      </c>
      <c r="JJ16" s="23">
        <v>3628000</v>
      </c>
      <c r="JK16" s="26">
        <v>1.6654804310241</v>
      </c>
      <c r="JL16" s="26">
        <v>1.6234627948824401</v>
      </c>
      <c r="JM16" s="26">
        <v>1.70831039800921</v>
      </c>
      <c r="JN16" s="23">
        <v>5960</v>
      </c>
      <c r="JO16" s="23">
        <v>3578547</v>
      </c>
      <c r="JP16" s="26">
        <v>1.9927557467559101</v>
      </c>
      <c r="JQ16" s="26">
        <v>1.9473326149161301</v>
      </c>
      <c r="JR16" s="26">
        <v>2.0389710027659702</v>
      </c>
      <c r="JS16" s="23">
        <v>7310</v>
      </c>
      <c r="JT16" s="23">
        <v>3668287</v>
      </c>
      <c r="JU16" s="26">
        <v>2.1045462138001998</v>
      </c>
      <c r="JV16" s="26">
        <v>2.0580947253551201</v>
      </c>
      <c r="JW16" s="26">
        <v>2.1517817126254499</v>
      </c>
      <c r="JX16" s="23">
        <v>7799</v>
      </c>
      <c r="JY16" s="134">
        <v>3705787</v>
      </c>
      <c r="JZ16" s="21">
        <v>0.543398384860735</v>
      </c>
      <c r="KA16" s="21">
        <v>0.540357035617828</v>
      </c>
      <c r="KB16" s="21">
        <v>0.546436501752387</v>
      </c>
      <c r="KC16" s="23">
        <v>56051</v>
      </c>
      <c r="KD16" s="23">
        <v>103149</v>
      </c>
      <c r="KE16" s="21">
        <v>0.64151494499075101</v>
      </c>
      <c r="KF16" s="21">
        <v>0.63857691463900401</v>
      </c>
      <c r="KG16" s="21">
        <v>0.64444239013166293</v>
      </c>
      <c r="KH16" s="23">
        <v>65890</v>
      </c>
      <c r="KI16" s="23">
        <v>102710</v>
      </c>
      <c r="KJ16" s="21">
        <v>0.70079939094023602</v>
      </c>
      <c r="KK16" s="21">
        <v>0.69802345350565398</v>
      </c>
      <c r="KL16" s="21">
        <v>0.70356064747657898</v>
      </c>
      <c r="KM16" s="23">
        <v>73640</v>
      </c>
      <c r="KN16" s="23">
        <v>105080</v>
      </c>
      <c r="KO16" s="21">
        <v>0.72956441149212192</v>
      </c>
      <c r="KP16" s="21">
        <v>0.72690593633435896</v>
      </c>
      <c r="KQ16" s="21">
        <v>0.73220654131460405</v>
      </c>
      <c r="KR16" s="23">
        <v>78720</v>
      </c>
      <c r="KS16" s="1044">
        <v>107900</v>
      </c>
      <c r="KT16" s="919">
        <v>0.74</v>
      </c>
      <c r="KU16" s="919">
        <v>0.73699999999999999</v>
      </c>
      <c r="KV16" s="919">
        <v>0.74299999999999999</v>
      </c>
      <c r="KW16" s="1044">
        <v>79793</v>
      </c>
      <c r="KX16" s="1065">
        <v>107829</v>
      </c>
      <c r="KY16" s="1">
        <v>47.49</v>
      </c>
      <c r="KZ16" s="1">
        <v>47.32</v>
      </c>
      <c r="LA16" s="1">
        <v>47.66</v>
      </c>
      <c r="LB16" s="1">
        <v>15387</v>
      </c>
      <c r="LC16" s="21">
        <v>8.9889914294150691E-2</v>
      </c>
      <c r="LD16" s="21">
        <v>8.5889914294144706E-2</v>
      </c>
      <c r="LE16" s="21">
        <v>9.3889914294144686E-2</v>
      </c>
      <c r="LF16" s="1">
        <v>15271</v>
      </c>
      <c r="LG16" s="21">
        <v>3.1732273520794198E-2</v>
      </c>
      <c r="LH16" s="21">
        <v>2.8732273520791999E-2</v>
      </c>
      <c r="LI16" s="21">
        <v>3.4732273520792001E-2</v>
      </c>
      <c r="LJ16" s="1">
        <v>15271</v>
      </c>
      <c r="LK16" s="21">
        <v>6.2E-2</v>
      </c>
      <c r="LL16" s="21">
        <v>5.7999999999999996E-2</v>
      </c>
      <c r="LM16" s="21">
        <v>6.7000000000000004E-2</v>
      </c>
      <c r="LN16" s="1">
        <v>15361</v>
      </c>
      <c r="LO16" s="21">
        <v>5.8157640773356396E-2</v>
      </c>
      <c r="LP16" s="21">
        <v>5.5157640773352404E-2</v>
      </c>
      <c r="LQ16" s="21">
        <v>6.1157640773352402E-2</v>
      </c>
      <c r="LR16" s="1">
        <v>15271</v>
      </c>
      <c r="LS16" s="21">
        <v>0.14800000000000002</v>
      </c>
      <c r="LT16" s="21">
        <v>0.14099999999999999</v>
      </c>
      <c r="LU16" s="21">
        <v>0.154</v>
      </c>
      <c r="LV16" s="1">
        <v>15118</v>
      </c>
      <c r="LW16" s="21">
        <v>0.29399999999999998</v>
      </c>
      <c r="LX16" s="21">
        <v>0.28600000000000003</v>
      </c>
      <c r="LY16" s="21">
        <v>0.30299999999999999</v>
      </c>
      <c r="LZ16" s="1">
        <v>15443</v>
      </c>
      <c r="MA16" s="21">
        <v>0.13600000000000001</v>
      </c>
      <c r="MB16" s="21">
        <v>0.13</v>
      </c>
      <c r="MC16" s="21">
        <v>0.14199999999999999</v>
      </c>
      <c r="MD16" s="1">
        <v>15350</v>
      </c>
      <c r="ME16" s="21">
        <v>0.54400000000000004</v>
      </c>
      <c r="MF16" s="21">
        <v>0.53500000000000003</v>
      </c>
      <c r="MG16" s="21">
        <v>0.55299999999999994</v>
      </c>
      <c r="MH16" s="1">
        <v>15471</v>
      </c>
      <c r="MI16" s="21">
        <v>0.105</v>
      </c>
      <c r="MJ16" s="21">
        <v>9.9000000000000005E-2</v>
      </c>
      <c r="MK16" s="21">
        <v>0.111</v>
      </c>
      <c r="ML16" s="1">
        <v>15323</v>
      </c>
      <c r="MM16" s="21">
        <v>0.159</v>
      </c>
      <c r="MN16" s="21">
        <v>0.152</v>
      </c>
      <c r="MO16" s="21">
        <v>0.16600000000000001</v>
      </c>
      <c r="MP16" s="1">
        <v>15380</v>
      </c>
      <c r="MQ16" s="21">
        <v>0.66700000000000004</v>
      </c>
      <c r="MR16" s="21">
        <v>0.65799999999999992</v>
      </c>
      <c r="MS16" s="21">
        <v>0.67500000000000004</v>
      </c>
      <c r="MT16" s="1">
        <v>15411</v>
      </c>
      <c r="MU16" s="21">
        <v>0.11699999999999999</v>
      </c>
      <c r="MV16" s="21">
        <v>0.111</v>
      </c>
      <c r="MW16" s="21">
        <v>0.12300000000000001</v>
      </c>
      <c r="MX16" s="1">
        <v>15375</v>
      </c>
      <c r="MY16" s="21">
        <v>5.5E-2</v>
      </c>
      <c r="MZ16" s="21">
        <v>0.05</v>
      </c>
      <c r="NA16" s="21">
        <v>5.9000000000000004E-2</v>
      </c>
      <c r="NB16" s="1">
        <v>15366</v>
      </c>
      <c r="NC16" s="21">
        <v>0.01</v>
      </c>
      <c r="ND16" s="21">
        <v>9.0000000000000011E-3</v>
      </c>
      <c r="NE16" s="21">
        <v>1.2E-2</v>
      </c>
      <c r="NF16" s="1">
        <v>15220</v>
      </c>
      <c r="NG16" s="21">
        <v>0.16699999999999998</v>
      </c>
      <c r="NH16" s="21">
        <v>0.16</v>
      </c>
      <c r="NI16" s="21">
        <v>0.17399999999999999</v>
      </c>
      <c r="NJ16" s="1">
        <v>15339</v>
      </c>
      <c r="NK16" s="21">
        <v>0.161</v>
      </c>
      <c r="NL16" s="21">
        <v>0.154</v>
      </c>
      <c r="NM16" s="21">
        <v>0.16800000000000001</v>
      </c>
      <c r="NN16" s="1">
        <v>15329</v>
      </c>
      <c r="NO16" s="21">
        <v>0.52700000000000002</v>
      </c>
      <c r="NP16" s="21">
        <v>0.51800000000000002</v>
      </c>
      <c r="NQ16" s="21">
        <v>0.53600000000000003</v>
      </c>
      <c r="NR16" s="1">
        <v>15448</v>
      </c>
      <c r="NS16" s="21">
        <v>0.57299999999999995</v>
      </c>
      <c r="NT16" s="21">
        <v>0.56399999999999995</v>
      </c>
      <c r="NU16" s="21">
        <v>0.58200000000000007</v>
      </c>
      <c r="NV16" s="1">
        <v>14587</v>
      </c>
      <c r="NW16" s="21">
        <v>0.17199999999999999</v>
      </c>
      <c r="NX16" s="21">
        <v>0.16500000000000001</v>
      </c>
      <c r="NY16" s="21">
        <v>0.17899999999999999</v>
      </c>
      <c r="NZ16" s="1">
        <v>14429</v>
      </c>
      <c r="OA16" s="21">
        <v>0.152</v>
      </c>
      <c r="OB16" s="21">
        <v>0.14499999999999999</v>
      </c>
      <c r="OC16" s="21">
        <v>0.159</v>
      </c>
      <c r="OD16" s="1">
        <v>15377</v>
      </c>
      <c r="OE16" s="21">
        <v>0.67799999999999994</v>
      </c>
      <c r="OF16" s="21">
        <v>0.66900000000000004</v>
      </c>
      <c r="OG16" s="21">
        <v>0.68700000000000006</v>
      </c>
      <c r="OH16" s="394">
        <v>15020</v>
      </c>
      <c r="OI16" s="23">
        <v>1115</v>
      </c>
      <c r="OJ16" s="23">
        <v>5118503</v>
      </c>
      <c r="OK16" s="22">
        <v>21.8</v>
      </c>
      <c r="OL16" s="22">
        <v>20.5</v>
      </c>
      <c r="OM16" s="22">
        <v>23.1</v>
      </c>
      <c r="ON16" s="23">
        <v>974</v>
      </c>
      <c r="OO16" s="23">
        <v>4848044</v>
      </c>
      <c r="OP16" s="22">
        <v>20.100000000000001</v>
      </c>
      <c r="OQ16" s="22">
        <v>18.899999999999999</v>
      </c>
      <c r="OR16" s="22">
        <v>21.4</v>
      </c>
      <c r="OS16" s="23">
        <v>926</v>
      </c>
      <c r="OT16" s="23">
        <v>4934553</v>
      </c>
      <c r="OU16" s="22">
        <v>18.8</v>
      </c>
      <c r="OV16" s="22">
        <v>17.600000000000001</v>
      </c>
      <c r="OW16" s="22">
        <v>20</v>
      </c>
      <c r="OX16" s="33">
        <v>861</v>
      </c>
      <c r="OY16" s="23">
        <v>4982271</v>
      </c>
      <c r="OZ16" s="22">
        <v>17.3</v>
      </c>
      <c r="PA16" s="22">
        <v>16.100000000000001</v>
      </c>
      <c r="PB16" s="22">
        <v>18.5</v>
      </c>
      <c r="PC16" s="23">
        <v>847</v>
      </c>
      <c r="PD16" s="23">
        <v>5028237</v>
      </c>
      <c r="PE16" s="22">
        <v>16.8</v>
      </c>
      <c r="PF16" s="22">
        <v>15.7</v>
      </c>
      <c r="PG16" s="22">
        <v>18</v>
      </c>
      <c r="PH16" s="23">
        <v>846</v>
      </c>
      <c r="PI16" s="23">
        <v>5070281</v>
      </c>
      <c r="PJ16" s="22">
        <v>16.6854657562372</v>
      </c>
      <c r="PK16" s="22">
        <v>15.5799007419744</v>
      </c>
      <c r="PL16" s="666">
        <v>17.8487739791065</v>
      </c>
      <c r="PM16" s="1044">
        <v>879</v>
      </c>
      <c r="PN16" s="1044">
        <v>5116478</v>
      </c>
      <c r="PO16" s="666">
        <v>17.1797866</v>
      </c>
      <c r="PP16" s="666">
        <v>16.06268</v>
      </c>
      <c r="PQ16" s="1067">
        <v>18.354099999999999</v>
      </c>
      <c r="PR16" s="1">
        <v>51809</v>
      </c>
      <c r="PS16" s="1">
        <v>88085</v>
      </c>
      <c r="PT16" s="21">
        <v>0.58817051711415091</v>
      </c>
      <c r="PU16" s="21">
        <v>0.58491656038181683</v>
      </c>
      <c r="PV16" s="21">
        <v>0.59141678380527052</v>
      </c>
      <c r="PW16" s="1">
        <v>52491</v>
      </c>
      <c r="PX16" s="1">
        <v>87791</v>
      </c>
      <c r="PY16" s="21">
        <v>0.597908669453589</v>
      </c>
      <c r="PZ16" s="21">
        <v>0.59466103596409103</v>
      </c>
      <c r="QA16" s="21">
        <v>0.60114773496538598</v>
      </c>
      <c r="QB16" s="1">
        <v>51367</v>
      </c>
      <c r="QC16" s="1">
        <v>85202</v>
      </c>
      <c r="QD16" s="21">
        <v>0.60288490880495804</v>
      </c>
      <c r="QE16" s="21">
        <v>0.599594862818009</v>
      </c>
      <c r="QF16" s="750">
        <v>0.60616567777207597</v>
      </c>
      <c r="QG16" s="841">
        <v>724988</v>
      </c>
      <c r="QH16" s="841">
        <v>10584</v>
      </c>
      <c r="QI16" s="840">
        <v>1.4598862325997119E-2</v>
      </c>
      <c r="QJ16" s="841">
        <v>81699</v>
      </c>
      <c r="QK16" s="840">
        <v>0.11269014107819716</v>
      </c>
      <c r="QL16" s="841">
        <v>92283</v>
      </c>
      <c r="QM16" s="840">
        <v>0.12728900340419427</v>
      </c>
      <c r="QN16" s="841">
        <v>504728</v>
      </c>
      <c r="QO16" s="841">
        <v>8147</v>
      </c>
      <c r="QP16" s="840">
        <v>1.6141367231459321E-2</v>
      </c>
      <c r="QQ16" s="841">
        <v>52096</v>
      </c>
      <c r="QR16" s="840">
        <v>0.10321598960232047</v>
      </c>
      <c r="QS16" s="841">
        <v>60243</v>
      </c>
      <c r="QT16" s="840">
        <v>0.11935735683377978</v>
      </c>
      <c r="QU16" s="841">
        <v>1405695</v>
      </c>
      <c r="QV16" s="841">
        <v>41704</v>
      </c>
      <c r="QW16" s="840">
        <v>2.9667886703730183E-2</v>
      </c>
      <c r="QX16" s="841">
        <v>156634</v>
      </c>
      <c r="QY16" s="840">
        <v>0.11142815475618821</v>
      </c>
      <c r="QZ16" s="841">
        <v>198338</v>
      </c>
      <c r="RA16" s="750">
        <v>0.14109604145991839</v>
      </c>
      <c r="RB16" s="1">
        <v>710569</v>
      </c>
      <c r="RC16" s="1">
        <v>10035</v>
      </c>
      <c r="RD16" s="21">
        <v>1.3999999999999999E-2</v>
      </c>
      <c r="RE16" s="1">
        <v>80446</v>
      </c>
      <c r="RF16" s="21">
        <v>0.113</v>
      </c>
      <c r="RG16" s="1">
        <v>90481</v>
      </c>
      <c r="RH16" s="21">
        <v>0.127</v>
      </c>
      <c r="RI16" s="1">
        <v>500263</v>
      </c>
      <c r="RJ16" s="1">
        <v>8162</v>
      </c>
      <c r="RK16" s="21">
        <v>1.6E-2</v>
      </c>
      <c r="RL16" s="1">
        <v>53237</v>
      </c>
      <c r="RM16" s="21">
        <v>0.106</v>
      </c>
      <c r="RN16" s="1">
        <v>61399</v>
      </c>
      <c r="RO16" s="21">
        <v>0.12300000000000001</v>
      </c>
      <c r="RP16" s="1">
        <v>1230371</v>
      </c>
      <c r="RQ16" s="1">
        <v>37181</v>
      </c>
      <c r="RR16" s="21">
        <v>3.0219340345310479E-2</v>
      </c>
      <c r="RS16" s="1">
        <v>134231</v>
      </c>
      <c r="RT16" s="21">
        <v>0.10909798751758616</v>
      </c>
      <c r="RU16" s="1">
        <v>171412</v>
      </c>
      <c r="RV16" s="750">
        <v>0.13931732786289663</v>
      </c>
      <c r="RW16" s="1">
        <v>693965</v>
      </c>
      <c r="RX16" s="1">
        <v>10175</v>
      </c>
      <c r="RY16" s="21">
        <v>1.4999999999999999E-2</v>
      </c>
      <c r="RZ16" s="1">
        <v>85130</v>
      </c>
      <c r="SA16" s="21">
        <v>0.12300000000000001</v>
      </c>
      <c r="SB16" s="1">
        <v>95305</v>
      </c>
      <c r="SC16" s="21">
        <v>0.13699999999999998</v>
      </c>
      <c r="SD16" s="1">
        <v>498380</v>
      </c>
      <c r="SE16" s="1">
        <v>8280</v>
      </c>
      <c r="SF16" s="21">
        <v>1.7000000000000001E-2</v>
      </c>
      <c r="SG16" s="1">
        <v>60230</v>
      </c>
      <c r="SH16" s="21">
        <v>0.121</v>
      </c>
      <c r="SI16" s="1">
        <v>68505</v>
      </c>
      <c r="SJ16" s="21">
        <v>0.13699999999999998</v>
      </c>
      <c r="SK16" s="1">
        <v>1366780</v>
      </c>
      <c r="SL16" s="1">
        <v>40035</v>
      </c>
      <c r="SM16" s="21">
        <v>2.8999999999999998E-2</v>
      </c>
      <c r="SN16" s="1">
        <v>167695</v>
      </c>
      <c r="SO16" s="21">
        <v>0.12300000000000001</v>
      </c>
      <c r="SP16" s="1">
        <v>207735</v>
      </c>
      <c r="SQ16" s="750">
        <v>0.152</v>
      </c>
      <c r="SR16" s="1">
        <v>678985</v>
      </c>
      <c r="SS16" s="1">
        <v>9850</v>
      </c>
      <c r="ST16" s="21">
        <v>1.4999999999999999E-2</v>
      </c>
      <c r="SU16" s="1">
        <v>101000</v>
      </c>
      <c r="SV16" s="21">
        <v>0.14899999999999999</v>
      </c>
      <c r="SW16" s="1">
        <v>110850</v>
      </c>
      <c r="SX16" s="21">
        <v>0.16300000000000001</v>
      </c>
      <c r="SY16" s="1">
        <v>498395</v>
      </c>
      <c r="SZ16" s="1">
        <v>8385</v>
      </c>
      <c r="TA16" s="21">
        <v>1.7000000000000001E-2</v>
      </c>
      <c r="TB16" s="1">
        <v>79020</v>
      </c>
      <c r="TC16" s="21">
        <v>0.159</v>
      </c>
      <c r="TD16" s="1">
        <v>87405</v>
      </c>
      <c r="TE16" s="21">
        <v>0.17499999999999999</v>
      </c>
      <c r="TF16" s="1">
        <v>1350345</v>
      </c>
      <c r="TG16" s="1">
        <v>39335</v>
      </c>
      <c r="TH16" s="21">
        <v>2.9000000000000005E-2</v>
      </c>
      <c r="TI16" s="1">
        <v>203510</v>
      </c>
      <c r="TJ16" s="21">
        <v>0.15100000000000002</v>
      </c>
      <c r="TK16" s="1">
        <v>242845</v>
      </c>
      <c r="TL16" s="750">
        <v>0.18</v>
      </c>
      <c r="TM16" s="1">
        <v>1616.8</v>
      </c>
      <c r="TN16" s="1">
        <v>1592.9</v>
      </c>
      <c r="TO16" s="1">
        <v>1641</v>
      </c>
      <c r="TP16" s="1">
        <v>17424</v>
      </c>
      <c r="TQ16" s="394">
        <v>1077705</v>
      </c>
      <c r="TR16" s="1">
        <v>1627.2</v>
      </c>
      <c r="TS16" s="1">
        <v>1603.2</v>
      </c>
      <c r="TT16" s="1">
        <v>1651.5</v>
      </c>
      <c r="TU16" s="1">
        <v>17533</v>
      </c>
      <c r="TV16" s="394">
        <v>1077469</v>
      </c>
      <c r="TW16" s="1">
        <v>1673</v>
      </c>
      <c r="TX16" s="1">
        <v>1648.7</v>
      </c>
      <c r="TY16" s="1">
        <v>1697.6</v>
      </c>
      <c r="TZ16" s="1">
        <v>18088</v>
      </c>
      <c r="UA16" s="394">
        <v>1081147</v>
      </c>
      <c r="UB16" s="22">
        <v>1534.3527099999999</v>
      </c>
      <c r="UC16" s="22">
        <v>1511.0573999999999</v>
      </c>
      <c r="UD16" s="22">
        <v>1557.9172189999999</v>
      </c>
      <c r="UE16" s="1">
        <v>16540</v>
      </c>
      <c r="UF16" s="394">
        <v>1077979</v>
      </c>
      <c r="UG16" s="22">
        <v>1509.4843209606947</v>
      </c>
      <c r="UH16" s="22">
        <v>1486.3104237973303</v>
      </c>
      <c r="UI16" s="22">
        <v>1532.9290385743552</v>
      </c>
      <c r="UJ16" s="1">
        <v>16175</v>
      </c>
      <c r="UK16" s="966">
        <v>1071558</v>
      </c>
      <c r="UL16" s="1">
        <v>2089.3000000000002</v>
      </c>
      <c r="UM16" s="1">
        <v>2050.4</v>
      </c>
      <c r="UN16" s="1">
        <v>2128.6999999999998</v>
      </c>
      <c r="UO16" s="1">
        <v>10984</v>
      </c>
      <c r="UP16" s="394">
        <v>525727</v>
      </c>
      <c r="UQ16" s="1">
        <v>2157.8000000000002</v>
      </c>
      <c r="UR16" s="1">
        <v>2118.1999999999998</v>
      </c>
      <c r="US16" s="1">
        <v>2197.9</v>
      </c>
      <c r="UT16" s="1">
        <v>11326</v>
      </c>
      <c r="UU16" s="394">
        <v>524897</v>
      </c>
      <c r="UV16" s="1">
        <v>2225.5</v>
      </c>
      <c r="UW16" s="1">
        <v>2185.3000000000002</v>
      </c>
      <c r="UX16" s="1">
        <v>2266.1999999999998</v>
      </c>
      <c r="UY16" s="1">
        <v>11698</v>
      </c>
      <c r="UZ16" s="394">
        <v>525636</v>
      </c>
      <c r="VA16" s="22">
        <v>2024.5338919999999</v>
      </c>
      <c r="VB16" s="22">
        <v>1986.145481</v>
      </c>
      <c r="VC16" s="22">
        <v>2063.4777519999998</v>
      </c>
      <c r="VD16" s="1">
        <v>10584</v>
      </c>
      <c r="VE16" s="394">
        <v>522787</v>
      </c>
      <c r="VF16" s="26">
        <v>1975.5619667679775</v>
      </c>
      <c r="VG16" s="27">
        <v>1937.4885344580862</v>
      </c>
      <c r="VH16" s="27">
        <v>2014.1954310873468</v>
      </c>
      <c r="VI16" s="1">
        <v>10244</v>
      </c>
      <c r="VJ16" s="394">
        <v>518536</v>
      </c>
      <c r="VK16" s="1">
        <v>1097.5</v>
      </c>
      <c r="VL16" s="1">
        <v>1070</v>
      </c>
      <c r="VM16" s="1">
        <v>1125.5</v>
      </c>
      <c r="VN16" s="1">
        <v>6058</v>
      </c>
      <c r="VO16" s="394">
        <v>551978</v>
      </c>
      <c r="VP16" s="1">
        <v>1071.2</v>
      </c>
      <c r="VQ16" s="1">
        <v>1044.0999999999999</v>
      </c>
      <c r="VR16" s="1">
        <v>1098.8</v>
      </c>
      <c r="VS16" s="1">
        <v>5919</v>
      </c>
      <c r="VT16" s="394">
        <v>552572</v>
      </c>
      <c r="VU16" s="1">
        <v>1105.0999999999999</v>
      </c>
      <c r="VV16" s="1">
        <v>1077.5999999999999</v>
      </c>
      <c r="VW16" s="1">
        <v>1133.0999999999999</v>
      </c>
      <c r="VX16" s="1">
        <v>6139</v>
      </c>
      <c r="VY16" s="394">
        <v>555511</v>
      </c>
      <c r="VZ16" s="22">
        <v>1032.6157439999999</v>
      </c>
      <c r="WA16" s="22">
        <v>1006.056903</v>
      </c>
      <c r="WB16" s="22">
        <v>1059.6982250000001</v>
      </c>
      <c r="WC16" s="1">
        <v>5733</v>
      </c>
      <c r="WD16" s="394">
        <v>555192</v>
      </c>
      <c r="WE16" s="22">
        <v>1018.206314</v>
      </c>
      <c r="WF16" s="22">
        <v>991.83462899999995</v>
      </c>
      <c r="WG16" s="22">
        <v>1045.101656</v>
      </c>
      <c r="WH16" s="1">
        <v>5653</v>
      </c>
      <c r="WI16" s="394">
        <v>553022</v>
      </c>
      <c r="WJ16" s="22">
        <v>51.283412121229198</v>
      </c>
      <c r="WK16" s="22">
        <v>48.6285258574677</v>
      </c>
      <c r="WL16" s="22">
        <v>53.613235142247099</v>
      </c>
      <c r="WM16" s="1">
        <v>1634</v>
      </c>
      <c r="WN16" s="1">
        <v>3199200</v>
      </c>
      <c r="WO16" s="1">
        <v>57.1</v>
      </c>
      <c r="WP16" s="1">
        <v>54.5</v>
      </c>
      <c r="WQ16" s="1">
        <v>59.8</v>
      </c>
      <c r="WR16" s="1">
        <v>1833</v>
      </c>
      <c r="WS16" s="1">
        <v>3217000</v>
      </c>
      <c r="WT16" s="22">
        <v>63.679918195721299</v>
      </c>
      <c r="WU16" s="22">
        <v>60.942304411209598</v>
      </c>
      <c r="WV16" s="22">
        <v>66.508707533656505</v>
      </c>
      <c r="WW16" s="1">
        <v>2039</v>
      </c>
      <c r="WX16" s="1">
        <v>3221062</v>
      </c>
      <c r="WY16" s="22">
        <v>71.777044786258699</v>
      </c>
      <c r="WZ16" s="22">
        <v>68.877131596372493</v>
      </c>
      <c r="XA16" s="22">
        <v>74.767596760232095</v>
      </c>
      <c r="XB16" s="1">
        <v>2310</v>
      </c>
      <c r="XC16" s="1">
        <v>3231533</v>
      </c>
      <c r="XD16" s="22">
        <v>80.469249840000003</v>
      </c>
      <c r="XE16" s="22">
        <v>77.40142041</v>
      </c>
      <c r="XF16" s="22">
        <v>83.627442450000004</v>
      </c>
      <c r="XG16" s="1">
        <v>2596</v>
      </c>
      <c r="XH16" s="1">
        <v>3236321</v>
      </c>
      <c r="XI16" s="22">
        <v>85.935763336631297</v>
      </c>
      <c r="XJ16" s="22">
        <v>82.765738631172198</v>
      </c>
      <c r="XK16" s="22">
        <v>89.196068322994194</v>
      </c>
      <c r="XL16" s="1">
        <v>2774</v>
      </c>
      <c r="XM16" s="394">
        <v>3236595</v>
      </c>
      <c r="XN16" s="22">
        <v>61.124896517589498</v>
      </c>
      <c r="XO16" s="22">
        <v>59.065331363890998</v>
      </c>
      <c r="XP16" s="22">
        <v>63.237947915921801</v>
      </c>
      <c r="XQ16" s="1">
        <v>3327</v>
      </c>
      <c r="XR16" s="1">
        <v>5442954</v>
      </c>
      <c r="XS16" s="22">
        <v>57.094885007647399</v>
      </c>
      <c r="XT16" s="22">
        <v>55.109812530591903</v>
      </c>
      <c r="XU16" s="22">
        <v>59.133190715263503</v>
      </c>
      <c r="XV16" s="1">
        <v>3123</v>
      </c>
      <c r="XW16" s="1">
        <v>5469842</v>
      </c>
      <c r="XX16" s="22">
        <v>50.179829235859401</v>
      </c>
      <c r="XY16" s="22">
        <v>48.325030264259702</v>
      </c>
      <c r="XZ16" s="22">
        <v>52.087587601482802</v>
      </c>
      <c r="YA16" s="1">
        <v>2760</v>
      </c>
      <c r="YB16" s="1">
        <v>5500218</v>
      </c>
      <c r="YC16" s="22">
        <v>45.1842885090864</v>
      </c>
      <c r="YD16" s="22">
        <v>43.430965695631301</v>
      </c>
      <c r="YE16" s="22">
        <v>46.990232638761199</v>
      </c>
      <c r="YF16" s="1">
        <v>2502</v>
      </c>
      <c r="YG16" s="1">
        <v>5537323</v>
      </c>
      <c r="YH16" s="22">
        <v>40.503519112698797</v>
      </c>
      <c r="YI16" s="22">
        <v>38.851028657252002</v>
      </c>
      <c r="YJ16" s="22">
        <v>42.208225622563504</v>
      </c>
      <c r="YK16" s="1">
        <v>2261</v>
      </c>
      <c r="YL16" s="1">
        <v>5582231</v>
      </c>
      <c r="YM16" s="22">
        <v>39.060785370580803</v>
      </c>
      <c r="YN16" s="22">
        <v>37.444717054889203</v>
      </c>
      <c r="YO16" s="22">
        <v>40.728658298381298</v>
      </c>
      <c r="YP16" s="1">
        <v>2198</v>
      </c>
      <c r="YQ16" s="1">
        <v>5627127</v>
      </c>
      <c r="YR16" s="22">
        <v>37.968131810963499</v>
      </c>
      <c r="YS16" s="22">
        <v>36.381111640261402</v>
      </c>
      <c r="YT16" s="22">
        <v>39.606563734492802</v>
      </c>
      <c r="YU16" s="1">
        <v>2153</v>
      </c>
      <c r="YV16" s="1">
        <v>5670545</v>
      </c>
      <c r="YW16" s="22">
        <v>36.516635112862801</v>
      </c>
      <c r="YX16" s="22">
        <v>34.966228937674998</v>
      </c>
      <c r="YY16" s="22">
        <v>38.118081598255898</v>
      </c>
      <c r="YZ16" s="1">
        <v>2086</v>
      </c>
      <c r="ZA16" s="394">
        <v>5712465</v>
      </c>
      <c r="ZB16" s="898">
        <v>1062640</v>
      </c>
      <c r="ZC16" s="904">
        <v>4.4999999999999998E-2</v>
      </c>
      <c r="ZD16" s="904">
        <v>3.5000000000000003E-2</v>
      </c>
      <c r="ZE16" s="904">
        <v>0.01</v>
      </c>
      <c r="ZF16" s="898">
        <v>108550</v>
      </c>
      <c r="ZG16" s="904">
        <v>0.10199999999999999</v>
      </c>
      <c r="ZH16" s="898">
        <v>1046720</v>
      </c>
      <c r="ZI16" s="904">
        <v>4.5999999999999999E-2</v>
      </c>
      <c r="ZJ16" s="904">
        <v>3.6000000000000004E-2</v>
      </c>
      <c r="ZK16" s="904">
        <v>0.01</v>
      </c>
      <c r="ZL16" s="898">
        <v>39910</v>
      </c>
      <c r="ZM16" s="904">
        <v>3.7999999999999999E-2</v>
      </c>
      <c r="ZN16" s="898">
        <v>1035445</v>
      </c>
      <c r="ZO16" s="904">
        <v>4.4999999999999998E-2</v>
      </c>
      <c r="ZP16" s="904">
        <v>3.5000000000000003E-2</v>
      </c>
      <c r="ZQ16" s="904">
        <v>0.01</v>
      </c>
      <c r="ZR16" s="898">
        <v>37940</v>
      </c>
      <c r="ZS16" s="904">
        <v>3.7000000000000005E-2</v>
      </c>
      <c r="ZT16" s="898">
        <v>1022360</v>
      </c>
      <c r="ZU16" s="904">
        <v>5.2000000000000005E-2</v>
      </c>
      <c r="ZV16" s="904">
        <v>4.2999999999999997E-2</v>
      </c>
      <c r="ZW16" s="904">
        <v>9.0000000000000011E-3</v>
      </c>
      <c r="ZX16" s="898">
        <v>46835</v>
      </c>
      <c r="ZY16" s="904">
        <v>4.5999999999999999E-2</v>
      </c>
      <c r="ZZ16" s="898">
        <v>1013720</v>
      </c>
      <c r="AAA16" s="904">
        <v>5.0999999999999997E-2</v>
      </c>
      <c r="AAB16" s="904">
        <v>4.2000000000000003E-2</v>
      </c>
      <c r="AAC16" s="904">
        <v>9.0000000000000011E-3</v>
      </c>
      <c r="AAD16" s="898">
        <v>53500</v>
      </c>
      <c r="AAE16" s="904">
        <v>5.2999999999999999E-2</v>
      </c>
      <c r="AAF16" s="898">
        <v>1005490</v>
      </c>
      <c r="AAG16" s="904">
        <v>4.7E-2</v>
      </c>
      <c r="AAH16" s="904">
        <v>0.01</v>
      </c>
      <c r="AAI16" s="904">
        <v>5.7000000000000002E-2</v>
      </c>
      <c r="AAJ16" s="898">
        <v>57965</v>
      </c>
      <c r="AAK16" s="750">
        <v>5.7999999999999996E-2</v>
      </c>
      <c r="AAL16" s="988">
        <v>0.21199999999999999</v>
      </c>
      <c r="AAM16" s="988">
        <v>0.20699999999999999</v>
      </c>
      <c r="AAN16" s="988">
        <v>0.217</v>
      </c>
      <c r="AAO16" s="989">
        <v>3.17</v>
      </c>
      <c r="AAP16" s="989">
        <v>3.1</v>
      </c>
      <c r="AAQ16" s="989">
        <v>3.24</v>
      </c>
      <c r="AAR16" s="990">
        <v>0.2</v>
      </c>
      <c r="AAS16" s="990">
        <v>0.19359999999999999</v>
      </c>
      <c r="AAT16" s="990">
        <v>0.2054</v>
      </c>
      <c r="AAU16" s="989">
        <v>3.2</v>
      </c>
      <c r="AAV16" s="989">
        <v>3.1</v>
      </c>
      <c r="AAW16" s="991">
        <v>3.27</v>
      </c>
      <c r="AAX16" s="21">
        <v>0.73665539877740105</v>
      </c>
      <c r="AAY16" s="21">
        <v>0.73061712321510297</v>
      </c>
      <c r="AAZ16" s="21">
        <v>0.74269367433969902</v>
      </c>
      <c r="ABA16" s="1">
        <v>14818</v>
      </c>
      <c r="ABB16" s="1">
        <v>20047</v>
      </c>
      <c r="ABC16" s="21">
        <v>0.78826439266678305</v>
      </c>
      <c r="ABD16" s="21">
        <v>0.78291286930710402</v>
      </c>
      <c r="ABE16" s="21">
        <v>0.79361591602646198</v>
      </c>
      <c r="ABF16" s="1">
        <v>17133</v>
      </c>
      <c r="ABG16" s="1">
        <v>21815</v>
      </c>
      <c r="ABH16" s="21">
        <v>0.799430980859683</v>
      </c>
      <c r="ABI16" s="21">
        <v>0.79353600781266398</v>
      </c>
      <c r="ABJ16" s="21">
        <v>0.80532595390670092</v>
      </c>
      <c r="ABK16" s="1">
        <v>13764</v>
      </c>
      <c r="ABL16" s="913">
        <v>17281</v>
      </c>
      <c r="ABM16" s="26">
        <v>0.55614141825070895</v>
      </c>
      <c r="ABN16" s="26">
        <v>0.53810908611063302</v>
      </c>
      <c r="ABO16" s="26">
        <v>0.574173750390785</v>
      </c>
      <c r="ABP16" s="21">
        <v>0.72565011376869093</v>
      </c>
      <c r="ABQ16" s="21">
        <v>0.71860931350456592</v>
      </c>
      <c r="ABR16" s="21">
        <v>0.73269091403281605</v>
      </c>
      <c r="ABS16" s="1">
        <v>10960</v>
      </c>
      <c r="ABT16" s="913">
        <v>15170</v>
      </c>
      <c r="ABU16" s="21">
        <v>3.1493537079156197E-2</v>
      </c>
      <c r="ABV16" s="21">
        <v>2.7652738328202902E-2</v>
      </c>
      <c r="ABW16" s="21">
        <v>3.5334335830109399E-2</v>
      </c>
      <c r="ABX16" s="1">
        <v>247</v>
      </c>
      <c r="ABY16" s="21">
        <v>0.91560388614064092</v>
      </c>
      <c r="ABZ16" s="21">
        <v>0.90947396826338212</v>
      </c>
      <c r="ACA16" s="21">
        <v>0.92173380401789895</v>
      </c>
      <c r="ACB16" s="1">
        <v>7138</v>
      </c>
      <c r="ACC16" s="21">
        <v>0.27081671691625298</v>
      </c>
      <c r="ACD16" s="21">
        <v>0.24426571504243799</v>
      </c>
      <c r="ACE16" s="21">
        <v>0.29736771879006801</v>
      </c>
      <c r="ACF16" s="913">
        <v>7798</v>
      </c>
      <c r="ACG16" s="21">
        <v>1.2071292849220601E-2</v>
      </c>
      <c r="ACH16" s="21">
        <v>1.1874434442805899E-2</v>
      </c>
      <c r="ACI16" s="21">
        <v>1.2271374311194801E-2</v>
      </c>
      <c r="ACJ16" s="1">
        <v>14040</v>
      </c>
      <c r="ACK16" s="1">
        <v>1163090</v>
      </c>
      <c r="ACL16" s="21">
        <v>1.05691886468377E-2</v>
      </c>
      <c r="ACM16" s="21">
        <v>1.0385961579265902E-2</v>
      </c>
      <c r="ACN16" s="21">
        <v>1.0755613037958E-2</v>
      </c>
      <c r="ACO16" s="1">
        <v>12430</v>
      </c>
      <c r="ACP16" s="1">
        <v>1176060</v>
      </c>
      <c r="ACQ16" s="21">
        <v>1.02020337168852E-2</v>
      </c>
      <c r="ACR16" s="21">
        <v>1.0023494520556999E-2</v>
      </c>
      <c r="ACS16" s="21">
        <v>1.0383719709898201E-2</v>
      </c>
      <c r="ACT16" s="1">
        <v>12200</v>
      </c>
      <c r="ACU16" s="1">
        <v>1195840</v>
      </c>
      <c r="ACV16" s="21">
        <v>1.0938570638399701E-2</v>
      </c>
      <c r="ACW16" s="21">
        <v>1.0754884966287901E-2</v>
      </c>
      <c r="ACX16" s="21">
        <v>1.11253582470657E-2</v>
      </c>
      <c r="ACY16" s="1">
        <v>13250</v>
      </c>
      <c r="ACZ16" s="913">
        <v>1211310</v>
      </c>
      <c r="ADA16" s="21">
        <v>1.0626558839089998E-2</v>
      </c>
      <c r="ADB16" s="21">
        <v>1.0382301679229201E-2</v>
      </c>
      <c r="ADC16" s="21">
        <v>1.08764993093765E-2</v>
      </c>
      <c r="ADD16" s="1">
        <v>7030</v>
      </c>
      <c r="ADE16" s="1">
        <v>661550</v>
      </c>
      <c r="ADF16" s="21">
        <v>1.2783693427001901E-2</v>
      </c>
      <c r="ADG16" s="21">
        <v>1.2519227641631102E-2</v>
      </c>
      <c r="ADH16" s="21">
        <v>1.30536721383056E-2</v>
      </c>
      <c r="ADI16" s="1">
        <v>8680</v>
      </c>
      <c r="ADJ16" s="1">
        <v>678990</v>
      </c>
      <c r="ADK16" s="21">
        <v>1.3401348780909601E-2</v>
      </c>
      <c r="ADL16" s="21">
        <v>1.31334935029038E-2</v>
      </c>
      <c r="ADM16" s="21">
        <v>1.3674591223401899E-2</v>
      </c>
      <c r="ADN16" s="1">
        <v>9300</v>
      </c>
      <c r="ADO16" s="914">
        <v>693960</v>
      </c>
      <c r="ADP16" s="907">
        <v>1.4E-2</v>
      </c>
      <c r="ADQ16" s="907">
        <v>1.4E-2</v>
      </c>
      <c r="ADR16" s="907">
        <v>1.4E-2</v>
      </c>
      <c r="ADS16" s="914">
        <v>10040</v>
      </c>
      <c r="ADT16" s="913">
        <v>710570</v>
      </c>
      <c r="ADU16" s="21">
        <v>7.3731048784907494E-2</v>
      </c>
      <c r="ADV16" s="21">
        <v>7.3007552808375897E-2</v>
      </c>
      <c r="ADW16" s="21">
        <v>7.44611386042629E-2</v>
      </c>
      <c r="ADX16" s="1">
        <v>36620</v>
      </c>
      <c r="ADY16" s="1">
        <v>496670</v>
      </c>
      <c r="ADZ16" s="21">
        <v>6.6012560444631704E-2</v>
      </c>
      <c r="AEA16" s="21">
        <v>6.5326538182378491E-2</v>
      </c>
      <c r="AEB16" s="21">
        <v>6.6705272777022595E-2</v>
      </c>
      <c r="AEC16" s="1">
        <v>32900</v>
      </c>
      <c r="AED16" s="1">
        <v>498390</v>
      </c>
      <c r="AEE16" s="21">
        <v>6.7298045667964199E-2</v>
      </c>
      <c r="AEF16" s="21">
        <v>6.6605806162837303E-2</v>
      </c>
      <c r="AEG16" s="21">
        <v>6.7996955560856304E-2</v>
      </c>
      <c r="AEH16" s="1">
        <v>33540</v>
      </c>
      <c r="AEI16" s="914">
        <v>498380</v>
      </c>
      <c r="AEJ16" s="910">
        <v>7.2999999999999995E-2</v>
      </c>
      <c r="AEK16" s="910">
        <v>7.2999999999999995E-2</v>
      </c>
      <c r="AEL16" s="910">
        <v>7.3999999999999996E-2</v>
      </c>
      <c r="AEM16" s="914">
        <v>36740</v>
      </c>
      <c r="AEN16" s="913">
        <v>500265</v>
      </c>
      <c r="AEO16" s="34">
        <v>0.1</v>
      </c>
      <c r="AEP16" s="34">
        <v>0.34</v>
      </c>
      <c r="AEQ16" s="34">
        <v>0.24</v>
      </c>
      <c r="AER16" s="35">
        <v>0.32</v>
      </c>
      <c r="AES16" s="34">
        <v>0.11</v>
      </c>
      <c r="AET16" s="34">
        <v>0.33</v>
      </c>
      <c r="AEU16" s="34">
        <v>0.23</v>
      </c>
      <c r="AEV16" s="34">
        <v>0.32</v>
      </c>
      <c r="AEW16" s="34">
        <v>0.12</v>
      </c>
      <c r="AEX16" s="34">
        <v>0.35</v>
      </c>
      <c r="AEY16" s="34">
        <v>0.24</v>
      </c>
      <c r="AEZ16" s="34">
        <v>0.33</v>
      </c>
      <c r="AFA16" s="34">
        <v>0.12</v>
      </c>
      <c r="AFB16" s="34">
        <v>0.36</v>
      </c>
      <c r="AFC16" s="34">
        <v>0.24</v>
      </c>
      <c r="AFD16" s="34">
        <v>0.34</v>
      </c>
      <c r="AFE16" s="34">
        <v>0.13</v>
      </c>
      <c r="AFF16" s="34">
        <v>0.37</v>
      </c>
      <c r="AFG16" s="34">
        <v>0.24</v>
      </c>
      <c r="AFH16" s="34">
        <v>0.35</v>
      </c>
      <c r="AFI16" s="34">
        <v>0.14000000000000001</v>
      </c>
      <c r="AFJ16" s="34">
        <v>0.39</v>
      </c>
      <c r="AFK16" s="34">
        <v>0.25</v>
      </c>
      <c r="AFL16" s="34">
        <v>0.37</v>
      </c>
      <c r="AFM16" s="34">
        <v>0.15</v>
      </c>
      <c r="AFN16" s="34">
        <v>0.39</v>
      </c>
      <c r="AFO16" s="34">
        <v>0.23800000000000002</v>
      </c>
      <c r="AFP16" s="34">
        <v>0.37</v>
      </c>
      <c r="AFQ16" s="34">
        <v>0.14000000000000001</v>
      </c>
      <c r="AFR16" s="34">
        <v>0.38</v>
      </c>
      <c r="AFS16" s="34">
        <v>0.24</v>
      </c>
      <c r="AFT16" s="880">
        <v>0.36</v>
      </c>
      <c r="AFU16" s="880">
        <v>0.16</v>
      </c>
      <c r="AFV16" s="880">
        <v>0.4</v>
      </c>
      <c r="AFW16" s="880">
        <v>0.24</v>
      </c>
      <c r="AFX16" s="2072">
        <v>0.38</v>
      </c>
      <c r="AFY16" s="21">
        <v>0.18247807772803099</v>
      </c>
      <c r="AFZ16" s="21">
        <v>0.17973909587292203</v>
      </c>
      <c r="AGA16" s="21">
        <v>0.18524937169605699</v>
      </c>
      <c r="AGB16" s="1">
        <v>13776</v>
      </c>
      <c r="AGC16" s="1">
        <v>75494</v>
      </c>
      <c r="AGD16" s="21">
        <v>0.19380270301490099</v>
      </c>
      <c r="AGE16" s="21">
        <v>0.19087583961648799</v>
      </c>
      <c r="AGF16" s="21">
        <v>0.196763532540946</v>
      </c>
      <c r="AGG16" s="1">
        <v>13422</v>
      </c>
      <c r="AGH16" s="914">
        <v>69256</v>
      </c>
      <c r="AGI16" s="919">
        <v>0.20184591343414801</v>
      </c>
      <c r="AGJ16" s="919">
        <v>0.19869064693127497</v>
      </c>
      <c r="AGK16" s="919">
        <v>0.205038465273264</v>
      </c>
      <c r="AGL16" s="914">
        <v>12400</v>
      </c>
      <c r="AGM16" s="913">
        <v>61433</v>
      </c>
      <c r="AGN16" s="21">
        <v>0.84846904404893808</v>
      </c>
      <c r="AGO16" s="21">
        <v>0.84516386062375004</v>
      </c>
      <c r="AGP16" s="21">
        <v>0.85171605254987204</v>
      </c>
      <c r="AGQ16" s="1">
        <v>39044</v>
      </c>
      <c r="AGR16" s="1">
        <v>46017</v>
      </c>
      <c r="AGS16" s="21">
        <v>0.88896411645226803</v>
      </c>
      <c r="AGT16" s="21">
        <v>0.88610003058880693</v>
      </c>
      <c r="AGU16" s="21">
        <v>0.89176498006609906</v>
      </c>
      <c r="AGV16" s="1">
        <v>42016</v>
      </c>
      <c r="AGW16" s="1">
        <v>47264</v>
      </c>
      <c r="AGX16" s="21">
        <v>0.87813240772096191</v>
      </c>
      <c r="AGY16" s="21">
        <v>0.87515190822542199</v>
      </c>
      <c r="AGZ16" s="21">
        <v>0.88105142474182196</v>
      </c>
      <c r="AHA16" s="1">
        <v>41490</v>
      </c>
      <c r="AHB16" s="913">
        <v>47248</v>
      </c>
      <c r="AHC16" s="24">
        <v>699272</v>
      </c>
      <c r="AHD16" s="24">
        <v>127141.125</v>
      </c>
      <c r="AHE16" s="21">
        <v>0.18181927061286596</v>
      </c>
      <c r="AHF16" s="32">
        <v>167826285</v>
      </c>
      <c r="AHG16" s="24">
        <v>438495.5</v>
      </c>
      <c r="AHH16" s="24">
        <v>94176.541666666672</v>
      </c>
      <c r="AHI16" s="21">
        <v>0.21477196839344229</v>
      </c>
      <c r="AHJ16" s="32">
        <v>88048053.958333343</v>
      </c>
      <c r="AHK16" s="24">
        <v>1137767.5</v>
      </c>
      <c r="AHL16" s="24">
        <v>221317.66666666669</v>
      </c>
      <c r="AHM16" s="21">
        <v>0.19451923760053499</v>
      </c>
      <c r="AHN16" s="1181">
        <v>255874338.95833334</v>
      </c>
      <c r="AHO16" s="65">
        <v>803</v>
      </c>
      <c r="AHP16" s="1177">
        <v>5.2</v>
      </c>
      <c r="AHQ16" s="65">
        <v>766</v>
      </c>
      <c r="AHR16" s="1177">
        <v>5</v>
      </c>
      <c r="AHS16" s="65">
        <v>652</v>
      </c>
      <c r="AHT16" s="1178">
        <v>4.3</v>
      </c>
      <c r="AHU16" s="71" t="s">
        <v>576</v>
      </c>
      <c r="AHV16" s="71" t="s">
        <v>576</v>
      </c>
      <c r="AHW16" s="380" t="s">
        <v>576</v>
      </c>
      <c r="AHX16" s="380" t="s">
        <v>576</v>
      </c>
      <c r="AHY16" s="384" t="s">
        <v>576</v>
      </c>
      <c r="AHZ16" s="2066" t="s">
        <v>770</v>
      </c>
      <c r="AIA16" s="71" t="s">
        <v>576</v>
      </c>
      <c r="AIB16" s="371">
        <v>7488</v>
      </c>
      <c r="AIC16" s="372">
        <v>469.35714106304835</v>
      </c>
      <c r="AID16" s="372">
        <v>458.78150285491728</v>
      </c>
      <c r="AIE16" s="372">
        <v>480.11497933969162</v>
      </c>
      <c r="AIF16" s="1069" t="s">
        <v>2318</v>
      </c>
      <c r="AIG16" s="371">
        <v>17182</v>
      </c>
      <c r="AIH16" s="371">
        <v>6620</v>
      </c>
      <c r="AII16" s="372">
        <v>414.88099308620281</v>
      </c>
      <c r="AIJ16" s="372">
        <v>404.94160137712328</v>
      </c>
      <c r="AIK16" s="471">
        <v>425.00261412166145</v>
      </c>
      <c r="AIL16" s="1069" t="s">
        <v>2318</v>
      </c>
      <c r="AIM16" s="371" t="s">
        <v>576</v>
      </c>
      <c r="AIN16" s="365">
        <v>5755484</v>
      </c>
      <c r="AIO16" s="365" t="s">
        <v>576</v>
      </c>
      <c r="AIP16" s="365" t="s">
        <v>576</v>
      </c>
      <c r="AIQ16" s="2068" t="s">
        <v>576</v>
      </c>
      <c r="AIR16" s="68">
        <v>7279</v>
      </c>
      <c r="AIS16" s="360">
        <v>132.76402300000001</v>
      </c>
      <c r="AIT16" s="360">
        <v>129.73138299999999</v>
      </c>
      <c r="AIU16" s="360">
        <v>135.84966299999999</v>
      </c>
      <c r="AIV16" s="70" t="s">
        <v>576</v>
      </c>
      <c r="AIW16" s="70" t="s">
        <v>576</v>
      </c>
      <c r="AIX16" s="70" t="s">
        <v>576</v>
      </c>
      <c r="AIY16" s="70" t="s">
        <v>576</v>
      </c>
      <c r="AIZ16" s="68">
        <v>16421</v>
      </c>
      <c r="AJA16" s="372">
        <v>103.65399097217356</v>
      </c>
      <c r="AJB16" s="372">
        <v>102.07459390230159</v>
      </c>
      <c r="AJC16" s="372">
        <v>105.25170591005346</v>
      </c>
      <c r="AJD16" s="68">
        <v>14706</v>
      </c>
      <c r="AJE16" s="372">
        <v>136.02220604598634</v>
      </c>
      <c r="AJF16" s="372">
        <v>133.83255877447149</v>
      </c>
      <c r="AJG16" s="372">
        <v>138.23869862698533</v>
      </c>
      <c r="AJH16" s="71" t="s">
        <v>576</v>
      </c>
      <c r="AJI16" s="1071" t="s">
        <v>576</v>
      </c>
      <c r="AJJ16" s="68">
        <v>6719</v>
      </c>
      <c r="AJK16" s="360">
        <v>122.975498</v>
      </c>
      <c r="AJL16" s="360">
        <v>120.052415</v>
      </c>
      <c r="AJM16" s="360">
        <v>125.951774</v>
      </c>
      <c r="AJN16" s="68" t="s">
        <v>576</v>
      </c>
      <c r="AJO16" s="68" t="s">
        <v>576</v>
      </c>
      <c r="AJP16" s="68" t="s">
        <v>576</v>
      </c>
      <c r="AJQ16" s="68" t="s">
        <v>576</v>
      </c>
      <c r="AJR16" s="68">
        <v>15806</v>
      </c>
      <c r="AJS16" s="352">
        <v>98.680986210509005</v>
      </c>
      <c r="AJT16" s="352">
        <v>97.1485026252452</v>
      </c>
      <c r="AJU16" s="352">
        <v>100.231588284872</v>
      </c>
      <c r="AJV16" s="68">
        <v>15318</v>
      </c>
      <c r="AJW16" s="372">
        <v>142.0992431206916</v>
      </c>
      <c r="AJX16" s="372">
        <v>139.85774945298664</v>
      </c>
      <c r="AJY16" s="372">
        <v>144.36765948430195</v>
      </c>
      <c r="AJZ16" s="68" t="s">
        <v>576</v>
      </c>
      <c r="AKA16" s="1071" t="s">
        <v>576</v>
      </c>
      <c r="AKB16" s="68" t="s">
        <v>576</v>
      </c>
      <c r="AKC16" s="359" t="s">
        <v>576</v>
      </c>
      <c r="AKD16" s="358" t="s">
        <v>576</v>
      </c>
      <c r="AKE16" s="358" t="s">
        <v>576</v>
      </c>
      <c r="AKF16" s="68" t="s">
        <v>576</v>
      </c>
      <c r="AKG16" s="68" t="s">
        <v>576</v>
      </c>
      <c r="AKH16" s="68" t="s">
        <v>576</v>
      </c>
      <c r="AKI16" s="68" t="s">
        <v>576</v>
      </c>
      <c r="AKJ16" s="68" t="s">
        <v>576</v>
      </c>
      <c r="AKK16" s="372" t="s">
        <v>576</v>
      </c>
      <c r="AKL16" s="372" t="s">
        <v>576</v>
      </c>
      <c r="AKM16" s="372" t="s">
        <v>576</v>
      </c>
      <c r="AKN16" s="68" t="s">
        <v>576</v>
      </c>
      <c r="AKO16" s="372" t="s">
        <v>576</v>
      </c>
      <c r="AKP16" s="372" t="s">
        <v>576</v>
      </c>
      <c r="AKQ16" s="372" t="s">
        <v>576</v>
      </c>
      <c r="AKR16" s="68" t="s">
        <v>576</v>
      </c>
      <c r="AKS16" s="1071" t="s">
        <v>576</v>
      </c>
      <c r="AKT16" s="68">
        <v>3488</v>
      </c>
      <c r="AKU16" s="66">
        <v>2011739</v>
      </c>
      <c r="AKV16" s="372">
        <v>173.38233239997831</v>
      </c>
      <c r="AKW16" s="372">
        <v>167.67561249363649</v>
      </c>
      <c r="AKX16" s="1069">
        <v>179.23374492923242</v>
      </c>
      <c r="AKY16" s="68">
        <v>3372</v>
      </c>
      <c r="AKZ16" s="66">
        <v>2026975</v>
      </c>
      <c r="ALA16" s="372">
        <v>166.35626981092514</v>
      </c>
      <c r="ALB16" s="372">
        <v>160.78820997826227</v>
      </c>
      <c r="ALC16" s="1069">
        <v>172.06794852420174</v>
      </c>
      <c r="ALD16" s="68" t="s">
        <v>576</v>
      </c>
      <c r="ALE16" s="365">
        <v>2041416</v>
      </c>
      <c r="ALF16" s="372" t="s">
        <v>576</v>
      </c>
      <c r="ALG16" s="372" t="s">
        <v>576</v>
      </c>
      <c r="ALH16" s="1069" t="s">
        <v>576</v>
      </c>
      <c r="ALI16" s="68">
        <v>1508</v>
      </c>
      <c r="ALJ16" s="66">
        <v>2011739</v>
      </c>
      <c r="ALK16" s="372">
        <v>74.960022149990635</v>
      </c>
      <c r="ALL16" s="372">
        <v>71.223945253444171</v>
      </c>
      <c r="ALM16" s="1069">
        <v>78.841217241575009</v>
      </c>
      <c r="ALN16" s="68">
        <v>1508</v>
      </c>
      <c r="ALO16" s="66">
        <v>2026975</v>
      </c>
      <c r="ALP16" s="372">
        <v>74.400000000000006</v>
      </c>
      <c r="ALQ16" s="372">
        <v>70.7</v>
      </c>
      <c r="ALR16" s="1069">
        <v>78.2</v>
      </c>
      <c r="ALS16" s="68" t="s">
        <v>576</v>
      </c>
      <c r="ALT16" s="365">
        <v>2041416</v>
      </c>
      <c r="ALU16" s="372" t="s">
        <v>576</v>
      </c>
      <c r="ALV16" s="372" t="s">
        <v>576</v>
      </c>
      <c r="ALW16" s="1069" t="s">
        <v>576</v>
      </c>
      <c r="ALX16" s="68">
        <v>1149</v>
      </c>
      <c r="ALY16" s="66">
        <v>2011739</v>
      </c>
      <c r="ALZ16" s="372">
        <v>57.114764887492868</v>
      </c>
      <c r="AMA16" s="372">
        <v>53.859619721770812</v>
      </c>
      <c r="AMB16" s="1069">
        <v>60.515208680958281</v>
      </c>
      <c r="AMC16" s="68">
        <v>1150</v>
      </c>
      <c r="AMD16" s="66">
        <v>2026975</v>
      </c>
      <c r="AME16" s="372">
        <v>56.7</v>
      </c>
      <c r="AMF16" s="372">
        <v>53.5</v>
      </c>
      <c r="AMG16" s="1069">
        <v>60.1</v>
      </c>
      <c r="AMH16" s="68" t="s">
        <v>576</v>
      </c>
      <c r="AMI16" s="365">
        <v>2041416</v>
      </c>
      <c r="AMJ16" s="372" t="s">
        <v>576</v>
      </c>
      <c r="AMK16" s="372" t="s">
        <v>576</v>
      </c>
      <c r="AML16" s="1069" t="s">
        <v>576</v>
      </c>
      <c r="AMM16" s="68" t="s">
        <v>576</v>
      </c>
      <c r="AMN16" s="68" t="s">
        <v>576</v>
      </c>
      <c r="AMO16" s="68" t="s">
        <v>576</v>
      </c>
      <c r="AMP16" s="68" t="s">
        <v>576</v>
      </c>
      <c r="AMQ16" s="68" t="s">
        <v>576</v>
      </c>
      <c r="AMR16" s="66">
        <v>2148531</v>
      </c>
      <c r="AMS16" s="2071" t="s">
        <v>576</v>
      </c>
      <c r="AMT16" s="371">
        <v>993</v>
      </c>
      <c r="AMU16" s="371">
        <v>2845</v>
      </c>
      <c r="AMV16" s="371">
        <v>2320</v>
      </c>
      <c r="AMW16" s="371">
        <v>1817</v>
      </c>
      <c r="AMX16" s="371">
        <v>7975</v>
      </c>
      <c r="AMY16" s="365">
        <v>2132480</v>
      </c>
      <c r="AMZ16" s="1071">
        <f t="shared" ref="AMZ16:AMZ17" si="7">AMX16/AMY16</f>
        <v>3.7397771608643458E-3</v>
      </c>
      <c r="ANA16" s="371">
        <v>955</v>
      </c>
      <c r="ANB16" s="371">
        <v>2723</v>
      </c>
      <c r="ANC16" s="371">
        <v>2339</v>
      </c>
      <c r="AND16" s="371">
        <v>1795</v>
      </c>
      <c r="ANE16" s="371">
        <v>7912</v>
      </c>
      <c r="ANF16" s="365">
        <v>2117225</v>
      </c>
      <c r="ANG16" s="1071">
        <f t="shared" ref="ANG16:ANG17" si="8">ANE16/ANF16</f>
        <v>3.7369670205103377E-3</v>
      </c>
      <c r="ANH16" s="371">
        <v>25211</v>
      </c>
      <c r="ANI16" s="371">
        <v>97247</v>
      </c>
      <c r="ANJ16" s="376">
        <v>0.25924707190000001</v>
      </c>
      <c r="ANK16" s="376">
        <v>0.25650200000000001</v>
      </c>
      <c r="ANL16" s="376">
        <v>0.26201099999999999</v>
      </c>
      <c r="ANM16" s="371">
        <v>25975</v>
      </c>
      <c r="ANN16" s="371">
        <v>97751</v>
      </c>
      <c r="ANO16" s="376">
        <v>0.26572618180000002</v>
      </c>
      <c r="ANP16" s="376">
        <v>0.26296635880000002</v>
      </c>
      <c r="ANQ16" s="376">
        <v>0.26850441730000002</v>
      </c>
      <c r="ANR16" s="371" t="s">
        <v>576</v>
      </c>
      <c r="ANS16" s="371" t="s">
        <v>576</v>
      </c>
      <c r="ANT16" s="376" t="s">
        <v>576</v>
      </c>
      <c r="ANU16" s="376" t="s">
        <v>576</v>
      </c>
      <c r="ANV16" s="1071" t="s">
        <v>576</v>
      </c>
      <c r="ANW16" s="68">
        <v>22464</v>
      </c>
      <c r="ANX16" s="68">
        <v>97247</v>
      </c>
      <c r="ANY16" s="376">
        <v>0.23099941390000001</v>
      </c>
      <c r="ANZ16" s="376">
        <v>0.22836109000000002</v>
      </c>
      <c r="AOA16" s="376">
        <v>0.23365898900000001</v>
      </c>
      <c r="AOB16" s="68">
        <v>23319</v>
      </c>
      <c r="AOC16" s="68">
        <v>97751</v>
      </c>
      <c r="AOD16" s="376">
        <v>0.23855510429999999</v>
      </c>
      <c r="AOE16" s="376">
        <v>0.23589362860000002</v>
      </c>
      <c r="AOF16" s="376">
        <v>0.24123712789999999</v>
      </c>
      <c r="AOG16" s="72" t="s">
        <v>576</v>
      </c>
      <c r="AOH16" s="72" t="s">
        <v>576</v>
      </c>
      <c r="AOI16" s="376" t="s">
        <v>576</v>
      </c>
      <c r="AOJ16" s="376" t="s">
        <v>576</v>
      </c>
      <c r="AOK16" s="1071" t="s">
        <v>576</v>
      </c>
      <c r="AOL16" s="704">
        <v>0.116108197194618</v>
      </c>
      <c r="AOM16" s="704">
        <v>0.11416728091005499</v>
      </c>
      <c r="AON16" s="704">
        <v>0.11807771195516499</v>
      </c>
      <c r="AOO16" s="1037">
        <v>11973.9883495146</v>
      </c>
      <c r="AOP16" s="1037">
        <v>103127.846601942</v>
      </c>
      <c r="AOQ16" s="704">
        <v>0.11399497196671399</v>
      </c>
      <c r="AOR16" s="704">
        <v>0.11205089307830302</v>
      </c>
      <c r="AOS16" s="704">
        <v>0.11596837536969699</v>
      </c>
      <c r="AOT16" s="1037">
        <v>11528.093947036599</v>
      </c>
      <c r="AOU16" s="1037">
        <v>101128.09142496801</v>
      </c>
      <c r="AOV16" s="704">
        <v>0.10850334500410699</v>
      </c>
      <c r="AOW16" s="704">
        <v>0.106549437503558</v>
      </c>
      <c r="AOX16" s="704">
        <v>0.110488652309367</v>
      </c>
      <c r="AOY16" s="1037">
        <v>10393.288840253999</v>
      </c>
      <c r="AOZ16" s="1037">
        <v>95787.727464629395</v>
      </c>
      <c r="APA16" s="704">
        <v>0.10375260425786199</v>
      </c>
      <c r="APB16" s="704">
        <v>0.101844479185145</v>
      </c>
      <c r="APC16" s="704">
        <v>0.10569227238689599</v>
      </c>
      <c r="APD16" s="1037">
        <v>10013.145978152899</v>
      </c>
      <c r="APE16" s="1037">
        <v>96509.827871565707</v>
      </c>
      <c r="APF16" s="704">
        <v>9.7838671028603802E-2</v>
      </c>
      <c r="APG16" s="704">
        <v>9.5981003518700994E-2</v>
      </c>
      <c r="APH16" s="704">
        <v>9.9728326470117992E-2</v>
      </c>
      <c r="API16" s="1037">
        <v>9450.0389582187599</v>
      </c>
      <c r="APJ16" s="1041">
        <v>96587.973434921005</v>
      </c>
      <c r="APK16" s="1036">
        <v>9.7082041896291091E-2</v>
      </c>
      <c r="APL16" s="1036">
        <v>9.5214960599374107E-2</v>
      </c>
      <c r="APM16" s="1036">
        <v>9.8981729747040198E-2</v>
      </c>
      <c r="APN16" s="1041">
        <v>9216.3557498318805</v>
      </c>
      <c r="APO16" s="1066">
        <v>94933.682582380599</v>
      </c>
      <c r="APP16" s="755">
        <v>43</v>
      </c>
      <c r="APQ16" s="755">
        <v>2600</v>
      </c>
      <c r="APR16" s="755">
        <v>503</v>
      </c>
      <c r="APS16" s="755">
        <v>161</v>
      </c>
      <c r="APT16" s="755">
        <v>24</v>
      </c>
      <c r="APU16" s="755">
        <v>47</v>
      </c>
      <c r="APV16" s="755">
        <v>529</v>
      </c>
      <c r="APW16" s="913">
        <v>3907</v>
      </c>
      <c r="APX16" s="756">
        <v>43</v>
      </c>
      <c r="APY16" s="756">
        <v>2598</v>
      </c>
      <c r="APZ16" s="756">
        <v>502</v>
      </c>
      <c r="AQA16" s="756">
        <v>158</v>
      </c>
      <c r="AQB16" s="756">
        <v>23</v>
      </c>
      <c r="AQC16" s="756">
        <v>47</v>
      </c>
      <c r="AQD16" s="756">
        <v>518</v>
      </c>
      <c r="AQE16" s="913">
        <v>3889</v>
      </c>
      <c r="AQF16" s="755">
        <v>4533</v>
      </c>
      <c r="AQG16" s="755">
        <v>710569</v>
      </c>
      <c r="AQH16" s="755">
        <v>500263</v>
      </c>
      <c r="AQI16" s="755">
        <v>18020</v>
      </c>
      <c r="AQJ16" s="755">
        <v>1519</v>
      </c>
      <c r="AQK16" s="755">
        <v>1400</v>
      </c>
      <c r="AQL16" s="755">
        <v>149879</v>
      </c>
      <c r="AQM16" s="913">
        <v>1386183</v>
      </c>
      <c r="AQN16" s="755">
        <v>4587</v>
      </c>
      <c r="AQO16" s="755">
        <v>724988</v>
      </c>
      <c r="AQP16" s="755">
        <v>504728</v>
      </c>
      <c r="AQQ16" s="755">
        <v>18488</v>
      </c>
      <c r="AQR16" s="755">
        <v>1510</v>
      </c>
      <c r="AQS16" s="755">
        <v>1490</v>
      </c>
      <c r="AQT16" s="755">
        <v>149904</v>
      </c>
      <c r="AQU16" s="913">
        <v>1405695</v>
      </c>
      <c r="AQV16" s="766">
        <v>689411</v>
      </c>
      <c r="AQW16" s="766">
        <v>71800</v>
      </c>
      <c r="AQX16" s="773">
        <v>0.10400000000000001</v>
      </c>
      <c r="AQY16" s="766">
        <v>430207</v>
      </c>
      <c r="AQZ16" s="766">
        <v>39977</v>
      </c>
      <c r="ARA16" s="773">
        <v>9.3000000000000013E-2</v>
      </c>
      <c r="ARB16" s="766">
        <v>16354</v>
      </c>
      <c r="ARC16" s="766">
        <v>4963</v>
      </c>
      <c r="ARD16" s="773">
        <v>0.30299999999999999</v>
      </c>
      <c r="ARE16" s="766">
        <v>1344</v>
      </c>
      <c r="ARF16" s="766">
        <v>546</v>
      </c>
      <c r="ARG16" s="1057">
        <v>0.40600000000000003</v>
      </c>
      <c r="ARH16" s="770">
        <v>704111</v>
      </c>
      <c r="ARI16" s="770">
        <v>71238</v>
      </c>
      <c r="ARJ16" s="771">
        <v>0.10117438869723666</v>
      </c>
      <c r="ARK16" s="770">
        <v>435471</v>
      </c>
      <c r="ARL16" s="770">
        <v>39424</v>
      </c>
      <c r="ARM16" s="771">
        <v>9.0531860904629682E-2</v>
      </c>
      <c r="ARN16" s="770">
        <v>16947</v>
      </c>
      <c r="ARO16" s="770">
        <v>5081</v>
      </c>
      <c r="ARP16" s="771">
        <v>0.29981707676874964</v>
      </c>
      <c r="ARQ16" s="804">
        <v>1419</v>
      </c>
      <c r="ARR16" s="804">
        <v>497</v>
      </c>
      <c r="ARS16" s="1053">
        <v>0.35024665257223397</v>
      </c>
      <c r="ART16" s="766">
        <v>80593</v>
      </c>
      <c r="ARU16" s="773">
        <v>0.13800000000000001</v>
      </c>
      <c r="ARV16" s="766">
        <v>502035</v>
      </c>
      <c r="ARW16" s="773">
        <v>0.86099999999999999</v>
      </c>
      <c r="ARX16" s="766">
        <v>594</v>
      </c>
      <c r="ARY16" s="773">
        <v>1E-3</v>
      </c>
      <c r="ARZ16" s="766">
        <v>583222</v>
      </c>
      <c r="ASA16" s="766">
        <v>53526</v>
      </c>
      <c r="ASB16" s="773">
        <v>0.107</v>
      </c>
      <c r="ASC16" s="766">
        <v>444708</v>
      </c>
      <c r="ASD16" s="773">
        <v>0.8909999999999999</v>
      </c>
      <c r="ASE16" s="766">
        <v>1022</v>
      </c>
      <c r="ASF16" s="773">
        <v>2E-3</v>
      </c>
      <c r="ASG16" s="766">
        <v>499256</v>
      </c>
      <c r="ASH16" s="766">
        <v>1483</v>
      </c>
      <c r="ASI16" s="773">
        <v>8.8000000000000009E-2</v>
      </c>
      <c r="ASJ16" s="766">
        <v>15291</v>
      </c>
      <c r="ASK16" s="773">
        <v>0.91099999999999992</v>
      </c>
      <c r="ASL16" s="766">
        <v>15</v>
      </c>
      <c r="ASM16" s="773">
        <v>1E-3</v>
      </c>
      <c r="ASN16" s="766">
        <v>16789</v>
      </c>
      <c r="ASO16" s="766">
        <v>96</v>
      </c>
      <c r="ASP16" s="773">
        <v>6.9000000000000006E-2</v>
      </c>
      <c r="ASQ16" s="766">
        <v>1298</v>
      </c>
      <c r="ASR16" s="773">
        <v>0.92799999999999994</v>
      </c>
      <c r="ASS16" s="766">
        <v>5</v>
      </c>
      <c r="AST16" s="773">
        <v>4.0000000000000001E-3</v>
      </c>
      <c r="ASU16" s="913">
        <v>1399</v>
      </c>
      <c r="ASV16" s="767">
        <v>85710</v>
      </c>
      <c r="ASW16" s="771">
        <v>0.14349837348419275</v>
      </c>
      <c r="ASX16" s="767">
        <v>511077</v>
      </c>
      <c r="ASY16" s="771">
        <v>0.85566116235189327</v>
      </c>
      <c r="ASZ16" s="767">
        <v>502</v>
      </c>
      <c r="ATA16" s="771">
        <v>8.4046416391395128E-4</v>
      </c>
      <c r="ATB16" s="767">
        <v>597289</v>
      </c>
      <c r="ATC16" s="767">
        <v>55997</v>
      </c>
      <c r="ATD16" s="771">
        <v>0.11122123486019139</v>
      </c>
      <c r="ATE16" s="767">
        <v>446699</v>
      </c>
      <c r="ATF16" s="771">
        <v>0.88723350163067005</v>
      </c>
      <c r="ATG16" s="767">
        <v>778</v>
      </c>
      <c r="ATH16" s="771">
        <v>1.5452635091385059E-3</v>
      </c>
      <c r="ATI16" s="767">
        <v>503474</v>
      </c>
      <c r="ATJ16" s="767">
        <v>1727</v>
      </c>
      <c r="ATK16" s="771">
        <v>9.1317681895093067E-2</v>
      </c>
      <c r="ATL16" s="767">
        <v>17170</v>
      </c>
      <c r="ATM16" s="771">
        <v>0.90788917089678511</v>
      </c>
      <c r="ATN16" s="767">
        <v>15</v>
      </c>
      <c r="ATO16" s="771">
        <v>7.931472081218274E-4</v>
      </c>
      <c r="ATP16" s="767">
        <v>18912</v>
      </c>
      <c r="ATQ16" s="767">
        <v>94</v>
      </c>
      <c r="ATR16" s="771">
        <v>6.3172043010752688E-2</v>
      </c>
      <c r="ATS16" s="767">
        <v>1375</v>
      </c>
      <c r="ATT16" s="771">
        <v>0.92405913978494625</v>
      </c>
      <c r="ATU16" s="767">
        <v>19</v>
      </c>
      <c r="ATV16" s="771">
        <v>1.2768817204301074E-2</v>
      </c>
      <c r="ATW16" s="913">
        <v>1488</v>
      </c>
      <c r="ATX16" s="933">
        <v>710570</v>
      </c>
      <c r="ATY16" s="933">
        <v>150</v>
      </c>
      <c r="ATZ16" s="931">
        <v>2.0000000000000001E-4</v>
      </c>
      <c r="AUA16" s="931">
        <v>2.0000000000000001E-4</v>
      </c>
      <c r="AUB16" s="931">
        <v>2.0000000000000001E-4</v>
      </c>
      <c r="AUC16" s="933">
        <v>500265</v>
      </c>
      <c r="AUD16" s="933">
        <v>590</v>
      </c>
      <c r="AUE16" s="931">
        <v>1.1999999999999999E-3</v>
      </c>
      <c r="AUF16" s="931">
        <v>1.1000000000000001E-3</v>
      </c>
      <c r="AUG16" s="931">
        <v>1.2999999999999999E-3</v>
      </c>
      <c r="AUH16" s="933">
        <v>19390</v>
      </c>
      <c r="AUI16" s="933">
        <v>20</v>
      </c>
      <c r="AUJ16" s="931">
        <v>1E-3</v>
      </c>
      <c r="AUK16" s="931">
        <v>6.9999999999999999E-4</v>
      </c>
      <c r="AUL16" s="931">
        <v>1.6000000000000001E-3</v>
      </c>
      <c r="AUM16" s="933">
        <v>1230225</v>
      </c>
      <c r="AUN16" s="933">
        <v>760</v>
      </c>
      <c r="AUO16" s="931">
        <v>5.9999999999999995E-4</v>
      </c>
      <c r="AUP16" s="931">
        <v>5.9999999999999995E-4</v>
      </c>
      <c r="AUQ16" s="1074">
        <v>6.9999999999999999E-4</v>
      </c>
      <c r="AUR16" s="933">
        <v>693965</v>
      </c>
      <c r="AUS16" s="933">
        <v>150</v>
      </c>
      <c r="AUT16" s="931">
        <v>2.0000000000000001E-4</v>
      </c>
      <c r="AUU16" s="931">
        <v>2.0000000000000001E-4</v>
      </c>
      <c r="AUV16" s="931">
        <v>2.9999999999999997E-4</v>
      </c>
      <c r="AUW16" s="933">
        <v>498380</v>
      </c>
      <c r="AUX16" s="933">
        <v>490</v>
      </c>
      <c r="AUY16" s="931">
        <v>1E-3</v>
      </c>
      <c r="AUZ16" s="931">
        <v>8.9999999999999998E-4</v>
      </c>
      <c r="AVA16" s="931">
        <v>1.1000000000000001E-3</v>
      </c>
      <c r="AVB16" s="933">
        <v>18965</v>
      </c>
      <c r="AVC16" s="933">
        <v>15</v>
      </c>
      <c r="AVD16" s="931">
        <v>8.0000000000000004E-4</v>
      </c>
      <c r="AVE16" s="931">
        <v>5.0000000000000001E-4</v>
      </c>
      <c r="AVF16" s="931">
        <v>1.2999999999999999E-3</v>
      </c>
      <c r="AVG16" s="933">
        <v>1211310</v>
      </c>
      <c r="AVH16" s="933">
        <v>655</v>
      </c>
      <c r="AVI16" s="931">
        <v>5.0000000000000001E-4</v>
      </c>
      <c r="AVJ16" s="931">
        <v>5.0000000000000001E-4</v>
      </c>
      <c r="AVK16" s="1074">
        <v>5.9999999999999995E-4</v>
      </c>
      <c r="AVL16" s="933">
        <v>678985</v>
      </c>
      <c r="AVM16" s="933">
        <v>120</v>
      </c>
      <c r="AVN16" s="931">
        <v>2.0000000000000001E-4</v>
      </c>
      <c r="AVO16" s="931">
        <v>1E-4</v>
      </c>
      <c r="AVP16" s="931">
        <v>2.0000000000000001E-4</v>
      </c>
      <c r="AVQ16" s="933">
        <v>498395</v>
      </c>
      <c r="AVR16" s="933">
        <v>440</v>
      </c>
      <c r="AVS16" s="931">
        <v>8.9999999999999998E-4</v>
      </c>
      <c r="AVT16" s="931">
        <v>8.0000000000000004E-4</v>
      </c>
      <c r="AVU16" s="931">
        <v>1E-3</v>
      </c>
      <c r="AVV16" s="933">
        <v>18460</v>
      </c>
      <c r="AVW16" s="933">
        <v>15</v>
      </c>
      <c r="AVX16" s="931">
        <v>8.0000000000000004E-4</v>
      </c>
      <c r="AVY16" s="931">
        <v>5.0000000000000001E-4</v>
      </c>
      <c r="AVZ16" s="931">
        <v>1.2999999999999999E-3</v>
      </c>
      <c r="AWA16" s="933">
        <v>1195840</v>
      </c>
      <c r="AWB16" s="933">
        <v>575</v>
      </c>
      <c r="AWC16" s="931">
        <v>5.0000000000000001E-4</v>
      </c>
      <c r="AWD16" s="931">
        <v>4.0000000000000002E-4</v>
      </c>
      <c r="AWE16" s="1074">
        <v>5.0000000000000001E-4</v>
      </c>
      <c r="AWF16" s="933">
        <v>661995</v>
      </c>
      <c r="AWG16" s="933">
        <v>120</v>
      </c>
      <c r="AWH16" s="931">
        <v>2.0000000000000001E-4</v>
      </c>
      <c r="AWI16" s="931">
        <v>2.0000000000000001E-4</v>
      </c>
      <c r="AWJ16" s="931">
        <v>2.0000000000000001E-4</v>
      </c>
      <c r="AWK16" s="933">
        <v>501790</v>
      </c>
      <c r="AWL16" s="933">
        <v>545</v>
      </c>
      <c r="AWM16" s="931">
        <v>1.1000000000000001E-3</v>
      </c>
      <c r="AWN16" s="931">
        <v>1E-3</v>
      </c>
      <c r="AWO16" s="931">
        <v>1.1999999999999999E-3</v>
      </c>
      <c r="AWP16" s="933">
        <v>18040</v>
      </c>
      <c r="AWQ16" s="933">
        <v>15</v>
      </c>
      <c r="AWR16" s="931">
        <v>8.0000000000000004E-4</v>
      </c>
      <c r="AWS16" s="931">
        <v>5.0000000000000001E-4</v>
      </c>
      <c r="AWT16" s="931">
        <v>1.4E-3</v>
      </c>
      <c r="AWU16" s="933">
        <v>1181825</v>
      </c>
      <c r="AWV16" s="933">
        <v>685</v>
      </c>
      <c r="AWW16" s="931">
        <v>5.9999999999999995E-4</v>
      </c>
      <c r="AWX16" s="931">
        <v>5.0000000000000001E-4</v>
      </c>
      <c r="AWY16" s="1074">
        <v>5.9999999999999995E-4</v>
      </c>
      <c r="AWZ16" s="1048">
        <v>96565</v>
      </c>
      <c r="AXA16" s="1">
        <v>1110</v>
      </c>
      <c r="AXB16" s="933">
        <f t="shared" si="0"/>
        <v>95455</v>
      </c>
      <c r="AXC16" s="1">
        <v>76380</v>
      </c>
      <c r="AXD16" s="904">
        <f>AXC16/AWZ16</f>
        <v>0.79096981307927305</v>
      </c>
      <c r="AXE16" s="1050">
        <v>0.78800000000000003</v>
      </c>
      <c r="AXF16" s="1056">
        <v>0.79400000000000004</v>
      </c>
      <c r="AXG16" s="1048">
        <v>98409</v>
      </c>
      <c r="AXH16" s="1048">
        <v>2711</v>
      </c>
      <c r="AXI16" s="933">
        <v>95698</v>
      </c>
      <c r="AXJ16" s="1048">
        <v>76094</v>
      </c>
      <c r="AXK16" s="904">
        <f t="shared" si="1"/>
        <v>0.77324228475037848</v>
      </c>
      <c r="AXL16" s="904">
        <v>0.77100000000000002</v>
      </c>
      <c r="AXM16" s="1057">
        <v>0.77600000000000002</v>
      </c>
      <c r="AXN16" s="1">
        <v>98877</v>
      </c>
      <c r="AXO16" s="1">
        <v>2079</v>
      </c>
      <c r="AXP16" s="1">
        <v>96798</v>
      </c>
      <c r="AXQ16" s="1">
        <v>77145</v>
      </c>
      <c r="AXR16" s="904">
        <v>0.78021177826997179</v>
      </c>
      <c r="AXS16" s="931">
        <v>0.77800000000000002</v>
      </c>
      <c r="AXT16" s="1074">
        <v>0.78300000000000003</v>
      </c>
    </row>
    <row r="17" spans="1:1320" ht="15" x14ac:dyDescent="0.25">
      <c r="A17" s="2056"/>
      <c r="B17" s="14" t="s">
        <v>773</v>
      </c>
      <c r="C17" s="973" t="s">
        <v>773</v>
      </c>
      <c r="D17" s="1">
        <v>17654</v>
      </c>
      <c r="E17" s="1">
        <v>35966</v>
      </c>
      <c r="F17" s="21">
        <v>0.49085247177890201</v>
      </c>
      <c r="G17" s="21">
        <v>0.48568719002402294</v>
      </c>
      <c r="H17" s="21">
        <v>0.49601970738464901</v>
      </c>
      <c r="I17" s="1">
        <v>16369</v>
      </c>
      <c r="J17" s="1">
        <v>32552</v>
      </c>
      <c r="K17" s="21">
        <v>0.502856967313836</v>
      </c>
      <c r="L17" s="21">
        <v>0.49742542084478003</v>
      </c>
      <c r="M17" s="21">
        <v>0.50828783956150603</v>
      </c>
      <c r="N17" s="1">
        <v>14365</v>
      </c>
      <c r="O17" s="1">
        <v>29166</v>
      </c>
      <c r="P17" s="21">
        <v>0.49252554344099303</v>
      </c>
      <c r="Q17" s="21">
        <v>0.48678929413502703</v>
      </c>
      <c r="R17" s="21">
        <v>0.49826376141155498</v>
      </c>
      <c r="S17" s="1">
        <v>12839</v>
      </c>
      <c r="T17" s="1">
        <v>26157</v>
      </c>
      <c r="U17" s="21">
        <v>0.49084375119470897</v>
      </c>
      <c r="V17" s="21">
        <v>0.484787233086863</v>
      </c>
      <c r="W17" s="21">
        <v>0.49690295831030601</v>
      </c>
      <c r="X17" s="1">
        <v>11666</v>
      </c>
      <c r="Y17" s="1">
        <v>22830</v>
      </c>
      <c r="Z17" s="21">
        <v>0.51099430573806404</v>
      </c>
      <c r="AA17" s="21">
        <v>0.50450874573737003</v>
      </c>
      <c r="AB17" s="21">
        <v>0.51747616647748107</v>
      </c>
      <c r="AC17" s="1">
        <v>10875</v>
      </c>
      <c r="AD17" s="1">
        <v>21282</v>
      </c>
      <c r="AE17" s="21">
        <v>0.51100000000000001</v>
      </c>
      <c r="AF17" s="21">
        <v>0.504</v>
      </c>
      <c r="AG17" s="21">
        <v>0.51800000000000002</v>
      </c>
      <c r="AH17" s="1">
        <v>9769</v>
      </c>
      <c r="AI17" s="1">
        <v>19080</v>
      </c>
      <c r="AJ17" s="21">
        <v>0.51200000000000001</v>
      </c>
      <c r="AK17" s="21">
        <v>0.50490782195214701</v>
      </c>
      <c r="AL17" s="750">
        <v>0.51909153902495297</v>
      </c>
      <c r="AM17" s="1">
        <v>35966</v>
      </c>
      <c r="AN17" s="1">
        <v>969078</v>
      </c>
      <c r="AO17" s="22">
        <v>37.1</v>
      </c>
      <c r="AP17" s="22">
        <v>36.700000000000003</v>
      </c>
      <c r="AQ17" s="22">
        <v>37.5</v>
      </c>
      <c r="AR17" s="311" t="s">
        <v>2154</v>
      </c>
      <c r="AS17" s="1">
        <v>32552</v>
      </c>
      <c r="AT17" s="1">
        <v>952587</v>
      </c>
      <c r="AU17" s="22">
        <v>34.200000000000003</v>
      </c>
      <c r="AV17" s="22">
        <v>33.799999999999997</v>
      </c>
      <c r="AW17" s="22">
        <v>34.6</v>
      </c>
      <c r="AX17" s="311" t="s">
        <v>2154</v>
      </c>
      <c r="AY17" s="1">
        <v>29166</v>
      </c>
      <c r="AZ17" s="1">
        <v>949915</v>
      </c>
      <c r="BA17" s="22">
        <v>30.7</v>
      </c>
      <c r="BB17" s="22">
        <v>30.4</v>
      </c>
      <c r="BC17" s="22">
        <v>31.1</v>
      </c>
      <c r="BD17" s="311" t="s">
        <v>2154</v>
      </c>
      <c r="BE17" s="1">
        <v>26157</v>
      </c>
      <c r="BF17" s="1">
        <v>942717</v>
      </c>
      <c r="BG17" s="1">
        <v>27.8</v>
      </c>
      <c r="BH17" s="1">
        <v>27.41</v>
      </c>
      <c r="BI17" s="1">
        <v>28.08</v>
      </c>
      <c r="BJ17" s="311" t="s">
        <v>2154</v>
      </c>
      <c r="BK17" s="1">
        <v>22830</v>
      </c>
      <c r="BL17" s="1">
        <v>937727</v>
      </c>
      <c r="BM17" s="1">
        <v>24.3</v>
      </c>
      <c r="BN17" s="1">
        <v>24</v>
      </c>
      <c r="BO17" s="1">
        <v>24.7</v>
      </c>
      <c r="BP17" s="311" t="s">
        <v>2154</v>
      </c>
      <c r="BQ17" s="1">
        <v>21282</v>
      </c>
      <c r="BR17" s="1">
        <v>933238</v>
      </c>
      <c r="BS17" s="1">
        <v>22.8</v>
      </c>
      <c r="BT17" s="1">
        <v>22.5</v>
      </c>
      <c r="BU17" s="1">
        <v>23.1</v>
      </c>
      <c r="BV17" s="311" t="s">
        <v>2154</v>
      </c>
      <c r="BW17" s="1">
        <v>19080</v>
      </c>
      <c r="BX17" s="1">
        <v>918011</v>
      </c>
      <c r="BY17" s="22">
        <v>20.7840646789635</v>
      </c>
      <c r="BZ17" s="22">
        <v>20.490187726668701</v>
      </c>
      <c r="CA17" s="313">
        <v>21.081102148291802</v>
      </c>
      <c r="CB17" s="968" t="s">
        <v>2154</v>
      </c>
      <c r="CC17" s="23">
        <v>54316618</v>
      </c>
      <c r="CD17" s="23">
        <v>54779872</v>
      </c>
      <c r="CE17" s="23">
        <v>55218701</v>
      </c>
      <c r="CF17" s="23">
        <v>55640415</v>
      </c>
      <c r="CG17" s="23">
        <v>56061460</v>
      </c>
      <c r="CH17" s="23">
        <v>56466327</v>
      </c>
      <c r="CI17" s="23">
        <v>56862331</v>
      </c>
      <c r="CJ17" s="23">
        <v>57248364</v>
      </c>
      <c r="CK17" s="23">
        <v>57633848</v>
      </c>
      <c r="CL17" s="23">
        <v>58017208</v>
      </c>
      <c r="CM17" s="23">
        <v>58396289</v>
      </c>
      <c r="CN17" s="23">
        <v>58769461</v>
      </c>
      <c r="CO17" s="23">
        <v>59135245</v>
      </c>
      <c r="CP17" s="23">
        <v>59493430</v>
      </c>
      <c r="CQ17" s="23">
        <v>59844386</v>
      </c>
      <c r="CR17" s="23">
        <v>60188029</v>
      </c>
      <c r="CS17" s="23">
        <v>60524237</v>
      </c>
      <c r="CT17" s="23">
        <v>60853180</v>
      </c>
      <c r="CU17" s="23">
        <v>61175151</v>
      </c>
      <c r="CV17" s="23">
        <v>61490636</v>
      </c>
      <c r="CW17" s="23">
        <v>61800146</v>
      </c>
      <c r="CX17" s="23">
        <v>62104338</v>
      </c>
      <c r="CY17" s="23">
        <v>62403948</v>
      </c>
      <c r="CZ17" s="23">
        <v>62699634</v>
      </c>
      <c r="DA17" s="23">
        <v>62991970</v>
      </c>
      <c r="DB17" s="134">
        <v>63281523</v>
      </c>
      <c r="DC17" s="138">
        <v>3431000</v>
      </c>
      <c r="DD17" s="138">
        <v>3425800</v>
      </c>
      <c r="DE17" s="138">
        <v>3412100</v>
      </c>
      <c r="DF17" s="138">
        <v>3386800</v>
      </c>
      <c r="DG17" s="138">
        <v>3387800</v>
      </c>
      <c r="DH17" s="138">
        <v>3407500</v>
      </c>
      <c r="DI17" s="138">
        <v>3433400</v>
      </c>
      <c r="DJ17" s="138">
        <v>3453900</v>
      </c>
      <c r="DK17" s="138">
        <v>3470100</v>
      </c>
      <c r="DL17" s="138">
        <v>3482000</v>
      </c>
      <c r="DM17" s="138">
        <v>3489700</v>
      </c>
      <c r="DN17" s="138">
        <v>3493000</v>
      </c>
      <c r="DO17" s="138">
        <v>3492000</v>
      </c>
      <c r="DP17" s="138">
        <v>3487200</v>
      </c>
      <c r="DQ17" s="138">
        <v>3480000</v>
      </c>
      <c r="DR17" s="138">
        <v>3472300</v>
      </c>
      <c r="DS17" s="138">
        <v>3465500</v>
      </c>
      <c r="DT17" s="138">
        <v>3460800</v>
      </c>
      <c r="DU17" s="138">
        <v>3458500</v>
      </c>
      <c r="DV17" s="138">
        <v>3458700</v>
      </c>
      <c r="DW17" s="138">
        <v>3461600</v>
      </c>
      <c r="DX17" s="138">
        <v>3467900</v>
      </c>
      <c r="DY17" s="138">
        <v>3477700</v>
      </c>
      <c r="DZ17" s="138">
        <v>3491200</v>
      </c>
      <c r="EA17" s="138">
        <v>3508200</v>
      </c>
      <c r="EB17" s="135">
        <v>3528300</v>
      </c>
      <c r="EC17" s="138">
        <v>3272400</v>
      </c>
      <c r="ED17" s="138">
        <v>3352500</v>
      </c>
      <c r="EE17" s="138">
        <v>3416700</v>
      </c>
      <c r="EF17" s="138">
        <v>3480100</v>
      </c>
      <c r="EG17" s="138">
        <v>3499300</v>
      </c>
      <c r="EH17" s="138">
        <v>3504600</v>
      </c>
      <c r="EI17" s="138">
        <v>3494400</v>
      </c>
      <c r="EJ17" s="138">
        <v>3476900</v>
      </c>
      <c r="EK17" s="138">
        <v>3449600</v>
      </c>
      <c r="EL17" s="138">
        <v>3448500</v>
      </c>
      <c r="EM17" s="138">
        <v>3467300</v>
      </c>
      <c r="EN17" s="138">
        <v>3492800</v>
      </c>
      <c r="EO17" s="138">
        <v>3513300</v>
      </c>
      <c r="EP17" s="138">
        <v>3529500</v>
      </c>
      <c r="EQ17" s="138">
        <v>3541400</v>
      </c>
      <c r="ER17" s="138">
        <v>3549100</v>
      </c>
      <c r="ES17" s="138">
        <v>3552500</v>
      </c>
      <c r="ET17" s="138">
        <v>3551500</v>
      </c>
      <c r="EU17" s="138">
        <v>3546700</v>
      </c>
      <c r="EV17" s="138">
        <v>3539600</v>
      </c>
      <c r="EW17" s="138">
        <v>3531900</v>
      </c>
      <c r="EX17" s="138">
        <v>3525100</v>
      </c>
      <c r="EY17" s="138">
        <v>3520500</v>
      </c>
      <c r="EZ17" s="138">
        <v>3518200</v>
      </c>
      <c r="FA17" s="138">
        <v>3518400</v>
      </c>
      <c r="FB17" s="135">
        <v>3521400</v>
      </c>
      <c r="FC17" s="138">
        <v>2973100</v>
      </c>
      <c r="FD17" s="138">
        <v>2994600</v>
      </c>
      <c r="FE17" s="138">
        <v>3058000</v>
      </c>
      <c r="FF17" s="138">
        <v>3148600</v>
      </c>
      <c r="FG17" s="138">
        <v>3250500</v>
      </c>
      <c r="FH17" s="138">
        <v>3328500</v>
      </c>
      <c r="FI17" s="138">
        <v>3405300</v>
      </c>
      <c r="FJ17" s="138">
        <v>3466600</v>
      </c>
      <c r="FK17" s="138">
        <v>3528600</v>
      </c>
      <c r="FL17" s="138">
        <v>3546100</v>
      </c>
      <c r="FM17" s="138">
        <v>3550900</v>
      </c>
      <c r="FN17" s="138">
        <v>3540400</v>
      </c>
      <c r="FO17" s="138">
        <v>3523000</v>
      </c>
      <c r="FP17" s="138">
        <v>3495800</v>
      </c>
      <c r="FQ17" s="138">
        <v>3494600</v>
      </c>
      <c r="FR17" s="138">
        <v>3513500</v>
      </c>
      <c r="FS17" s="138">
        <v>3539000</v>
      </c>
      <c r="FT17" s="138">
        <v>3559500</v>
      </c>
      <c r="FU17" s="138">
        <v>3575700</v>
      </c>
      <c r="FV17" s="138">
        <v>3587600</v>
      </c>
      <c r="FW17" s="138">
        <v>3595300</v>
      </c>
      <c r="FX17" s="138">
        <v>3598700</v>
      </c>
      <c r="FY17" s="138">
        <v>3597700</v>
      </c>
      <c r="FZ17" s="138">
        <v>3592900</v>
      </c>
      <c r="GA17" s="138">
        <v>3585800</v>
      </c>
      <c r="GB17" s="135">
        <v>3578200</v>
      </c>
      <c r="GC17" s="138">
        <v>3231000</v>
      </c>
      <c r="GD17" s="138">
        <v>3209300</v>
      </c>
      <c r="GE17" s="138">
        <v>3163500</v>
      </c>
      <c r="GF17" s="138">
        <v>3101300</v>
      </c>
      <c r="GG17" s="138">
        <v>3066700</v>
      </c>
      <c r="GH17" s="138">
        <v>3055400</v>
      </c>
      <c r="GI17" s="138">
        <v>3072900</v>
      </c>
      <c r="GJ17" s="138">
        <v>3133300</v>
      </c>
      <c r="GK17" s="138">
        <v>3222300</v>
      </c>
      <c r="GL17" s="138">
        <v>3322600</v>
      </c>
      <c r="GM17" s="138">
        <v>3400000</v>
      </c>
      <c r="GN17" s="138">
        <v>3476400</v>
      </c>
      <c r="GO17" s="138">
        <v>3537600</v>
      </c>
      <c r="GP17" s="138">
        <v>3599600</v>
      </c>
      <c r="GQ17" s="138">
        <v>3617000</v>
      </c>
      <c r="GR17" s="138">
        <v>3621900</v>
      </c>
      <c r="GS17" s="138">
        <v>3611400</v>
      </c>
      <c r="GT17" s="138">
        <v>3594000</v>
      </c>
      <c r="GU17" s="138">
        <v>3567000</v>
      </c>
      <c r="GV17" s="138">
        <v>3565900</v>
      </c>
      <c r="GW17" s="138">
        <v>3584800</v>
      </c>
      <c r="GX17" s="138">
        <v>3610300</v>
      </c>
      <c r="GY17" s="138">
        <v>3630900</v>
      </c>
      <c r="GZ17" s="138">
        <v>3647100</v>
      </c>
      <c r="HA17" s="138">
        <v>3659000</v>
      </c>
      <c r="HB17" s="135">
        <v>3666600</v>
      </c>
      <c r="HC17" s="22">
        <v>5.002991118678386</v>
      </c>
      <c r="HD17" s="22">
        <v>4.973295949058282</v>
      </c>
      <c r="HE17" s="22">
        <v>5.0328196128596963</v>
      </c>
      <c r="HF17" s="23">
        <v>108720</v>
      </c>
      <c r="HG17" s="23">
        <v>21731000</v>
      </c>
      <c r="HH17" s="22">
        <v>5.085337992205349</v>
      </c>
      <c r="HI17" s="22">
        <v>5.0557981570406341</v>
      </c>
      <c r="HJ17" s="22">
        <v>5.1150076133579638</v>
      </c>
      <c r="HK17" s="23">
        <v>113520</v>
      </c>
      <c r="HL17" s="23">
        <v>22323000</v>
      </c>
      <c r="HM17" s="22">
        <v>4.9605467419417009</v>
      </c>
      <c r="HN17" s="22">
        <v>4.9314866417311398</v>
      </c>
      <c r="HO17" s="22">
        <v>4.9897356109125619</v>
      </c>
      <c r="HP17" s="23">
        <v>111610</v>
      </c>
      <c r="HQ17" s="23">
        <v>22499536</v>
      </c>
      <c r="HR17" s="22">
        <v>4.9449607904753563</v>
      </c>
      <c r="HS17" s="22">
        <v>4.9160861352431873</v>
      </c>
      <c r="HT17" s="22">
        <v>4.9739629753318049</v>
      </c>
      <c r="HU17" s="23">
        <v>112340</v>
      </c>
      <c r="HV17" s="23">
        <v>22718077</v>
      </c>
      <c r="HW17" s="22">
        <v>4.9933670491115079</v>
      </c>
      <c r="HX17" s="22">
        <v>4.9645196179640756</v>
      </c>
      <c r="HY17" s="22">
        <v>5.0223405303309487</v>
      </c>
      <c r="HZ17" s="23">
        <v>114770</v>
      </c>
      <c r="IA17" s="134">
        <v>22984491</v>
      </c>
      <c r="IB17" s="22">
        <v>2.3206479223229501</v>
      </c>
      <c r="IC17" s="22">
        <v>2.3004374437093298</v>
      </c>
      <c r="ID17" s="22">
        <v>2.3409917894405599</v>
      </c>
      <c r="IE17" s="1">
        <v>50430</v>
      </c>
      <c r="IF17" s="1">
        <v>21731000</v>
      </c>
      <c r="IG17" s="22">
        <v>2.4436588599204598</v>
      </c>
      <c r="IH17" s="22">
        <v>2.42333378819679</v>
      </c>
      <c r="II17" s="22">
        <v>2.4641120124823499</v>
      </c>
      <c r="IJ17" s="1">
        <v>55300</v>
      </c>
      <c r="IK17" s="1">
        <v>22630000</v>
      </c>
      <c r="IL17" s="22">
        <v>2.5923901637690601</v>
      </c>
      <c r="IM17" s="22">
        <v>2.5714141129323602</v>
      </c>
      <c r="IN17" s="22">
        <v>2.6134947852726902</v>
      </c>
      <c r="IO17" s="1">
        <v>58440</v>
      </c>
      <c r="IP17" s="1">
        <v>22542903</v>
      </c>
      <c r="IQ17" s="22">
        <v>2.84839249378369</v>
      </c>
      <c r="IR17" s="22">
        <v>2.8264878663303898</v>
      </c>
      <c r="IS17" s="22">
        <v>2.8704246916747098</v>
      </c>
      <c r="IT17" s="1">
        <v>64710</v>
      </c>
      <c r="IU17" s="1">
        <v>22718077</v>
      </c>
      <c r="IV17" s="22">
        <v>3.11856678447386</v>
      </c>
      <c r="IW17" s="22">
        <v>3.0957558636674598</v>
      </c>
      <c r="IX17" s="22">
        <v>3.1415040332520001</v>
      </c>
      <c r="IY17" s="1">
        <v>71540</v>
      </c>
      <c r="IZ17" s="394">
        <v>22940025</v>
      </c>
      <c r="JA17" s="26">
        <v>2.3142055128618102</v>
      </c>
      <c r="JB17" s="26">
        <v>2.2940231677860199</v>
      </c>
      <c r="JC17" s="26">
        <v>2.3345212467203802</v>
      </c>
      <c r="JD17" s="23">
        <v>50290</v>
      </c>
      <c r="JE17" s="23">
        <v>21731000</v>
      </c>
      <c r="JF17" s="26">
        <v>2.3663278833407002</v>
      </c>
      <c r="JG17" s="26">
        <v>2.34632766473442</v>
      </c>
      <c r="JH17" s="26">
        <v>2.3864561857644699</v>
      </c>
      <c r="JI17" s="23">
        <v>53550</v>
      </c>
      <c r="JJ17" s="23">
        <v>22630000</v>
      </c>
      <c r="JK17" s="26">
        <v>2.3186898333368999</v>
      </c>
      <c r="JL17" s="26">
        <v>2.29885425396593</v>
      </c>
      <c r="JM17" s="26">
        <v>2.3386539936733102</v>
      </c>
      <c r="JN17" s="23">
        <v>52270</v>
      </c>
      <c r="JO17" s="23">
        <v>22542903</v>
      </c>
      <c r="JP17" s="26">
        <v>2.39588940560418</v>
      </c>
      <c r="JQ17" s="26">
        <v>2.3758033552962199</v>
      </c>
      <c r="JR17" s="26">
        <v>2.4161030416439999</v>
      </c>
      <c r="JS17" s="23">
        <v>54430</v>
      </c>
      <c r="JT17" s="23">
        <v>22718077</v>
      </c>
      <c r="JU17" s="26">
        <v>2.5174340481320301</v>
      </c>
      <c r="JV17" s="26">
        <v>2.4969434146802501</v>
      </c>
      <c r="JW17" s="26">
        <v>2.53805102757409</v>
      </c>
      <c r="JX17" s="23">
        <v>57750</v>
      </c>
      <c r="JY17" s="134">
        <v>22940025</v>
      </c>
      <c r="JZ17" s="21">
        <v>0.516768174201231</v>
      </c>
      <c r="KA17" s="21">
        <v>0.51554693538726193</v>
      </c>
      <c r="KB17" s="21">
        <v>0.51798921275508403</v>
      </c>
      <c r="KC17" s="23">
        <v>332438</v>
      </c>
      <c r="KD17" s="23">
        <v>643302</v>
      </c>
      <c r="KE17" s="21">
        <v>0.60356664499299095</v>
      </c>
      <c r="KF17" s="21">
        <v>0.60236886122114497</v>
      </c>
      <c r="KG17" s="21">
        <v>0.604763188080638</v>
      </c>
      <c r="KH17" s="23">
        <v>387086</v>
      </c>
      <c r="KI17" s="23">
        <v>641331</v>
      </c>
      <c r="KJ17" s="21">
        <v>0.66256749657935898</v>
      </c>
      <c r="KK17" s="21">
        <v>0.66142133266014402</v>
      </c>
      <c r="KL17" s="21">
        <v>0.66371175320808706</v>
      </c>
      <c r="KM17" s="23">
        <v>433881</v>
      </c>
      <c r="KN17" s="23">
        <v>654848</v>
      </c>
      <c r="KO17" s="21">
        <v>0.69292222428152106</v>
      </c>
      <c r="KP17" s="21">
        <v>0.69181580795870801</v>
      </c>
      <c r="KQ17" s="21">
        <v>0.69402642523534896</v>
      </c>
      <c r="KR17" s="23">
        <v>463601</v>
      </c>
      <c r="KS17" s="1044">
        <v>669052</v>
      </c>
      <c r="KT17" s="919">
        <v>0.70699999999999996</v>
      </c>
      <c r="KU17" s="919">
        <v>0.70599999999999996</v>
      </c>
      <c r="KV17" s="919">
        <v>0.70799999999999996</v>
      </c>
      <c r="KW17" s="1044">
        <v>473633</v>
      </c>
      <c r="KX17" s="1065">
        <v>669919</v>
      </c>
      <c r="KY17" s="1">
        <v>47.58</v>
      </c>
      <c r="KZ17" s="1">
        <v>47.52</v>
      </c>
      <c r="LA17" s="1">
        <v>47.64</v>
      </c>
      <c r="LB17" s="1">
        <v>117842</v>
      </c>
      <c r="LC17" s="21">
        <v>8.1966948942471085E-2</v>
      </c>
      <c r="LD17" s="21">
        <v>8.0966948942480105E-2</v>
      </c>
      <c r="LE17" s="21">
        <v>8.2966948942480093E-2</v>
      </c>
      <c r="LF17" s="1">
        <v>116646</v>
      </c>
      <c r="LG17" s="21">
        <v>2.7438611286643301E-2</v>
      </c>
      <c r="LH17" s="21">
        <v>2.64386112866461E-2</v>
      </c>
      <c r="LI17" s="21">
        <v>2.8438611286646102E-2</v>
      </c>
      <c r="LJ17" s="1">
        <v>116646</v>
      </c>
      <c r="LK17" s="21">
        <v>6.2E-2</v>
      </c>
      <c r="LL17" s="21">
        <v>0.06</v>
      </c>
      <c r="LM17" s="21">
        <v>6.4000000000000001E-2</v>
      </c>
      <c r="LN17" s="1">
        <v>117631</v>
      </c>
      <c r="LO17" s="21">
        <v>5.4528337655826403E-2</v>
      </c>
      <c r="LP17" s="21">
        <v>5.3528337655832703E-2</v>
      </c>
      <c r="LQ17" s="21">
        <v>5.5528337655832705E-2</v>
      </c>
      <c r="LR17" s="1">
        <v>116646</v>
      </c>
      <c r="LS17" s="21">
        <v>0.13900000000000001</v>
      </c>
      <c r="LT17" s="21">
        <v>0.13699999999999998</v>
      </c>
      <c r="LU17" s="21">
        <v>0.14099999999999999</v>
      </c>
      <c r="LV17" s="1">
        <v>115569</v>
      </c>
      <c r="LW17" s="21">
        <v>0.29499999999999998</v>
      </c>
      <c r="LX17" s="21">
        <v>0.29199999999999998</v>
      </c>
      <c r="LY17" s="21">
        <v>0.29799999999999999</v>
      </c>
      <c r="LZ17" s="1">
        <v>118247</v>
      </c>
      <c r="MA17" s="21">
        <v>0.13699999999999998</v>
      </c>
      <c r="MB17" s="21">
        <v>0.13500000000000001</v>
      </c>
      <c r="MC17" s="21">
        <v>0.13900000000000001</v>
      </c>
      <c r="MD17" s="1">
        <v>117542</v>
      </c>
      <c r="ME17" s="21">
        <v>0.52400000000000002</v>
      </c>
      <c r="MF17" s="21">
        <v>0.52100000000000002</v>
      </c>
      <c r="MG17" s="21">
        <v>0.52700000000000002</v>
      </c>
      <c r="MH17" s="1">
        <v>118314</v>
      </c>
      <c r="MI17" s="21">
        <v>0.10099999999999999</v>
      </c>
      <c r="MJ17" s="21">
        <v>9.9000000000000005E-2</v>
      </c>
      <c r="MK17" s="21">
        <v>0.10300000000000001</v>
      </c>
      <c r="ML17" s="1">
        <v>117329</v>
      </c>
      <c r="MM17" s="21">
        <v>0.14599999999999999</v>
      </c>
      <c r="MN17" s="21">
        <v>0.14400000000000002</v>
      </c>
      <c r="MO17" s="21">
        <v>0.14800000000000002</v>
      </c>
      <c r="MP17" s="1">
        <v>117658</v>
      </c>
      <c r="MQ17" s="21">
        <v>0.624</v>
      </c>
      <c r="MR17" s="21">
        <v>0.621</v>
      </c>
      <c r="MS17" s="21">
        <v>0.626</v>
      </c>
      <c r="MT17" s="1">
        <v>118063</v>
      </c>
      <c r="MU17" s="21">
        <v>0.107</v>
      </c>
      <c r="MV17" s="21">
        <v>0.106</v>
      </c>
      <c r="MW17" s="21">
        <v>0.109</v>
      </c>
      <c r="MX17" s="1">
        <v>117677</v>
      </c>
      <c r="MY17" s="21">
        <v>4.5999999999999999E-2</v>
      </c>
      <c r="MZ17" s="21">
        <v>4.4999999999999998E-2</v>
      </c>
      <c r="NA17" s="21">
        <v>4.8000000000000001E-2</v>
      </c>
      <c r="NB17" s="1">
        <v>117621</v>
      </c>
      <c r="NC17" s="21">
        <v>9.0000000000000011E-3</v>
      </c>
      <c r="ND17" s="21">
        <v>8.0000000000000002E-3</v>
      </c>
      <c r="NE17" s="21">
        <v>9.0000000000000011E-3</v>
      </c>
      <c r="NF17" s="1">
        <v>116234</v>
      </c>
      <c r="NG17" s="21">
        <v>0.184</v>
      </c>
      <c r="NH17" s="21">
        <v>0.18100000000000002</v>
      </c>
      <c r="NI17" s="21">
        <v>0.18600000000000003</v>
      </c>
      <c r="NJ17" s="1">
        <v>117577</v>
      </c>
      <c r="NK17" s="21">
        <v>0.152</v>
      </c>
      <c r="NL17" s="21">
        <v>0.14899999999999999</v>
      </c>
      <c r="NM17" s="21">
        <v>0.154</v>
      </c>
      <c r="NN17" s="1">
        <v>117515</v>
      </c>
      <c r="NO17" s="21">
        <v>0.52400000000000002</v>
      </c>
      <c r="NP17" s="21">
        <v>0.52</v>
      </c>
      <c r="NQ17" s="21">
        <v>0.52700000000000002</v>
      </c>
      <c r="NR17" s="1">
        <v>118114</v>
      </c>
      <c r="NS17" s="21">
        <v>0.55000000000000004</v>
      </c>
      <c r="NT17" s="21">
        <v>0.54700000000000004</v>
      </c>
      <c r="NU17" s="21">
        <v>0.55299999999999994</v>
      </c>
      <c r="NV17" s="1">
        <v>110788</v>
      </c>
      <c r="NW17" s="21">
        <v>0.159</v>
      </c>
      <c r="NX17" s="21">
        <v>0.156</v>
      </c>
      <c r="NY17" s="21">
        <v>0.161</v>
      </c>
      <c r="NZ17" s="1">
        <v>109299</v>
      </c>
      <c r="OA17" s="21">
        <v>0.14099999999999999</v>
      </c>
      <c r="OB17" s="21">
        <v>0.13800000000000001</v>
      </c>
      <c r="OC17" s="21">
        <v>0.14300000000000002</v>
      </c>
      <c r="OD17" s="1">
        <v>117531</v>
      </c>
      <c r="OE17" s="21">
        <v>0.70099999999999996</v>
      </c>
      <c r="OF17" s="21">
        <v>0.69799999999999995</v>
      </c>
      <c r="OG17" s="21">
        <v>0.70400000000000007</v>
      </c>
      <c r="OH17" s="394">
        <v>114512</v>
      </c>
      <c r="OI17" s="23">
        <v>7325</v>
      </c>
      <c r="OJ17" s="23">
        <v>31043239</v>
      </c>
      <c r="OK17" s="22">
        <v>23.6</v>
      </c>
      <c r="OL17" s="22">
        <v>23.06</v>
      </c>
      <c r="OM17" s="22">
        <v>24.14</v>
      </c>
      <c r="ON17" s="23">
        <v>6516</v>
      </c>
      <c r="OO17" s="23">
        <v>29493582</v>
      </c>
      <c r="OP17" s="22">
        <v>22.09</v>
      </c>
      <c r="OQ17" s="22">
        <v>21.56</v>
      </c>
      <c r="OR17" s="22">
        <v>22.64</v>
      </c>
      <c r="OS17" s="23">
        <v>6224</v>
      </c>
      <c r="OT17" s="23">
        <v>30121148</v>
      </c>
      <c r="OU17" s="22">
        <v>20.66</v>
      </c>
      <c r="OV17" s="22">
        <v>20.149999999999999</v>
      </c>
      <c r="OW17" s="22">
        <v>21.18</v>
      </c>
      <c r="OX17" s="33">
        <v>5788</v>
      </c>
      <c r="OY17" s="23">
        <v>30369594</v>
      </c>
      <c r="OZ17" s="22">
        <v>19.059999999999999</v>
      </c>
      <c r="PA17" s="22">
        <v>18.57</v>
      </c>
      <c r="PB17" s="22">
        <v>19.559999999999999</v>
      </c>
      <c r="PC17" s="23">
        <v>5500</v>
      </c>
      <c r="PD17" s="23">
        <v>30643020</v>
      </c>
      <c r="PE17" s="22">
        <v>17.95</v>
      </c>
      <c r="PF17" s="22">
        <v>17.48</v>
      </c>
      <c r="PG17" s="22">
        <v>18.43</v>
      </c>
      <c r="PH17" s="23">
        <v>5252</v>
      </c>
      <c r="PI17" s="23">
        <v>30917908</v>
      </c>
      <c r="PJ17" s="22">
        <v>16.9869190373424</v>
      </c>
      <c r="PK17" s="22">
        <v>16.5305795105198</v>
      </c>
      <c r="PL17" s="666">
        <v>17.4526634302104</v>
      </c>
      <c r="PM17" s="1044">
        <v>5353</v>
      </c>
      <c r="PN17" s="1044">
        <v>31237770</v>
      </c>
      <c r="PO17" s="666">
        <v>17.1363065</v>
      </c>
      <c r="PP17" s="666">
        <v>16.680289999999999</v>
      </c>
      <c r="PQ17" s="1067">
        <v>17.60163</v>
      </c>
      <c r="PR17" s="1">
        <v>315795</v>
      </c>
      <c r="PS17" s="1">
        <v>558181</v>
      </c>
      <c r="PT17" s="21">
        <v>0.56600000000000006</v>
      </c>
      <c r="PU17" s="21">
        <v>0.56399999999999995</v>
      </c>
      <c r="PV17" s="21">
        <v>0.56700000000000006</v>
      </c>
      <c r="PW17" s="1">
        <v>315600</v>
      </c>
      <c r="PX17" s="1">
        <v>550786</v>
      </c>
      <c r="PY17" s="21">
        <v>0.57299931370804602</v>
      </c>
      <c r="PZ17" s="21">
        <v>0.571692493828307</v>
      </c>
      <c r="QA17" s="21">
        <v>0.57430511532696693</v>
      </c>
      <c r="QB17" s="1">
        <v>309517</v>
      </c>
      <c r="QC17" s="1">
        <v>535737</v>
      </c>
      <c r="QD17" s="21">
        <v>0.57774057046647898</v>
      </c>
      <c r="QE17" s="21">
        <v>0.57641741807883695</v>
      </c>
      <c r="QF17" s="750">
        <v>0.57906260799717102</v>
      </c>
      <c r="QG17" s="841">
        <v>4689658</v>
      </c>
      <c r="QH17" s="841">
        <v>62390</v>
      </c>
      <c r="QI17" s="840">
        <v>1.330374197862616E-2</v>
      </c>
      <c r="QJ17" s="841">
        <v>570714</v>
      </c>
      <c r="QK17" s="840">
        <v>0.12169629427135199</v>
      </c>
      <c r="QL17" s="841">
        <v>633104</v>
      </c>
      <c r="QM17" s="840">
        <v>0.13500003624997814</v>
      </c>
      <c r="QN17" s="841">
        <v>3223089</v>
      </c>
      <c r="QO17" s="841">
        <v>53867</v>
      </c>
      <c r="QP17" s="840">
        <v>1.6712849071186059E-2</v>
      </c>
      <c r="QQ17" s="841">
        <v>345139</v>
      </c>
      <c r="QR17" s="840">
        <v>0.1070832980411028</v>
      </c>
      <c r="QS17" s="841">
        <v>399006</v>
      </c>
      <c r="QT17" s="840">
        <v>0.12379614711228885</v>
      </c>
      <c r="QU17" s="841">
        <v>8669080</v>
      </c>
      <c r="QV17" s="841">
        <v>242184</v>
      </c>
      <c r="QW17" s="840">
        <v>2.7936528443618006E-2</v>
      </c>
      <c r="QX17" s="841">
        <v>1002069</v>
      </c>
      <c r="QY17" s="840">
        <v>0.11559115846202828</v>
      </c>
      <c r="QZ17" s="841">
        <v>1244253</v>
      </c>
      <c r="RA17" s="750">
        <v>0.14352768690564627</v>
      </c>
      <c r="RB17" s="1">
        <v>4615172</v>
      </c>
      <c r="RC17" s="1">
        <v>60446</v>
      </c>
      <c r="RD17" s="21">
        <v>1.3000000000000001E-2</v>
      </c>
      <c r="RE17" s="1">
        <v>558648</v>
      </c>
      <c r="RF17" s="21">
        <v>0.121</v>
      </c>
      <c r="RG17" s="1">
        <v>619094</v>
      </c>
      <c r="RH17" s="21">
        <v>0.13400000000000001</v>
      </c>
      <c r="RI17" s="1">
        <v>3193418</v>
      </c>
      <c r="RJ17" s="1">
        <v>55738</v>
      </c>
      <c r="RK17" s="21">
        <v>1.7000000000000001E-2</v>
      </c>
      <c r="RL17" s="1">
        <v>350693</v>
      </c>
      <c r="RM17" s="21">
        <v>0.11</v>
      </c>
      <c r="RN17" s="1">
        <v>406431</v>
      </c>
      <c r="RO17" s="21">
        <v>0.127</v>
      </c>
      <c r="RP17" s="1">
        <v>7917767</v>
      </c>
      <c r="RQ17" s="1">
        <v>221458</v>
      </c>
      <c r="RR17" s="21">
        <v>2.79697546037917E-2</v>
      </c>
      <c r="RS17" s="1">
        <v>912164</v>
      </c>
      <c r="RT17" s="21">
        <v>0.11520470354836156</v>
      </c>
      <c r="RU17" s="1">
        <v>1133622</v>
      </c>
      <c r="RV17" s="750">
        <v>0.14317445815215324</v>
      </c>
      <c r="RW17" s="1">
        <v>4510310</v>
      </c>
      <c r="RX17" s="1">
        <v>61970</v>
      </c>
      <c r="RY17" s="21">
        <v>1.3999999999999999E-2</v>
      </c>
      <c r="RZ17" s="1">
        <v>587635</v>
      </c>
      <c r="SA17" s="21">
        <v>0.13</v>
      </c>
      <c r="SB17" s="1">
        <v>649605</v>
      </c>
      <c r="SC17" s="21">
        <v>0.14400000000000002</v>
      </c>
      <c r="SD17" s="1">
        <v>3184730</v>
      </c>
      <c r="SE17" s="1">
        <v>58100</v>
      </c>
      <c r="SF17" s="21">
        <v>1.8000000000000002E-2</v>
      </c>
      <c r="SG17" s="1">
        <v>396035</v>
      </c>
      <c r="SH17" s="21">
        <v>0.124</v>
      </c>
      <c r="SI17" s="1">
        <v>454140</v>
      </c>
      <c r="SJ17" s="21">
        <v>0.14300000000000002</v>
      </c>
      <c r="SK17" s="1">
        <v>8438145</v>
      </c>
      <c r="SL17" s="1">
        <v>236165</v>
      </c>
      <c r="SM17" s="21">
        <v>2.7999999999999997E-2</v>
      </c>
      <c r="SN17" s="1">
        <v>1065280</v>
      </c>
      <c r="SO17" s="21">
        <v>0.126</v>
      </c>
      <c r="SP17" s="1">
        <v>1301445</v>
      </c>
      <c r="SQ17" s="750">
        <v>0.154</v>
      </c>
      <c r="SR17" s="1">
        <v>4416710</v>
      </c>
      <c r="SS17" s="1">
        <v>60830</v>
      </c>
      <c r="ST17" s="21">
        <v>1.4000000000000002E-2</v>
      </c>
      <c r="SU17" s="1">
        <v>672910</v>
      </c>
      <c r="SV17" s="21">
        <v>0.15200000000000002</v>
      </c>
      <c r="SW17" s="1">
        <v>733740</v>
      </c>
      <c r="SX17" s="21">
        <v>0.16600000000000001</v>
      </c>
      <c r="SY17" s="1">
        <v>3181360</v>
      </c>
      <c r="SZ17" s="1">
        <v>59700</v>
      </c>
      <c r="TA17" s="21">
        <v>1.9000000000000003E-2</v>
      </c>
      <c r="TB17" s="1">
        <v>506420</v>
      </c>
      <c r="TC17" s="21">
        <v>0.159</v>
      </c>
      <c r="TD17" s="1">
        <v>566120</v>
      </c>
      <c r="TE17" s="21">
        <v>0.17800000000000002</v>
      </c>
      <c r="TF17" s="1">
        <v>8331385</v>
      </c>
      <c r="TG17" s="1">
        <v>232190</v>
      </c>
      <c r="TH17" s="21">
        <v>2.8000000000000004E-2</v>
      </c>
      <c r="TI17" s="1">
        <v>1260760</v>
      </c>
      <c r="TJ17" s="21">
        <v>0.15100000000000002</v>
      </c>
      <c r="TK17" s="1">
        <v>1492950</v>
      </c>
      <c r="TL17" s="750">
        <v>0.17900000000000002</v>
      </c>
      <c r="TM17" s="1">
        <v>2094.6</v>
      </c>
      <c r="TN17" s="1">
        <v>2083.9</v>
      </c>
      <c r="TO17" s="1">
        <v>2105.5</v>
      </c>
      <c r="TP17" s="1">
        <v>144694</v>
      </c>
      <c r="TQ17" s="394">
        <v>6907857</v>
      </c>
      <c r="TR17" s="1">
        <v>2087.6</v>
      </c>
      <c r="TS17" s="1">
        <v>2076.8000000000002</v>
      </c>
      <c r="TT17" s="1">
        <v>2098.4</v>
      </c>
      <c r="TU17" s="1">
        <v>143178</v>
      </c>
      <c r="TV17" s="394">
        <v>6858490</v>
      </c>
      <c r="TW17" s="1">
        <v>2035.3</v>
      </c>
      <c r="TX17" s="1">
        <v>2024.7</v>
      </c>
      <c r="TY17" s="1">
        <v>2046.1</v>
      </c>
      <c r="TZ17" s="1">
        <v>139164</v>
      </c>
      <c r="UA17" s="394">
        <v>6837371</v>
      </c>
      <c r="UB17" s="22">
        <v>1913.58636</v>
      </c>
      <c r="UC17" s="22">
        <v>1903.2072909999999</v>
      </c>
      <c r="UD17" s="22">
        <v>1924.007998</v>
      </c>
      <c r="UE17" s="1">
        <v>130230</v>
      </c>
      <c r="UF17" s="394">
        <v>6805546</v>
      </c>
      <c r="UG17" s="22">
        <v>1900.7425921073288</v>
      </c>
      <c r="UH17" s="22">
        <v>1890.3478631934665</v>
      </c>
      <c r="UI17" s="22">
        <v>1911.1803078884811</v>
      </c>
      <c r="UJ17" s="1">
        <v>128098</v>
      </c>
      <c r="UK17" s="966">
        <v>6739366</v>
      </c>
      <c r="UL17" s="1">
        <v>2723.3</v>
      </c>
      <c r="UM17" s="1">
        <v>2705.8</v>
      </c>
      <c r="UN17" s="1">
        <v>2740.9</v>
      </c>
      <c r="UO17" s="1">
        <v>92289</v>
      </c>
      <c r="UP17" s="394">
        <v>3388842</v>
      </c>
      <c r="UQ17" s="1">
        <v>2737.1</v>
      </c>
      <c r="UR17" s="1">
        <v>2719.4</v>
      </c>
      <c r="US17" s="1">
        <v>2754.8</v>
      </c>
      <c r="UT17" s="1">
        <v>91923</v>
      </c>
      <c r="UU17" s="394">
        <v>3358464</v>
      </c>
      <c r="UV17" s="1">
        <v>2701.4</v>
      </c>
      <c r="UW17" s="1">
        <v>2683.8</v>
      </c>
      <c r="UX17" s="1">
        <v>2719.1</v>
      </c>
      <c r="UY17" s="1">
        <v>90261</v>
      </c>
      <c r="UZ17" s="394">
        <v>3341246</v>
      </c>
      <c r="VA17" s="22">
        <v>2528.6495610000002</v>
      </c>
      <c r="VB17" s="22">
        <v>2511.5796740000001</v>
      </c>
      <c r="VC17" s="22">
        <v>2545.8066610000001</v>
      </c>
      <c r="VD17" s="1">
        <v>84016</v>
      </c>
      <c r="VE17" s="394">
        <v>3322564</v>
      </c>
      <c r="VF17" s="26">
        <v>2508.6524159153287</v>
      </c>
      <c r="VG17" s="27">
        <v>2491.5495409423756</v>
      </c>
      <c r="VH17" s="27">
        <v>2525.8435424195295</v>
      </c>
      <c r="VI17" s="1">
        <v>82371</v>
      </c>
      <c r="VJ17" s="394">
        <v>3283476</v>
      </c>
      <c r="VK17" s="1">
        <v>1446.5</v>
      </c>
      <c r="VL17" s="1">
        <v>1434</v>
      </c>
      <c r="VM17" s="1">
        <v>1459.2</v>
      </c>
      <c r="VN17" s="1">
        <v>50904</v>
      </c>
      <c r="VO17" s="394">
        <v>3519015</v>
      </c>
      <c r="VP17" s="1">
        <v>1436</v>
      </c>
      <c r="VQ17" s="1">
        <v>1423.5</v>
      </c>
      <c r="VR17" s="1">
        <v>1448.7</v>
      </c>
      <c r="VS17" s="1">
        <v>50262</v>
      </c>
      <c r="VT17" s="394">
        <v>3500026</v>
      </c>
      <c r="VU17" s="1">
        <v>1367.8</v>
      </c>
      <c r="VV17" s="1">
        <v>1355.6</v>
      </c>
      <c r="VW17" s="1">
        <v>1380.1</v>
      </c>
      <c r="VX17" s="1">
        <v>47821</v>
      </c>
      <c r="VY17" s="394">
        <v>3496125</v>
      </c>
      <c r="VZ17" s="22">
        <v>1293.977402</v>
      </c>
      <c r="WA17" s="22">
        <v>1282.0582509999999</v>
      </c>
      <c r="WB17" s="22">
        <v>1305.9797840000001</v>
      </c>
      <c r="WC17" s="1">
        <v>45069</v>
      </c>
      <c r="WD17" s="394">
        <v>3482982</v>
      </c>
      <c r="WE17" s="22">
        <v>1268.8839620000001</v>
      </c>
      <c r="WF17" s="22">
        <v>1257.0812129999999</v>
      </c>
      <c r="WG17" s="22">
        <v>1280.769943</v>
      </c>
      <c r="WH17" s="1">
        <v>44195</v>
      </c>
      <c r="WI17" s="394">
        <v>3455890</v>
      </c>
      <c r="WJ17" s="22">
        <v>63.469455186766503</v>
      </c>
      <c r="WK17" s="22">
        <v>62.614102369638502</v>
      </c>
      <c r="WL17" s="22">
        <v>64.798853286977405</v>
      </c>
      <c r="WM17" s="1">
        <v>13121</v>
      </c>
      <c r="WN17" s="1">
        <v>20598300</v>
      </c>
      <c r="WO17" s="1">
        <v>69.400000000000006</v>
      </c>
      <c r="WP17" s="1">
        <v>68.2</v>
      </c>
      <c r="WQ17" s="1">
        <v>70.5</v>
      </c>
      <c r="WR17" s="1">
        <v>14389</v>
      </c>
      <c r="WS17" s="1">
        <v>20658800</v>
      </c>
      <c r="WT17" s="22">
        <v>75.214097375103506</v>
      </c>
      <c r="WU17" s="22">
        <v>74.036451694267697</v>
      </c>
      <c r="WV17" s="22">
        <v>76.405781660602202</v>
      </c>
      <c r="WW17" s="1">
        <v>15546</v>
      </c>
      <c r="WX17" s="1">
        <v>20687057</v>
      </c>
      <c r="WY17" s="22">
        <v>81.301324133796101</v>
      </c>
      <c r="WZ17" s="22">
        <v>80.077385761430094</v>
      </c>
      <c r="XA17" s="22">
        <v>82.539285628248905</v>
      </c>
      <c r="XB17" s="1">
        <v>16824</v>
      </c>
      <c r="XC17" s="1">
        <v>20686878</v>
      </c>
      <c r="XD17" s="22">
        <v>88.836135420000005</v>
      </c>
      <c r="XE17" s="22">
        <v>87.554192319999999</v>
      </c>
      <c r="XF17" s="22">
        <v>90.132151190000002</v>
      </c>
      <c r="XG17" s="1">
        <v>18317</v>
      </c>
      <c r="XH17" s="1">
        <v>20603718</v>
      </c>
      <c r="XI17" s="22">
        <v>95.446496137092794</v>
      </c>
      <c r="XJ17" s="22">
        <v>94.114309046399001</v>
      </c>
      <c r="XK17" s="22">
        <v>96.792823300929399</v>
      </c>
      <c r="XL17" s="1">
        <v>19585</v>
      </c>
      <c r="XM17" s="394">
        <v>20501407</v>
      </c>
      <c r="XN17" s="22">
        <v>72.096245783802502</v>
      </c>
      <c r="XO17" s="22">
        <v>71.1893562651195</v>
      </c>
      <c r="XP17" s="22">
        <v>73.011802887240506</v>
      </c>
      <c r="XQ17" s="1">
        <v>24127</v>
      </c>
      <c r="XR17" s="1">
        <v>33464988</v>
      </c>
      <c r="XS17" s="22">
        <v>66.743568008069403</v>
      </c>
      <c r="XT17" s="22">
        <v>65.872678195175794</v>
      </c>
      <c r="XU17" s="22">
        <v>67.623094682624398</v>
      </c>
      <c r="XV17" s="1">
        <v>22417</v>
      </c>
      <c r="XW17" s="1">
        <v>33586757</v>
      </c>
      <c r="XX17" s="22">
        <v>60.287602564191197</v>
      </c>
      <c r="XY17" s="22">
        <v>59.461594079523998</v>
      </c>
      <c r="XZ17" s="22">
        <v>61.122216438547397</v>
      </c>
      <c r="YA17" s="1">
        <v>20325</v>
      </c>
      <c r="YB17" s="1">
        <v>33713399</v>
      </c>
      <c r="YC17" s="22">
        <v>55.370807313401301</v>
      </c>
      <c r="YD17" s="22">
        <v>54.580928787239401</v>
      </c>
      <c r="YE17" s="22">
        <v>56.1692568899145</v>
      </c>
      <c r="YF17" s="1">
        <v>18744</v>
      </c>
      <c r="YG17" s="1">
        <v>33851773</v>
      </c>
      <c r="YH17" s="22">
        <v>48.015057916951903</v>
      </c>
      <c r="YI17" s="22">
        <v>47.281772525487099</v>
      </c>
      <c r="YJ17" s="22">
        <v>48.756867576004304</v>
      </c>
      <c r="YK17" s="1">
        <v>16346</v>
      </c>
      <c r="YL17" s="1">
        <v>34043487</v>
      </c>
      <c r="YM17" s="22">
        <v>42.777300788502998</v>
      </c>
      <c r="YN17" s="22">
        <v>42.087608630328198</v>
      </c>
      <c r="YO17" s="22">
        <v>43.475461992031903</v>
      </c>
      <c r="YP17" s="1">
        <v>14660</v>
      </c>
      <c r="YQ17" s="1">
        <v>34270512</v>
      </c>
      <c r="YR17" s="22">
        <v>39.048172409384101</v>
      </c>
      <c r="YS17" s="22">
        <v>38.391740210559099</v>
      </c>
      <c r="YT17" s="22">
        <v>39.7130130897418</v>
      </c>
      <c r="YU17" s="1">
        <v>13480</v>
      </c>
      <c r="YV17" s="1">
        <v>34521462</v>
      </c>
      <c r="YW17" s="22">
        <v>37.376342908593799</v>
      </c>
      <c r="YX17" s="22">
        <v>36.736520859332899</v>
      </c>
      <c r="YY17" s="22">
        <v>38.024512337022898</v>
      </c>
      <c r="YZ17" s="1">
        <v>12998</v>
      </c>
      <c r="ZA17" s="394">
        <v>34776008</v>
      </c>
      <c r="ZB17" s="898">
        <v>6737190</v>
      </c>
      <c r="ZC17" s="904">
        <v>4.5999999999999999E-2</v>
      </c>
      <c r="ZD17" s="904">
        <v>3.4000000000000002E-2</v>
      </c>
      <c r="ZE17" s="904">
        <v>1.1000000000000001E-2</v>
      </c>
      <c r="ZF17" s="898">
        <v>707390</v>
      </c>
      <c r="ZG17" s="904">
        <v>0.105</v>
      </c>
      <c r="ZH17" s="898">
        <v>6642755</v>
      </c>
      <c r="ZI17" s="904">
        <v>4.5999999999999999E-2</v>
      </c>
      <c r="ZJ17" s="904">
        <v>3.5000000000000003E-2</v>
      </c>
      <c r="ZK17" s="904">
        <v>1.1000000000000001E-2</v>
      </c>
      <c r="ZL17" s="898">
        <v>245840</v>
      </c>
      <c r="ZM17" s="904">
        <v>3.7000000000000005E-2</v>
      </c>
      <c r="ZN17" s="898">
        <v>6554005</v>
      </c>
      <c r="ZO17" s="904">
        <v>4.4999999999999998E-2</v>
      </c>
      <c r="ZP17" s="904">
        <v>3.5000000000000003E-2</v>
      </c>
      <c r="ZQ17" s="904">
        <v>1.1000000000000001E-2</v>
      </c>
      <c r="ZR17" s="898">
        <v>232850</v>
      </c>
      <c r="ZS17" s="904">
        <v>3.6000000000000004E-2</v>
      </c>
      <c r="ZT17" s="898">
        <v>6477725</v>
      </c>
      <c r="ZU17" s="904">
        <v>5.2999999999999999E-2</v>
      </c>
      <c r="ZV17" s="904">
        <v>4.2000000000000003E-2</v>
      </c>
      <c r="ZW17" s="904">
        <v>1.1000000000000001E-2</v>
      </c>
      <c r="ZX17" s="898">
        <v>295345</v>
      </c>
      <c r="ZY17" s="904">
        <v>4.5999999999999999E-2</v>
      </c>
      <c r="ZZ17" s="898">
        <v>6411085</v>
      </c>
      <c r="AAA17" s="904">
        <v>5.0999999999999997E-2</v>
      </c>
      <c r="AAB17" s="904">
        <v>4.0999999999999995E-2</v>
      </c>
      <c r="AAC17" s="904">
        <v>0.01</v>
      </c>
      <c r="AAD17" s="898">
        <v>333850</v>
      </c>
      <c r="AAE17" s="904">
        <v>5.2000000000000005E-2</v>
      </c>
      <c r="AAF17" s="898">
        <v>6382835</v>
      </c>
      <c r="AAG17" s="904">
        <v>4.7E-2</v>
      </c>
      <c r="AAH17" s="904">
        <v>1.1000000000000001E-2</v>
      </c>
      <c r="AAI17" s="904">
        <v>5.7999999999999996E-2</v>
      </c>
      <c r="AAJ17" s="898">
        <v>392305</v>
      </c>
      <c r="AAK17" s="750">
        <v>6.0999999999999999E-2</v>
      </c>
      <c r="AAL17" s="988">
        <v>0.27900000000000003</v>
      </c>
      <c r="AAM17" s="988">
        <v>0.27700000000000002</v>
      </c>
      <c r="AAN17" s="988">
        <v>0.28100000000000003</v>
      </c>
      <c r="AAO17" s="989">
        <v>3.38</v>
      </c>
      <c r="AAP17" s="989">
        <v>3.3571770343595424</v>
      </c>
      <c r="AAQ17" s="989">
        <v>3.411193142815566</v>
      </c>
      <c r="AAR17" s="990">
        <v>0.247</v>
      </c>
      <c r="AAS17" s="990">
        <v>0.24479999999999999</v>
      </c>
      <c r="AAT17" s="990">
        <v>0.24979999999999999</v>
      </c>
      <c r="AAU17" s="989">
        <v>3.4000000000000004</v>
      </c>
      <c r="AAV17" s="989">
        <v>3.37</v>
      </c>
      <c r="AAW17" s="991">
        <v>3.4299999999999997</v>
      </c>
      <c r="AAX17" s="21">
        <v>0.690365860887313</v>
      </c>
      <c r="AAY17" s="21">
        <v>0.68798243886529997</v>
      </c>
      <c r="AAZ17" s="21">
        <v>0.69274928290932603</v>
      </c>
      <c r="ABA17" s="1">
        <v>96456</v>
      </c>
      <c r="ABB17" s="1">
        <v>139726</v>
      </c>
      <c r="ABC17" s="21">
        <v>0.72169651791731693</v>
      </c>
      <c r="ABD17" s="21">
        <v>0.71933463551683208</v>
      </c>
      <c r="ABE17" s="21">
        <v>0.724058400317802</v>
      </c>
      <c r="ABF17" s="1">
        <v>95800</v>
      </c>
      <c r="ABG17" s="1">
        <v>133516</v>
      </c>
      <c r="ABH17" s="21">
        <v>0.754</v>
      </c>
      <c r="ABI17" s="21">
        <v>0.75454359110000002</v>
      </c>
      <c r="ABJ17" s="21">
        <v>0.74953255080000003</v>
      </c>
      <c r="ABK17" s="1">
        <v>84100</v>
      </c>
      <c r="ABL17" s="913">
        <v>111500</v>
      </c>
      <c r="ABM17" s="26">
        <v>0.74353455462816198</v>
      </c>
      <c r="ABN17" s="26">
        <v>0.73469413231367298</v>
      </c>
      <c r="ABO17" s="26">
        <v>0.75237497694265099</v>
      </c>
      <c r="ABP17" s="21">
        <v>0.66435119275649901</v>
      </c>
      <c r="ABQ17" s="21">
        <v>0.66128441853837705</v>
      </c>
      <c r="ABR17" s="21">
        <v>0.66741796697461997</v>
      </c>
      <c r="ABS17" s="1">
        <v>59261</v>
      </c>
      <c r="ABT17" s="913">
        <v>89442</v>
      </c>
      <c r="ABU17" s="21">
        <v>3.8794699767641203E-2</v>
      </c>
      <c r="ABV17" s="21">
        <v>3.7127710434268303E-2</v>
      </c>
      <c r="ABW17" s="21">
        <v>4.0461689101014199E-2</v>
      </c>
      <c r="ABX17" s="1">
        <v>1987</v>
      </c>
      <c r="ABY17" s="21">
        <v>0.88420163770786897</v>
      </c>
      <c r="ABZ17" s="21">
        <v>0.88147128763735394</v>
      </c>
      <c r="ACA17" s="21">
        <v>0.886931987778384</v>
      </c>
      <c r="ACB17" s="1">
        <v>47775</v>
      </c>
      <c r="ACC17" s="21">
        <v>0.35966038949014001</v>
      </c>
      <c r="ACD17" s="21">
        <v>0.34797007213849901</v>
      </c>
      <c r="ACE17" s="21">
        <v>0.37135070684178101</v>
      </c>
      <c r="ACF17" s="913">
        <v>53814</v>
      </c>
      <c r="ACG17" s="21">
        <v>9.7639914420469889E-3</v>
      </c>
      <c r="ACH17" s="21">
        <v>9.6939652574650498E-3</v>
      </c>
      <c r="ACI17" s="21">
        <v>9.834518450505399E-3</v>
      </c>
      <c r="ACJ17" s="1">
        <v>73430</v>
      </c>
      <c r="ACK17" s="1">
        <v>7520490</v>
      </c>
      <c r="ACL17" s="21">
        <v>8.5299106578448306E-3</v>
      </c>
      <c r="ACM17" s="21">
        <v>8.4647486442040697E-3</v>
      </c>
      <c r="ACN17" s="21">
        <v>8.5955699430611699E-3</v>
      </c>
      <c r="ACO17" s="1">
        <v>64770</v>
      </c>
      <c r="ACP17" s="1">
        <v>7593280</v>
      </c>
      <c r="ACQ17" s="21">
        <v>8.8616852270173591E-3</v>
      </c>
      <c r="ACR17" s="21">
        <v>8.7957271704385293E-3</v>
      </c>
      <c r="ACS17" s="21">
        <v>8.9281334396616105E-3</v>
      </c>
      <c r="ACT17" s="1">
        <v>68220</v>
      </c>
      <c r="ACU17" s="1">
        <v>7698310</v>
      </c>
      <c r="ACV17" s="21">
        <v>1.0205141421795801E-2</v>
      </c>
      <c r="ACW17" s="21">
        <v>1.0134846337732699E-2</v>
      </c>
      <c r="ACX17" s="21">
        <v>1.0275919009626299E-2</v>
      </c>
      <c r="ACY17" s="1">
        <v>79590</v>
      </c>
      <c r="ACZ17" s="913">
        <v>7799010</v>
      </c>
      <c r="ADA17" s="21">
        <v>8.7947050627032106E-3</v>
      </c>
      <c r="ADB17" s="21">
        <v>8.7069554378144502E-3</v>
      </c>
      <c r="ADC17" s="21">
        <v>8.8833311126870103E-3</v>
      </c>
      <c r="ADD17" s="1">
        <v>37870</v>
      </c>
      <c r="ADE17" s="1">
        <v>4306000</v>
      </c>
      <c r="ADF17" s="21">
        <v>1.0190843410593E-2</v>
      </c>
      <c r="ADG17" s="21">
        <v>1.00976030416083E-2</v>
      </c>
      <c r="ADH17" s="21">
        <v>1.02849358074755E-2</v>
      </c>
      <c r="ADI17" s="1">
        <v>45010</v>
      </c>
      <c r="ADJ17" s="1">
        <v>4416710</v>
      </c>
      <c r="ADK17" s="21">
        <v>1.1008112524416301E-2</v>
      </c>
      <c r="ADL17" s="21">
        <v>1.0912234482840599E-2</v>
      </c>
      <c r="ADM17" s="21">
        <v>1.1104823520090299E-2</v>
      </c>
      <c r="ADN17" s="1">
        <v>49650</v>
      </c>
      <c r="ADO17" s="914">
        <v>4510310</v>
      </c>
      <c r="ADP17" s="907">
        <v>1.2E-2</v>
      </c>
      <c r="ADQ17" s="907">
        <v>1.2E-2</v>
      </c>
      <c r="ADR17" s="907">
        <v>1.2E-2</v>
      </c>
      <c r="ADS17" s="914">
        <v>55740</v>
      </c>
      <c r="ADT17" s="913">
        <v>4615170</v>
      </c>
      <c r="ADU17" s="21">
        <v>6.7546776048407101E-2</v>
      </c>
      <c r="ADV17" s="21">
        <v>6.7271948136772397E-2</v>
      </c>
      <c r="ADW17" s="21">
        <v>6.7822645081132699E-2</v>
      </c>
      <c r="ADX17" s="1">
        <v>215560</v>
      </c>
      <c r="ADY17" s="1">
        <v>3191270</v>
      </c>
      <c r="ADZ17" s="21">
        <v>6.6191817335982103E-2</v>
      </c>
      <c r="AEA17" s="21">
        <v>6.5919145863262307E-2</v>
      </c>
      <c r="AEB17" s="21">
        <v>6.6465536445094897E-2</v>
      </c>
      <c r="AEC17" s="1">
        <v>210580</v>
      </c>
      <c r="AED17" s="1">
        <v>3181360</v>
      </c>
      <c r="AEE17" s="21">
        <v>7.5120967868547703E-2</v>
      </c>
      <c r="AEF17" s="21">
        <v>7.4831989236732607E-2</v>
      </c>
      <c r="AEG17" s="21">
        <v>7.5410971487307993E-2</v>
      </c>
      <c r="AEH17" s="1">
        <v>239240</v>
      </c>
      <c r="AEI17" s="914">
        <v>3184730</v>
      </c>
      <c r="AEJ17" s="910">
        <v>8.5000000000000006E-2</v>
      </c>
      <c r="AEK17" s="910">
        <v>8.4000000000000005E-2</v>
      </c>
      <c r="AEL17" s="910">
        <v>8.5000000000000006E-2</v>
      </c>
      <c r="AEM17" s="914">
        <v>270135</v>
      </c>
      <c r="AEN17" s="913">
        <v>3193420</v>
      </c>
      <c r="AEO17" s="34">
        <v>0.14000000000000001</v>
      </c>
      <c r="AEP17" s="34">
        <v>0.33</v>
      </c>
      <c r="AEQ17" s="34">
        <v>0.19</v>
      </c>
      <c r="AER17" s="35">
        <v>0.3</v>
      </c>
      <c r="AES17" s="34">
        <v>0.15</v>
      </c>
      <c r="AET17" s="34">
        <v>0.33</v>
      </c>
      <c r="AEU17" s="34">
        <v>0.18</v>
      </c>
      <c r="AEV17" s="34">
        <v>0.31</v>
      </c>
      <c r="AEW17" s="34">
        <v>0.17</v>
      </c>
      <c r="AEX17" s="34">
        <v>0.35</v>
      </c>
      <c r="AEY17" s="34">
        <v>0.18</v>
      </c>
      <c r="AEZ17" s="34">
        <v>0.32</v>
      </c>
      <c r="AFA17" s="34">
        <v>0.18</v>
      </c>
      <c r="AFB17" s="34">
        <v>0.36</v>
      </c>
      <c r="AFC17" s="34">
        <v>0.18</v>
      </c>
      <c r="AFD17" s="34">
        <v>0.34</v>
      </c>
      <c r="AFE17" s="34">
        <v>0.2</v>
      </c>
      <c r="AFF17" s="34">
        <v>0.38</v>
      </c>
      <c r="AFG17" s="34">
        <v>0.18</v>
      </c>
      <c r="AFH17" s="34">
        <v>0.35</v>
      </c>
      <c r="AFI17" s="34">
        <v>0.21</v>
      </c>
      <c r="AFJ17" s="34">
        <v>0.39</v>
      </c>
      <c r="AFK17" s="34">
        <v>0.18</v>
      </c>
      <c r="AFL17" s="34">
        <v>0.36</v>
      </c>
      <c r="AFM17" s="34">
        <v>0.23</v>
      </c>
      <c r="AFN17" s="34">
        <v>0.4</v>
      </c>
      <c r="AFO17" s="34">
        <v>0.17</v>
      </c>
      <c r="AFP17" s="34">
        <v>0.37</v>
      </c>
      <c r="AFQ17" s="34">
        <v>0.22</v>
      </c>
      <c r="AFR17" s="34">
        <v>0.39</v>
      </c>
      <c r="AFS17" s="34">
        <v>0.17</v>
      </c>
      <c r="AFT17" s="880">
        <v>0.37</v>
      </c>
      <c r="AFU17" s="880">
        <v>0.24</v>
      </c>
      <c r="AFV17" s="880">
        <v>0.41</v>
      </c>
      <c r="AFW17" s="880">
        <v>0.18</v>
      </c>
      <c r="AFX17" s="2072">
        <v>0.38</v>
      </c>
      <c r="AFY17" s="21">
        <v>0.20116012399639899</v>
      </c>
      <c r="AFZ17" s="21">
        <v>0.20004117877966798</v>
      </c>
      <c r="AGA17" s="21">
        <v>0.202283745441977</v>
      </c>
      <c r="AGB17" s="1">
        <v>98766</v>
      </c>
      <c r="AGC17" s="1">
        <v>490982</v>
      </c>
      <c r="AGD17" s="21">
        <v>0.20204530289434</v>
      </c>
      <c r="AGE17" s="21">
        <v>0.20090950746342601</v>
      </c>
      <c r="AGF17" s="21">
        <v>0.203185886616124</v>
      </c>
      <c r="AGG17" s="1">
        <v>96592</v>
      </c>
      <c r="AGH17" s="914">
        <v>478071</v>
      </c>
      <c r="AGI17" s="919">
        <v>0.20555666647062298</v>
      </c>
      <c r="AGJ17" s="919">
        <v>0.20434450820607999</v>
      </c>
      <c r="AGK17" s="919">
        <v>0.20677414653352699</v>
      </c>
      <c r="AGL17" s="914">
        <v>87377</v>
      </c>
      <c r="AGM17" s="913">
        <v>425075</v>
      </c>
      <c r="AGN17" s="21">
        <v>0.85121076551626207</v>
      </c>
      <c r="AGO17" s="21">
        <v>0.84989164298503594</v>
      </c>
      <c r="AGP17" s="21">
        <v>0.85252030742476903</v>
      </c>
      <c r="AGQ17" s="1">
        <v>239735</v>
      </c>
      <c r="AGR17" s="1">
        <v>281640</v>
      </c>
      <c r="AGS17" s="21">
        <v>0.89433591175181604</v>
      </c>
      <c r="AGT17" s="21">
        <v>0.89319322386778599</v>
      </c>
      <c r="AGU17" s="21">
        <v>0.89546780516394808</v>
      </c>
      <c r="AGV17" s="1">
        <v>251007</v>
      </c>
      <c r="AGW17" s="1">
        <v>280663</v>
      </c>
      <c r="AGX17" s="21">
        <v>0.86994343860038303</v>
      </c>
      <c r="AGY17" s="21">
        <v>0.86871118624571197</v>
      </c>
      <c r="AGZ17" s="21">
        <v>0.87116584051306101</v>
      </c>
      <c r="AHA17" s="1">
        <v>251010</v>
      </c>
      <c r="AHB17" s="913">
        <v>288536</v>
      </c>
      <c r="AHC17" s="24">
        <v>4417716</v>
      </c>
      <c r="AHD17" s="24">
        <v>1100828.375</v>
      </c>
      <c r="AHE17" s="21">
        <v>0.24918495779266933</v>
      </c>
      <c r="AHF17" s="32">
        <v>1453093455</v>
      </c>
      <c r="AHG17" s="24">
        <v>2768826.499998</v>
      </c>
      <c r="AHH17" s="24">
        <v>805649.49999866658</v>
      </c>
      <c r="AHI17" s="21">
        <v>0.29097146390329931</v>
      </c>
      <c r="AHJ17" s="32">
        <v>753258128.33208668</v>
      </c>
      <c r="AHK17" s="24">
        <v>7186542.4999979995</v>
      </c>
      <c r="AHL17" s="24">
        <v>1906477.8749986666</v>
      </c>
      <c r="AHM17" s="21">
        <v>0.26528443615260011</v>
      </c>
      <c r="AHN17" s="1181">
        <v>2206351583.3320866</v>
      </c>
      <c r="AHO17" s="65">
        <v>6238</v>
      </c>
      <c r="AHP17" s="1177">
        <v>6.7</v>
      </c>
      <c r="AHQ17" s="65">
        <v>5788</v>
      </c>
      <c r="AHR17" s="1177">
        <v>6.3</v>
      </c>
      <c r="AHS17" s="65">
        <v>5025</v>
      </c>
      <c r="AHT17" s="1178">
        <v>5.6</v>
      </c>
      <c r="AHU17" s="71" t="s">
        <v>576</v>
      </c>
      <c r="AHV17" s="71" t="s">
        <v>576</v>
      </c>
      <c r="AHW17" s="380" t="s">
        <v>576</v>
      </c>
      <c r="AHX17" s="380" t="s">
        <v>576</v>
      </c>
      <c r="AHY17" s="384" t="s">
        <v>576</v>
      </c>
      <c r="AHZ17" s="2066"/>
      <c r="AIA17" s="371" t="s">
        <v>576</v>
      </c>
      <c r="AIB17" s="371">
        <v>42643</v>
      </c>
      <c r="AIC17" s="372">
        <v>430.54</v>
      </c>
      <c r="AID17" s="372">
        <v>426.46</v>
      </c>
      <c r="AIE17" s="372">
        <v>434.65</v>
      </c>
      <c r="AIF17" s="1069" t="s">
        <v>2154</v>
      </c>
      <c r="AIG17" s="371">
        <v>105765</v>
      </c>
      <c r="AIH17" s="371">
        <v>39563</v>
      </c>
      <c r="AII17" s="372">
        <v>398.7969111876065</v>
      </c>
      <c r="AIJ17" s="372">
        <v>394.87409076001626</v>
      </c>
      <c r="AIK17" s="471">
        <v>402.7489761905519</v>
      </c>
      <c r="AIL17" s="1069" t="s">
        <v>2154</v>
      </c>
      <c r="AIM17" s="371" t="s">
        <v>576</v>
      </c>
      <c r="AIN17" s="365">
        <v>35054834</v>
      </c>
      <c r="AIO17" s="365" t="s">
        <v>576</v>
      </c>
      <c r="AIP17" s="365" t="s">
        <v>576</v>
      </c>
      <c r="AIQ17" s="2068" t="s">
        <v>576</v>
      </c>
      <c r="AIR17" s="68">
        <v>47175</v>
      </c>
      <c r="AIS17" s="360">
        <v>137.49807999999999</v>
      </c>
      <c r="AIT17" s="360">
        <v>136.26007999999999</v>
      </c>
      <c r="AIU17" s="360">
        <v>138.744529</v>
      </c>
      <c r="AIV17" s="70" t="s">
        <v>576</v>
      </c>
      <c r="AIW17" s="70" t="s">
        <v>576</v>
      </c>
      <c r="AIX17" s="70" t="s">
        <v>576</v>
      </c>
      <c r="AIY17" s="70" t="s">
        <v>576</v>
      </c>
      <c r="AIZ17" s="68">
        <v>106082</v>
      </c>
      <c r="AJA17" s="372">
        <v>109.6298749004922</v>
      </c>
      <c r="AJB17" s="372">
        <v>108.97113952869422</v>
      </c>
      <c r="AJC17" s="372">
        <v>110.29160448460608</v>
      </c>
      <c r="AJD17" s="68">
        <v>90647</v>
      </c>
      <c r="AJE17" s="372">
        <v>132.57581020541375</v>
      </c>
      <c r="AJF17" s="372">
        <v>131.71414680757201</v>
      </c>
      <c r="AJG17" s="372">
        <v>133.44171142870093</v>
      </c>
      <c r="AJH17" s="71" t="s">
        <v>576</v>
      </c>
      <c r="AJI17" s="1071" t="s">
        <v>576</v>
      </c>
      <c r="AJJ17" s="68">
        <v>44524</v>
      </c>
      <c r="AJK17" s="360">
        <v>129.630708</v>
      </c>
      <c r="AJL17" s="360">
        <v>128.42937800000001</v>
      </c>
      <c r="AJM17" s="360">
        <v>130.84047799999999</v>
      </c>
      <c r="AJN17" s="68" t="s">
        <v>576</v>
      </c>
      <c r="AJO17" s="68" t="s">
        <v>576</v>
      </c>
      <c r="AJP17" s="68" t="s">
        <v>576</v>
      </c>
      <c r="AJQ17" s="68" t="s">
        <v>576</v>
      </c>
      <c r="AJR17" s="68">
        <v>102036</v>
      </c>
      <c r="AJS17" s="352">
        <v>104.19877052068099</v>
      </c>
      <c r="AJT17" s="352">
        <v>103.56039516338799</v>
      </c>
      <c r="AJU17" s="352">
        <v>104.840104662819</v>
      </c>
      <c r="AJV17" s="68">
        <v>91236</v>
      </c>
      <c r="AJW17" s="372">
        <v>134.06124945742781</v>
      </c>
      <c r="AJX17" s="372">
        <v>133.19274414891044</v>
      </c>
      <c r="AJY17" s="372">
        <v>134.93401239343291</v>
      </c>
      <c r="AJZ17" s="68" t="s">
        <v>576</v>
      </c>
      <c r="AKA17" s="1071" t="s">
        <v>576</v>
      </c>
      <c r="AKB17" s="68" t="s">
        <v>576</v>
      </c>
      <c r="AKC17" s="359" t="s">
        <v>576</v>
      </c>
      <c r="AKD17" s="358" t="s">
        <v>576</v>
      </c>
      <c r="AKE17" s="358" t="s">
        <v>576</v>
      </c>
      <c r="AKF17" s="68" t="s">
        <v>576</v>
      </c>
      <c r="AKG17" s="68" t="s">
        <v>576</v>
      </c>
      <c r="AKH17" s="68" t="s">
        <v>576</v>
      </c>
      <c r="AKI17" s="68" t="s">
        <v>576</v>
      </c>
      <c r="AKJ17" s="68" t="s">
        <v>576</v>
      </c>
      <c r="AKK17" s="372" t="s">
        <v>576</v>
      </c>
      <c r="AKL17" s="372" t="s">
        <v>576</v>
      </c>
      <c r="AKM17" s="372" t="s">
        <v>576</v>
      </c>
      <c r="AKN17" s="68" t="s">
        <v>576</v>
      </c>
      <c r="AKO17" s="372" t="s">
        <v>576</v>
      </c>
      <c r="AKP17" s="372" t="s">
        <v>576</v>
      </c>
      <c r="AKQ17" s="372" t="s">
        <v>576</v>
      </c>
      <c r="AKR17" s="68" t="s">
        <v>576</v>
      </c>
      <c r="AKS17" s="1071" t="s">
        <v>576</v>
      </c>
      <c r="AKT17" s="68">
        <v>26472</v>
      </c>
      <c r="AKU17" s="66">
        <v>12247454</v>
      </c>
      <c r="AKV17" s="372">
        <v>216.14288161441553</v>
      </c>
      <c r="AKW17" s="372">
        <v>213.54689468729157</v>
      </c>
      <c r="AKX17" s="1069">
        <v>218.76254955357143</v>
      </c>
      <c r="AKY17" s="68">
        <v>24973</v>
      </c>
      <c r="AKZ17" s="66">
        <v>12338887</v>
      </c>
      <c r="ALA17" s="372">
        <v>202.392646921882</v>
      </c>
      <c r="ALB17" s="372">
        <v>199.89013607120128</v>
      </c>
      <c r="ALC17" s="1069">
        <v>204.91866474454568</v>
      </c>
      <c r="ALD17" s="68" t="s">
        <v>576</v>
      </c>
      <c r="ALE17" s="365">
        <v>12434195</v>
      </c>
      <c r="ALF17" s="372" t="s">
        <v>576</v>
      </c>
      <c r="ALG17" s="372" t="s">
        <v>576</v>
      </c>
      <c r="ALH17" s="1069" t="s">
        <v>576</v>
      </c>
      <c r="ALI17" s="68">
        <v>9141</v>
      </c>
      <c r="ALJ17" s="66">
        <v>12247454</v>
      </c>
      <c r="ALK17" s="372">
        <v>74.635920249220774</v>
      </c>
      <c r="ALL17" s="372">
        <v>73.113639885543876</v>
      </c>
      <c r="ALM17" s="1069">
        <v>76.181916012059887</v>
      </c>
      <c r="ALN17" s="68">
        <v>9447</v>
      </c>
      <c r="ALO17" s="66">
        <v>12338887</v>
      </c>
      <c r="ALP17" s="372">
        <v>76.599999999999994</v>
      </c>
      <c r="ALQ17" s="372">
        <v>75</v>
      </c>
      <c r="ALR17" s="1069">
        <v>78.099999999999994</v>
      </c>
      <c r="ALS17" s="68" t="s">
        <v>576</v>
      </c>
      <c r="ALT17" s="365">
        <v>12434195</v>
      </c>
      <c r="ALU17" s="372" t="s">
        <v>576</v>
      </c>
      <c r="ALV17" s="372" t="s">
        <v>576</v>
      </c>
      <c r="ALW17" s="1069" t="s">
        <v>576</v>
      </c>
      <c r="ALX17" s="68">
        <v>6833</v>
      </c>
      <c r="ALY17" s="66">
        <v>12247454</v>
      </c>
      <c r="ALZ17" s="372">
        <v>55.791187294926772</v>
      </c>
      <c r="AMA17" s="372">
        <v>54.476094086136953</v>
      </c>
      <c r="AMB17" s="1069">
        <v>57.130008946215213</v>
      </c>
      <c r="AMC17" s="68">
        <v>6836</v>
      </c>
      <c r="AMD17" s="66">
        <v>12338887</v>
      </c>
      <c r="AME17" s="372">
        <v>55.4</v>
      </c>
      <c r="AMF17" s="372">
        <v>54.1</v>
      </c>
      <c r="AMG17" s="1069">
        <v>56.7</v>
      </c>
      <c r="AMH17" s="68" t="s">
        <v>576</v>
      </c>
      <c r="AMI17" s="365">
        <v>12434195</v>
      </c>
      <c r="AMJ17" s="372" t="s">
        <v>576</v>
      </c>
      <c r="AMK17" s="372" t="s">
        <v>576</v>
      </c>
      <c r="AML17" s="1069" t="s">
        <v>576</v>
      </c>
      <c r="AMM17" s="68" t="s">
        <v>576</v>
      </c>
      <c r="AMN17" s="68" t="s">
        <v>576</v>
      </c>
      <c r="AMO17" s="68" t="s">
        <v>576</v>
      </c>
      <c r="AMP17" s="68" t="s">
        <v>576</v>
      </c>
      <c r="AMQ17" s="68" t="s">
        <v>576</v>
      </c>
      <c r="AMR17" s="66">
        <v>13106976</v>
      </c>
      <c r="AMS17" s="2071" t="s">
        <v>576</v>
      </c>
      <c r="AMT17" s="371">
        <v>9306</v>
      </c>
      <c r="AMU17" s="371">
        <v>25906</v>
      </c>
      <c r="AMV17" s="371">
        <v>14435</v>
      </c>
      <c r="AMW17" s="371">
        <v>10714</v>
      </c>
      <c r="AMX17" s="371">
        <v>60361</v>
      </c>
      <c r="AMY17" s="365">
        <v>13005727</v>
      </c>
      <c r="AMZ17" s="1071">
        <f t="shared" si="7"/>
        <v>4.6411092590210451E-3</v>
      </c>
      <c r="ANA17" s="371">
        <v>10001</v>
      </c>
      <c r="ANB17" s="371">
        <v>26956</v>
      </c>
      <c r="ANC17" s="371">
        <v>14927</v>
      </c>
      <c r="AND17" s="371">
        <v>11312</v>
      </c>
      <c r="ANE17" s="371">
        <v>63196</v>
      </c>
      <c r="ANF17" s="365">
        <v>12907331</v>
      </c>
      <c r="ANG17" s="1071">
        <f t="shared" si="8"/>
        <v>4.8961322832737457E-3</v>
      </c>
      <c r="ANH17" s="371">
        <v>160433</v>
      </c>
      <c r="ANI17" s="371">
        <v>621771</v>
      </c>
      <c r="ANJ17" s="376">
        <v>0.2580258648</v>
      </c>
      <c r="ANK17" s="376">
        <v>0.25694</v>
      </c>
      <c r="ANL17" s="376">
        <v>0.25911499999999998</v>
      </c>
      <c r="ANM17" s="371">
        <v>166482</v>
      </c>
      <c r="ANN17" s="371">
        <v>631951</v>
      </c>
      <c r="ANO17" s="376">
        <v>0.26344131110000002</v>
      </c>
      <c r="ANP17" s="376">
        <v>0.262356696</v>
      </c>
      <c r="ANQ17" s="376">
        <v>0.26452880220000002</v>
      </c>
      <c r="ANR17" s="371" t="s">
        <v>576</v>
      </c>
      <c r="ANS17" s="371" t="s">
        <v>576</v>
      </c>
      <c r="ANT17" s="376" t="s">
        <v>576</v>
      </c>
      <c r="ANU17" s="376" t="s">
        <v>576</v>
      </c>
      <c r="ANV17" s="1071" t="s">
        <v>576</v>
      </c>
      <c r="ANW17" s="68">
        <v>126640</v>
      </c>
      <c r="ANX17" s="68">
        <v>621875</v>
      </c>
      <c r="ANY17" s="376">
        <v>0.2036422111</v>
      </c>
      <c r="ANZ17" s="376">
        <v>0.20264315729999999</v>
      </c>
      <c r="AOA17" s="376">
        <v>0.20464492620000002</v>
      </c>
      <c r="AOB17" s="361">
        <v>133312</v>
      </c>
      <c r="AOC17" s="68">
        <v>632048</v>
      </c>
      <c r="AOD17" s="376">
        <v>0.21092068959999999</v>
      </c>
      <c r="AOE17" s="376">
        <v>0.20991669120000001</v>
      </c>
      <c r="AOF17" s="376">
        <v>0.21192820179999999</v>
      </c>
      <c r="AOG17" s="72" t="s">
        <v>576</v>
      </c>
      <c r="AOH17" s="72" t="s">
        <v>576</v>
      </c>
      <c r="AOI17" s="376" t="s">
        <v>576</v>
      </c>
      <c r="AOJ17" s="376" t="s">
        <v>576</v>
      </c>
      <c r="AOK17" s="1071" t="s">
        <v>576</v>
      </c>
      <c r="AOL17" s="704">
        <v>0.13313205737123901</v>
      </c>
      <c r="AOM17" s="704">
        <v>0.13231386337366799</v>
      </c>
      <c r="AON17" s="704">
        <v>0.13395452977286001</v>
      </c>
      <c r="AOO17" s="1037">
        <v>87707</v>
      </c>
      <c r="AOP17" s="1037">
        <v>658797</v>
      </c>
      <c r="AOQ17" s="704">
        <v>0.12842572143924899</v>
      </c>
      <c r="AOR17" s="704">
        <v>0.12761472338386201</v>
      </c>
      <c r="AOS17" s="704">
        <v>0.129241109889566</v>
      </c>
      <c r="AOT17" s="1037">
        <v>83506</v>
      </c>
      <c r="AOU17" s="1037">
        <v>650228</v>
      </c>
      <c r="AOV17" s="704">
        <v>0.121632837485339</v>
      </c>
      <c r="AOW17" s="704">
        <v>0.12082424383327001</v>
      </c>
      <c r="AOX17" s="704">
        <v>0.12244608883863001</v>
      </c>
      <c r="AOY17" s="1037">
        <v>75913</v>
      </c>
      <c r="AOZ17" s="1037">
        <v>624116</v>
      </c>
      <c r="APA17" s="704">
        <v>0.11733826443530999</v>
      </c>
      <c r="APB17" s="704">
        <v>0.11652912662829101</v>
      </c>
      <c r="APC17" s="704">
        <v>0.11815226923319599</v>
      </c>
      <c r="APD17" s="1037">
        <v>70879</v>
      </c>
      <c r="APE17" s="1037">
        <v>604057</v>
      </c>
      <c r="APF17" s="704">
        <v>0.109889660608657</v>
      </c>
      <c r="APG17" s="704">
        <v>0.10910821414713301</v>
      </c>
      <c r="APH17" s="704">
        <v>0.110676008590238</v>
      </c>
      <c r="API17" s="1037">
        <v>67195</v>
      </c>
      <c r="APJ17" s="1041">
        <v>611477</v>
      </c>
      <c r="APK17" s="1036">
        <v>0.10710091431827999</v>
      </c>
      <c r="APL17" s="1036">
        <v>0.10632552533866001</v>
      </c>
      <c r="APM17" s="1036">
        <v>0.10788127529221599</v>
      </c>
      <c r="APN17" s="1041">
        <v>65023</v>
      </c>
      <c r="APO17" s="1066">
        <v>607119</v>
      </c>
      <c r="APP17" s="755">
        <v>406</v>
      </c>
      <c r="APQ17" s="755">
        <v>16778</v>
      </c>
      <c r="APR17" s="755">
        <v>3401</v>
      </c>
      <c r="APS17" s="755">
        <v>973</v>
      </c>
      <c r="APT17" s="755">
        <v>66</v>
      </c>
      <c r="APU17" s="755">
        <v>353</v>
      </c>
      <c r="APV17" s="755">
        <v>2311</v>
      </c>
      <c r="APW17" s="913">
        <v>24288</v>
      </c>
      <c r="APX17" s="756">
        <v>402</v>
      </c>
      <c r="APY17" s="756">
        <v>16786</v>
      </c>
      <c r="APZ17" s="756">
        <v>3408</v>
      </c>
      <c r="AQA17" s="756">
        <v>973</v>
      </c>
      <c r="AQB17" s="756">
        <v>64</v>
      </c>
      <c r="AQC17" s="756">
        <v>351</v>
      </c>
      <c r="AQD17" s="756">
        <v>2297</v>
      </c>
      <c r="AQE17" s="913">
        <v>24281</v>
      </c>
      <c r="AQF17" s="755">
        <v>43729</v>
      </c>
      <c r="AQG17" s="755">
        <v>4615172</v>
      </c>
      <c r="AQH17" s="755">
        <v>3193418</v>
      </c>
      <c r="AQI17" s="755">
        <v>105363</v>
      </c>
      <c r="AQJ17" s="755">
        <v>3814</v>
      </c>
      <c r="AQK17" s="755">
        <v>15015</v>
      </c>
      <c r="AQL17" s="755">
        <v>583029</v>
      </c>
      <c r="AQM17" s="913">
        <v>8559540</v>
      </c>
      <c r="AQN17" s="755">
        <v>43786</v>
      </c>
      <c r="AQO17" s="755">
        <v>4689658</v>
      </c>
      <c r="AQP17" s="755">
        <v>3223089</v>
      </c>
      <c r="AQQ17" s="755">
        <v>109854</v>
      </c>
      <c r="AQR17" s="755">
        <v>3756</v>
      </c>
      <c r="AQS17" s="755">
        <v>15669</v>
      </c>
      <c r="AQT17" s="755">
        <v>583268</v>
      </c>
      <c r="AQU17" s="913">
        <v>8669080</v>
      </c>
      <c r="AQV17" s="766">
        <v>4349760</v>
      </c>
      <c r="AQW17" s="766">
        <v>660852</v>
      </c>
      <c r="AQX17" s="773">
        <v>0.152</v>
      </c>
      <c r="AQY17" s="766">
        <v>2756357</v>
      </c>
      <c r="AQZ17" s="766">
        <v>389359</v>
      </c>
      <c r="ARA17" s="773">
        <v>0.14099999999999999</v>
      </c>
      <c r="ARB17" s="766">
        <v>91074</v>
      </c>
      <c r="ARC17" s="766">
        <v>34292</v>
      </c>
      <c r="ARD17" s="773">
        <v>0.377</v>
      </c>
      <c r="ARE17" s="766">
        <v>14586</v>
      </c>
      <c r="ARF17" s="766">
        <v>6093</v>
      </c>
      <c r="ARG17" s="1057">
        <v>0.41799999999999998</v>
      </c>
      <c r="ARH17" s="770">
        <v>4433418</v>
      </c>
      <c r="ARI17" s="770">
        <v>652203</v>
      </c>
      <c r="ARJ17" s="771">
        <v>0.14711064916504601</v>
      </c>
      <c r="ARK17" s="770">
        <v>2795312</v>
      </c>
      <c r="ARL17" s="770">
        <v>385250</v>
      </c>
      <c r="ARM17" s="771">
        <v>0.13782003583142061</v>
      </c>
      <c r="ARN17" s="770">
        <v>95653</v>
      </c>
      <c r="ARO17" s="770">
        <v>35736</v>
      </c>
      <c r="ARP17" s="771">
        <v>0.37360040981464254</v>
      </c>
      <c r="ARQ17" s="804">
        <v>15236</v>
      </c>
      <c r="ARR17" s="804">
        <v>6311</v>
      </c>
      <c r="ARS17" s="1053">
        <v>0.41799999999999998</v>
      </c>
      <c r="ART17" s="766">
        <v>734355</v>
      </c>
      <c r="ARU17" s="773">
        <v>0.20100000000000001</v>
      </c>
      <c r="ARV17" s="766">
        <v>2916190</v>
      </c>
      <c r="ARW17" s="773">
        <v>0.79799999999999993</v>
      </c>
      <c r="ARX17" s="766">
        <v>5538</v>
      </c>
      <c r="ARY17" s="773">
        <v>2E-3</v>
      </c>
      <c r="ARZ17" s="766">
        <v>3656083</v>
      </c>
      <c r="ASA17" s="766">
        <v>499061</v>
      </c>
      <c r="ASB17" s="773">
        <v>0.157</v>
      </c>
      <c r="ASC17" s="766">
        <v>2674367</v>
      </c>
      <c r="ASD17" s="773">
        <v>0.84099999999999997</v>
      </c>
      <c r="ASE17" s="766">
        <v>8244</v>
      </c>
      <c r="ASF17" s="773">
        <v>3.0000000000000001E-3</v>
      </c>
      <c r="ASG17" s="766">
        <v>3181672</v>
      </c>
      <c r="ASH17" s="766">
        <v>14299</v>
      </c>
      <c r="ASI17" s="773">
        <v>0.14599999999999999</v>
      </c>
      <c r="ASJ17" s="766">
        <v>83476</v>
      </c>
      <c r="ASK17" s="773">
        <v>0.85199999999999998</v>
      </c>
      <c r="ASL17" s="766">
        <v>207</v>
      </c>
      <c r="ASM17" s="773">
        <v>2E-3</v>
      </c>
      <c r="ASN17" s="766">
        <v>97982</v>
      </c>
      <c r="ASO17" s="766">
        <v>1355</v>
      </c>
      <c r="ASP17" s="773">
        <v>0.09</v>
      </c>
      <c r="ASQ17" s="766">
        <v>13540</v>
      </c>
      <c r="ASR17" s="773">
        <v>0.90200000000000002</v>
      </c>
      <c r="ASS17" s="766">
        <v>110</v>
      </c>
      <c r="AST17" s="773">
        <v>6.9999999999999993E-3</v>
      </c>
      <c r="ASU17" s="913">
        <v>15005</v>
      </c>
      <c r="ASV17" s="767">
        <v>771083</v>
      </c>
      <c r="ASW17" s="771">
        <v>0.20647081095468145</v>
      </c>
      <c r="ASX17" s="767">
        <v>2959834</v>
      </c>
      <c r="ASY17" s="771">
        <v>0.79254675083128356</v>
      </c>
      <c r="ASZ17" s="767">
        <v>3669</v>
      </c>
      <c r="ATA17" s="771">
        <v>9.8243821403496941E-4</v>
      </c>
      <c r="ATB17" s="767">
        <v>3734586</v>
      </c>
      <c r="ATC17" s="767">
        <v>520083</v>
      </c>
      <c r="ATD17" s="771">
        <v>0.16199807689132942</v>
      </c>
      <c r="ATE17" s="767">
        <v>2682233</v>
      </c>
      <c r="ATF17" s="771">
        <v>0.83547546790504812</v>
      </c>
      <c r="ATG17" s="767">
        <v>8111</v>
      </c>
      <c r="ATH17" s="771">
        <v>2.5264552036224465E-3</v>
      </c>
      <c r="ATI17" s="767">
        <v>3210427</v>
      </c>
      <c r="ATJ17" s="767">
        <v>15663</v>
      </c>
      <c r="ATK17" s="771">
        <v>0.14727508650519031</v>
      </c>
      <c r="ATL17" s="767">
        <v>90580</v>
      </c>
      <c r="ATM17" s="771">
        <v>0.85170001504438086</v>
      </c>
      <c r="ATN17" s="767">
        <v>109</v>
      </c>
      <c r="ATO17" s="771">
        <v>1.0248984504287648E-3</v>
      </c>
      <c r="ATP17" s="767">
        <v>106352</v>
      </c>
      <c r="ATQ17" s="767">
        <v>1294</v>
      </c>
      <c r="ATR17" s="771">
        <v>8.2657297987863296E-2</v>
      </c>
      <c r="ATS17" s="767">
        <v>14242</v>
      </c>
      <c r="ATT17" s="771">
        <v>0.90974129671031623</v>
      </c>
      <c r="ATU17" s="767">
        <v>119</v>
      </c>
      <c r="ATV17" s="771">
        <v>7.6014053018205055E-3</v>
      </c>
      <c r="ATW17" s="913">
        <v>15655</v>
      </c>
      <c r="ATX17" s="933">
        <v>4615170</v>
      </c>
      <c r="ATY17" s="933">
        <v>1145</v>
      </c>
      <c r="ATZ17" s="931">
        <v>2.0000000000000001E-4</v>
      </c>
      <c r="AUA17" s="931">
        <v>2.0000000000000001E-4</v>
      </c>
      <c r="AUB17" s="931">
        <v>2.9999999999999997E-4</v>
      </c>
      <c r="AUC17" s="933">
        <v>3193420</v>
      </c>
      <c r="AUD17" s="933">
        <v>5445</v>
      </c>
      <c r="AUE17" s="931">
        <v>1.6999999999999999E-3</v>
      </c>
      <c r="AUF17" s="931">
        <v>1.6999999999999999E-3</v>
      </c>
      <c r="AUG17" s="931">
        <v>1.8E-3</v>
      </c>
      <c r="AUH17" s="933">
        <v>107635</v>
      </c>
      <c r="AUI17" s="933">
        <v>90</v>
      </c>
      <c r="AUJ17" s="931">
        <v>8.0000000000000004E-4</v>
      </c>
      <c r="AUK17" s="931">
        <v>6.9999999999999999E-4</v>
      </c>
      <c r="AUL17" s="931">
        <v>1E-3</v>
      </c>
      <c r="AUM17" s="933">
        <v>7916225</v>
      </c>
      <c r="AUN17" s="933">
        <v>6685</v>
      </c>
      <c r="AUO17" s="931">
        <v>8.0000000000000004E-4</v>
      </c>
      <c r="AUP17" s="931">
        <v>8.0000000000000004E-4</v>
      </c>
      <c r="AUQ17" s="1074">
        <v>8.9999999999999998E-4</v>
      </c>
      <c r="AUR17" s="933">
        <v>4510310</v>
      </c>
      <c r="AUS17" s="933">
        <v>915</v>
      </c>
      <c r="AUT17" s="931">
        <v>2.0000000000000001E-4</v>
      </c>
      <c r="AUU17" s="931">
        <v>2.0000000000000001E-4</v>
      </c>
      <c r="AUV17" s="931">
        <v>2.0000000000000001E-4</v>
      </c>
      <c r="AUW17" s="933">
        <v>3184730</v>
      </c>
      <c r="AUX17" s="933">
        <v>4785</v>
      </c>
      <c r="AUY17" s="931">
        <v>1.5E-3</v>
      </c>
      <c r="AUZ17" s="931">
        <v>1.5E-3</v>
      </c>
      <c r="AVA17" s="931">
        <v>1.5E-3</v>
      </c>
      <c r="AVB17" s="933">
        <v>103970</v>
      </c>
      <c r="AVC17" s="933">
        <v>90</v>
      </c>
      <c r="AVD17" s="931">
        <v>8.9999999999999998E-4</v>
      </c>
      <c r="AVE17" s="931">
        <v>6.9999999999999999E-4</v>
      </c>
      <c r="AVF17" s="931">
        <v>1.1000000000000001E-3</v>
      </c>
      <c r="AVG17" s="933">
        <v>7799005</v>
      </c>
      <c r="AVH17" s="933">
        <v>5795</v>
      </c>
      <c r="AVI17" s="931">
        <v>6.9999999999999999E-4</v>
      </c>
      <c r="AVJ17" s="931">
        <v>6.9999999999999999E-4</v>
      </c>
      <c r="AVK17" s="1074">
        <v>8.0000000000000004E-4</v>
      </c>
      <c r="AVL17" s="933">
        <v>4416710</v>
      </c>
      <c r="AVM17" s="933">
        <v>870</v>
      </c>
      <c r="AVN17" s="931">
        <v>2.0000000000000001E-4</v>
      </c>
      <c r="AVO17" s="931">
        <v>2.0000000000000001E-4</v>
      </c>
      <c r="AVP17" s="931">
        <v>2.0000000000000001E-4</v>
      </c>
      <c r="AVQ17" s="933">
        <v>3181360</v>
      </c>
      <c r="AVR17" s="933">
        <v>4005</v>
      </c>
      <c r="AVS17" s="931">
        <v>1.2999999999999999E-3</v>
      </c>
      <c r="AVT17" s="931">
        <v>1.1999999999999999E-3</v>
      </c>
      <c r="AVU17" s="931">
        <v>1.2999999999999999E-3</v>
      </c>
      <c r="AVV17" s="933">
        <v>100240</v>
      </c>
      <c r="AVW17" s="933">
        <v>75</v>
      </c>
      <c r="AVX17" s="931">
        <v>6.9999999999999999E-4</v>
      </c>
      <c r="AVY17" s="931">
        <v>5.9999999999999995E-4</v>
      </c>
      <c r="AVZ17" s="931">
        <v>8.9999999999999998E-4</v>
      </c>
      <c r="AWA17" s="933">
        <v>7698310</v>
      </c>
      <c r="AWB17" s="933">
        <v>4950</v>
      </c>
      <c r="AWC17" s="931">
        <v>5.9999999999999995E-4</v>
      </c>
      <c r="AWD17" s="931">
        <v>5.9999999999999995E-4</v>
      </c>
      <c r="AWE17" s="1074">
        <v>6.9999999999999999E-4</v>
      </c>
      <c r="AWF17" s="933">
        <v>4309580</v>
      </c>
      <c r="AWG17" s="933">
        <v>665</v>
      </c>
      <c r="AWH17" s="931">
        <v>2.0000000000000001E-4</v>
      </c>
      <c r="AWI17" s="931">
        <v>1E-4</v>
      </c>
      <c r="AWJ17" s="931">
        <v>2.0000000000000001E-4</v>
      </c>
      <c r="AWK17" s="933">
        <v>3210120</v>
      </c>
      <c r="AWL17" s="933">
        <v>3905</v>
      </c>
      <c r="AWM17" s="931">
        <v>1.1999999999999999E-3</v>
      </c>
      <c r="AWN17" s="931">
        <v>1.1999999999999999E-3</v>
      </c>
      <c r="AWO17" s="931">
        <v>1.2999999999999999E-3</v>
      </c>
      <c r="AWP17" s="933">
        <v>97170</v>
      </c>
      <c r="AWQ17" s="933">
        <v>65</v>
      </c>
      <c r="AWR17" s="931">
        <v>6.9999999999999999E-4</v>
      </c>
      <c r="AWS17" s="931">
        <v>5.0000000000000001E-4</v>
      </c>
      <c r="AWT17" s="931">
        <v>8.9999999999999998E-4</v>
      </c>
      <c r="AWU17" s="933">
        <v>7616870</v>
      </c>
      <c r="AWV17" s="933">
        <v>4630</v>
      </c>
      <c r="AWW17" s="931">
        <v>5.9999999999999995E-4</v>
      </c>
      <c r="AWX17" s="931">
        <v>5.9999999999999995E-4</v>
      </c>
      <c r="AWY17" s="1074">
        <v>5.9999999999999995E-4</v>
      </c>
      <c r="AWZ17" s="1048">
        <v>621804</v>
      </c>
      <c r="AXA17" s="1">
        <v>9058</v>
      </c>
      <c r="AXB17" s="933">
        <f t="shared" si="0"/>
        <v>612746</v>
      </c>
      <c r="AXC17" s="1">
        <v>463152</v>
      </c>
      <c r="AXD17" s="904">
        <f>AXC17/AWZ17</f>
        <v>0.7448520755736534</v>
      </c>
      <c r="AXE17" s="1050">
        <v>0.74399999999999999</v>
      </c>
      <c r="AXF17" s="1056">
        <v>0.746</v>
      </c>
      <c r="AXG17" s="1048">
        <v>634663</v>
      </c>
      <c r="AXH17" s="1048">
        <v>11600</v>
      </c>
      <c r="AXI17" s="933">
        <v>623063</v>
      </c>
      <c r="AXJ17" s="1048">
        <v>469767</v>
      </c>
      <c r="AXK17" s="904">
        <f t="shared" si="1"/>
        <v>0.74018337290814185</v>
      </c>
      <c r="AXL17" s="904">
        <v>0.73899999999999999</v>
      </c>
      <c r="AXM17" s="1057">
        <v>0.74099999999999999</v>
      </c>
      <c r="AXN17" s="933">
        <v>634378</v>
      </c>
      <c r="AXO17" s="1">
        <v>12488</v>
      </c>
      <c r="AXP17" s="1">
        <v>621890</v>
      </c>
      <c r="AXQ17" s="1">
        <v>471561</v>
      </c>
      <c r="AXR17" s="904">
        <v>0.74334387384177891</v>
      </c>
      <c r="AXS17" s="931">
        <v>0.74199999999999999</v>
      </c>
      <c r="AXT17" s="1074">
        <v>0.74399999999999999</v>
      </c>
    </row>
    <row r="18" spans="1:1320" s="685" customFormat="1" x14ac:dyDescent="0.2">
      <c r="C18" s="717"/>
      <c r="F18" s="704"/>
      <c r="G18" s="704"/>
      <c r="H18" s="704"/>
      <c r="K18" s="704"/>
      <c r="L18" s="704"/>
      <c r="M18" s="704"/>
      <c r="P18" s="704"/>
      <c r="Q18" s="704"/>
      <c r="R18" s="704"/>
      <c r="U18" s="704"/>
      <c r="V18" s="704"/>
      <c r="W18" s="704"/>
      <c r="Z18" s="704"/>
      <c r="AA18" s="704"/>
      <c r="AB18" s="704"/>
      <c r="AE18" s="704"/>
      <c r="AF18" s="704"/>
      <c r="AG18" s="704"/>
      <c r="AJ18" s="704"/>
      <c r="AK18" s="704"/>
      <c r="AL18" s="749"/>
      <c r="AR18" s="716"/>
      <c r="AX18" s="716"/>
      <c r="BD18" s="716"/>
      <c r="BJ18" s="716"/>
      <c r="BP18" s="716"/>
      <c r="BV18" s="716"/>
      <c r="CA18" s="684"/>
      <c r="CB18" s="971"/>
      <c r="DB18" s="717"/>
      <c r="DC18" s="684"/>
      <c r="DD18" s="684"/>
      <c r="DE18" s="684"/>
      <c r="DF18" s="684"/>
      <c r="DG18" s="684"/>
      <c r="DH18" s="684"/>
      <c r="DI18" s="684"/>
      <c r="DJ18" s="684"/>
      <c r="DK18" s="684"/>
      <c r="DL18" s="684"/>
      <c r="DM18" s="684"/>
      <c r="DN18" s="684"/>
      <c r="DO18" s="684"/>
      <c r="DP18" s="684"/>
      <c r="DQ18" s="684"/>
      <c r="DR18" s="684"/>
      <c r="DS18" s="684"/>
      <c r="DT18" s="684"/>
      <c r="DU18" s="684"/>
      <c r="DV18" s="684"/>
      <c r="DW18" s="684"/>
      <c r="DX18" s="684"/>
      <c r="DY18" s="684"/>
      <c r="DZ18" s="684"/>
      <c r="EA18" s="684"/>
      <c r="EB18" s="717"/>
      <c r="EC18" s="684"/>
      <c r="ED18" s="684"/>
      <c r="EE18" s="684"/>
      <c r="EF18" s="684"/>
      <c r="EG18" s="684"/>
      <c r="EH18" s="684"/>
      <c r="EI18" s="684"/>
      <c r="EJ18" s="684"/>
      <c r="EK18" s="684"/>
      <c r="EL18" s="684"/>
      <c r="EM18" s="684"/>
      <c r="EN18" s="684"/>
      <c r="EO18" s="684"/>
      <c r="EP18" s="684"/>
      <c r="EQ18" s="684"/>
      <c r="ER18" s="684"/>
      <c r="ES18" s="684"/>
      <c r="ET18" s="684"/>
      <c r="EU18" s="684"/>
      <c r="EV18" s="684"/>
      <c r="EW18" s="684"/>
      <c r="EX18" s="684"/>
      <c r="EY18" s="684"/>
      <c r="EZ18" s="684"/>
      <c r="FA18" s="684"/>
      <c r="FB18" s="717"/>
      <c r="FC18" s="684"/>
      <c r="FD18" s="684"/>
      <c r="FE18" s="684"/>
      <c r="FF18" s="684"/>
      <c r="FG18" s="684"/>
      <c r="FH18" s="684"/>
      <c r="FI18" s="684"/>
      <c r="FJ18" s="684"/>
      <c r="FK18" s="684"/>
      <c r="FL18" s="684"/>
      <c r="FM18" s="684"/>
      <c r="FN18" s="684"/>
      <c r="FO18" s="684"/>
      <c r="FP18" s="684"/>
      <c r="FQ18" s="684"/>
      <c r="FR18" s="684"/>
      <c r="FS18" s="684"/>
      <c r="FT18" s="684"/>
      <c r="FU18" s="684"/>
      <c r="FV18" s="684"/>
      <c r="FW18" s="684"/>
      <c r="FX18" s="684"/>
      <c r="FY18" s="684"/>
      <c r="FZ18" s="684"/>
      <c r="GA18" s="684"/>
      <c r="GB18" s="717"/>
      <c r="HB18" s="717"/>
      <c r="IA18" s="717"/>
      <c r="IZ18" s="717"/>
      <c r="JY18" s="717"/>
      <c r="KS18" s="1039"/>
      <c r="KT18" s="1039"/>
      <c r="KU18" s="1039"/>
      <c r="KV18" s="1039"/>
      <c r="KW18" s="1039"/>
      <c r="KX18" s="1051"/>
      <c r="OH18" s="717"/>
      <c r="PL18" s="1039"/>
      <c r="PM18" s="1039"/>
      <c r="PN18" s="1039"/>
      <c r="PO18" s="1039"/>
      <c r="PP18" s="1039"/>
      <c r="PQ18" s="1051"/>
      <c r="QF18" s="717"/>
      <c r="QG18" s="836"/>
      <c r="QH18" s="836"/>
      <c r="QI18" s="836"/>
      <c r="QJ18" s="836"/>
      <c r="QK18" s="836"/>
      <c r="QL18" s="836"/>
      <c r="QM18" s="836"/>
      <c r="QN18" s="836"/>
      <c r="QO18" s="836"/>
      <c r="QP18" s="836"/>
      <c r="QQ18" s="836"/>
      <c r="QR18" s="836"/>
      <c r="QS18" s="836"/>
      <c r="QT18" s="836"/>
      <c r="QU18" s="836"/>
      <c r="QV18" s="836"/>
      <c r="QW18" s="836"/>
      <c r="QX18" s="836"/>
      <c r="QY18" s="836"/>
      <c r="QZ18" s="836"/>
      <c r="RA18" s="717"/>
      <c r="RD18" s="704"/>
      <c r="RV18" s="717"/>
      <c r="SF18" s="704"/>
      <c r="SM18" s="704"/>
      <c r="SQ18" s="717"/>
      <c r="TL18" s="717"/>
      <c r="TQ18" s="717"/>
      <c r="TV18" s="717"/>
      <c r="UA18" s="717"/>
      <c r="UF18" s="717"/>
      <c r="UK18" s="717"/>
      <c r="UP18" s="717"/>
      <c r="UU18" s="717"/>
      <c r="UZ18" s="717"/>
      <c r="VE18" s="717"/>
      <c r="VF18" s="718"/>
      <c r="VG18" s="700"/>
      <c r="VH18" s="700"/>
      <c r="VJ18" s="717"/>
      <c r="VO18" s="717"/>
      <c r="VT18" s="717"/>
      <c r="VY18" s="717"/>
      <c r="WD18" s="717"/>
      <c r="WI18" s="717"/>
      <c r="XM18" s="717"/>
      <c r="YM18" s="716"/>
      <c r="YN18" s="716"/>
      <c r="YO18" s="716"/>
      <c r="ZA18" s="717"/>
      <c r="ZB18" s="898"/>
      <c r="ZC18" s="904"/>
      <c r="ZD18" s="904"/>
      <c r="ZE18" s="904"/>
      <c r="ZF18" s="898"/>
      <c r="ZG18" s="898"/>
      <c r="ZH18" s="898"/>
      <c r="ZI18" s="904"/>
      <c r="ZJ18" s="904"/>
      <c r="ZK18" s="904"/>
      <c r="ZL18" s="898"/>
      <c r="ZM18" s="898"/>
      <c r="ZN18" s="898"/>
      <c r="ZO18" s="904"/>
      <c r="ZP18" s="904"/>
      <c r="ZQ18" s="904"/>
      <c r="ZR18" s="898"/>
      <c r="ZS18" s="898"/>
      <c r="ZT18" s="898"/>
      <c r="ZU18" s="904"/>
      <c r="ZV18" s="904"/>
      <c r="ZW18" s="904"/>
      <c r="ZX18" s="898"/>
      <c r="ZY18" s="898"/>
      <c r="ZZ18" s="898"/>
      <c r="AAA18" s="904"/>
      <c r="AAB18" s="904"/>
      <c r="AAC18" s="904"/>
      <c r="AAD18" s="898"/>
      <c r="AAE18" s="898"/>
      <c r="AAF18" s="898"/>
      <c r="AAG18" s="898"/>
      <c r="AAH18" s="898"/>
      <c r="AAI18" s="898"/>
      <c r="AAJ18" s="898"/>
      <c r="AAK18" s="394"/>
      <c r="AAL18" s="721"/>
      <c r="AAM18" s="721"/>
      <c r="AAN18" s="721"/>
      <c r="AAO18" s="721"/>
      <c r="AAP18" s="721"/>
      <c r="AAQ18" s="721"/>
      <c r="AAR18" s="721"/>
      <c r="AAS18" s="721"/>
      <c r="AAT18" s="721"/>
      <c r="AAU18" s="721"/>
      <c r="AAV18" s="721"/>
      <c r="AAW18" s="889"/>
      <c r="AAX18" s="719"/>
      <c r="ABL18" s="1051"/>
      <c r="ABT18" s="1051"/>
      <c r="ACF18" s="1051"/>
      <c r="ACZ18" s="1051"/>
      <c r="ADA18" s="704"/>
      <c r="ADB18" s="704"/>
      <c r="ADC18" s="704"/>
      <c r="ADO18" s="915"/>
      <c r="ADP18" s="915"/>
      <c r="ADQ18" s="915"/>
      <c r="ADR18" s="915"/>
      <c r="ADS18" s="915"/>
      <c r="ADT18" s="1051"/>
      <c r="AEI18" s="915"/>
      <c r="AEJ18" s="915"/>
      <c r="AEK18" s="915"/>
      <c r="AEL18" s="915"/>
      <c r="AEM18" s="915"/>
      <c r="AEN18" s="1051"/>
      <c r="AER18" s="684"/>
      <c r="AFT18" s="874"/>
      <c r="AFU18" s="874"/>
      <c r="AFV18" s="874"/>
      <c r="AFW18" s="874"/>
      <c r="AFX18" s="1051"/>
      <c r="AGH18" s="1039"/>
      <c r="AGI18" s="1039"/>
      <c r="AGJ18" s="1039"/>
      <c r="AGK18" s="1039"/>
      <c r="AGM18" s="1051"/>
      <c r="AHB18" s="1051"/>
      <c r="AHF18" s="720"/>
      <c r="AHJ18" s="720"/>
      <c r="AHN18" s="1182"/>
      <c r="AHO18" s="775"/>
      <c r="AHP18" s="1167"/>
      <c r="AHQ18" s="775"/>
      <c r="AHR18" s="775"/>
      <c r="AHS18" s="775"/>
      <c r="AHT18" s="1179"/>
      <c r="AHW18" s="721"/>
      <c r="AHX18" s="721"/>
      <c r="AHY18" s="721"/>
      <c r="AHZ18" s="2067"/>
      <c r="AIF18" s="1051"/>
      <c r="AIK18" s="684"/>
      <c r="AIL18" s="1051"/>
      <c r="AIQ18" s="1051"/>
      <c r="AJI18" s="1051"/>
      <c r="AJS18" s="722"/>
      <c r="AJT18" s="722"/>
      <c r="AJU18" s="722"/>
      <c r="AKA18" s="1051"/>
      <c r="AKC18" s="716"/>
      <c r="AKS18" s="1051"/>
      <c r="AKX18" s="1051"/>
      <c r="ALC18" s="1051"/>
      <c r="ALH18" s="1051"/>
      <c r="ALM18" s="1051"/>
      <c r="ALR18" s="1051"/>
      <c r="ALW18" s="1051"/>
      <c r="AMB18" s="1051"/>
      <c r="AMG18" s="1051"/>
      <c r="AML18" s="1051"/>
      <c r="AMS18" s="2067"/>
      <c r="AMZ18" s="1051"/>
      <c r="ANG18" s="1051"/>
      <c r="ANV18" s="1051"/>
      <c r="AOK18" s="1051"/>
      <c r="AOL18" s="1034"/>
      <c r="AOM18" s="1034"/>
      <c r="AON18" s="1034"/>
      <c r="AOO18" s="1034"/>
      <c r="AOP18" s="1034"/>
      <c r="AOQ18" s="1034"/>
      <c r="AOR18" s="1034"/>
      <c r="AOS18" s="1034"/>
      <c r="AOT18" s="1034"/>
      <c r="AOU18" s="1034"/>
      <c r="AOV18" s="1034"/>
      <c r="AOW18" s="1034"/>
      <c r="AOX18" s="1034"/>
      <c r="AOY18" s="1037"/>
      <c r="AOZ18" s="1037"/>
      <c r="APA18" s="1034"/>
      <c r="APB18" s="1034"/>
      <c r="APC18" s="1034"/>
      <c r="APD18" s="1034"/>
      <c r="APE18" s="1034"/>
      <c r="APF18" s="1034"/>
      <c r="APG18" s="1034"/>
      <c r="APH18" s="1034"/>
      <c r="API18" s="1034"/>
      <c r="APJ18" s="1039"/>
      <c r="APK18" s="1039"/>
      <c r="APL18" s="1039"/>
      <c r="APM18" s="1039"/>
      <c r="APN18" s="1039"/>
      <c r="APO18" s="1051"/>
      <c r="APP18" s="755"/>
      <c r="APQ18" s="755"/>
      <c r="APR18" s="755"/>
      <c r="APS18" s="755"/>
      <c r="APT18" s="755"/>
      <c r="APU18" s="755"/>
      <c r="APV18" s="755"/>
      <c r="APW18" s="913"/>
      <c r="APX18" s="756"/>
      <c r="APY18" s="756"/>
      <c r="APZ18" s="756"/>
      <c r="AQA18" s="756"/>
      <c r="AQB18" s="756"/>
      <c r="AQC18" s="756"/>
      <c r="AQD18" s="756"/>
      <c r="AQE18" s="913"/>
      <c r="AQF18" s="755"/>
      <c r="AQG18" s="755"/>
      <c r="AQH18" s="755"/>
      <c r="AQI18" s="755"/>
      <c r="AQJ18" s="755"/>
      <c r="AQK18" s="755"/>
      <c r="AQL18" s="755"/>
      <c r="AQM18" s="913"/>
      <c r="AQN18" s="755"/>
      <c r="AQO18" s="755"/>
      <c r="AQP18" s="755"/>
      <c r="AQQ18" s="755"/>
      <c r="AQR18" s="755"/>
      <c r="AQS18" s="755"/>
      <c r="AQT18" s="755"/>
      <c r="AQU18" s="913"/>
      <c r="AQV18" s="766"/>
      <c r="AQW18" s="766"/>
      <c r="AQX18" s="766"/>
      <c r="AQY18" s="766"/>
      <c r="AQZ18" s="766"/>
      <c r="ARA18" s="766"/>
      <c r="ARB18" s="766"/>
      <c r="ARC18" s="766"/>
      <c r="ARD18" s="766"/>
      <c r="ARE18" s="766"/>
      <c r="ARF18" s="766"/>
      <c r="ARG18" s="913"/>
      <c r="ARH18" s="774"/>
      <c r="ARI18" s="774"/>
      <c r="ARJ18" s="771"/>
      <c r="ARK18" s="774"/>
      <c r="ARL18" s="774"/>
      <c r="ARM18" s="771"/>
      <c r="ARN18" s="774"/>
      <c r="ARO18" s="774"/>
      <c r="ARP18" s="771"/>
      <c r="ARQ18" s="15"/>
      <c r="ARR18" s="15"/>
      <c r="ARS18" s="1053"/>
      <c r="ART18" s="766"/>
      <c r="ARU18" s="766"/>
      <c r="ARV18" s="766"/>
      <c r="ARW18" s="766"/>
      <c r="ARX18" s="766"/>
      <c r="ARY18" s="766"/>
      <c r="ARZ18" s="766"/>
      <c r="ASA18" s="766"/>
      <c r="ASB18" s="766"/>
      <c r="ASC18" s="766"/>
      <c r="ASD18" s="766"/>
      <c r="ASE18" s="766"/>
      <c r="ASF18" s="766"/>
      <c r="ASG18" s="766"/>
      <c r="ASH18" s="766"/>
      <c r="ASI18" s="766"/>
      <c r="ASJ18" s="766"/>
      <c r="ASK18" s="766"/>
      <c r="ASL18" s="766"/>
      <c r="ASM18" s="766"/>
      <c r="ASN18" s="766"/>
      <c r="ASO18" s="766"/>
      <c r="ASP18" s="766"/>
      <c r="ASQ18" s="766"/>
      <c r="ASR18" s="766"/>
      <c r="ASS18" s="766"/>
      <c r="AST18" s="766"/>
      <c r="ASU18" s="913"/>
      <c r="ASV18" s="767"/>
      <c r="ASW18" s="771"/>
      <c r="ASX18" s="767"/>
      <c r="ASY18" s="771"/>
      <c r="ASZ18" s="767"/>
      <c r="ATA18" s="771"/>
      <c r="ATB18" s="767"/>
      <c r="ATC18" s="767"/>
      <c r="ATD18" s="771"/>
      <c r="ATE18" s="767"/>
      <c r="ATF18" s="771"/>
      <c r="ATG18" s="767"/>
      <c r="ATH18" s="771"/>
      <c r="ATI18" s="767"/>
      <c r="ATJ18" s="767"/>
      <c r="ATK18" s="771"/>
      <c r="ATL18" s="767"/>
      <c r="ATM18" s="771"/>
      <c r="ATN18" s="767"/>
      <c r="ATO18" s="771"/>
      <c r="ATP18" s="767"/>
      <c r="ATQ18" s="767"/>
      <c r="ATR18" s="767"/>
      <c r="ATS18" s="767"/>
      <c r="ATT18" s="767"/>
      <c r="ATU18" s="767"/>
      <c r="ATV18" s="767"/>
      <c r="ATW18" s="913"/>
      <c r="ATX18" s="937"/>
      <c r="ATY18" s="937"/>
      <c r="ATZ18" s="937"/>
      <c r="AUA18" s="937"/>
      <c r="AUB18" s="937"/>
      <c r="AUC18" s="937"/>
      <c r="AUD18" s="937"/>
      <c r="AUE18" s="937"/>
      <c r="AUF18" s="937"/>
      <c r="AUG18" s="937"/>
      <c r="AUH18" s="937"/>
      <c r="AUI18" s="937"/>
      <c r="AUJ18" s="937"/>
      <c r="AUK18" s="937"/>
      <c r="AUL18" s="937"/>
      <c r="AUM18" s="937"/>
      <c r="AUN18" s="937"/>
      <c r="AUO18" s="937"/>
      <c r="AUP18" s="937"/>
      <c r="AUQ18" s="1051"/>
      <c r="AUR18" s="937"/>
      <c r="AUS18" s="937"/>
      <c r="AUT18" s="937"/>
      <c r="AUU18" s="937"/>
      <c r="AUV18" s="937"/>
      <c r="AUW18" s="937"/>
      <c r="AUX18" s="937"/>
      <c r="AUY18" s="937"/>
      <c r="AUZ18" s="937"/>
      <c r="AVA18" s="937"/>
      <c r="AVB18" s="937"/>
      <c r="AVC18" s="937"/>
      <c r="AVD18" s="937"/>
      <c r="AVE18" s="937"/>
      <c r="AVF18" s="937"/>
      <c r="AVG18" s="937"/>
      <c r="AVH18" s="937"/>
      <c r="AVI18" s="937"/>
      <c r="AVJ18" s="937"/>
      <c r="AVK18" s="1051"/>
      <c r="AVL18" s="937"/>
      <c r="AVM18" s="937"/>
      <c r="AVN18" s="937"/>
      <c r="AVO18" s="937"/>
      <c r="AVP18" s="937"/>
      <c r="AVQ18" s="937"/>
      <c r="AVR18" s="937"/>
      <c r="AVS18" s="937"/>
      <c r="AVT18" s="937"/>
      <c r="AVU18" s="937"/>
      <c r="AVV18" s="937"/>
      <c r="AVW18" s="937"/>
      <c r="AVX18" s="937"/>
      <c r="AVY18" s="937"/>
      <c r="AVZ18" s="937"/>
      <c r="AWA18" s="937"/>
      <c r="AWB18" s="937"/>
      <c r="AWC18" s="937"/>
      <c r="AWD18" s="937"/>
      <c r="AWE18" s="1051"/>
      <c r="AWF18" s="937"/>
      <c r="AWG18" s="937"/>
      <c r="AWH18" s="937"/>
      <c r="AWI18" s="937"/>
      <c r="AWJ18" s="937"/>
      <c r="AWK18" s="937"/>
      <c r="AWL18" s="937"/>
      <c r="AWM18" s="937"/>
      <c r="AWN18" s="937"/>
      <c r="AWO18" s="937"/>
      <c r="AWP18" s="937"/>
      <c r="AWQ18" s="937"/>
      <c r="AWR18" s="937"/>
      <c r="AWS18" s="937"/>
      <c r="AWT18" s="937"/>
      <c r="AWU18" s="937"/>
      <c r="AWV18" s="937"/>
      <c r="AWW18" s="937"/>
      <c r="AWX18" s="937"/>
      <c r="AWY18" s="1051"/>
      <c r="AXF18" s="1051"/>
      <c r="AXM18" s="1051"/>
      <c r="AXT18" s="1051"/>
    </row>
    <row r="19" spans="1:1320" x14ac:dyDescent="0.2">
      <c r="A19" s="1981" t="s">
        <v>774</v>
      </c>
      <c r="B19" s="16" t="s">
        <v>775</v>
      </c>
      <c r="C19" s="974" t="s">
        <v>776</v>
      </c>
      <c r="D19" s="1">
        <v>58</v>
      </c>
      <c r="E19" s="1">
        <v>104</v>
      </c>
      <c r="F19" s="21">
        <v>0.55769230769230771</v>
      </c>
      <c r="G19" s="21">
        <v>0.46187689818306105</v>
      </c>
      <c r="H19" s="21">
        <v>0.64939756092780987</v>
      </c>
      <c r="I19" s="1">
        <v>40</v>
      </c>
      <c r="J19" s="1">
        <v>76</v>
      </c>
      <c r="K19" s="21">
        <v>0.52631578947368418</v>
      </c>
      <c r="L19" s="21">
        <v>0.41552028690262688</v>
      </c>
      <c r="M19" s="21">
        <v>0.6345789980939448</v>
      </c>
      <c r="N19" s="1">
        <v>56</v>
      </c>
      <c r="O19" s="1">
        <v>89</v>
      </c>
      <c r="P19" s="21">
        <v>0.6292134831460674</v>
      </c>
      <c r="Q19" s="21">
        <v>0.5254704677308788</v>
      </c>
      <c r="R19" s="21">
        <v>0.72226368350020198</v>
      </c>
      <c r="S19" s="1">
        <v>50</v>
      </c>
      <c r="T19" s="1">
        <v>84</v>
      </c>
      <c r="U19" s="21">
        <v>0.59523809523809523</v>
      </c>
      <c r="V19" s="21">
        <v>0.48834236006023146</v>
      </c>
      <c r="W19" s="21">
        <v>0.69380397738459521</v>
      </c>
      <c r="X19" s="1">
        <v>41</v>
      </c>
      <c r="Y19" s="1">
        <v>74</v>
      </c>
      <c r="Z19" s="21">
        <v>0.55405405405405406</v>
      </c>
      <c r="AA19" s="21">
        <v>0.44093122010669078</v>
      </c>
      <c r="AB19" s="21">
        <v>0.66184177671532152</v>
      </c>
      <c r="AC19" s="1">
        <v>28</v>
      </c>
      <c r="AD19" s="1">
        <v>54</v>
      </c>
      <c r="AE19" s="21">
        <v>0.51851851851851849</v>
      </c>
      <c r="AF19" s="21">
        <v>0.38851700198127082</v>
      </c>
      <c r="AG19" s="21">
        <v>0.64606027253388121</v>
      </c>
      <c r="AH19" s="1">
        <v>39</v>
      </c>
      <c r="AI19" s="1">
        <v>62</v>
      </c>
      <c r="AJ19" s="7">
        <v>0.62903225806451613</v>
      </c>
      <c r="AK19" s="7">
        <v>0.5045796412346053</v>
      </c>
      <c r="AL19" s="750">
        <v>0.73842834015858894</v>
      </c>
      <c r="AM19" s="1">
        <v>104</v>
      </c>
      <c r="AN19" s="1">
        <v>2788</v>
      </c>
      <c r="AO19" s="22">
        <v>37.30272596843615</v>
      </c>
      <c r="AP19" s="36">
        <v>30.479030240362437</v>
      </c>
      <c r="AQ19" s="36">
        <v>45.19849605272789</v>
      </c>
      <c r="AR19" s="311" t="s">
        <v>2154</v>
      </c>
      <c r="AS19" s="1">
        <v>76</v>
      </c>
      <c r="AT19" s="1">
        <v>2733</v>
      </c>
      <c r="AU19" s="22">
        <v>27.808269301134285</v>
      </c>
      <c r="AV19" s="36">
        <v>21.909753339353678</v>
      </c>
      <c r="AW19" s="36">
        <v>34.806195742163041</v>
      </c>
      <c r="AX19" s="311" t="s">
        <v>2154</v>
      </c>
      <c r="AY19" s="1">
        <v>89</v>
      </c>
      <c r="AZ19" s="1">
        <v>2716</v>
      </c>
      <c r="BA19" s="22">
        <v>32.768777614138443</v>
      </c>
      <c r="BB19" s="36">
        <v>26.316019198214562</v>
      </c>
      <c r="BC19" s="36">
        <v>40.324800586802809</v>
      </c>
      <c r="BD19" s="311" t="s">
        <v>2154</v>
      </c>
      <c r="BE19" s="1">
        <v>84</v>
      </c>
      <c r="BF19" s="1">
        <v>2753</v>
      </c>
      <c r="BG19" s="22">
        <v>30.512168543407192</v>
      </c>
      <c r="BH19" s="36">
        <v>24.33770059563604</v>
      </c>
      <c r="BI19" s="36">
        <v>37.776140853573445</v>
      </c>
      <c r="BJ19" s="311" t="s">
        <v>2154</v>
      </c>
      <c r="BK19" s="1">
        <v>74</v>
      </c>
      <c r="BL19" s="1">
        <v>2745</v>
      </c>
      <c r="BM19" s="22">
        <v>26.958105646630237</v>
      </c>
      <c r="BN19" s="36">
        <v>21.167911199759917</v>
      </c>
      <c r="BO19" s="36">
        <v>33.843432969725541</v>
      </c>
      <c r="BP19" s="311" t="s">
        <v>2154</v>
      </c>
      <c r="BQ19" s="1">
        <v>54</v>
      </c>
      <c r="BR19" s="1">
        <v>2765</v>
      </c>
      <c r="BS19" s="22">
        <v>19.529837251356238</v>
      </c>
      <c r="BT19" s="36">
        <v>14.6714148182802</v>
      </c>
      <c r="BU19" s="36">
        <v>25.482201227381811</v>
      </c>
      <c r="BV19" s="311" t="s">
        <v>2154</v>
      </c>
      <c r="BW19" s="1">
        <v>62</v>
      </c>
      <c r="BX19" s="1">
        <v>2746</v>
      </c>
      <c r="BY19" s="37">
        <v>22.578295702840496</v>
      </c>
      <c r="BZ19" s="36">
        <v>17.310649849298098</v>
      </c>
      <c r="CA19" s="312">
        <v>28.944356109157411</v>
      </c>
      <c r="CB19" s="968" t="s">
        <v>2154</v>
      </c>
      <c r="CC19" s="314">
        <v>170039</v>
      </c>
      <c r="CD19" s="38">
        <v>171342.20600000001</v>
      </c>
      <c r="CE19" s="38">
        <v>172766.014</v>
      </c>
      <c r="CF19" s="38">
        <v>174213.12400000001</v>
      </c>
      <c r="CG19" s="38">
        <v>175723.361</v>
      </c>
      <c r="CH19" s="38">
        <v>177261.24900000001</v>
      </c>
      <c r="CI19" s="38">
        <v>178835.649</v>
      </c>
      <c r="CJ19" s="38">
        <v>180418.93299999999</v>
      </c>
      <c r="CK19" s="38">
        <v>182016.538</v>
      </c>
      <c r="CL19" s="38">
        <v>183601.27899999998</v>
      </c>
      <c r="CM19" s="38">
        <v>185168.326</v>
      </c>
      <c r="CN19" s="38">
        <v>186710.62</v>
      </c>
      <c r="CO19" s="38">
        <v>188228.08299999998</v>
      </c>
      <c r="CP19" s="38">
        <v>189705.67099999997</v>
      </c>
      <c r="CQ19" s="38">
        <v>191174.64600000001</v>
      </c>
      <c r="CR19" s="38">
        <v>192633.81599999999</v>
      </c>
      <c r="CS19" s="38">
        <v>194069.08600000001</v>
      </c>
      <c r="CT19" s="38">
        <v>195487.008</v>
      </c>
      <c r="CU19" s="38">
        <v>196902.342</v>
      </c>
      <c r="CV19" s="38">
        <v>198313.69</v>
      </c>
      <c r="CW19" s="38">
        <v>199710.114</v>
      </c>
      <c r="CX19" s="38">
        <v>201082.36499999999</v>
      </c>
      <c r="CY19" s="38">
        <v>202431.302</v>
      </c>
      <c r="CZ19" s="38">
        <v>203761.47499999998</v>
      </c>
      <c r="DA19" s="38">
        <v>205075.01500000001</v>
      </c>
      <c r="DB19" s="134">
        <v>206377.753</v>
      </c>
      <c r="DC19" s="945">
        <v>10000</v>
      </c>
      <c r="DD19" s="127">
        <v>9900</v>
      </c>
      <c r="DE19" s="127">
        <v>9800</v>
      </c>
      <c r="DF19" s="127">
        <v>9600</v>
      </c>
      <c r="DG19" s="127">
        <v>9600</v>
      </c>
      <c r="DH19" s="127">
        <v>9600</v>
      </c>
      <c r="DI19" s="127">
        <v>9700</v>
      </c>
      <c r="DJ19" s="127">
        <v>9800</v>
      </c>
      <c r="DK19" s="127">
        <v>9800</v>
      </c>
      <c r="DL19" s="127">
        <v>9800</v>
      </c>
      <c r="DM19" s="127">
        <v>9800</v>
      </c>
      <c r="DN19" s="127">
        <v>9800</v>
      </c>
      <c r="DO19" s="127">
        <v>9800</v>
      </c>
      <c r="DP19" s="127">
        <v>9800</v>
      </c>
      <c r="DQ19" s="127">
        <v>9800</v>
      </c>
      <c r="DR19" s="127">
        <v>9800</v>
      </c>
      <c r="DS19" s="127">
        <v>9800</v>
      </c>
      <c r="DT19" s="127">
        <v>9800</v>
      </c>
      <c r="DU19" s="127">
        <v>9800</v>
      </c>
      <c r="DV19" s="127">
        <v>9800</v>
      </c>
      <c r="DW19" s="127">
        <v>9800</v>
      </c>
      <c r="DX19" s="127">
        <v>9800</v>
      </c>
      <c r="DY19" s="127">
        <v>9900</v>
      </c>
      <c r="DZ19" s="127">
        <v>9900</v>
      </c>
      <c r="EA19" s="127">
        <v>10000</v>
      </c>
      <c r="EB19" s="134">
        <v>10000</v>
      </c>
      <c r="EC19" s="127">
        <v>9700</v>
      </c>
      <c r="ED19" s="127">
        <v>10000</v>
      </c>
      <c r="EE19" s="127">
        <v>10200</v>
      </c>
      <c r="EF19" s="127">
        <v>10400</v>
      </c>
      <c r="EG19" s="127">
        <v>10400</v>
      </c>
      <c r="EH19" s="127">
        <v>10400</v>
      </c>
      <c r="EI19" s="127">
        <v>10200</v>
      </c>
      <c r="EJ19" s="127">
        <v>10100</v>
      </c>
      <c r="EK19" s="127">
        <v>10000</v>
      </c>
      <c r="EL19" s="127">
        <v>10000</v>
      </c>
      <c r="EM19" s="127">
        <v>10000</v>
      </c>
      <c r="EN19" s="127">
        <v>10100</v>
      </c>
      <c r="EO19" s="127">
        <v>10100</v>
      </c>
      <c r="EP19" s="127">
        <v>10100</v>
      </c>
      <c r="EQ19" s="127">
        <v>10200</v>
      </c>
      <c r="ER19" s="127">
        <v>10200</v>
      </c>
      <c r="ES19" s="127">
        <v>10200</v>
      </c>
      <c r="ET19" s="127">
        <v>10200</v>
      </c>
      <c r="EU19" s="127">
        <v>10200</v>
      </c>
      <c r="EV19" s="127">
        <v>10200</v>
      </c>
      <c r="EW19" s="127">
        <v>10200</v>
      </c>
      <c r="EX19" s="127">
        <v>10200</v>
      </c>
      <c r="EY19" s="127">
        <v>10200</v>
      </c>
      <c r="EZ19" s="127">
        <v>10200</v>
      </c>
      <c r="FA19" s="127">
        <v>10200</v>
      </c>
      <c r="FB19" s="134">
        <v>10200</v>
      </c>
      <c r="FC19" s="127">
        <v>8600</v>
      </c>
      <c r="FD19" s="127">
        <v>8600</v>
      </c>
      <c r="FE19" s="127">
        <v>8900</v>
      </c>
      <c r="FF19" s="127">
        <v>9200</v>
      </c>
      <c r="FG19" s="127">
        <v>9600</v>
      </c>
      <c r="FH19" s="127">
        <v>9900</v>
      </c>
      <c r="FI19" s="127">
        <v>10200</v>
      </c>
      <c r="FJ19" s="127">
        <v>10400</v>
      </c>
      <c r="FK19" s="127">
        <v>10600</v>
      </c>
      <c r="FL19" s="127">
        <v>10600</v>
      </c>
      <c r="FM19" s="127">
        <v>10600</v>
      </c>
      <c r="FN19" s="127">
        <v>10400</v>
      </c>
      <c r="FO19" s="127">
        <v>10300</v>
      </c>
      <c r="FP19" s="127">
        <v>10200</v>
      </c>
      <c r="FQ19" s="127">
        <v>10200</v>
      </c>
      <c r="FR19" s="127">
        <v>10200</v>
      </c>
      <c r="FS19" s="127">
        <v>10300</v>
      </c>
      <c r="FT19" s="127">
        <v>10300</v>
      </c>
      <c r="FU19" s="127">
        <v>10300</v>
      </c>
      <c r="FV19" s="127">
        <v>10400</v>
      </c>
      <c r="FW19" s="127">
        <v>10500</v>
      </c>
      <c r="FX19" s="127">
        <v>10500</v>
      </c>
      <c r="FY19" s="127">
        <v>10500</v>
      </c>
      <c r="FZ19" s="127">
        <v>10500</v>
      </c>
      <c r="GA19" s="127">
        <v>10500</v>
      </c>
      <c r="GB19" s="134">
        <v>10400</v>
      </c>
      <c r="GC19" s="127">
        <v>9200</v>
      </c>
      <c r="GD19" s="127">
        <v>9100</v>
      </c>
      <c r="GE19" s="127">
        <v>8900</v>
      </c>
      <c r="GF19" s="127">
        <v>8700</v>
      </c>
      <c r="GG19" s="127">
        <v>8600</v>
      </c>
      <c r="GH19" s="127">
        <v>8700</v>
      </c>
      <c r="GI19" s="127">
        <v>8700</v>
      </c>
      <c r="GJ19" s="127">
        <v>9000</v>
      </c>
      <c r="GK19" s="127">
        <v>9300</v>
      </c>
      <c r="GL19" s="127">
        <v>9700</v>
      </c>
      <c r="GM19" s="127">
        <v>9900</v>
      </c>
      <c r="GN19" s="127">
        <v>10100</v>
      </c>
      <c r="GO19" s="127">
        <v>10300</v>
      </c>
      <c r="GP19" s="127">
        <v>10500</v>
      </c>
      <c r="GQ19" s="127">
        <v>10500</v>
      </c>
      <c r="GR19" s="127">
        <v>10400</v>
      </c>
      <c r="GS19" s="127">
        <v>10400</v>
      </c>
      <c r="GT19" s="127">
        <v>10300</v>
      </c>
      <c r="GU19" s="127">
        <v>10100</v>
      </c>
      <c r="GV19" s="127">
        <v>10100</v>
      </c>
      <c r="GW19" s="127">
        <v>10200</v>
      </c>
      <c r="GX19" s="127">
        <v>10300</v>
      </c>
      <c r="GY19" s="127">
        <v>10300</v>
      </c>
      <c r="GZ19" s="127">
        <v>10300</v>
      </c>
      <c r="HA19" s="127">
        <v>10400</v>
      </c>
      <c r="HB19" s="134">
        <v>10400</v>
      </c>
      <c r="HC19" s="22">
        <v>1.4324324324324325</v>
      </c>
      <c r="HD19" s="36">
        <v>1.1727583076598045</v>
      </c>
      <c r="HE19" s="36">
        <v>1.7324857638911793</v>
      </c>
      <c r="HF19" s="1">
        <v>106</v>
      </c>
      <c r="HG19" s="1">
        <v>74000</v>
      </c>
      <c r="HH19" s="22">
        <v>1.0399999999999998</v>
      </c>
      <c r="HI19" s="36">
        <v>0.82207684273360448</v>
      </c>
      <c r="HJ19" s="36">
        <v>1.2979670673449304</v>
      </c>
      <c r="HK19" s="1">
        <v>78</v>
      </c>
      <c r="HL19" s="1">
        <v>75000</v>
      </c>
      <c r="HM19" s="22">
        <v>0.47646147941289357</v>
      </c>
      <c r="HN19" s="36">
        <v>0.3337077625807699</v>
      </c>
      <c r="HO19" s="36">
        <v>0.65962352249607825</v>
      </c>
      <c r="HP19" s="1">
        <v>36</v>
      </c>
      <c r="HQ19" s="1">
        <v>75557</v>
      </c>
      <c r="HR19" s="22">
        <v>0.60277275467148883</v>
      </c>
      <c r="HS19" s="36">
        <v>0.44130541458935291</v>
      </c>
      <c r="HT19" s="36">
        <v>0.80401438413116855</v>
      </c>
      <c r="HU19" s="1">
        <v>46</v>
      </c>
      <c r="HV19" s="1">
        <v>76314</v>
      </c>
      <c r="HW19" s="22">
        <v>1.2211915711798789</v>
      </c>
      <c r="HX19" s="36">
        <v>0.98684709641034896</v>
      </c>
      <c r="HY19" s="36">
        <v>1.494429206340222</v>
      </c>
      <c r="HZ19" s="1">
        <v>94</v>
      </c>
      <c r="IA19" s="394">
        <v>76974</v>
      </c>
      <c r="IB19" s="25" t="s">
        <v>576</v>
      </c>
      <c r="IC19" s="25" t="s">
        <v>576</v>
      </c>
      <c r="ID19" s="25" t="s">
        <v>576</v>
      </c>
      <c r="IE19" s="25" t="s">
        <v>576</v>
      </c>
      <c r="IF19" s="25" t="s">
        <v>576</v>
      </c>
      <c r="IG19" s="22">
        <v>1.3246753246753247</v>
      </c>
      <c r="IH19" s="36">
        <v>1.0801144181011364</v>
      </c>
      <c r="II19" s="36">
        <v>1.6080654624614119</v>
      </c>
      <c r="IJ19" s="1">
        <v>102</v>
      </c>
      <c r="IK19" s="1">
        <v>77000</v>
      </c>
      <c r="IL19" s="22">
        <v>1.3077075490390331</v>
      </c>
      <c r="IM19" s="36">
        <v>1.0628401671513821</v>
      </c>
      <c r="IN19" s="36">
        <v>1.5920870187326523</v>
      </c>
      <c r="IO19" s="1">
        <v>99</v>
      </c>
      <c r="IP19" s="1">
        <v>75705</v>
      </c>
      <c r="IQ19" s="22">
        <v>1.2055455093429777</v>
      </c>
      <c r="IR19" s="36">
        <v>0.97183982973323912</v>
      </c>
      <c r="IS19" s="36">
        <v>1.4784945488596601</v>
      </c>
      <c r="IT19" s="1">
        <v>92</v>
      </c>
      <c r="IU19" s="1">
        <v>76314</v>
      </c>
      <c r="IV19" s="22">
        <v>1.4132534650641151</v>
      </c>
      <c r="IW19" s="36">
        <v>1.1604281502674785</v>
      </c>
      <c r="IX19" s="36">
        <v>1.7048043042959686</v>
      </c>
      <c r="IY19" s="1">
        <v>109</v>
      </c>
      <c r="IZ19" s="394">
        <v>77127</v>
      </c>
      <c r="JA19" s="26">
        <v>0.98648648648648651</v>
      </c>
      <c r="JB19" s="39">
        <v>0.77324793138512371</v>
      </c>
      <c r="JC19" s="39">
        <v>1.240358651121372</v>
      </c>
      <c r="JD19" s="1">
        <v>73</v>
      </c>
      <c r="JE19" s="1">
        <v>74000</v>
      </c>
      <c r="JF19" s="26">
        <v>0.59740259740259738</v>
      </c>
      <c r="JG19" s="39">
        <v>0.43737378453210229</v>
      </c>
      <c r="JH19" s="39">
        <v>0.79685134689072723</v>
      </c>
      <c r="JI19" s="1">
        <v>46</v>
      </c>
      <c r="JJ19" s="1">
        <v>77000</v>
      </c>
      <c r="JK19" s="26">
        <v>0.18492834026814611</v>
      </c>
      <c r="JL19" s="39">
        <v>0.10110204446602736</v>
      </c>
      <c r="JM19" s="39">
        <v>0.31027833197061722</v>
      </c>
      <c r="JN19" s="1">
        <v>14</v>
      </c>
      <c r="JO19" s="1">
        <v>75705</v>
      </c>
      <c r="JP19" s="40" t="s">
        <v>576</v>
      </c>
      <c r="JQ19" s="41" t="s">
        <v>576</v>
      </c>
      <c r="JR19" s="41" t="s">
        <v>576</v>
      </c>
      <c r="JS19" s="1">
        <v>7</v>
      </c>
      <c r="JT19" s="1">
        <v>27674</v>
      </c>
      <c r="JU19" s="26">
        <v>0.66124703411256758</v>
      </c>
      <c r="JV19" s="39">
        <v>0.49234184965434619</v>
      </c>
      <c r="JW19" s="39">
        <v>0.86941773148967005</v>
      </c>
      <c r="JX19" s="1">
        <v>51</v>
      </c>
      <c r="JY19" s="394">
        <v>77127</v>
      </c>
      <c r="JZ19" s="21">
        <v>0.52644836272040307</v>
      </c>
      <c r="KA19" s="21">
        <v>0.50445353262187209</v>
      </c>
      <c r="KB19" s="21">
        <v>0.54834102248673933</v>
      </c>
      <c r="KC19" s="1">
        <v>1045</v>
      </c>
      <c r="KD19" s="1">
        <v>1985</v>
      </c>
      <c r="KE19" s="21">
        <v>0.59456579648375063</v>
      </c>
      <c r="KF19" s="21">
        <v>0.57218309841638759</v>
      </c>
      <c r="KG19" s="21">
        <v>0.61656220934739847</v>
      </c>
      <c r="KH19" s="1">
        <v>1116</v>
      </c>
      <c r="KI19" s="1">
        <v>1877</v>
      </c>
      <c r="KJ19" s="21">
        <v>0.64631043256997456</v>
      </c>
      <c r="KK19" s="21">
        <v>0.62490398079300635</v>
      </c>
      <c r="KL19" s="21">
        <v>0.66714594401120642</v>
      </c>
      <c r="KM19" s="1">
        <v>1270</v>
      </c>
      <c r="KN19" s="1">
        <v>1965</v>
      </c>
      <c r="KO19" s="21">
        <v>0.69154720711814133</v>
      </c>
      <c r="KP19" s="21">
        <v>0.67107406811945913</v>
      </c>
      <c r="KQ19" s="21">
        <v>0.71129426988115063</v>
      </c>
      <c r="KR19" s="1">
        <v>1399</v>
      </c>
      <c r="KS19" s="914">
        <v>2023</v>
      </c>
      <c r="KT19" s="910">
        <v>0.71</v>
      </c>
      <c r="KU19" s="910">
        <v>0.69</v>
      </c>
      <c r="KV19" s="910">
        <v>0.73</v>
      </c>
      <c r="KW19" s="914">
        <v>1383</v>
      </c>
      <c r="KX19" s="913">
        <v>1947</v>
      </c>
      <c r="KY19" s="943" t="s">
        <v>576</v>
      </c>
      <c r="KZ19" s="9" t="s">
        <v>576</v>
      </c>
      <c r="LA19" s="9" t="s">
        <v>576</v>
      </c>
      <c r="LB19" s="9" t="s">
        <v>576</v>
      </c>
      <c r="LC19" s="9" t="s">
        <v>576</v>
      </c>
      <c r="LD19" s="9" t="s">
        <v>576</v>
      </c>
      <c r="LE19" s="9" t="s">
        <v>576</v>
      </c>
      <c r="LF19" s="9" t="s">
        <v>576</v>
      </c>
      <c r="LG19" s="9" t="s">
        <v>576</v>
      </c>
      <c r="LH19" s="9" t="s">
        <v>576</v>
      </c>
      <c r="LI19" s="9" t="s">
        <v>576</v>
      </c>
      <c r="LJ19" s="9" t="s">
        <v>576</v>
      </c>
      <c r="LK19" s="9" t="s">
        <v>576</v>
      </c>
      <c r="LL19" s="9" t="s">
        <v>576</v>
      </c>
      <c r="LM19" s="9" t="s">
        <v>576</v>
      </c>
      <c r="LN19" s="9" t="s">
        <v>576</v>
      </c>
      <c r="LO19" s="9" t="s">
        <v>576</v>
      </c>
      <c r="LP19" s="9" t="s">
        <v>576</v>
      </c>
      <c r="LQ19" s="9" t="s">
        <v>576</v>
      </c>
      <c r="LR19" s="9" t="s">
        <v>576</v>
      </c>
      <c r="LS19" s="9" t="s">
        <v>576</v>
      </c>
      <c r="LT19" s="9" t="s">
        <v>576</v>
      </c>
      <c r="LU19" s="9" t="s">
        <v>576</v>
      </c>
      <c r="LV19" s="9" t="s">
        <v>576</v>
      </c>
      <c r="LW19" s="9" t="s">
        <v>576</v>
      </c>
      <c r="LX19" s="9" t="s">
        <v>576</v>
      </c>
      <c r="LY19" s="9" t="s">
        <v>576</v>
      </c>
      <c r="LZ19" s="9" t="s">
        <v>576</v>
      </c>
      <c r="MA19" s="9" t="s">
        <v>576</v>
      </c>
      <c r="MB19" s="9" t="s">
        <v>576</v>
      </c>
      <c r="MC19" s="9" t="s">
        <v>576</v>
      </c>
      <c r="MD19" s="9" t="s">
        <v>576</v>
      </c>
      <c r="ME19" s="9" t="s">
        <v>576</v>
      </c>
      <c r="MF19" s="9" t="s">
        <v>576</v>
      </c>
      <c r="MG19" s="9" t="s">
        <v>576</v>
      </c>
      <c r="MH19" s="9" t="s">
        <v>576</v>
      </c>
      <c r="MI19" s="9" t="s">
        <v>576</v>
      </c>
      <c r="MJ19" s="9" t="s">
        <v>576</v>
      </c>
      <c r="MK19" s="9" t="s">
        <v>576</v>
      </c>
      <c r="ML19" s="9" t="s">
        <v>576</v>
      </c>
      <c r="MM19" s="9" t="s">
        <v>576</v>
      </c>
      <c r="MN19" s="9" t="s">
        <v>576</v>
      </c>
      <c r="MO19" s="9" t="s">
        <v>576</v>
      </c>
      <c r="MP19" s="9" t="s">
        <v>576</v>
      </c>
      <c r="MQ19" s="9" t="s">
        <v>576</v>
      </c>
      <c r="MR19" s="9" t="s">
        <v>576</v>
      </c>
      <c r="MS19" s="9" t="s">
        <v>576</v>
      </c>
      <c r="MT19" s="9" t="s">
        <v>576</v>
      </c>
      <c r="MU19" s="9" t="s">
        <v>576</v>
      </c>
      <c r="MV19" s="9" t="s">
        <v>576</v>
      </c>
      <c r="MW19" s="9" t="s">
        <v>576</v>
      </c>
      <c r="MX19" s="9" t="s">
        <v>576</v>
      </c>
      <c r="MY19" s="9" t="s">
        <v>576</v>
      </c>
      <c r="MZ19" s="9" t="s">
        <v>576</v>
      </c>
      <c r="NA19" s="9" t="s">
        <v>576</v>
      </c>
      <c r="NB19" s="9" t="s">
        <v>576</v>
      </c>
      <c r="NC19" s="9" t="s">
        <v>576</v>
      </c>
      <c r="ND19" s="9" t="s">
        <v>576</v>
      </c>
      <c r="NE19" s="9" t="s">
        <v>576</v>
      </c>
      <c r="NF19" s="9" t="s">
        <v>576</v>
      </c>
      <c r="NG19" s="9" t="s">
        <v>576</v>
      </c>
      <c r="NH19" s="9" t="s">
        <v>576</v>
      </c>
      <c r="NI19" s="9" t="s">
        <v>576</v>
      </c>
      <c r="NJ19" s="9" t="s">
        <v>576</v>
      </c>
      <c r="NK19" s="9" t="s">
        <v>576</v>
      </c>
      <c r="NL19" s="9" t="s">
        <v>576</v>
      </c>
      <c r="NM19" s="9" t="s">
        <v>576</v>
      </c>
      <c r="NN19" s="9" t="s">
        <v>576</v>
      </c>
      <c r="NO19" s="9" t="s">
        <v>576</v>
      </c>
      <c r="NP19" s="9" t="s">
        <v>576</v>
      </c>
      <c r="NQ19" s="9" t="s">
        <v>576</v>
      </c>
      <c r="NR19" s="9" t="s">
        <v>576</v>
      </c>
      <c r="NS19" s="9" t="s">
        <v>576</v>
      </c>
      <c r="NT19" s="9" t="s">
        <v>576</v>
      </c>
      <c r="NU19" s="9" t="s">
        <v>576</v>
      </c>
      <c r="NV19" s="9" t="s">
        <v>576</v>
      </c>
      <c r="NW19" s="9" t="s">
        <v>576</v>
      </c>
      <c r="NX19" s="9" t="s">
        <v>576</v>
      </c>
      <c r="NY19" s="9" t="s">
        <v>576</v>
      </c>
      <c r="NZ19" s="9" t="s">
        <v>576</v>
      </c>
      <c r="OA19" s="9" t="s">
        <v>576</v>
      </c>
      <c r="OB19" s="9" t="s">
        <v>576</v>
      </c>
      <c r="OC19" s="9" t="s">
        <v>576</v>
      </c>
      <c r="OD19" s="9" t="s">
        <v>576</v>
      </c>
      <c r="OE19" s="9" t="s">
        <v>576</v>
      </c>
      <c r="OF19" s="9" t="s">
        <v>576</v>
      </c>
      <c r="OG19" s="9" t="s">
        <v>576</v>
      </c>
      <c r="OH19" s="967" t="s">
        <v>576</v>
      </c>
      <c r="OI19" s="1" t="s">
        <v>576</v>
      </c>
      <c r="OJ19" s="1" t="s">
        <v>576</v>
      </c>
      <c r="OK19" s="1" t="s">
        <v>576</v>
      </c>
      <c r="OL19" s="1" t="s">
        <v>576</v>
      </c>
      <c r="OM19" s="1" t="s">
        <v>576</v>
      </c>
      <c r="ON19" s="1" t="s">
        <v>576</v>
      </c>
      <c r="OO19" s="1" t="s">
        <v>576</v>
      </c>
      <c r="OP19" s="1" t="s">
        <v>576</v>
      </c>
      <c r="OQ19" s="1" t="s">
        <v>576</v>
      </c>
      <c r="OR19" s="1" t="s">
        <v>576</v>
      </c>
      <c r="OS19" s="1" t="s">
        <v>576</v>
      </c>
      <c r="OT19" s="1" t="s">
        <v>576</v>
      </c>
      <c r="OU19" s="1" t="s">
        <v>576</v>
      </c>
      <c r="OV19" s="1" t="s">
        <v>576</v>
      </c>
      <c r="OW19" s="1" t="s">
        <v>576</v>
      </c>
      <c r="OX19" s="1" t="s">
        <v>576</v>
      </c>
      <c r="OY19" s="1" t="s">
        <v>576</v>
      </c>
      <c r="OZ19" s="1" t="s">
        <v>576</v>
      </c>
      <c r="PA19" s="1" t="s">
        <v>576</v>
      </c>
      <c r="PB19" s="1" t="s">
        <v>576</v>
      </c>
      <c r="PC19" s="1" t="s">
        <v>576</v>
      </c>
      <c r="PD19" s="1" t="s">
        <v>576</v>
      </c>
      <c r="PE19" s="1" t="s">
        <v>576</v>
      </c>
      <c r="PF19" s="1" t="s">
        <v>576</v>
      </c>
      <c r="PG19" s="1" t="s">
        <v>576</v>
      </c>
      <c r="PH19" s="1" t="s">
        <v>576</v>
      </c>
      <c r="PI19" s="1" t="s">
        <v>576</v>
      </c>
      <c r="PJ19" s="1" t="s">
        <v>576</v>
      </c>
      <c r="PK19" s="1" t="s">
        <v>576</v>
      </c>
      <c r="PL19" s="914" t="s">
        <v>576</v>
      </c>
      <c r="PM19" s="914" t="s">
        <v>576</v>
      </c>
      <c r="PN19" s="914" t="s">
        <v>576</v>
      </c>
      <c r="PO19" s="914" t="s">
        <v>576</v>
      </c>
      <c r="PP19" s="914" t="s">
        <v>576</v>
      </c>
      <c r="PQ19" s="913" t="s">
        <v>576</v>
      </c>
      <c r="PR19" s="1">
        <v>982</v>
      </c>
      <c r="PS19" s="1">
        <v>1730</v>
      </c>
      <c r="PT19" s="21">
        <v>0.5676300578034682</v>
      </c>
      <c r="PU19" s="21">
        <v>0.54416106345012649</v>
      </c>
      <c r="PV19" s="21">
        <v>0.59079937298975405</v>
      </c>
      <c r="PW19" s="1">
        <v>972</v>
      </c>
      <c r="PX19" s="1">
        <v>1656</v>
      </c>
      <c r="PY19" s="21">
        <v>0.58695652173913049</v>
      </c>
      <c r="PZ19" s="21">
        <v>0.56306711455043024</v>
      </c>
      <c r="QA19" s="21">
        <v>0.61044343277896462</v>
      </c>
      <c r="QB19" s="1">
        <v>970</v>
      </c>
      <c r="QC19" s="1">
        <v>1678</v>
      </c>
      <c r="QD19" s="21">
        <v>0.57806912991656734</v>
      </c>
      <c r="QE19" s="21">
        <v>0.55428720022914324</v>
      </c>
      <c r="QF19" s="750">
        <v>0.60149442747773596</v>
      </c>
      <c r="QG19" s="838" t="s">
        <v>576</v>
      </c>
      <c r="QH19" s="838" t="s">
        <v>576</v>
      </c>
      <c r="QI19" s="838" t="s">
        <v>576</v>
      </c>
      <c r="QJ19" s="838" t="s">
        <v>576</v>
      </c>
      <c r="QK19" s="838" t="s">
        <v>576</v>
      </c>
      <c r="QL19" s="838" t="s">
        <v>576</v>
      </c>
      <c r="QM19" s="838" t="s">
        <v>576</v>
      </c>
      <c r="QN19" s="838" t="s">
        <v>576</v>
      </c>
      <c r="QO19" s="838" t="s">
        <v>576</v>
      </c>
      <c r="QP19" s="838" t="s">
        <v>576</v>
      </c>
      <c r="QQ19" s="838" t="s">
        <v>576</v>
      </c>
      <c r="QR19" s="838" t="s">
        <v>576</v>
      </c>
      <c r="QS19" s="838" t="s">
        <v>576</v>
      </c>
      <c r="QT19" s="838" t="s">
        <v>576</v>
      </c>
      <c r="QU19" s="838" t="s">
        <v>576</v>
      </c>
      <c r="QV19" s="838" t="s">
        <v>576</v>
      </c>
      <c r="QW19" s="838" t="s">
        <v>576</v>
      </c>
      <c r="QX19" s="838" t="s">
        <v>576</v>
      </c>
      <c r="QY19" s="838" t="s">
        <v>576</v>
      </c>
      <c r="QZ19" s="838" t="s">
        <v>576</v>
      </c>
      <c r="RA19" s="750" t="s">
        <v>576</v>
      </c>
      <c r="RB19" s="25" t="s">
        <v>576</v>
      </c>
      <c r="RC19" s="1" t="s">
        <v>576</v>
      </c>
      <c r="RD19" s="1" t="s">
        <v>576</v>
      </c>
      <c r="RE19" s="1" t="s">
        <v>576</v>
      </c>
      <c r="RF19" s="1" t="s">
        <v>576</v>
      </c>
      <c r="RG19" s="1" t="s">
        <v>576</v>
      </c>
      <c r="RH19" s="1" t="s">
        <v>576</v>
      </c>
      <c r="RI19" s="1" t="s">
        <v>576</v>
      </c>
      <c r="RJ19" s="1" t="s">
        <v>576</v>
      </c>
      <c r="RK19" s="1" t="s">
        <v>576</v>
      </c>
      <c r="RL19" s="1" t="s">
        <v>576</v>
      </c>
      <c r="RM19" s="1" t="s">
        <v>576</v>
      </c>
      <c r="RN19" s="1" t="s">
        <v>576</v>
      </c>
      <c r="RO19" s="1" t="s">
        <v>576</v>
      </c>
      <c r="RP19" s="1" t="s">
        <v>576</v>
      </c>
      <c r="RQ19" s="1" t="s">
        <v>576</v>
      </c>
      <c r="RR19" s="1" t="s">
        <v>576</v>
      </c>
      <c r="RS19" s="1" t="s">
        <v>576</v>
      </c>
      <c r="RT19" s="1" t="s">
        <v>576</v>
      </c>
      <c r="RU19" s="1" t="s">
        <v>576</v>
      </c>
      <c r="RV19" s="394" t="s">
        <v>576</v>
      </c>
      <c r="RW19" s="1" t="s">
        <v>576</v>
      </c>
      <c r="RX19" s="1" t="s">
        <v>576</v>
      </c>
      <c r="RY19" s="1" t="s">
        <v>576</v>
      </c>
      <c r="RZ19" s="1" t="s">
        <v>576</v>
      </c>
      <c r="SA19" s="1" t="s">
        <v>576</v>
      </c>
      <c r="SB19" s="1" t="s">
        <v>576</v>
      </c>
      <c r="SC19" s="1" t="s">
        <v>576</v>
      </c>
      <c r="SD19" s="1" t="s">
        <v>576</v>
      </c>
      <c r="SE19" s="1" t="s">
        <v>576</v>
      </c>
      <c r="SF19" s="1" t="s">
        <v>576</v>
      </c>
      <c r="SG19" s="1" t="s">
        <v>576</v>
      </c>
      <c r="SH19" s="1" t="s">
        <v>576</v>
      </c>
      <c r="SI19" s="1" t="s">
        <v>576</v>
      </c>
      <c r="SJ19" s="1" t="s">
        <v>576</v>
      </c>
      <c r="SK19" s="1" t="s">
        <v>576</v>
      </c>
      <c r="SL19" s="1" t="s">
        <v>576</v>
      </c>
      <c r="SM19" s="1" t="s">
        <v>576</v>
      </c>
      <c r="SN19" s="1" t="s">
        <v>576</v>
      </c>
      <c r="SO19" s="1" t="s">
        <v>576</v>
      </c>
      <c r="SP19" s="1" t="s">
        <v>576</v>
      </c>
      <c r="SQ19" s="394" t="s">
        <v>576</v>
      </c>
      <c r="SR19" s="1" t="s">
        <v>576</v>
      </c>
      <c r="SS19" s="1" t="s">
        <v>576</v>
      </c>
      <c r="ST19" s="1" t="s">
        <v>576</v>
      </c>
      <c r="SU19" s="1" t="s">
        <v>576</v>
      </c>
      <c r="SV19" s="1" t="s">
        <v>576</v>
      </c>
      <c r="SW19" s="1" t="s">
        <v>576</v>
      </c>
      <c r="SX19" s="1" t="s">
        <v>576</v>
      </c>
      <c r="SY19" s="1" t="s">
        <v>576</v>
      </c>
      <c r="SZ19" s="1" t="s">
        <v>576</v>
      </c>
      <c r="TA19" s="1" t="s">
        <v>576</v>
      </c>
      <c r="TB19" s="1" t="s">
        <v>576</v>
      </c>
      <c r="TC19" s="1" t="s">
        <v>576</v>
      </c>
      <c r="TD19" s="1" t="s">
        <v>576</v>
      </c>
      <c r="TE19" s="1" t="s">
        <v>576</v>
      </c>
      <c r="TF19" s="1" t="s">
        <v>576</v>
      </c>
      <c r="TG19" s="1" t="s">
        <v>576</v>
      </c>
      <c r="TH19" s="1" t="s">
        <v>576</v>
      </c>
      <c r="TI19" s="1" t="s">
        <v>576</v>
      </c>
      <c r="TJ19" s="1" t="s">
        <v>576</v>
      </c>
      <c r="TK19" s="1" t="s">
        <v>576</v>
      </c>
      <c r="TL19" s="394" t="s">
        <v>576</v>
      </c>
      <c r="TM19" s="26">
        <v>2828.902522154056</v>
      </c>
      <c r="TN19" s="27">
        <v>2585.8644284731295</v>
      </c>
      <c r="TO19" s="27">
        <v>3088.6287702206168</v>
      </c>
      <c r="TP19" s="1">
        <v>498</v>
      </c>
      <c r="TQ19" s="394">
        <v>17604</v>
      </c>
      <c r="TR19" s="26">
        <v>3631.2366921793177</v>
      </c>
      <c r="TS19" s="27">
        <v>3353.3952287061334</v>
      </c>
      <c r="TT19" s="27">
        <v>3925.9566417562</v>
      </c>
      <c r="TU19" s="1">
        <v>631</v>
      </c>
      <c r="TV19" s="394">
        <v>17377</v>
      </c>
      <c r="TW19" s="26">
        <v>4164.7385469689953</v>
      </c>
      <c r="TX19" s="27">
        <v>3866.0428772673768</v>
      </c>
      <c r="TY19" s="27">
        <v>4480.3854365648276</v>
      </c>
      <c r="TZ19" s="3">
        <v>720</v>
      </c>
      <c r="UA19" s="394">
        <v>17288</v>
      </c>
      <c r="UB19" s="26">
        <v>4634.2037167725239</v>
      </c>
      <c r="UC19" s="27">
        <v>4316.2419977942563</v>
      </c>
      <c r="UD19" s="27">
        <v>4969.3904523436668</v>
      </c>
      <c r="UE19" s="3">
        <v>788</v>
      </c>
      <c r="UF19" s="394">
        <v>17004</v>
      </c>
      <c r="UG19" s="26">
        <v>4093.7781785392244</v>
      </c>
      <c r="UH19" s="27">
        <v>3792.0398375948489</v>
      </c>
      <c r="UI19" s="27">
        <v>4413.1392465345771</v>
      </c>
      <c r="UJ19" s="3">
        <v>681</v>
      </c>
      <c r="UK19" s="966">
        <v>16635</v>
      </c>
      <c r="UL19" s="26">
        <v>3249.3061979648478</v>
      </c>
      <c r="UM19" s="27">
        <v>2880.4599679761891</v>
      </c>
      <c r="UN19" s="27">
        <v>3652.2903615885684</v>
      </c>
      <c r="UO19" s="3">
        <v>281</v>
      </c>
      <c r="UP19" s="394">
        <v>8648</v>
      </c>
      <c r="UQ19" s="26">
        <v>4456.2647754137115</v>
      </c>
      <c r="UR19" s="27">
        <v>4017.7329437154899</v>
      </c>
      <c r="US19" s="27">
        <v>4929.6003265508079</v>
      </c>
      <c r="UT19" s="3">
        <v>377</v>
      </c>
      <c r="UU19" s="394">
        <v>8460</v>
      </c>
      <c r="UV19" s="26">
        <v>5281.9414703783013</v>
      </c>
      <c r="UW19" s="27">
        <v>4801.9907891931189</v>
      </c>
      <c r="UX19" s="27">
        <v>5796.8710051176477</v>
      </c>
      <c r="UY19" s="3">
        <v>444</v>
      </c>
      <c r="UZ19" s="394">
        <v>8406</v>
      </c>
      <c r="VA19" s="26">
        <v>6070.1711788272432</v>
      </c>
      <c r="VB19" s="27">
        <v>5549.6882445996062</v>
      </c>
      <c r="VC19" s="27">
        <v>6626.3187550251387</v>
      </c>
      <c r="VD19" s="3">
        <v>500</v>
      </c>
      <c r="VE19" s="394">
        <v>8237</v>
      </c>
      <c r="VF19" s="26">
        <v>5181.7381461451387</v>
      </c>
      <c r="VG19" s="27">
        <v>4693.3931621799384</v>
      </c>
      <c r="VH19" s="27">
        <v>5707.085468690203</v>
      </c>
      <c r="VI19" s="3">
        <v>412</v>
      </c>
      <c r="VJ19" s="394">
        <v>7951</v>
      </c>
      <c r="VK19" s="26">
        <v>2422.9566770879856</v>
      </c>
      <c r="VL19" s="27">
        <v>2111.2821454302521</v>
      </c>
      <c r="VM19" s="27">
        <v>2767.6834019045973</v>
      </c>
      <c r="VN19" s="3">
        <v>217</v>
      </c>
      <c r="VO19" s="394">
        <v>8956</v>
      </c>
      <c r="VP19" s="26">
        <v>2848.4916451721429</v>
      </c>
      <c r="VQ19" s="27">
        <v>2508.926544425869</v>
      </c>
      <c r="VR19" s="27">
        <v>3221.1981637178524</v>
      </c>
      <c r="VS19" s="3">
        <v>254</v>
      </c>
      <c r="VT19" s="394">
        <v>8917</v>
      </c>
      <c r="VU19" s="26">
        <v>3107.4082413870751</v>
      </c>
      <c r="VV19" s="27">
        <v>2751.5861521933757</v>
      </c>
      <c r="VW19" s="27">
        <v>3496.4747121091973</v>
      </c>
      <c r="VX19" s="3">
        <v>276</v>
      </c>
      <c r="VY19" s="394">
        <v>8882</v>
      </c>
      <c r="VZ19" s="26">
        <v>3285.0461959621312</v>
      </c>
      <c r="WA19" s="27">
        <v>2916.5661035369621</v>
      </c>
      <c r="WB19" s="27">
        <v>3687.1928409264397</v>
      </c>
      <c r="WC19" s="3">
        <v>288</v>
      </c>
      <c r="WD19" s="394">
        <v>8767</v>
      </c>
      <c r="WE19" s="26">
        <v>3097.65085214187</v>
      </c>
      <c r="WF19" s="27">
        <v>2738.5027276336587</v>
      </c>
      <c r="WG19" s="27">
        <v>3490.8099663979756</v>
      </c>
      <c r="WH19" s="3">
        <v>269</v>
      </c>
      <c r="WI19" s="394">
        <v>8684</v>
      </c>
      <c r="WJ19" s="25" t="s">
        <v>576</v>
      </c>
      <c r="WK19" s="1" t="s">
        <v>576</v>
      </c>
      <c r="WL19" s="1" t="s">
        <v>576</v>
      </c>
      <c r="WM19" s="1" t="s">
        <v>576</v>
      </c>
      <c r="WN19" s="1" t="s">
        <v>576</v>
      </c>
      <c r="WO19" s="1" t="s">
        <v>576</v>
      </c>
      <c r="WP19" s="1" t="s">
        <v>576</v>
      </c>
      <c r="WQ19" s="1" t="s">
        <v>576</v>
      </c>
      <c r="WR19" s="1" t="s">
        <v>576</v>
      </c>
      <c r="WS19" s="1" t="s">
        <v>576</v>
      </c>
      <c r="WT19" s="1" t="s">
        <v>576</v>
      </c>
      <c r="WU19" s="1" t="s">
        <v>576</v>
      </c>
      <c r="WV19" s="1" t="s">
        <v>576</v>
      </c>
      <c r="WW19" s="1" t="s">
        <v>576</v>
      </c>
      <c r="WX19" s="1" t="s">
        <v>576</v>
      </c>
      <c r="WY19" s="1" t="s">
        <v>576</v>
      </c>
      <c r="WZ19" s="1" t="s">
        <v>576</v>
      </c>
      <c r="XA19" s="1" t="s">
        <v>576</v>
      </c>
      <c r="XB19" s="1" t="s">
        <v>576</v>
      </c>
      <c r="XC19" s="1" t="s">
        <v>576</v>
      </c>
      <c r="XD19" s="1" t="s">
        <v>576</v>
      </c>
      <c r="XE19" s="1" t="s">
        <v>576</v>
      </c>
      <c r="XF19" s="1" t="s">
        <v>576</v>
      </c>
      <c r="XG19" s="1" t="s">
        <v>576</v>
      </c>
      <c r="XH19" s="1" t="s">
        <v>576</v>
      </c>
      <c r="XI19" s="1" t="s">
        <v>576</v>
      </c>
      <c r="XJ19" s="1" t="s">
        <v>576</v>
      </c>
      <c r="XK19" s="1" t="s">
        <v>576</v>
      </c>
      <c r="XL19" s="1" t="s">
        <v>576</v>
      </c>
      <c r="XM19" s="394" t="s">
        <v>576</v>
      </c>
      <c r="XN19" s="22">
        <v>65.222265250799992</v>
      </c>
      <c r="XO19" s="27">
        <v>50.229091725165048</v>
      </c>
      <c r="XP19" s="27">
        <v>83.287376647254547</v>
      </c>
      <c r="XQ19" s="6">
        <v>64</v>
      </c>
      <c r="XR19" s="6">
        <v>98126</v>
      </c>
      <c r="XS19" s="22">
        <v>70.363647488323707</v>
      </c>
      <c r="XT19" s="27">
        <v>54.747117697828749</v>
      </c>
      <c r="XU19" s="27">
        <v>89.049699266836569</v>
      </c>
      <c r="XV19" s="6">
        <v>69</v>
      </c>
      <c r="XW19" s="6">
        <v>98062</v>
      </c>
      <c r="XX19" s="22">
        <v>87.603137414688803</v>
      </c>
      <c r="XY19" s="27">
        <v>70.07120224525822</v>
      </c>
      <c r="XZ19" s="27">
        <v>108.18916204741488</v>
      </c>
      <c r="YA19" s="6">
        <v>86</v>
      </c>
      <c r="YB19" s="6">
        <v>98170</v>
      </c>
      <c r="YC19" s="22">
        <v>94.323356694422742</v>
      </c>
      <c r="YD19" s="27">
        <v>76.131122370101878</v>
      </c>
      <c r="YE19" s="27">
        <v>115.5524843812009</v>
      </c>
      <c r="YF19" s="6">
        <v>93</v>
      </c>
      <c r="YG19" s="6">
        <v>98597</v>
      </c>
      <c r="YH19" s="22">
        <v>85.453759462747186</v>
      </c>
      <c r="YI19" s="27">
        <v>68.257427947194088</v>
      </c>
      <c r="YJ19" s="27">
        <v>105.66489692155241</v>
      </c>
      <c r="YK19" s="6">
        <v>85</v>
      </c>
      <c r="YL19" s="6">
        <v>99469</v>
      </c>
      <c r="YM19" s="22">
        <v>60.740032660214283</v>
      </c>
      <c r="YN19" s="27">
        <v>46.461312145001934</v>
      </c>
      <c r="YO19" s="27">
        <v>78.023112991233589</v>
      </c>
      <c r="YP19" s="6">
        <v>61</v>
      </c>
      <c r="YQ19" s="6">
        <v>100428</v>
      </c>
      <c r="YR19" s="22">
        <v>53.299116616493109</v>
      </c>
      <c r="YS19" s="27">
        <v>40.039936803577703</v>
      </c>
      <c r="YT19" s="27">
        <v>69.543785612901061</v>
      </c>
      <c r="YU19" s="6">
        <v>54</v>
      </c>
      <c r="YV19" s="6">
        <v>101315</v>
      </c>
      <c r="YW19" s="37">
        <v>48.971116835290552</v>
      </c>
      <c r="YX19" s="27">
        <v>36.347306821149516</v>
      </c>
      <c r="YY19" s="27">
        <v>64.562312479149881</v>
      </c>
      <c r="YZ19" s="6">
        <v>50</v>
      </c>
      <c r="ZA19" s="966">
        <v>102101</v>
      </c>
      <c r="ZB19" s="901">
        <v>11138</v>
      </c>
      <c r="ZC19" s="900">
        <v>4.5788754614236198E-2</v>
      </c>
      <c r="ZD19" s="900">
        <v>3.681120399689998E-2</v>
      </c>
      <c r="ZE19" s="900">
        <v>8.9775506173362125E-3</v>
      </c>
      <c r="ZF19" s="899">
        <v>1982</v>
      </c>
      <c r="ZG19" s="900">
        <v>0.17794936254264679</v>
      </c>
      <c r="ZH19" s="899">
        <v>18970</v>
      </c>
      <c r="ZI19" s="900">
        <v>4.5358298353923625E-2</v>
      </c>
      <c r="ZJ19" s="900">
        <v>3.7280584534822296E-2</v>
      </c>
      <c r="ZK19" s="900">
        <v>8.077713819101327E-3</v>
      </c>
      <c r="ZL19" s="899">
        <v>685</v>
      </c>
      <c r="ZM19" s="900">
        <v>3.610964681075382E-2</v>
      </c>
      <c r="ZN19" s="899">
        <v>18904</v>
      </c>
      <c r="ZO19" s="900">
        <v>4.3731207088582677E-2</v>
      </c>
      <c r="ZP19" s="900">
        <v>3.5932834924731108E-2</v>
      </c>
      <c r="ZQ19" s="900">
        <v>7.7983721638515699E-3</v>
      </c>
      <c r="ZR19" s="899">
        <v>692</v>
      </c>
      <c r="ZS19" s="900">
        <v>3.6606009310198903E-2</v>
      </c>
      <c r="ZT19" s="899">
        <v>18697</v>
      </c>
      <c r="ZU19" s="900">
        <v>5.335833479110047E-2</v>
      </c>
      <c r="ZV19" s="900">
        <v>4.5839863228380108E-2</v>
      </c>
      <c r="ZW19" s="900">
        <v>7.5184715627203561E-3</v>
      </c>
      <c r="ZX19" s="899">
        <v>854</v>
      </c>
      <c r="ZY19" s="900">
        <v>4.5675776862598279E-2</v>
      </c>
      <c r="ZZ19" s="899">
        <v>18479</v>
      </c>
      <c r="AAA19" s="900">
        <v>5.3573876099497923E-2</v>
      </c>
      <c r="AAB19" s="900">
        <v>4.6230289063030595E-2</v>
      </c>
      <c r="AAC19" s="900">
        <v>7.3435870364673287E-3</v>
      </c>
      <c r="AAD19" s="899">
        <v>1098</v>
      </c>
      <c r="AAE19" s="900">
        <v>5.9418799718599494E-2</v>
      </c>
      <c r="AAF19" s="899">
        <v>18330</v>
      </c>
      <c r="AAG19" s="900">
        <v>5.681499902237605E-2</v>
      </c>
      <c r="AAH19" s="900">
        <v>4.9421983300816645E-2</v>
      </c>
      <c r="AAI19" s="900">
        <v>7.3930157215594053E-3</v>
      </c>
      <c r="AAJ19" s="899">
        <v>1084</v>
      </c>
      <c r="AAK19" s="803">
        <v>5.9138025095471905E-2</v>
      </c>
      <c r="AAL19" s="992" t="s">
        <v>1410</v>
      </c>
      <c r="AAM19" s="993" t="s">
        <v>576</v>
      </c>
      <c r="AAN19" s="993" t="s">
        <v>576</v>
      </c>
      <c r="AAO19" s="994" t="s">
        <v>1410</v>
      </c>
      <c r="AAP19" s="993" t="s">
        <v>576</v>
      </c>
      <c r="AAQ19" s="993" t="s">
        <v>576</v>
      </c>
      <c r="AAR19" s="994" t="s">
        <v>1408</v>
      </c>
      <c r="AAS19" s="995" t="s">
        <v>576</v>
      </c>
      <c r="AAT19" s="995" t="s">
        <v>576</v>
      </c>
      <c r="AAU19" s="998" t="s">
        <v>770</v>
      </c>
      <c r="AAV19" s="995" t="s">
        <v>770</v>
      </c>
      <c r="AAW19" s="996" t="s">
        <v>770</v>
      </c>
      <c r="AAX19" s="42" t="s">
        <v>576</v>
      </c>
      <c r="AAY19" s="13" t="s">
        <v>576</v>
      </c>
      <c r="AAZ19" s="13" t="s">
        <v>576</v>
      </c>
      <c r="ABA19" s="13" t="s">
        <v>576</v>
      </c>
      <c r="ABB19" s="13" t="s">
        <v>576</v>
      </c>
      <c r="ABC19" s="43" t="s">
        <v>770</v>
      </c>
      <c r="ABD19" s="13" t="s">
        <v>770</v>
      </c>
      <c r="ABE19" s="13" t="s">
        <v>770</v>
      </c>
      <c r="ABF19" s="13" t="s">
        <v>770</v>
      </c>
      <c r="ABG19" s="954" t="s">
        <v>1412</v>
      </c>
      <c r="ABH19" s="29" t="s">
        <v>770</v>
      </c>
      <c r="ABI19" s="29" t="s">
        <v>770</v>
      </c>
      <c r="ABJ19" s="29" t="s">
        <v>770</v>
      </c>
      <c r="ABK19" s="29" t="s">
        <v>770</v>
      </c>
      <c r="ABL19" s="1055" t="s">
        <v>1409</v>
      </c>
      <c r="ABM19" s="29" t="s">
        <v>770</v>
      </c>
      <c r="ABN19" s="29" t="s">
        <v>770</v>
      </c>
      <c r="ABO19" s="29" t="s">
        <v>770</v>
      </c>
      <c r="ABP19" s="29" t="s">
        <v>770</v>
      </c>
      <c r="ABQ19" s="29" t="s">
        <v>770</v>
      </c>
      <c r="ABR19" s="29" t="s">
        <v>770</v>
      </c>
      <c r="ABS19" s="29" t="s">
        <v>770</v>
      </c>
      <c r="ABT19" s="1055" t="s">
        <v>770</v>
      </c>
      <c r="ABU19" s="1019" t="s">
        <v>1409</v>
      </c>
      <c r="ABV19" s="934" t="s">
        <v>770</v>
      </c>
      <c r="ABW19" s="934" t="s">
        <v>770</v>
      </c>
      <c r="ABX19" s="934" t="s">
        <v>770</v>
      </c>
      <c r="ABY19" s="934" t="s">
        <v>770</v>
      </c>
      <c r="ABZ19" s="934" t="s">
        <v>770</v>
      </c>
      <c r="ACA19" s="934" t="s">
        <v>770</v>
      </c>
      <c r="ACB19" s="934" t="s">
        <v>770</v>
      </c>
      <c r="ACC19" s="934" t="s">
        <v>770</v>
      </c>
      <c r="ACD19" s="934" t="s">
        <v>770</v>
      </c>
      <c r="ACE19" s="934" t="s">
        <v>770</v>
      </c>
      <c r="ACF19" s="2074" t="s">
        <v>1409</v>
      </c>
      <c r="ACG19" s="29" t="s">
        <v>576</v>
      </c>
      <c r="ACH19" s="29" t="s">
        <v>576</v>
      </c>
      <c r="ACI19" s="29" t="s">
        <v>576</v>
      </c>
      <c r="ACJ19" s="29" t="s">
        <v>576</v>
      </c>
      <c r="ACK19" s="29" t="s">
        <v>576</v>
      </c>
      <c r="ACL19" s="29" t="s">
        <v>576</v>
      </c>
      <c r="ACM19" s="29" t="s">
        <v>576</v>
      </c>
      <c r="ACN19" s="29" t="s">
        <v>576</v>
      </c>
      <c r="ACO19" s="29" t="s">
        <v>576</v>
      </c>
      <c r="ACP19" s="29" t="s">
        <v>576</v>
      </c>
      <c r="ACQ19" s="29" t="s">
        <v>576</v>
      </c>
      <c r="ACR19" s="29" t="s">
        <v>576</v>
      </c>
      <c r="ACS19" s="29" t="s">
        <v>576</v>
      </c>
      <c r="ACT19" s="29" t="s">
        <v>576</v>
      </c>
      <c r="ACU19" s="29" t="s">
        <v>576</v>
      </c>
      <c r="ACV19" s="29" t="s">
        <v>576</v>
      </c>
      <c r="ACW19" s="29" t="s">
        <v>576</v>
      </c>
      <c r="ACX19" s="29" t="s">
        <v>576</v>
      </c>
      <c r="ACY19" s="29" t="s">
        <v>576</v>
      </c>
      <c r="ACZ19" s="1055" t="s">
        <v>576</v>
      </c>
      <c r="ADA19" s="29" t="s">
        <v>576</v>
      </c>
      <c r="ADB19" s="29" t="s">
        <v>576</v>
      </c>
      <c r="ADC19" s="29" t="s">
        <v>576</v>
      </c>
      <c r="ADD19" s="29" t="s">
        <v>576</v>
      </c>
      <c r="ADE19" s="29" t="s">
        <v>576</v>
      </c>
      <c r="ADF19" s="29" t="s">
        <v>576</v>
      </c>
      <c r="ADG19" s="29" t="s">
        <v>576</v>
      </c>
      <c r="ADH19" s="29" t="s">
        <v>576</v>
      </c>
      <c r="ADI19" s="29" t="s">
        <v>576</v>
      </c>
      <c r="ADJ19" s="29" t="s">
        <v>576</v>
      </c>
      <c r="ADK19" s="29" t="s">
        <v>576</v>
      </c>
      <c r="ADL19" s="29" t="s">
        <v>576</v>
      </c>
      <c r="ADM19" s="29" t="s">
        <v>576</v>
      </c>
      <c r="ADN19" s="29" t="s">
        <v>576</v>
      </c>
      <c r="ADO19" s="916" t="s">
        <v>576</v>
      </c>
      <c r="ADP19" s="916" t="s">
        <v>576</v>
      </c>
      <c r="ADQ19" s="916" t="s">
        <v>576</v>
      </c>
      <c r="ADR19" s="916" t="s">
        <v>576</v>
      </c>
      <c r="ADS19" s="916" t="s">
        <v>576</v>
      </c>
      <c r="ADT19" s="1055" t="s">
        <v>576</v>
      </c>
      <c r="ADU19" s="29" t="s">
        <v>576</v>
      </c>
      <c r="ADV19" s="29" t="s">
        <v>576</v>
      </c>
      <c r="ADW19" s="29" t="s">
        <v>576</v>
      </c>
      <c r="ADX19" s="29" t="s">
        <v>576</v>
      </c>
      <c r="ADY19" s="29" t="s">
        <v>576</v>
      </c>
      <c r="ADZ19" s="29" t="s">
        <v>576</v>
      </c>
      <c r="AEA19" s="29" t="s">
        <v>576</v>
      </c>
      <c r="AEB19" s="29" t="s">
        <v>576</v>
      </c>
      <c r="AEC19" s="29" t="s">
        <v>576</v>
      </c>
      <c r="AED19" s="29" t="s">
        <v>576</v>
      </c>
      <c r="AEE19" s="29" t="s">
        <v>576</v>
      </c>
      <c r="AEF19" s="29" t="s">
        <v>576</v>
      </c>
      <c r="AEG19" s="29" t="s">
        <v>576</v>
      </c>
      <c r="AEH19" s="29" t="s">
        <v>576</v>
      </c>
      <c r="AEI19" s="916" t="s">
        <v>576</v>
      </c>
      <c r="AEJ19" s="916" t="s">
        <v>576</v>
      </c>
      <c r="AEK19" s="916" t="s">
        <v>576</v>
      </c>
      <c r="AEL19" s="916" t="s">
        <v>576</v>
      </c>
      <c r="AEM19" s="916" t="s">
        <v>576</v>
      </c>
      <c r="AEN19" s="1055" t="s">
        <v>576</v>
      </c>
      <c r="AEO19" s="29" t="s">
        <v>576</v>
      </c>
      <c r="AEP19" s="29" t="s">
        <v>576</v>
      </c>
      <c r="AEQ19" s="29" t="s">
        <v>576</v>
      </c>
      <c r="AER19" s="10" t="s">
        <v>576</v>
      </c>
      <c r="AES19" s="29" t="s">
        <v>576</v>
      </c>
      <c r="AET19" s="29" t="s">
        <v>576</v>
      </c>
      <c r="AEU19" s="29" t="s">
        <v>576</v>
      </c>
      <c r="AEV19" s="29" t="s">
        <v>576</v>
      </c>
      <c r="AEW19" s="29" t="s">
        <v>576</v>
      </c>
      <c r="AEX19" s="29" t="s">
        <v>576</v>
      </c>
      <c r="AEY19" s="29" t="s">
        <v>576</v>
      </c>
      <c r="AEZ19" s="29" t="s">
        <v>576</v>
      </c>
      <c r="AFA19" s="29" t="s">
        <v>576</v>
      </c>
      <c r="AFB19" s="29" t="s">
        <v>576</v>
      </c>
      <c r="AFC19" s="29" t="s">
        <v>576</v>
      </c>
      <c r="AFD19" s="29" t="s">
        <v>576</v>
      </c>
      <c r="AFE19" s="29" t="s">
        <v>576</v>
      </c>
      <c r="AFF19" s="29" t="s">
        <v>576</v>
      </c>
      <c r="AFG19" s="29" t="s">
        <v>576</v>
      </c>
      <c r="AFH19" s="29" t="s">
        <v>576</v>
      </c>
      <c r="AFI19" s="29" t="s">
        <v>576</v>
      </c>
      <c r="AFJ19" s="29" t="s">
        <v>576</v>
      </c>
      <c r="AFK19" s="29" t="s">
        <v>576</v>
      </c>
      <c r="AFL19" s="29" t="s">
        <v>576</v>
      </c>
      <c r="AFM19" s="29" t="s">
        <v>576</v>
      </c>
      <c r="AFN19" s="29" t="s">
        <v>576</v>
      </c>
      <c r="AFO19" s="29" t="s">
        <v>576</v>
      </c>
      <c r="AFP19" s="29" t="s">
        <v>576</v>
      </c>
      <c r="AFQ19" s="29" t="s">
        <v>576</v>
      </c>
      <c r="AFR19" s="29" t="s">
        <v>576</v>
      </c>
      <c r="AFS19" s="29" t="s">
        <v>576</v>
      </c>
      <c r="AFT19" s="875" t="s">
        <v>576</v>
      </c>
      <c r="AFU19" s="875" t="s">
        <v>576</v>
      </c>
      <c r="AFV19" s="875" t="s">
        <v>576</v>
      </c>
      <c r="AFW19" s="875" t="s">
        <v>576</v>
      </c>
      <c r="AFX19" s="1055" t="s">
        <v>576</v>
      </c>
      <c r="AFY19" s="21">
        <v>0.19619565217391305</v>
      </c>
      <c r="AFZ19" s="21">
        <v>0.17869137558031989</v>
      </c>
      <c r="AGA19" s="21">
        <v>0.21496582056762681</v>
      </c>
      <c r="AGB19" s="1">
        <v>361</v>
      </c>
      <c r="AGC19" s="1">
        <v>1840</v>
      </c>
      <c r="AGD19" s="21">
        <v>0.18973810796365581</v>
      </c>
      <c r="AGE19" s="21">
        <v>0.17261417709379542</v>
      </c>
      <c r="AGF19" s="21">
        <v>0.20813346183974518</v>
      </c>
      <c r="AGG19" s="1">
        <v>355</v>
      </c>
      <c r="AGH19" s="914">
        <v>1871</v>
      </c>
      <c r="AGI19" s="919">
        <v>0.17262569832402236</v>
      </c>
      <c r="AGJ19" s="919">
        <v>0.15582392337789505</v>
      </c>
      <c r="AGK19" s="919">
        <v>0.1908295981822013</v>
      </c>
      <c r="AGL19" s="914">
        <v>309</v>
      </c>
      <c r="AGM19" s="913">
        <v>1790</v>
      </c>
      <c r="AGN19" s="28" t="s">
        <v>576</v>
      </c>
      <c r="AGO19" s="29" t="s">
        <v>576</v>
      </c>
      <c r="AGP19" s="29" t="s">
        <v>576</v>
      </c>
      <c r="AGQ19" s="29" t="s">
        <v>576</v>
      </c>
      <c r="AGR19" s="29" t="s">
        <v>576</v>
      </c>
      <c r="AGS19" s="29" t="s">
        <v>576</v>
      </c>
      <c r="AGT19" s="29" t="s">
        <v>576</v>
      </c>
      <c r="AGU19" s="29" t="s">
        <v>576</v>
      </c>
      <c r="AGV19" s="29" t="s">
        <v>576</v>
      </c>
      <c r="AGW19" s="29" t="s">
        <v>576</v>
      </c>
      <c r="AGX19" s="29" t="s">
        <v>576</v>
      </c>
      <c r="AGY19" s="29" t="s">
        <v>576</v>
      </c>
      <c r="AGZ19" s="29" t="s">
        <v>576</v>
      </c>
      <c r="AHA19" s="29" t="s">
        <v>576</v>
      </c>
      <c r="AHB19" s="1055" t="s">
        <v>576</v>
      </c>
      <c r="AHC19" s="24">
        <v>12972.5</v>
      </c>
      <c r="AHD19" s="24">
        <v>2388</v>
      </c>
      <c r="AHE19" s="21">
        <v>0.18408171131239159</v>
      </c>
      <c r="AHF19" s="32">
        <v>3152160</v>
      </c>
      <c r="AHG19" s="24">
        <v>7888.9999999999982</v>
      </c>
      <c r="AHH19" s="24">
        <v>1687</v>
      </c>
      <c r="AHI19" s="21">
        <v>0.2138420585625555</v>
      </c>
      <c r="AHJ19" s="32">
        <v>1577345</v>
      </c>
      <c r="AHK19" s="24">
        <v>20861.5</v>
      </c>
      <c r="AHL19" s="24">
        <v>4075</v>
      </c>
      <c r="AHM19" s="21">
        <v>0.19533590585528365</v>
      </c>
      <c r="AHN19" s="1181">
        <v>4729505</v>
      </c>
      <c r="AHO19" s="774">
        <v>17</v>
      </c>
      <c r="AHP19" s="666">
        <v>6.2157221206581355</v>
      </c>
      <c r="AHQ19" s="774">
        <v>19</v>
      </c>
      <c r="AHR19" s="666">
        <v>6.9191551347414419</v>
      </c>
      <c r="AHS19" s="774">
        <v>9</v>
      </c>
      <c r="AHT19" s="1067">
        <v>3.4924330616996508</v>
      </c>
      <c r="AHU19" s="370">
        <v>426</v>
      </c>
      <c r="AHV19" s="370">
        <v>156</v>
      </c>
      <c r="AHW19" s="352">
        <v>640.02267296818854</v>
      </c>
      <c r="AHX19" s="352">
        <v>542.97483860649163</v>
      </c>
      <c r="AHY19" s="352">
        <v>749.33302722391556</v>
      </c>
      <c r="AHZ19" s="2064" t="s">
        <v>770</v>
      </c>
      <c r="AIA19" s="370">
        <v>524</v>
      </c>
      <c r="AIB19" s="370">
        <v>204</v>
      </c>
      <c r="AIC19" s="372">
        <v>806.81886514735947</v>
      </c>
      <c r="AID19" s="372">
        <v>699.16832188650562</v>
      </c>
      <c r="AIE19" s="372">
        <v>926.26454869346071</v>
      </c>
      <c r="AIF19" s="1069" t="s">
        <v>2318</v>
      </c>
      <c r="AIG19" s="370">
        <v>491</v>
      </c>
      <c r="AIH19" s="370">
        <v>200</v>
      </c>
      <c r="AII19" s="372">
        <v>770.51605548070552</v>
      </c>
      <c r="AIJ19" s="372">
        <v>666.94299544997079</v>
      </c>
      <c r="AIK19" s="471">
        <v>885.55709194773692</v>
      </c>
      <c r="AIL19" s="1069" t="s">
        <v>2318</v>
      </c>
      <c r="AIM19" s="370">
        <v>64</v>
      </c>
      <c r="AIN19" s="365">
        <v>102624</v>
      </c>
      <c r="AIO19" s="372">
        <v>62.363579669473026</v>
      </c>
      <c r="AIP19" s="372">
        <v>28.795488882794647</v>
      </c>
      <c r="AIQ19" s="1069">
        <v>79.636898979658753</v>
      </c>
      <c r="AIR19" s="370">
        <v>165</v>
      </c>
      <c r="AIS19" s="360">
        <v>165.28097766202544</v>
      </c>
      <c r="AIT19" s="381">
        <v>141.02365722854836</v>
      </c>
      <c r="AIU19" s="381">
        <v>192.51305280049036</v>
      </c>
      <c r="AIV19" s="370">
        <v>63</v>
      </c>
      <c r="AIW19" s="370">
        <v>103</v>
      </c>
      <c r="AIX19" s="370">
        <v>174</v>
      </c>
      <c r="AIY19" s="370">
        <v>149</v>
      </c>
      <c r="AIZ19" s="370">
        <v>331</v>
      </c>
      <c r="AJA19" s="372">
        <v>116.92807686872969</v>
      </c>
      <c r="AJB19" s="372">
        <v>104.66934216228026</v>
      </c>
      <c r="AJC19" s="372">
        <v>130.22811892922962</v>
      </c>
      <c r="AJD19" s="370">
        <v>323</v>
      </c>
      <c r="AJE19" s="372">
        <v>186.83479870430355</v>
      </c>
      <c r="AJF19" s="372">
        <v>167.01274753622559</v>
      </c>
      <c r="AJG19" s="372">
        <v>208.36230143604442</v>
      </c>
      <c r="AJH19" s="370">
        <v>3227</v>
      </c>
      <c r="AJI19" s="1071">
        <v>0.20266501394484041</v>
      </c>
      <c r="AJJ19" s="370">
        <v>137</v>
      </c>
      <c r="AJK19" s="360">
        <v>137.06853426713357</v>
      </c>
      <c r="AJL19" s="381">
        <v>115.07807347053387</v>
      </c>
      <c r="AJM19" s="381">
        <v>162.03742339977327</v>
      </c>
      <c r="AJN19" s="370">
        <v>79</v>
      </c>
      <c r="AJO19" s="370">
        <v>102</v>
      </c>
      <c r="AJP19" s="370">
        <v>173</v>
      </c>
      <c r="AJQ19" s="370">
        <v>169</v>
      </c>
      <c r="AJR19" s="370">
        <v>318</v>
      </c>
      <c r="AJS19" s="372">
        <v>111.09946546483597</v>
      </c>
      <c r="AJT19" s="372">
        <v>99.222796714934205</v>
      </c>
      <c r="AJU19" s="372">
        <v>124.00635620238401</v>
      </c>
      <c r="AJV19" s="370">
        <v>342</v>
      </c>
      <c r="AJW19" s="372">
        <v>201.12914608327455</v>
      </c>
      <c r="AJX19" s="372">
        <v>180.37529904443937</v>
      </c>
      <c r="AJY19" s="372">
        <v>223.61604065221744</v>
      </c>
      <c r="AJZ19" s="370">
        <v>3304</v>
      </c>
      <c r="AKA19" s="1071">
        <v>0.19975786924939468</v>
      </c>
      <c r="AKB19" s="370">
        <v>133</v>
      </c>
      <c r="AKC19" s="360">
        <v>135.63124617581073</v>
      </c>
      <c r="AKD19" s="381">
        <v>113.56120809113253</v>
      </c>
      <c r="AKE19" s="381">
        <v>160.73835797368815</v>
      </c>
      <c r="AKF19" s="370">
        <v>80</v>
      </c>
      <c r="AKG19" s="370">
        <v>102</v>
      </c>
      <c r="AKH19" s="370">
        <v>132</v>
      </c>
      <c r="AKI19" s="370">
        <v>156</v>
      </c>
      <c r="AKJ19" s="370">
        <v>315</v>
      </c>
      <c r="AKK19" s="372">
        <v>108.76696246676565</v>
      </c>
      <c r="AKL19" s="372">
        <v>97.085980931504565</v>
      </c>
      <c r="AKM19" s="372">
        <v>121.46623100424395</v>
      </c>
      <c r="AKN19" s="370">
        <v>288</v>
      </c>
      <c r="AKO19" s="372">
        <v>173.12894499549145</v>
      </c>
      <c r="AKP19" s="372">
        <v>153.7092577680105</v>
      </c>
      <c r="AKQ19" s="372">
        <v>194.32293138804988</v>
      </c>
      <c r="AKR19" s="370">
        <v>3231</v>
      </c>
      <c r="AKS19" s="1071">
        <v>0.18662952646239556</v>
      </c>
      <c r="AKT19" s="370">
        <v>76</v>
      </c>
      <c r="AKU19" s="66">
        <v>35939</v>
      </c>
      <c r="AKV19" s="372">
        <v>211.46943431926323</v>
      </c>
      <c r="AKW19" s="372">
        <v>166.6138620341512</v>
      </c>
      <c r="AKX19" s="1069">
        <v>264.68553093667492</v>
      </c>
      <c r="AKY19" s="732" t="s">
        <v>576</v>
      </c>
      <c r="AKZ19" s="1164" t="s">
        <v>576</v>
      </c>
      <c r="ALA19" s="1165" t="s">
        <v>576</v>
      </c>
      <c r="ALB19" s="1165" t="s">
        <v>576</v>
      </c>
      <c r="ALC19" s="725" t="s">
        <v>576</v>
      </c>
      <c r="ALD19" s="1158" t="s">
        <v>576</v>
      </c>
      <c r="ALE19" s="1164" t="s">
        <v>576</v>
      </c>
      <c r="ALF19" s="1165" t="s">
        <v>576</v>
      </c>
      <c r="ALG19" s="1165" t="s">
        <v>576</v>
      </c>
      <c r="ALH19" s="1070" t="s">
        <v>576</v>
      </c>
      <c r="ALI19" s="1158" t="s">
        <v>576</v>
      </c>
      <c r="ALJ19" s="1158" t="s">
        <v>576</v>
      </c>
      <c r="ALK19" s="1165" t="s">
        <v>576</v>
      </c>
      <c r="ALL19" s="1165" t="s">
        <v>576</v>
      </c>
      <c r="ALM19" s="1070" t="s">
        <v>576</v>
      </c>
      <c r="ALN19" s="1158" t="s">
        <v>576</v>
      </c>
      <c r="ALO19" s="1164" t="s">
        <v>576</v>
      </c>
      <c r="ALP19" s="1165" t="s">
        <v>576</v>
      </c>
      <c r="ALQ19" s="1165" t="s">
        <v>576</v>
      </c>
      <c r="ALR19" s="1070" t="s">
        <v>576</v>
      </c>
      <c r="ALS19" s="736" t="s">
        <v>576</v>
      </c>
      <c r="ALT19" s="736" t="s">
        <v>576</v>
      </c>
      <c r="ALU19" s="743" t="s">
        <v>576</v>
      </c>
      <c r="ALV19" s="743" t="s">
        <v>576</v>
      </c>
      <c r="ALW19" s="1070" t="s">
        <v>576</v>
      </c>
      <c r="ALX19" s="736" t="s">
        <v>576</v>
      </c>
      <c r="ALY19" s="726" t="s">
        <v>576</v>
      </c>
      <c r="ALZ19" s="743" t="s">
        <v>576</v>
      </c>
      <c r="AMA19" s="743" t="s">
        <v>576</v>
      </c>
      <c r="AMB19" s="1070" t="s">
        <v>576</v>
      </c>
      <c r="AMC19" s="736" t="s">
        <v>576</v>
      </c>
      <c r="AMD19" s="726" t="s">
        <v>576</v>
      </c>
      <c r="AME19" s="743" t="s">
        <v>576</v>
      </c>
      <c r="AMF19" s="743" t="s">
        <v>576</v>
      </c>
      <c r="AMG19" s="1070" t="s">
        <v>576</v>
      </c>
      <c r="AMH19" s="736" t="s">
        <v>576</v>
      </c>
      <c r="AMI19" s="736" t="s">
        <v>576</v>
      </c>
      <c r="AMJ19" s="743" t="s">
        <v>576</v>
      </c>
      <c r="AMK19" s="743" t="s">
        <v>576</v>
      </c>
      <c r="AML19" s="1070" t="s">
        <v>576</v>
      </c>
      <c r="AMM19" s="370" t="s">
        <v>2169</v>
      </c>
      <c r="AMN19" s="370">
        <v>47</v>
      </c>
      <c r="AMO19" s="370">
        <v>38</v>
      </c>
      <c r="AMP19" s="370">
        <v>34</v>
      </c>
      <c r="AMQ19" s="370" t="s">
        <v>2169</v>
      </c>
      <c r="AMR19" s="66">
        <v>37808</v>
      </c>
      <c r="AMS19" s="2069" t="s">
        <v>2169</v>
      </c>
      <c r="AMT19" s="370" t="s">
        <v>2169</v>
      </c>
      <c r="AMU19" s="370">
        <v>32</v>
      </c>
      <c r="AMV19" s="370">
        <v>23</v>
      </c>
      <c r="AMW19" s="370">
        <v>39</v>
      </c>
      <c r="AMX19" s="370" t="s">
        <v>2169</v>
      </c>
      <c r="AMY19" s="365">
        <v>37771</v>
      </c>
      <c r="AMZ19" s="1071" t="s">
        <v>2169</v>
      </c>
      <c r="ANA19" s="370" t="s">
        <v>2169</v>
      </c>
      <c r="ANB19" s="370">
        <v>38</v>
      </c>
      <c r="ANC19" s="370">
        <v>30</v>
      </c>
      <c r="AND19" s="370">
        <v>27</v>
      </c>
      <c r="ANE19" s="370" t="s">
        <v>2169</v>
      </c>
      <c r="ANF19" s="365">
        <v>37479</v>
      </c>
      <c r="ANG19" s="1071" t="s">
        <v>2169</v>
      </c>
      <c r="ANH19" s="370">
        <v>534</v>
      </c>
      <c r="ANI19" s="370">
        <v>1735</v>
      </c>
      <c r="ANJ19" s="376">
        <v>0.30778097982708935</v>
      </c>
      <c r="ANK19" s="376">
        <v>0.28650642085930644</v>
      </c>
      <c r="ANL19" s="376">
        <v>0.3299048415841549</v>
      </c>
      <c r="ANM19" s="370">
        <v>486</v>
      </c>
      <c r="ANN19" s="370">
        <v>1742</v>
      </c>
      <c r="ANO19" s="376">
        <v>0.27898966704936856</v>
      </c>
      <c r="ANP19" s="376">
        <v>0.25843205433092492</v>
      </c>
      <c r="ANQ19" s="376">
        <v>0.30051987907078814</v>
      </c>
      <c r="ANR19" s="370">
        <v>469</v>
      </c>
      <c r="ANS19" s="370">
        <v>1607</v>
      </c>
      <c r="ANT19" s="376">
        <v>0.29184816428126947</v>
      </c>
      <c r="ANU19" s="376">
        <v>0.27013847490357096</v>
      </c>
      <c r="ANV19" s="1071">
        <v>0.31455063504162595</v>
      </c>
      <c r="ANW19" s="370">
        <v>417</v>
      </c>
      <c r="ANX19" s="370">
        <v>1735</v>
      </c>
      <c r="ANY19" s="376">
        <v>0.24034582132564841</v>
      </c>
      <c r="ANZ19" s="376">
        <v>0.22082753162439653</v>
      </c>
      <c r="AOA19" s="376">
        <v>0.26101137011707082</v>
      </c>
      <c r="AOB19" s="370">
        <v>400</v>
      </c>
      <c r="AOC19" s="370">
        <v>1742</v>
      </c>
      <c r="AOD19" s="376">
        <v>0.22962112514351321</v>
      </c>
      <c r="AOE19" s="376">
        <v>0.21047814291967551</v>
      </c>
      <c r="AOF19" s="376">
        <v>0.24995396261852407</v>
      </c>
      <c r="AOG19" s="370">
        <v>420</v>
      </c>
      <c r="AOH19" s="370">
        <v>1607</v>
      </c>
      <c r="AOI19" s="376">
        <v>0.26135656502800247</v>
      </c>
      <c r="AOJ19" s="376">
        <v>0.24046177577920591</v>
      </c>
      <c r="AOK19" s="1071">
        <v>0.28338956551820216</v>
      </c>
      <c r="AOL19" s="63" t="s">
        <v>770</v>
      </c>
      <c r="AOM19" s="63" t="s">
        <v>770</v>
      </c>
      <c r="AON19" s="63" t="s">
        <v>770</v>
      </c>
      <c r="AOO19" s="63" t="s">
        <v>770</v>
      </c>
      <c r="AOP19" s="63" t="s">
        <v>770</v>
      </c>
      <c r="AOQ19" s="63" t="s">
        <v>770</v>
      </c>
      <c r="AOR19" s="63" t="s">
        <v>770</v>
      </c>
      <c r="AOS19" s="63" t="s">
        <v>770</v>
      </c>
      <c r="AOT19" s="63" t="s">
        <v>770</v>
      </c>
      <c r="AOU19" s="63" t="s">
        <v>770</v>
      </c>
      <c r="AOV19" s="63" t="s">
        <v>770</v>
      </c>
      <c r="AOW19" s="63" t="s">
        <v>770</v>
      </c>
      <c r="AOX19" s="63" t="s">
        <v>770</v>
      </c>
      <c r="AOY19" s="63" t="s">
        <v>770</v>
      </c>
      <c r="AOZ19" s="63" t="s">
        <v>770</v>
      </c>
      <c r="APA19" s="63" t="s">
        <v>770</v>
      </c>
      <c r="APB19" s="63" t="s">
        <v>770</v>
      </c>
      <c r="APC19" s="63" t="s">
        <v>770</v>
      </c>
      <c r="APD19" s="63" t="s">
        <v>770</v>
      </c>
      <c r="APE19" s="63" t="s">
        <v>770</v>
      </c>
      <c r="APF19" s="63" t="s">
        <v>770</v>
      </c>
      <c r="APG19" s="63" t="s">
        <v>770</v>
      </c>
      <c r="APH19" s="63" t="s">
        <v>770</v>
      </c>
      <c r="API19" s="63" t="s">
        <v>770</v>
      </c>
      <c r="APJ19" s="1042" t="s">
        <v>770</v>
      </c>
      <c r="APK19" s="1042" t="s">
        <v>770</v>
      </c>
      <c r="APL19" s="1042" t="s">
        <v>770</v>
      </c>
      <c r="APM19" s="1042" t="s">
        <v>770</v>
      </c>
      <c r="APN19" s="1042" t="s">
        <v>770</v>
      </c>
      <c r="APO19" s="1073" t="s">
        <v>770</v>
      </c>
      <c r="APP19" s="755" t="s">
        <v>576</v>
      </c>
      <c r="APQ19" s="755" t="s">
        <v>576</v>
      </c>
      <c r="APR19" s="755" t="s">
        <v>576</v>
      </c>
      <c r="APS19" s="755" t="s">
        <v>576</v>
      </c>
      <c r="APT19" s="755" t="s">
        <v>576</v>
      </c>
      <c r="APU19" s="755" t="s">
        <v>576</v>
      </c>
      <c r="APV19" s="755" t="s">
        <v>576</v>
      </c>
      <c r="APW19" s="913" t="s">
        <v>576</v>
      </c>
      <c r="APX19" s="756" t="s">
        <v>576</v>
      </c>
      <c r="APY19" s="756" t="s">
        <v>576</v>
      </c>
      <c r="APZ19" s="756" t="s">
        <v>576</v>
      </c>
      <c r="AQA19" s="756" t="s">
        <v>576</v>
      </c>
      <c r="AQB19" s="756" t="s">
        <v>576</v>
      </c>
      <c r="AQC19" s="756" t="s">
        <v>576</v>
      </c>
      <c r="AQD19" s="756" t="s">
        <v>576</v>
      </c>
      <c r="AQE19" s="913" t="s">
        <v>576</v>
      </c>
      <c r="AQF19" s="755" t="s">
        <v>576</v>
      </c>
      <c r="AQG19" s="755" t="s">
        <v>576</v>
      </c>
      <c r="AQH19" s="755" t="s">
        <v>576</v>
      </c>
      <c r="AQI19" s="755" t="s">
        <v>576</v>
      </c>
      <c r="AQJ19" s="755" t="s">
        <v>576</v>
      </c>
      <c r="AQK19" s="755" t="s">
        <v>576</v>
      </c>
      <c r="AQL19" s="755" t="s">
        <v>576</v>
      </c>
      <c r="AQM19" s="913" t="s">
        <v>576</v>
      </c>
      <c r="AQN19" s="755" t="s">
        <v>576</v>
      </c>
      <c r="AQO19" s="755" t="s">
        <v>576</v>
      </c>
      <c r="AQP19" s="755" t="s">
        <v>576</v>
      </c>
      <c r="AQQ19" s="755" t="s">
        <v>576</v>
      </c>
      <c r="AQR19" s="755" t="s">
        <v>576</v>
      </c>
      <c r="AQS19" s="755" t="s">
        <v>576</v>
      </c>
      <c r="AQT19" s="755" t="s">
        <v>576</v>
      </c>
      <c r="AQU19" s="913" t="s">
        <v>576</v>
      </c>
      <c r="AQV19" s="772" t="s">
        <v>576</v>
      </c>
      <c r="AQW19" s="766" t="s">
        <v>576</v>
      </c>
      <c r="AQX19" s="766" t="s">
        <v>576</v>
      </c>
      <c r="AQY19" s="766" t="s">
        <v>576</v>
      </c>
      <c r="AQZ19" s="766" t="s">
        <v>576</v>
      </c>
      <c r="ARA19" s="766" t="s">
        <v>576</v>
      </c>
      <c r="ARB19" s="766" t="s">
        <v>576</v>
      </c>
      <c r="ARC19" s="766" t="s">
        <v>576</v>
      </c>
      <c r="ARD19" s="766" t="s">
        <v>576</v>
      </c>
      <c r="ARE19" s="766" t="s">
        <v>576</v>
      </c>
      <c r="ARF19" s="766" t="s">
        <v>576</v>
      </c>
      <c r="ARG19" s="913" t="s">
        <v>576</v>
      </c>
      <c r="ARH19" s="775">
        <v>19027</v>
      </c>
      <c r="ARI19" s="775">
        <v>1822</v>
      </c>
      <c r="ARJ19" s="769">
        <v>9.5758658748094819E-2</v>
      </c>
      <c r="ARK19" s="775">
        <v>7792</v>
      </c>
      <c r="ARL19" s="775">
        <v>694</v>
      </c>
      <c r="ARM19" s="769">
        <v>8.9065708418891165E-2</v>
      </c>
      <c r="ARN19" s="775">
        <v>402</v>
      </c>
      <c r="ARO19" s="775">
        <v>130</v>
      </c>
      <c r="ARP19" s="769">
        <v>0.32338308457711445</v>
      </c>
      <c r="ARQ19" s="801" t="s">
        <v>576</v>
      </c>
      <c r="ARR19" s="801" t="s">
        <v>576</v>
      </c>
      <c r="ARS19" s="1072" t="s">
        <v>576</v>
      </c>
      <c r="ART19" s="766" t="s">
        <v>576</v>
      </c>
      <c r="ARU19" s="766" t="s">
        <v>576</v>
      </c>
      <c r="ARV19" s="766" t="s">
        <v>576</v>
      </c>
      <c r="ARW19" s="766" t="s">
        <v>576</v>
      </c>
      <c r="ARX19" s="766" t="s">
        <v>576</v>
      </c>
      <c r="ARY19" s="766" t="s">
        <v>576</v>
      </c>
      <c r="ARZ19" s="766" t="s">
        <v>576</v>
      </c>
      <c r="ASA19" s="766" t="s">
        <v>576</v>
      </c>
      <c r="ASB19" s="766" t="s">
        <v>576</v>
      </c>
      <c r="ASC19" s="766" t="s">
        <v>576</v>
      </c>
      <c r="ASD19" s="766" t="s">
        <v>576</v>
      </c>
      <c r="ASE19" s="766" t="s">
        <v>576</v>
      </c>
      <c r="ASF19" s="766" t="s">
        <v>576</v>
      </c>
      <c r="ASG19" s="766" t="s">
        <v>576</v>
      </c>
      <c r="ASH19" s="766" t="s">
        <v>576</v>
      </c>
      <c r="ASI19" s="766" t="s">
        <v>576</v>
      </c>
      <c r="ASJ19" s="766" t="s">
        <v>576</v>
      </c>
      <c r="ASK19" s="766" t="s">
        <v>576</v>
      </c>
      <c r="ASL19" s="766" t="s">
        <v>576</v>
      </c>
      <c r="ASM19" s="766" t="s">
        <v>576</v>
      </c>
      <c r="ASN19" s="766" t="s">
        <v>576</v>
      </c>
      <c r="ASO19" s="766" t="s">
        <v>576</v>
      </c>
      <c r="ASP19" s="766" t="s">
        <v>576</v>
      </c>
      <c r="ASQ19" s="766" t="s">
        <v>576</v>
      </c>
      <c r="ASR19" s="766" t="s">
        <v>576</v>
      </c>
      <c r="ASS19" s="766" t="s">
        <v>576</v>
      </c>
      <c r="AST19" s="766" t="s">
        <v>576</v>
      </c>
      <c r="ASU19" s="913" t="s">
        <v>576</v>
      </c>
      <c r="ASV19" s="768">
        <v>909</v>
      </c>
      <c r="ASW19" s="769">
        <v>8.1928796755295172E-2</v>
      </c>
      <c r="ASX19" s="768">
        <v>10184</v>
      </c>
      <c r="ASY19" s="769">
        <v>0.9178909418657053</v>
      </c>
      <c r="ASZ19" s="768">
        <v>4</v>
      </c>
      <c r="ATA19" s="769">
        <v>3.6052275799909871E-4</v>
      </c>
      <c r="ATB19" s="768">
        <v>11095</v>
      </c>
      <c r="ATC19" s="768">
        <v>589</v>
      </c>
      <c r="ATD19" s="769">
        <v>7.2269938650306745E-2</v>
      </c>
      <c r="ATE19" s="768">
        <v>7555</v>
      </c>
      <c r="ATF19" s="769">
        <v>0.92699386503067482</v>
      </c>
      <c r="ATG19" s="768">
        <v>6</v>
      </c>
      <c r="ATH19" s="769">
        <v>7.3619631901840495E-4</v>
      </c>
      <c r="ATI19" s="768">
        <v>8150</v>
      </c>
      <c r="ATJ19" s="768">
        <v>18</v>
      </c>
      <c r="ATK19" s="769">
        <v>4.0449438202247189E-2</v>
      </c>
      <c r="ATL19" s="768">
        <v>428</v>
      </c>
      <c r="ATM19" s="769">
        <v>0.96179775280898872</v>
      </c>
      <c r="ATN19" s="768">
        <v>0</v>
      </c>
      <c r="ATO19" s="769">
        <v>0</v>
      </c>
      <c r="ATP19" s="768">
        <v>445</v>
      </c>
      <c r="ATQ19" s="768" t="s">
        <v>576</v>
      </c>
      <c r="ATR19" s="768" t="s">
        <v>576</v>
      </c>
      <c r="ATS19" s="768" t="s">
        <v>576</v>
      </c>
      <c r="ATT19" s="768" t="s">
        <v>576</v>
      </c>
      <c r="ATU19" s="768" t="s">
        <v>576</v>
      </c>
      <c r="ATV19" s="768" t="s">
        <v>576</v>
      </c>
      <c r="ATW19" s="1051" t="s">
        <v>576</v>
      </c>
      <c r="ATX19" s="933" t="s">
        <v>576</v>
      </c>
      <c r="ATY19" s="933" t="s">
        <v>576</v>
      </c>
      <c r="ATZ19" s="933" t="s">
        <v>576</v>
      </c>
      <c r="AUA19" s="933" t="s">
        <v>576</v>
      </c>
      <c r="AUB19" s="933" t="s">
        <v>576</v>
      </c>
      <c r="AUC19" s="933" t="s">
        <v>576</v>
      </c>
      <c r="AUD19" s="933" t="s">
        <v>576</v>
      </c>
      <c r="AUE19" s="933" t="s">
        <v>576</v>
      </c>
      <c r="AUF19" s="933" t="s">
        <v>576</v>
      </c>
      <c r="AUG19" s="933" t="s">
        <v>576</v>
      </c>
      <c r="AUH19" s="933" t="s">
        <v>576</v>
      </c>
      <c r="AUI19" s="933" t="s">
        <v>576</v>
      </c>
      <c r="AUJ19" s="933" t="s">
        <v>576</v>
      </c>
      <c r="AUK19" s="933" t="s">
        <v>576</v>
      </c>
      <c r="AUL19" s="933" t="s">
        <v>576</v>
      </c>
      <c r="AUM19" s="933" t="s">
        <v>576</v>
      </c>
      <c r="AUN19" s="933" t="s">
        <v>576</v>
      </c>
      <c r="AUO19" s="933" t="s">
        <v>576</v>
      </c>
      <c r="AUP19" s="933" t="s">
        <v>576</v>
      </c>
      <c r="AUQ19" s="913" t="s">
        <v>576</v>
      </c>
      <c r="AUR19" s="933" t="s">
        <v>576</v>
      </c>
      <c r="AUS19" s="933" t="s">
        <v>576</v>
      </c>
      <c r="AUT19" s="933" t="s">
        <v>576</v>
      </c>
      <c r="AUU19" s="933" t="s">
        <v>576</v>
      </c>
      <c r="AUV19" s="933" t="s">
        <v>576</v>
      </c>
      <c r="AUW19" s="933" t="s">
        <v>576</v>
      </c>
      <c r="AUX19" s="933" t="s">
        <v>576</v>
      </c>
      <c r="AUY19" s="933" t="s">
        <v>576</v>
      </c>
      <c r="AUZ19" s="933" t="s">
        <v>576</v>
      </c>
      <c r="AVA19" s="933" t="s">
        <v>576</v>
      </c>
      <c r="AVB19" s="933" t="s">
        <v>576</v>
      </c>
      <c r="AVC19" s="933" t="s">
        <v>576</v>
      </c>
      <c r="AVD19" s="933" t="s">
        <v>576</v>
      </c>
      <c r="AVE19" s="933" t="s">
        <v>576</v>
      </c>
      <c r="AVF19" s="933" t="s">
        <v>576</v>
      </c>
      <c r="AVG19" s="933" t="s">
        <v>576</v>
      </c>
      <c r="AVH19" s="933" t="s">
        <v>576</v>
      </c>
      <c r="AVI19" s="933" t="s">
        <v>576</v>
      </c>
      <c r="AVJ19" s="933" t="s">
        <v>576</v>
      </c>
      <c r="AVK19" s="913" t="s">
        <v>576</v>
      </c>
      <c r="AVL19" s="933" t="s">
        <v>576</v>
      </c>
      <c r="AVM19" s="933" t="s">
        <v>576</v>
      </c>
      <c r="AVN19" s="933" t="s">
        <v>576</v>
      </c>
      <c r="AVO19" s="933" t="s">
        <v>576</v>
      </c>
      <c r="AVP19" s="933" t="s">
        <v>576</v>
      </c>
      <c r="AVQ19" s="933" t="s">
        <v>576</v>
      </c>
      <c r="AVR19" s="933" t="s">
        <v>576</v>
      </c>
      <c r="AVS19" s="933" t="s">
        <v>576</v>
      </c>
      <c r="AVT19" s="933" t="s">
        <v>576</v>
      </c>
      <c r="AVU19" s="933" t="s">
        <v>576</v>
      </c>
      <c r="AVV19" s="933" t="s">
        <v>576</v>
      </c>
      <c r="AVW19" s="933" t="s">
        <v>576</v>
      </c>
      <c r="AVX19" s="933" t="s">
        <v>576</v>
      </c>
      <c r="AVY19" s="933" t="s">
        <v>576</v>
      </c>
      <c r="AVZ19" s="933" t="s">
        <v>576</v>
      </c>
      <c r="AWA19" s="933" t="s">
        <v>576</v>
      </c>
      <c r="AWB19" s="933" t="s">
        <v>576</v>
      </c>
      <c r="AWC19" s="933" t="s">
        <v>576</v>
      </c>
      <c r="AWD19" s="933" t="s">
        <v>576</v>
      </c>
      <c r="AWE19" s="913" t="s">
        <v>576</v>
      </c>
      <c r="AWF19" s="933" t="s">
        <v>576</v>
      </c>
      <c r="AWG19" s="933" t="s">
        <v>576</v>
      </c>
      <c r="AWH19" s="933" t="s">
        <v>576</v>
      </c>
      <c r="AWI19" s="933" t="s">
        <v>576</v>
      </c>
      <c r="AWJ19" s="933" t="s">
        <v>576</v>
      </c>
      <c r="AWK19" s="933" t="s">
        <v>576</v>
      </c>
      <c r="AWL19" s="933" t="s">
        <v>576</v>
      </c>
      <c r="AWM19" s="933" t="s">
        <v>576</v>
      </c>
      <c r="AWN19" s="933" t="s">
        <v>576</v>
      </c>
      <c r="AWO19" s="933" t="s">
        <v>576</v>
      </c>
      <c r="AWP19" s="933" t="s">
        <v>576</v>
      </c>
      <c r="AWQ19" s="933" t="s">
        <v>576</v>
      </c>
      <c r="AWR19" s="933" t="s">
        <v>576</v>
      </c>
      <c r="AWS19" s="933" t="s">
        <v>576</v>
      </c>
      <c r="AWT19" s="933" t="s">
        <v>576</v>
      </c>
      <c r="AWU19" s="933" t="s">
        <v>576</v>
      </c>
      <c r="AWV19" s="933" t="s">
        <v>576</v>
      </c>
      <c r="AWW19" s="933" t="s">
        <v>576</v>
      </c>
      <c r="AWX19" s="933" t="s">
        <v>576</v>
      </c>
      <c r="AWY19" s="913" t="s">
        <v>576</v>
      </c>
      <c r="AWZ19" s="1048">
        <v>1664</v>
      </c>
      <c r="AXA19" s="1048">
        <v>41</v>
      </c>
      <c r="AXB19" s="1048">
        <v>1623</v>
      </c>
      <c r="AXC19" s="1048">
        <v>1259</v>
      </c>
      <c r="AXD19" s="904" t="s">
        <v>3266</v>
      </c>
      <c r="AXE19" s="1040" t="s">
        <v>770</v>
      </c>
      <c r="AXF19" s="1053" t="s">
        <v>770</v>
      </c>
      <c r="AXG19" s="1048">
        <v>1823</v>
      </c>
      <c r="AXH19" s="1048">
        <v>77</v>
      </c>
      <c r="AXI19" s="1048">
        <v>1746</v>
      </c>
      <c r="AXJ19" s="1048">
        <v>1392</v>
      </c>
      <c r="AXK19" s="904">
        <v>0.76357652221612726</v>
      </c>
      <c r="AXL19" s="904">
        <v>0.74399999999999999</v>
      </c>
      <c r="AXM19" s="1074">
        <v>0.78300000000000003</v>
      </c>
      <c r="AXN19" s="1048">
        <v>1801</v>
      </c>
      <c r="AXO19" s="1">
        <v>52</v>
      </c>
      <c r="AXP19" s="1">
        <v>1749</v>
      </c>
      <c r="AXQ19" s="1">
        <v>1421</v>
      </c>
      <c r="AXR19" s="904">
        <v>0.78900610771793445</v>
      </c>
      <c r="AXS19" s="904">
        <v>0.77</v>
      </c>
      <c r="AXT19" s="1057">
        <v>0.80700000000000005</v>
      </c>
    </row>
    <row r="20" spans="1:1320" x14ac:dyDescent="0.2">
      <c r="A20" s="1981"/>
      <c r="B20" s="16" t="s">
        <v>735</v>
      </c>
      <c r="C20" s="974" t="s">
        <v>777</v>
      </c>
      <c r="D20" s="1">
        <v>40</v>
      </c>
      <c r="E20" s="1">
        <v>67</v>
      </c>
      <c r="F20" s="21">
        <v>0.59701492537313428</v>
      </c>
      <c r="G20" s="21">
        <v>0.47741328881114464</v>
      </c>
      <c r="H20" s="21">
        <v>0.70609507220248335</v>
      </c>
      <c r="I20" s="1">
        <v>46</v>
      </c>
      <c r="J20" s="1">
        <v>90</v>
      </c>
      <c r="K20" s="21">
        <v>0.51111111111111107</v>
      </c>
      <c r="L20" s="21">
        <v>0.40951745785285509</v>
      </c>
      <c r="M20" s="21">
        <v>0.61179508380127101</v>
      </c>
      <c r="N20" s="1">
        <v>36</v>
      </c>
      <c r="O20" s="1">
        <v>75</v>
      </c>
      <c r="P20" s="21">
        <v>0.48</v>
      </c>
      <c r="Q20" s="21">
        <v>0.37069111142749078</v>
      </c>
      <c r="R20" s="21">
        <v>0.59125784227182143</v>
      </c>
      <c r="S20" s="1">
        <v>23</v>
      </c>
      <c r="T20" s="1">
        <v>55</v>
      </c>
      <c r="U20" s="21">
        <v>0.41818181818181815</v>
      </c>
      <c r="V20" s="21">
        <v>0.29737765753510359</v>
      </c>
      <c r="W20" s="21">
        <v>0.54966896264769238</v>
      </c>
      <c r="X20" s="1">
        <v>30</v>
      </c>
      <c r="Y20" s="1">
        <v>57</v>
      </c>
      <c r="Z20" s="21">
        <v>0.52631578947368418</v>
      </c>
      <c r="AA20" s="21">
        <v>0.39918016218741181</v>
      </c>
      <c r="AB20" s="21">
        <v>0.65012832018874722</v>
      </c>
      <c r="AC20" s="1">
        <v>38</v>
      </c>
      <c r="AD20" s="1">
        <v>57</v>
      </c>
      <c r="AE20" s="21">
        <v>0.66666666666666663</v>
      </c>
      <c r="AF20" s="21">
        <v>0.53722511580051446</v>
      </c>
      <c r="AG20" s="21">
        <v>0.77506193924849276</v>
      </c>
      <c r="AH20" s="1">
        <v>36</v>
      </c>
      <c r="AI20" s="1">
        <v>53</v>
      </c>
      <c r="AJ20" s="7">
        <v>0.67924528301886788</v>
      </c>
      <c r="AK20" s="7">
        <v>0.54518520149032634</v>
      </c>
      <c r="AL20" s="750">
        <v>0.78907785920864937</v>
      </c>
      <c r="AM20" s="1">
        <v>67</v>
      </c>
      <c r="AN20" s="1">
        <v>2270</v>
      </c>
      <c r="AO20" s="22">
        <v>29.515418502202643</v>
      </c>
      <c r="AP20" s="36">
        <v>22.874043931806401</v>
      </c>
      <c r="AQ20" s="36">
        <v>37.483538162024828</v>
      </c>
      <c r="AR20" s="311" t="s">
        <v>2154</v>
      </c>
      <c r="AS20" s="1">
        <v>90</v>
      </c>
      <c r="AT20" s="1">
        <v>2262</v>
      </c>
      <c r="AU20" s="22">
        <v>39.787798408488065</v>
      </c>
      <c r="AV20" s="36">
        <v>31.994088475289999</v>
      </c>
      <c r="AW20" s="36">
        <v>48.905959235148735</v>
      </c>
      <c r="AX20" s="311" t="s">
        <v>2154</v>
      </c>
      <c r="AY20" s="1">
        <v>75</v>
      </c>
      <c r="AZ20" s="1">
        <v>2305</v>
      </c>
      <c r="BA20" s="22">
        <v>32.537960954446852</v>
      </c>
      <c r="BB20" s="36">
        <v>25.593170369393256</v>
      </c>
      <c r="BC20" s="36">
        <v>40.786615812942628</v>
      </c>
      <c r="BD20" s="311" t="s">
        <v>2154</v>
      </c>
      <c r="BE20" s="1">
        <v>55</v>
      </c>
      <c r="BF20" s="1">
        <v>2276</v>
      </c>
      <c r="BG20" s="22">
        <v>24.165202108963094</v>
      </c>
      <c r="BH20" s="36">
        <v>18.204537333672445</v>
      </c>
      <c r="BI20" s="36">
        <v>31.454332151124504</v>
      </c>
      <c r="BJ20" s="311" t="s">
        <v>2154</v>
      </c>
      <c r="BK20" s="1">
        <v>57</v>
      </c>
      <c r="BL20" s="1">
        <v>2267</v>
      </c>
      <c r="BM20" s="22">
        <v>25.143361270401414</v>
      </c>
      <c r="BN20" s="36">
        <v>19.043336287130455</v>
      </c>
      <c r="BO20" s="36">
        <v>32.576140892352363</v>
      </c>
      <c r="BP20" s="311" t="s">
        <v>2154</v>
      </c>
      <c r="BQ20" s="1">
        <v>57</v>
      </c>
      <c r="BR20" s="1">
        <v>2243</v>
      </c>
      <c r="BS20" s="22">
        <v>25.412394115024519</v>
      </c>
      <c r="BT20" s="36">
        <v>19.247099136390879</v>
      </c>
      <c r="BU20" s="36">
        <v>32.924704147553634</v>
      </c>
      <c r="BV20" s="311" t="s">
        <v>2154</v>
      </c>
      <c r="BW20" s="1">
        <v>53</v>
      </c>
      <c r="BX20" s="1">
        <v>2186</v>
      </c>
      <c r="BY20" s="37">
        <v>24.2451967063129</v>
      </c>
      <c r="BZ20" s="36">
        <v>18.161316071526748</v>
      </c>
      <c r="CA20" s="312">
        <v>31.713314240258111</v>
      </c>
      <c r="CB20" s="968" t="s">
        <v>2154</v>
      </c>
      <c r="CC20" s="314">
        <v>154414</v>
      </c>
      <c r="CD20" s="38">
        <v>155866.70000000001</v>
      </c>
      <c r="CE20" s="38">
        <v>157396.24</v>
      </c>
      <c r="CF20" s="38">
        <v>158930.01999999999</v>
      </c>
      <c r="CG20" s="38">
        <v>160493.09</v>
      </c>
      <c r="CH20" s="38">
        <v>162032.57999999999</v>
      </c>
      <c r="CI20" s="38">
        <v>163576.32999999999</v>
      </c>
      <c r="CJ20" s="38">
        <v>165120.70000000001</v>
      </c>
      <c r="CK20" s="38">
        <v>166681.24</v>
      </c>
      <c r="CL20" s="38">
        <v>168252.94</v>
      </c>
      <c r="CM20" s="38">
        <v>169821.06</v>
      </c>
      <c r="CN20" s="38">
        <v>171393.41</v>
      </c>
      <c r="CO20" s="38">
        <v>172958.77</v>
      </c>
      <c r="CP20" s="38">
        <v>174499.73</v>
      </c>
      <c r="CQ20" s="38">
        <v>176010.66</v>
      </c>
      <c r="CR20" s="38">
        <v>177504.08</v>
      </c>
      <c r="CS20" s="38">
        <v>178970.03</v>
      </c>
      <c r="CT20" s="38">
        <v>180406.59</v>
      </c>
      <c r="CU20" s="38">
        <v>181815.61</v>
      </c>
      <c r="CV20" s="38">
        <v>183207.02</v>
      </c>
      <c r="CW20" s="38">
        <v>184574.32</v>
      </c>
      <c r="CX20" s="38">
        <v>185913.21</v>
      </c>
      <c r="CY20" s="38">
        <v>187221.42</v>
      </c>
      <c r="CZ20" s="38">
        <v>188498.78</v>
      </c>
      <c r="DA20" s="38">
        <v>189751.11</v>
      </c>
      <c r="DB20" s="134">
        <v>190982.67</v>
      </c>
      <c r="DC20" s="945">
        <v>7900</v>
      </c>
      <c r="DD20" s="127">
        <v>7900</v>
      </c>
      <c r="DE20" s="127">
        <v>7900</v>
      </c>
      <c r="DF20" s="127">
        <v>7800</v>
      </c>
      <c r="DG20" s="127">
        <v>7800</v>
      </c>
      <c r="DH20" s="127">
        <v>7900</v>
      </c>
      <c r="DI20" s="127">
        <v>7900</v>
      </c>
      <c r="DJ20" s="127">
        <v>8000</v>
      </c>
      <c r="DK20" s="127">
        <v>8000</v>
      </c>
      <c r="DL20" s="127">
        <v>8000</v>
      </c>
      <c r="DM20" s="127">
        <v>8100</v>
      </c>
      <c r="DN20" s="127">
        <v>8100</v>
      </c>
      <c r="DO20" s="127">
        <v>8100</v>
      </c>
      <c r="DP20" s="127">
        <v>8100</v>
      </c>
      <c r="DQ20" s="127">
        <v>8100</v>
      </c>
      <c r="DR20" s="127">
        <v>8100</v>
      </c>
      <c r="DS20" s="127">
        <v>8100</v>
      </c>
      <c r="DT20" s="127">
        <v>8100</v>
      </c>
      <c r="DU20" s="127">
        <v>8100</v>
      </c>
      <c r="DV20" s="127">
        <v>8100</v>
      </c>
      <c r="DW20" s="127">
        <v>8200</v>
      </c>
      <c r="DX20" s="127">
        <v>8200</v>
      </c>
      <c r="DY20" s="127">
        <v>8200</v>
      </c>
      <c r="DZ20" s="127">
        <v>8300</v>
      </c>
      <c r="EA20" s="127">
        <v>8400</v>
      </c>
      <c r="EB20" s="134">
        <v>8400</v>
      </c>
      <c r="EC20" s="127">
        <v>7700</v>
      </c>
      <c r="ED20" s="127">
        <v>8000</v>
      </c>
      <c r="EE20" s="127">
        <v>8300</v>
      </c>
      <c r="EF20" s="127">
        <v>8600</v>
      </c>
      <c r="EG20" s="127">
        <v>8700</v>
      </c>
      <c r="EH20" s="127">
        <v>8600</v>
      </c>
      <c r="EI20" s="127">
        <v>8600</v>
      </c>
      <c r="EJ20" s="127">
        <v>8500</v>
      </c>
      <c r="EK20" s="127">
        <v>8400</v>
      </c>
      <c r="EL20" s="127">
        <v>8400</v>
      </c>
      <c r="EM20" s="127">
        <v>8500</v>
      </c>
      <c r="EN20" s="127">
        <v>8500</v>
      </c>
      <c r="EO20" s="127">
        <v>8600</v>
      </c>
      <c r="EP20" s="127">
        <v>8600</v>
      </c>
      <c r="EQ20" s="127">
        <v>8600</v>
      </c>
      <c r="ER20" s="127">
        <v>8700</v>
      </c>
      <c r="ES20" s="127">
        <v>8700</v>
      </c>
      <c r="ET20" s="127">
        <v>8700</v>
      </c>
      <c r="EU20" s="127">
        <v>8700</v>
      </c>
      <c r="EV20" s="127">
        <v>8700</v>
      </c>
      <c r="EW20" s="127">
        <v>8700</v>
      </c>
      <c r="EX20" s="127">
        <v>8700</v>
      </c>
      <c r="EY20" s="127">
        <v>8700</v>
      </c>
      <c r="EZ20" s="127">
        <v>8700</v>
      </c>
      <c r="FA20" s="127">
        <v>8700</v>
      </c>
      <c r="FB20" s="134">
        <v>8700</v>
      </c>
      <c r="FC20" s="127">
        <v>7200</v>
      </c>
      <c r="FD20" s="127">
        <v>7400</v>
      </c>
      <c r="FE20" s="127">
        <v>7500</v>
      </c>
      <c r="FF20" s="127">
        <v>7600</v>
      </c>
      <c r="FG20" s="127">
        <v>7900</v>
      </c>
      <c r="FH20" s="127">
        <v>8200</v>
      </c>
      <c r="FI20" s="127">
        <v>8400</v>
      </c>
      <c r="FJ20" s="127">
        <v>8700</v>
      </c>
      <c r="FK20" s="127">
        <v>8900</v>
      </c>
      <c r="FL20" s="127">
        <v>9000</v>
      </c>
      <c r="FM20" s="127">
        <v>9000</v>
      </c>
      <c r="FN20" s="127">
        <v>8900</v>
      </c>
      <c r="FO20" s="127">
        <v>8900</v>
      </c>
      <c r="FP20" s="127">
        <v>8800</v>
      </c>
      <c r="FQ20" s="127">
        <v>8800</v>
      </c>
      <c r="FR20" s="127">
        <v>8800</v>
      </c>
      <c r="FS20" s="127">
        <v>8900</v>
      </c>
      <c r="FT20" s="127">
        <v>9000</v>
      </c>
      <c r="FU20" s="127">
        <v>9000</v>
      </c>
      <c r="FV20" s="127">
        <v>9000</v>
      </c>
      <c r="FW20" s="127">
        <v>9100</v>
      </c>
      <c r="FX20" s="127">
        <v>9100</v>
      </c>
      <c r="FY20" s="127">
        <v>9100</v>
      </c>
      <c r="FZ20" s="127">
        <v>9100</v>
      </c>
      <c r="GA20" s="127">
        <v>9100</v>
      </c>
      <c r="GB20" s="134">
        <v>9100</v>
      </c>
      <c r="GC20" s="127">
        <v>7800</v>
      </c>
      <c r="GD20" s="127">
        <v>7700</v>
      </c>
      <c r="GE20" s="127">
        <v>7600</v>
      </c>
      <c r="GF20" s="127">
        <v>7500</v>
      </c>
      <c r="GG20" s="127">
        <v>7500</v>
      </c>
      <c r="GH20" s="127">
        <v>7500</v>
      </c>
      <c r="GI20" s="127">
        <v>7600</v>
      </c>
      <c r="GJ20" s="127">
        <v>7700</v>
      </c>
      <c r="GK20" s="127">
        <v>7900</v>
      </c>
      <c r="GL20" s="127">
        <v>8100</v>
      </c>
      <c r="GM20" s="127">
        <v>8400</v>
      </c>
      <c r="GN20" s="127">
        <v>8700</v>
      </c>
      <c r="GO20" s="127">
        <v>8900</v>
      </c>
      <c r="GP20" s="127">
        <v>9200</v>
      </c>
      <c r="GQ20" s="127">
        <v>9200</v>
      </c>
      <c r="GR20" s="127">
        <v>9200</v>
      </c>
      <c r="GS20" s="127">
        <v>9100</v>
      </c>
      <c r="GT20" s="127">
        <v>9100</v>
      </c>
      <c r="GU20" s="127">
        <v>9000</v>
      </c>
      <c r="GV20" s="127">
        <v>9000</v>
      </c>
      <c r="GW20" s="127">
        <v>9100</v>
      </c>
      <c r="GX20" s="127">
        <v>9100</v>
      </c>
      <c r="GY20" s="127">
        <v>9200</v>
      </c>
      <c r="GZ20" s="127">
        <v>9200</v>
      </c>
      <c r="HA20" s="127">
        <v>9200</v>
      </c>
      <c r="HB20" s="134">
        <v>9300</v>
      </c>
      <c r="HC20" s="22">
        <v>3.2352941176470589</v>
      </c>
      <c r="HD20" s="36">
        <v>2.8218744427825726</v>
      </c>
      <c r="HE20" s="36">
        <v>3.6922389225240049</v>
      </c>
      <c r="HF20" s="1">
        <v>220</v>
      </c>
      <c r="HG20" s="1">
        <v>68000</v>
      </c>
      <c r="HH20" s="22">
        <v>4.1617647058823524</v>
      </c>
      <c r="HI20" s="36">
        <v>3.6909621937053156</v>
      </c>
      <c r="HJ20" s="36">
        <v>4.6759796495044252</v>
      </c>
      <c r="HK20" s="1">
        <v>283</v>
      </c>
      <c r="HL20" s="1">
        <v>68000</v>
      </c>
      <c r="HM20" s="22">
        <v>3.2940692048646345</v>
      </c>
      <c r="HN20" s="36">
        <v>2.8767852376787091</v>
      </c>
      <c r="HO20" s="36">
        <v>3.7548691293109129</v>
      </c>
      <c r="HP20" s="1">
        <v>224</v>
      </c>
      <c r="HQ20" s="1">
        <v>68001</v>
      </c>
      <c r="HR20" s="22">
        <v>7.2381451706862396</v>
      </c>
      <c r="HS20" s="36">
        <v>6.6156867751286308</v>
      </c>
      <c r="HT20" s="36">
        <v>7.9033891010360406</v>
      </c>
      <c r="HU20" s="1">
        <v>497</v>
      </c>
      <c r="HV20" s="1">
        <v>68664</v>
      </c>
      <c r="HW20" s="22">
        <v>11.215489422732162</v>
      </c>
      <c r="HX20" s="36">
        <v>10.44307884355384</v>
      </c>
      <c r="HY20" s="36">
        <v>12.029908942165124</v>
      </c>
      <c r="HZ20" s="1">
        <v>782</v>
      </c>
      <c r="IA20" s="394">
        <v>69725</v>
      </c>
      <c r="IB20" s="25" t="s">
        <v>576</v>
      </c>
      <c r="IC20" s="25" t="s">
        <v>576</v>
      </c>
      <c r="ID20" s="25" t="s">
        <v>576</v>
      </c>
      <c r="IE20" s="25" t="s">
        <v>576</v>
      </c>
      <c r="IF20" s="25" t="s">
        <v>576</v>
      </c>
      <c r="IG20" s="22">
        <v>0.74647887323943662</v>
      </c>
      <c r="IH20" s="36">
        <v>0.55916390045573894</v>
      </c>
      <c r="II20" s="36">
        <v>0.97641274548174983</v>
      </c>
      <c r="IJ20" s="1">
        <v>53</v>
      </c>
      <c r="IK20" s="1">
        <v>71000</v>
      </c>
      <c r="IL20" s="22">
        <v>1.0498075352851977</v>
      </c>
      <c r="IM20" s="36">
        <v>0.8214097411960275</v>
      </c>
      <c r="IN20" s="36">
        <v>1.3220588481957591</v>
      </c>
      <c r="IO20" s="1">
        <v>72</v>
      </c>
      <c r="IP20" s="1">
        <v>68584</v>
      </c>
      <c r="IQ20" s="22">
        <v>1.0340207386694629</v>
      </c>
      <c r="IR20" s="36">
        <v>0.80757877569758585</v>
      </c>
      <c r="IS20" s="36">
        <v>1.3042764637524848</v>
      </c>
      <c r="IT20" s="1">
        <v>71</v>
      </c>
      <c r="IU20" s="1">
        <v>68664</v>
      </c>
      <c r="IV20" s="22">
        <v>1.153518953758309</v>
      </c>
      <c r="IW20" s="36">
        <v>0.91466878997289747</v>
      </c>
      <c r="IX20" s="36">
        <v>1.4356541889671459</v>
      </c>
      <c r="IY20" s="1">
        <v>80</v>
      </c>
      <c r="IZ20" s="394">
        <v>69353</v>
      </c>
      <c r="JA20" s="26">
        <v>1.4705882352941175</v>
      </c>
      <c r="JB20" s="39">
        <v>1.1965292831018108</v>
      </c>
      <c r="JC20" s="39">
        <v>1.7886293204768584</v>
      </c>
      <c r="JD20" s="1">
        <v>100</v>
      </c>
      <c r="JE20" s="1">
        <v>68000</v>
      </c>
      <c r="JF20" s="26">
        <v>1.8169014084507042</v>
      </c>
      <c r="JG20" s="39">
        <v>1.516913080588542</v>
      </c>
      <c r="JH20" s="39">
        <v>2.1588534733328251</v>
      </c>
      <c r="JI20" s="1">
        <v>129</v>
      </c>
      <c r="JJ20" s="1">
        <v>71000</v>
      </c>
      <c r="JK20" s="26">
        <v>1.589291963140091</v>
      </c>
      <c r="JL20" s="39">
        <v>1.3049740747941183</v>
      </c>
      <c r="JM20" s="39">
        <v>1.9171591271642832</v>
      </c>
      <c r="JN20" s="1">
        <v>109</v>
      </c>
      <c r="JO20" s="1">
        <v>68584</v>
      </c>
      <c r="JP20" s="26">
        <v>2.7816614237446116</v>
      </c>
      <c r="JQ20" s="39">
        <v>2.4011415617323779</v>
      </c>
      <c r="JR20" s="39">
        <v>3.20535444931512</v>
      </c>
      <c r="JS20" s="1">
        <v>191</v>
      </c>
      <c r="JT20" s="1">
        <v>68664</v>
      </c>
      <c r="JU20" s="26">
        <v>3.2875290182111803</v>
      </c>
      <c r="JV20" s="39">
        <v>2.8746186185571294</v>
      </c>
      <c r="JW20" s="39">
        <v>3.7430989076894501</v>
      </c>
      <c r="JX20" s="1">
        <v>228</v>
      </c>
      <c r="JY20" s="394">
        <v>69353</v>
      </c>
      <c r="JZ20" s="21">
        <v>0.46368352788586253</v>
      </c>
      <c r="KA20" s="21">
        <v>0.43891441899559369</v>
      </c>
      <c r="KB20" s="21">
        <v>0.48863313165333017</v>
      </c>
      <c r="KC20" s="1">
        <v>715</v>
      </c>
      <c r="KD20" s="1">
        <v>1542</v>
      </c>
      <c r="KE20" s="21">
        <v>0.55947136563876654</v>
      </c>
      <c r="KF20" s="21">
        <v>0.53494728540455549</v>
      </c>
      <c r="KG20" s="21">
        <v>0.58370859145837573</v>
      </c>
      <c r="KH20" s="1">
        <v>889</v>
      </c>
      <c r="KI20" s="1">
        <v>1589</v>
      </c>
      <c r="KJ20" s="21">
        <v>0.57684761281883579</v>
      </c>
      <c r="KK20" s="21">
        <v>0.55192118261092704</v>
      </c>
      <c r="KL20" s="21">
        <v>0.60138886693640148</v>
      </c>
      <c r="KM20" s="1">
        <v>882</v>
      </c>
      <c r="KN20" s="1">
        <v>1529</v>
      </c>
      <c r="KO20" s="21">
        <v>0.65209471766848814</v>
      </c>
      <c r="KP20" s="21">
        <v>0.62876171040078133</v>
      </c>
      <c r="KQ20" s="21">
        <v>0.67471988519586545</v>
      </c>
      <c r="KR20" s="1">
        <v>1074</v>
      </c>
      <c r="KS20" s="914">
        <v>1647</v>
      </c>
      <c r="KT20" s="910">
        <v>0.70099999999999996</v>
      </c>
      <c r="KU20" s="910">
        <v>0.67900000000000005</v>
      </c>
      <c r="KV20" s="910">
        <v>0.72299999999999998</v>
      </c>
      <c r="KW20" s="914">
        <v>1193</v>
      </c>
      <c r="KX20" s="913">
        <v>1701</v>
      </c>
      <c r="KY20" s="943" t="s">
        <v>576</v>
      </c>
      <c r="KZ20" s="9" t="s">
        <v>576</v>
      </c>
      <c r="LA20" s="9" t="s">
        <v>576</v>
      </c>
      <c r="LB20" s="9" t="s">
        <v>576</v>
      </c>
      <c r="LC20" s="9" t="s">
        <v>576</v>
      </c>
      <c r="LD20" s="9" t="s">
        <v>576</v>
      </c>
      <c r="LE20" s="9" t="s">
        <v>576</v>
      </c>
      <c r="LF20" s="9" t="s">
        <v>576</v>
      </c>
      <c r="LG20" s="9" t="s">
        <v>576</v>
      </c>
      <c r="LH20" s="9" t="s">
        <v>576</v>
      </c>
      <c r="LI20" s="9" t="s">
        <v>576</v>
      </c>
      <c r="LJ20" s="9" t="s">
        <v>576</v>
      </c>
      <c r="LK20" s="9" t="s">
        <v>576</v>
      </c>
      <c r="LL20" s="9" t="s">
        <v>576</v>
      </c>
      <c r="LM20" s="9" t="s">
        <v>576</v>
      </c>
      <c r="LN20" s="9" t="s">
        <v>576</v>
      </c>
      <c r="LO20" s="9" t="s">
        <v>576</v>
      </c>
      <c r="LP20" s="9" t="s">
        <v>576</v>
      </c>
      <c r="LQ20" s="9" t="s">
        <v>576</v>
      </c>
      <c r="LR20" s="9" t="s">
        <v>576</v>
      </c>
      <c r="LS20" s="9" t="s">
        <v>576</v>
      </c>
      <c r="LT20" s="9" t="s">
        <v>576</v>
      </c>
      <c r="LU20" s="9" t="s">
        <v>576</v>
      </c>
      <c r="LV20" s="9" t="s">
        <v>576</v>
      </c>
      <c r="LW20" s="9" t="s">
        <v>576</v>
      </c>
      <c r="LX20" s="9" t="s">
        <v>576</v>
      </c>
      <c r="LY20" s="9" t="s">
        <v>576</v>
      </c>
      <c r="LZ20" s="9" t="s">
        <v>576</v>
      </c>
      <c r="MA20" s="9" t="s">
        <v>576</v>
      </c>
      <c r="MB20" s="9" t="s">
        <v>576</v>
      </c>
      <c r="MC20" s="9" t="s">
        <v>576</v>
      </c>
      <c r="MD20" s="9" t="s">
        <v>576</v>
      </c>
      <c r="ME20" s="9" t="s">
        <v>576</v>
      </c>
      <c r="MF20" s="9" t="s">
        <v>576</v>
      </c>
      <c r="MG20" s="9" t="s">
        <v>576</v>
      </c>
      <c r="MH20" s="9" t="s">
        <v>576</v>
      </c>
      <c r="MI20" s="9" t="s">
        <v>576</v>
      </c>
      <c r="MJ20" s="9" t="s">
        <v>576</v>
      </c>
      <c r="MK20" s="9" t="s">
        <v>576</v>
      </c>
      <c r="ML20" s="9" t="s">
        <v>576</v>
      </c>
      <c r="MM20" s="9" t="s">
        <v>576</v>
      </c>
      <c r="MN20" s="9" t="s">
        <v>576</v>
      </c>
      <c r="MO20" s="9" t="s">
        <v>576</v>
      </c>
      <c r="MP20" s="9" t="s">
        <v>576</v>
      </c>
      <c r="MQ20" s="9" t="s">
        <v>576</v>
      </c>
      <c r="MR20" s="9" t="s">
        <v>576</v>
      </c>
      <c r="MS20" s="9" t="s">
        <v>576</v>
      </c>
      <c r="MT20" s="9" t="s">
        <v>576</v>
      </c>
      <c r="MU20" s="9" t="s">
        <v>576</v>
      </c>
      <c r="MV20" s="9" t="s">
        <v>576</v>
      </c>
      <c r="MW20" s="9" t="s">
        <v>576</v>
      </c>
      <c r="MX20" s="9" t="s">
        <v>576</v>
      </c>
      <c r="MY20" s="9" t="s">
        <v>576</v>
      </c>
      <c r="MZ20" s="9" t="s">
        <v>576</v>
      </c>
      <c r="NA20" s="9" t="s">
        <v>576</v>
      </c>
      <c r="NB20" s="9" t="s">
        <v>576</v>
      </c>
      <c r="NC20" s="9" t="s">
        <v>576</v>
      </c>
      <c r="ND20" s="9" t="s">
        <v>576</v>
      </c>
      <c r="NE20" s="9" t="s">
        <v>576</v>
      </c>
      <c r="NF20" s="9" t="s">
        <v>576</v>
      </c>
      <c r="NG20" s="9" t="s">
        <v>576</v>
      </c>
      <c r="NH20" s="9" t="s">
        <v>576</v>
      </c>
      <c r="NI20" s="9" t="s">
        <v>576</v>
      </c>
      <c r="NJ20" s="9" t="s">
        <v>576</v>
      </c>
      <c r="NK20" s="9" t="s">
        <v>576</v>
      </c>
      <c r="NL20" s="9" t="s">
        <v>576</v>
      </c>
      <c r="NM20" s="9" t="s">
        <v>576</v>
      </c>
      <c r="NN20" s="9" t="s">
        <v>576</v>
      </c>
      <c r="NO20" s="9" t="s">
        <v>576</v>
      </c>
      <c r="NP20" s="9" t="s">
        <v>576</v>
      </c>
      <c r="NQ20" s="9" t="s">
        <v>576</v>
      </c>
      <c r="NR20" s="9" t="s">
        <v>576</v>
      </c>
      <c r="NS20" s="9" t="s">
        <v>576</v>
      </c>
      <c r="NT20" s="9" t="s">
        <v>576</v>
      </c>
      <c r="NU20" s="9" t="s">
        <v>576</v>
      </c>
      <c r="NV20" s="9" t="s">
        <v>576</v>
      </c>
      <c r="NW20" s="9" t="s">
        <v>576</v>
      </c>
      <c r="NX20" s="9" t="s">
        <v>576</v>
      </c>
      <c r="NY20" s="9" t="s">
        <v>576</v>
      </c>
      <c r="NZ20" s="9" t="s">
        <v>576</v>
      </c>
      <c r="OA20" s="9" t="s">
        <v>576</v>
      </c>
      <c r="OB20" s="9" t="s">
        <v>576</v>
      </c>
      <c r="OC20" s="9" t="s">
        <v>576</v>
      </c>
      <c r="OD20" s="9" t="s">
        <v>576</v>
      </c>
      <c r="OE20" s="9" t="s">
        <v>576</v>
      </c>
      <c r="OF20" s="9" t="s">
        <v>576</v>
      </c>
      <c r="OG20" s="9" t="s">
        <v>576</v>
      </c>
      <c r="OH20" s="967" t="s">
        <v>576</v>
      </c>
      <c r="OI20" s="1" t="s">
        <v>576</v>
      </c>
      <c r="OJ20" s="1" t="s">
        <v>576</v>
      </c>
      <c r="OK20" s="1" t="s">
        <v>576</v>
      </c>
      <c r="OL20" s="1" t="s">
        <v>576</v>
      </c>
      <c r="OM20" s="1" t="s">
        <v>576</v>
      </c>
      <c r="ON20" s="1" t="s">
        <v>576</v>
      </c>
      <c r="OO20" s="1" t="s">
        <v>576</v>
      </c>
      <c r="OP20" s="1" t="s">
        <v>576</v>
      </c>
      <c r="OQ20" s="1" t="s">
        <v>576</v>
      </c>
      <c r="OR20" s="1" t="s">
        <v>576</v>
      </c>
      <c r="OS20" s="1" t="s">
        <v>576</v>
      </c>
      <c r="OT20" s="1" t="s">
        <v>576</v>
      </c>
      <c r="OU20" s="1" t="s">
        <v>576</v>
      </c>
      <c r="OV20" s="1" t="s">
        <v>576</v>
      </c>
      <c r="OW20" s="1" t="s">
        <v>576</v>
      </c>
      <c r="OX20" s="1" t="s">
        <v>576</v>
      </c>
      <c r="OY20" s="1" t="s">
        <v>576</v>
      </c>
      <c r="OZ20" s="1" t="s">
        <v>576</v>
      </c>
      <c r="PA20" s="1" t="s">
        <v>576</v>
      </c>
      <c r="PB20" s="1" t="s">
        <v>576</v>
      </c>
      <c r="PC20" s="1" t="s">
        <v>576</v>
      </c>
      <c r="PD20" s="1" t="s">
        <v>576</v>
      </c>
      <c r="PE20" s="1" t="s">
        <v>576</v>
      </c>
      <c r="PF20" s="1" t="s">
        <v>576</v>
      </c>
      <c r="PG20" s="1" t="s">
        <v>576</v>
      </c>
      <c r="PH20" s="1" t="s">
        <v>576</v>
      </c>
      <c r="PI20" s="1" t="s">
        <v>576</v>
      </c>
      <c r="PJ20" s="1" t="s">
        <v>576</v>
      </c>
      <c r="PK20" s="1" t="s">
        <v>576</v>
      </c>
      <c r="PL20" s="914" t="s">
        <v>576</v>
      </c>
      <c r="PM20" s="914" t="s">
        <v>576</v>
      </c>
      <c r="PN20" s="914" t="s">
        <v>576</v>
      </c>
      <c r="PO20" s="914" t="s">
        <v>576</v>
      </c>
      <c r="PP20" s="914" t="s">
        <v>576</v>
      </c>
      <c r="PQ20" s="913" t="s">
        <v>576</v>
      </c>
      <c r="PR20" s="1">
        <v>722</v>
      </c>
      <c r="PS20" s="1">
        <v>1471</v>
      </c>
      <c r="PT20" s="21">
        <v>0.49082256968048904</v>
      </c>
      <c r="PU20" s="21">
        <v>0.46533283231418604</v>
      </c>
      <c r="PV20" s="21">
        <v>0.51636011519653169</v>
      </c>
      <c r="PW20" s="1">
        <v>757</v>
      </c>
      <c r="PX20" s="1">
        <v>1448</v>
      </c>
      <c r="PY20" s="21">
        <v>0.52279005524861899</v>
      </c>
      <c r="PZ20" s="21">
        <v>0.49703715240496699</v>
      </c>
      <c r="QA20" s="21">
        <v>0.548422356688823</v>
      </c>
      <c r="QB20" s="1">
        <v>744</v>
      </c>
      <c r="QC20" s="1">
        <v>1408</v>
      </c>
      <c r="QD20" s="21">
        <v>0.52840909090909105</v>
      </c>
      <c r="QE20" s="21">
        <v>0.50229275764089698</v>
      </c>
      <c r="QF20" s="750">
        <v>0.55437082841558794</v>
      </c>
      <c r="QG20" s="838" t="s">
        <v>576</v>
      </c>
      <c r="QH20" s="838" t="s">
        <v>576</v>
      </c>
      <c r="QI20" s="838" t="s">
        <v>576</v>
      </c>
      <c r="QJ20" s="838" t="s">
        <v>576</v>
      </c>
      <c r="QK20" s="838" t="s">
        <v>576</v>
      </c>
      <c r="QL20" s="838" t="s">
        <v>576</v>
      </c>
      <c r="QM20" s="838" t="s">
        <v>576</v>
      </c>
      <c r="QN20" s="838" t="s">
        <v>576</v>
      </c>
      <c r="QO20" s="838" t="s">
        <v>576</v>
      </c>
      <c r="QP20" s="838" t="s">
        <v>576</v>
      </c>
      <c r="QQ20" s="838" t="s">
        <v>576</v>
      </c>
      <c r="QR20" s="838" t="s">
        <v>576</v>
      </c>
      <c r="QS20" s="838" t="s">
        <v>576</v>
      </c>
      <c r="QT20" s="838" t="s">
        <v>576</v>
      </c>
      <c r="QU20" s="838" t="s">
        <v>576</v>
      </c>
      <c r="QV20" s="838" t="s">
        <v>576</v>
      </c>
      <c r="QW20" s="838" t="s">
        <v>576</v>
      </c>
      <c r="QX20" s="838" t="s">
        <v>576</v>
      </c>
      <c r="QY20" s="838" t="s">
        <v>576</v>
      </c>
      <c r="QZ20" s="838" t="s">
        <v>576</v>
      </c>
      <c r="RA20" s="750" t="s">
        <v>576</v>
      </c>
      <c r="RB20" s="25" t="s">
        <v>576</v>
      </c>
      <c r="RC20" s="1" t="s">
        <v>576</v>
      </c>
      <c r="RD20" s="1" t="s">
        <v>576</v>
      </c>
      <c r="RE20" s="1" t="s">
        <v>576</v>
      </c>
      <c r="RF20" s="1" t="s">
        <v>576</v>
      </c>
      <c r="RG20" s="1" t="s">
        <v>576</v>
      </c>
      <c r="RH20" s="1" t="s">
        <v>576</v>
      </c>
      <c r="RI20" s="1" t="s">
        <v>576</v>
      </c>
      <c r="RJ20" s="1" t="s">
        <v>576</v>
      </c>
      <c r="RK20" s="1" t="s">
        <v>576</v>
      </c>
      <c r="RL20" s="1" t="s">
        <v>576</v>
      </c>
      <c r="RM20" s="1" t="s">
        <v>576</v>
      </c>
      <c r="RN20" s="1" t="s">
        <v>576</v>
      </c>
      <c r="RO20" s="1" t="s">
        <v>576</v>
      </c>
      <c r="RP20" s="1" t="s">
        <v>576</v>
      </c>
      <c r="RQ20" s="1" t="s">
        <v>576</v>
      </c>
      <c r="RR20" s="1" t="s">
        <v>576</v>
      </c>
      <c r="RS20" s="1" t="s">
        <v>576</v>
      </c>
      <c r="RT20" s="1" t="s">
        <v>576</v>
      </c>
      <c r="RU20" s="1" t="s">
        <v>576</v>
      </c>
      <c r="RV20" s="394" t="s">
        <v>576</v>
      </c>
      <c r="RW20" s="1" t="s">
        <v>576</v>
      </c>
      <c r="RX20" s="1" t="s">
        <v>576</v>
      </c>
      <c r="RY20" s="1" t="s">
        <v>576</v>
      </c>
      <c r="RZ20" s="1" t="s">
        <v>576</v>
      </c>
      <c r="SA20" s="1" t="s">
        <v>576</v>
      </c>
      <c r="SB20" s="1" t="s">
        <v>576</v>
      </c>
      <c r="SC20" s="1" t="s">
        <v>576</v>
      </c>
      <c r="SD20" s="1" t="s">
        <v>576</v>
      </c>
      <c r="SE20" s="1" t="s">
        <v>576</v>
      </c>
      <c r="SF20" s="1" t="s">
        <v>576</v>
      </c>
      <c r="SG20" s="1" t="s">
        <v>576</v>
      </c>
      <c r="SH20" s="1" t="s">
        <v>576</v>
      </c>
      <c r="SI20" s="1" t="s">
        <v>576</v>
      </c>
      <c r="SJ20" s="1" t="s">
        <v>576</v>
      </c>
      <c r="SK20" s="1" t="s">
        <v>576</v>
      </c>
      <c r="SL20" s="1" t="s">
        <v>576</v>
      </c>
      <c r="SM20" s="1" t="s">
        <v>576</v>
      </c>
      <c r="SN20" s="1" t="s">
        <v>576</v>
      </c>
      <c r="SO20" s="1" t="s">
        <v>576</v>
      </c>
      <c r="SP20" s="1" t="s">
        <v>576</v>
      </c>
      <c r="SQ20" s="394" t="s">
        <v>576</v>
      </c>
      <c r="SR20" s="1" t="s">
        <v>576</v>
      </c>
      <c r="SS20" s="1" t="s">
        <v>576</v>
      </c>
      <c r="ST20" s="1" t="s">
        <v>576</v>
      </c>
      <c r="SU20" s="1" t="s">
        <v>576</v>
      </c>
      <c r="SV20" s="1" t="s">
        <v>576</v>
      </c>
      <c r="SW20" s="1" t="s">
        <v>576</v>
      </c>
      <c r="SX20" s="1" t="s">
        <v>576</v>
      </c>
      <c r="SY20" s="1" t="s">
        <v>576</v>
      </c>
      <c r="SZ20" s="1" t="s">
        <v>576</v>
      </c>
      <c r="TA20" s="1" t="s">
        <v>576</v>
      </c>
      <c r="TB20" s="1" t="s">
        <v>576</v>
      </c>
      <c r="TC20" s="1" t="s">
        <v>576</v>
      </c>
      <c r="TD20" s="1" t="s">
        <v>576</v>
      </c>
      <c r="TE20" s="1" t="s">
        <v>576</v>
      </c>
      <c r="TF20" s="1" t="s">
        <v>576</v>
      </c>
      <c r="TG20" s="1" t="s">
        <v>576</v>
      </c>
      <c r="TH20" s="1" t="s">
        <v>576</v>
      </c>
      <c r="TI20" s="1" t="s">
        <v>576</v>
      </c>
      <c r="TJ20" s="1" t="s">
        <v>576</v>
      </c>
      <c r="TK20" s="1" t="s">
        <v>576</v>
      </c>
      <c r="TL20" s="394" t="s">
        <v>576</v>
      </c>
      <c r="TM20" s="26">
        <v>1526.4213181553587</v>
      </c>
      <c r="TN20" s="27">
        <v>1337.8727775641501</v>
      </c>
      <c r="TO20" s="27">
        <v>1734.0984833635605</v>
      </c>
      <c r="TP20" s="1">
        <v>236</v>
      </c>
      <c r="TQ20" s="394">
        <v>15461</v>
      </c>
      <c r="TR20" s="26">
        <v>1311.2848007234675</v>
      </c>
      <c r="TS20" s="27">
        <v>1137.0950586055312</v>
      </c>
      <c r="TT20" s="27">
        <v>1504.610010180709</v>
      </c>
      <c r="TU20" s="1">
        <v>203</v>
      </c>
      <c r="TV20" s="394">
        <v>15481</v>
      </c>
      <c r="TW20" s="26">
        <v>1562.9070070330815</v>
      </c>
      <c r="TX20" s="27">
        <v>1371.4139625773703</v>
      </c>
      <c r="TY20" s="27">
        <v>1773.6560655697929</v>
      </c>
      <c r="TZ20" s="1">
        <v>240</v>
      </c>
      <c r="UA20" s="394">
        <v>15356</v>
      </c>
      <c r="UB20" s="26">
        <v>1742.459243614283</v>
      </c>
      <c r="UC20" s="27">
        <v>1538.5903554306483</v>
      </c>
      <c r="UD20" s="27">
        <v>1965.8256363037844</v>
      </c>
      <c r="UE20" s="3">
        <v>264</v>
      </c>
      <c r="UF20" s="394">
        <v>15151</v>
      </c>
      <c r="UG20" s="26">
        <v>1460.0027162841234</v>
      </c>
      <c r="UH20" s="27">
        <v>1271.355690950337</v>
      </c>
      <c r="UI20" s="27">
        <v>1668.7533447522433</v>
      </c>
      <c r="UJ20" s="3">
        <v>215</v>
      </c>
      <c r="UK20" s="394">
        <v>14726</v>
      </c>
      <c r="UL20" s="26">
        <v>1965.1806911105248</v>
      </c>
      <c r="UM20" s="27">
        <v>1662.3101303977321</v>
      </c>
      <c r="UN20" s="27">
        <v>2307.2703035473178</v>
      </c>
      <c r="UO20" s="3">
        <v>149</v>
      </c>
      <c r="UP20" s="394">
        <v>7582</v>
      </c>
      <c r="UQ20" s="26">
        <v>1764.6278360090223</v>
      </c>
      <c r="UR20" s="27">
        <v>1477.4860110675941</v>
      </c>
      <c r="US20" s="27">
        <v>2091.2834526867268</v>
      </c>
      <c r="UT20" s="3">
        <v>133</v>
      </c>
      <c r="UU20" s="394">
        <v>7537</v>
      </c>
      <c r="UV20" s="26">
        <v>1889.3206485327617</v>
      </c>
      <c r="UW20" s="27">
        <v>1590.3503560541455</v>
      </c>
      <c r="UX20" s="27">
        <v>2228.1646555439847</v>
      </c>
      <c r="UY20" s="3">
        <v>141</v>
      </c>
      <c r="UZ20" s="394">
        <v>7463</v>
      </c>
      <c r="VA20" s="26">
        <v>2313.3116883116886</v>
      </c>
      <c r="VB20" s="27">
        <v>1979.5729687226558</v>
      </c>
      <c r="VC20" s="27">
        <v>2687.2070644276982</v>
      </c>
      <c r="VD20" s="3">
        <v>171</v>
      </c>
      <c r="VE20" s="394">
        <v>7392</v>
      </c>
      <c r="VF20" s="26">
        <v>1857.0231778832726</v>
      </c>
      <c r="VG20" s="27">
        <v>1554.8467000022979</v>
      </c>
      <c r="VH20" s="27">
        <v>2200.7823768360595</v>
      </c>
      <c r="VI20" s="3">
        <v>133</v>
      </c>
      <c r="VJ20" s="394">
        <v>7162</v>
      </c>
      <c r="VK20" s="26">
        <v>1104.2010407412108</v>
      </c>
      <c r="VL20" s="27">
        <v>884.41976819164483</v>
      </c>
      <c r="VM20" s="27">
        <v>1362.0279043346088</v>
      </c>
      <c r="VN20" s="3">
        <v>87</v>
      </c>
      <c r="VO20" s="394">
        <v>7879</v>
      </c>
      <c r="VP20" s="26">
        <v>881.16817724068483</v>
      </c>
      <c r="VQ20" s="27">
        <v>686.91382311109624</v>
      </c>
      <c r="VR20" s="27">
        <v>1113.3029812693724</v>
      </c>
      <c r="VS20" s="3">
        <v>70</v>
      </c>
      <c r="VT20" s="394">
        <v>7944</v>
      </c>
      <c r="VU20" s="26">
        <v>1254.2759407069557</v>
      </c>
      <c r="VV20" s="27">
        <v>1019.4135924768198</v>
      </c>
      <c r="VW20" s="27">
        <v>1527.0359527829146</v>
      </c>
      <c r="VX20" s="3">
        <v>99</v>
      </c>
      <c r="VY20" s="394">
        <v>7893</v>
      </c>
      <c r="VZ20" s="26">
        <v>1198.6080680500063</v>
      </c>
      <c r="WA20" s="27">
        <v>967.43140511985223</v>
      </c>
      <c r="WB20" s="27">
        <v>1468.3758606177685</v>
      </c>
      <c r="WC20" s="3">
        <v>93</v>
      </c>
      <c r="WD20" s="394">
        <v>7759</v>
      </c>
      <c r="WE20" s="26">
        <v>1084.0824960338446</v>
      </c>
      <c r="WF20" s="27">
        <v>862.20298080254327</v>
      </c>
      <c r="WG20" s="27">
        <v>1345.6322202018528</v>
      </c>
      <c r="WH20" s="3">
        <v>82</v>
      </c>
      <c r="WI20" s="394">
        <v>7564</v>
      </c>
      <c r="WJ20" s="25" t="s">
        <v>576</v>
      </c>
      <c r="WK20" s="1" t="s">
        <v>576</v>
      </c>
      <c r="WL20" s="1" t="s">
        <v>576</v>
      </c>
      <c r="WM20" s="1" t="s">
        <v>576</v>
      </c>
      <c r="WN20" s="1" t="s">
        <v>576</v>
      </c>
      <c r="WO20" s="1" t="s">
        <v>576</v>
      </c>
      <c r="WP20" s="1" t="s">
        <v>576</v>
      </c>
      <c r="WQ20" s="1" t="s">
        <v>576</v>
      </c>
      <c r="WR20" s="1" t="s">
        <v>576</v>
      </c>
      <c r="WS20" s="1" t="s">
        <v>576</v>
      </c>
      <c r="WT20" s="1" t="s">
        <v>576</v>
      </c>
      <c r="WU20" s="1" t="s">
        <v>576</v>
      </c>
      <c r="WV20" s="1" t="s">
        <v>576</v>
      </c>
      <c r="WW20" s="1" t="s">
        <v>576</v>
      </c>
      <c r="WX20" s="1" t="s">
        <v>576</v>
      </c>
      <c r="WY20" s="1" t="s">
        <v>576</v>
      </c>
      <c r="WZ20" s="1" t="s">
        <v>576</v>
      </c>
      <c r="XA20" s="1" t="s">
        <v>576</v>
      </c>
      <c r="XB20" s="1" t="s">
        <v>576</v>
      </c>
      <c r="XC20" s="1" t="s">
        <v>576</v>
      </c>
      <c r="XD20" s="1" t="s">
        <v>576</v>
      </c>
      <c r="XE20" s="1" t="s">
        <v>576</v>
      </c>
      <c r="XF20" s="1" t="s">
        <v>576</v>
      </c>
      <c r="XG20" s="1" t="s">
        <v>576</v>
      </c>
      <c r="XH20" s="1" t="s">
        <v>576</v>
      </c>
      <c r="XI20" s="1" t="s">
        <v>576</v>
      </c>
      <c r="XJ20" s="1" t="s">
        <v>576</v>
      </c>
      <c r="XK20" s="1" t="s">
        <v>576</v>
      </c>
      <c r="XL20" s="1" t="s">
        <v>576</v>
      </c>
      <c r="XM20" s="394" t="s">
        <v>576</v>
      </c>
      <c r="XN20" s="22">
        <v>96.387924323121979</v>
      </c>
      <c r="XO20" s="27">
        <v>76.190654331920882</v>
      </c>
      <c r="XP20" s="27">
        <v>120.29649178956511</v>
      </c>
      <c r="XQ20" s="6">
        <v>78</v>
      </c>
      <c r="XR20" s="6">
        <v>80923</v>
      </c>
      <c r="XS20" s="22">
        <v>98.329640785641388</v>
      </c>
      <c r="XT20" s="27">
        <v>77.848502600874838</v>
      </c>
      <c r="XU20" s="27">
        <v>122.54807095252262</v>
      </c>
      <c r="XV20" s="6">
        <v>79</v>
      </c>
      <c r="XW20" s="6">
        <v>80342</v>
      </c>
      <c r="XX20" s="22">
        <v>67.617485380849217</v>
      </c>
      <c r="XY20" s="27">
        <v>50.796336099654084</v>
      </c>
      <c r="XZ20" s="27">
        <v>88.226150929378178</v>
      </c>
      <c r="YA20" s="6">
        <v>54</v>
      </c>
      <c r="YB20" s="6">
        <v>79861</v>
      </c>
      <c r="YC20" s="22">
        <v>55.16549648946841</v>
      </c>
      <c r="YD20" s="27">
        <v>40.08333420028125</v>
      </c>
      <c r="YE20" s="27">
        <v>74.057104162873316</v>
      </c>
      <c r="YF20" s="6">
        <v>44</v>
      </c>
      <c r="YG20" s="6">
        <v>79760</v>
      </c>
      <c r="YH20" s="22">
        <v>34.896618766903053</v>
      </c>
      <c r="YI20" s="27">
        <v>23.188549741213567</v>
      </c>
      <c r="YJ20" s="27">
        <v>50.435330263180568</v>
      </c>
      <c r="YK20" s="6">
        <v>28</v>
      </c>
      <c r="YL20" s="6">
        <v>80237</v>
      </c>
      <c r="YM20" s="22">
        <v>35.787447244366561</v>
      </c>
      <c r="YN20" s="27">
        <v>23.967415082000066</v>
      </c>
      <c r="YO20" s="27">
        <v>51.396743883538505</v>
      </c>
      <c r="YP20" s="6">
        <v>29</v>
      </c>
      <c r="YQ20" s="6">
        <v>81034</v>
      </c>
      <c r="YR20" s="22">
        <v>32.933255269320838</v>
      </c>
      <c r="YS20" s="27">
        <v>21.703222740735722</v>
      </c>
      <c r="YT20" s="27">
        <v>47.916157354071636</v>
      </c>
      <c r="YU20" s="6">
        <v>27</v>
      </c>
      <c r="YV20" s="6">
        <v>81984</v>
      </c>
      <c r="YW20" s="37">
        <v>37.492592189446441</v>
      </c>
      <c r="YX20" s="27">
        <v>25.474397372061791</v>
      </c>
      <c r="YY20" s="27">
        <v>53.217741861384759</v>
      </c>
      <c r="YZ20" s="6">
        <v>31</v>
      </c>
      <c r="ZA20" s="966">
        <v>82683</v>
      </c>
      <c r="ZB20" s="901">
        <v>15610</v>
      </c>
      <c r="ZC20" s="906">
        <v>4.4999999999999998E-2</v>
      </c>
      <c r="ZD20" s="906">
        <v>3.6000000000000004E-2</v>
      </c>
      <c r="ZE20" s="906">
        <v>9.0000000000000011E-3</v>
      </c>
      <c r="ZF20" s="901">
        <v>1641</v>
      </c>
      <c r="ZG20" s="906">
        <v>0.105</v>
      </c>
      <c r="ZH20" s="901">
        <v>15580</v>
      </c>
      <c r="ZI20" s="906">
        <v>4.8000000000000001E-2</v>
      </c>
      <c r="ZJ20" s="906">
        <v>3.7999999999999999E-2</v>
      </c>
      <c r="ZK20" s="906">
        <v>0.01</v>
      </c>
      <c r="ZL20" s="901">
        <v>680</v>
      </c>
      <c r="ZM20" s="900">
        <v>4.3645699614890884E-2</v>
      </c>
      <c r="ZN20" s="901">
        <v>15400</v>
      </c>
      <c r="ZO20" s="906">
        <v>4.6438979568679296E-2</v>
      </c>
      <c r="ZP20" s="906">
        <v>3.6862172766295838E-2</v>
      </c>
      <c r="ZQ20" s="906">
        <v>9.576806802383455E-3</v>
      </c>
      <c r="ZR20" s="901">
        <v>639</v>
      </c>
      <c r="ZS20" s="906">
        <v>4.1493506493506492E-2</v>
      </c>
      <c r="ZT20" s="901">
        <v>15202</v>
      </c>
      <c r="ZU20" s="906">
        <v>5.7000000000000002E-2</v>
      </c>
      <c r="ZV20" s="906">
        <v>4.8000000000000001E-2</v>
      </c>
      <c r="ZW20" s="906">
        <v>8.0000000000000002E-3</v>
      </c>
      <c r="ZX20" s="901">
        <v>823</v>
      </c>
      <c r="ZY20" s="906">
        <v>5.4000000000000006E-2</v>
      </c>
      <c r="ZZ20" s="901">
        <v>15067</v>
      </c>
      <c r="AAA20" s="906">
        <v>5.3206999550096577E-2</v>
      </c>
      <c r="AAB20" s="906">
        <v>4.5575780537335783E-2</v>
      </c>
      <c r="AAC20" s="906">
        <v>7.6312190127607949E-3</v>
      </c>
      <c r="AAD20" s="901">
        <v>767</v>
      </c>
      <c r="AAE20" s="906">
        <v>5.0905953408110438E-2</v>
      </c>
      <c r="AAF20" s="901">
        <v>15075</v>
      </c>
      <c r="AAG20" s="906">
        <v>5.0519780785934311E-2</v>
      </c>
      <c r="AAH20" s="906">
        <v>9.5112491428447042E-3</v>
      </c>
      <c r="AAI20" s="906">
        <v>6.0031029928779012E-2</v>
      </c>
      <c r="AAJ20" s="901">
        <v>1033</v>
      </c>
      <c r="AAK20" s="965">
        <v>6.8524046434494196E-2</v>
      </c>
      <c r="AAL20" s="997">
        <v>0.22800000000000001</v>
      </c>
      <c r="AAM20" s="997">
        <v>0.09</v>
      </c>
      <c r="AAN20" s="997">
        <v>0.36599999999999999</v>
      </c>
      <c r="AAO20" s="998">
        <v>2.86</v>
      </c>
      <c r="AAP20" s="998">
        <v>1.2</v>
      </c>
      <c r="AAQ20" s="998">
        <v>4.5999999999999996</v>
      </c>
      <c r="AAR20" s="994" t="s">
        <v>1410</v>
      </c>
      <c r="AAS20" s="995" t="s">
        <v>576</v>
      </c>
      <c r="AAT20" s="995" t="s">
        <v>576</v>
      </c>
      <c r="AAU20" s="998" t="s">
        <v>770</v>
      </c>
      <c r="AAV20" s="995" t="s">
        <v>770</v>
      </c>
      <c r="AAW20" s="996" t="s">
        <v>770</v>
      </c>
      <c r="AAX20" s="42">
        <v>0.75890142286023299</v>
      </c>
      <c r="AAY20" s="949">
        <v>0.68753828056043398</v>
      </c>
      <c r="AAZ20" s="949">
        <v>0.83026456516003189</v>
      </c>
      <c r="ABA20" s="13">
        <v>107</v>
      </c>
      <c r="ABB20" s="13">
        <v>139</v>
      </c>
      <c r="ABC20" s="43">
        <v>0.77136677529484798</v>
      </c>
      <c r="ABD20" s="949">
        <v>0.63405163445802604</v>
      </c>
      <c r="ABE20" s="949">
        <v>0.90868191613167004</v>
      </c>
      <c r="ABF20" s="13">
        <v>30</v>
      </c>
      <c r="ABG20" s="13">
        <v>39</v>
      </c>
      <c r="ABH20" s="29" t="s">
        <v>770</v>
      </c>
      <c r="ABI20" s="29" t="s">
        <v>770</v>
      </c>
      <c r="ABJ20" s="29" t="s">
        <v>770</v>
      </c>
      <c r="ABK20" s="29" t="s">
        <v>770</v>
      </c>
      <c r="ABL20" s="1055" t="s">
        <v>1411</v>
      </c>
      <c r="ABM20" s="1005">
        <v>0.64059223108904595</v>
      </c>
      <c r="ABN20" s="1005">
        <v>0.35394149280540199</v>
      </c>
      <c r="ABO20" s="1005">
        <v>0.92724296937269102</v>
      </c>
      <c r="ABP20" s="935">
        <v>0.75143954662425994</v>
      </c>
      <c r="ABQ20" s="935">
        <v>0.67926510665271711</v>
      </c>
      <c r="ABR20" s="935">
        <v>0.82361398659580198</v>
      </c>
      <c r="ABS20" s="29">
        <v>102</v>
      </c>
      <c r="ABT20" s="1055">
        <v>136</v>
      </c>
      <c r="ABU20" s="1019" t="s">
        <v>1412</v>
      </c>
      <c r="ABV20" s="29" t="s">
        <v>770</v>
      </c>
      <c r="ABW20" s="29" t="s">
        <v>770</v>
      </c>
      <c r="ABX20" s="29" t="s">
        <v>770</v>
      </c>
      <c r="ABY20" s="29" t="s">
        <v>770</v>
      </c>
      <c r="ABZ20" s="29" t="s">
        <v>770</v>
      </c>
      <c r="ACA20" s="29" t="s">
        <v>770</v>
      </c>
      <c r="ACB20" s="29" t="s">
        <v>770</v>
      </c>
      <c r="ACC20" s="29" t="s">
        <v>770</v>
      </c>
      <c r="ACD20" s="29" t="s">
        <v>770</v>
      </c>
      <c r="ACE20" s="29" t="s">
        <v>770</v>
      </c>
      <c r="ACF20" s="2074" t="s">
        <v>1412</v>
      </c>
      <c r="ACG20" s="29" t="s">
        <v>576</v>
      </c>
      <c r="ACH20" s="29" t="s">
        <v>576</v>
      </c>
      <c r="ACI20" s="29" t="s">
        <v>576</v>
      </c>
      <c r="ACJ20" s="29" t="s">
        <v>576</v>
      </c>
      <c r="ACK20" s="29" t="s">
        <v>576</v>
      </c>
      <c r="ACL20" s="29" t="s">
        <v>576</v>
      </c>
      <c r="ACM20" s="29" t="s">
        <v>576</v>
      </c>
      <c r="ACN20" s="29" t="s">
        <v>576</v>
      </c>
      <c r="ACO20" s="29" t="s">
        <v>576</v>
      </c>
      <c r="ACP20" s="29" t="s">
        <v>576</v>
      </c>
      <c r="ACQ20" s="29" t="s">
        <v>576</v>
      </c>
      <c r="ACR20" s="29" t="s">
        <v>576</v>
      </c>
      <c r="ACS20" s="29" t="s">
        <v>576</v>
      </c>
      <c r="ACT20" s="29" t="s">
        <v>576</v>
      </c>
      <c r="ACU20" s="29" t="s">
        <v>576</v>
      </c>
      <c r="ACV20" s="29" t="s">
        <v>576</v>
      </c>
      <c r="ACW20" s="29" t="s">
        <v>576</v>
      </c>
      <c r="ACX20" s="29" t="s">
        <v>576</v>
      </c>
      <c r="ACY20" s="29" t="s">
        <v>576</v>
      </c>
      <c r="ACZ20" s="1055" t="s">
        <v>576</v>
      </c>
      <c r="ADA20" s="29" t="s">
        <v>576</v>
      </c>
      <c r="ADB20" s="29" t="s">
        <v>576</v>
      </c>
      <c r="ADC20" s="29" t="s">
        <v>576</v>
      </c>
      <c r="ADD20" s="29" t="s">
        <v>576</v>
      </c>
      <c r="ADE20" s="29" t="s">
        <v>576</v>
      </c>
      <c r="ADF20" s="29" t="s">
        <v>576</v>
      </c>
      <c r="ADG20" s="29" t="s">
        <v>576</v>
      </c>
      <c r="ADH20" s="29" t="s">
        <v>576</v>
      </c>
      <c r="ADI20" s="29" t="s">
        <v>576</v>
      </c>
      <c r="ADJ20" s="29" t="s">
        <v>576</v>
      </c>
      <c r="ADK20" s="29" t="s">
        <v>576</v>
      </c>
      <c r="ADL20" s="29" t="s">
        <v>576</v>
      </c>
      <c r="ADM20" s="29" t="s">
        <v>576</v>
      </c>
      <c r="ADN20" s="29" t="s">
        <v>576</v>
      </c>
      <c r="ADO20" s="916" t="s">
        <v>576</v>
      </c>
      <c r="ADP20" s="916" t="s">
        <v>576</v>
      </c>
      <c r="ADQ20" s="916" t="s">
        <v>576</v>
      </c>
      <c r="ADR20" s="916" t="s">
        <v>576</v>
      </c>
      <c r="ADS20" s="916" t="s">
        <v>576</v>
      </c>
      <c r="ADT20" s="1055" t="s">
        <v>576</v>
      </c>
      <c r="ADU20" s="29" t="s">
        <v>576</v>
      </c>
      <c r="ADV20" s="29" t="s">
        <v>576</v>
      </c>
      <c r="ADW20" s="29" t="s">
        <v>576</v>
      </c>
      <c r="ADX20" s="29" t="s">
        <v>576</v>
      </c>
      <c r="ADY20" s="29" t="s">
        <v>576</v>
      </c>
      <c r="ADZ20" s="29" t="s">
        <v>576</v>
      </c>
      <c r="AEA20" s="29" t="s">
        <v>576</v>
      </c>
      <c r="AEB20" s="29" t="s">
        <v>576</v>
      </c>
      <c r="AEC20" s="29" t="s">
        <v>576</v>
      </c>
      <c r="AED20" s="29" t="s">
        <v>576</v>
      </c>
      <c r="AEE20" s="29" t="s">
        <v>576</v>
      </c>
      <c r="AEF20" s="29" t="s">
        <v>576</v>
      </c>
      <c r="AEG20" s="29" t="s">
        <v>576</v>
      </c>
      <c r="AEH20" s="29" t="s">
        <v>576</v>
      </c>
      <c r="AEI20" s="916" t="s">
        <v>576</v>
      </c>
      <c r="AEJ20" s="916" t="s">
        <v>576</v>
      </c>
      <c r="AEK20" s="916" t="s">
        <v>576</v>
      </c>
      <c r="AEL20" s="916" t="s">
        <v>576</v>
      </c>
      <c r="AEM20" s="916" t="s">
        <v>576</v>
      </c>
      <c r="AEN20" s="1055" t="s">
        <v>576</v>
      </c>
      <c r="AEO20" s="29" t="s">
        <v>576</v>
      </c>
      <c r="AEP20" s="29" t="s">
        <v>576</v>
      </c>
      <c r="AEQ20" s="29" t="s">
        <v>576</v>
      </c>
      <c r="AER20" s="10" t="s">
        <v>576</v>
      </c>
      <c r="AES20" s="29" t="s">
        <v>576</v>
      </c>
      <c r="AET20" s="29" t="s">
        <v>576</v>
      </c>
      <c r="AEU20" s="29" t="s">
        <v>576</v>
      </c>
      <c r="AEV20" s="29" t="s">
        <v>576</v>
      </c>
      <c r="AEW20" s="29" t="s">
        <v>576</v>
      </c>
      <c r="AEX20" s="29" t="s">
        <v>576</v>
      </c>
      <c r="AEY20" s="29" t="s">
        <v>576</v>
      </c>
      <c r="AEZ20" s="29" t="s">
        <v>576</v>
      </c>
      <c r="AFA20" s="29" t="s">
        <v>576</v>
      </c>
      <c r="AFB20" s="29" t="s">
        <v>576</v>
      </c>
      <c r="AFC20" s="29" t="s">
        <v>576</v>
      </c>
      <c r="AFD20" s="29" t="s">
        <v>576</v>
      </c>
      <c r="AFE20" s="29" t="s">
        <v>576</v>
      </c>
      <c r="AFF20" s="29" t="s">
        <v>576</v>
      </c>
      <c r="AFG20" s="29" t="s">
        <v>576</v>
      </c>
      <c r="AFH20" s="29" t="s">
        <v>576</v>
      </c>
      <c r="AFI20" s="29" t="s">
        <v>576</v>
      </c>
      <c r="AFJ20" s="29" t="s">
        <v>576</v>
      </c>
      <c r="AFK20" s="29" t="s">
        <v>576</v>
      </c>
      <c r="AFL20" s="29" t="s">
        <v>576</v>
      </c>
      <c r="AFM20" s="29" t="s">
        <v>576</v>
      </c>
      <c r="AFN20" s="29" t="s">
        <v>576</v>
      </c>
      <c r="AFO20" s="29" t="s">
        <v>576</v>
      </c>
      <c r="AFP20" s="29" t="s">
        <v>576</v>
      </c>
      <c r="AFQ20" s="29" t="s">
        <v>576</v>
      </c>
      <c r="AFR20" s="29" t="s">
        <v>576</v>
      </c>
      <c r="AFS20" s="29" t="s">
        <v>576</v>
      </c>
      <c r="AFT20" s="875" t="s">
        <v>576</v>
      </c>
      <c r="AFU20" s="875" t="s">
        <v>576</v>
      </c>
      <c r="AFV20" s="875" t="s">
        <v>576</v>
      </c>
      <c r="AFW20" s="875" t="s">
        <v>576</v>
      </c>
      <c r="AFX20" s="1055" t="s">
        <v>576</v>
      </c>
      <c r="AFY20" s="21">
        <v>0.16547788873038516</v>
      </c>
      <c r="AFZ20" s="21">
        <v>0.14694512617346292</v>
      </c>
      <c r="AGA20" s="21">
        <v>0.18583881321408952</v>
      </c>
      <c r="AGB20" s="1">
        <v>232</v>
      </c>
      <c r="AGC20" s="1">
        <v>1402</v>
      </c>
      <c r="AGD20" s="21">
        <v>0.17828319882611884</v>
      </c>
      <c r="AGE20" s="21">
        <v>0.15887615034307989</v>
      </c>
      <c r="AGF20" s="21">
        <v>0.19949859433530265</v>
      </c>
      <c r="AGG20" s="1">
        <v>243</v>
      </c>
      <c r="AGH20" s="914">
        <v>1363</v>
      </c>
      <c r="AGI20" s="919">
        <v>0.17464996315401621</v>
      </c>
      <c r="AGJ20" s="919">
        <v>0.15537554293551994</v>
      </c>
      <c r="AGK20" s="919">
        <v>0.19576121566587645</v>
      </c>
      <c r="AGL20" s="914">
        <v>237</v>
      </c>
      <c r="AGM20" s="913">
        <v>1357</v>
      </c>
      <c r="AGN20" s="28" t="s">
        <v>576</v>
      </c>
      <c r="AGO20" s="29" t="s">
        <v>576</v>
      </c>
      <c r="AGP20" s="29" t="s">
        <v>576</v>
      </c>
      <c r="AGQ20" s="29" t="s">
        <v>576</v>
      </c>
      <c r="AGR20" s="29" t="s">
        <v>576</v>
      </c>
      <c r="AGS20" s="29" t="s">
        <v>576</v>
      </c>
      <c r="AGT20" s="29" t="s">
        <v>576</v>
      </c>
      <c r="AGU20" s="29" t="s">
        <v>576</v>
      </c>
      <c r="AGV20" s="29" t="s">
        <v>576</v>
      </c>
      <c r="AGW20" s="29" t="s">
        <v>576</v>
      </c>
      <c r="AGX20" s="29" t="s">
        <v>576</v>
      </c>
      <c r="AGY20" s="29" t="s">
        <v>576</v>
      </c>
      <c r="AGZ20" s="29" t="s">
        <v>576</v>
      </c>
      <c r="AHA20" s="29" t="s">
        <v>576</v>
      </c>
      <c r="AHB20" s="1055" t="s">
        <v>576</v>
      </c>
      <c r="AHC20" s="24">
        <v>10470.5</v>
      </c>
      <c r="AHD20" s="24">
        <v>1858</v>
      </c>
      <c r="AHE20" s="21">
        <v>0.17745093357528294</v>
      </c>
      <c r="AHF20" s="32">
        <v>2452560</v>
      </c>
      <c r="AHG20" s="24">
        <v>6321</v>
      </c>
      <c r="AHH20" s="24">
        <v>1394</v>
      </c>
      <c r="AHI20" s="21">
        <v>0.22053472551811423</v>
      </c>
      <c r="AHJ20" s="32">
        <v>1303390</v>
      </c>
      <c r="AHK20" s="24">
        <v>16791.5</v>
      </c>
      <c r="AHL20" s="24">
        <v>3252</v>
      </c>
      <c r="AHM20" s="21">
        <v>0.19366941607360866</v>
      </c>
      <c r="AHN20" s="1181">
        <v>3755950</v>
      </c>
      <c r="AHO20" s="65">
        <f>AHO8</f>
        <v>13</v>
      </c>
      <c r="AHP20" s="1177">
        <f t="shared" ref="AHP20:AHT20" si="9">AHP8</f>
        <v>5.8</v>
      </c>
      <c r="AHQ20" s="65">
        <f t="shared" si="9"/>
        <v>8</v>
      </c>
      <c r="AHR20" s="1177">
        <f t="shared" si="9"/>
        <v>3.7</v>
      </c>
      <c r="AHS20" s="65">
        <f t="shared" si="9"/>
        <v>7</v>
      </c>
      <c r="AHT20" s="1178">
        <f t="shared" si="9"/>
        <v>3.3</v>
      </c>
      <c r="AHU20" s="370">
        <v>363</v>
      </c>
      <c r="AHV20" s="370">
        <v>139</v>
      </c>
      <c r="AHW20" s="352">
        <v>626.07167942599597</v>
      </c>
      <c r="AHX20" s="352">
        <v>526.18502173805678</v>
      </c>
      <c r="AHY20" s="352">
        <v>739.38253438851609</v>
      </c>
      <c r="AHZ20" s="2064" t="s">
        <v>770</v>
      </c>
      <c r="AIA20" s="370">
        <v>397</v>
      </c>
      <c r="AIB20" s="370">
        <v>144</v>
      </c>
      <c r="AIC20" s="372">
        <v>634.78876463296751</v>
      </c>
      <c r="AID20" s="372">
        <v>535.25315980435789</v>
      </c>
      <c r="AIE20" s="372">
        <v>747.45072250383123</v>
      </c>
      <c r="AIF20" s="1069" t="s">
        <v>2318</v>
      </c>
      <c r="AIG20" s="370">
        <v>369</v>
      </c>
      <c r="AIH20" s="370">
        <v>119</v>
      </c>
      <c r="AII20" s="372">
        <v>520.50873717097431</v>
      </c>
      <c r="AIJ20" s="372">
        <v>431.05871119955378</v>
      </c>
      <c r="AIK20" s="471">
        <v>623.02632397021205</v>
      </c>
      <c r="AIL20" s="1069" t="s">
        <v>2318</v>
      </c>
      <c r="AIM20" s="370">
        <v>56</v>
      </c>
      <c r="AIN20" s="365">
        <v>83407</v>
      </c>
      <c r="AIO20" s="372">
        <v>67.140647667461963</v>
      </c>
      <c r="AIP20" s="372">
        <v>27.16320228509889</v>
      </c>
      <c r="AIQ20" s="1069">
        <v>87.187715668451034</v>
      </c>
      <c r="AIR20" s="370">
        <v>127</v>
      </c>
      <c r="AIS20" s="360">
        <v>160.03024199999999</v>
      </c>
      <c r="AIT20" s="360">
        <v>133.407937</v>
      </c>
      <c r="AIU20" s="360">
        <v>190.40695400000001</v>
      </c>
      <c r="AIV20" s="370">
        <v>76</v>
      </c>
      <c r="AIW20" s="370">
        <v>77</v>
      </c>
      <c r="AIX20" s="370">
        <v>126</v>
      </c>
      <c r="AIY20" s="370">
        <v>114</v>
      </c>
      <c r="AIZ20" s="370">
        <v>280</v>
      </c>
      <c r="AJA20" s="372">
        <v>122.2387147472278</v>
      </c>
      <c r="AJB20" s="372">
        <v>108.33873585712031</v>
      </c>
      <c r="AJC20" s="372">
        <v>137.42759213195149</v>
      </c>
      <c r="AJD20" s="370">
        <v>240</v>
      </c>
      <c r="AJE20" s="372">
        <v>156.29070070330815</v>
      </c>
      <c r="AJF20" s="372">
        <v>137.14139625773703</v>
      </c>
      <c r="AJG20" s="372">
        <v>177.36560655697929</v>
      </c>
      <c r="AJH20" s="370">
        <v>3075</v>
      </c>
      <c r="AJI20" s="1071">
        <v>0.16910569105691056</v>
      </c>
      <c r="AJJ20" s="370">
        <v>132</v>
      </c>
      <c r="AJK20" s="360">
        <v>165.97510399999999</v>
      </c>
      <c r="AJL20" s="360">
        <v>138.86798200000001</v>
      </c>
      <c r="AJM20" s="360">
        <v>196.826604</v>
      </c>
      <c r="AJN20" s="370">
        <v>79</v>
      </c>
      <c r="AJO20" s="370">
        <v>80</v>
      </c>
      <c r="AJP20" s="370">
        <v>147</v>
      </c>
      <c r="AJQ20" s="370">
        <v>121</v>
      </c>
      <c r="AJR20" s="370">
        <v>291</v>
      </c>
      <c r="AJS20" s="372">
        <v>125.09672427134383</v>
      </c>
      <c r="AJT20" s="372">
        <v>111.13511792227187</v>
      </c>
      <c r="AJU20" s="372">
        <v>140.32703219489827</v>
      </c>
      <c r="AJV20" s="370">
        <v>268</v>
      </c>
      <c r="AJW20" s="372">
        <v>176.88601412448023</v>
      </c>
      <c r="AJX20" s="372">
        <v>156.34044063747086</v>
      </c>
      <c r="AJY20" s="372">
        <v>199.38104548998407</v>
      </c>
      <c r="AJZ20" s="370">
        <v>3359</v>
      </c>
      <c r="AKA20" s="1071">
        <v>0.16641857695742782</v>
      </c>
      <c r="AKB20" s="370">
        <v>132</v>
      </c>
      <c r="AKC20" s="360">
        <v>164.62958343726618</v>
      </c>
      <c r="AKD20" s="381">
        <v>137.74421104797014</v>
      </c>
      <c r="AKE20" s="381">
        <v>195.22968123229856</v>
      </c>
      <c r="AKF20" s="370">
        <v>93</v>
      </c>
      <c r="AKG20" s="370">
        <v>98</v>
      </c>
      <c r="AKH20" s="370">
        <v>151</v>
      </c>
      <c r="AKI20" s="370">
        <v>129</v>
      </c>
      <c r="AKJ20" s="370">
        <v>323</v>
      </c>
      <c r="AKK20" s="372">
        <v>136.53464090966733</v>
      </c>
      <c r="AKL20" s="372">
        <v>122.04913469189955</v>
      </c>
      <c r="AKM20" s="372">
        <v>152.26645251833855</v>
      </c>
      <c r="AKN20" s="370">
        <v>280</v>
      </c>
      <c r="AKO20" s="372">
        <v>190.13988863235093</v>
      </c>
      <c r="AKP20" s="372">
        <v>168.51874803362747</v>
      </c>
      <c r="AKQ20" s="372">
        <v>213.76588519451857</v>
      </c>
      <c r="AKR20" s="370">
        <v>3593</v>
      </c>
      <c r="AKS20" s="1071">
        <v>0.16782632897300306</v>
      </c>
      <c r="AKT20" s="370">
        <v>34</v>
      </c>
      <c r="AKU20" s="66">
        <v>29148</v>
      </c>
      <c r="AKV20" s="372">
        <v>116.64608206394949</v>
      </c>
      <c r="AKW20" s="372">
        <v>80.780802746577038</v>
      </c>
      <c r="AKX20" s="1069">
        <v>163.00120795664571</v>
      </c>
      <c r="AKY20" s="732" t="s">
        <v>576</v>
      </c>
      <c r="AKZ20" s="1164" t="s">
        <v>576</v>
      </c>
      <c r="ALA20" s="1165" t="s">
        <v>576</v>
      </c>
      <c r="ALB20" s="1165" t="s">
        <v>576</v>
      </c>
      <c r="ALC20" s="725" t="s">
        <v>576</v>
      </c>
      <c r="ALD20" s="1158" t="s">
        <v>576</v>
      </c>
      <c r="ALE20" s="1164" t="s">
        <v>576</v>
      </c>
      <c r="ALF20" s="1165" t="s">
        <v>576</v>
      </c>
      <c r="ALG20" s="1165" t="s">
        <v>576</v>
      </c>
      <c r="ALH20" s="1070" t="s">
        <v>576</v>
      </c>
      <c r="ALI20" s="1158" t="s">
        <v>576</v>
      </c>
      <c r="ALJ20" s="1158" t="s">
        <v>576</v>
      </c>
      <c r="ALK20" s="1165" t="s">
        <v>576</v>
      </c>
      <c r="ALL20" s="1165" t="s">
        <v>576</v>
      </c>
      <c r="ALM20" s="1070" t="s">
        <v>576</v>
      </c>
      <c r="ALN20" s="1158" t="s">
        <v>576</v>
      </c>
      <c r="ALO20" s="1164" t="s">
        <v>576</v>
      </c>
      <c r="ALP20" s="1165" t="s">
        <v>576</v>
      </c>
      <c r="ALQ20" s="1165" t="s">
        <v>576</v>
      </c>
      <c r="ALR20" s="1070" t="s">
        <v>576</v>
      </c>
      <c r="ALS20" s="736" t="s">
        <v>576</v>
      </c>
      <c r="ALT20" s="736" t="s">
        <v>576</v>
      </c>
      <c r="ALU20" s="743" t="s">
        <v>576</v>
      </c>
      <c r="ALV20" s="743" t="s">
        <v>576</v>
      </c>
      <c r="ALW20" s="1070" t="s">
        <v>576</v>
      </c>
      <c r="ALX20" s="736" t="s">
        <v>576</v>
      </c>
      <c r="ALY20" s="726" t="s">
        <v>576</v>
      </c>
      <c r="ALZ20" s="743" t="s">
        <v>576</v>
      </c>
      <c r="AMA20" s="743" t="s">
        <v>576</v>
      </c>
      <c r="AMB20" s="1070" t="s">
        <v>576</v>
      </c>
      <c r="AMC20" s="736" t="s">
        <v>576</v>
      </c>
      <c r="AMD20" s="726" t="s">
        <v>576</v>
      </c>
      <c r="AME20" s="743" t="s">
        <v>576</v>
      </c>
      <c r="AMF20" s="743" t="s">
        <v>576</v>
      </c>
      <c r="AMG20" s="1070" t="s">
        <v>576</v>
      </c>
      <c r="AMH20" s="736" t="s">
        <v>576</v>
      </c>
      <c r="AMI20" s="736" t="s">
        <v>576</v>
      </c>
      <c r="AMJ20" s="743" t="s">
        <v>576</v>
      </c>
      <c r="AMK20" s="743" t="s">
        <v>576</v>
      </c>
      <c r="AML20" s="1070" t="s">
        <v>576</v>
      </c>
      <c r="AMM20" s="370" t="s">
        <v>2169</v>
      </c>
      <c r="AMN20" s="370">
        <v>11</v>
      </c>
      <c r="AMO20" s="370">
        <v>29</v>
      </c>
      <c r="AMP20" s="370">
        <v>22</v>
      </c>
      <c r="AMQ20" s="370" t="s">
        <v>2169</v>
      </c>
      <c r="AMR20" s="66">
        <v>31107</v>
      </c>
      <c r="AMS20" s="2069" t="s">
        <v>2169</v>
      </c>
      <c r="AMT20" s="370" t="s">
        <v>2169</v>
      </c>
      <c r="AMU20" s="370">
        <v>8</v>
      </c>
      <c r="AMV20" s="370">
        <v>31</v>
      </c>
      <c r="AMW20" s="370">
        <v>26</v>
      </c>
      <c r="AMX20" s="370" t="s">
        <v>2169</v>
      </c>
      <c r="AMY20" s="365">
        <v>30863</v>
      </c>
      <c r="AMZ20" s="1071" t="s">
        <v>2169</v>
      </c>
      <c r="ANA20" s="370" t="s">
        <v>2169</v>
      </c>
      <c r="ANB20" s="370">
        <v>11</v>
      </c>
      <c r="ANC20" s="370">
        <v>19</v>
      </c>
      <c r="AND20" s="370">
        <v>19</v>
      </c>
      <c r="ANE20" s="370" t="s">
        <v>2169</v>
      </c>
      <c r="ANF20" s="365">
        <v>30703</v>
      </c>
      <c r="ANG20" s="1071" t="s">
        <v>2169</v>
      </c>
      <c r="ANH20" s="370">
        <v>375</v>
      </c>
      <c r="ANI20" s="370">
        <v>1401</v>
      </c>
      <c r="ANJ20" s="376">
        <v>0.26766595289079231</v>
      </c>
      <c r="ANK20" s="376">
        <v>0.24514069678916237</v>
      </c>
      <c r="ANL20" s="376">
        <v>0.29146181738600491</v>
      </c>
      <c r="ANM20" s="370">
        <v>438</v>
      </c>
      <c r="ANN20" s="370">
        <v>1492</v>
      </c>
      <c r="ANO20" s="376">
        <v>0.29356568364611257</v>
      </c>
      <c r="ANP20" s="376">
        <v>0.27101196734098137</v>
      </c>
      <c r="ANQ20" s="376">
        <v>0.31717968467697516</v>
      </c>
      <c r="ANR20" s="370">
        <v>409</v>
      </c>
      <c r="ANS20" s="370">
        <v>1405</v>
      </c>
      <c r="ANT20" s="376">
        <v>0.29110320284697511</v>
      </c>
      <c r="ANU20" s="376">
        <v>0.26794501248297031</v>
      </c>
      <c r="ANV20" s="1071">
        <v>0.31540058234970664</v>
      </c>
      <c r="ANW20" s="370">
        <v>217</v>
      </c>
      <c r="ANX20" s="370">
        <v>1401</v>
      </c>
      <c r="ANY20" s="376">
        <v>0.15488936473947182</v>
      </c>
      <c r="ANZ20" s="376">
        <v>0.13689036202307303</v>
      </c>
      <c r="AOA20" s="376">
        <v>0.17477573814188355</v>
      </c>
      <c r="AOB20" s="370">
        <v>305</v>
      </c>
      <c r="AOC20" s="370">
        <v>1492</v>
      </c>
      <c r="AOD20" s="376">
        <v>0.20442359249329758</v>
      </c>
      <c r="AOE20" s="376">
        <v>0.18473182128760032</v>
      </c>
      <c r="AOF20" s="376">
        <v>0.22563349864720106</v>
      </c>
      <c r="AOG20" s="370">
        <v>234</v>
      </c>
      <c r="AOH20" s="370">
        <v>1405</v>
      </c>
      <c r="AOI20" s="376">
        <v>0.16654804270462634</v>
      </c>
      <c r="AOJ20" s="376">
        <v>0.1479812108942048</v>
      </c>
      <c r="AOK20" s="1071">
        <v>0.18693330760361171</v>
      </c>
      <c r="AOL20" s="719">
        <v>9.6774193548387094E-2</v>
      </c>
      <c r="AOM20" s="704">
        <v>8.2756706594598398E-2</v>
      </c>
      <c r="AON20" s="704">
        <v>0.11287381203661299</v>
      </c>
      <c r="AOO20" s="1037">
        <v>143.61611219830399</v>
      </c>
      <c r="AOP20" s="1037">
        <v>1484.0331593824701</v>
      </c>
      <c r="AOQ20" s="704">
        <v>9.7421537743553804E-2</v>
      </c>
      <c r="AOR20" s="704">
        <v>8.3458516935539004E-2</v>
      </c>
      <c r="AOS20" s="704">
        <v>0.11343152625997099</v>
      </c>
      <c r="AOT20" s="1037">
        <v>146.830129249484</v>
      </c>
      <c r="AOU20" s="1037">
        <v>1507.16291951776</v>
      </c>
      <c r="AOV20" s="704">
        <v>0.111760737575894</v>
      </c>
      <c r="AOW20" s="704">
        <v>9.624425923510771E-2</v>
      </c>
      <c r="AOX20" s="704">
        <v>0.12942054774846601</v>
      </c>
      <c r="AOY20" s="1037">
        <v>155.104724080268</v>
      </c>
      <c r="AOZ20" s="1037">
        <v>1387.8283862876301</v>
      </c>
      <c r="APA20" s="704">
        <v>0.12607072260048299</v>
      </c>
      <c r="APB20" s="704">
        <v>0.10974391493418401</v>
      </c>
      <c r="APC20" s="704">
        <v>0.14443243136650899</v>
      </c>
      <c r="APD20" s="1037">
        <v>177.502008032129</v>
      </c>
      <c r="APE20" s="1037">
        <v>1407.9558232931699</v>
      </c>
      <c r="APF20" s="704">
        <v>0.11862217438105499</v>
      </c>
      <c r="APG20" s="704">
        <v>0.102919948160311</v>
      </c>
      <c r="APH20" s="704">
        <v>0.136355910301906</v>
      </c>
      <c r="API20" s="1037">
        <v>170.63588175331299</v>
      </c>
      <c r="APJ20" s="1041">
        <v>1438.48216106014</v>
      </c>
      <c r="APK20" s="1036">
        <v>0.11431897555296899</v>
      </c>
      <c r="APL20" s="1036">
        <v>9.88196428352585E-2</v>
      </c>
      <c r="APM20" s="1036">
        <v>0.13189350519682599</v>
      </c>
      <c r="APN20" s="1041">
        <v>162.79591402426101</v>
      </c>
      <c r="APO20" s="1066">
        <v>1424.0497978293299</v>
      </c>
      <c r="APP20" s="755" t="s">
        <v>576</v>
      </c>
      <c r="APQ20" s="755" t="s">
        <v>576</v>
      </c>
      <c r="APR20" s="755" t="s">
        <v>576</v>
      </c>
      <c r="APS20" s="755" t="s">
        <v>576</v>
      </c>
      <c r="APT20" s="755" t="s">
        <v>576</v>
      </c>
      <c r="APU20" s="755" t="s">
        <v>576</v>
      </c>
      <c r="APV20" s="755" t="s">
        <v>576</v>
      </c>
      <c r="APW20" s="913" t="s">
        <v>576</v>
      </c>
      <c r="APX20" s="756" t="s">
        <v>576</v>
      </c>
      <c r="APY20" s="756" t="s">
        <v>576</v>
      </c>
      <c r="APZ20" s="756" t="s">
        <v>576</v>
      </c>
      <c r="AQA20" s="756" t="s">
        <v>576</v>
      </c>
      <c r="AQB20" s="756" t="s">
        <v>576</v>
      </c>
      <c r="AQC20" s="756" t="s">
        <v>576</v>
      </c>
      <c r="AQD20" s="756" t="s">
        <v>576</v>
      </c>
      <c r="AQE20" s="913" t="s">
        <v>576</v>
      </c>
      <c r="AQF20" s="755" t="s">
        <v>576</v>
      </c>
      <c r="AQG20" s="755" t="s">
        <v>576</v>
      </c>
      <c r="AQH20" s="755" t="s">
        <v>576</v>
      </c>
      <c r="AQI20" s="755" t="s">
        <v>576</v>
      </c>
      <c r="AQJ20" s="755" t="s">
        <v>576</v>
      </c>
      <c r="AQK20" s="755" t="s">
        <v>576</v>
      </c>
      <c r="AQL20" s="755" t="s">
        <v>576</v>
      </c>
      <c r="AQM20" s="913" t="s">
        <v>576</v>
      </c>
      <c r="AQN20" s="755" t="s">
        <v>576</v>
      </c>
      <c r="AQO20" s="755" t="s">
        <v>576</v>
      </c>
      <c r="AQP20" s="755" t="s">
        <v>576</v>
      </c>
      <c r="AQQ20" s="755" t="s">
        <v>576</v>
      </c>
      <c r="AQR20" s="755" t="s">
        <v>576</v>
      </c>
      <c r="AQS20" s="755" t="s">
        <v>576</v>
      </c>
      <c r="AQT20" s="755" t="s">
        <v>576</v>
      </c>
      <c r="AQU20" s="913" t="s">
        <v>576</v>
      </c>
      <c r="AQV20" s="772" t="s">
        <v>576</v>
      </c>
      <c r="AQW20" s="766" t="s">
        <v>576</v>
      </c>
      <c r="AQX20" s="766" t="s">
        <v>576</v>
      </c>
      <c r="AQY20" s="766" t="s">
        <v>576</v>
      </c>
      <c r="AQZ20" s="766" t="s">
        <v>576</v>
      </c>
      <c r="ARA20" s="766" t="s">
        <v>576</v>
      </c>
      <c r="ARB20" s="766" t="s">
        <v>576</v>
      </c>
      <c r="ARC20" s="766" t="s">
        <v>576</v>
      </c>
      <c r="ARD20" s="766" t="s">
        <v>576</v>
      </c>
      <c r="ARE20" s="766" t="s">
        <v>576</v>
      </c>
      <c r="ARF20" s="766" t="s">
        <v>576</v>
      </c>
      <c r="ARG20" s="913" t="s">
        <v>576</v>
      </c>
      <c r="ARH20" s="775">
        <v>10757</v>
      </c>
      <c r="ARI20" s="775">
        <v>1054</v>
      </c>
      <c r="ARJ20" s="769">
        <v>9.7982708933717577E-2</v>
      </c>
      <c r="ARK20" s="775">
        <v>6230</v>
      </c>
      <c r="ARL20" s="775">
        <v>580</v>
      </c>
      <c r="ARM20" s="769">
        <v>9.3097913322632425E-2</v>
      </c>
      <c r="ARN20" s="775">
        <v>59</v>
      </c>
      <c r="ARO20" s="775">
        <v>27</v>
      </c>
      <c r="ARP20" s="769">
        <v>0.4576271186440678</v>
      </c>
      <c r="ARQ20" s="801" t="s">
        <v>576</v>
      </c>
      <c r="ARR20" s="801" t="s">
        <v>576</v>
      </c>
      <c r="ARS20" s="1072" t="s">
        <v>576</v>
      </c>
      <c r="ART20" s="766" t="s">
        <v>576</v>
      </c>
      <c r="ARU20" s="766" t="s">
        <v>576</v>
      </c>
      <c r="ARV20" s="766" t="s">
        <v>576</v>
      </c>
      <c r="ARW20" s="766" t="s">
        <v>576</v>
      </c>
      <c r="ARX20" s="766" t="s">
        <v>576</v>
      </c>
      <c r="ARY20" s="766" t="s">
        <v>576</v>
      </c>
      <c r="ARZ20" s="766" t="s">
        <v>576</v>
      </c>
      <c r="ASA20" s="766" t="s">
        <v>576</v>
      </c>
      <c r="ASB20" s="766" t="s">
        <v>576</v>
      </c>
      <c r="ASC20" s="766" t="s">
        <v>576</v>
      </c>
      <c r="ASD20" s="766" t="s">
        <v>576</v>
      </c>
      <c r="ASE20" s="766" t="s">
        <v>576</v>
      </c>
      <c r="ASF20" s="766" t="s">
        <v>576</v>
      </c>
      <c r="ASG20" s="766" t="s">
        <v>576</v>
      </c>
      <c r="ASH20" s="766" t="s">
        <v>576</v>
      </c>
      <c r="ASI20" s="766" t="s">
        <v>576</v>
      </c>
      <c r="ASJ20" s="766" t="s">
        <v>576</v>
      </c>
      <c r="ASK20" s="766" t="s">
        <v>576</v>
      </c>
      <c r="ASL20" s="766" t="s">
        <v>576</v>
      </c>
      <c r="ASM20" s="766" t="s">
        <v>576</v>
      </c>
      <c r="ASN20" s="766" t="s">
        <v>576</v>
      </c>
      <c r="ASO20" s="766" t="s">
        <v>576</v>
      </c>
      <c r="ASP20" s="766" t="s">
        <v>576</v>
      </c>
      <c r="ASQ20" s="766" t="s">
        <v>576</v>
      </c>
      <c r="ASR20" s="766" t="s">
        <v>576</v>
      </c>
      <c r="ASS20" s="766" t="s">
        <v>576</v>
      </c>
      <c r="AST20" s="766" t="s">
        <v>576</v>
      </c>
      <c r="ASU20" s="913" t="s">
        <v>576</v>
      </c>
      <c r="ASV20" s="768">
        <v>987</v>
      </c>
      <c r="ASW20" s="769">
        <v>0.10858085808580858</v>
      </c>
      <c r="ASX20" s="768">
        <v>8119</v>
      </c>
      <c r="ASY20" s="769">
        <v>0.89317931793179317</v>
      </c>
      <c r="ASZ20" s="768">
        <v>0</v>
      </c>
      <c r="ATA20" s="769">
        <v>0</v>
      </c>
      <c r="ATB20" s="768">
        <v>9090</v>
      </c>
      <c r="ATC20" s="768">
        <v>605</v>
      </c>
      <c r="ATD20" s="769">
        <v>8.4852734922861148E-2</v>
      </c>
      <c r="ATE20" s="768">
        <v>6513</v>
      </c>
      <c r="ATF20" s="769">
        <v>0.91346423562412338</v>
      </c>
      <c r="ATG20" s="768">
        <v>12</v>
      </c>
      <c r="ATH20" s="769">
        <v>1.6830294530154279E-3</v>
      </c>
      <c r="ATI20" s="768">
        <v>7130</v>
      </c>
      <c r="ATJ20" s="768">
        <v>1</v>
      </c>
      <c r="ATK20" s="769">
        <v>1.6666666666666666E-2</v>
      </c>
      <c r="ATL20" s="768">
        <v>58</v>
      </c>
      <c r="ATM20" s="769">
        <v>0.96666666666666667</v>
      </c>
      <c r="ATN20" s="768">
        <v>0</v>
      </c>
      <c r="ATO20" s="769">
        <v>0</v>
      </c>
      <c r="ATP20" s="768">
        <v>60</v>
      </c>
      <c r="ATQ20" s="768" t="s">
        <v>576</v>
      </c>
      <c r="ATR20" s="768" t="s">
        <v>576</v>
      </c>
      <c r="ATS20" s="768" t="s">
        <v>576</v>
      </c>
      <c r="ATT20" s="768" t="s">
        <v>576</v>
      </c>
      <c r="ATU20" s="768" t="s">
        <v>576</v>
      </c>
      <c r="ATV20" s="768" t="s">
        <v>576</v>
      </c>
      <c r="ATW20" s="1051" t="s">
        <v>576</v>
      </c>
      <c r="ATX20" s="933" t="s">
        <v>576</v>
      </c>
      <c r="ATY20" s="933" t="s">
        <v>576</v>
      </c>
      <c r="ATZ20" s="933" t="s">
        <v>576</v>
      </c>
      <c r="AUA20" s="933" t="s">
        <v>576</v>
      </c>
      <c r="AUB20" s="933" t="s">
        <v>576</v>
      </c>
      <c r="AUC20" s="933" t="s">
        <v>576</v>
      </c>
      <c r="AUD20" s="933" t="s">
        <v>576</v>
      </c>
      <c r="AUE20" s="933" t="s">
        <v>576</v>
      </c>
      <c r="AUF20" s="933" t="s">
        <v>576</v>
      </c>
      <c r="AUG20" s="933" t="s">
        <v>576</v>
      </c>
      <c r="AUH20" s="933" t="s">
        <v>576</v>
      </c>
      <c r="AUI20" s="933" t="s">
        <v>576</v>
      </c>
      <c r="AUJ20" s="933" t="s">
        <v>576</v>
      </c>
      <c r="AUK20" s="933" t="s">
        <v>576</v>
      </c>
      <c r="AUL20" s="933" t="s">
        <v>576</v>
      </c>
      <c r="AUM20" s="933" t="s">
        <v>576</v>
      </c>
      <c r="AUN20" s="933" t="s">
        <v>576</v>
      </c>
      <c r="AUO20" s="933" t="s">
        <v>576</v>
      </c>
      <c r="AUP20" s="933" t="s">
        <v>576</v>
      </c>
      <c r="AUQ20" s="913" t="s">
        <v>576</v>
      </c>
      <c r="AUR20" s="933" t="s">
        <v>576</v>
      </c>
      <c r="AUS20" s="933" t="s">
        <v>576</v>
      </c>
      <c r="AUT20" s="933" t="s">
        <v>576</v>
      </c>
      <c r="AUU20" s="933" t="s">
        <v>576</v>
      </c>
      <c r="AUV20" s="933" t="s">
        <v>576</v>
      </c>
      <c r="AUW20" s="933" t="s">
        <v>576</v>
      </c>
      <c r="AUX20" s="933" t="s">
        <v>576</v>
      </c>
      <c r="AUY20" s="933" t="s">
        <v>576</v>
      </c>
      <c r="AUZ20" s="933" t="s">
        <v>576</v>
      </c>
      <c r="AVA20" s="933" t="s">
        <v>576</v>
      </c>
      <c r="AVB20" s="933" t="s">
        <v>576</v>
      </c>
      <c r="AVC20" s="933" t="s">
        <v>576</v>
      </c>
      <c r="AVD20" s="933" t="s">
        <v>576</v>
      </c>
      <c r="AVE20" s="933" t="s">
        <v>576</v>
      </c>
      <c r="AVF20" s="933" t="s">
        <v>576</v>
      </c>
      <c r="AVG20" s="933" t="s">
        <v>576</v>
      </c>
      <c r="AVH20" s="933" t="s">
        <v>576</v>
      </c>
      <c r="AVI20" s="933" t="s">
        <v>576</v>
      </c>
      <c r="AVJ20" s="933" t="s">
        <v>576</v>
      </c>
      <c r="AVK20" s="913" t="s">
        <v>576</v>
      </c>
      <c r="AVL20" s="933" t="s">
        <v>576</v>
      </c>
      <c r="AVM20" s="933" t="s">
        <v>576</v>
      </c>
      <c r="AVN20" s="933" t="s">
        <v>576</v>
      </c>
      <c r="AVO20" s="933" t="s">
        <v>576</v>
      </c>
      <c r="AVP20" s="933" t="s">
        <v>576</v>
      </c>
      <c r="AVQ20" s="933" t="s">
        <v>576</v>
      </c>
      <c r="AVR20" s="933" t="s">
        <v>576</v>
      </c>
      <c r="AVS20" s="933" t="s">
        <v>576</v>
      </c>
      <c r="AVT20" s="933" t="s">
        <v>576</v>
      </c>
      <c r="AVU20" s="933" t="s">
        <v>576</v>
      </c>
      <c r="AVV20" s="933" t="s">
        <v>576</v>
      </c>
      <c r="AVW20" s="933" t="s">
        <v>576</v>
      </c>
      <c r="AVX20" s="933" t="s">
        <v>576</v>
      </c>
      <c r="AVY20" s="933" t="s">
        <v>576</v>
      </c>
      <c r="AVZ20" s="933" t="s">
        <v>576</v>
      </c>
      <c r="AWA20" s="933" t="s">
        <v>576</v>
      </c>
      <c r="AWB20" s="933" t="s">
        <v>576</v>
      </c>
      <c r="AWC20" s="933" t="s">
        <v>576</v>
      </c>
      <c r="AWD20" s="933" t="s">
        <v>576</v>
      </c>
      <c r="AWE20" s="913" t="s">
        <v>576</v>
      </c>
      <c r="AWF20" s="933" t="s">
        <v>576</v>
      </c>
      <c r="AWG20" s="933" t="s">
        <v>576</v>
      </c>
      <c r="AWH20" s="933" t="s">
        <v>576</v>
      </c>
      <c r="AWI20" s="933" t="s">
        <v>576</v>
      </c>
      <c r="AWJ20" s="933" t="s">
        <v>576</v>
      </c>
      <c r="AWK20" s="933" t="s">
        <v>576</v>
      </c>
      <c r="AWL20" s="933" t="s">
        <v>576</v>
      </c>
      <c r="AWM20" s="933" t="s">
        <v>576</v>
      </c>
      <c r="AWN20" s="933" t="s">
        <v>576</v>
      </c>
      <c r="AWO20" s="933" t="s">
        <v>576</v>
      </c>
      <c r="AWP20" s="933" t="s">
        <v>576</v>
      </c>
      <c r="AWQ20" s="933" t="s">
        <v>576</v>
      </c>
      <c r="AWR20" s="933" t="s">
        <v>576</v>
      </c>
      <c r="AWS20" s="933" t="s">
        <v>576</v>
      </c>
      <c r="AWT20" s="933" t="s">
        <v>576</v>
      </c>
      <c r="AWU20" s="933" t="s">
        <v>576</v>
      </c>
      <c r="AWV20" s="933" t="s">
        <v>576</v>
      </c>
      <c r="AWW20" s="933" t="s">
        <v>576</v>
      </c>
      <c r="AWX20" s="933" t="s">
        <v>576</v>
      </c>
      <c r="AWY20" s="913" t="s">
        <v>576</v>
      </c>
      <c r="AWZ20" s="1048">
        <v>1467</v>
      </c>
      <c r="AXA20" s="1048">
        <v>44</v>
      </c>
      <c r="AXB20" s="1048">
        <v>1423</v>
      </c>
      <c r="AXC20" s="1075">
        <v>1121</v>
      </c>
      <c r="AXD20" s="919">
        <v>0.76414451261077032</v>
      </c>
      <c r="AXE20" s="919">
        <v>0.74199999999999999</v>
      </c>
      <c r="AXF20" s="1057">
        <v>0.78500000000000003</v>
      </c>
      <c r="AXG20" s="1048">
        <v>1538</v>
      </c>
      <c r="AXH20" s="1048">
        <v>59</v>
      </c>
      <c r="AXI20" s="1048">
        <v>1479</v>
      </c>
      <c r="AXJ20" s="1048">
        <v>1199</v>
      </c>
      <c r="AXK20" s="1050">
        <v>0.77958387516254879</v>
      </c>
      <c r="AXL20" s="904">
        <v>0.75800000000000001</v>
      </c>
      <c r="AXM20" s="1057">
        <v>0.8</v>
      </c>
      <c r="AXN20" s="1048">
        <v>1449</v>
      </c>
      <c r="AXO20" s="1">
        <v>56</v>
      </c>
      <c r="AXP20" s="1">
        <v>1393</v>
      </c>
      <c r="AXQ20" s="1">
        <v>1103</v>
      </c>
      <c r="AXR20" s="904">
        <v>0.76121463077984819</v>
      </c>
      <c r="AXS20" s="904">
        <v>0.73899999999999999</v>
      </c>
      <c r="AXT20" s="1057">
        <v>0.78200000000000003</v>
      </c>
    </row>
    <row r="21" spans="1:1320" ht="12.75" customHeight="1" x14ac:dyDescent="0.2">
      <c r="A21" s="1981"/>
      <c r="B21" s="16" t="s">
        <v>588</v>
      </c>
      <c r="C21" s="974" t="s">
        <v>778</v>
      </c>
      <c r="D21" s="1">
        <v>22</v>
      </c>
      <c r="E21" s="1">
        <v>42</v>
      </c>
      <c r="F21" s="21">
        <v>0.52380952380952384</v>
      </c>
      <c r="G21" s="21">
        <v>0.37722464131344974</v>
      </c>
      <c r="H21" s="21">
        <v>0.66640398769294529</v>
      </c>
      <c r="I21" s="1">
        <v>19</v>
      </c>
      <c r="J21" s="1">
        <v>41</v>
      </c>
      <c r="K21" s="21">
        <v>0.46341463414634149</v>
      </c>
      <c r="L21" s="21">
        <v>0.32056233976336052</v>
      </c>
      <c r="M21" s="21">
        <v>0.6125352873233052</v>
      </c>
      <c r="N21" s="1">
        <v>26</v>
      </c>
      <c r="O21" s="1">
        <v>48</v>
      </c>
      <c r="P21" s="21">
        <v>0.54166666666666663</v>
      </c>
      <c r="Q21" s="21">
        <v>0.40291074545649813</v>
      </c>
      <c r="R21" s="21">
        <v>0.67424757707132543</v>
      </c>
      <c r="S21" s="1">
        <v>24</v>
      </c>
      <c r="T21" s="1">
        <v>43</v>
      </c>
      <c r="U21" s="21">
        <v>0.55813953488372092</v>
      </c>
      <c r="V21" s="21">
        <v>0.41107614452824104</v>
      </c>
      <c r="W21" s="21">
        <v>0.69566690160829492</v>
      </c>
      <c r="X21" s="1">
        <v>16</v>
      </c>
      <c r="Y21" s="1">
        <v>25</v>
      </c>
      <c r="Z21" s="21">
        <v>0.64</v>
      </c>
      <c r="AA21" s="21">
        <v>0.4451849774816487</v>
      </c>
      <c r="AB21" s="21">
        <v>0.79752119225541773</v>
      </c>
      <c r="AC21" s="1">
        <v>15</v>
      </c>
      <c r="AD21" s="1">
        <v>26</v>
      </c>
      <c r="AE21" s="21">
        <v>0.57692307692307687</v>
      </c>
      <c r="AF21" s="21">
        <v>0.38948613746591709</v>
      </c>
      <c r="AG21" s="21">
        <v>0.74455556686343438</v>
      </c>
      <c r="AH21" s="1">
        <v>14</v>
      </c>
      <c r="AI21" s="1">
        <v>18</v>
      </c>
      <c r="AJ21" s="7">
        <v>0.77777777777777779</v>
      </c>
      <c r="AK21" s="7">
        <v>0.54785415683787386</v>
      </c>
      <c r="AL21" s="750">
        <v>0.90999071891398309</v>
      </c>
      <c r="AM21" s="1">
        <v>42</v>
      </c>
      <c r="AN21" s="1">
        <v>1809</v>
      </c>
      <c r="AO21" s="22">
        <v>23.217247097844112</v>
      </c>
      <c r="AP21" s="36">
        <v>16.732949548080541</v>
      </c>
      <c r="AQ21" s="36">
        <v>31.382973343554813</v>
      </c>
      <c r="AR21" s="311" t="s">
        <v>2155</v>
      </c>
      <c r="AS21" s="1">
        <v>41</v>
      </c>
      <c r="AT21" s="1">
        <v>1761</v>
      </c>
      <c r="AU21" s="22">
        <v>23.28222600795003</v>
      </c>
      <c r="AV21" s="36">
        <v>16.707727352899081</v>
      </c>
      <c r="AW21" s="36">
        <v>31.584968521144187</v>
      </c>
      <c r="AX21" s="311" t="s">
        <v>2155</v>
      </c>
      <c r="AY21" s="1">
        <v>48</v>
      </c>
      <c r="AZ21" s="1">
        <v>1705</v>
      </c>
      <c r="BA21" s="22">
        <v>28.152492668621701</v>
      </c>
      <c r="BB21" s="36">
        <v>20.757425702922724</v>
      </c>
      <c r="BC21" s="36">
        <v>37.326120927933879</v>
      </c>
      <c r="BD21" s="311" t="s">
        <v>2154</v>
      </c>
      <c r="BE21" s="1">
        <v>43</v>
      </c>
      <c r="BF21" s="1">
        <v>1736</v>
      </c>
      <c r="BG21" s="22">
        <v>24.769585253456221</v>
      </c>
      <c r="BH21" s="36">
        <v>17.925871665879715</v>
      </c>
      <c r="BI21" s="36">
        <v>33.364468784783199</v>
      </c>
      <c r="BJ21" s="311" t="s">
        <v>2154</v>
      </c>
      <c r="BK21" s="1">
        <v>25</v>
      </c>
      <c r="BL21" s="1">
        <v>1774</v>
      </c>
      <c r="BM21" s="22">
        <v>14.092446448703495</v>
      </c>
      <c r="BN21" s="36">
        <v>9.1198883020458421</v>
      </c>
      <c r="BO21" s="36">
        <v>20.803230945620278</v>
      </c>
      <c r="BP21" s="311" t="s">
        <v>2155</v>
      </c>
      <c r="BQ21" s="1">
        <v>26</v>
      </c>
      <c r="BR21" s="1">
        <v>1735</v>
      </c>
      <c r="BS21" s="22">
        <v>14.985590778097983</v>
      </c>
      <c r="BT21" s="36">
        <v>9.7890854268566816</v>
      </c>
      <c r="BU21" s="36">
        <v>21.957362583933733</v>
      </c>
      <c r="BV21" s="311" t="s">
        <v>2155</v>
      </c>
      <c r="BW21" s="1">
        <v>18</v>
      </c>
      <c r="BX21" s="1">
        <v>1714</v>
      </c>
      <c r="BY21" s="37">
        <v>10.501750291715286</v>
      </c>
      <c r="BZ21" s="36">
        <v>6.2240027890312275</v>
      </c>
      <c r="CA21" s="312">
        <v>16.597293038231033</v>
      </c>
      <c r="CB21" s="968" t="s">
        <v>2155</v>
      </c>
      <c r="CC21" s="314">
        <v>115527</v>
      </c>
      <c r="CD21" s="38">
        <v>116404.69</v>
      </c>
      <c r="CE21" s="38">
        <v>117259.42</v>
      </c>
      <c r="CF21" s="38">
        <v>118078.12</v>
      </c>
      <c r="CG21" s="38">
        <v>118899.16</v>
      </c>
      <c r="CH21" s="38">
        <v>119694.37</v>
      </c>
      <c r="CI21" s="38">
        <v>120475.08</v>
      </c>
      <c r="CJ21" s="38">
        <v>121252.82</v>
      </c>
      <c r="CK21" s="38">
        <v>122052.25</v>
      </c>
      <c r="CL21" s="38">
        <v>122876.69</v>
      </c>
      <c r="CM21" s="38">
        <v>123720.42</v>
      </c>
      <c r="CN21" s="38">
        <v>124578.06</v>
      </c>
      <c r="CO21" s="38">
        <v>125440.57</v>
      </c>
      <c r="CP21" s="38">
        <v>126307.56</v>
      </c>
      <c r="CQ21" s="38">
        <v>127158.25</v>
      </c>
      <c r="CR21" s="38">
        <v>128003.16</v>
      </c>
      <c r="CS21" s="38">
        <v>128827.31</v>
      </c>
      <c r="CT21" s="38">
        <v>129618.5</v>
      </c>
      <c r="CU21" s="38">
        <v>130372.74</v>
      </c>
      <c r="CV21" s="38">
        <v>131099.35999999999</v>
      </c>
      <c r="CW21" s="38">
        <v>131802.48000000001</v>
      </c>
      <c r="CX21" s="38">
        <v>132493.68</v>
      </c>
      <c r="CY21" s="38">
        <v>133181.4</v>
      </c>
      <c r="CZ21" s="38">
        <v>133862.48000000001</v>
      </c>
      <c r="DA21" s="38">
        <v>134537.84</v>
      </c>
      <c r="DB21" s="134">
        <v>135206.9</v>
      </c>
      <c r="DC21" s="945">
        <v>5700</v>
      </c>
      <c r="DD21" s="127">
        <v>5700</v>
      </c>
      <c r="DE21" s="127">
        <v>5700</v>
      </c>
      <c r="DF21" s="127">
        <v>5600</v>
      </c>
      <c r="DG21" s="127">
        <v>5600</v>
      </c>
      <c r="DH21" s="127">
        <v>5600</v>
      </c>
      <c r="DI21" s="127">
        <v>5700</v>
      </c>
      <c r="DJ21" s="127">
        <v>5700</v>
      </c>
      <c r="DK21" s="127">
        <v>5700</v>
      </c>
      <c r="DL21" s="127">
        <v>5700</v>
      </c>
      <c r="DM21" s="127">
        <v>5800</v>
      </c>
      <c r="DN21" s="127">
        <v>5800</v>
      </c>
      <c r="DO21" s="127">
        <v>5800</v>
      </c>
      <c r="DP21" s="127">
        <v>5800</v>
      </c>
      <c r="DQ21" s="127">
        <v>5800</v>
      </c>
      <c r="DR21" s="127">
        <v>5800</v>
      </c>
      <c r="DS21" s="127">
        <v>5800</v>
      </c>
      <c r="DT21" s="127">
        <v>5800</v>
      </c>
      <c r="DU21" s="127">
        <v>5800</v>
      </c>
      <c r="DV21" s="127">
        <v>5800</v>
      </c>
      <c r="DW21" s="127">
        <v>5800</v>
      </c>
      <c r="DX21" s="127">
        <v>5800</v>
      </c>
      <c r="DY21" s="127">
        <v>5800</v>
      </c>
      <c r="DZ21" s="127">
        <v>5800</v>
      </c>
      <c r="EA21" s="127">
        <v>5800</v>
      </c>
      <c r="EB21" s="134">
        <v>5900</v>
      </c>
      <c r="EC21" s="127">
        <v>6100</v>
      </c>
      <c r="ED21" s="127">
        <v>6300</v>
      </c>
      <c r="EE21" s="127">
        <v>6400</v>
      </c>
      <c r="EF21" s="127">
        <v>6500</v>
      </c>
      <c r="EG21" s="127">
        <v>6500</v>
      </c>
      <c r="EH21" s="127">
        <v>6500</v>
      </c>
      <c r="EI21" s="127">
        <v>6500</v>
      </c>
      <c r="EJ21" s="127">
        <v>6400</v>
      </c>
      <c r="EK21" s="127">
        <v>6300</v>
      </c>
      <c r="EL21" s="127">
        <v>6300</v>
      </c>
      <c r="EM21" s="127">
        <v>6400</v>
      </c>
      <c r="EN21" s="127">
        <v>6400</v>
      </c>
      <c r="EO21" s="127">
        <v>6400</v>
      </c>
      <c r="EP21" s="127">
        <v>6500</v>
      </c>
      <c r="EQ21" s="127">
        <v>6500</v>
      </c>
      <c r="ER21" s="127">
        <v>6500</v>
      </c>
      <c r="ES21" s="127">
        <v>6500</v>
      </c>
      <c r="ET21" s="127">
        <v>6500</v>
      </c>
      <c r="EU21" s="127">
        <v>6500</v>
      </c>
      <c r="EV21" s="127">
        <v>6500</v>
      </c>
      <c r="EW21" s="127">
        <v>6500</v>
      </c>
      <c r="EX21" s="127">
        <v>6500</v>
      </c>
      <c r="EY21" s="127">
        <v>6500</v>
      </c>
      <c r="EZ21" s="127">
        <v>6500</v>
      </c>
      <c r="FA21" s="127">
        <v>6500</v>
      </c>
      <c r="FB21" s="134">
        <v>6500</v>
      </c>
      <c r="FC21" s="127">
        <v>5800</v>
      </c>
      <c r="FD21" s="127">
        <v>5800</v>
      </c>
      <c r="FE21" s="127">
        <v>5900</v>
      </c>
      <c r="FF21" s="127">
        <v>6000</v>
      </c>
      <c r="FG21" s="127">
        <v>6200</v>
      </c>
      <c r="FH21" s="127">
        <v>6400</v>
      </c>
      <c r="FI21" s="127">
        <v>6500</v>
      </c>
      <c r="FJ21" s="127">
        <v>6600</v>
      </c>
      <c r="FK21" s="127">
        <v>6700</v>
      </c>
      <c r="FL21" s="127">
        <v>6700</v>
      </c>
      <c r="FM21" s="127">
        <v>6700</v>
      </c>
      <c r="FN21" s="127">
        <v>6700</v>
      </c>
      <c r="FO21" s="127">
        <v>6600</v>
      </c>
      <c r="FP21" s="127">
        <v>6600</v>
      </c>
      <c r="FQ21" s="127">
        <v>6600</v>
      </c>
      <c r="FR21" s="127">
        <v>6600</v>
      </c>
      <c r="FS21" s="127">
        <v>6600</v>
      </c>
      <c r="FT21" s="127">
        <v>6700</v>
      </c>
      <c r="FU21" s="127">
        <v>6700</v>
      </c>
      <c r="FV21" s="127">
        <v>6700</v>
      </c>
      <c r="FW21" s="127">
        <v>6700</v>
      </c>
      <c r="FX21" s="127">
        <v>6700</v>
      </c>
      <c r="FY21" s="127">
        <v>6800</v>
      </c>
      <c r="FZ21" s="127">
        <v>6700</v>
      </c>
      <c r="GA21" s="127">
        <v>6700</v>
      </c>
      <c r="GB21" s="134">
        <v>6700</v>
      </c>
      <c r="GC21" s="127">
        <v>6400</v>
      </c>
      <c r="GD21" s="127">
        <v>6600</v>
      </c>
      <c r="GE21" s="127">
        <v>6500</v>
      </c>
      <c r="GF21" s="127">
        <v>6300</v>
      </c>
      <c r="GG21" s="127">
        <v>6300</v>
      </c>
      <c r="GH21" s="127">
        <v>6200</v>
      </c>
      <c r="GI21" s="127">
        <v>6200</v>
      </c>
      <c r="GJ21" s="127">
        <v>6300</v>
      </c>
      <c r="GK21" s="127">
        <v>6400</v>
      </c>
      <c r="GL21" s="127">
        <v>6600</v>
      </c>
      <c r="GM21" s="127">
        <v>6700</v>
      </c>
      <c r="GN21" s="127">
        <v>6900</v>
      </c>
      <c r="GO21" s="127">
        <v>7000</v>
      </c>
      <c r="GP21" s="127">
        <v>7100</v>
      </c>
      <c r="GQ21" s="127">
        <v>7200</v>
      </c>
      <c r="GR21" s="127">
        <v>7200</v>
      </c>
      <c r="GS21" s="127">
        <v>7100</v>
      </c>
      <c r="GT21" s="127">
        <v>7100</v>
      </c>
      <c r="GU21" s="127">
        <v>7000</v>
      </c>
      <c r="GV21" s="127">
        <v>7000</v>
      </c>
      <c r="GW21" s="127">
        <v>7000</v>
      </c>
      <c r="GX21" s="127">
        <v>7100</v>
      </c>
      <c r="GY21" s="127">
        <v>7100</v>
      </c>
      <c r="GZ21" s="127">
        <v>7200</v>
      </c>
      <c r="HA21" s="127">
        <v>7200</v>
      </c>
      <c r="HB21" s="134">
        <v>7200</v>
      </c>
      <c r="HC21" s="22">
        <v>1.7346938775510203</v>
      </c>
      <c r="HD21" s="36">
        <v>1.3856118572407039</v>
      </c>
      <c r="HE21" s="36">
        <v>2.1449758432428361</v>
      </c>
      <c r="HF21" s="1">
        <v>85</v>
      </c>
      <c r="HG21" s="1">
        <v>49000</v>
      </c>
      <c r="HH21" s="22">
        <v>2.62</v>
      </c>
      <c r="HI21" s="36">
        <v>2.1905763972110162</v>
      </c>
      <c r="HJ21" s="36">
        <v>3.1089992569593319</v>
      </c>
      <c r="HK21" s="1">
        <v>131</v>
      </c>
      <c r="HL21" s="1">
        <v>50000</v>
      </c>
      <c r="HM21" s="22">
        <v>1.5973180832183003</v>
      </c>
      <c r="HN21" s="36">
        <v>1.268501123923198</v>
      </c>
      <c r="HO21" s="36">
        <v>1.9853205320475065</v>
      </c>
      <c r="HP21" s="1">
        <v>81</v>
      </c>
      <c r="HQ21" s="1">
        <v>50710</v>
      </c>
      <c r="HR21" s="22">
        <v>1.8173291124399109</v>
      </c>
      <c r="HS21" s="36">
        <v>1.4668191410335198</v>
      </c>
      <c r="HT21" s="36">
        <v>2.2263509404254629</v>
      </c>
      <c r="HU21" s="1">
        <v>93</v>
      </c>
      <c r="HV21" s="1">
        <v>51174</v>
      </c>
      <c r="HW21" s="22">
        <v>2.1045247281655559</v>
      </c>
      <c r="HX21" s="36">
        <v>1.726382425441048</v>
      </c>
      <c r="HY21" s="36">
        <v>2.5408766960968636</v>
      </c>
      <c r="HZ21" s="1">
        <v>108</v>
      </c>
      <c r="IA21" s="394">
        <v>51318</v>
      </c>
      <c r="IB21" s="25" t="s">
        <v>576</v>
      </c>
      <c r="IC21" s="25" t="s">
        <v>576</v>
      </c>
      <c r="ID21" s="25" t="s">
        <v>576</v>
      </c>
      <c r="IE21" s="25" t="s">
        <v>576</v>
      </c>
      <c r="IF21" s="25" t="s">
        <v>576</v>
      </c>
      <c r="IG21" s="22">
        <v>0.58823529411764697</v>
      </c>
      <c r="IH21" s="36">
        <v>0.39687988277295916</v>
      </c>
      <c r="II21" s="36">
        <v>0.83974245872171904</v>
      </c>
      <c r="IJ21" s="1">
        <v>30</v>
      </c>
      <c r="IK21" s="1">
        <v>51000</v>
      </c>
      <c r="IL21" s="22">
        <v>0.5694984486076744</v>
      </c>
      <c r="IM21" s="36">
        <v>0.3814020489679889</v>
      </c>
      <c r="IN21" s="36">
        <v>0.81789476922718274</v>
      </c>
      <c r="IO21" s="1">
        <v>29</v>
      </c>
      <c r="IP21" s="1">
        <v>50922</v>
      </c>
      <c r="IQ21" s="22">
        <v>0.80118810333372414</v>
      </c>
      <c r="IR21" s="36">
        <v>0.57494641553240466</v>
      </c>
      <c r="IS21" s="36">
        <v>1.0869021293183045</v>
      </c>
      <c r="IT21" s="1">
        <v>41</v>
      </c>
      <c r="IU21" s="1">
        <v>51174</v>
      </c>
      <c r="IV21" s="22">
        <v>0.98672754711140342</v>
      </c>
      <c r="IW21" s="36">
        <v>0.73468347015228042</v>
      </c>
      <c r="IX21" s="36">
        <v>1.2973644967032425</v>
      </c>
      <c r="IY21" s="1">
        <v>51</v>
      </c>
      <c r="IZ21" s="394">
        <v>51686</v>
      </c>
      <c r="JA21" s="26">
        <v>1.0204081632653061</v>
      </c>
      <c r="JB21" s="39">
        <v>0.75736660688697688</v>
      </c>
      <c r="JC21" s="39">
        <v>1.3452809523334044</v>
      </c>
      <c r="JD21" s="1">
        <v>50</v>
      </c>
      <c r="JE21" s="1">
        <v>49000</v>
      </c>
      <c r="JF21" s="26">
        <v>0.88235294117647067</v>
      </c>
      <c r="JG21" s="39">
        <v>0.64359428996538148</v>
      </c>
      <c r="JH21" s="39">
        <v>1.180657656803114</v>
      </c>
      <c r="JI21" s="1">
        <v>45</v>
      </c>
      <c r="JJ21" s="1">
        <v>51000</v>
      </c>
      <c r="JK21" s="26">
        <v>0.72660146891323985</v>
      </c>
      <c r="JL21" s="39">
        <v>0.51159448896559501</v>
      </c>
      <c r="JM21" s="39">
        <v>1.0015244126690002</v>
      </c>
      <c r="JN21" s="1">
        <v>37</v>
      </c>
      <c r="JO21" s="1">
        <v>50922</v>
      </c>
      <c r="JP21" s="26">
        <v>0.72302341032555595</v>
      </c>
      <c r="JQ21" s="39">
        <v>0.50907520551659102</v>
      </c>
      <c r="JR21" s="39">
        <v>0.99659253022884342</v>
      </c>
      <c r="JS21" s="1">
        <v>37</v>
      </c>
      <c r="JT21" s="1">
        <v>51174</v>
      </c>
      <c r="JU21" s="26">
        <v>0.73520876059281037</v>
      </c>
      <c r="JV21" s="39">
        <v>0.5202774763997241</v>
      </c>
      <c r="JW21" s="39">
        <v>1.0091314653728207</v>
      </c>
      <c r="JX21" s="1">
        <v>38</v>
      </c>
      <c r="JY21" s="394">
        <v>51686</v>
      </c>
      <c r="JZ21" s="21">
        <v>0.53602811950790863</v>
      </c>
      <c r="KA21" s="21">
        <v>0.50698089567473059</v>
      </c>
      <c r="KB21" s="21">
        <v>0.56483292695935949</v>
      </c>
      <c r="KC21" s="1">
        <v>610</v>
      </c>
      <c r="KD21" s="1">
        <v>1138</v>
      </c>
      <c r="KE21" s="21">
        <v>0.56909871244635191</v>
      </c>
      <c r="KF21" s="21">
        <v>0.54048151869448879</v>
      </c>
      <c r="KG21" s="21">
        <v>0.59726171310569176</v>
      </c>
      <c r="KH21" s="1">
        <v>663</v>
      </c>
      <c r="KI21" s="1">
        <v>1165</v>
      </c>
      <c r="KJ21" s="21">
        <v>0.63619909502262439</v>
      </c>
      <c r="KK21" s="21">
        <v>0.60740667374977664</v>
      </c>
      <c r="KL21" s="21">
        <v>0.66404782283815578</v>
      </c>
      <c r="KM21" s="1">
        <v>703</v>
      </c>
      <c r="KN21" s="1">
        <v>1105</v>
      </c>
      <c r="KO21" s="21">
        <v>0.68130921619293716</v>
      </c>
      <c r="KP21" s="21">
        <v>0.653945504361646</v>
      </c>
      <c r="KQ21" s="21">
        <v>0.70747707105580848</v>
      </c>
      <c r="KR21" s="1">
        <v>791</v>
      </c>
      <c r="KS21" s="914">
        <v>1161</v>
      </c>
      <c r="KT21" s="910">
        <v>0.68300000000000005</v>
      </c>
      <c r="KU21" s="910">
        <v>0.65500000000000003</v>
      </c>
      <c r="KV21" s="910">
        <v>0.70899999999999996</v>
      </c>
      <c r="KW21" s="914">
        <v>789</v>
      </c>
      <c r="KX21" s="913">
        <v>1156</v>
      </c>
      <c r="KY21" s="943" t="s">
        <v>576</v>
      </c>
      <c r="KZ21" s="9" t="s">
        <v>576</v>
      </c>
      <c r="LA21" s="9" t="s">
        <v>576</v>
      </c>
      <c r="LB21" s="9" t="s">
        <v>576</v>
      </c>
      <c r="LC21" s="9" t="s">
        <v>576</v>
      </c>
      <c r="LD21" s="9" t="s">
        <v>576</v>
      </c>
      <c r="LE21" s="9" t="s">
        <v>576</v>
      </c>
      <c r="LF21" s="9" t="s">
        <v>576</v>
      </c>
      <c r="LG21" s="9" t="s">
        <v>576</v>
      </c>
      <c r="LH21" s="9" t="s">
        <v>576</v>
      </c>
      <c r="LI21" s="9" t="s">
        <v>576</v>
      </c>
      <c r="LJ21" s="9" t="s">
        <v>576</v>
      </c>
      <c r="LK21" s="9" t="s">
        <v>576</v>
      </c>
      <c r="LL21" s="9" t="s">
        <v>576</v>
      </c>
      <c r="LM21" s="9" t="s">
        <v>576</v>
      </c>
      <c r="LN21" s="9" t="s">
        <v>576</v>
      </c>
      <c r="LO21" s="9" t="s">
        <v>576</v>
      </c>
      <c r="LP21" s="9" t="s">
        <v>576</v>
      </c>
      <c r="LQ21" s="9" t="s">
        <v>576</v>
      </c>
      <c r="LR21" s="9" t="s">
        <v>576</v>
      </c>
      <c r="LS21" s="9" t="s">
        <v>576</v>
      </c>
      <c r="LT21" s="9" t="s">
        <v>576</v>
      </c>
      <c r="LU21" s="9" t="s">
        <v>576</v>
      </c>
      <c r="LV21" s="9" t="s">
        <v>576</v>
      </c>
      <c r="LW21" s="9" t="s">
        <v>576</v>
      </c>
      <c r="LX21" s="9" t="s">
        <v>576</v>
      </c>
      <c r="LY21" s="9" t="s">
        <v>576</v>
      </c>
      <c r="LZ21" s="9" t="s">
        <v>576</v>
      </c>
      <c r="MA21" s="9" t="s">
        <v>576</v>
      </c>
      <c r="MB21" s="9" t="s">
        <v>576</v>
      </c>
      <c r="MC21" s="9" t="s">
        <v>576</v>
      </c>
      <c r="MD21" s="9" t="s">
        <v>576</v>
      </c>
      <c r="ME21" s="9" t="s">
        <v>576</v>
      </c>
      <c r="MF21" s="9" t="s">
        <v>576</v>
      </c>
      <c r="MG21" s="9" t="s">
        <v>576</v>
      </c>
      <c r="MH21" s="9" t="s">
        <v>576</v>
      </c>
      <c r="MI21" s="9" t="s">
        <v>576</v>
      </c>
      <c r="MJ21" s="9" t="s">
        <v>576</v>
      </c>
      <c r="MK21" s="9" t="s">
        <v>576</v>
      </c>
      <c r="ML21" s="9" t="s">
        <v>576</v>
      </c>
      <c r="MM21" s="9" t="s">
        <v>576</v>
      </c>
      <c r="MN21" s="9" t="s">
        <v>576</v>
      </c>
      <c r="MO21" s="9" t="s">
        <v>576</v>
      </c>
      <c r="MP21" s="9" t="s">
        <v>576</v>
      </c>
      <c r="MQ21" s="9" t="s">
        <v>576</v>
      </c>
      <c r="MR21" s="9" t="s">
        <v>576</v>
      </c>
      <c r="MS21" s="9" t="s">
        <v>576</v>
      </c>
      <c r="MT21" s="9" t="s">
        <v>576</v>
      </c>
      <c r="MU21" s="9" t="s">
        <v>576</v>
      </c>
      <c r="MV21" s="9" t="s">
        <v>576</v>
      </c>
      <c r="MW21" s="9" t="s">
        <v>576</v>
      </c>
      <c r="MX21" s="9" t="s">
        <v>576</v>
      </c>
      <c r="MY21" s="9" t="s">
        <v>576</v>
      </c>
      <c r="MZ21" s="9" t="s">
        <v>576</v>
      </c>
      <c r="NA21" s="9" t="s">
        <v>576</v>
      </c>
      <c r="NB21" s="9" t="s">
        <v>576</v>
      </c>
      <c r="NC21" s="9" t="s">
        <v>576</v>
      </c>
      <c r="ND21" s="9" t="s">
        <v>576</v>
      </c>
      <c r="NE21" s="9" t="s">
        <v>576</v>
      </c>
      <c r="NF21" s="9" t="s">
        <v>576</v>
      </c>
      <c r="NG21" s="9" t="s">
        <v>576</v>
      </c>
      <c r="NH21" s="9" t="s">
        <v>576</v>
      </c>
      <c r="NI21" s="9" t="s">
        <v>576</v>
      </c>
      <c r="NJ21" s="9" t="s">
        <v>576</v>
      </c>
      <c r="NK21" s="9" t="s">
        <v>576</v>
      </c>
      <c r="NL21" s="9" t="s">
        <v>576</v>
      </c>
      <c r="NM21" s="9" t="s">
        <v>576</v>
      </c>
      <c r="NN21" s="9" t="s">
        <v>576</v>
      </c>
      <c r="NO21" s="9" t="s">
        <v>576</v>
      </c>
      <c r="NP21" s="9" t="s">
        <v>576</v>
      </c>
      <c r="NQ21" s="9" t="s">
        <v>576</v>
      </c>
      <c r="NR21" s="9" t="s">
        <v>576</v>
      </c>
      <c r="NS21" s="9" t="s">
        <v>576</v>
      </c>
      <c r="NT21" s="9" t="s">
        <v>576</v>
      </c>
      <c r="NU21" s="9" t="s">
        <v>576</v>
      </c>
      <c r="NV21" s="9" t="s">
        <v>576</v>
      </c>
      <c r="NW21" s="9" t="s">
        <v>576</v>
      </c>
      <c r="NX21" s="9" t="s">
        <v>576</v>
      </c>
      <c r="NY21" s="9" t="s">
        <v>576</v>
      </c>
      <c r="NZ21" s="9" t="s">
        <v>576</v>
      </c>
      <c r="OA21" s="9" t="s">
        <v>576</v>
      </c>
      <c r="OB21" s="9" t="s">
        <v>576</v>
      </c>
      <c r="OC21" s="9" t="s">
        <v>576</v>
      </c>
      <c r="OD21" s="9" t="s">
        <v>576</v>
      </c>
      <c r="OE21" s="9" t="s">
        <v>576</v>
      </c>
      <c r="OF21" s="9" t="s">
        <v>576</v>
      </c>
      <c r="OG21" s="9" t="s">
        <v>576</v>
      </c>
      <c r="OH21" s="967" t="s">
        <v>576</v>
      </c>
      <c r="OI21" s="1" t="s">
        <v>576</v>
      </c>
      <c r="OJ21" s="1" t="s">
        <v>576</v>
      </c>
      <c r="OK21" s="1" t="s">
        <v>576</v>
      </c>
      <c r="OL21" s="1" t="s">
        <v>576</v>
      </c>
      <c r="OM21" s="1" t="s">
        <v>576</v>
      </c>
      <c r="ON21" s="1" t="s">
        <v>576</v>
      </c>
      <c r="OO21" s="1" t="s">
        <v>576</v>
      </c>
      <c r="OP21" s="1" t="s">
        <v>576</v>
      </c>
      <c r="OQ21" s="1" t="s">
        <v>576</v>
      </c>
      <c r="OR21" s="1" t="s">
        <v>576</v>
      </c>
      <c r="OS21" s="1" t="s">
        <v>576</v>
      </c>
      <c r="OT21" s="1" t="s">
        <v>576</v>
      </c>
      <c r="OU21" s="1" t="s">
        <v>576</v>
      </c>
      <c r="OV21" s="1" t="s">
        <v>576</v>
      </c>
      <c r="OW21" s="1" t="s">
        <v>576</v>
      </c>
      <c r="OX21" s="1" t="s">
        <v>576</v>
      </c>
      <c r="OY21" s="1" t="s">
        <v>576</v>
      </c>
      <c r="OZ21" s="1" t="s">
        <v>576</v>
      </c>
      <c r="PA21" s="1" t="s">
        <v>576</v>
      </c>
      <c r="PB21" s="1" t="s">
        <v>576</v>
      </c>
      <c r="PC21" s="1" t="s">
        <v>576</v>
      </c>
      <c r="PD21" s="1" t="s">
        <v>576</v>
      </c>
      <c r="PE21" s="1" t="s">
        <v>576</v>
      </c>
      <c r="PF21" s="1" t="s">
        <v>576</v>
      </c>
      <c r="PG21" s="1" t="s">
        <v>576</v>
      </c>
      <c r="PH21" s="1" t="s">
        <v>576</v>
      </c>
      <c r="PI21" s="1" t="s">
        <v>576</v>
      </c>
      <c r="PJ21" s="1" t="s">
        <v>576</v>
      </c>
      <c r="PK21" s="1" t="s">
        <v>576</v>
      </c>
      <c r="PL21" s="914" t="s">
        <v>576</v>
      </c>
      <c r="PM21" s="914" t="s">
        <v>576</v>
      </c>
      <c r="PN21" s="914" t="s">
        <v>576</v>
      </c>
      <c r="PO21" s="914" t="s">
        <v>576</v>
      </c>
      <c r="PP21" s="914" t="s">
        <v>576</v>
      </c>
      <c r="PQ21" s="913" t="s">
        <v>576</v>
      </c>
      <c r="PR21" s="1">
        <v>553</v>
      </c>
      <c r="PS21" s="1">
        <v>1017</v>
      </c>
      <c r="PT21" s="21">
        <v>0.543756145526057</v>
      </c>
      <c r="PU21" s="21">
        <v>0.51303694268103994</v>
      </c>
      <c r="PV21" s="21">
        <v>0.5741460368413781</v>
      </c>
      <c r="PW21" s="1">
        <v>575</v>
      </c>
      <c r="PX21" s="1">
        <v>937</v>
      </c>
      <c r="PY21" s="21">
        <v>0.61366061899679802</v>
      </c>
      <c r="PZ21" s="21">
        <v>0.58208032532952203</v>
      </c>
      <c r="QA21" s="21">
        <v>0.64431275928963005</v>
      </c>
      <c r="QB21" s="1">
        <v>502</v>
      </c>
      <c r="QC21" s="1">
        <v>868</v>
      </c>
      <c r="QD21" s="21">
        <v>0.57834101382488501</v>
      </c>
      <c r="QE21" s="21">
        <v>0.54521453852393797</v>
      </c>
      <c r="QF21" s="750">
        <v>0.61077712558430697</v>
      </c>
      <c r="QG21" s="838" t="s">
        <v>576</v>
      </c>
      <c r="QH21" s="838" t="s">
        <v>576</v>
      </c>
      <c r="QI21" s="838" t="s">
        <v>576</v>
      </c>
      <c r="QJ21" s="838" t="s">
        <v>576</v>
      </c>
      <c r="QK21" s="838" t="s">
        <v>576</v>
      </c>
      <c r="QL21" s="838" t="s">
        <v>576</v>
      </c>
      <c r="QM21" s="838" t="s">
        <v>576</v>
      </c>
      <c r="QN21" s="838" t="s">
        <v>576</v>
      </c>
      <c r="QO21" s="838" t="s">
        <v>576</v>
      </c>
      <c r="QP21" s="838" t="s">
        <v>576</v>
      </c>
      <c r="QQ21" s="838" t="s">
        <v>576</v>
      </c>
      <c r="QR21" s="838" t="s">
        <v>576</v>
      </c>
      <c r="QS21" s="838" t="s">
        <v>576</v>
      </c>
      <c r="QT21" s="838" t="s">
        <v>576</v>
      </c>
      <c r="QU21" s="838" t="s">
        <v>576</v>
      </c>
      <c r="QV21" s="838" t="s">
        <v>576</v>
      </c>
      <c r="QW21" s="838" t="s">
        <v>576</v>
      </c>
      <c r="QX21" s="838" t="s">
        <v>576</v>
      </c>
      <c r="QY21" s="838" t="s">
        <v>576</v>
      </c>
      <c r="QZ21" s="838" t="s">
        <v>576</v>
      </c>
      <c r="RA21" s="750" t="s">
        <v>576</v>
      </c>
      <c r="RB21" s="25" t="s">
        <v>576</v>
      </c>
      <c r="RC21" s="1" t="s">
        <v>576</v>
      </c>
      <c r="RD21" s="1" t="s">
        <v>576</v>
      </c>
      <c r="RE21" s="1" t="s">
        <v>576</v>
      </c>
      <c r="RF21" s="1" t="s">
        <v>576</v>
      </c>
      <c r="RG21" s="1" t="s">
        <v>576</v>
      </c>
      <c r="RH21" s="1" t="s">
        <v>576</v>
      </c>
      <c r="RI21" s="1" t="s">
        <v>576</v>
      </c>
      <c r="RJ21" s="1" t="s">
        <v>576</v>
      </c>
      <c r="RK21" s="1" t="s">
        <v>576</v>
      </c>
      <c r="RL21" s="1" t="s">
        <v>576</v>
      </c>
      <c r="RM21" s="1" t="s">
        <v>576</v>
      </c>
      <c r="RN21" s="1" t="s">
        <v>576</v>
      </c>
      <c r="RO21" s="1" t="s">
        <v>576</v>
      </c>
      <c r="RP21" s="1" t="s">
        <v>576</v>
      </c>
      <c r="RQ21" s="1" t="s">
        <v>576</v>
      </c>
      <c r="RR21" s="1" t="s">
        <v>576</v>
      </c>
      <c r="RS21" s="1" t="s">
        <v>576</v>
      </c>
      <c r="RT21" s="1" t="s">
        <v>576</v>
      </c>
      <c r="RU21" s="1" t="s">
        <v>576</v>
      </c>
      <c r="RV21" s="394" t="s">
        <v>576</v>
      </c>
      <c r="RW21" s="1" t="s">
        <v>576</v>
      </c>
      <c r="RX21" s="1" t="s">
        <v>576</v>
      </c>
      <c r="RY21" s="1" t="s">
        <v>576</v>
      </c>
      <c r="RZ21" s="1" t="s">
        <v>576</v>
      </c>
      <c r="SA21" s="1" t="s">
        <v>576</v>
      </c>
      <c r="SB21" s="1" t="s">
        <v>576</v>
      </c>
      <c r="SC21" s="1" t="s">
        <v>576</v>
      </c>
      <c r="SD21" s="1" t="s">
        <v>576</v>
      </c>
      <c r="SE21" s="1" t="s">
        <v>576</v>
      </c>
      <c r="SF21" s="1" t="s">
        <v>576</v>
      </c>
      <c r="SG21" s="1" t="s">
        <v>576</v>
      </c>
      <c r="SH21" s="1" t="s">
        <v>576</v>
      </c>
      <c r="SI21" s="1" t="s">
        <v>576</v>
      </c>
      <c r="SJ21" s="1" t="s">
        <v>576</v>
      </c>
      <c r="SK21" s="1" t="s">
        <v>576</v>
      </c>
      <c r="SL21" s="1" t="s">
        <v>576</v>
      </c>
      <c r="SM21" s="1" t="s">
        <v>576</v>
      </c>
      <c r="SN21" s="1" t="s">
        <v>576</v>
      </c>
      <c r="SO21" s="1" t="s">
        <v>576</v>
      </c>
      <c r="SP21" s="1" t="s">
        <v>576</v>
      </c>
      <c r="SQ21" s="394" t="s">
        <v>576</v>
      </c>
      <c r="SR21" s="1" t="s">
        <v>576</v>
      </c>
      <c r="SS21" s="1" t="s">
        <v>576</v>
      </c>
      <c r="ST21" s="1" t="s">
        <v>576</v>
      </c>
      <c r="SU21" s="1" t="s">
        <v>576</v>
      </c>
      <c r="SV21" s="1" t="s">
        <v>576</v>
      </c>
      <c r="SW21" s="1" t="s">
        <v>576</v>
      </c>
      <c r="SX21" s="1" t="s">
        <v>576</v>
      </c>
      <c r="SY21" s="1" t="s">
        <v>576</v>
      </c>
      <c r="SZ21" s="1" t="s">
        <v>576</v>
      </c>
      <c r="TA21" s="1" t="s">
        <v>576</v>
      </c>
      <c r="TB21" s="1" t="s">
        <v>576</v>
      </c>
      <c r="TC21" s="1" t="s">
        <v>576</v>
      </c>
      <c r="TD21" s="1" t="s">
        <v>576</v>
      </c>
      <c r="TE21" s="1" t="s">
        <v>576</v>
      </c>
      <c r="TF21" s="1" t="s">
        <v>576</v>
      </c>
      <c r="TG21" s="1" t="s">
        <v>576</v>
      </c>
      <c r="TH21" s="1" t="s">
        <v>576</v>
      </c>
      <c r="TI21" s="1" t="s">
        <v>576</v>
      </c>
      <c r="TJ21" s="1" t="s">
        <v>576</v>
      </c>
      <c r="TK21" s="1" t="s">
        <v>576</v>
      </c>
      <c r="TL21" s="394" t="s">
        <v>576</v>
      </c>
      <c r="TM21" s="26">
        <v>1366.7425968109339</v>
      </c>
      <c r="TN21" s="27">
        <v>1171.2047875817739</v>
      </c>
      <c r="TO21" s="27">
        <v>1585.5915892798132</v>
      </c>
      <c r="TP21" s="1">
        <v>174</v>
      </c>
      <c r="TQ21" s="394">
        <v>12731</v>
      </c>
      <c r="TR21" s="26">
        <v>1122.908868688412</v>
      </c>
      <c r="TS21" s="27">
        <v>948.72471106757882</v>
      </c>
      <c r="TT21" s="27">
        <v>1319.8118300568963</v>
      </c>
      <c r="TU21" s="1">
        <v>147</v>
      </c>
      <c r="TV21" s="394">
        <v>13091</v>
      </c>
      <c r="TW21" s="26">
        <v>1431.2238898344424</v>
      </c>
      <c r="TX21" s="27">
        <v>1232.4077127877929</v>
      </c>
      <c r="TY21" s="27">
        <v>1652.9826381136654</v>
      </c>
      <c r="TZ21" s="1">
        <v>185</v>
      </c>
      <c r="UA21" s="394">
        <v>12926</v>
      </c>
      <c r="UB21" s="26">
        <v>1147.842056932966</v>
      </c>
      <c r="UC21" s="27">
        <v>971.50414218889568</v>
      </c>
      <c r="UD21" s="27">
        <v>1346.9327065891835</v>
      </c>
      <c r="UE21" s="3">
        <v>150</v>
      </c>
      <c r="UF21" s="394">
        <v>13068</v>
      </c>
      <c r="UG21" s="26">
        <v>1616.6104811523137</v>
      </c>
      <c r="UH21" s="27">
        <v>1405.8269640777189</v>
      </c>
      <c r="UI21" s="27">
        <v>1850.0807411706555</v>
      </c>
      <c r="UJ21" s="3">
        <v>211</v>
      </c>
      <c r="UK21" s="394">
        <v>13052</v>
      </c>
      <c r="UL21" s="26">
        <v>1679.4390999510842</v>
      </c>
      <c r="UM21" s="27">
        <v>1370.8126258734451</v>
      </c>
      <c r="UN21" s="27">
        <v>2036.808339263511</v>
      </c>
      <c r="UO21" s="3">
        <v>103</v>
      </c>
      <c r="UP21" s="394">
        <v>6133</v>
      </c>
      <c r="UQ21" s="26">
        <v>1492.5373134328358</v>
      </c>
      <c r="UR21" s="27">
        <v>1206.1220768353478</v>
      </c>
      <c r="US21" s="27">
        <v>1826.4876743225193</v>
      </c>
      <c r="UT21" s="3">
        <v>94</v>
      </c>
      <c r="UU21" s="394">
        <v>6298</v>
      </c>
      <c r="UV21" s="26">
        <v>1791.7133258678612</v>
      </c>
      <c r="UW21" s="27">
        <v>1475.2912099273458</v>
      </c>
      <c r="UX21" s="27">
        <v>2155.8967092006942</v>
      </c>
      <c r="UY21" s="3">
        <v>112</v>
      </c>
      <c r="UZ21" s="394">
        <v>6251</v>
      </c>
      <c r="VA21" s="26">
        <v>1486.3353044590058</v>
      </c>
      <c r="VB21" s="27">
        <v>1199.6644194222365</v>
      </c>
      <c r="VC21" s="27">
        <v>1820.8611639017522</v>
      </c>
      <c r="VD21" s="3">
        <v>93</v>
      </c>
      <c r="VE21" s="394">
        <v>6257</v>
      </c>
      <c r="VF21" s="26">
        <v>2187.1984560952073</v>
      </c>
      <c r="VG21" s="27">
        <v>1835.0669554770491</v>
      </c>
      <c r="VH21" s="27">
        <v>2587.2109149362764</v>
      </c>
      <c r="VI21" s="3">
        <v>136</v>
      </c>
      <c r="VJ21" s="394">
        <v>6218</v>
      </c>
      <c r="VK21" s="26">
        <v>1060.9275538041832</v>
      </c>
      <c r="VL21" s="27">
        <v>827.04507590096216</v>
      </c>
      <c r="VM21" s="27">
        <v>1340.4181393155343</v>
      </c>
      <c r="VN21" s="3">
        <v>70</v>
      </c>
      <c r="VO21" s="394">
        <v>6598</v>
      </c>
      <c r="VP21" s="26">
        <v>780.21492713087002</v>
      </c>
      <c r="VQ21" s="27">
        <v>584.43451983449825</v>
      </c>
      <c r="VR21" s="27">
        <v>1020.5403345974421</v>
      </c>
      <c r="VS21" s="3">
        <v>53</v>
      </c>
      <c r="VT21" s="394">
        <v>6793</v>
      </c>
      <c r="VU21" s="26">
        <v>1093.6329588014983</v>
      </c>
      <c r="VV21" s="27">
        <v>857.23366176028696</v>
      </c>
      <c r="VW21" s="27">
        <v>1375.079253677626</v>
      </c>
      <c r="VX21" s="3">
        <v>73</v>
      </c>
      <c r="VY21" s="394">
        <v>6675</v>
      </c>
      <c r="VZ21" s="26">
        <v>836.88151519600638</v>
      </c>
      <c r="WA21" s="27">
        <v>633.8458869905262</v>
      </c>
      <c r="WB21" s="27">
        <v>1084.2770724264103</v>
      </c>
      <c r="WC21" s="3">
        <v>57</v>
      </c>
      <c r="WD21" s="394">
        <v>6811</v>
      </c>
      <c r="WE21" s="26">
        <v>1097.4539069359087</v>
      </c>
      <c r="WF21" s="27">
        <v>863.21711591237136</v>
      </c>
      <c r="WG21" s="27">
        <v>1375.6679755462799</v>
      </c>
      <c r="WH21" s="3">
        <v>75</v>
      </c>
      <c r="WI21" s="394">
        <v>6834</v>
      </c>
      <c r="WJ21" s="25" t="s">
        <v>576</v>
      </c>
      <c r="WK21" s="1" t="s">
        <v>576</v>
      </c>
      <c r="WL21" s="1" t="s">
        <v>576</v>
      </c>
      <c r="WM21" s="1" t="s">
        <v>576</v>
      </c>
      <c r="WN21" s="1" t="s">
        <v>576</v>
      </c>
      <c r="WO21" s="1" t="s">
        <v>576</v>
      </c>
      <c r="WP21" s="1" t="s">
        <v>576</v>
      </c>
      <c r="WQ21" s="1" t="s">
        <v>576</v>
      </c>
      <c r="WR21" s="1" t="s">
        <v>576</v>
      </c>
      <c r="WS21" s="1" t="s">
        <v>576</v>
      </c>
      <c r="WT21" s="1" t="s">
        <v>576</v>
      </c>
      <c r="WU21" s="1" t="s">
        <v>576</v>
      </c>
      <c r="WV21" s="1" t="s">
        <v>576</v>
      </c>
      <c r="WW21" s="1" t="s">
        <v>576</v>
      </c>
      <c r="WX21" s="1" t="s">
        <v>576</v>
      </c>
      <c r="WY21" s="1" t="s">
        <v>576</v>
      </c>
      <c r="WZ21" s="1" t="s">
        <v>576</v>
      </c>
      <c r="XA21" s="1" t="s">
        <v>576</v>
      </c>
      <c r="XB21" s="1" t="s">
        <v>576</v>
      </c>
      <c r="XC21" s="1" t="s">
        <v>576</v>
      </c>
      <c r="XD21" s="1" t="s">
        <v>576</v>
      </c>
      <c r="XE21" s="1" t="s">
        <v>576</v>
      </c>
      <c r="XF21" s="1" t="s">
        <v>576</v>
      </c>
      <c r="XG21" s="1" t="s">
        <v>576</v>
      </c>
      <c r="XH21" s="1" t="s">
        <v>576</v>
      </c>
      <c r="XI21" s="1" t="s">
        <v>576</v>
      </c>
      <c r="XJ21" s="1" t="s">
        <v>576</v>
      </c>
      <c r="XK21" s="1" t="s">
        <v>576</v>
      </c>
      <c r="XL21" s="1" t="s">
        <v>576</v>
      </c>
      <c r="XM21" s="394" t="s">
        <v>576</v>
      </c>
      <c r="XN21" s="22">
        <v>70.474370820478285</v>
      </c>
      <c r="XO21" s="27">
        <v>51.404489668824425</v>
      </c>
      <c r="XP21" s="27">
        <v>94.300252919923579</v>
      </c>
      <c r="XQ21" s="6">
        <v>45</v>
      </c>
      <c r="XR21" s="6">
        <v>63853</v>
      </c>
      <c r="XS21" s="22">
        <v>59.549927913245163</v>
      </c>
      <c r="XT21" s="27">
        <v>42.14107322321216</v>
      </c>
      <c r="XU21" s="27">
        <v>81.73692866429451</v>
      </c>
      <c r="XV21" s="6">
        <v>38</v>
      </c>
      <c r="XW21" s="6">
        <v>63812</v>
      </c>
      <c r="XX21" s="22">
        <v>59.753125245695422</v>
      </c>
      <c r="XY21" s="27">
        <v>42.284867749345295</v>
      </c>
      <c r="XZ21" s="27">
        <v>82.015832878779179</v>
      </c>
      <c r="YA21" s="6">
        <v>38</v>
      </c>
      <c r="YB21" s="6">
        <v>63595</v>
      </c>
      <c r="YC21" s="22">
        <v>50.560910096381733</v>
      </c>
      <c r="YD21" s="27">
        <v>34.583625077081003</v>
      </c>
      <c r="YE21" s="27">
        <v>71.376919070027597</v>
      </c>
      <c r="YF21" s="6">
        <v>32</v>
      </c>
      <c r="YG21" s="6">
        <v>63290</v>
      </c>
      <c r="YH21" s="22">
        <v>45.825169079072118</v>
      </c>
      <c r="YI21" s="27">
        <v>30.689834930705921</v>
      </c>
      <c r="YJ21" s="27">
        <v>65.812586812759307</v>
      </c>
      <c r="YK21" s="6">
        <v>29</v>
      </c>
      <c r="YL21" s="6">
        <v>63284</v>
      </c>
      <c r="YM21" s="22">
        <v>34.653309391046839</v>
      </c>
      <c r="YN21" s="27">
        <v>21.717044501511534</v>
      </c>
      <c r="YO21" s="27">
        <v>52.465526867538095</v>
      </c>
      <c r="YP21" s="6">
        <v>22</v>
      </c>
      <c r="YQ21" s="6">
        <v>63486</v>
      </c>
      <c r="YR21" s="22">
        <v>20.362770589893799</v>
      </c>
      <c r="YS21" s="27">
        <v>10.842317739111875</v>
      </c>
      <c r="YT21" s="27">
        <v>34.820957861844676</v>
      </c>
      <c r="YU21" s="6">
        <v>13</v>
      </c>
      <c r="YV21" s="6">
        <v>63842</v>
      </c>
      <c r="YW21" s="37">
        <v>18.659907633457216</v>
      </c>
      <c r="YX21" s="27">
        <v>9.6418465669225419</v>
      </c>
      <c r="YY21" s="27">
        <v>32.595103404153306</v>
      </c>
      <c r="YZ21" s="6">
        <v>12</v>
      </c>
      <c r="ZA21" s="966">
        <v>64309</v>
      </c>
      <c r="ZB21" s="901">
        <v>12255</v>
      </c>
      <c r="ZC21" s="906">
        <v>4.5999999999999999E-2</v>
      </c>
      <c r="ZD21" s="906">
        <v>3.7000000000000005E-2</v>
      </c>
      <c r="ZE21" s="906">
        <v>9.0000000000000011E-3</v>
      </c>
      <c r="ZF21" s="901">
        <v>1292</v>
      </c>
      <c r="ZG21" s="906">
        <v>0.105</v>
      </c>
      <c r="ZH21" s="901">
        <v>12250</v>
      </c>
      <c r="ZI21" s="906">
        <v>4.5999999999999999E-2</v>
      </c>
      <c r="ZJ21" s="906">
        <v>3.6000000000000004E-2</v>
      </c>
      <c r="ZK21" s="906">
        <v>9.0000000000000011E-3</v>
      </c>
      <c r="ZL21" s="901">
        <v>460</v>
      </c>
      <c r="ZM21" s="900">
        <v>3.7551020408163265E-2</v>
      </c>
      <c r="ZN21" s="901">
        <v>12107</v>
      </c>
      <c r="ZO21" s="906">
        <v>4.3294504248070749E-2</v>
      </c>
      <c r="ZP21" s="906">
        <v>3.4169392011345369E-2</v>
      </c>
      <c r="ZQ21" s="906">
        <v>9.1251122367253783E-3</v>
      </c>
      <c r="ZR21" s="901">
        <v>404</v>
      </c>
      <c r="ZS21" s="906">
        <v>3.3369125299413563E-2</v>
      </c>
      <c r="ZT21" s="901">
        <v>11996</v>
      </c>
      <c r="ZU21" s="906">
        <v>5.5E-2</v>
      </c>
      <c r="ZV21" s="906">
        <v>4.7E-2</v>
      </c>
      <c r="ZW21" s="906">
        <v>9.0000000000000011E-3</v>
      </c>
      <c r="ZX21" s="901">
        <v>600</v>
      </c>
      <c r="ZY21" s="906">
        <v>0.05</v>
      </c>
      <c r="ZZ21" s="901">
        <v>12517</v>
      </c>
      <c r="AAA21" s="906">
        <v>5.311137972106441E-2</v>
      </c>
      <c r="AAB21" s="906">
        <v>4.4877512849638604E-2</v>
      </c>
      <c r="AAC21" s="906">
        <v>8.2338668714258077E-3</v>
      </c>
      <c r="AAD21" s="901">
        <v>662</v>
      </c>
      <c r="AAE21" s="906">
        <v>5.2888072221778382E-2</v>
      </c>
      <c r="AAF21" s="901">
        <v>12180</v>
      </c>
      <c r="AAG21" s="906">
        <v>4.9999347674288666E-2</v>
      </c>
      <c r="AAH21" s="906">
        <v>9.0469067565628215E-3</v>
      </c>
      <c r="AAI21" s="906">
        <v>5.9046254430851486E-2</v>
      </c>
      <c r="AAJ21" s="901">
        <v>779</v>
      </c>
      <c r="AAK21" s="965">
        <v>6.3957307060755336E-2</v>
      </c>
      <c r="AAL21" s="997">
        <v>8.4000000000000005E-2</v>
      </c>
      <c r="AAM21" s="997">
        <v>1.2E-2</v>
      </c>
      <c r="AAN21" s="997">
        <v>0.156</v>
      </c>
      <c r="AAO21" s="998">
        <v>3.2300000000000004</v>
      </c>
      <c r="AAP21" s="998">
        <v>1.7000000000000002</v>
      </c>
      <c r="AAQ21" s="998">
        <v>4.7</v>
      </c>
      <c r="AAR21" s="727">
        <v>0.23300000000000001</v>
      </c>
      <c r="AAS21" s="727">
        <v>8.9399999999999993E-2</v>
      </c>
      <c r="AAT21" s="727">
        <v>0.3765</v>
      </c>
      <c r="AAU21" s="998">
        <v>2.09</v>
      </c>
      <c r="AAV21" s="998">
        <v>1.6400000000000001</v>
      </c>
      <c r="AAW21" s="999">
        <v>2.54</v>
      </c>
      <c r="AAX21" s="953">
        <v>0.79739822419302797</v>
      </c>
      <c r="AAY21" s="560">
        <v>0.71802985081481396</v>
      </c>
      <c r="AAZ21" s="560">
        <v>0.87676659757124198</v>
      </c>
      <c r="ABA21" s="13">
        <v>79</v>
      </c>
      <c r="ABB21" s="13">
        <v>99</v>
      </c>
      <c r="ABC21" s="43">
        <v>0.91713624894869594</v>
      </c>
      <c r="ABD21" s="560">
        <v>0.846355749909806</v>
      </c>
      <c r="ABE21" s="560">
        <v>0.98791674798758711</v>
      </c>
      <c r="ABF21" s="13">
        <v>55</v>
      </c>
      <c r="ABG21" s="13">
        <v>60</v>
      </c>
      <c r="ABH21" s="935">
        <v>0.76701452687184202</v>
      </c>
      <c r="ABI21" s="935">
        <v>0.623466329683523</v>
      </c>
      <c r="ABJ21" s="935">
        <v>0.91056272406016103</v>
      </c>
      <c r="ABK21" s="29">
        <v>35</v>
      </c>
      <c r="ABL21" s="1055">
        <v>44</v>
      </c>
      <c r="ABM21" s="1005">
        <v>0.57603754601517498</v>
      </c>
      <c r="ABN21" s="1005">
        <v>0.34113366864912198</v>
      </c>
      <c r="ABO21" s="1005">
        <v>0.81094142338122699</v>
      </c>
      <c r="ABP21" s="935">
        <v>0.75148893860303201</v>
      </c>
      <c r="ABQ21" s="935">
        <v>0.67487094859116292</v>
      </c>
      <c r="ABR21" s="935">
        <v>0.82810692861490198</v>
      </c>
      <c r="ABS21" s="29">
        <v>93</v>
      </c>
      <c r="ABT21" s="1055">
        <v>123</v>
      </c>
      <c r="ABU21" s="1019" t="s">
        <v>1412</v>
      </c>
      <c r="ABV21" s="29" t="s">
        <v>770</v>
      </c>
      <c r="ABW21" s="29" t="s">
        <v>770</v>
      </c>
      <c r="ABX21" s="29" t="s">
        <v>770</v>
      </c>
      <c r="ABY21" s="29" t="s">
        <v>770</v>
      </c>
      <c r="ABZ21" s="29" t="s">
        <v>770</v>
      </c>
      <c r="ACA21" s="29" t="s">
        <v>770</v>
      </c>
      <c r="ACB21" s="29" t="s">
        <v>770</v>
      </c>
      <c r="ACC21" s="29" t="s">
        <v>770</v>
      </c>
      <c r="ACD21" s="29" t="s">
        <v>770</v>
      </c>
      <c r="ACE21" s="29" t="s">
        <v>770</v>
      </c>
      <c r="ACF21" s="2074" t="s">
        <v>1412</v>
      </c>
      <c r="ACG21" s="29" t="s">
        <v>576</v>
      </c>
      <c r="ACH21" s="29" t="s">
        <v>576</v>
      </c>
      <c r="ACI21" s="29" t="s">
        <v>576</v>
      </c>
      <c r="ACJ21" s="29" t="s">
        <v>576</v>
      </c>
      <c r="ACK21" s="29" t="s">
        <v>576</v>
      </c>
      <c r="ACL21" s="29" t="s">
        <v>576</v>
      </c>
      <c r="ACM21" s="29" t="s">
        <v>576</v>
      </c>
      <c r="ACN21" s="29" t="s">
        <v>576</v>
      </c>
      <c r="ACO21" s="29" t="s">
        <v>576</v>
      </c>
      <c r="ACP21" s="29" t="s">
        <v>576</v>
      </c>
      <c r="ACQ21" s="29" t="s">
        <v>576</v>
      </c>
      <c r="ACR21" s="29" t="s">
        <v>576</v>
      </c>
      <c r="ACS21" s="29" t="s">
        <v>576</v>
      </c>
      <c r="ACT21" s="29" t="s">
        <v>576</v>
      </c>
      <c r="ACU21" s="29" t="s">
        <v>576</v>
      </c>
      <c r="ACV21" s="29" t="s">
        <v>576</v>
      </c>
      <c r="ACW21" s="29" t="s">
        <v>576</v>
      </c>
      <c r="ACX21" s="29" t="s">
        <v>576</v>
      </c>
      <c r="ACY21" s="29" t="s">
        <v>576</v>
      </c>
      <c r="ACZ21" s="1055" t="s">
        <v>576</v>
      </c>
      <c r="ADA21" s="29" t="s">
        <v>576</v>
      </c>
      <c r="ADB21" s="29" t="s">
        <v>576</v>
      </c>
      <c r="ADC21" s="29" t="s">
        <v>576</v>
      </c>
      <c r="ADD21" s="29" t="s">
        <v>576</v>
      </c>
      <c r="ADE21" s="29" t="s">
        <v>576</v>
      </c>
      <c r="ADF21" s="29" t="s">
        <v>576</v>
      </c>
      <c r="ADG21" s="29" t="s">
        <v>576</v>
      </c>
      <c r="ADH21" s="29" t="s">
        <v>576</v>
      </c>
      <c r="ADI21" s="29" t="s">
        <v>576</v>
      </c>
      <c r="ADJ21" s="29" t="s">
        <v>576</v>
      </c>
      <c r="ADK21" s="29" t="s">
        <v>576</v>
      </c>
      <c r="ADL21" s="29" t="s">
        <v>576</v>
      </c>
      <c r="ADM21" s="29" t="s">
        <v>576</v>
      </c>
      <c r="ADN21" s="29" t="s">
        <v>576</v>
      </c>
      <c r="ADO21" s="916" t="s">
        <v>576</v>
      </c>
      <c r="ADP21" s="916" t="s">
        <v>576</v>
      </c>
      <c r="ADQ21" s="916" t="s">
        <v>576</v>
      </c>
      <c r="ADR21" s="916" t="s">
        <v>576</v>
      </c>
      <c r="ADS21" s="916" t="s">
        <v>576</v>
      </c>
      <c r="ADT21" s="1055" t="s">
        <v>576</v>
      </c>
      <c r="ADU21" s="29" t="s">
        <v>576</v>
      </c>
      <c r="ADV21" s="29" t="s">
        <v>576</v>
      </c>
      <c r="ADW21" s="29" t="s">
        <v>576</v>
      </c>
      <c r="ADX21" s="29" t="s">
        <v>576</v>
      </c>
      <c r="ADY21" s="29" t="s">
        <v>576</v>
      </c>
      <c r="ADZ21" s="29" t="s">
        <v>576</v>
      </c>
      <c r="AEA21" s="29" t="s">
        <v>576</v>
      </c>
      <c r="AEB21" s="29" t="s">
        <v>576</v>
      </c>
      <c r="AEC21" s="29" t="s">
        <v>576</v>
      </c>
      <c r="AED21" s="29" t="s">
        <v>576</v>
      </c>
      <c r="AEE21" s="29" t="s">
        <v>576</v>
      </c>
      <c r="AEF21" s="29" t="s">
        <v>576</v>
      </c>
      <c r="AEG21" s="29" t="s">
        <v>576</v>
      </c>
      <c r="AEH21" s="29" t="s">
        <v>576</v>
      </c>
      <c r="AEI21" s="916" t="s">
        <v>576</v>
      </c>
      <c r="AEJ21" s="916" t="s">
        <v>576</v>
      </c>
      <c r="AEK21" s="916" t="s">
        <v>576</v>
      </c>
      <c r="AEL21" s="916" t="s">
        <v>576</v>
      </c>
      <c r="AEM21" s="916" t="s">
        <v>576</v>
      </c>
      <c r="AEN21" s="1055" t="s">
        <v>576</v>
      </c>
      <c r="AEO21" s="29" t="s">
        <v>576</v>
      </c>
      <c r="AEP21" s="29" t="s">
        <v>576</v>
      </c>
      <c r="AEQ21" s="29" t="s">
        <v>576</v>
      </c>
      <c r="AER21" s="10" t="s">
        <v>576</v>
      </c>
      <c r="AES21" s="29" t="s">
        <v>576</v>
      </c>
      <c r="AET21" s="29" t="s">
        <v>576</v>
      </c>
      <c r="AEU21" s="29" t="s">
        <v>576</v>
      </c>
      <c r="AEV21" s="29" t="s">
        <v>576</v>
      </c>
      <c r="AEW21" s="29" t="s">
        <v>576</v>
      </c>
      <c r="AEX21" s="29" t="s">
        <v>576</v>
      </c>
      <c r="AEY21" s="29" t="s">
        <v>576</v>
      </c>
      <c r="AEZ21" s="29" t="s">
        <v>576</v>
      </c>
      <c r="AFA21" s="29" t="s">
        <v>576</v>
      </c>
      <c r="AFB21" s="29" t="s">
        <v>576</v>
      </c>
      <c r="AFC21" s="29" t="s">
        <v>576</v>
      </c>
      <c r="AFD21" s="29" t="s">
        <v>576</v>
      </c>
      <c r="AFE21" s="29" t="s">
        <v>576</v>
      </c>
      <c r="AFF21" s="29" t="s">
        <v>576</v>
      </c>
      <c r="AFG21" s="29" t="s">
        <v>576</v>
      </c>
      <c r="AFH21" s="29" t="s">
        <v>576</v>
      </c>
      <c r="AFI21" s="29" t="s">
        <v>576</v>
      </c>
      <c r="AFJ21" s="29" t="s">
        <v>576</v>
      </c>
      <c r="AFK21" s="29" t="s">
        <v>576</v>
      </c>
      <c r="AFL21" s="29" t="s">
        <v>576</v>
      </c>
      <c r="AFM21" s="29" t="s">
        <v>576</v>
      </c>
      <c r="AFN21" s="29" t="s">
        <v>576</v>
      </c>
      <c r="AFO21" s="29" t="s">
        <v>576</v>
      </c>
      <c r="AFP21" s="29" t="s">
        <v>576</v>
      </c>
      <c r="AFQ21" s="29" t="s">
        <v>576</v>
      </c>
      <c r="AFR21" s="29" t="s">
        <v>576</v>
      </c>
      <c r="AFS21" s="29" t="s">
        <v>576</v>
      </c>
      <c r="AFT21" s="875" t="s">
        <v>576</v>
      </c>
      <c r="AFU21" s="875" t="s">
        <v>576</v>
      </c>
      <c r="AFV21" s="875" t="s">
        <v>576</v>
      </c>
      <c r="AFW21" s="875" t="s">
        <v>576</v>
      </c>
      <c r="AFX21" s="1055" t="s">
        <v>576</v>
      </c>
      <c r="AFY21" s="21">
        <v>0.17127071823204421</v>
      </c>
      <c r="AFZ21" s="21">
        <v>0.15152722158603038</v>
      </c>
      <c r="AGA21" s="21">
        <v>0.19300155954690415</v>
      </c>
      <c r="AGB21" s="1">
        <v>217</v>
      </c>
      <c r="AGC21" s="1">
        <v>1267</v>
      </c>
      <c r="AGD21" s="21">
        <v>0.1806020066889632</v>
      </c>
      <c r="AGE21" s="21">
        <v>0.15983378095607947</v>
      </c>
      <c r="AGF21" s="21">
        <v>0.20341542635925708</v>
      </c>
      <c r="AGG21" s="1">
        <v>216</v>
      </c>
      <c r="AGH21" s="914">
        <v>1196</v>
      </c>
      <c r="AGI21" s="919">
        <v>0.16792611251049538</v>
      </c>
      <c r="AGJ21" s="919">
        <v>0.14777188988152523</v>
      </c>
      <c r="AGK21" s="919">
        <v>0.19021559443232239</v>
      </c>
      <c r="AGL21" s="914">
        <v>200</v>
      </c>
      <c r="AGM21" s="913">
        <v>1191</v>
      </c>
      <c r="AGN21" s="28" t="s">
        <v>576</v>
      </c>
      <c r="AGO21" s="29" t="s">
        <v>576</v>
      </c>
      <c r="AGP21" s="29" t="s">
        <v>576</v>
      </c>
      <c r="AGQ21" s="29" t="s">
        <v>576</v>
      </c>
      <c r="AGR21" s="29" t="s">
        <v>576</v>
      </c>
      <c r="AGS21" s="29" t="s">
        <v>576</v>
      </c>
      <c r="AGT21" s="29" t="s">
        <v>576</v>
      </c>
      <c r="AGU21" s="29" t="s">
        <v>576</v>
      </c>
      <c r="AGV21" s="29" t="s">
        <v>576</v>
      </c>
      <c r="AGW21" s="29" t="s">
        <v>576</v>
      </c>
      <c r="AGX21" s="29" t="s">
        <v>576</v>
      </c>
      <c r="AGY21" s="29" t="s">
        <v>576</v>
      </c>
      <c r="AGZ21" s="29" t="s">
        <v>576</v>
      </c>
      <c r="AHA21" s="29" t="s">
        <v>576</v>
      </c>
      <c r="AHB21" s="1055" t="s">
        <v>576</v>
      </c>
      <c r="AHC21" s="24">
        <v>8241</v>
      </c>
      <c r="AHD21" s="24">
        <v>1205</v>
      </c>
      <c r="AHE21" s="21">
        <v>0.14622011891760708</v>
      </c>
      <c r="AHF21" s="32">
        <v>1590600</v>
      </c>
      <c r="AHG21" s="24">
        <v>4869.5</v>
      </c>
      <c r="AHH21" s="24">
        <v>858.5</v>
      </c>
      <c r="AHI21" s="21">
        <v>0.17630146832323648</v>
      </c>
      <c r="AHJ21" s="32">
        <v>802697.5</v>
      </c>
      <c r="AHK21" s="24">
        <v>13110.5</v>
      </c>
      <c r="AHL21" s="24">
        <v>2063.5</v>
      </c>
      <c r="AHM21" s="21">
        <v>0.15739292933145188</v>
      </c>
      <c r="AHN21" s="1181">
        <v>2393297.5</v>
      </c>
      <c r="AHO21" s="65">
        <f t="shared" ref="AHO21:AHT24" si="10">AHO9</f>
        <v>3</v>
      </c>
      <c r="AHP21" s="1177">
        <f t="shared" si="10"/>
        <v>1.7</v>
      </c>
      <c r="AHQ21" s="65">
        <f t="shared" si="10"/>
        <v>4</v>
      </c>
      <c r="AHR21" s="1177">
        <f t="shared" si="10"/>
        <v>2.2999999999999998</v>
      </c>
      <c r="AHS21" s="65">
        <f t="shared" si="10"/>
        <v>4</v>
      </c>
      <c r="AHT21" s="1178">
        <f t="shared" si="10"/>
        <v>2.4</v>
      </c>
      <c r="AHU21" s="370">
        <v>237</v>
      </c>
      <c r="AHV21" s="370">
        <v>95</v>
      </c>
      <c r="AHW21" s="352">
        <v>493.28608236487645</v>
      </c>
      <c r="AHX21" s="352">
        <v>399.03918044913377</v>
      </c>
      <c r="AHY21" s="352">
        <v>603.08506225426459</v>
      </c>
      <c r="AHZ21" s="2064" t="s">
        <v>770</v>
      </c>
      <c r="AIA21" s="370">
        <v>300</v>
      </c>
      <c r="AIB21" s="370">
        <v>121</v>
      </c>
      <c r="AIC21" s="372">
        <v>623.86266130342096</v>
      </c>
      <c r="AID21" s="372">
        <v>517.55136381779107</v>
      </c>
      <c r="AIE21" s="372">
        <v>745.56601100306261</v>
      </c>
      <c r="AIF21" s="1069" t="s">
        <v>2318</v>
      </c>
      <c r="AIG21" s="370">
        <v>260</v>
      </c>
      <c r="AIH21" s="370">
        <v>92</v>
      </c>
      <c r="AII21" s="372">
        <v>477.48587857900674</v>
      </c>
      <c r="AIJ21" s="372">
        <v>384.8367687068415</v>
      </c>
      <c r="AIK21" s="471">
        <v>585.69242963036299</v>
      </c>
      <c r="AIL21" s="1069" t="s">
        <v>2154</v>
      </c>
      <c r="AIM21" s="370">
        <v>62</v>
      </c>
      <c r="AIN21" s="365">
        <v>64707</v>
      </c>
      <c r="AIO21" s="372">
        <v>95.816526805446088</v>
      </c>
      <c r="AIP21" s="372">
        <v>40.636578859058766</v>
      </c>
      <c r="AIQ21" s="1069">
        <v>122.83246306542762</v>
      </c>
      <c r="AIR21" s="370">
        <v>129</v>
      </c>
      <c r="AIS21" s="360">
        <v>225.32751099999999</v>
      </c>
      <c r="AIT21" s="360">
        <v>188.12088199999999</v>
      </c>
      <c r="AIU21" s="360">
        <v>267.737371</v>
      </c>
      <c r="AIV21" s="370">
        <v>75</v>
      </c>
      <c r="AIW21" s="370">
        <v>62</v>
      </c>
      <c r="AIX21" s="370">
        <v>123</v>
      </c>
      <c r="AIY21" s="370">
        <v>104</v>
      </c>
      <c r="AIZ21" s="370">
        <v>266</v>
      </c>
      <c r="AJA21" s="372">
        <v>150.55467511885897</v>
      </c>
      <c r="AJB21" s="372">
        <v>133.00395465198693</v>
      </c>
      <c r="AJC21" s="372">
        <v>169.77725659355141</v>
      </c>
      <c r="AJD21" s="370">
        <v>227</v>
      </c>
      <c r="AJE21" s="372">
        <v>175.61503945536128</v>
      </c>
      <c r="AJF21" s="372">
        <v>153.51107917086387</v>
      </c>
      <c r="AJG21" s="372">
        <v>200.00795491580521</v>
      </c>
      <c r="AJH21" s="370">
        <v>2301</v>
      </c>
      <c r="AJI21" s="1071">
        <v>0.21425467188179054</v>
      </c>
      <c r="AJJ21" s="370">
        <v>124</v>
      </c>
      <c r="AJK21" s="360">
        <v>211.02790999999999</v>
      </c>
      <c r="AJL21" s="360">
        <v>175.51926900000001</v>
      </c>
      <c r="AJM21" s="360">
        <v>251.608878</v>
      </c>
      <c r="AJN21" s="370">
        <v>84</v>
      </c>
      <c r="AJO21" s="370">
        <v>76</v>
      </c>
      <c r="AJP21" s="370">
        <v>134</v>
      </c>
      <c r="AJQ21" s="370">
        <v>121</v>
      </c>
      <c r="AJR21" s="370">
        <v>284</v>
      </c>
      <c r="AJS21" s="372">
        <v>157.88303313319992</v>
      </c>
      <c r="AJT21" s="372">
        <v>140.05292947227713</v>
      </c>
      <c r="AJU21" s="372">
        <v>177.35420003478896</v>
      </c>
      <c r="AJV21" s="370">
        <v>255</v>
      </c>
      <c r="AJW21" s="372">
        <v>195.13314967860424</v>
      </c>
      <c r="AJX21" s="372">
        <v>171.91577192912234</v>
      </c>
      <c r="AJY21" s="372">
        <v>220.61185423424038</v>
      </c>
      <c r="AJZ21" s="370">
        <v>2586</v>
      </c>
      <c r="AKA21" s="1071">
        <v>0.20843000773395204</v>
      </c>
      <c r="AKB21" s="370">
        <v>117</v>
      </c>
      <c r="AKC21" s="360">
        <v>200.47978067169296</v>
      </c>
      <c r="AKD21" s="381">
        <v>165.80224081422151</v>
      </c>
      <c r="AKE21" s="381">
        <v>240.26975531640937</v>
      </c>
      <c r="AKF21" s="370">
        <v>84</v>
      </c>
      <c r="AKG21" s="370">
        <v>67</v>
      </c>
      <c r="AKH21" s="370">
        <v>110</v>
      </c>
      <c r="AKI21" s="370">
        <v>121</v>
      </c>
      <c r="AKJ21" s="370">
        <v>268</v>
      </c>
      <c r="AKK21" s="372">
        <v>147.19613335530289</v>
      </c>
      <c r="AKL21" s="372">
        <v>130.09908365454612</v>
      </c>
      <c r="AKM21" s="372">
        <v>165.91542924253028</v>
      </c>
      <c r="AKN21" s="370">
        <v>231</v>
      </c>
      <c r="AKO21" s="372">
        <v>176.98437021146182</v>
      </c>
      <c r="AKP21" s="372">
        <v>154.89525632657984</v>
      </c>
      <c r="AKQ21" s="372">
        <v>201.33991792351549</v>
      </c>
      <c r="AKR21" s="370">
        <v>2731</v>
      </c>
      <c r="AKS21" s="1071">
        <v>0.18271695349688757</v>
      </c>
      <c r="AKT21" s="370">
        <v>33</v>
      </c>
      <c r="AKU21" s="66">
        <v>22697</v>
      </c>
      <c r="AKV21" s="372">
        <v>145.39366436092874</v>
      </c>
      <c r="AKW21" s="372">
        <v>100.08230855500658</v>
      </c>
      <c r="AKX21" s="1069">
        <v>204.18676155073047</v>
      </c>
      <c r="AKY21" s="732" t="s">
        <v>576</v>
      </c>
      <c r="AKZ21" s="1164" t="s">
        <v>576</v>
      </c>
      <c r="ALA21" s="1165" t="s">
        <v>576</v>
      </c>
      <c r="ALB21" s="1165" t="s">
        <v>576</v>
      </c>
      <c r="ALC21" s="725" t="s">
        <v>576</v>
      </c>
      <c r="ALD21" s="1158" t="s">
        <v>576</v>
      </c>
      <c r="ALE21" s="1164" t="s">
        <v>576</v>
      </c>
      <c r="ALF21" s="1165" t="s">
        <v>576</v>
      </c>
      <c r="ALG21" s="1165" t="s">
        <v>576</v>
      </c>
      <c r="ALH21" s="1070" t="s">
        <v>576</v>
      </c>
      <c r="ALI21" s="1158" t="s">
        <v>576</v>
      </c>
      <c r="ALJ21" s="1158" t="s">
        <v>576</v>
      </c>
      <c r="ALK21" s="1165" t="s">
        <v>576</v>
      </c>
      <c r="ALL21" s="1165" t="s">
        <v>576</v>
      </c>
      <c r="ALM21" s="1070" t="s">
        <v>576</v>
      </c>
      <c r="ALN21" s="1158" t="s">
        <v>576</v>
      </c>
      <c r="ALO21" s="1164" t="s">
        <v>576</v>
      </c>
      <c r="ALP21" s="1165" t="s">
        <v>576</v>
      </c>
      <c r="ALQ21" s="1165" t="s">
        <v>576</v>
      </c>
      <c r="ALR21" s="1070" t="s">
        <v>576</v>
      </c>
      <c r="ALS21" s="736" t="s">
        <v>576</v>
      </c>
      <c r="ALT21" s="736" t="s">
        <v>576</v>
      </c>
      <c r="ALU21" s="743" t="s">
        <v>576</v>
      </c>
      <c r="ALV21" s="743" t="s">
        <v>576</v>
      </c>
      <c r="ALW21" s="1070" t="s">
        <v>576</v>
      </c>
      <c r="ALX21" s="736" t="s">
        <v>576</v>
      </c>
      <c r="ALY21" s="726" t="s">
        <v>576</v>
      </c>
      <c r="ALZ21" s="743" t="s">
        <v>576</v>
      </c>
      <c r="AMA21" s="743" t="s">
        <v>576</v>
      </c>
      <c r="AMB21" s="1070" t="s">
        <v>576</v>
      </c>
      <c r="AMC21" s="736" t="s">
        <v>576</v>
      </c>
      <c r="AMD21" s="726" t="s">
        <v>576</v>
      </c>
      <c r="AME21" s="743" t="s">
        <v>576</v>
      </c>
      <c r="AMF21" s="743" t="s">
        <v>576</v>
      </c>
      <c r="AMG21" s="1070" t="s">
        <v>576</v>
      </c>
      <c r="AMH21" s="736" t="s">
        <v>576</v>
      </c>
      <c r="AMI21" s="736" t="s">
        <v>576</v>
      </c>
      <c r="AMJ21" s="743" t="s">
        <v>576</v>
      </c>
      <c r="AMK21" s="743" t="s">
        <v>576</v>
      </c>
      <c r="AML21" s="1070" t="s">
        <v>576</v>
      </c>
      <c r="AMM21" s="370" t="s">
        <v>2169</v>
      </c>
      <c r="AMN21" s="370">
        <v>14</v>
      </c>
      <c r="AMO21" s="370">
        <v>26</v>
      </c>
      <c r="AMP21" s="370">
        <v>32</v>
      </c>
      <c r="AMQ21" s="370" t="s">
        <v>2169</v>
      </c>
      <c r="AMR21" s="66">
        <v>24673</v>
      </c>
      <c r="AMS21" s="2069" t="s">
        <v>2169</v>
      </c>
      <c r="AMT21" s="370">
        <v>6</v>
      </c>
      <c r="AMU21" s="370">
        <v>15</v>
      </c>
      <c r="AMV21" s="370">
        <v>24</v>
      </c>
      <c r="AMW21" s="370">
        <v>33</v>
      </c>
      <c r="AMX21" s="370">
        <v>78</v>
      </c>
      <c r="AMY21" s="365">
        <v>24528</v>
      </c>
      <c r="AMZ21" s="1071">
        <f>AMX21/AMY21</f>
        <v>3.1800391389432484E-3</v>
      </c>
      <c r="ANA21" s="370" t="s">
        <v>2169</v>
      </c>
      <c r="ANB21" s="370">
        <v>15</v>
      </c>
      <c r="ANC21" s="370">
        <v>19</v>
      </c>
      <c r="AND21" s="370">
        <v>10</v>
      </c>
      <c r="ANE21" s="370" t="s">
        <v>2169</v>
      </c>
      <c r="ANF21" s="365">
        <v>24110</v>
      </c>
      <c r="ANG21" s="1071" t="s">
        <v>2169</v>
      </c>
      <c r="ANH21" s="370">
        <v>252</v>
      </c>
      <c r="ANI21" s="370">
        <v>1008</v>
      </c>
      <c r="ANJ21" s="376">
        <v>0.25</v>
      </c>
      <c r="ANK21" s="376">
        <v>0.22425183940608268</v>
      </c>
      <c r="ANL21" s="376">
        <v>0.27764641193912876</v>
      </c>
      <c r="ANM21" s="370">
        <v>261</v>
      </c>
      <c r="ANN21" s="370">
        <v>968</v>
      </c>
      <c r="ANO21" s="376">
        <v>0.26962809917355374</v>
      </c>
      <c r="ANP21" s="376">
        <v>0.24262379828657424</v>
      </c>
      <c r="ANQ21" s="376">
        <v>0.29845361104600343</v>
      </c>
      <c r="ANR21" s="370">
        <v>268</v>
      </c>
      <c r="ANS21" s="370">
        <v>903</v>
      </c>
      <c r="ANT21" s="376">
        <v>0.29678848283499448</v>
      </c>
      <c r="ANU21" s="376">
        <v>0.26790314878564986</v>
      </c>
      <c r="ANV21" s="1071">
        <v>0.32739545999513225</v>
      </c>
      <c r="ANW21" s="370">
        <v>229</v>
      </c>
      <c r="ANX21" s="370">
        <v>1008</v>
      </c>
      <c r="ANY21" s="376">
        <v>0.22718253968253968</v>
      </c>
      <c r="ANZ21" s="376">
        <v>0.20237980966354879</v>
      </c>
      <c r="AOA21" s="376">
        <v>0.25405677414570971</v>
      </c>
      <c r="AOB21" s="370">
        <v>246</v>
      </c>
      <c r="AOC21" s="370">
        <v>968</v>
      </c>
      <c r="AOD21" s="376">
        <v>0.25413223140495866</v>
      </c>
      <c r="AOE21" s="376">
        <v>0.22771454819105288</v>
      </c>
      <c r="AOF21" s="376">
        <v>0.28249362858542015</v>
      </c>
      <c r="AOG21" s="370">
        <v>233</v>
      </c>
      <c r="AOH21" s="370">
        <v>903</v>
      </c>
      <c r="AOI21" s="376">
        <v>0.25802879291251385</v>
      </c>
      <c r="AOJ21" s="376">
        <v>0.23055732822895969</v>
      </c>
      <c r="AOK21" s="1071">
        <v>0.28755027950183537</v>
      </c>
      <c r="AOL21" s="719">
        <v>9.6774193548387094E-2</v>
      </c>
      <c r="AOM21" s="704">
        <v>8.0502449804824003E-2</v>
      </c>
      <c r="AON21" s="704">
        <v>0.11592026427160301</v>
      </c>
      <c r="AOO21" s="1037">
        <v>103.931506849315</v>
      </c>
      <c r="AOP21" s="1037">
        <v>1073.9589041095901</v>
      </c>
      <c r="AOQ21" s="704">
        <v>9.7421537743553902E-2</v>
      </c>
      <c r="AOR21" s="704">
        <v>8.0979612494672004E-2</v>
      </c>
      <c r="AOS21" s="704">
        <v>0.11677760236562999</v>
      </c>
      <c r="AOT21" s="1037">
        <v>103.025958509829</v>
      </c>
      <c r="AOU21" s="1037">
        <v>1057.5275333985001</v>
      </c>
      <c r="AOV21" s="704">
        <v>0.10906092310606499</v>
      </c>
      <c r="AOW21" s="704">
        <v>9.1014914124532706E-2</v>
      </c>
      <c r="AOX21" s="704">
        <v>0.13017260572584299</v>
      </c>
      <c r="AOY21" s="1037">
        <v>106.43202721191901</v>
      </c>
      <c r="AOZ21" s="1037">
        <v>975.89516190331403</v>
      </c>
      <c r="APA21" s="704">
        <v>0.12341241688367501</v>
      </c>
      <c r="APB21" s="704">
        <v>0.104610130140184</v>
      </c>
      <c r="APC21" s="704">
        <v>0.14504671731323099</v>
      </c>
      <c r="APD21" s="1037">
        <v>125.608669495797</v>
      </c>
      <c r="APE21" s="1037">
        <v>1017.79604246947</v>
      </c>
      <c r="APF21" s="704">
        <v>0.11862217438105499</v>
      </c>
      <c r="APG21" s="704">
        <v>0.10000192384222001</v>
      </c>
      <c r="APH21" s="704">
        <v>0.140169519233517</v>
      </c>
      <c r="API21" s="1037">
        <v>118.288073394495</v>
      </c>
      <c r="APJ21" s="1041">
        <v>997.18348623853205</v>
      </c>
      <c r="APK21" s="1036">
        <v>0.11431897555296899</v>
      </c>
      <c r="APL21" s="1036">
        <v>9.4925026329066103E-2</v>
      </c>
      <c r="APM21" s="1036">
        <v>0.13707516190362001</v>
      </c>
      <c r="APN21" s="1041">
        <v>100.31070440519299</v>
      </c>
      <c r="APO21" s="1066">
        <v>877.46329006171504</v>
      </c>
      <c r="APP21" s="755" t="s">
        <v>576</v>
      </c>
      <c r="APQ21" s="755" t="s">
        <v>576</v>
      </c>
      <c r="APR21" s="755" t="s">
        <v>576</v>
      </c>
      <c r="APS21" s="755" t="s">
        <v>576</v>
      </c>
      <c r="APT21" s="755" t="s">
        <v>576</v>
      </c>
      <c r="APU21" s="755" t="s">
        <v>576</v>
      </c>
      <c r="APV21" s="755" t="s">
        <v>576</v>
      </c>
      <c r="APW21" s="913" t="s">
        <v>576</v>
      </c>
      <c r="APX21" s="756" t="s">
        <v>576</v>
      </c>
      <c r="APY21" s="756" t="s">
        <v>576</v>
      </c>
      <c r="APZ21" s="756" t="s">
        <v>576</v>
      </c>
      <c r="AQA21" s="756" t="s">
        <v>576</v>
      </c>
      <c r="AQB21" s="756" t="s">
        <v>576</v>
      </c>
      <c r="AQC21" s="756" t="s">
        <v>576</v>
      </c>
      <c r="AQD21" s="756" t="s">
        <v>576</v>
      </c>
      <c r="AQE21" s="913" t="s">
        <v>576</v>
      </c>
      <c r="AQF21" s="755" t="s">
        <v>576</v>
      </c>
      <c r="AQG21" s="755" t="s">
        <v>576</v>
      </c>
      <c r="AQH21" s="755" t="s">
        <v>576</v>
      </c>
      <c r="AQI21" s="755" t="s">
        <v>576</v>
      </c>
      <c r="AQJ21" s="755" t="s">
        <v>576</v>
      </c>
      <c r="AQK21" s="755" t="s">
        <v>576</v>
      </c>
      <c r="AQL21" s="755" t="s">
        <v>576</v>
      </c>
      <c r="AQM21" s="913" t="s">
        <v>576</v>
      </c>
      <c r="AQN21" s="755" t="s">
        <v>576</v>
      </c>
      <c r="AQO21" s="755" t="s">
        <v>576</v>
      </c>
      <c r="AQP21" s="755" t="s">
        <v>576</v>
      </c>
      <c r="AQQ21" s="755" t="s">
        <v>576</v>
      </c>
      <c r="AQR21" s="755" t="s">
        <v>576</v>
      </c>
      <c r="AQS21" s="755" t="s">
        <v>576</v>
      </c>
      <c r="AQT21" s="755" t="s">
        <v>576</v>
      </c>
      <c r="AQU21" s="913" t="s">
        <v>576</v>
      </c>
      <c r="AQV21" s="772" t="s">
        <v>576</v>
      </c>
      <c r="AQW21" s="766" t="s">
        <v>576</v>
      </c>
      <c r="AQX21" s="766" t="s">
        <v>576</v>
      </c>
      <c r="AQY21" s="766" t="s">
        <v>576</v>
      </c>
      <c r="AQZ21" s="766" t="s">
        <v>576</v>
      </c>
      <c r="ARA21" s="766" t="s">
        <v>576</v>
      </c>
      <c r="ARB21" s="766" t="s">
        <v>576</v>
      </c>
      <c r="ARC21" s="766" t="s">
        <v>576</v>
      </c>
      <c r="ARD21" s="766" t="s">
        <v>576</v>
      </c>
      <c r="ARE21" s="766" t="s">
        <v>576</v>
      </c>
      <c r="ARF21" s="766" t="s">
        <v>576</v>
      </c>
      <c r="ARG21" s="913" t="s">
        <v>576</v>
      </c>
      <c r="ARH21" s="775">
        <v>8064</v>
      </c>
      <c r="ARI21" s="775">
        <v>592</v>
      </c>
      <c r="ARJ21" s="769">
        <v>7.3412698412698416E-2</v>
      </c>
      <c r="ARK21" s="775">
        <v>5131</v>
      </c>
      <c r="ARL21" s="775">
        <v>342</v>
      </c>
      <c r="ARM21" s="769">
        <v>6.6653673747807451E-2</v>
      </c>
      <c r="ARN21" s="775">
        <v>354</v>
      </c>
      <c r="ARO21" s="775">
        <v>92</v>
      </c>
      <c r="ARP21" s="769">
        <v>0.25988700564971751</v>
      </c>
      <c r="ARQ21" s="801" t="s">
        <v>576</v>
      </c>
      <c r="ARR21" s="801" t="s">
        <v>576</v>
      </c>
      <c r="ARS21" s="1072" t="s">
        <v>576</v>
      </c>
      <c r="ART21" s="766" t="s">
        <v>576</v>
      </c>
      <c r="ARU21" s="766" t="s">
        <v>576</v>
      </c>
      <c r="ARV21" s="766" t="s">
        <v>576</v>
      </c>
      <c r="ARW21" s="766" t="s">
        <v>576</v>
      </c>
      <c r="ARX21" s="766" t="s">
        <v>576</v>
      </c>
      <c r="ARY21" s="766" t="s">
        <v>576</v>
      </c>
      <c r="ARZ21" s="766" t="s">
        <v>576</v>
      </c>
      <c r="ASA21" s="766" t="s">
        <v>576</v>
      </c>
      <c r="ASB21" s="766" t="s">
        <v>576</v>
      </c>
      <c r="ASC21" s="766" t="s">
        <v>576</v>
      </c>
      <c r="ASD21" s="766" t="s">
        <v>576</v>
      </c>
      <c r="ASE21" s="766" t="s">
        <v>576</v>
      </c>
      <c r="ASF21" s="766" t="s">
        <v>576</v>
      </c>
      <c r="ASG21" s="766" t="s">
        <v>576</v>
      </c>
      <c r="ASH21" s="766" t="s">
        <v>576</v>
      </c>
      <c r="ASI21" s="766" t="s">
        <v>576</v>
      </c>
      <c r="ASJ21" s="766" t="s">
        <v>576</v>
      </c>
      <c r="ASK21" s="766" t="s">
        <v>576</v>
      </c>
      <c r="ASL21" s="766" t="s">
        <v>576</v>
      </c>
      <c r="ASM21" s="766" t="s">
        <v>576</v>
      </c>
      <c r="ASN21" s="766" t="s">
        <v>576</v>
      </c>
      <c r="ASO21" s="766" t="s">
        <v>576</v>
      </c>
      <c r="ASP21" s="766" t="s">
        <v>576</v>
      </c>
      <c r="ASQ21" s="766" t="s">
        <v>576</v>
      </c>
      <c r="ASR21" s="766" t="s">
        <v>576</v>
      </c>
      <c r="ASS21" s="766" t="s">
        <v>576</v>
      </c>
      <c r="AST21" s="766" t="s">
        <v>576</v>
      </c>
      <c r="ASU21" s="913" t="s">
        <v>576</v>
      </c>
      <c r="ASV21" s="768">
        <v>386</v>
      </c>
      <c r="ASW21" s="769">
        <v>5.6890198968312454E-2</v>
      </c>
      <c r="ASX21" s="768">
        <v>6397</v>
      </c>
      <c r="ASY21" s="769">
        <v>0.94281503316138537</v>
      </c>
      <c r="ASZ21" s="768">
        <v>1</v>
      </c>
      <c r="ATA21" s="769">
        <v>1.4738393515106854E-4</v>
      </c>
      <c r="ATB21" s="768">
        <v>6785</v>
      </c>
      <c r="ATC21" s="768">
        <v>202</v>
      </c>
      <c r="ATD21" s="769">
        <v>3.5222319093286839E-2</v>
      </c>
      <c r="ATE21" s="768">
        <v>5528</v>
      </c>
      <c r="ATF21" s="769">
        <v>0.96390584132519619</v>
      </c>
      <c r="ATG21" s="768">
        <v>4</v>
      </c>
      <c r="ATH21" s="769">
        <v>6.9747166521360075E-4</v>
      </c>
      <c r="ATI21" s="768">
        <v>5735</v>
      </c>
      <c r="ATJ21" s="768">
        <v>20</v>
      </c>
      <c r="ATK21" s="769">
        <v>5.3333333333333337E-2</v>
      </c>
      <c r="ATL21" s="768">
        <v>355</v>
      </c>
      <c r="ATM21" s="769">
        <v>0.94666666666666666</v>
      </c>
      <c r="ATN21" s="768">
        <v>0</v>
      </c>
      <c r="ATO21" s="769">
        <v>0</v>
      </c>
      <c r="ATP21" s="768">
        <v>375</v>
      </c>
      <c r="ATQ21" s="768" t="s">
        <v>576</v>
      </c>
      <c r="ATR21" s="768" t="s">
        <v>576</v>
      </c>
      <c r="ATS21" s="768" t="s">
        <v>576</v>
      </c>
      <c r="ATT21" s="768" t="s">
        <v>576</v>
      </c>
      <c r="ATU21" s="768" t="s">
        <v>576</v>
      </c>
      <c r="ATV21" s="768" t="s">
        <v>576</v>
      </c>
      <c r="ATW21" s="1051" t="s">
        <v>576</v>
      </c>
      <c r="ATX21" s="933" t="s">
        <v>576</v>
      </c>
      <c r="ATY21" s="933" t="s">
        <v>576</v>
      </c>
      <c r="ATZ21" s="933" t="s">
        <v>576</v>
      </c>
      <c r="AUA21" s="933" t="s">
        <v>576</v>
      </c>
      <c r="AUB21" s="933" t="s">
        <v>576</v>
      </c>
      <c r="AUC21" s="933" t="s">
        <v>576</v>
      </c>
      <c r="AUD21" s="933" t="s">
        <v>576</v>
      </c>
      <c r="AUE21" s="933" t="s">
        <v>576</v>
      </c>
      <c r="AUF21" s="933" t="s">
        <v>576</v>
      </c>
      <c r="AUG21" s="933" t="s">
        <v>576</v>
      </c>
      <c r="AUH21" s="933" t="s">
        <v>576</v>
      </c>
      <c r="AUI21" s="933" t="s">
        <v>576</v>
      </c>
      <c r="AUJ21" s="933" t="s">
        <v>576</v>
      </c>
      <c r="AUK21" s="933" t="s">
        <v>576</v>
      </c>
      <c r="AUL21" s="933" t="s">
        <v>576</v>
      </c>
      <c r="AUM21" s="933" t="s">
        <v>576</v>
      </c>
      <c r="AUN21" s="933" t="s">
        <v>576</v>
      </c>
      <c r="AUO21" s="933" t="s">
        <v>576</v>
      </c>
      <c r="AUP21" s="933" t="s">
        <v>576</v>
      </c>
      <c r="AUQ21" s="913" t="s">
        <v>576</v>
      </c>
      <c r="AUR21" s="933" t="s">
        <v>576</v>
      </c>
      <c r="AUS21" s="933" t="s">
        <v>576</v>
      </c>
      <c r="AUT21" s="933" t="s">
        <v>576</v>
      </c>
      <c r="AUU21" s="933" t="s">
        <v>576</v>
      </c>
      <c r="AUV21" s="933" t="s">
        <v>576</v>
      </c>
      <c r="AUW21" s="933" t="s">
        <v>576</v>
      </c>
      <c r="AUX21" s="933" t="s">
        <v>576</v>
      </c>
      <c r="AUY21" s="933" t="s">
        <v>576</v>
      </c>
      <c r="AUZ21" s="933" t="s">
        <v>576</v>
      </c>
      <c r="AVA21" s="933" t="s">
        <v>576</v>
      </c>
      <c r="AVB21" s="933" t="s">
        <v>576</v>
      </c>
      <c r="AVC21" s="933" t="s">
        <v>576</v>
      </c>
      <c r="AVD21" s="933" t="s">
        <v>576</v>
      </c>
      <c r="AVE21" s="933" t="s">
        <v>576</v>
      </c>
      <c r="AVF21" s="933" t="s">
        <v>576</v>
      </c>
      <c r="AVG21" s="933" t="s">
        <v>576</v>
      </c>
      <c r="AVH21" s="933" t="s">
        <v>576</v>
      </c>
      <c r="AVI21" s="933" t="s">
        <v>576</v>
      </c>
      <c r="AVJ21" s="933" t="s">
        <v>576</v>
      </c>
      <c r="AVK21" s="913" t="s">
        <v>576</v>
      </c>
      <c r="AVL21" s="933" t="s">
        <v>576</v>
      </c>
      <c r="AVM21" s="933" t="s">
        <v>576</v>
      </c>
      <c r="AVN21" s="933" t="s">
        <v>576</v>
      </c>
      <c r="AVO21" s="933" t="s">
        <v>576</v>
      </c>
      <c r="AVP21" s="933" t="s">
        <v>576</v>
      </c>
      <c r="AVQ21" s="933" t="s">
        <v>576</v>
      </c>
      <c r="AVR21" s="933" t="s">
        <v>576</v>
      </c>
      <c r="AVS21" s="933" t="s">
        <v>576</v>
      </c>
      <c r="AVT21" s="933" t="s">
        <v>576</v>
      </c>
      <c r="AVU21" s="933" t="s">
        <v>576</v>
      </c>
      <c r="AVV21" s="933" t="s">
        <v>576</v>
      </c>
      <c r="AVW21" s="933" t="s">
        <v>576</v>
      </c>
      <c r="AVX21" s="933" t="s">
        <v>576</v>
      </c>
      <c r="AVY21" s="933" t="s">
        <v>576</v>
      </c>
      <c r="AVZ21" s="933" t="s">
        <v>576</v>
      </c>
      <c r="AWA21" s="933" t="s">
        <v>576</v>
      </c>
      <c r="AWB21" s="933" t="s">
        <v>576</v>
      </c>
      <c r="AWC21" s="933" t="s">
        <v>576</v>
      </c>
      <c r="AWD21" s="933" t="s">
        <v>576</v>
      </c>
      <c r="AWE21" s="913" t="s">
        <v>576</v>
      </c>
      <c r="AWF21" s="933" t="s">
        <v>576</v>
      </c>
      <c r="AWG21" s="933" t="s">
        <v>576</v>
      </c>
      <c r="AWH21" s="933" t="s">
        <v>576</v>
      </c>
      <c r="AWI21" s="933" t="s">
        <v>576</v>
      </c>
      <c r="AWJ21" s="933" t="s">
        <v>576</v>
      </c>
      <c r="AWK21" s="933" t="s">
        <v>576</v>
      </c>
      <c r="AWL21" s="933" t="s">
        <v>576</v>
      </c>
      <c r="AWM21" s="933" t="s">
        <v>576</v>
      </c>
      <c r="AWN21" s="933" t="s">
        <v>576</v>
      </c>
      <c r="AWO21" s="933" t="s">
        <v>576</v>
      </c>
      <c r="AWP21" s="933" t="s">
        <v>576</v>
      </c>
      <c r="AWQ21" s="933" t="s">
        <v>576</v>
      </c>
      <c r="AWR21" s="933" t="s">
        <v>576</v>
      </c>
      <c r="AWS21" s="933" t="s">
        <v>576</v>
      </c>
      <c r="AWT21" s="933" t="s">
        <v>576</v>
      </c>
      <c r="AWU21" s="933" t="s">
        <v>576</v>
      </c>
      <c r="AWV21" s="933" t="s">
        <v>576</v>
      </c>
      <c r="AWW21" s="933" t="s">
        <v>576</v>
      </c>
      <c r="AWX21" s="933" t="s">
        <v>576</v>
      </c>
      <c r="AWY21" s="913" t="s">
        <v>576</v>
      </c>
      <c r="AWZ21" s="1048">
        <v>850</v>
      </c>
      <c r="AXA21" s="1048">
        <v>21</v>
      </c>
      <c r="AXB21" s="1048">
        <v>829</v>
      </c>
      <c r="AXC21" s="1075">
        <v>711</v>
      </c>
      <c r="AXD21" s="919" t="s">
        <v>3266</v>
      </c>
      <c r="AXE21" s="919" t="s">
        <v>770</v>
      </c>
      <c r="AXF21" s="1057" t="s">
        <v>770</v>
      </c>
      <c r="AXG21" s="1048">
        <v>878</v>
      </c>
      <c r="AXH21" s="1048">
        <v>48</v>
      </c>
      <c r="AXI21" s="1048">
        <v>830</v>
      </c>
      <c r="AXJ21" s="1048">
        <v>686</v>
      </c>
      <c r="AXK21" s="1050" t="s">
        <v>3266</v>
      </c>
      <c r="AXL21" s="904" t="s">
        <v>770</v>
      </c>
      <c r="AXM21" s="1057" t="s">
        <v>770</v>
      </c>
      <c r="AXN21" s="1048">
        <v>921</v>
      </c>
      <c r="AXO21" s="1">
        <v>38</v>
      </c>
      <c r="AXP21" s="1">
        <v>883</v>
      </c>
      <c r="AXQ21" s="1">
        <v>720</v>
      </c>
      <c r="AXR21" s="904" t="s">
        <v>3266</v>
      </c>
      <c r="AXS21" s="904" t="s">
        <v>770</v>
      </c>
      <c r="AXT21" s="1057" t="s">
        <v>770</v>
      </c>
    </row>
    <row r="22" spans="1:1320" ht="12.75" customHeight="1" x14ac:dyDescent="0.2">
      <c r="A22" s="1981"/>
      <c r="B22" s="16" t="s">
        <v>667</v>
      </c>
      <c r="C22" s="974" t="s">
        <v>779</v>
      </c>
      <c r="D22" s="1">
        <v>44</v>
      </c>
      <c r="E22" s="1">
        <v>84</v>
      </c>
      <c r="F22" s="21">
        <v>0.52380952380952384</v>
      </c>
      <c r="G22" s="21">
        <v>0.41832105651727897</v>
      </c>
      <c r="H22" s="21">
        <v>0.62721552784392776</v>
      </c>
      <c r="I22" s="1">
        <v>51</v>
      </c>
      <c r="J22" s="1">
        <v>77</v>
      </c>
      <c r="K22" s="21">
        <v>0.66233766233766234</v>
      </c>
      <c r="L22" s="21">
        <v>0.55124648308922497</v>
      </c>
      <c r="M22" s="21">
        <v>0.75800078142946525</v>
      </c>
      <c r="N22" s="1">
        <v>26</v>
      </c>
      <c r="O22" s="1">
        <v>59</v>
      </c>
      <c r="P22" s="21">
        <v>0.44067796610169491</v>
      </c>
      <c r="Q22" s="21">
        <v>0.32150211767612102</v>
      </c>
      <c r="R22" s="21">
        <v>0.56710645170841323</v>
      </c>
      <c r="S22" s="1">
        <v>24</v>
      </c>
      <c r="T22" s="1">
        <v>54</v>
      </c>
      <c r="U22" s="21">
        <v>0.44444444444444442</v>
      </c>
      <c r="V22" s="21">
        <v>0.32002464172229655</v>
      </c>
      <c r="W22" s="21">
        <v>0.57624353473224743</v>
      </c>
      <c r="X22" s="1">
        <v>28</v>
      </c>
      <c r="Y22" s="1">
        <v>46</v>
      </c>
      <c r="Z22" s="21">
        <v>0.60869565217391308</v>
      </c>
      <c r="AA22" s="21">
        <v>0.46456843231620754</v>
      </c>
      <c r="AB22" s="21">
        <v>0.73606774962170984</v>
      </c>
      <c r="AC22" s="1">
        <v>24</v>
      </c>
      <c r="AD22" s="1">
        <v>44</v>
      </c>
      <c r="AE22" s="21">
        <v>0.54545454545454541</v>
      </c>
      <c r="AF22" s="21">
        <v>0.4006618319896198</v>
      </c>
      <c r="AG22" s="21">
        <v>0.68294765857779105</v>
      </c>
      <c r="AH22" s="1">
        <v>19</v>
      </c>
      <c r="AI22" s="1">
        <v>39</v>
      </c>
      <c r="AJ22" s="7">
        <v>0.48717948717948717</v>
      </c>
      <c r="AK22" s="7">
        <v>0.33865175329862002</v>
      </c>
      <c r="AL22" s="750">
        <v>0.63800637115542025</v>
      </c>
      <c r="AM22" s="1">
        <v>84</v>
      </c>
      <c r="AN22" s="1">
        <v>1994</v>
      </c>
      <c r="AO22" s="22">
        <v>42.126379137412243</v>
      </c>
      <c r="AP22" s="36">
        <v>33.60164981935106</v>
      </c>
      <c r="AQ22" s="36">
        <v>52.155323856513391</v>
      </c>
      <c r="AR22" s="311" t="s">
        <v>2154</v>
      </c>
      <c r="AS22" s="1">
        <v>77</v>
      </c>
      <c r="AT22" s="1">
        <v>1936</v>
      </c>
      <c r="AU22" s="22">
        <v>39.772727272727273</v>
      </c>
      <c r="AV22" s="36">
        <v>31.38801438762734</v>
      </c>
      <c r="AW22" s="36">
        <v>49.709084969071746</v>
      </c>
      <c r="AX22" s="311" t="s">
        <v>2154</v>
      </c>
      <c r="AY22" s="1">
        <v>59</v>
      </c>
      <c r="AZ22" s="1">
        <v>1902</v>
      </c>
      <c r="BA22" s="22">
        <v>31.019978969505786</v>
      </c>
      <c r="BB22" s="36">
        <v>23.613845230648497</v>
      </c>
      <c r="BC22" s="36">
        <v>40.013512808925221</v>
      </c>
      <c r="BD22" s="311" t="s">
        <v>2154</v>
      </c>
      <c r="BE22" s="1">
        <v>54</v>
      </c>
      <c r="BF22" s="1">
        <v>1802</v>
      </c>
      <c r="BG22" s="22">
        <v>29.966703662597112</v>
      </c>
      <c r="BH22" s="36">
        <v>22.511910084653024</v>
      </c>
      <c r="BI22" s="36">
        <v>39.100047943235687</v>
      </c>
      <c r="BJ22" s="311" t="s">
        <v>2154</v>
      </c>
      <c r="BK22" s="1">
        <v>46</v>
      </c>
      <c r="BL22" s="1">
        <v>1761</v>
      </c>
      <c r="BM22" s="22">
        <v>26.121521862578081</v>
      </c>
      <c r="BN22" s="36">
        <v>19.124237029512706</v>
      </c>
      <c r="BO22" s="36">
        <v>34.842449580116977</v>
      </c>
      <c r="BP22" s="311" t="s">
        <v>2154</v>
      </c>
      <c r="BQ22" s="1">
        <v>44</v>
      </c>
      <c r="BR22" s="1">
        <v>1766</v>
      </c>
      <c r="BS22" s="22">
        <v>24.915062287655722</v>
      </c>
      <c r="BT22" s="36">
        <v>18.103322399855227</v>
      </c>
      <c r="BU22" s="36">
        <v>33.447308199494763</v>
      </c>
      <c r="BV22" s="311" t="s">
        <v>2154</v>
      </c>
      <c r="BW22" s="1">
        <v>39</v>
      </c>
      <c r="BX22" s="1">
        <v>1809</v>
      </c>
      <c r="BY22" s="37">
        <v>21.558872305140962</v>
      </c>
      <c r="BZ22" s="36">
        <v>15.330465721081525</v>
      </c>
      <c r="CA22" s="312">
        <v>29.471688151372504</v>
      </c>
      <c r="CB22" s="968" t="s">
        <v>2154</v>
      </c>
      <c r="CC22" s="314">
        <v>109883</v>
      </c>
      <c r="CD22" s="38">
        <v>111262.04</v>
      </c>
      <c r="CE22" s="38">
        <v>112541.87</v>
      </c>
      <c r="CF22" s="38">
        <v>113784.39</v>
      </c>
      <c r="CG22" s="38">
        <v>115029.32</v>
      </c>
      <c r="CH22" s="38">
        <v>116232.95</v>
      </c>
      <c r="CI22" s="38">
        <v>117392.99</v>
      </c>
      <c r="CJ22" s="38">
        <v>118526.99</v>
      </c>
      <c r="CK22" s="38">
        <v>119637.22</v>
      </c>
      <c r="CL22" s="38">
        <v>120718.25</v>
      </c>
      <c r="CM22" s="38">
        <v>121775.01</v>
      </c>
      <c r="CN22" s="38">
        <v>122794.43</v>
      </c>
      <c r="CO22" s="38">
        <v>123780.04</v>
      </c>
      <c r="CP22" s="38">
        <v>124734.2</v>
      </c>
      <c r="CQ22" s="38">
        <v>125672.71</v>
      </c>
      <c r="CR22" s="38">
        <v>126584.76</v>
      </c>
      <c r="CS22" s="38">
        <v>127486.53</v>
      </c>
      <c r="CT22" s="38">
        <v>128368.95</v>
      </c>
      <c r="CU22" s="38">
        <v>129251.14</v>
      </c>
      <c r="CV22" s="38">
        <v>130128.68</v>
      </c>
      <c r="CW22" s="38">
        <v>131007.32</v>
      </c>
      <c r="CX22" s="38">
        <v>131877.84</v>
      </c>
      <c r="CY22" s="38">
        <v>132736.01</v>
      </c>
      <c r="CZ22" s="38">
        <v>133585.09</v>
      </c>
      <c r="DA22" s="38">
        <v>134425.57999999999</v>
      </c>
      <c r="DB22" s="134">
        <v>135261.64000000001</v>
      </c>
      <c r="DC22" s="945">
        <v>8500</v>
      </c>
      <c r="DD22" s="127">
        <v>8400</v>
      </c>
      <c r="DE22" s="127">
        <v>8300</v>
      </c>
      <c r="DF22" s="127">
        <v>8200</v>
      </c>
      <c r="DG22" s="127">
        <v>8200</v>
      </c>
      <c r="DH22" s="127">
        <v>8200</v>
      </c>
      <c r="DI22" s="127">
        <v>8200</v>
      </c>
      <c r="DJ22" s="127">
        <v>8200</v>
      </c>
      <c r="DK22" s="127">
        <v>8200</v>
      </c>
      <c r="DL22" s="127">
        <v>8200</v>
      </c>
      <c r="DM22" s="127">
        <v>8200</v>
      </c>
      <c r="DN22" s="127">
        <v>8200</v>
      </c>
      <c r="DO22" s="127">
        <v>8100</v>
      </c>
      <c r="DP22" s="127">
        <v>8100</v>
      </c>
      <c r="DQ22" s="127">
        <v>8100</v>
      </c>
      <c r="DR22" s="127">
        <v>8100</v>
      </c>
      <c r="DS22" s="127">
        <v>8100</v>
      </c>
      <c r="DT22" s="127">
        <v>8100</v>
      </c>
      <c r="DU22" s="127">
        <v>8100</v>
      </c>
      <c r="DV22" s="127">
        <v>8100</v>
      </c>
      <c r="DW22" s="127">
        <v>8100</v>
      </c>
      <c r="DX22" s="127">
        <v>8200</v>
      </c>
      <c r="DY22" s="127">
        <v>8200</v>
      </c>
      <c r="DZ22" s="127">
        <v>8300</v>
      </c>
      <c r="EA22" s="127">
        <v>8300</v>
      </c>
      <c r="EB22" s="134">
        <v>8400</v>
      </c>
      <c r="EC22" s="127">
        <v>7400</v>
      </c>
      <c r="ED22" s="127">
        <v>7800</v>
      </c>
      <c r="EE22" s="127">
        <v>8100</v>
      </c>
      <c r="EF22" s="127">
        <v>8300</v>
      </c>
      <c r="EG22" s="127">
        <v>8400</v>
      </c>
      <c r="EH22" s="127">
        <v>8500</v>
      </c>
      <c r="EI22" s="127">
        <v>8400</v>
      </c>
      <c r="EJ22" s="127">
        <v>8300</v>
      </c>
      <c r="EK22" s="127">
        <v>8200</v>
      </c>
      <c r="EL22" s="127">
        <v>8200</v>
      </c>
      <c r="EM22" s="127">
        <v>8200</v>
      </c>
      <c r="EN22" s="127">
        <v>8200</v>
      </c>
      <c r="EO22" s="127">
        <v>8200</v>
      </c>
      <c r="EP22" s="127">
        <v>8200</v>
      </c>
      <c r="EQ22" s="127">
        <v>8200</v>
      </c>
      <c r="ER22" s="127">
        <v>8200</v>
      </c>
      <c r="ES22" s="127">
        <v>8200</v>
      </c>
      <c r="ET22" s="127">
        <v>8200</v>
      </c>
      <c r="EU22" s="127">
        <v>8200</v>
      </c>
      <c r="EV22" s="127">
        <v>8200</v>
      </c>
      <c r="EW22" s="127">
        <v>8100</v>
      </c>
      <c r="EX22" s="127">
        <v>8100</v>
      </c>
      <c r="EY22" s="127">
        <v>8100</v>
      </c>
      <c r="EZ22" s="127">
        <v>8100</v>
      </c>
      <c r="FA22" s="127">
        <v>8200</v>
      </c>
      <c r="FB22" s="134">
        <v>8200</v>
      </c>
      <c r="FC22" s="127">
        <v>6300</v>
      </c>
      <c r="FD22" s="127">
        <v>6400</v>
      </c>
      <c r="FE22" s="127">
        <v>6500</v>
      </c>
      <c r="FF22" s="127">
        <v>6800</v>
      </c>
      <c r="FG22" s="127">
        <v>7100</v>
      </c>
      <c r="FH22" s="127">
        <v>7400</v>
      </c>
      <c r="FI22" s="127">
        <v>7700</v>
      </c>
      <c r="FJ22" s="127">
        <v>7900</v>
      </c>
      <c r="FK22" s="127">
        <v>8200</v>
      </c>
      <c r="FL22" s="127">
        <v>8200</v>
      </c>
      <c r="FM22" s="127">
        <v>8300</v>
      </c>
      <c r="FN22" s="127">
        <v>8200</v>
      </c>
      <c r="FO22" s="127">
        <v>8200</v>
      </c>
      <c r="FP22" s="127">
        <v>8100</v>
      </c>
      <c r="FQ22" s="127">
        <v>8100</v>
      </c>
      <c r="FR22" s="127">
        <v>8000</v>
      </c>
      <c r="FS22" s="127">
        <v>8100</v>
      </c>
      <c r="FT22" s="127">
        <v>8100</v>
      </c>
      <c r="FU22" s="127">
        <v>8100</v>
      </c>
      <c r="FV22" s="127">
        <v>8100</v>
      </c>
      <c r="FW22" s="127">
        <v>8100</v>
      </c>
      <c r="FX22" s="127">
        <v>8100</v>
      </c>
      <c r="FY22" s="127">
        <v>8100</v>
      </c>
      <c r="FZ22" s="127">
        <v>8100</v>
      </c>
      <c r="GA22" s="127">
        <v>8000</v>
      </c>
      <c r="GB22" s="134">
        <v>8000</v>
      </c>
      <c r="GC22" s="127">
        <v>6000</v>
      </c>
      <c r="GD22" s="127">
        <v>6000</v>
      </c>
      <c r="GE22" s="127">
        <v>6100</v>
      </c>
      <c r="GF22" s="127">
        <v>6000</v>
      </c>
      <c r="GG22" s="127">
        <v>6000</v>
      </c>
      <c r="GH22" s="127">
        <v>6100</v>
      </c>
      <c r="GI22" s="127">
        <v>6200</v>
      </c>
      <c r="GJ22" s="127">
        <v>6300</v>
      </c>
      <c r="GK22" s="127">
        <v>6600</v>
      </c>
      <c r="GL22" s="127">
        <v>6900</v>
      </c>
      <c r="GM22" s="127">
        <v>7100</v>
      </c>
      <c r="GN22" s="127">
        <v>7400</v>
      </c>
      <c r="GO22" s="127">
        <v>7600</v>
      </c>
      <c r="GP22" s="127">
        <v>7800</v>
      </c>
      <c r="GQ22" s="127">
        <v>7900</v>
      </c>
      <c r="GR22" s="127">
        <v>7900</v>
      </c>
      <c r="GS22" s="127">
        <v>7900</v>
      </c>
      <c r="GT22" s="127">
        <v>7800</v>
      </c>
      <c r="GU22" s="127">
        <v>7700</v>
      </c>
      <c r="GV22" s="127">
        <v>7700</v>
      </c>
      <c r="GW22" s="127">
        <v>7700</v>
      </c>
      <c r="GX22" s="127">
        <v>7700</v>
      </c>
      <c r="GY22" s="127">
        <v>7700</v>
      </c>
      <c r="GZ22" s="127">
        <v>7800</v>
      </c>
      <c r="HA22" s="127">
        <v>7800</v>
      </c>
      <c r="HB22" s="134">
        <v>7800</v>
      </c>
      <c r="HC22" s="22">
        <v>8.3720930232558146</v>
      </c>
      <c r="HD22" s="36">
        <v>7.5294958089680613</v>
      </c>
      <c r="HE22" s="36">
        <v>9.2831914935138595</v>
      </c>
      <c r="HF22" s="1">
        <v>360</v>
      </c>
      <c r="HG22" s="1">
        <v>43000</v>
      </c>
      <c r="HH22" s="22">
        <v>7.8863636363636358</v>
      </c>
      <c r="HI22" s="36">
        <v>7.0783204286424546</v>
      </c>
      <c r="HJ22" s="36">
        <v>8.7613726878986569</v>
      </c>
      <c r="HK22" s="1">
        <v>347</v>
      </c>
      <c r="HL22" s="1">
        <v>44000</v>
      </c>
      <c r="HM22" s="22">
        <v>8.1298971873726167</v>
      </c>
      <c r="HN22" s="36">
        <v>7.3105669947521923</v>
      </c>
      <c r="HO22" s="36">
        <v>9.015933859944921</v>
      </c>
      <c r="HP22" s="1">
        <v>359</v>
      </c>
      <c r="HQ22" s="1">
        <v>44158</v>
      </c>
      <c r="HR22" s="22">
        <v>7.706397426733381</v>
      </c>
      <c r="HS22" s="36">
        <v>6.9145705150851091</v>
      </c>
      <c r="HT22" s="36">
        <v>8.5640447214060735</v>
      </c>
      <c r="HU22" s="1">
        <v>345</v>
      </c>
      <c r="HV22" s="1">
        <v>44768</v>
      </c>
      <c r="HW22" s="22">
        <v>7.8729650386976244</v>
      </c>
      <c r="HX22" s="36">
        <v>7.0740946658988912</v>
      </c>
      <c r="HY22" s="36">
        <v>8.7373541125540921</v>
      </c>
      <c r="HZ22" s="1">
        <v>354</v>
      </c>
      <c r="IA22" s="394">
        <v>44964</v>
      </c>
      <c r="IB22" s="25" t="s">
        <v>576</v>
      </c>
      <c r="IC22" s="25" t="s">
        <v>576</v>
      </c>
      <c r="ID22" s="25" t="s">
        <v>576</v>
      </c>
      <c r="IE22" s="25" t="s">
        <v>576</v>
      </c>
      <c r="IF22" s="25" t="s">
        <v>576</v>
      </c>
      <c r="IG22" s="22">
        <v>6.5777777777777775</v>
      </c>
      <c r="IH22" s="36">
        <v>5.8496981219834145</v>
      </c>
      <c r="II22" s="36">
        <v>7.3714302123182449</v>
      </c>
      <c r="IJ22" s="1">
        <v>296</v>
      </c>
      <c r="IK22" s="1">
        <v>45000</v>
      </c>
      <c r="IL22" s="22">
        <v>4.9979646297887736</v>
      </c>
      <c r="IM22" s="36">
        <v>4.3607002095036886</v>
      </c>
      <c r="IN22" s="36">
        <v>5.7021602165420902</v>
      </c>
      <c r="IO22" s="1">
        <v>221</v>
      </c>
      <c r="IP22" s="1">
        <v>44218</v>
      </c>
      <c r="IQ22" s="22">
        <v>4.623838456040029</v>
      </c>
      <c r="IR22" s="36">
        <v>4.015363491533698</v>
      </c>
      <c r="IS22" s="36">
        <v>5.2984702387262654</v>
      </c>
      <c r="IT22" s="1">
        <v>207</v>
      </c>
      <c r="IU22" s="1">
        <v>44768</v>
      </c>
      <c r="IV22" s="22">
        <v>4.8975269694897312</v>
      </c>
      <c r="IW22" s="36">
        <v>4.2744285319653272</v>
      </c>
      <c r="IX22" s="36">
        <v>5.5859129002375489</v>
      </c>
      <c r="IY22" s="1">
        <v>222</v>
      </c>
      <c r="IZ22" s="394">
        <v>45329</v>
      </c>
      <c r="JA22" s="26">
        <v>3.4883720930232558</v>
      </c>
      <c r="JB22" s="39">
        <v>2.9524688674708113</v>
      </c>
      <c r="JC22" s="39">
        <v>4.0934224673738253</v>
      </c>
      <c r="JD22" s="1">
        <v>150</v>
      </c>
      <c r="JE22" s="1">
        <v>43000</v>
      </c>
      <c r="JF22" s="26">
        <v>3.4888888888888889</v>
      </c>
      <c r="JG22" s="39">
        <v>2.9644921411600706</v>
      </c>
      <c r="JH22" s="39">
        <v>4.0793205124506606</v>
      </c>
      <c r="JI22" s="1">
        <v>157</v>
      </c>
      <c r="JJ22" s="1">
        <v>45000</v>
      </c>
      <c r="JK22" s="26">
        <v>4.1838165452982947</v>
      </c>
      <c r="JL22" s="39">
        <v>3.6026283629958415</v>
      </c>
      <c r="JM22" s="39">
        <v>4.8320714596447685</v>
      </c>
      <c r="JN22" s="1">
        <v>185</v>
      </c>
      <c r="JO22" s="1">
        <v>44218</v>
      </c>
      <c r="JP22" s="26">
        <v>4.489814152966404</v>
      </c>
      <c r="JQ22" s="39">
        <v>3.8905388983022591</v>
      </c>
      <c r="JR22" s="39">
        <v>5.1552682755286279</v>
      </c>
      <c r="JS22" s="1">
        <v>201</v>
      </c>
      <c r="JT22" s="1">
        <v>44768</v>
      </c>
      <c r="JU22" s="26">
        <v>4.8975269694897312</v>
      </c>
      <c r="JV22" s="39">
        <v>4.2744285319653272</v>
      </c>
      <c r="JW22" s="39">
        <v>5.5859129002375489</v>
      </c>
      <c r="JX22" s="1">
        <v>222</v>
      </c>
      <c r="JY22" s="394">
        <v>45329</v>
      </c>
      <c r="JZ22" s="21">
        <v>0.48125000000000001</v>
      </c>
      <c r="KA22" s="21">
        <v>0.45552756226071039</v>
      </c>
      <c r="KB22" s="21">
        <v>0.50707220957012045</v>
      </c>
      <c r="KC22" s="1">
        <v>693</v>
      </c>
      <c r="KD22" s="1">
        <v>1440</v>
      </c>
      <c r="KE22" s="21">
        <v>0.55526141628060888</v>
      </c>
      <c r="KF22" s="21">
        <v>0.53009637345671656</v>
      </c>
      <c r="KG22" s="21">
        <v>0.5801461862696391</v>
      </c>
      <c r="KH22" s="1">
        <v>839</v>
      </c>
      <c r="KI22" s="1">
        <v>1511</v>
      </c>
      <c r="KJ22" s="21">
        <v>0.6162361623616236</v>
      </c>
      <c r="KK22" s="21">
        <v>0.59235142315062539</v>
      </c>
      <c r="KL22" s="21">
        <v>0.63957297535713487</v>
      </c>
      <c r="KM22" s="1">
        <v>1002</v>
      </c>
      <c r="KN22" s="1">
        <v>1626</v>
      </c>
      <c r="KO22" s="21">
        <v>0.66559691912708596</v>
      </c>
      <c r="KP22" s="21">
        <v>0.6417885260048356</v>
      </c>
      <c r="KQ22" s="21">
        <v>0.68859071773070879</v>
      </c>
      <c r="KR22" s="1">
        <v>1037</v>
      </c>
      <c r="KS22" s="914">
        <v>1558</v>
      </c>
      <c r="KT22" s="910">
        <v>0.68799999999999994</v>
      </c>
      <c r="KU22" s="910">
        <v>0.66500000000000004</v>
      </c>
      <c r="KV22" s="910">
        <v>0.71</v>
      </c>
      <c r="KW22" s="914">
        <v>1120</v>
      </c>
      <c r="KX22" s="913">
        <v>1629</v>
      </c>
      <c r="KY22" s="943" t="s">
        <v>576</v>
      </c>
      <c r="KZ22" s="9" t="s">
        <v>576</v>
      </c>
      <c r="LA22" s="9" t="s">
        <v>576</v>
      </c>
      <c r="LB22" s="9" t="s">
        <v>576</v>
      </c>
      <c r="LC22" s="9" t="s">
        <v>576</v>
      </c>
      <c r="LD22" s="9" t="s">
        <v>576</v>
      </c>
      <c r="LE22" s="9" t="s">
        <v>576</v>
      </c>
      <c r="LF22" s="9" t="s">
        <v>576</v>
      </c>
      <c r="LG22" s="9" t="s">
        <v>576</v>
      </c>
      <c r="LH22" s="9" t="s">
        <v>576</v>
      </c>
      <c r="LI22" s="9" t="s">
        <v>576</v>
      </c>
      <c r="LJ22" s="9" t="s">
        <v>576</v>
      </c>
      <c r="LK22" s="9" t="s">
        <v>576</v>
      </c>
      <c r="LL22" s="9" t="s">
        <v>576</v>
      </c>
      <c r="LM22" s="9" t="s">
        <v>576</v>
      </c>
      <c r="LN22" s="9" t="s">
        <v>576</v>
      </c>
      <c r="LO22" s="9" t="s">
        <v>576</v>
      </c>
      <c r="LP22" s="9" t="s">
        <v>576</v>
      </c>
      <c r="LQ22" s="9" t="s">
        <v>576</v>
      </c>
      <c r="LR22" s="9" t="s">
        <v>576</v>
      </c>
      <c r="LS22" s="9" t="s">
        <v>576</v>
      </c>
      <c r="LT22" s="9" t="s">
        <v>576</v>
      </c>
      <c r="LU22" s="9" t="s">
        <v>576</v>
      </c>
      <c r="LV22" s="9" t="s">
        <v>576</v>
      </c>
      <c r="LW22" s="9" t="s">
        <v>576</v>
      </c>
      <c r="LX22" s="9" t="s">
        <v>576</v>
      </c>
      <c r="LY22" s="9" t="s">
        <v>576</v>
      </c>
      <c r="LZ22" s="9" t="s">
        <v>576</v>
      </c>
      <c r="MA22" s="9" t="s">
        <v>576</v>
      </c>
      <c r="MB22" s="9" t="s">
        <v>576</v>
      </c>
      <c r="MC22" s="9" t="s">
        <v>576</v>
      </c>
      <c r="MD22" s="9" t="s">
        <v>576</v>
      </c>
      <c r="ME22" s="9" t="s">
        <v>576</v>
      </c>
      <c r="MF22" s="9" t="s">
        <v>576</v>
      </c>
      <c r="MG22" s="9" t="s">
        <v>576</v>
      </c>
      <c r="MH22" s="9" t="s">
        <v>576</v>
      </c>
      <c r="MI22" s="9" t="s">
        <v>576</v>
      </c>
      <c r="MJ22" s="9" t="s">
        <v>576</v>
      </c>
      <c r="MK22" s="9" t="s">
        <v>576</v>
      </c>
      <c r="ML22" s="9" t="s">
        <v>576</v>
      </c>
      <c r="MM22" s="9" t="s">
        <v>576</v>
      </c>
      <c r="MN22" s="9" t="s">
        <v>576</v>
      </c>
      <c r="MO22" s="9" t="s">
        <v>576</v>
      </c>
      <c r="MP22" s="9" t="s">
        <v>576</v>
      </c>
      <c r="MQ22" s="9" t="s">
        <v>576</v>
      </c>
      <c r="MR22" s="9" t="s">
        <v>576</v>
      </c>
      <c r="MS22" s="9" t="s">
        <v>576</v>
      </c>
      <c r="MT22" s="9" t="s">
        <v>576</v>
      </c>
      <c r="MU22" s="9" t="s">
        <v>576</v>
      </c>
      <c r="MV22" s="9" t="s">
        <v>576</v>
      </c>
      <c r="MW22" s="9" t="s">
        <v>576</v>
      </c>
      <c r="MX22" s="9" t="s">
        <v>576</v>
      </c>
      <c r="MY22" s="9" t="s">
        <v>576</v>
      </c>
      <c r="MZ22" s="9" t="s">
        <v>576</v>
      </c>
      <c r="NA22" s="9" t="s">
        <v>576</v>
      </c>
      <c r="NB22" s="9" t="s">
        <v>576</v>
      </c>
      <c r="NC22" s="9" t="s">
        <v>576</v>
      </c>
      <c r="ND22" s="9" t="s">
        <v>576</v>
      </c>
      <c r="NE22" s="9" t="s">
        <v>576</v>
      </c>
      <c r="NF22" s="9" t="s">
        <v>576</v>
      </c>
      <c r="NG22" s="9" t="s">
        <v>576</v>
      </c>
      <c r="NH22" s="9" t="s">
        <v>576</v>
      </c>
      <c r="NI22" s="9" t="s">
        <v>576</v>
      </c>
      <c r="NJ22" s="9" t="s">
        <v>576</v>
      </c>
      <c r="NK22" s="9" t="s">
        <v>576</v>
      </c>
      <c r="NL22" s="9" t="s">
        <v>576</v>
      </c>
      <c r="NM22" s="9" t="s">
        <v>576</v>
      </c>
      <c r="NN22" s="9" t="s">
        <v>576</v>
      </c>
      <c r="NO22" s="9" t="s">
        <v>576</v>
      </c>
      <c r="NP22" s="9" t="s">
        <v>576</v>
      </c>
      <c r="NQ22" s="9" t="s">
        <v>576</v>
      </c>
      <c r="NR22" s="9" t="s">
        <v>576</v>
      </c>
      <c r="NS22" s="9" t="s">
        <v>576</v>
      </c>
      <c r="NT22" s="9" t="s">
        <v>576</v>
      </c>
      <c r="NU22" s="9" t="s">
        <v>576</v>
      </c>
      <c r="NV22" s="9" t="s">
        <v>576</v>
      </c>
      <c r="NW22" s="9" t="s">
        <v>576</v>
      </c>
      <c r="NX22" s="9" t="s">
        <v>576</v>
      </c>
      <c r="NY22" s="9" t="s">
        <v>576</v>
      </c>
      <c r="NZ22" s="9" t="s">
        <v>576</v>
      </c>
      <c r="OA22" s="9" t="s">
        <v>576</v>
      </c>
      <c r="OB22" s="9" t="s">
        <v>576</v>
      </c>
      <c r="OC22" s="9" t="s">
        <v>576</v>
      </c>
      <c r="OD22" s="9" t="s">
        <v>576</v>
      </c>
      <c r="OE22" s="9" t="s">
        <v>576</v>
      </c>
      <c r="OF22" s="9" t="s">
        <v>576</v>
      </c>
      <c r="OG22" s="9" t="s">
        <v>576</v>
      </c>
      <c r="OH22" s="967" t="s">
        <v>576</v>
      </c>
      <c r="OI22" s="1" t="s">
        <v>576</v>
      </c>
      <c r="OJ22" s="1" t="s">
        <v>576</v>
      </c>
      <c r="OK22" s="1" t="s">
        <v>576</v>
      </c>
      <c r="OL22" s="1" t="s">
        <v>576</v>
      </c>
      <c r="OM22" s="1" t="s">
        <v>576</v>
      </c>
      <c r="ON22" s="1" t="s">
        <v>576</v>
      </c>
      <c r="OO22" s="1" t="s">
        <v>576</v>
      </c>
      <c r="OP22" s="1" t="s">
        <v>576</v>
      </c>
      <c r="OQ22" s="1" t="s">
        <v>576</v>
      </c>
      <c r="OR22" s="1" t="s">
        <v>576</v>
      </c>
      <c r="OS22" s="1" t="s">
        <v>576</v>
      </c>
      <c r="OT22" s="1" t="s">
        <v>576</v>
      </c>
      <c r="OU22" s="1" t="s">
        <v>576</v>
      </c>
      <c r="OV22" s="1" t="s">
        <v>576</v>
      </c>
      <c r="OW22" s="1" t="s">
        <v>576</v>
      </c>
      <c r="OX22" s="1" t="s">
        <v>576</v>
      </c>
      <c r="OY22" s="1" t="s">
        <v>576</v>
      </c>
      <c r="OZ22" s="1" t="s">
        <v>576</v>
      </c>
      <c r="PA22" s="1" t="s">
        <v>576</v>
      </c>
      <c r="PB22" s="1" t="s">
        <v>576</v>
      </c>
      <c r="PC22" s="1" t="s">
        <v>576</v>
      </c>
      <c r="PD22" s="1" t="s">
        <v>576</v>
      </c>
      <c r="PE22" s="1" t="s">
        <v>576</v>
      </c>
      <c r="PF22" s="1" t="s">
        <v>576</v>
      </c>
      <c r="PG22" s="1" t="s">
        <v>576</v>
      </c>
      <c r="PH22" s="1" t="s">
        <v>576</v>
      </c>
      <c r="PI22" s="1" t="s">
        <v>576</v>
      </c>
      <c r="PJ22" s="1" t="s">
        <v>576</v>
      </c>
      <c r="PK22" s="1" t="s">
        <v>576</v>
      </c>
      <c r="PL22" s="914" t="s">
        <v>576</v>
      </c>
      <c r="PM22" s="914" t="s">
        <v>576</v>
      </c>
      <c r="PN22" s="914" t="s">
        <v>576</v>
      </c>
      <c r="PO22" s="914" t="s">
        <v>576</v>
      </c>
      <c r="PP22" s="914" t="s">
        <v>576</v>
      </c>
      <c r="PQ22" s="913" t="s">
        <v>576</v>
      </c>
      <c r="PR22" s="1">
        <v>631</v>
      </c>
      <c r="PS22" s="1">
        <v>1267</v>
      </c>
      <c r="PT22" s="21">
        <v>0.49802683504341</v>
      </c>
      <c r="PU22" s="21">
        <v>0.47054316046568556</v>
      </c>
      <c r="PV22" s="21">
        <v>0.52552243846068258</v>
      </c>
      <c r="PW22" s="1">
        <v>583</v>
      </c>
      <c r="PX22" s="1">
        <v>1162</v>
      </c>
      <c r="PY22" s="21">
        <v>0.50172117039586905</v>
      </c>
      <c r="PZ22" s="21">
        <v>0.47301458144395397</v>
      </c>
      <c r="QA22" s="21">
        <v>0.53041641680176399</v>
      </c>
      <c r="QB22" s="1">
        <v>621</v>
      </c>
      <c r="QC22" s="1">
        <v>1267</v>
      </c>
      <c r="QD22" s="21">
        <v>0.49013417521704805</v>
      </c>
      <c r="QE22" s="21">
        <v>0.46267948067148901</v>
      </c>
      <c r="QF22" s="750">
        <v>0.51764851396035194</v>
      </c>
      <c r="QG22" s="838" t="s">
        <v>576</v>
      </c>
      <c r="QH22" s="838" t="s">
        <v>576</v>
      </c>
      <c r="QI22" s="838" t="s">
        <v>576</v>
      </c>
      <c r="QJ22" s="838" t="s">
        <v>576</v>
      </c>
      <c r="QK22" s="838" t="s">
        <v>576</v>
      </c>
      <c r="QL22" s="838" t="s">
        <v>576</v>
      </c>
      <c r="QM22" s="838" t="s">
        <v>576</v>
      </c>
      <c r="QN22" s="838" t="s">
        <v>576</v>
      </c>
      <c r="QO22" s="838" t="s">
        <v>576</v>
      </c>
      <c r="QP22" s="838" t="s">
        <v>576</v>
      </c>
      <c r="QQ22" s="838" t="s">
        <v>576</v>
      </c>
      <c r="QR22" s="838" t="s">
        <v>576</v>
      </c>
      <c r="QS22" s="838" t="s">
        <v>576</v>
      </c>
      <c r="QT22" s="838" t="s">
        <v>576</v>
      </c>
      <c r="QU22" s="838" t="s">
        <v>576</v>
      </c>
      <c r="QV22" s="838" t="s">
        <v>576</v>
      </c>
      <c r="QW22" s="838" t="s">
        <v>576</v>
      </c>
      <c r="QX22" s="838" t="s">
        <v>576</v>
      </c>
      <c r="QY22" s="838" t="s">
        <v>576</v>
      </c>
      <c r="QZ22" s="838" t="s">
        <v>576</v>
      </c>
      <c r="RA22" s="750" t="s">
        <v>576</v>
      </c>
      <c r="RB22" s="25" t="s">
        <v>576</v>
      </c>
      <c r="RC22" s="1" t="s">
        <v>576</v>
      </c>
      <c r="RD22" s="1" t="s">
        <v>576</v>
      </c>
      <c r="RE22" s="1" t="s">
        <v>576</v>
      </c>
      <c r="RF22" s="1" t="s">
        <v>576</v>
      </c>
      <c r="RG22" s="1" t="s">
        <v>576</v>
      </c>
      <c r="RH22" s="1" t="s">
        <v>576</v>
      </c>
      <c r="RI22" s="1" t="s">
        <v>576</v>
      </c>
      <c r="RJ22" s="1" t="s">
        <v>576</v>
      </c>
      <c r="RK22" s="1" t="s">
        <v>576</v>
      </c>
      <c r="RL22" s="1" t="s">
        <v>576</v>
      </c>
      <c r="RM22" s="1" t="s">
        <v>576</v>
      </c>
      <c r="RN22" s="1" t="s">
        <v>576</v>
      </c>
      <c r="RO22" s="1" t="s">
        <v>576</v>
      </c>
      <c r="RP22" s="1" t="s">
        <v>576</v>
      </c>
      <c r="RQ22" s="1" t="s">
        <v>576</v>
      </c>
      <c r="RR22" s="1" t="s">
        <v>576</v>
      </c>
      <c r="RS22" s="1" t="s">
        <v>576</v>
      </c>
      <c r="RT22" s="1" t="s">
        <v>576</v>
      </c>
      <c r="RU22" s="1" t="s">
        <v>576</v>
      </c>
      <c r="RV22" s="394" t="s">
        <v>576</v>
      </c>
      <c r="RW22" s="1" t="s">
        <v>576</v>
      </c>
      <c r="RX22" s="1" t="s">
        <v>576</v>
      </c>
      <c r="RY22" s="1" t="s">
        <v>576</v>
      </c>
      <c r="RZ22" s="1" t="s">
        <v>576</v>
      </c>
      <c r="SA22" s="1" t="s">
        <v>576</v>
      </c>
      <c r="SB22" s="1" t="s">
        <v>576</v>
      </c>
      <c r="SC22" s="1" t="s">
        <v>576</v>
      </c>
      <c r="SD22" s="1" t="s">
        <v>576</v>
      </c>
      <c r="SE22" s="1" t="s">
        <v>576</v>
      </c>
      <c r="SF22" s="1" t="s">
        <v>576</v>
      </c>
      <c r="SG22" s="1" t="s">
        <v>576</v>
      </c>
      <c r="SH22" s="1" t="s">
        <v>576</v>
      </c>
      <c r="SI22" s="1" t="s">
        <v>576</v>
      </c>
      <c r="SJ22" s="1" t="s">
        <v>576</v>
      </c>
      <c r="SK22" s="1" t="s">
        <v>576</v>
      </c>
      <c r="SL22" s="1" t="s">
        <v>576</v>
      </c>
      <c r="SM22" s="1" t="s">
        <v>576</v>
      </c>
      <c r="SN22" s="1" t="s">
        <v>576</v>
      </c>
      <c r="SO22" s="1" t="s">
        <v>576</v>
      </c>
      <c r="SP22" s="1" t="s">
        <v>576</v>
      </c>
      <c r="SQ22" s="394" t="s">
        <v>576</v>
      </c>
      <c r="SR22" s="1" t="s">
        <v>576</v>
      </c>
      <c r="SS22" s="1" t="s">
        <v>576</v>
      </c>
      <c r="ST22" s="1" t="s">
        <v>576</v>
      </c>
      <c r="SU22" s="1" t="s">
        <v>576</v>
      </c>
      <c r="SV22" s="1" t="s">
        <v>576</v>
      </c>
      <c r="SW22" s="1" t="s">
        <v>576</v>
      </c>
      <c r="SX22" s="1" t="s">
        <v>576</v>
      </c>
      <c r="SY22" s="1" t="s">
        <v>576</v>
      </c>
      <c r="SZ22" s="1" t="s">
        <v>576</v>
      </c>
      <c r="TA22" s="1" t="s">
        <v>576</v>
      </c>
      <c r="TB22" s="1" t="s">
        <v>576</v>
      </c>
      <c r="TC22" s="1" t="s">
        <v>576</v>
      </c>
      <c r="TD22" s="1" t="s">
        <v>576</v>
      </c>
      <c r="TE22" s="1" t="s">
        <v>576</v>
      </c>
      <c r="TF22" s="1" t="s">
        <v>576</v>
      </c>
      <c r="TG22" s="1" t="s">
        <v>576</v>
      </c>
      <c r="TH22" s="1" t="s">
        <v>576</v>
      </c>
      <c r="TI22" s="1" t="s">
        <v>576</v>
      </c>
      <c r="TJ22" s="1" t="s">
        <v>576</v>
      </c>
      <c r="TK22" s="1" t="s">
        <v>576</v>
      </c>
      <c r="TL22" s="394" t="s">
        <v>576</v>
      </c>
      <c r="TM22" s="26">
        <v>2063.5543350333464</v>
      </c>
      <c r="TN22" s="27">
        <v>1821.6729287524904</v>
      </c>
      <c r="TO22" s="27">
        <v>2328.6148648345184</v>
      </c>
      <c r="TP22" s="1">
        <v>263</v>
      </c>
      <c r="TQ22" s="394">
        <v>12745</v>
      </c>
      <c r="TR22" s="26">
        <v>3195.942682337788</v>
      </c>
      <c r="TS22" s="27">
        <v>2889.2508707111447</v>
      </c>
      <c r="TT22" s="27">
        <v>3526.3258414450152</v>
      </c>
      <c r="TU22" s="1">
        <v>397</v>
      </c>
      <c r="TV22" s="394">
        <v>12422</v>
      </c>
      <c r="TW22" s="26">
        <v>3621.1011439387707</v>
      </c>
      <c r="TX22" s="27">
        <v>3290.6084249087808</v>
      </c>
      <c r="TY22" s="27">
        <v>3975.7937543981216</v>
      </c>
      <c r="TZ22" s="1">
        <v>440</v>
      </c>
      <c r="UA22" s="394">
        <v>12151</v>
      </c>
      <c r="UB22" s="26">
        <v>1711.1511380383165</v>
      </c>
      <c r="UC22" s="27">
        <v>1487.0135856047586</v>
      </c>
      <c r="UD22" s="27">
        <v>1959.5345460744422</v>
      </c>
      <c r="UE22" s="3">
        <v>209</v>
      </c>
      <c r="UF22" s="394">
        <v>12214</v>
      </c>
      <c r="UG22" s="26">
        <v>1853.2369317709633</v>
      </c>
      <c r="UH22" s="27">
        <v>1617.9659958919349</v>
      </c>
      <c r="UI22" s="27">
        <v>2113.1008387642478</v>
      </c>
      <c r="UJ22" s="3">
        <v>223</v>
      </c>
      <c r="UK22" s="394">
        <v>12033</v>
      </c>
      <c r="UL22" s="26">
        <v>2734.5591702027345</v>
      </c>
      <c r="UM22" s="27">
        <v>2343.3298995290843</v>
      </c>
      <c r="UN22" s="27">
        <v>3172.4291251172876</v>
      </c>
      <c r="UO22" s="3">
        <v>174</v>
      </c>
      <c r="UP22" s="394">
        <v>6363</v>
      </c>
      <c r="UQ22" s="26">
        <v>4514.2296368989209</v>
      </c>
      <c r="UR22" s="27">
        <v>3997.3157022868113</v>
      </c>
      <c r="US22" s="27">
        <v>5079.438729629358</v>
      </c>
      <c r="UT22" s="3">
        <v>276</v>
      </c>
      <c r="UU22" s="394">
        <v>6114</v>
      </c>
      <c r="UV22" s="26">
        <v>5072.2203560631506</v>
      </c>
      <c r="UW22" s="27">
        <v>4516.2289767280154</v>
      </c>
      <c r="UX22" s="27">
        <v>5677.7618938280639</v>
      </c>
      <c r="UY22" s="3">
        <v>302</v>
      </c>
      <c r="UZ22" s="394">
        <v>5954</v>
      </c>
      <c r="VA22" s="26">
        <v>2247.9449756752224</v>
      </c>
      <c r="VB22" s="27">
        <v>1883.4633940695719</v>
      </c>
      <c r="VC22" s="27">
        <v>2662.3820278671387</v>
      </c>
      <c r="VD22" s="3">
        <v>134</v>
      </c>
      <c r="VE22" s="394">
        <v>5961</v>
      </c>
      <c r="VF22" s="26">
        <v>2567.2159583694711</v>
      </c>
      <c r="VG22" s="27">
        <v>2170.2830306016317</v>
      </c>
      <c r="VH22" s="27">
        <v>3015.7334866658121</v>
      </c>
      <c r="VI22" s="3">
        <v>148</v>
      </c>
      <c r="VJ22" s="394">
        <v>5765</v>
      </c>
      <c r="VK22" s="26">
        <v>1394.5471638984643</v>
      </c>
      <c r="VL22" s="27">
        <v>1119.9358843991029</v>
      </c>
      <c r="VM22" s="27">
        <v>1716.1102850792295</v>
      </c>
      <c r="VN22" s="3">
        <v>89</v>
      </c>
      <c r="VO22" s="394">
        <v>6382</v>
      </c>
      <c r="VP22" s="26">
        <v>1918.1991122384275</v>
      </c>
      <c r="VQ22" s="27">
        <v>1591.6707603478342</v>
      </c>
      <c r="VR22" s="27">
        <v>2292.0031682218482</v>
      </c>
      <c r="VS22" s="3">
        <v>121</v>
      </c>
      <c r="VT22" s="394">
        <v>6308</v>
      </c>
      <c r="VU22" s="26">
        <v>2226.8839761174759</v>
      </c>
      <c r="VV22" s="27">
        <v>1870.8554409886883</v>
      </c>
      <c r="VW22" s="27">
        <v>2630.946132059305</v>
      </c>
      <c r="VX22" s="3">
        <v>138</v>
      </c>
      <c r="VY22" s="394">
        <v>6197</v>
      </c>
      <c r="VZ22" s="26">
        <v>1199.4242763473533</v>
      </c>
      <c r="WA22" s="27">
        <v>943.42328004879994</v>
      </c>
      <c r="WB22" s="27">
        <v>1503.4887165973576</v>
      </c>
      <c r="WC22" s="3">
        <v>75</v>
      </c>
      <c r="WD22" s="394">
        <v>6253</v>
      </c>
      <c r="WE22" s="26">
        <v>1196.5539246968731</v>
      </c>
      <c r="WF22" s="27">
        <v>941.16556639201428</v>
      </c>
      <c r="WG22" s="27">
        <v>1499.8907059481933</v>
      </c>
      <c r="WH22" s="3">
        <v>75</v>
      </c>
      <c r="WI22" s="394">
        <v>6268</v>
      </c>
      <c r="WJ22" s="25" t="s">
        <v>576</v>
      </c>
      <c r="WK22" s="1" t="s">
        <v>576</v>
      </c>
      <c r="WL22" s="1" t="s">
        <v>576</v>
      </c>
      <c r="WM22" s="1" t="s">
        <v>576</v>
      </c>
      <c r="WN22" s="1" t="s">
        <v>576</v>
      </c>
      <c r="WO22" s="1" t="s">
        <v>576</v>
      </c>
      <c r="WP22" s="1" t="s">
        <v>576</v>
      </c>
      <c r="WQ22" s="1" t="s">
        <v>576</v>
      </c>
      <c r="WR22" s="1" t="s">
        <v>576</v>
      </c>
      <c r="WS22" s="1" t="s">
        <v>576</v>
      </c>
      <c r="WT22" s="1" t="s">
        <v>576</v>
      </c>
      <c r="WU22" s="1" t="s">
        <v>576</v>
      </c>
      <c r="WV22" s="1" t="s">
        <v>576</v>
      </c>
      <c r="WW22" s="1" t="s">
        <v>576</v>
      </c>
      <c r="WX22" s="1" t="s">
        <v>576</v>
      </c>
      <c r="WY22" s="1" t="s">
        <v>576</v>
      </c>
      <c r="WZ22" s="1" t="s">
        <v>576</v>
      </c>
      <c r="XA22" s="1" t="s">
        <v>576</v>
      </c>
      <c r="XB22" s="1" t="s">
        <v>576</v>
      </c>
      <c r="XC22" s="1" t="s">
        <v>576</v>
      </c>
      <c r="XD22" s="1" t="s">
        <v>576</v>
      </c>
      <c r="XE22" s="1" t="s">
        <v>576</v>
      </c>
      <c r="XF22" s="1" t="s">
        <v>576</v>
      </c>
      <c r="XG22" s="1" t="s">
        <v>576</v>
      </c>
      <c r="XH22" s="1" t="s">
        <v>576</v>
      </c>
      <c r="XI22" s="1" t="s">
        <v>576</v>
      </c>
      <c r="XJ22" s="1" t="s">
        <v>576</v>
      </c>
      <c r="XK22" s="1" t="s">
        <v>576</v>
      </c>
      <c r="XL22" s="1" t="s">
        <v>576</v>
      </c>
      <c r="XM22" s="394" t="s">
        <v>576</v>
      </c>
      <c r="XN22" s="22">
        <v>63.325753432543678</v>
      </c>
      <c r="XO22" s="27">
        <v>46.012589387387138</v>
      </c>
      <c r="XP22" s="27">
        <v>85.011868225306912</v>
      </c>
      <c r="XQ22" s="6">
        <v>44</v>
      </c>
      <c r="XR22" s="6">
        <v>69482</v>
      </c>
      <c r="XS22" s="22">
        <v>67.146694096805533</v>
      </c>
      <c r="XT22" s="27">
        <v>49.336865202391216</v>
      </c>
      <c r="XU22" s="27">
        <v>89.290868536269144</v>
      </c>
      <c r="XV22" s="6">
        <v>47</v>
      </c>
      <c r="XW22" s="6">
        <v>69996</v>
      </c>
      <c r="XX22" s="22">
        <v>53.418803418803421</v>
      </c>
      <c r="XY22" s="27">
        <v>37.80232462493835</v>
      </c>
      <c r="XZ22" s="27">
        <v>73.321481274262851</v>
      </c>
      <c r="YA22" s="6">
        <v>38</v>
      </c>
      <c r="YB22" s="6">
        <v>71136</v>
      </c>
      <c r="YC22" s="22">
        <v>50.953659712180674</v>
      </c>
      <c r="YD22" s="27">
        <v>35.876078726304527</v>
      </c>
      <c r="YE22" s="27">
        <v>70.23290799687507</v>
      </c>
      <c r="YF22" s="6">
        <v>37</v>
      </c>
      <c r="YG22" s="6">
        <v>72615</v>
      </c>
      <c r="YH22" s="22">
        <v>45.873416355222147</v>
      </c>
      <c r="YI22" s="27">
        <v>31.768674372373784</v>
      </c>
      <c r="YJ22" s="27">
        <v>64.103501349492149</v>
      </c>
      <c r="YK22" s="6">
        <v>34</v>
      </c>
      <c r="YL22" s="6">
        <v>74117</v>
      </c>
      <c r="YM22" s="22">
        <v>42.411631389908685</v>
      </c>
      <c r="YN22" s="27">
        <v>29.009524474539191</v>
      </c>
      <c r="YO22" s="27">
        <v>59.872569057296076</v>
      </c>
      <c r="YP22" s="6">
        <v>32</v>
      </c>
      <c r="YQ22" s="6">
        <v>75451</v>
      </c>
      <c r="YR22" s="22">
        <v>40.486358709138166</v>
      </c>
      <c r="YS22" s="27">
        <v>27.508516474215217</v>
      </c>
      <c r="YT22" s="27">
        <v>57.467154466231449</v>
      </c>
      <c r="YU22" s="6">
        <v>31</v>
      </c>
      <c r="YV22" s="6">
        <v>76569</v>
      </c>
      <c r="YW22" s="37">
        <v>34.71731107996554</v>
      </c>
      <c r="YX22" s="27">
        <v>22.878926761601079</v>
      </c>
      <c r="YY22" s="27">
        <v>50.51186489200613</v>
      </c>
      <c r="YZ22" s="6">
        <v>27</v>
      </c>
      <c r="ZA22" s="966">
        <v>77771</v>
      </c>
      <c r="ZB22" s="901">
        <v>15532</v>
      </c>
      <c r="ZC22" s="906">
        <v>4.8000000000000001E-2</v>
      </c>
      <c r="ZD22" s="906">
        <v>3.7000000000000005E-2</v>
      </c>
      <c r="ZE22" s="906">
        <v>1.1000000000000001E-2</v>
      </c>
      <c r="ZF22" s="901">
        <v>1846</v>
      </c>
      <c r="ZG22" s="906">
        <v>0.11900000000000001</v>
      </c>
      <c r="ZH22" s="901">
        <v>15126</v>
      </c>
      <c r="ZI22" s="906">
        <v>4.7E-2</v>
      </c>
      <c r="ZJ22" s="906">
        <v>3.7000000000000005E-2</v>
      </c>
      <c r="ZK22" s="906">
        <v>0.01</v>
      </c>
      <c r="ZL22" s="901">
        <v>600</v>
      </c>
      <c r="ZM22" s="900">
        <v>3.9666798889329634E-2</v>
      </c>
      <c r="ZN22" s="901">
        <v>14934</v>
      </c>
      <c r="ZO22" s="906">
        <v>4.5697613493711139E-2</v>
      </c>
      <c r="ZP22" s="906">
        <v>3.639380170419787E-2</v>
      </c>
      <c r="ZQ22" s="906">
        <v>9.3038117895132694E-3</v>
      </c>
      <c r="ZR22" s="901">
        <v>600</v>
      </c>
      <c r="ZS22" s="906">
        <v>4.0176777822418644E-2</v>
      </c>
      <c r="ZT22" s="901">
        <v>14697</v>
      </c>
      <c r="ZU22" s="906">
        <v>5.4000000000000006E-2</v>
      </c>
      <c r="ZV22" s="906">
        <v>4.5999999999999999E-2</v>
      </c>
      <c r="ZW22" s="906">
        <v>8.0000000000000002E-3</v>
      </c>
      <c r="ZX22" s="901">
        <v>705</v>
      </c>
      <c r="ZY22" s="906">
        <v>4.8000000000000001E-2</v>
      </c>
      <c r="ZZ22" s="901">
        <v>14920</v>
      </c>
      <c r="AAA22" s="906">
        <v>4.8707629237076291E-2</v>
      </c>
      <c r="AAB22" s="906">
        <v>4.2514839425148394E-2</v>
      </c>
      <c r="AAC22" s="906">
        <v>6.1927898119278979E-3</v>
      </c>
      <c r="AAD22" s="901">
        <v>663</v>
      </c>
      <c r="AAE22" s="906">
        <v>4.4436997319034853E-2</v>
      </c>
      <c r="AAF22" s="901">
        <v>14333</v>
      </c>
      <c r="AAG22" s="906">
        <v>4.7962187668586204E-2</v>
      </c>
      <c r="AAH22" s="906">
        <v>5.8297659788488342E-3</v>
      </c>
      <c r="AAI22" s="906">
        <v>5.379195364743504E-2</v>
      </c>
      <c r="AAJ22" s="901">
        <v>707</v>
      </c>
      <c r="AAK22" s="965">
        <v>4.9326728528570431E-2</v>
      </c>
      <c r="AAL22" s="997">
        <v>0.17699999999999999</v>
      </c>
      <c r="AAM22" s="997">
        <v>7.5999999999999998E-2</v>
      </c>
      <c r="AAN22" s="997">
        <v>0.27900000000000003</v>
      </c>
      <c r="AAO22" s="998">
        <v>2.36</v>
      </c>
      <c r="AAP22" s="998">
        <v>1.2</v>
      </c>
      <c r="AAQ22" s="998">
        <v>3.5000000000000004</v>
      </c>
      <c r="AAR22" s="727">
        <v>0.253</v>
      </c>
      <c r="AAS22" s="727">
        <v>0.14630000000000001</v>
      </c>
      <c r="AAT22" s="727">
        <v>0.35970000000000002</v>
      </c>
      <c r="AAU22" s="998">
        <v>3.61</v>
      </c>
      <c r="AAV22" s="998">
        <v>1.78</v>
      </c>
      <c r="AAW22" s="999">
        <v>5.45</v>
      </c>
      <c r="AAX22" s="953">
        <v>0.74444017089709102</v>
      </c>
      <c r="AAY22" s="560">
        <v>0.66574708812790107</v>
      </c>
      <c r="AAZ22" s="560">
        <v>0.8231332536662811</v>
      </c>
      <c r="ABA22" s="13">
        <v>88</v>
      </c>
      <c r="ABB22" s="13">
        <v>119</v>
      </c>
      <c r="ABC22" s="43">
        <v>0.821063751640975</v>
      </c>
      <c r="ABD22" s="560">
        <v>0.71895455277918796</v>
      </c>
      <c r="ABE22" s="560">
        <v>0.92317295050276105</v>
      </c>
      <c r="ABF22" s="13">
        <v>40</v>
      </c>
      <c r="ABG22" s="13">
        <v>49</v>
      </c>
      <c r="ABH22" s="935">
        <v>0.71955556456681702</v>
      </c>
      <c r="ABI22" s="935">
        <v>0.60585367649435495</v>
      </c>
      <c r="ABJ22" s="935">
        <v>0.83325745263927997</v>
      </c>
      <c r="ABK22" s="29">
        <v>35</v>
      </c>
      <c r="ABL22" s="1055">
        <v>54</v>
      </c>
      <c r="ABM22" s="1005">
        <v>0.55320604066061996</v>
      </c>
      <c r="ABN22" s="1005">
        <v>0.38058332629957897</v>
      </c>
      <c r="ABO22" s="1005">
        <v>0.72582875502166</v>
      </c>
      <c r="ABP22" s="935">
        <v>0.67948998300570906</v>
      </c>
      <c r="ABQ22" s="935">
        <v>0.59970336008856295</v>
      </c>
      <c r="ABR22" s="935">
        <v>0.75927660592285506</v>
      </c>
      <c r="ABS22" s="29">
        <v>96</v>
      </c>
      <c r="ABT22" s="1055">
        <v>138</v>
      </c>
      <c r="ABU22" s="1019" t="s">
        <v>1409</v>
      </c>
      <c r="ABV22" s="29" t="s">
        <v>770</v>
      </c>
      <c r="ABW22" s="29" t="s">
        <v>770</v>
      </c>
      <c r="ABX22" s="29" t="s">
        <v>770</v>
      </c>
      <c r="ABY22" s="29" t="s">
        <v>770</v>
      </c>
      <c r="ABZ22" s="29" t="s">
        <v>770</v>
      </c>
      <c r="ACA22" s="29" t="s">
        <v>770</v>
      </c>
      <c r="ACB22" s="29" t="s">
        <v>770</v>
      </c>
      <c r="ACC22" s="29" t="s">
        <v>770</v>
      </c>
      <c r="ACD22" s="29" t="s">
        <v>770</v>
      </c>
      <c r="ACE22" s="29" t="s">
        <v>770</v>
      </c>
      <c r="ACF22" s="2074" t="s">
        <v>1409</v>
      </c>
      <c r="ACG22" s="29" t="s">
        <v>576</v>
      </c>
      <c r="ACH22" s="29" t="s">
        <v>576</v>
      </c>
      <c r="ACI22" s="29" t="s">
        <v>576</v>
      </c>
      <c r="ACJ22" s="29" t="s">
        <v>576</v>
      </c>
      <c r="ACK22" s="29" t="s">
        <v>576</v>
      </c>
      <c r="ACL22" s="29" t="s">
        <v>576</v>
      </c>
      <c r="ACM22" s="29" t="s">
        <v>576</v>
      </c>
      <c r="ACN22" s="29" t="s">
        <v>576</v>
      </c>
      <c r="ACO22" s="29" t="s">
        <v>576</v>
      </c>
      <c r="ACP22" s="29" t="s">
        <v>576</v>
      </c>
      <c r="ACQ22" s="29" t="s">
        <v>576</v>
      </c>
      <c r="ACR22" s="29" t="s">
        <v>576</v>
      </c>
      <c r="ACS22" s="29" t="s">
        <v>576</v>
      </c>
      <c r="ACT22" s="29" t="s">
        <v>576</v>
      </c>
      <c r="ACU22" s="29" t="s">
        <v>576</v>
      </c>
      <c r="ACV22" s="29" t="s">
        <v>576</v>
      </c>
      <c r="ACW22" s="29" t="s">
        <v>576</v>
      </c>
      <c r="ACX22" s="29" t="s">
        <v>576</v>
      </c>
      <c r="ACY22" s="29" t="s">
        <v>576</v>
      </c>
      <c r="ACZ22" s="1055" t="s">
        <v>576</v>
      </c>
      <c r="ADA22" s="29" t="s">
        <v>576</v>
      </c>
      <c r="ADB22" s="29" t="s">
        <v>576</v>
      </c>
      <c r="ADC22" s="29" t="s">
        <v>576</v>
      </c>
      <c r="ADD22" s="29" t="s">
        <v>576</v>
      </c>
      <c r="ADE22" s="29" t="s">
        <v>576</v>
      </c>
      <c r="ADF22" s="29" t="s">
        <v>576</v>
      </c>
      <c r="ADG22" s="29" t="s">
        <v>576</v>
      </c>
      <c r="ADH22" s="29" t="s">
        <v>576</v>
      </c>
      <c r="ADI22" s="29" t="s">
        <v>576</v>
      </c>
      <c r="ADJ22" s="29" t="s">
        <v>576</v>
      </c>
      <c r="ADK22" s="29" t="s">
        <v>576</v>
      </c>
      <c r="ADL22" s="29" t="s">
        <v>576</v>
      </c>
      <c r="ADM22" s="29" t="s">
        <v>576</v>
      </c>
      <c r="ADN22" s="29" t="s">
        <v>576</v>
      </c>
      <c r="ADO22" s="916" t="s">
        <v>576</v>
      </c>
      <c r="ADP22" s="916" t="s">
        <v>576</v>
      </c>
      <c r="ADQ22" s="916" t="s">
        <v>576</v>
      </c>
      <c r="ADR22" s="916" t="s">
        <v>576</v>
      </c>
      <c r="ADS22" s="916" t="s">
        <v>576</v>
      </c>
      <c r="ADT22" s="1055" t="s">
        <v>576</v>
      </c>
      <c r="ADU22" s="29" t="s">
        <v>576</v>
      </c>
      <c r="ADV22" s="29" t="s">
        <v>576</v>
      </c>
      <c r="ADW22" s="29" t="s">
        <v>576</v>
      </c>
      <c r="ADX22" s="29" t="s">
        <v>576</v>
      </c>
      <c r="ADY22" s="29" t="s">
        <v>576</v>
      </c>
      <c r="ADZ22" s="29" t="s">
        <v>576</v>
      </c>
      <c r="AEA22" s="29" t="s">
        <v>576</v>
      </c>
      <c r="AEB22" s="29" t="s">
        <v>576</v>
      </c>
      <c r="AEC22" s="29" t="s">
        <v>576</v>
      </c>
      <c r="AED22" s="29" t="s">
        <v>576</v>
      </c>
      <c r="AEE22" s="29" t="s">
        <v>576</v>
      </c>
      <c r="AEF22" s="29" t="s">
        <v>576</v>
      </c>
      <c r="AEG22" s="29" t="s">
        <v>576</v>
      </c>
      <c r="AEH22" s="29" t="s">
        <v>576</v>
      </c>
      <c r="AEI22" s="916" t="s">
        <v>576</v>
      </c>
      <c r="AEJ22" s="916" t="s">
        <v>576</v>
      </c>
      <c r="AEK22" s="916" t="s">
        <v>576</v>
      </c>
      <c r="AEL22" s="916" t="s">
        <v>576</v>
      </c>
      <c r="AEM22" s="916" t="s">
        <v>576</v>
      </c>
      <c r="AEN22" s="1055" t="s">
        <v>576</v>
      </c>
      <c r="AEO22" s="29" t="s">
        <v>576</v>
      </c>
      <c r="AEP22" s="29" t="s">
        <v>576</v>
      </c>
      <c r="AEQ22" s="29" t="s">
        <v>576</v>
      </c>
      <c r="AER22" s="10" t="s">
        <v>576</v>
      </c>
      <c r="AES22" s="29" t="s">
        <v>576</v>
      </c>
      <c r="AET22" s="29" t="s">
        <v>576</v>
      </c>
      <c r="AEU22" s="29" t="s">
        <v>576</v>
      </c>
      <c r="AEV22" s="29" t="s">
        <v>576</v>
      </c>
      <c r="AEW22" s="29" t="s">
        <v>576</v>
      </c>
      <c r="AEX22" s="29" t="s">
        <v>576</v>
      </c>
      <c r="AEY22" s="29" t="s">
        <v>576</v>
      </c>
      <c r="AEZ22" s="29" t="s">
        <v>576</v>
      </c>
      <c r="AFA22" s="29" t="s">
        <v>576</v>
      </c>
      <c r="AFB22" s="29" t="s">
        <v>576</v>
      </c>
      <c r="AFC22" s="29" t="s">
        <v>576</v>
      </c>
      <c r="AFD22" s="29" t="s">
        <v>576</v>
      </c>
      <c r="AFE22" s="29" t="s">
        <v>576</v>
      </c>
      <c r="AFF22" s="29" t="s">
        <v>576</v>
      </c>
      <c r="AFG22" s="29" t="s">
        <v>576</v>
      </c>
      <c r="AFH22" s="29" t="s">
        <v>576</v>
      </c>
      <c r="AFI22" s="29" t="s">
        <v>576</v>
      </c>
      <c r="AFJ22" s="29" t="s">
        <v>576</v>
      </c>
      <c r="AFK22" s="29" t="s">
        <v>576</v>
      </c>
      <c r="AFL22" s="29" t="s">
        <v>576</v>
      </c>
      <c r="AFM22" s="29" t="s">
        <v>576</v>
      </c>
      <c r="AFN22" s="29" t="s">
        <v>576</v>
      </c>
      <c r="AFO22" s="29" t="s">
        <v>576</v>
      </c>
      <c r="AFP22" s="29" t="s">
        <v>576</v>
      </c>
      <c r="AFQ22" s="29" t="s">
        <v>576</v>
      </c>
      <c r="AFR22" s="29" t="s">
        <v>576</v>
      </c>
      <c r="AFS22" s="29" t="s">
        <v>576</v>
      </c>
      <c r="AFT22" s="875" t="s">
        <v>576</v>
      </c>
      <c r="AFU22" s="875" t="s">
        <v>576</v>
      </c>
      <c r="AFV22" s="875" t="s">
        <v>576</v>
      </c>
      <c r="AFW22" s="875" t="s">
        <v>576</v>
      </c>
      <c r="AFX22" s="1055" t="s">
        <v>576</v>
      </c>
      <c r="AFY22" s="21">
        <v>0.20038535645472061</v>
      </c>
      <c r="AFZ22" s="21">
        <v>0.17715859821264301</v>
      </c>
      <c r="AGA22" s="21">
        <v>0.22582158199244412</v>
      </c>
      <c r="AGB22" s="1">
        <v>208</v>
      </c>
      <c r="AGC22" s="1">
        <v>1038</v>
      </c>
      <c r="AGD22" s="21">
        <v>0.1892147587511826</v>
      </c>
      <c r="AGE22" s="21">
        <v>0.1667436468695597</v>
      </c>
      <c r="AGF22" s="21">
        <v>0.21393666635050687</v>
      </c>
      <c r="AGG22" s="1">
        <v>200</v>
      </c>
      <c r="AGH22" s="914">
        <v>1057</v>
      </c>
      <c r="AGI22" s="919">
        <v>0.1930745015739769</v>
      </c>
      <c r="AGJ22" s="919">
        <v>0.16926675607141634</v>
      </c>
      <c r="AGK22" s="919">
        <v>0.21934669226200795</v>
      </c>
      <c r="AGL22" s="914">
        <v>184</v>
      </c>
      <c r="AGM22" s="913">
        <v>953</v>
      </c>
      <c r="AGN22" s="28" t="s">
        <v>576</v>
      </c>
      <c r="AGO22" s="29" t="s">
        <v>576</v>
      </c>
      <c r="AGP22" s="29" t="s">
        <v>576</v>
      </c>
      <c r="AGQ22" s="29" t="s">
        <v>576</v>
      </c>
      <c r="AGR22" s="29" t="s">
        <v>576</v>
      </c>
      <c r="AGS22" s="29" t="s">
        <v>576</v>
      </c>
      <c r="AGT22" s="29" t="s">
        <v>576</v>
      </c>
      <c r="AGU22" s="29" t="s">
        <v>576</v>
      </c>
      <c r="AGV22" s="29" t="s">
        <v>576</v>
      </c>
      <c r="AGW22" s="29" t="s">
        <v>576</v>
      </c>
      <c r="AGX22" s="29" t="s">
        <v>576</v>
      </c>
      <c r="AGY22" s="29" t="s">
        <v>576</v>
      </c>
      <c r="AGZ22" s="29" t="s">
        <v>576</v>
      </c>
      <c r="AHA22" s="29" t="s">
        <v>576</v>
      </c>
      <c r="AHB22" s="1055" t="s">
        <v>576</v>
      </c>
      <c r="AHC22" s="24">
        <v>10101</v>
      </c>
      <c r="AHD22" s="24">
        <v>2001</v>
      </c>
      <c r="AHE22" s="21">
        <v>0.1980991980991981</v>
      </c>
      <c r="AHF22" s="32">
        <v>2641320</v>
      </c>
      <c r="AHG22" s="24">
        <v>6515</v>
      </c>
      <c r="AHH22" s="24">
        <v>1545</v>
      </c>
      <c r="AHI22" s="21">
        <v>0.23714504988488105</v>
      </c>
      <c r="AHJ22" s="32">
        <v>1444575</v>
      </c>
      <c r="AHK22" s="24">
        <v>16616</v>
      </c>
      <c r="AHL22" s="24">
        <v>3546</v>
      </c>
      <c r="AHM22" s="21">
        <v>0.21340876263842079</v>
      </c>
      <c r="AHN22" s="1181">
        <v>4085895</v>
      </c>
      <c r="AHO22" s="65">
        <f t="shared" si="10"/>
        <v>12</v>
      </c>
      <c r="AHP22" s="1177">
        <f t="shared" si="10"/>
        <v>6.8</v>
      </c>
      <c r="AHQ22" s="65">
        <f t="shared" si="10"/>
        <v>11</v>
      </c>
      <c r="AHR22" s="1177">
        <f t="shared" si="10"/>
        <v>6.1</v>
      </c>
      <c r="AHS22" s="65">
        <f t="shared" si="10"/>
        <v>15</v>
      </c>
      <c r="AHT22" s="1178">
        <f t="shared" si="10"/>
        <v>8.1999999999999993</v>
      </c>
      <c r="AHU22" s="370">
        <v>249</v>
      </c>
      <c r="AHV22" s="370">
        <v>74</v>
      </c>
      <c r="AHW22" s="352">
        <v>410.11775705542976</v>
      </c>
      <c r="AHX22" s="352">
        <v>321.87168570636447</v>
      </c>
      <c r="AHY22" s="352">
        <v>515.05431692242269</v>
      </c>
      <c r="AHZ22" s="2064" t="s">
        <v>770</v>
      </c>
      <c r="AIA22" s="370">
        <v>295</v>
      </c>
      <c r="AIB22" s="370">
        <v>119</v>
      </c>
      <c r="AIC22" s="372">
        <v>651.22736315601185</v>
      </c>
      <c r="AID22" s="372">
        <v>539.38423975225078</v>
      </c>
      <c r="AIE22" s="372">
        <v>779.40940655873021</v>
      </c>
      <c r="AIF22" s="1069" t="s">
        <v>2318</v>
      </c>
      <c r="AIG22" s="370">
        <v>271</v>
      </c>
      <c r="AIH22" s="370">
        <v>109</v>
      </c>
      <c r="AII22" s="372">
        <v>600.50077638506332</v>
      </c>
      <c r="AIJ22" s="372">
        <v>492.98537813777841</v>
      </c>
      <c r="AIK22" s="471">
        <v>724.48442341248472</v>
      </c>
      <c r="AIL22" s="1069" t="s">
        <v>2318</v>
      </c>
      <c r="AIM22" s="370">
        <v>42</v>
      </c>
      <c r="AIN22" s="365">
        <v>78883</v>
      </c>
      <c r="AIO22" s="372">
        <v>53.243411127872918</v>
      </c>
      <c r="AIP22" s="372">
        <v>27.303638451145279</v>
      </c>
      <c r="AIQ22" s="1069">
        <v>71.969624353144098</v>
      </c>
      <c r="AIR22" s="370">
        <v>83</v>
      </c>
      <c r="AIS22" s="360">
        <v>97.992916199999996</v>
      </c>
      <c r="AIT22" s="360">
        <v>78.048323699999997</v>
      </c>
      <c r="AIU22" s="360">
        <v>121.478396</v>
      </c>
      <c r="AIV22" s="370">
        <v>53</v>
      </c>
      <c r="AIW22" s="370">
        <v>54</v>
      </c>
      <c r="AIX22" s="370">
        <v>110</v>
      </c>
      <c r="AIY22" s="370">
        <v>95</v>
      </c>
      <c r="AIZ22" s="370">
        <v>190</v>
      </c>
      <c r="AJA22" s="372">
        <v>85.628013880751723</v>
      </c>
      <c r="AJB22" s="372">
        <v>73.884815437206498</v>
      </c>
      <c r="AJC22" s="372">
        <v>98.707290667956769</v>
      </c>
      <c r="AJD22" s="370">
        <v>205</v>
      </c>
      <c r="AJE22" s="372">
        <v>168.71039420623819</v>
      </c>
      <c r="AJF22" s="372">
        <v>146.40474456709839</v>
      </c>
      <c r="AJG22" s="372">
        <v>193.45373020628688</v>
      </c>
      <c r="AJH22" s="370">
        <v>1525</v>
      </c>
      <c r="AJI22" s="1071">
        <v>0.25901639344262295</v>
      </c>
      <c r="AJJ22" s="370">
        <v>84</v>
      </c>
      <c r="AJK22" s="360">
        <v>100.64701700000001</v>
      </c>
      <c r="AJL22" s="360">
        <v>80.277496099999993</v>
      </c>
      <c r="AJM22" s="360">
        <v>124.60930399999999</v>
      </c>
      <c r="AJN22" s="370">
        <v>51</v>
      </c>
      <c r="AJO22" s="370">
        <v>59</v>
      </c>
      <c r="AJP22" s="370">
        <v>96</v>
      </c>
      <c r="AJQ22" s="370">
        <v>108</v>
      </c>
      <c r="AJR22" s="370">
        <v>194</v>
      </c>
      <c r="AJS22" s="372">
        <v>86.038673053042402</v>
      </c>
      <c r="AJT22" s="372">
        <v>74.356925334497717</v>
      </c>
      <c r="AJU22" s="372">
        <v>99.034907246366274</v>
      </c>
      <c r="AJV22" s="370">
        <v>204</v>
      </c>
      <c r="AJW22" s="372">
        <v>167.02145079417062</v>
      </c>
      <c r="AJX22" s="372">
        <v>144.88698328858439</v>
      </c>
      <c r="AJY22" s="372">
        <v>191.58116522800512</v>
      </c>
      <c r="AJZ22" s="370">
        <v>1694</v>
      </c>
      <c r="AKA22" s="1071">
        <v>0.23494687131050768</v>
      </c>
      <c r="AKB22" s="370">
        <v>77</v>
      </c>
      <c r="AKC22" s="360">
        <v>92.670598146588034</v>
      </c>
      <c r="AKD22" s="381">
        <v>73.13418685094058</v>
      </c>
      <c r="AKE22" s="381">
        <v>115.82234745471526</v>
      </c>
      <c r="AKF22" s="370">
        <v>54</v>
      </c>
      <c r="AKG22" s="370">
        <v>59</v>
      </c>
      <c r="AKH22" s="370">
        <v>86</v>
      </c>
      <c r="AKI22" s="370">
        <v>80</v>
      </c>
      <c r="AKJ22" s="370">
        <v>190</v>
      </c>
      <c r="AKK22" s="372">
        <v>83.107339690315811</v>
      </c>
      <c r="AKL22" s="372">
        <v>71.709831586745466</v>
      </c>
      <c r="AKM22" s="372">
        <v>95.801595338609602</v>
      </c>
      <c r="AKN22" s="370">
        <v>166</v>
      </c>
      <c r="AKO22" s="372">
        <v>137.95395994348874</v>
      </c>
      <c r="AKP22" s="372">
        <v>117.76589630294467</v>
      </c>
      <c r="AKQ22" s="372">
        <v>160.60979813902864</v>
      </c>
      <c r="AKR22" s="370">
        <v>1605</v>
      </c>
      <c r="AKS22" s="1071">
        <v>0.22180685358255453</v>
      </c>
      <c r="AKT22" s="370">
        <v>59</v>
      </c>
      <c r="AKU22" s="66">
        <v>27172</v>
      </c>
      <c r="AKV22" s="372">
        <v>217.13528632415719</v>
      </c>
      <c r="AKW22" s="372">
        <v>165.29344041179687</v>
      </c>
      <c r="AKX22" s="1069">
        <v>280.08869925870664</v>
      </c>
      <c r="AKY22" s="732" t="s">
        <v>576</v>
      </c>
      <c r="AKZ22" s="1164" t="s">
        <v>576</v>
      </c>
      <c r="ALA22" s="1165" t="s">
        <v>576</v>
      </c>
      <c r="ALB22" s="1165" t="s">
        <v>576</v>
      </c>
      <c r="ALC22" s="725" t="s">
        <v>576</v>
      </c>
      <c r="ALD22" s="1158" t="s">
        <v>576</v>
      </c>
      <c r="ALE22" s="1164" t="s">
        <v>576</v>
      </c>
      <c r="ALF22" s="1165" t="s">
        <v>576</v>
      </c>
      <c r="ALG22" s="1165" t="s">
        <v>576</v>
      </c>
      <c r="ALH22" s="1070" t="s">
        <v>576</v>
      </c>
      <c r="ALI22" s="1158" t="s">
        <v>576</v>
      </c>
      <c r="ALJ22" s="1158" t="s">
        <v>576</v>
      </c>
      <c r="ALK22" s="1165" t="s">
        <v>576</v>
      </c>
      <c r="ALL22" s="1165" t="s">
        <v>576</v>
      </c>
      <c r="ALM22" s="1070" t="s">
        <v>576</v>
      </c>
      <c r="ALN22" s="1158" t="s">
        <v>576</v>
      </c>
      <c r="ALO22" s="1164" t="s">
        <v>576</v>
      </c>
      <c r="ALP22" s="1165" t="s">
        <v>576</v>
      </c>
      <c r="ALQ22" s="1165" t="s">
        <v>576</v>
      </c>
      <c r="ALR22" s="1070" t="s">
        <v>576</v>
      </c>
      <c r="ALS22" s="736" t="s">
        <v>576</v>
      </c>
      <c r="ALT22" s="736" t="s">
        <v>576</v>
      </c>
      <c r="ALU22" s="743" t="s">
        <v>576</v>
      </c>
      <c r="ALV22" s="743" t="s">
        <v>576</v>
      </c>
      <c r="ALW22" s="1070" t="s">
        <v>576</v>
      </c>
      <c r="ALX22" s="736" t="s">
        <v>576</v>
      </c>
      <c r="ALY22" s="726" t="s">
        <v>576</v>
      </c>
      <c r="ALZ22" s="743" t="s">
        <v>576</v>
      </c>
      <c r="AMA22" s="743" t="s">
        <v>576</v>
      </c>
      <c r="AMB22" s="1070" t="s">
        <v>576</v>
      </c>
      <c r="AMC22" s="736" t="s">
        <v>576</v>
      </c>
      <c r="AMD22" s="726" t="s">
        <v>576</v>
      </c>
      <c r="AME22" s="743" t="s">
        <v>576</v>
      </c>
      <c r="AMF22" s="743" t="s">
        <v>576</v>
      </c>
      <c r="AMG22" s="1070" t="s">
        <v>576</v>
      </c>
      <c r="AMH22" s="736" t="s">
        <v>576</v>
      </c>
      <c r="AMI22" s="736" t="s">
        <v>576</v>
      </c>
      <c r="AMJ22" s="743" t="s">
        <v>576</v>
      </c>
      <c r="AMK22" s="743" t="s">
        <v>576</v>
      </c>
      <c r="AML22" s="1070" t="s">
        <v>576</v>
      </c>
      <c r="AMM22" s="370">
        <v>12</v>
      </c>
      <c r="AMN22" s="370">
        <v>26</v>
      </c>
      <c r="AMO22" s="370">
        <v>32</v>
      </c>
      <c r="AMP22" s="370">
        <v>18</v>
      </c>
      <c r="AMQ22" s="370">
        <v>88</v>
      </c>
      <c r="AMR22" s="66">
        <v>28928</v>
      </c>
      <c r="AMS22" s="2069">
        <f t="shared" si="4"/>
        <v>3.0420353982300885E-3</v>
      </c>
      <c r="AMT22" s="370">
        <v>14</v>
      </c>
      <c r="AMU22" s="370">
        <v>17</v>
      </c>
      <c r="AMV22" s="370">
        <v>36</v>
      </c>
      <c r="AMW22" s="370">
        <v>29</v>
      </c>
      <c r="AMX22" s="370">
        <v>96</v>
      </c>
      <c r="AMY22" s="365">
        <v>28618</v>
      </c>
      <c r="AMZ22" s="1071">
        <f t="shared" ref="AMZ22:AMZ23" si="11">AMX22/AMY22</f>
        <v>3.3545321126563703E-3</v>
      </c>
      <c r="ANA22" s="370" t="s">
        <v>2169</v>
      </c>
      <c r="ANB22" s="370">
        <v>14</v>
      </c>
      <c r="ANC22" s="370">
        <v>27</v>
      </c>
      <c r="AND22" s="370">
        <v>24</v>
      </c>
      <c r="ANE22" s="370" t="s">
        <v>2169</v>
      </c>
      <c r="ANF22" s="365">
        <v>28233</v>
      </c>
      <c r="ANG22" s="1071" t="s">
        <v>2169</v>
      </c>
      <c r="ANH22" s="370">
        <v>386</v>
      </c>
      <c r="ANI22" s="370">
        <v>1609</v>
      </c>
      <c r="ANJ22" s="376">
        <v>0.2399005593536358</v>
      </c>
      <c r="ANK22" s="376">
        <v>0.21967059946564294</v>
      </c>
      <c r="ANL22" s="376">
        <v>0.26136952669033253</v>
      </c>
      <c r="ANM22" s="370">
        <v>445</v>
      </c>
      <c r="ANN22" s="370">
        <v>1607</v>
      </c>
      <c r="ANO22" s="376">
        <v>0.27691350342252646</v>
      </c>
      <c r="ANP22" s="376">
        <v>0.25558715053466002</v>
      </c>
      <c r="ANQ22" s="376">
        <v>0.299303868644273</v>
      </c>
      <c r="ANR22" s="370">
        <v>464</v>
      </c>
      <c r="ANS22" s="370">
        <v>1587</v>
      </c>
      <c r="ANT22" s="376">
        <v>0.2923755513547574</v>
      </c>
      <c r="ANU22" s="376">
        <v>0.27051979168057083</v>
      </c>
      <c r="ANV22" s="1071">
        <v>0.31523402662353417</v>
      </c>
      <c r="ANW22" s="370">
        <v>270</v>
      </c>
      <c r="ANX22" s="370">
        <v>1609</v>
      </c>
      <c r="ANY22" s="376">
        <v>0.1678060907395898</v>
      </c>
      <c r="ANZ22" s="376">
        <v>0.15034252473808321</v>
      </c>
      <c r="AOA22" s="376">
        <v>0.18685209277773249</v>
      </c>
      <c r="AOB22" s="370">
        <v>321</v>
      </c>
      <c r="AOC22" s="370">
        <v>1607</v>
      </c>
      <c r="AOD22" s="376">
        <v>0.19975108898568761</v>
      </c>
      <c r="AOE22" s="376">
        <v>0.18092953327637862</v>
      </c>
      <c r="AOF22" s="376">
        <v>0.22000468361019085</v>
      </c>
      <c r="AOG22" s="370">
        <v>330</v>
      </c>
      <c r="AOH22" s="370">
        <v>1587</v>
      </c>
      <c r="AOI22" s="376">
        <v>0.20793950850661624</v>
      </c>
      <c r="AOJ22" s="376">
        <v>0.18868966562672521</v>
      </c>
      <c r="AOK22" s="1071">
        <v>0.22859984813337392</v>
      </c>
      <c r="AOL22" s="719">
        <v>9.6774193548387094E-2</v>
      </c>
      <c r="AOM22" s="704">
        <v>8.3343789708014593E-2</v>
      </c>
      <c r="AON22" s="704">
        <v>0.11210415540560399</v>
      </c>
      <c r="AOO22" s="1037">
        <v>157.45531637312499</v>
      </c>
      <c r="AOP22" s="1037">
        <v>1627.0382691889499</v>
      </c>
      <c r="AOQ22" s="704">
        <v>9.7421537743553804E-2</v>
      </c>
      <c r="AOR22" s="704">
        <v>8.3573272034353302E-2</v>
      </c>
      <c r="AOS22" s="704">
        <v>0.11328084046020299</v>
      </c>
      <c r="AOT22" s="1037">
        <v>149.46019333116101</v>
      </c>
      <c r="AOU22" s="1037">
        <v>1534.1596611274001</v>
      </c>
      <c r="AOV22" s="704">
        <v>7.1345707656612495E-2</v>
      </c>
      <c r="AOW22" s="704">
        <v>6.0124481840444499E-2</v>
      </c>
      <c r="AOX22" s="704">
        <v>8.4472962297294105E-2</v>
      </c>
      <c r="AOY22" s="1037">
        <v>123</v>
      </c>
      <c r="AOZ22" s="1037">
        <v>1724</v>
      </c>
      <c r="APA22" s="704">
        <v>7.0372560615020702E-2</v>
      </c>
      <c r="APB22" s="704">
        <v>5.91304801424926E-2</v>
      </c>
      <c r="APC22" s="704">
        <v>8.3562193300233095E-2</v>
      </c>
      <c r="APD22" s="1037">
        <v>119</v>
      </c>
      <c r="APE22" s="1037">
        <v>1691</v>
      </c>
      <c r="APF22" s="704">
        <v>6.60818713450292E-2</v>
      </c>
      <c r="APG22" s="704">
        <v>5.5252942147880804E-2</v>
      </c>
      <c r="APH22" s="704">
        <v>7.8855996364348604E-2</v>
      </c>
      <c r="API22" s="1037">
        <v>113</v>
      </c>
      <c r="APJ22" s="1041">
        <v>1710</v>
      </c>
      <c r="APK22" s="1036">
        <v>6.1585365853658501E-2</v>
      </c>
      <c r="APL22" s="1036">
        <v>5.0943526525792898E-2</v>
      </c>
      <c r="APM22" s="1036">
        <v>7.4276249211197298E-2</v>
      </c>
      <c r="APN22" s="1041">
        <v>101</v>
      </c>
      <c r="APO22" s="1066">
        <v>1640</v>
      </c>
      <c r="APP22" s="755" t="s">
        <v>576</v>
      </c>
      <c r="APQ22" s="755" t="s">
        <v>576</v>
      </c>
      <c r="APR22" s="755" t="s">
        <v>576</v>
      </c>
      <c r="APS22" s="755" t="s">
        <v>576</v>
      </c>
      <c r="APT22" s="755" t="s">
        <v>576</v>
      </c>
      <c r="APU22" s="755" t="s">
        <v>576</v>
      </c>
      <c r="APV22" s="755" t="s">
        <v>576</v>
      </c>
      <c r="APW22" s="913" t="s">
        <v>576</v>
      </c>
      <c r="APX22" s="756" t="s">
        <v>576</v>
      </c>
      <c r="APY22" s="756" t="s">
        <v>576</v>
      </c>
      <c r="APZ22" s="756" t="s">
        <v>576</v>
      </c>
      <c r="AQA22" s="756" t="s">
        <v>576</v>
      </c>
      <c r="AQB22" s="756" t="s">
        <v>576</v>
      </c>
      <c r="AQC22" s="756" t="s">
        <v>576</v>
      </c>
      <c r="AQD22" s="756" t="s">
        <v>576</v>
      </c>
      <c r="AQE22" s="913" t="s">
        <v>576</v>
      </c>
      <c r="AQF22" s="755" t="s">
        <v>576</v>
      </c>
      <c r="AQG22" s="755" t="s">
        <v>576</v>
      </c>
      <c r="AQH22" s="755" t="s">
        <v>576</v>
      </c>
      <c r="AQI22" s="755" t="s">
        <v>576</v>
      </c>
      <c r="AQJ22" s="755" t="s">
        <v>576</v>
      </c>
      <c r="AQK22" s="755" t="s">
        <v>576</v>
      </c>
      <c r="AQL22" s="755" t="s">
        <v>576</v>
      </c>
      <c r="AQM22" s="913" t="s">
        <v>576</v>
      </c>
      <c r="AQN22" s="755" t="s">
        <v>576</v>
      </c>
      <c r="AQO22" s="755" t="s">
        <v>576</v>
      </c>
      <c r="AQP22" s="755" t="s">
        <v>576</v>
      </c>
      <c r="AQQ22" s="755" t="s">
        <v>576</v>
      </c>
      <c r="AQR22" s="755" t="s">
        <v>576</v>
      </c>
      <c r="AQS22" s="755" t="s">
        <v>576</v>
      </c>
      <c r="AQT22" s="755" t="s">
        <v>576</v>
      </c>
      <c r="AQU22" s="913" t="s">
        <v>576</v>
      </c>
      <c r="AQV22" s="772" t="s">
        <v>576</v>
      </c>
      <c r="AQW22" s="766" t="s">
        <v>576</v>
      </c>
      <c r="AQX22" s="766" t="s">
        <v>576</v>
      </c>
      <c r="AQY22" s="766" t="s">
        <v>576</v>
      </c>
      <c r="AQZ22" s="766" t="s">
        <v>576</v>
      </c>
      <c r="ARA22" s="766" t="s">
        <v>576</v>
      </c>
      <c r="ARB22" s="766" t="s">
        <v>576</v>
      </c>
      <c r="ARC22" s="766" t="s">
        <v>576</v>
      </c>
      <c r="ARD22" s="766" t="s">
        <v>576</v>
      </c>
      <c r="ARE22" s="766" t="s">
        <v>576</v>
      </c>
      <c r="ARF22" s="766" t="s">
        <v>576</v>
      </c>
      <c r="ARG22" s="913" t="s">
        <v>576</v>
      </c>
      <c r="ARH22" s="775">
        <v>10125</v>
      </c>
      <c r="ARI22" s="775">
        <v>1109</v>
      </c>
      <c r="ARJ22" s="769">
        <v>0.10953086419753086</v>
      </c>
      <c r="ARK22" s="775">
        <v>6468</v>
      </c>
      <c r="ARL22" s="775">
        <v>610</v>
      </c>
      <c r="ARM22" s="769">
        <v>9.4310451453308602E-2</v>
      </c>
      <c r="ARN22" s="775">
        <v>331</v>
      </c>
      <c r="ARO22" s="775">
        <v>83</v>
      </c>
      <c r="ARP22" s="769">
        <v>0.25075528700906347</v>
      </c>
      <c r="ARQ22" s="801" t="s">
        <v>576</v>
      </c>
      <c r="ARR22" s="801" t="s">
        <v>576</v>
      </c>
      <c r="ARS22" s="1072" t="s">
        <v>576</v>
      </c>
      <c r="ART22" s="766" t="s">
        <v>576</v>
      </c>
      <c r="ARU22" s="766" t="s">
        <v>576</v>
      </c>
      <c r="ARV22" s="766" t="s">
        <v>576</v>
      </c>
      <c r="ARW22" s="766" t="s">
        <v>576</v>
      </c>
      <c r="ARX22" s="766" t="s">
        <v>576</v>
      </c>
      <c r="ARY22" s="766" t="s">
        <v>576</v>
      </c>
      <c r="ARZ22" s="766" t="s">
        <v>576</v>
      </c>
      <c r="ASA22" s="766" t="s">
        <v>576</v>
      </c>
      <c r="ASB22" s="766" t="s">
        <v>576</v>
      </c>
      <c r="ASC22" s="766" t="s">
        <v>576</v>
      </c>
      <c r="ASD22" s="766" t="s">
        <v>576</v>
      </c>
      <c r="ASE22" s="766" t="s">
        <v>576</v>
      </c>
      <c r="ASF22" s="766" t="s">
        <v>576</v>
      </c>
      <c r="ASG22" s="766" t="s">
        <v>576</v>
      </c>
      <c r="ASH22" s="766" t="s">
        <v>576</v>
      </c>
      <c r="ASI22" s="766" t="s">
        <v>576</v>
      </c>
      <c r="ASJ22" s="766" t="s">
        <v>576</v>
      </c>
      <c r="ASK22" s="766" t="s">
        <v>576</v>
      </c>
      <c r="ASL22" s="766" t="s">
        <v>576</v>
      </c>
      <c r="ASM22" s="766" t="s">
        <v>576</v>
      </c>
      <c r="ASN22" s="766" t="s">
        <v>576</v>
      </c>
      <c r="ASO22" s="766" t="s">
        <v>576</v>
      </c>
      <c r="ASP22" s="766" t="s">
        <v>576</v>
      </c>
      <c r="ASQ22" s="766" t="s">
        <v>576</v>
      </c>
      <c r="ASR22" s="766" t="s">
        <v>576</v>
      </c>
      <c r="ASS22" s="766" t="s">
        <v>576</v>
      </c>
      <c r="AST22" s="766" t="s">
        <v>576</v>
      </c>
      <c r="ASU22" s="913" t="s">
        <v>576</v>
      </c>
      <c r="ASV22" s="768">
        <v>2693</v>
      </c>
      <c r="ASW22" s="769">
        <v>0.31386946386946385</v>
      </c>
      <c r="ASX22" s="768">
        <v>5855</v>
      </c>
      <c r="ASY22" s="769">
        <v>0.68240093240093236</v>
      </c>
      <c r="ASZ22" s="768">
        <v>23</v>
      </c>
      <c r="ATA22" s="769">
        <v>2.6806526806526809E-3</v>
      </c>
      <c r="ATB22" s="768">
        <v>8580</v>
      </c>
      <c r="ATC22" s="768">
        <v>1718</v>
      </c>
      <c r="ATD22" s="769">
        <v>0.22182052937378954</v>
      </c>
      <c r="ATE22" s="768">
        <v>6022</v>
      </c>
      <c r="ATF22" s="769">
        <v>0.77753389283408647</v>
      </c>
      <c r="ATG22" s="768">
        <v>4</v>
      </c>
      <c r="ATH22" s="769">
        <v>5.164622336991608E-4</v>
      </c>
      <c r="ATI22" s="768">
        <v>7745</v>
      </c>
      <c r="ATJ22" s="768">
        <v>71</v>
      </c>
      <c r="ATK22" s="769">
        <v>0.19452054794520549</v>
      </c>
      <c r="ATL22" s="768">
        <v>293</v>
      </c>
      <c r="ATM22" s="769">
        <v>0.80273972602739729</v>
      </c>
      <c r="ATN22" s="768">
        <v>0</v>
      </c>
      <c r="ATO22" s="769">
        <v>0</v>
      </c>
      <c r="ATP22" s="768">
        <v>365</v>
      </c>
      <c r="ATQ22" s="768" t="s">
        <v>576</v>
      </c>
      <c r="ATR22" s="768" t="s">
        <v>576</v>
      </c>
      <c r="ATS22" s="768" t="s">
        <v>576</v>
      </c>
      <c r="ATT22" s="768" t="s">
        <v>576</v>
      </c>
      <c r="ATU22" s="768" t="s">
        <v>576</v>
      </c>
      <c r="ATV22" s="768" t="s">
        <v>576</v>
      </c>
      <c r="ATW22" s="1051" t="s">
        <v>576</v>
      </c>
      <c r="ATX22" s="933" t="s">
        <v>576</v>
      </c>
      <c r="ATY22" s="933" t="s">
        <v>576</v>
      </c>
      <c r="ATZ22" s="933" t="s">
        <v>576</v>
      </c>
      <c r="AUA22" s="933" t="s">
        <v>576</v>
      </c>
      <c r="AUB22" s="933" t="s">
        <v>576</v>
      </c>
      <c r="AUC22" s="933" t="s">
        <v>576</v>
      </c>
      <c r="AUD22" s="933" t="s">
        <v>576</v>
      </c>
      <c r="AUE22" s="933" t="s">
        <v>576</v>
      </c>
      <c r="AUF22" s="933" t="s">
        <v>576</v>
      </c>
      <c r="AUG22" s="933" t="s">
        <v>576</v>
      </c>
      <c r="AUH22" s="933" t="s">
        <v>576</v>
      </c>
      <c r="AUI22" s="933" t="s">
        <v>576</v>
      </c>
      <c r="AUJ22" s="933" t="s">
        <v>576</v>
      </c>
      <c r="AUK22" s="933" t="s">
        <v>576</v>
      </c>
      <c r="AUL22" s="933" t="s">
        <v>576</v>
      </c>
      <c r="AUM22" s="933" t="s">
        <v>576</v>
      </c>
      <c r="AUN22" s="933" t="s">
        <v>576</v>
      </c>
      <c r="AUO22" s="933" t="s">
        <v>576</v>
      </c>
      <c r="AUP22" s="933" t="s">
        <v>576</v>
      </c>
      <c r="AUQ22" s="913" t="s">
        <v>576</v>
      </c>
      <c r="AUR22" s="933" t="s">
        <v>576</v>
      </c>
      <c r="AUS22" s="933" t="s">
        <v>576</v>
      </c>
      <c r="AUT22" s="933" t="s">
        <v>576</v>
      </c>
      <c r="AUU22" s="933" t="s">
        <v>576</v>
      </c>
      <c r="AUV22" s="933" t="s">
        <v>576</v>
      </c>
      <c r="AUW22" s="933" t="s">
        <v>576</v>
      </c>
      <c r="AUX22" s="933" t="s">
        <v>576</v>
      </c>
      <c r="AUY22" s="933" t="s">
        <v>576</v>
      </c>
      <c r="AUZ22" s="933" t="s">
        <v>576</v>
      </c>
      <c r="AVA22" s="933" t="s">
        <v>576</v>
      </c>
      <c r="AVB22" s="933" t="s">
        <v>576</v>
      </c>
      <c r="AVC22" s="933" t="s">
        <v>576</v>
      </c>
      <c r="AVD22" s="933" t="s">
        <v>576</v>
      </c>
      <c r="AVE22" s="933" t="s">
        <v>576</v>
      </c>
      <c r="AVF22" s="933" t="s">
        <v>576</v>
      </c>
      <c r="AVG22" s="933" t="s">
        <v>576</v>
      </c>
      <c r="AVH22" s="933" t="s">
        <v>576</v>
      </c>
      <c r="AVI22" s="933" t="s">
        <v>576</v>
      </c>
      <c r="AVJ22" s="933" t="s">
        <v>576</v>
      </c>
      <c r="AVK22" s="913" t="s">
        <v>576</v>
      </c>
      <c r="AVL22" s="933" t="s">
        <v>576</v>
      </c>
      <c r="AVM22" s="933" t="s">
        <v>576</v>
      </c>
      <c r="AVN22" s="933" t="s">
        <v>576</v>
      </c>
      <c r="AVO22" s="933" t="s">
        <v>576</v>
      </c>
      <c r="AVP22" s="933" t="s">
        <v>576</v>
      </c>
      <c r="AVQ22" s="933" t="s">
        <v>576</v>
      </c>
      <c r="AVR22" s="933" t="s">
        <v>576</v>
      </c>
      <c r="AVS22" s="933" t="s">
        <v>576</v>
      </c>
      <c r="AVT22" s="933" t="s">
        <v>576</v>
      </c>
      <c r="AVU22" s="933" t="s">
        <v>576</v>
      </c>
      <c r="AVV22" s="933" t="s">
        <v>576</v>
      </c>
      <c r="AVW22" s="933" t="s">
        <v>576</v>
      </c>
      <c r="AVX22" s="933" t="s">
        <v>576</v>
      </c>
      <c r="AVY22" s="933" t="s">
        <v>576</v>
      </c>
      <c r="AVZ22" s="933" t="s">
        <v>576</v>
      </c>
      <c r="AWA22" s="933" t="s">
        <v>576</v>
      </c>
      <c r="AWB22" s="933" t="s">
        <v>576</v>
      </c>
      <c r="AWC22" s="933" t="s">
        <v>576</v>
      </c>
      <c r="AWD22" s="933" t="s">
        <v>576</v>
      </c>
      <c r="AWE22" s="913" t="s">
        <v>576</v>
      </c>
      <c r="AWF22" s="933" t="s">
        <v>576</v>
      </c>
      <c r="AWG22" s="933" t="s">
        <v>576</v>
      </c>
      <c r="AWH22" s="933" t="s">
        <v>576</v>
      </c>
      <c r="AWI22" s="933" t="s">
        <v>576</v>
      </c>
      <c r="AWJ22" s="933" t="s">
        <v>576</v>
      </c>
      <c r="AWK22" s="933" t="s">
        <v>576</v>
      </c>
      <c r="AWL22" s="933" t="s">
        <v>576</v>
      </c>
      <c r="AWM22" s="933" t="s">
        <v>576</v>
      </c>
      <c r="AWN22" s="933" t="s">
        <v>576</v>
      </c>
      <c r="AWO22" s="933" t="s">
        <v>576</v>
      </c>
      <c r="AWP22" s="933" t="s">
        <v>576</v>
      </c>
      <c r="AWQ22" s="933" t="s">
        <v>576</v>
      </c>
      <c r="AWR22" s="933" t="s">
        <v>576</v>
      </c>
      <c r="AWS22" s="933" t="s">
        <v>576</v>
      </c>
      <c r="AWT22" s="933" t="s">
        <v>576</v>
      </c>
      <c r="AWU22" s="933" t="s">
        <v>576</v>
      </c>
      <c r="AWV22" s="933" t="s">
        <v>576</v>
      </c>
      <c r="AWW22" s="933" t="s">
        <v>576</v>
      </c>
      <c r="AWX22" s="933" t="s">
        <v>576</v>
      </c>
      <c r="AWY22" s="913" t="s">
        <v>576</v>
      </c>
      <c r="AWZ22" s="1048">
        <v>1656</v>
      </c>
      <c r="AXA22" s="1048">
        <v>2</v>
      </c>
      <c r="AXB22" s="1048">
        <v>1654</v>
      </c>
      <c r="AXC22" s="1075">
        <v>1361</v>
      </c>
      <c r="AXD22" s="919">
        <v>0.8218599033816425</v>
      </c>
      <c r="AXE22" s="919">
        <v>0.80300000000000005</v>
      </c>
      <c r="AXF22" s="1057">
        <v>0.84</v>
      </c>
      <c r="AXG22" s="1048">
        <v>1739</v>
      </c>
      <c r="AXH22" s="1048">
        <v>71</v>
      </c>
      <c r="AXI22" s="1048">
        <v>1668</v>
      </c>
      <c r="AXJ22" s="1048">
        <v>1416</v>
      </c>
      <c r="AXK22" s="1050">
        <v>0.81426106958021849</v>
      </c>
      <c r="AXL22" s="904">
        <v>0.79500000000000004</v>
      </c>
      <c r="AXM22" s="1057">
        <v>0.83199999999999996</v>
      </c>
      <c r="AXN22" s="1048">
        <v>1727</v>
      </c>
      <c r="AXO22" s="1">
        <v>3</v>
      </c>
      <c r="AXP22" s="1">
        <v>1724</v>
      </c>
      <c r="AXQ22" s="1">
        <v>1444</v>
      </c>
      <c r="AXR22" s="904">
        <v>0.83613202084539662</v>
      </c>
      <c r="AXS22" s="904">
        <v>0.81899999999999995</v>
      </c>
      <c r="AXT22" s="1057">
        <v>0.85299999999999998</v>
      </c>
    </row>
    <row r="23" spans="1:1320" ht="12.75" customHeight="1" x14ac:dyDescent="0.2">
      <c r="A23" s="1981"/>
      <c r="B23" s="16" t="s">
        <v>736</v>
      </c>
      <c r="C23" s="974" t="s">
        <v>780</v>
      </c>
      <c r="D23" s="1">
        <v>35</v>
      </c>
      <c r="E23" s="1">
        <v>52</v>
      </c>
      <c r="F23" s="21">
        <v>0.67307692307692313</v>
      </c>
      <c r="G23" s="21">
        <v>0.53756189361973949</v>
      </c>
      <c r="H23" s="21">
        <v>0.78477925541430826</v>
      </c>
      <c r="I23" s="1">
        <v>29</v>
      </c>
      <c r="J23" s="1">
        <v>42</v>
      </c>
      <c r="K23" s="21">
        <v>0.69047619047619047</v>
      </c>
      <c r="L23" s="21">
        <v>0.53974006063910929</v>
      </c>
      <c r="M23" s="21">
        <v>0.80928897141205114</v>
      </c>
      <c r="N23" s="1">
        <v>19</v>
      </c>
      <c r="O23" s="1">
        <v>33</v>
      </c>
      <c r="P23" s="21">
        <v>0.5757575757575758</v>
      </c>
      <c r="Q23" s="21">
        <v>0.40807263337312449</v>
      </c>
      <c r="R23" s="21">
        <v>0.72764403366589792</v>
      </c>
      <c r="S23" s="1">
        <v>19</v>
      </c>
      <c r="T23" s="1">
        <v>33</v>
      </c>
      <c r="U23" s="21">
        <v>0.5757575757575758</v>
      </c>
      <c r="V23" s="21">
        <v>0.40807263337312449</v>
      </c>
      <c r="W23" s="21">
        <v>0.72764403366589792</v>
      </c>
      <c r="X23" s="1">
        <v>14</v>
      </c>
      <c r="Y23" s="1">
        <v>23</v>
      </c>
      <c r="Z23" s="21">
        <v>0.60869565217391308</v>
      </c>
      <c r="AA23" s="21">
        <v>0.40785522391381712</v>
      </c>
      <c r="AB23" s="21">
        <v>0.77842377207522051</v>
      </c>
      <c r="AC23" s="1">
        <v>20</v>
      </c>
      <c r="AD23" s="1">
        <v>32</v>
      </c>
      <c r="AE23" s="21">
        <v>0.625</v>
      </c>
      <c r="AF23" s="21">
        <v>0.45254407353077453</v>
      </c>
      <c r="AG23" s="21">
        <v>0.77066112690545785</v>
      </c>
      <c r="AH23" s="1">
        <v>14</v>
      </c>
      <c r="AI23" s="1">
        <v>29</v>
      </c>
      <c r="AJ23" s="7">
        <v>0.48275862068965519</v>
      </c>
      <c r="AK23" s="7">
        <v>0.31386090152683482</v>
      </c>
      <c r="AL23" s="750">
        <v>0.65568978118005272</v>
      </c>
      <c r="AM23" s="1">
        <v>52</v>
      </c>
      <c r="AN23" s="1">
        <v>2582</v>
      </c>
      <c r="AO23" s="22">
        <v>20.139426800929513</v>
      </c>
      <c r="AP23" s="36">
        <v>15.041087219388544</v>
      </c>
      <c r="AQ23" s="36">
        <v>26.410178830702126</v>
      </c>
      <c r="AR23" s="311" t="s">
        <v>2155</v>
      </c>
      <c r="AS23" s="1">
        <v>42</v>
      </c>
      <c r="AT23" s="1">
        <v>2574</v>
      </c>
      <c r="AU23" s="22">
        <v>16.317016317016318</v>
      </c>
      <c r="AV23" s="36">
        <v>11.759870136937725</v>
      </c>
      <c r="AW23" s="36">
        <v>22.055865881309501</v>
      </c>
      <c r="AX23" s="311" t="s">
        <v>2155</v>
      </c>
      <c r="AY23" s="1">
        <v>33</v>
      </c>
      <c r="AZ23" s="1">
        <v>2497</v>
      </c>
      <c r="BA23" s="22">
        <v>13.215859030837004</v>
      </c>
      <c r="BB23" s="36">
        <v>9.0971892561993766</v>
      </c>
      <c r="BC23" s="36">
        <v>18.559979683287661</v>
      </c>
      <c r="BD23" s="311" t="s">
        <v>2155</v>
      </c>
      <c r="BE23" s="1">
        <v>33</v>
      </c>
      <c r="BF23" s="1">
        <v>2482</v>
      </c>
      <c r="BG23" s="22">
        <v>13.295729250604351</v>
      </c>
      <c r="BH23" s="36">
        <v>9.1521682404229825</v>
      </c>
      <c r="BI23" s="36">
        <v>18.672147167272076</v>
      </c>
      <c r="BJ23" s="311" t="s">
        <v>2155</v>
      </c>
      <c r="BK23" s="1">
        <v>23</v>
      </c>
      <c r="BL23" s="1">
        <v>2541</v>
      </c>
      <c r="BM23" s="22">
        <v>9.0515545060999596</v>
      </c>
      <c r="BN23" s="36">
        <v>5.7379091054878701</v>
      </c>
      <c r="BO23" s="36">
        <v>13.581776031024413</v>
      </c>
      <c r="BP23" s="311" t="s">
        <v>2155</v>
      </c>
      <c r="BQ23" s="1">
        <v>32</v>
      </c>
      <c r="BR23" s="1">
        <v>2581</v>
      </c>
      <c r="BS23" s="22">
        <v>12.398295234405269</v>
      </c>
      <c r="BT23" s="36">
        <v>8.4804247622179645</v>
      </c>
      <c r="BU23" s="36">
        <v>17.502693560410872</v>
      </c>
      <c r="BV23" s="311" t="s">
        <v>2155</v>
      </c>
      <c r="BW23" s="1">
        <v>29</v>
      </c>
      <c r="BX23" s="1">
        <v>2667</v>
      </c>
      <c r="BY23" s="37">
        <v>10.873640794900638</v>
      </c>
      <c r="BZ23" s="36">
        <v>7.2822478955935264</v>
      </c>
      <c r="CA23" s="312">
        <v>15.616361994220696</v>
      </c>
      <c r="CB23" s="968" t="s">
        <v>2155</v>
      </c>
      <c r="CC23" s="314">
        <v>134158</v>
      </c>
      <c r="CD23" s="38">
        <v>134990.04</v>
      </c>
      <c r="CE23" s="38">
        <v>135927.25</v>
      </c>
      <c r="CF23" s="38">
        <v>136846.74</v>
      </c>
      <c r="CG23" s="38">
        <v>137779.21</v>
      </c>
      <c r="CH23" s="38">
        <v>138720.92000000001</v>
      </c>
      <c r="CI23" s="38">
        <v>139699.32</v>
      </c>
      <c r="CJ23" s="38">
        <v>140714.42000000001</v>
      </c>
      <c r="CK23" s="38">
        <v>141738.71</v>
      </c>
      <c r="CL23" s="38">
        <v>142744.60999999999</v>
      </c>
      <c r="CM23" s="38">
        <v>143725.48000000001</v>
      </c>
      <c r="CN23" s="38">
        <v>144676.6</v>
      </c>
      <c r="CO23" s="38">
        <v>145601.46</v>
      </c>
      <c r="CP23" s="38">
        <v>146517.74</v>
      </c>
      <c r="CQ23" s="38">
        <v>147414.24</v>
      </c>
      <c r="CR23" s="38">
        <v>148286.28</v>
      </c>
      <c r="CS23" s="38">
        <v>149141.01</v>
      </c>
      <c r="CT23" s="38">
        <v>149978.47</v>
      </c>
      <c r="CU23" s="38">
        <v>150836.54999999999</v>
      </c>
      <c r="CV23" s="38">
        <v>151686.44</v>
      </c>
      <c r="CW23" s="38">
        <v>152514.54999999999</v>
      </c>
      <c r="CX23" s="38">
        <v>153313.87</v>
      </c>
      <c r="CY23" s="38">
        <v>154085.21</v>
      </c>
      <c r="CZ23" s="38">
        <v>154830.10999999999</v>
      </c>
      <c r="DA23" s="38">
        <v>155560.95999999999</v>
      </c>
      <c r="DB23" s="134">
        <v>156283.91</v>
      </c>
      <c r="DC23" s="945">
        <v>7200</v>
      </c>
      <c r="DD23" s="127">
        <v>7100</v>
      </c>
      <c r="DE23" s="127">
        <v>7000</v>
      </c>
      <c r="DF23" s="127">
        <v>6900</v>
      </c>
      <c r="DG23" s="127">
        <v>7000</v>
      </c>
      <c r="DH23" s="127">
        <v>7000</v>
      </c>
      <c r="DI23" s="127">
        <v>7000</v>
      </c>
      <c r="DJ23" s="127">
        <v>7100</v>
      </c>
      <c r="DK23" s="127">
        <v>7100</v>
      </c>
      <c r="DL23" s="127">
        <v>7100</v>
      </c>
      <c r="DM23" s="127">
        <v>7200</v>
      </c>
      <c r="DN23" s="127">
        <v>7200</v>
      </c>
      <c r="DO23" s="127">
        <v>7200</v>
      </c>
      <c r="DP23" s="127">
        <v>7200</v>
      </c>
      <c r="DQ23" s="127">
        <v>7200</v>
      </c>
      <c r="DR23" s="127">
        <v>7200</v>
      </c>
      <c r="DS23" s="127">
        <v>7100</v>
      </c>
      <c r="DT23" s="127">
        <v>7100</v>
      </c>
      <c r="DU23" s="127">
        <v>7100</v>
      </c>
      <c r="DV23" s="127">
        <v>7100</v>
      </c>
      <c r="DW23" s="127">
        <v>7100</v>
      </c>
      <c r="DX23" s="127">
        <v>7100</v>
      </c>
      <c r="DY23" s="127">
        <v>7100</v>
      </c>
      <c r="DZ23" s="127">
        <v>7100</v>
      </c>
      <c r="EA23" s="127">
        <v>7100</v>
      </c>
      <c r="EB23" s="134">
        <v>7200</v>
      </c>
      <c r="EC23" s="127">
        <v>7800</v>
      </c>
      <c r="ED23" s="127">
        <v>8000</v>
      </c>
      <c r="EE23" s="127">
        <v>8100</v>
      </c>
      <c r="EF23" s="127">
        <v>8200</v>
      </c>
      <c r="EG23" s="127">
        <v>8200</v>
      </c>
      <c r="EH23" s="127">
        <v>8200</v>
      </c>
      <c r="EI23" s="127">
        <v>8100</v>
      </c>
      <c r="EJ23" s="127">
        <v>8000</v>
      </c>
      <c r="EK23" s="127">
        <v>7900</v>
      </c>
      <c r="EL23" s="127">
        <v>7900</v>
      </c>
      <c r="EM23" s="127">
        <v>8000</v>
      </c>
      <c r="EN23" s="127">
        <v>8000</v>
      </c>
      <c r="EO23" s="127">
        <v>8100</v>
      </c>
      <c r="EP23" s="127">
        <v>8100</v>
      </c>
      <c r="EQ23" s="127">
        <v>8100</v>
      </c>
      <c r="ER23" s="127">
        <v>8200</v>
      </c>
      <c r="ES23" s="127">
        <v>8200</v>
      </c>
      <c r="ET23" s="127">
        <v>8200</v>
      </c>
      <c r="EU23" s="127">
        <v>8200</v>
      </c>
      <c r="EV23" s="127">
        <v>8200</v>
      </c>
      <c r="EW23" s="127">
        <v>8100</v>
      </c>
      <c r="EX23" s="127">
        <v>8100</v>
      </c>
      <c r="EY23" s="127">
        <v>8100</v>
      </c>
      <c r="EZ23" s="127">
        <v>8100</v>
      </c>
      <c r="FA23" s="127">
        <v>8100</v>
      </c>
      <c r="FB23" s="134">
        <v>8100</v>
      </c>
      <c r="FC23" s="127">
        <v>8100</v>
      </c>
      <c r="FD23" s="127">
        <v>8000</v>
      </c>
      <c r="FE23" s="127">
        <v>8100</v>
      </c>
      <c r="FF23" s="127">
        <v>8300</v>
      </c>
      <c r="FG23" s="127">
        <v>8500</v>
      </c>
      <c r="FH23" s="127">
        <v>8600</v>
      </c>
      <c r="FI23" s="127">
        <v>8900</v>
      </c>
      <c r="FJ23" s="127">
        <v>9000</v>
      </c>
      <c r="FK23" s="127">
        <v>9100</v>
      </c>
      <c r="FL23" s="127">
        <v>9100</v>
      </c>
      <c r="FM23" s="127">
        <v>9100</v>
      </c>
      <c r="FN23" s="127">
        <v>9000</v>
      </c>
      <c r="FO23" s="127">
        <v>8900</v>
      </c>
      <c r="FP23" s="127">
        <v>8800</v>
      </c>
      <c r="FQ23" s="127">
        <v>8900</v>
      </c>
      <c r="FR23" s="127">
        <v>8900</v>
      </c>
      <c r="FS23" s="127">
        <v>9000</v>
      </c>
      <c r="FT23" s="127">
        <v>9000</v>
      </c>
      <c r="FU23" s="127">
        <v>9100</v>
      </c>
      <c r="FV23" s="127">
        <v>9100</v>
      </c>
      <c r="FW23" s="127">
        <v>9100</v>
      </c>
      <c r="FX23" s="127">
        <v>9200</v>
      </c>
      <c r="FY23" s="127">
        <v>9200</v>
      </c>
      <c r="FZ23" s="127">
        <v>9200</v>
      </c>
      <c r="GA23" s="127">
        <v>9100</v>
      </c>
      <c r="GB23" s="134">
        <v>9100</v>
      </c>
      <c r="GC23" s="127">
        <v>8000</v>
      </c>
      <c r="GD23" s="127">
        <v>7800</v>
      </c>
      <c r="GE23" s="127">
        <v>7800</v>
      </c>
      <c r="GF23" s="127">
        <v>7700</v>
      </c>
      <c r="GG23" s="127">
        <v>7500</v>
      </c>
      <c r="GH23" s="127">
        <v>7400</v>
      </c>
      <c r="GI23" s="127">
        <v>7400</v>
      </c>
      <c r="GJ23" s="127">
        <v>7500</v>
      </c>
      <c r="GK23" s="127">
        <v>7700</v>
      </c>
      <c r="GL23" s="127">
        <v>7900</v>
      </c>
      <c r="GM23" s="127">
        <v>8100</v>
      </c>
      <c r="GN23" s="127">
        <v>8300</v>
      </c>
      <c r="GO23" s="127">
        <v>8400</v>
      </c>
      <c r="GP23" s="127">
        <v>8500</v>
      </c>
      <c r="GQ23" s="127">
        <v>8500</v>
      </c>
      <c r="GR23" s="127">
        <v>8400</v>
      </c>
      <c r="GS23" s="127">
        <v>8300</v>
      </c>
      <c r="GT23" s="127">
        <v>8300</v>
      </c>
      <c r="GU23" s="127">
        <v>8200</v>
      </c>
      <c r="GV23" s="127">
        <v>8300</v>
      </c>
      <c r="GW23" s="127">
        <v>8300</v>
      </c>
      <c r="GX23" s="127">
        <v>8400</v>
      </c>
      <c r="GY23" s="127">
        <v>8400</v>
      </c>
      <c r="GZ23" s="127">
        <v>8500</v>
      </c>
      <c r="HA23" s="127">
        <v>8500</v>
      </c>
      <c r="HB23" s="134">
        <v>8500</v>
      </c>
      <c r="HC23" s="22">
        <v>7.3888888888888893</v>
      </c>
      <c r="HD23" s="36">
        <v>6.681564455229954</v>
      </c>
      <c r="HE23" s="36">
        <v>8.1507099627407236</v>
      </c>
      <c r="HF23" s="1">
        <v>399</v>
      </c>
      <c r="HG23" s="1">
        <v>54000</v>
      </c>
      <c r="HH23" s="22">
        <v>3.8035714285714288</v>
      </c>
      <c r="HI23" s="36">
        <v>3.3098905640524459</v>
      </c>
      <c r="HJ23" s="36">
        <v>4.3501230607302821</v>
      </c>
      <c r="HK23" s="1">
        <v>213</v>
      </c>
      <c r="HL23" s="1">
        <v>56000</v>
      </c>
      <c r="HM23" s="22">
        <v>3.7869315137008321</v>
      </c>
      <c r="HN23" s="36">
        <v>3.2942932372568623</v>
      </c>
      <c r="HO23" s="36">
        <v>4.3324603226955025</v>
      </c>
      <c r="HP23" s="1">
        <v>212</v>
      </c>
      <c r="HQ23" s="1">
        <v>55982</v>
      </c>
      <c r="HR23" s="22">
        <v>3.6231243703716798</v>
      </c>
      <c r="HS23" s="36">
        <v>3.1441014673385279</v>
      </c>
      <c r="HT23" s="36">
        <v>4.15449757999433</v>
      </c>
      <c r="HU23" s="1">
        <v>205</v>
      </c>
      <c r="HV23" s="1">
        <v>56581</v>
      </c>
      <c r="HW23" s="22">
        <v>3.3565259955945597</v>
      </c>
      <c r="HX23" s="36">
        <v>2.8985199342337276</v>
      </c>
      <c r="HY23" s="36">
        <v>3.8663529964506584</v>
      </c>
      <c r="HZ23" s="1">
        <v>192</v>
      </c>
      <c r="IA23" s="394">
        <v>57202</v>
      </c>
      <c r="IB23" s="25" t="s">
        <v>576</v>
      </c>
      <c r="IC23" s="25" t="s">
        <v>576</v>
      </c>
      <c r="ID23" s="25" t="s">
        <v>576</v>
      </c>
      <c r="IE23" s="25" t="s">
        <v>576</v>
      </c>
      <c r="IF23" s="25" t="s">
        <v>576</v>
      </c>
      <c r="IG23" s="22">
        <v>1.3333333333333333</v>
      </c>
      <c r="IH23" s="36">
        <v>1.0505150153763789</v>
      </c>
      <c r="II23" s="36">
        <v>1.6688654905847649</v>
      </c>
      <c r="IJ23" s="1">
        <v>76</v>
      </c>
      <c r="IK23" s="1">
        <v>57000</v>
      </c>
      <c r="IL23" s="22">
        <v>1.0283870281387968</v>
      </c>
      <c r="IM23" s="36">
        <v>0.78089738612829573</v>
      </c>
      <c r="IN23" s="36">
        <v>1.3294287087482859</v>
      </c>
      <c r="IO23" s="1">
        <v>58</v>
      </c>
      <c r="IP23" s="1">
        <v>56399</v>
      </c>
      <c r="IQ23" s="22">
        <v>1.0604266449868329</v>
      </c>
      <c r="IR23" s="36">
        <v>0.80921724518844251</v>
      </c>
      <c r="IS23" s="36">
        <v>1.3649792935197915</v>
      </c>
      <c r="IT23" s="1">
        <v>60</v>
      </c>
      <c r="IU23" s="1">
        <v>56581</v>
      </c>
      <c r="IV23" s="22">
        <v>1.0318473565469841</v>
      </c>
      <c r="IW23" s="36">
        <v>0.78549001606697288</v>
      </c>
      <c r="IX23" s="36">
        <v>1.3310079113411526</v>
      </c>
      <c r="IY23" s="1">
        <v>59</v>
      </c>
      <c r="IZ23" s="394">
        <v>57179</v>
      </c>
      <c r="JA23" s="26">
        <v>4.2592592592592595</v>
      </c>
      <c r="JB23" s="39">
        <v>3.7265529590965127</v>
      </c>
      <c r="JC23" s="39">
        <v>4.8467486444764898</v>
      </c>
      <c r="JD23" s="1">
        <v>230</v>
      </c>
      <c r="JE23" s="1">
        <v>54000</v>
      </c>
      <c r="JF23" s="26">
        <v>2.1578947368421053</v>
      </c>
      <c r="JG23" s="39">
        <v>1.7934214998374269</v>
      </c>
      <c r="JH23" s="39">
        <v>2.5746740318094585</v>
      </c>
      <c r="JI23" s="1">
        <v>123</v>
      </c>
      <c r="JJ23" s="1">
        <v>57000</v>
      </c>
      <c r="JK23" s="26">
        <v>1.9326583804677389</v>
      </c>
      <c r="JL23" s="39">
        <v>1.5869136322573061</v>
      </c>
      <c r="JM23" s="39">
        <v>2.3313612223166222</v>
      </c>
      <c r="JN23" s="1">
        <v>109</v>
      </c>
      <c r="JO23" s="1">
        <v>56399</v>
      </c>
      <c r="JP23" s="26">
        <v>1.6436612997295912</v>
      </c>
      <c r="JQ23" s="39">
        <v>1.3266468023408802</v>
      </c>
      <c r="JR23" s="39">
        <v>2.01359613695998</v>
      </c>
      <c r="JS23" s="1">
        <v>93</v>
      </c>
      <c r="JT23" s="1">
        <v>56581</v>
      </c>
      <c r="JU23" s="26">
        <v>1.2592035537522517</v>
      </c>
      <c r="JV23" s="39">
        <v>0.98524922944067495</v>
      </c>
      <c r="JW23" s="39">
        <v>1.5857584785438352</v>
      </c>
      <c r="JX23" s="1">
        <v>72</v>
      </c>
      <c r="JY23" s="394">
        <v>57179</v>
      </c>
      <c r="JZ23" s="21">
        <v>0.58248175182481754</v>
      </c>
      <c r="KA23" s="21">
        <v>0.55617303817911246</v>
      </c>
      <c r="KB23" s="21">
        <v>0.60832920372731425</v>
      </c>
      <c r="KC23" s="1">
        <v>798</v>
      </c>
      <c r="KD23" s="1">
        <v>1370</v>
      </c>
      <c r="KE23" s="21">
        <v>0.62616822429906538</v>
      </c>
      <c r="KF23" s="21">
        <v>0.60137418500786555</v>
      </c>
      <c r="KG23" s="21">
        <v>0.65031682923329193</v>
      </c>
      <c r="KH23" s="1">
        <v>938</v>
      </c>
      <c r="KI23" s="1">
        <v>1498</v>
      </c>
      <c r="KJ23" s="21">
        <v>0.66138613861386142</v>
      </c>
      <c r="KK23" s="21">
        <v>0.6371747439915274</v>
      </c>
      <c r="KL23" s="21">
        <v>0.68478117652942316</v>
      </c>
      <c r="KM23" s="1">
        <v>1002</v>
      </c>
      <c r="KN23" s="1">
        <v>1515</v>
      </c>
      <c r="KO23" s="21">
        <v>0.71959459459459463</v>
      </c>
      <c r="KP23" s="21">
        <v>0.69616348604731715</v>
      </c>
      <c r="KQ23" s="21">
        <v>0.74188870351517011</v>
      </c>
      <c r="KR23" s="1">
        <v>1065</v>
      </c>
      <c r="KS23" s="914">
        <v>1480</v>
      </c>
      <c r="KT23" s="910">
        <v>0.74099999999999999</v>
      </c>
      <c r="KU23" s="910">
        <v>0.71799999999999997</v>
      </c>
      <c r="KV23" s="910">
        <v>0.76200000000000001</v>
      </c>
      <c r="KW23" s="914">
        <v>1129</v>
      </c>
      <c r="KX23" s="913">
        <v>1524</v>
      </c>
      <c r="KY23" s="943" t="s">
        <v>576</v>
      </c>
      <c r="KZ23" s="9" t="s">
        <v>576</v>
      </c>
      <c r="LA23" s="9" t="s">
        <v>576</v>
      </c>
      <c r="LB23" s="9" t="s">
        <v>576</v>
      </c>
      <c r="LC23" s="9" t="s">
        <v>576</v>
      </c>
      <c r="LD23" s="9" t="s">
        <v>576</v>
      </c>
      <c r="LE23" s="9" t="s">
        <v>576</v>
      </c>
      <c r="LF23" s="9" t="s">
        <v>576</v>
      </c>
      <c r="LG23" s="9" t="s">
        <v>576</v>
      </c>
      <c r="LH23" s="9" t="s">
        <v>576</v>
      </c>
      <c r="LI23" s="9" t="s">
        <v>576</v>
      </c>
      <c r="LJ23" s="9" t="s">
        <v>576</v>
      </c>
      <c r="LK23" s="9" t="s">
        <v>576</v>
      </c>
      <c r="LL23" s="9" t="s">
        <v>576</v>
      </c>
      <c r="LM23" s="9" t="s">
        <v>576</v>
      </c>
      <c r="LN23" s="9" t="s">
        <v>576</v>
      </c>
      <c r="LO23" s="9" t="s">
        <v>576</v>
      </c>
      <c r="LP23" s="9" t="s">
        <v>576</v>
      </c>
      <c r="LQ23" s="9" t="s">
        <v>576</v>
      </c>
      <c r="LR23" s="9" t="s">
        <v>576</v>
      </c>
      <c r="LS23" s="9" t="s">
        <v>576</v>
      </c>
      <c r="LT23" s="9" t="s">
        <v>576</v>
      </c>
      <c r="LU23" s="9" t="s">
        <v>576</v>
      </c>
      <c r="LV23" s="9" t="s">
        <v>576</v>
      </c>
      <c r="LW23" s="9" t="s">
        <v>576</v>
      </c>
      <c r="LX23" s="9" t="s">
        <v>576</v>
      </c>
      <c r="LY23" s="9" t="s">
        <v>576</v>
      </c>
      <c r="LZ23" s="9" t="s">
        <v>576</v>
      </c>
      <c r="MA23" s="9" t="s">
        <v>576</v>
      </c>
      <c r="MB23" s="9" t="s">
        <v>576</v>
      </c>
      <c r="MC23" s="9" t="s">
        <v>576</v>
      </c>
      <c r="MD23" s="9" t="s">
        <v>576</v>
      </c>
      <c r="ME23" s="9" t="s">
        <v>576</v>
      </c>
      <c r="MF23" s="9" t="s">
        <v>576</v>
      </c>
      <c r="MG23" s="9" t="s">
        <v>576</v>
      </c>
      <c r="MH23" s="9" t="s">
        <v>576</v>
      </c>
      <c r="MI23" s="9" t="s">
        <v>576</v>
      </c>
      <c r="MJ23" s="9" t="s">
        <v>576</v>
      </c>
      <c r="MK23" s="9" t="s">
        <v>576</v>
      </c>
      <c r="ML23" s="9" t="s">
        <v>576</v>
      </c>
      <c r="MM23" s="9" t="s">
        <v>576</v>
      </c>
      <c r="MN23" s="9" t="s">
        <v>576</v>
      </c>
      <c r="MO23" s="9" t="s">
        <v>576</v>
      </c>
      <c r="MP23" s="9" t="s">
        <v>576</v>
      </c>
      <c r="MQ23" s="9" t="s">
        <v>576</v>
      </c>
      <c r="MR23" s="9" t="s">
        <v>576</v>
      </c>
      <c r="MS23" s="9" t="s">
        <v>576</v>
      </c>
      <c r="MT23" s="9" t="s">
        <v>576</v>
      </c>
      <c r="MU23" s="9" t="s">
        <v>576</v>
      </c>
      <c r="MV23" s="9" t="s">
        <v>576</v>
      </c>
      <c r="MW23" s="9" t="s">
        <v>576</v>
      </c>
      <c r="MX23" s="9" t="s">
        <v>576</v>
      </c>
      <c r="MY23" s="9" t="s">
        <v>576</v>
      </c>
      <c r="MZ23" s="9" t="s">
        <v>576</v>
      </c>
      <c r="NA23" s="9" t="s">
        <v>576</v>
      </c>
      <c r="NB23" s="9" t="s">
        <v>576</v>
      </c>
      <c r="NC23" s="9" t="s">
        <v>576</v>
      </c>
      <c r="ND23" s="9" t="s">
        <v>576</v>
      </c>
      <c r="NE23" s="9" t="s">
        <v>576</v>
      </c>
      <c r="NF23" s="9" t="s">
        <v>576</v>
      </c>
      <c r="NG23" s="9" t="s">
        <v>576</v>
      </c>
      <c r="NH23" s="9" t="s">
        <v>576</v>
      </c>
      <c r="NI23" s="9" t="s">
        <v>576</v>
      </c>
      <c r="NJ23" s="9" t="s">
        <v>576</v>
      </c>
      <c r="NK23" s="9" t="s">
        <v>576</v>
      </c>
      <c r="NL23" s="9" t="s">
        <v>576</v>
      </c>
      <c r="NM23" s="9" t="s">
        <v>576</v>
      </c>
      <c r="NN23" s="9" t="s">
        <v>576</v>
      </c>
      <c r="NO23" s="9" t="s">
        <v>576</v>
      </c>
      <c r="NP23" s="9" t="s">
        <v>576</v>
      </c>
      <c r="NQ23" s="9" t="s">
        <v>576</v>
      </c>
      <c r="NR23" s="9" t="s">
        <v>576</v>
      </c>
      <c r="NS23" s="9" t="s">
        <v>576</v>
      </c>
      <c r="NT23" s="9" t="s">
        <v>576</v>
      </c>
      <c r="NU23" s="9" t="s">
        <v>576</v>
      </c>
      <c r="NV23" s="9" t="s">
        <v>576</v>
      </c>
      <c r="NW23" s="9" t="s">
        <v>576</v>
      </c>
      <c r="NX23" s="9" t="s">
        <v>576</v>
      </c>
      <c r="NY23" s="9" t="s">
        <v>576</v>
      </c>
      <c r="NZ23" s="9" t="s">
        <v>576</v>
      </c>
      <c r="OA23" s="9" t="s">
        <v>576</v>
      </c>
      <c r="OB23" s="9" t="s">
        <v>576</v>
      </c>
      <c r="OC23" s="9" t="s">
        <v>576</v>
      </c>
      <c r="OD23" s="9" t="s">
        <v>576</v>
      </c>
      <c r="OE23" s="9" t="s">
        <v>576</v>
      </c>
      <c r="OF23" s="9" t="s">
        <v>576</v>
      </c>
      <c r="OG23" s="9" t="s">
        <v>576</v>
      </c>
      <c r="OH23" s="967" t="s">
        <v>576</v>
      </c>
      <c r="OI23" s="1" t="s">
        <v>576</v>
      </c>
      <c r="OJ23" s="1" t="s">
        <v>576</v>
      </c>
      <c r="OK23" s="1" t="s">
        <v>576</v>
      </c>
      <c r="OL23" s="1" t="s">
        <v>576</v>
      </c>
      <c r="OM23" s="1" t="s">
        <v>576</v>
      </c>
      <c r="ON23" s="1" t="s">
        <v>576</v>
      </c>
      <c r="OO23" s="1" t="s">
        <v>576</v>
      </c>
      <c r="OP23" s="1" t="s">
        <v>576</v>
      </c>
      <c r="OQ23" s="1" t="s">
        <v>576</v>
      </c>
      <c r="OR23" s="1" t="s">
        <v>576</v>
      </c>
      <c r="OS23" s="1" t="s">
        <v>576</v>
      </c>
      <c r="OT23" s="1" t="s">
        <v>576</v>
      </c>
      <c r="OU23" s="1" t="s">
        <v>576</v>
      </c>
      <c r="OV23" s="1" t="s">
        <v>576</v>
      </c>
      <c r="OW23" s="1" t="s">
        <v>576</v>
      </c>
      <c r="OX23" s="1" t="s">
        <v>576</v>
      </c>
      <c r="OY23" s="1" t="s">
        <v>576</v>
      </c>
      <c r="OZ23" s="1" t="s">
        <v>576</v>
      </c>
      <c r="PA23" s="1" t="s">
        <v>576</v>
      </c>
      <c r="PB23" s="1" t="s">
        <v>576</v>
      </c>
      <c r="PC23" s="1" t="s">
        <v>576</v>
      </c>
      <c r="PD23" s="1" t="s">
        <v>576</v>
      </c>
      <c r="PE23" s="1" t="s">
        <v>576</v>
      </c>
      <c r="PF23" s="1" t="s">
        <v>576</v>
      </c>
      <c r="PG23" s="1" t="s">
        <v>576</v>
      </c>
      <c r="PH23" s="1" t="s">
        <v>576</v>
      </c>
      <c r="PI23" s="1" t="s">
        <v>576</v>
      </c>
      <c r="PJ23" s="1" t="s">
        <v>576</v>
      </c>
      <c r="PK23" s="1" t="s">
        <v>576</v>
      </c>
      <c r="PL23" s="914" t="s">
        <v>576</v>
      </c>
      <c r="PM23" s="914" t="s">
        <v>576</v>
      </c>
      <c r="PN23" s="914" t="s">
        <v>576</v>
      </c>
      <c r="PO23" s="914" t="s">
        <v>576</v>
      </c>
      <c r="PP23" s="914" t="s">
        <v>576</v>
      </c>
      <c r="PQ23" s="913" t="s">
        <v>576</v>
      </c>
      <c r="PR23" s="1">
        <v>971</v>
      </c>
      <c r="PS23" s="1">
        <v>1366</v>
      </c>
      <c r="PT23" s="21">
        <v>0.71083455344070301</v>
      </c>
      <c r="PU23" s="21">
        <v>0.68622723213636672</v>
      </c>
      <c r="PV23" s="21">
        <v>0.7342593842461469</v>
      </c>
      <c r="PW23" s="1">
        <v>958</v>
      </c>
      <c r="PX23" s="1">
        <v>1373</v>
      </c>
      <c r="PY23" s="21">
        <v>0.69774217042971598</v>
      </c>
      <c r="PZ23" s="21">
        <v>0.67292689019012397</v>
      </c>
      <c r="QA23" s="21">
        <v>0.72145402892099597</v>
      </c>
      <c r="QB23" s="1">
        <v>981</v>
      </c>
      <c r="QC23" s="1">
        <v>1433</v>
      </c>
      <c r="QD23" s="21">
        <v>0.68457780879274299</v>
      </c>
      <c r="QE23" s="21">
        <v>0.66005217366388602</v>
      </c>
      <c r="QF23" s="750">
        <v>0.7081164901455389</v>
      </c>
      <c r="QG23" s="838" t="s">
        <v>576</v>
      </c>
      <c r="QH23" s="838" t="s">
        <v>576</v>
      </c>
      <c r="QI23" s="838" t="s">
        <v>576</v>
      </c>
      <c r="QJ23" s="838" t="s">
        <v>576</v>
      </c>
      <c r="QK23" s="838" t="s">
        <v>576</v>
      </c>
      <c r="QL23" s="838" t="s">
        <v>576</v>
      </c>
      <c r="QM23" s="838" t="s">
        <v>576</v>
      </c>
      <c r="QN23" s="838" t="s">
        <v>576</v>
      </c>
      <c r="QO23" s="838" t="s">
        <v>576</v>
      </c>
      <c r="QP23" s="838" t="s">
        <v>576</v>
      </c>
      <c r="QQ23" s="838" t="s">
        <v>576</v>
      </c>
      <c r="QR23" s="838" t="s">
        <v>576</v>
      </c>
      <c r="QS23" s="838" t="s">
        <v>576</v>
      </c>
      <c r="QT23" s="838" t="s">
        <v>576</v>
      </c>
      <c r="QU23" s="838" t="s">
        <v>576</v>
      </c>
      <c r="QV23" s="838" t="s">
        <v>576</v>
      </c>
      <c r="QW23" s="838" t="s">
        <v>576</v>
      </c>
      <c r="QX23" s="838" t="s">
        <v>576</v>
      </c>
      <c r="QY23" s="838" t="s">
        <v>576</v>
      </c>
      <c r="QZ23" s="838" t="s">
        <v>576</v>
      </c>
      <c r="RA23" s="750" t="s">
        <v>576</v>
      </c>
      <c r="RB23" s="25" t="s">
        <v>576</v>
      </c>
      <c r="RC23" s="1" t="s">
        <v>576</v>
      </c>
      <c r="RD23" s="1" t="s">
        <v>576</v>
      </c>
      <c r="RE23" s="1" t="s">
        <v>576</v>
      </c>
      <c r="RF23" s="1" t="s">
        <v>576</v>
      </c>
      <c r="RG23" s="1" t="s">
        <v>576</v>
      </c>
      <c r="RH23" s="1" t="s">
        <v>576</v>
      </c>
      <c r="RI23" s="1" t="s">
        <v>576</v>
      </c>
      <c r="RJ23" s="1" t="s">
        <v>576</v>
      </c>
      <c r="RK23" s="1" t="s">
        <v>576</v>
      </c>
      <c r="RL23" s="1" t="s">
        <v>576</v>
      </c>
      <c r="RM23" s="1" t="s">
        <v>576</v>
      </c>
      <c r="RN23" s="1" t="s">
        <v>576</v>
      </c>
      <c r="RO23" s="1" t="s">
        <v>576</v>
      </c>
      <c r="RP23" s="1" t="s">
        <v>576</v>
      </c>
      <c r="RQ23" s="1" t="s">
        <v>576</v>
      </c>
      <c r="RR23" s="1" t="s">
        <v>576</v>
      </c>
      <c r="RS23" s="1" t="s">
        <v>576</v>
      </c>
      <c r="RT23" s="1" t="s">
        <v>576</v>
      </c>
      <c r="RU23" s="1" t="s">
        <v>576</v>
      </c>
      <c r="RV23" s="394" t="s">
        <v>576</v>
      </c>
      <c r="RW23" s="1" t="s">
        <v>576</v>
      </c>
      <c r="RX23" s="1" t="s">
        <v>576</v>
      </c>
      <c r="RY23" s="1" t="s">
        <v>576</v>
      </c>
      <c r="RZ23" s="1" t="s">
        <v>576</v>
      </c>
      <c r="SA23" s="1" t="s">
        <v>576</v>
      </c>
      <c r="SB23" s="1" t="s">
        <v>576</v>
      </c>
      <c r="SC23" s="1" t="s">
        <v>576</v>
      </c>
      <c r="SD23" s="1" t="s">
        <v>576</v>
      </c>
      <c r="SE23" s="1" t="s">
        <v>576</v>
      </c>
      <c r="SF23" s="1" t="s">
        <v>576</v>
      </c>
      <c r="SG23" s="1" t="s">
        <v>576</v>
      </c>
      <c r="SH23" s="1" t="s">
        <v>576</v>
      </c>
      <c r="SI23" s="1" t="s">
        <v>576</v>
      </c>
      <c r="SJ23" s="1" t="s">
        <v>576</v>
      </c>
      <c r="SK23" s="1" t="s">
        <v>576</v>
      </c>
      <c r="SL23" s="1" t="s">
        <v>576</v>
      </c>
      <c r="SM23" s="1" t="s">
        <v>576</v>
      </c>
      <c r="SN23" s="1" t="s">
        <v>576</v>
      </c>
      <c r="SO23" s="1" t="s">
        <v>576</v>
      </c>
      <c r="SP23" s="1" t="s">
        <v>576</v>
      </c>
      <c r="SQ23" s="394" t="s">
        <v>576</v>
      </c>
      <c r="SR23" s="1" t="s">
        <v>576</v>
      </c>
      <c r="SS23" s="1" t="s">
        <v>576</v>
      </c>
      <c r="ST23" s="1" t="s">
        <v>576</v>
      </c>
      <c r="SU23" s="1" t="s">
        <v>576</v>
      </c>
      <c r="SV23" s="1" t="s">
        <v>576</v>
      </c>
      <c r="SW23" s="1" t="s">
        <v>576</v>
      </c>
      <c r="SX23" s="1" t="s">
        <v>576</v>
      </c>
      <c r="SY23" s="1" t="s">
        <v>576</v>
      </c>
      <c r="SZ23" s="1" t="s">
        <v>576</v>
      </c>
      <c r="TA23" s="1" t="s">
        <v>576</v>
      </c>
      <c r="TB23" s="1" t="s">
        <v>576</v>
      </c>
      <c r="TC23" s="1" t="s">
        <v>576</v>
      </c>
      <c r="TD23" s="1" t="s">
        <v>576</v>
      </c>
      <c r="TE23" s="1" t="s">
        <v>576</v>
      </c>
      <c r="TF23" s="1" t="s">
        <v>576</v>
      </c>
      <c r="TG23" s="1" t="s">
        <v>576</v>
      </c>
      <c r="TH23" s="1" t="s">
        <v>576</v>
      </c>
      <c r="TI23" s="1" t="s">
        <v>576</v>
      </c>
      <c r="TJ23" s="1" t="s">
        <v>576</v>
      </c>
      <c r="TK23" s="1" t="s">
        <v>576</v>
      </c>
      <c r="TL23" s="394" t="s">
        <v>576</v>
      </c>
      <c r="TM23" s="26">
        <v>611.68840739921882</v>
      </c>
      <c r="TN23" s="27">
        <v>487.20640207681544</v>
      </c>
      <c r="TO23" s="27">
        <v>758.27981278845948</v>
      </c>
      <c r="TP23" s="1">
        <v>83</v>
      </c>
      <c r="TQ23" s="394">
        <v>13569</v>
      </c>
      <c r="TR23" s="26">
        <v>687.25982855453731</v>
      </c>
      <c r="TS23" s="27">
        <v>554.70738045558187</v>
      </c>
      <c r="TT23" s="27">
        <v>841.93972084933966</v>
      </c>
      <c r="TU23" s="1">
        <v>93</v>
      </c>
      <c r="TV23" s="394">
        <v>13532</v>
      </c>
      <c r="TW23" s="26">
        <v>877.32124579616902</v>
      </c>
      <c r="TX23" s="27">
        <v>727.38650114006941</v>
      </c>
      <c r="TY23" s="27">
        <v>1049.0611593021806</v>
      </c>
      <c r="TZ23" s="1">
        <v>120</v>
      </c>
      <c r="UA23" s="394">
        <v>13678</v>
      </c>
      <c r="UB23" s="26">
        <v>1003.80010038001</v>
      </c>
      <c r="UC23" s="27">
        <v>844.41508018391255</v>
      </c>
      <c r="UD23" s="27">
        <v>1184.5234846258768</v>
      </c>
      <c r="UE23" s="3">
        <v>140</v>
      </c>
      <c r="UF23" s="394">
        <v>13947</v>
      </c>
      <c r="UG23" s="26">
        <v>1063.1511800978099</v>
      </c>
      <c r="UH23" s="27">
        <v>899.82395138737593</v>
      </c>
      <c r="UI23" s="27">
        <v>1247.5523856905131</v>
      </c>
      <c r="UJ23" s="3">
        <v>150</v>
      </c>
      <c r="UK23" s="394">
        <v>14109</v>
      </c>
      <c r="UL23" s="26">
        <v>733.27222731439053</v>
      </c>
      <c r="UM23" s="27">
        <v>540.65705504862876</v>
      </c>
      <c r="UN23" s="27">
        <v>972.2125906221703</v>
      </c>
      <c r="UO23" s="3">
        <v>48</v>
      </c>
      <c r="UP23" s="394">
        <v>6546</v>
      </c>
      <c r="UQ23" s="26">
        <v>881.72696868349044</v>
      </c>
      <c r="UR23" s="27">
        <v>669.53225418439877</v>
      </c>
      <c r="US23" s="27">
        <v>1139.8365725858098</v>
      </c>
      <c r="UT23" s="3">
        <v>58</v>
      </c>
      <c r="UU23" s="394">
        <v>6578</v>
      </c>
      <c r="UV23" s="26">
        <v>1115.4074955383701</v>
      </c>
      <c r="UW23" s="27">
        <v>877.33875225240126</v>
      </c>
      <c r="UX23" s="27">
        <v>1398.1729543252939</v>
      </c>
      <c r="UY23" s="3">
        <v>75</v>
      </c>
      <c r="UZ23" s="394">
        <v>6724</v>
      </c>
      <c r="VA23" s="26">
        <v>1218.9748861800558</v>
      </c>
      <c r="VB23" s="27">
        <v>970.90669258045364</v>
      </c>
      <c r="VC23" s="27">
        <v>1511.1027727605533</v>
      </c>
      <c r="VD23" s="3">
        <v>83</v>
      </c>
      <c r="VE23" s="394">
        <v>6809</v>
      </c>
      <c r="VF23" s="26">
        <v>1340.9124034397319</v>
      </c>
      <c r="VG23" s="27">
        <v>1080.9646518913046</v>
      </c>
      <c r="VH23" s="27">
        <v>1644.5100277171855</v>
      </c>
      <c r="VI23" s="3">
        <v>92</v>
      </c>
      <c r="VJ23" s="394">
        <v>6861</v>
      </c>
      <c r="VK23" s="26">
        <v>498.36252313825997</v>
      </c>
      <c r="VL23" s="27">
        <v>347.12775740452452</v>
      </c>
      <c r="VM23" s="27">
        <v>693.10162849328026</v>
      </c>
      <c r="VN23" s="3">
        <v>35</v>
      </c>
      <c r="VO23" s="394">
        <v>7023</v>
      </c>
      <c r="VP23" s="26">
        <v>503.30744895024446</v>
      </c>
      <c r="VQ23" s="27">
        <v>350.57207941500945</v>
      </c>
      <c r="VR23" s="27">
        <v>699.97882325399871</v>
      </c>
      <c r="VS23" s="3">
        <v>35</v>
      </c>
      <c r="VT23" s="394">
        <v>6954</v>
      </c>
      <c r="VU23" s="26">
        <v>647.10957722174282</v>
      </c>
      <c r="VV23" s="27">
        <v>472.00616606606923</v>
      </c>
      <c r="VW23" s="27">
        <v>865.88352742247355</v>
      </c>
      <c r="VX23" s="3">
        <v>45</v>
      </c>
      <c r="VY23" s="394">
        <v>6954</v>
      </c>
      <c r="VZ23" s="26">
        <v>798.5430092462874</v>
      </c>
      <c r="WA23" s="27">
        <v>604.80867698129373</v>
      </c>
      <c r="WB23" s="27">
        <v>1034.6050911034297</v>
      </c>
      <c r="WC23" s="3">
        <v>57</v>
      </c>
      <c r="WD23" s="394">
        <v>7138</v>
      </c>
      <c r="WE23" s="26">
        <v>800.22075055187634</v>
      </c>
      <c r="WF23" s="27">
        <v>607.64116556635963</v>
      </c>
      <c r="WG23" s="27">
        <v>1034.4708849985454</v>
      </c>
      <c r="WH23" s="3">
        <v>58</v>
      </c>
      <c r="WI23" s="394">
        <v>7248</v>
      </c>
      <c r="WJ23" s="25" t="s">
        <v>576</v>
      </c>
      <c r="WK23" s="1" t="s">
        <v>576</v>
      </c>
      <c r="WL23" s="1" t="s">
        <v>576</v>
      </c>
      <c r="WM23" s="1" t="s">
        <v>576</v>
      </c>
      <c r="WN23" s="1" t="s">
        <v>576</v>
      </c>
      <c r="WO23" s="1" t="s">
        <v>576</v>
      </c>
      <c r="WP23" s="1" t="s">
        <v>576</v>
      </c>
      <c r="WQ23" s="1" t="s">
        <v>576</v>
      </c>
      <c r="WR23" s="1" t="s">
        <v>576</v>
      </c>
      <c r="WS23" s="1" t="s">
        <v>576</v>
      </c>
      <c r="WT23" s="1" t="s">
        <v>576</v>
      </c>
      <c r="WU23" s="1" t="s">
        <v>576</v>
      </c>
      <c r="WV23" s="1" t="s">
        <v>576</v>
      </c>
      <c r="WW23" s="1" t="s">
        <v>576</v>
      </c>
      <c r="WX23" s="1" t="s">
        <v>576</v>
      </c>
      <c r="WY23" s="1" t="s">
        <v>576</v>
      </c>
      <c r="WZ23" s="1" t="s">
        <v>576</v>
      </c>
      <c r="XA23" s="1" t="s">
        <v>576</v>
      </c>
      <c r="XB23" s="1" t="s">
        <v>576</v>
      </c>
      <c r="XC23" s="1" t="s">
        <v>576</v>
      </c>
      <c r="XD23" s="1" t="s">
        <v>576</v>
      </c>
      <c r="XE23" s="1" t="s">
        <v>576</v>
      </c>
      <c r="XF23" s="1" t="s">
        <v>576</v>
      </c>
      <c r="XG23" s="1" t="s">
        <v>576</v>
      </c>
      <c r="XH23" s="1" t="s">
        <v>576</v>
      </c>
      <c r="XI23" s="1" t="s">
        <v>576</v>
      </c>
      <c r="XJ23" s="1" t="s">
        <v>576</v>
      </c>
      <c r="XK23" s="1" t="s">
        <v>576</v>
      </c>
      <c r="XL23" s="1" t="s">
        <v>576</v>
      </c>
      <c r="XM23" s="394" t="s">
        <v>576</v>
      </c>
      <c r="XN23" s="22">
        <v>41.023477149923224</v>
      </c>
      <c r="XO23" s="27">
        <v>28.574354938077708</v>
      </c>
      <c r="XP23" s="27">
        <v>57.053725950376915</v>
      </c>
      <c r="XQ23" s="6">
        <v>35</v>
      </c>
      <c r="XR23" s="6">
        <v>85317</v>
      </c>
      <c r="XS23" s="22">
        <v>37.664340108991183</v>
      </c>
      <c r="XT23" s="27">
        <v>25.76238075268013</v>
      </c>
      <c r="XU23" s="27">
        <v>53.170810229894265</v>
      </c>
      <c r="XV23" s="6">
        <v>32</v>
      </c>
      <c r="XW23" s="6">
        <v>84961</v>
      </c>
      <c r="XX23" s="22">
        <v>40.177727358668932</v>
      </c>
      <c r="XY23" s="27">
        <v>27.8242441678156</v>
      </c>
      <c r="XZ23" s="27">
        <v>56.144346869922366</v>
      </c>
      <c r="YA23" s="6">
        <v>34</v>
      </c>
      <c r="YB23" s="6">
        <v>84624</v>
      </c>
      <c r="YC23" s="22">
        <v>42.719322186754638</v>
      </c>
      <c r="YD23" s="27">
        <v>29.920088069816703</v>
      </c>
      <c r="YE23" s="27">
        <v>59.141548681321197</v>
      </c>
      <c r="YF23" s="6">
        <v>36</v>
      </c>
      <c r="YG23" s="6">
        <v>84271</v>
      </c>
      <c r="YH23" s="22">
        <v>47.450147688584678</v>
      </c>
      <c r="YI23" s="27">
        <v>33.899081177462328</v>
      </c>
      <c r="YJ23" s="27">
        <v>64.613633570960602</v>
      </c>
      <c r="YK23" s="6">
        <v>40</v>
      </c>
      <c r="YL23" s="6">
        <v>84299</v>
      </c>
      <c r="YM23" s="22">
        <v>40.339803521427555</v>
      </c>
      <c r="YN23" s="27">
        <v>27.936486622101793</v>
      </c>
      <c r="YO23" s="27">
        <v>56.370832062079508</v>
      </c>
      <c r="YP23" s="6">
        <v>34</v>
      </c>
      <c r="YQ23" s="6">
        <v>84284</v>
      </c>
      <c r="YR23" s="22">
        <v>31.967795406109399</v>
      </c>
      <c r="YS23" s="27">
        <v>21.066978607346407</v>
      </c>
      <c r="YT23" s="27">
        <v>46.511463941702686</v>
      </c>
      <c r="YU23" s="6">
        <v>27</v>
      </c>
      <c r="YV23" s="6">
        <v>84460</v>
      </c>
      <c r="YW23" s="37">
        <v>28.271215191066293</v>
      </c>
      <c r="YX23" s="27">
        <v>18.113901020928314</v>
      </c>
      <c r="YY23" s="27">
        <v>42.065327231957312</v>
      </c>
      <c r="YZ23" s="6">
        <v>24</v>
      </c>
      <c r="ZA23" s="966">
        <v>84892</v>
      </c>
      <c r="ZB23" s="901">
        <v>16117</v>
      </c>
      <c r="ZC23" s="906">
        <v>4.2000000000000003E-2</v>
      </c>
      <c r="ZD23" s="906">
        <v>3.6000000000000004E-2</v>
      </c>
      <c r="ZE23" s="906">
        <v>6.0000000000000001E-3</v>
      </c>
      <c r="ZF23" s="901">
        <v>1366</v>
      </c>
      <c r="ZG23" s="906">
        <v>8.5000000000000006E-2</v>
      </c>
      <c r="ZH23" s="901">
        <v>15781</v>
      </c>
      <c r="ZI23" s="906">
        <v>4.0999999999999995E-2</v>
      </c>
      <c r="ZJ23" s="906">
        <v>3.5000000000000003E-2</v>
      </c>
      <c r="ZK23" s="906">
        <v>6.0000000000000001E-3</v>
      </c>
      <c r="ZL23" s="901">
        <v>430</v>
      </c>
      <c r="ZM23" s="900">
        <v>2.7247956403269755E-2</v>
      </c>
      <c r="ZN23" s="901">
        <v>15585</v>
      </c>
      <c r="ZO23" s="906">
        <v>3.9168305593669447E-2</v>
      </c>
      <c r="ZP23" s="906">
        <v>3.364710898267461E-2</v>
      </c>
      <c r="ZQ23" s="906">
        <v>5.5211966109948388E-3</v>
      </c>
      <c r="ZR23" s="901">
        <v>408</v>
      </c>
      <c r="ZS23" s="906">
        <v>2.6179018286814244E-2</v>
      </c>
      <c r="ZT23" s="901">
        <v>15332</v>
      </c>
      <c r="ZU23" s="906">
        <v>4.5999999999999999E-2</v>
      </c>
      <c r="ZV23" s="906">
        <v>4.2000000000000003E-2</v>
      </c>
      <c r="ZW23" s="906">
        <v>5.0000000000000001E-3</v>
      </c>
      <c r="ZX23" s="901">
        <v>526</v>
      </c>
      <c r="ZY23" s="906">
        <v>3.4000000000000002E-2</v>
      </c>
      <c r="ZZ23" s="901">
        <v>15254</v>
      </c>
      <c r="AAA23" s="906">
        <v>4.5809917666937622E-2</v>
      </c>
      <c r="AAB23" s="906">
        <v>4.1597745149160634E-2</v>
      </c>
      <c r="AAC23" s="906">
        <v>4.2121725177769864E-3</v>
      </c>
      <c r="AAD23" s="901">
        <v>609</v>
      </c>
      <c r="AAE23" s="906">
        <v>3.9923954372623575E-2</v>
      </c>
      <c r="AAF23" s="901">
        <v>15178</v>
      </c>
      <c r="AAG23" s="906">
        <v>4.4242000310883128E-2</v>
      </c>
      <c r="AAH23" s="906">
        <v>4.4649479270757004E-3</v>
      </c>
      <c r="AAI23" s="906">
        <v>4.8706948237958833E-2</v>
      </c>
      <c r="AAJ23" s="901">
        <v>597</v>
      </c>
      <c r="AAK23" s="965">
        <v>3.9333245486888921E-2</v>
      </c>
      <c r="AAL23" s="997">
        <v>8.1000000000000003E-2</v>
      </c>
      <c r="AAM23" s="997">
        <v>1.2999999999999999E-2</v>
      </c>
      <c r="AAN23" s="997">
        <v>0.14799999999999999</v>
      </c>
      <c r="AAO23" s="998">
        <v>1.9</v>
      </c>
      <c r="AAP23" s="998">
        <v>1</v>
      </c>
      <c r="AAQ23" s="998">
        <v>2.8000000000000003</v>
      </c>
      <c r="AAR23" s="727">
        <v>0.13300000000000001</v>
      </c>
      <c r="AAS23" s="727">
        <v>6.5100000000000005E-2</v>
      </c>
      <c r="AAT23" s="727">
        <v>0.2019</v>
      </c>
      <c r="AAU23" s="998">
        <v>3.11</v>
      </c>
      <c r="AAV23" s="998">
        <v>0.83</v>
      </c>
      <c r="AAW23" s="999">
        <v>5.4</v>
      </c>
      <c r="AAX23" s="953">
        <v>0.82052770466184</v>
      </c>
      <c r="AAY23" s="961">
        <v>0.75432051502698005</v>
      </c>
      <c r="AAZ23" s="560">
        <v>0.88673489429669994</v>
      </c>
      <c r="ABA23" s="13">
        <v>105</v>
      </c>
      <c r="ABB23" s="13">
        <v>128</v>
      </c>
      <c r="ABC23" s="43">
        <v>0.91925248419150807</v>
      </c>
      <c r="ABD23" s="961">
        <v>0.85207533679482395</v>
      </c>
      <c r="ABE23" s="560">
        <v>0.98642963158819297</v>
      </c>
      <c r="ABF23" s="13">
        <v>54</v>
      </c>
      <c r="ABG23" s="13">
        <v>59</v>
      </c>
      <c r="ABH23" s="935">
        <v>0.86650625275358395</v>
      </c>
      <c r="ABI23" s="935">
        <v>0.79810327171659101</v>
      </c>
      <c r="ABJ23" s="935">
        <v>0.934909233790576</v>
      </c>
      <c r="ABK23" s="29">
        <v>74</v>
      </c>
      <c r="ABL23" s="1055">
        <v>86</v>
      </c>
      <c r="ABM23" s="1005">
        <v>0.45112456174375098</v>
      </c>
      <c r="ABN23" s="1005">
        <v>0.309794085990024</v>
      </c>
      <c r="ABO23" s="1005">
        <v>0.59245503749747896</v>
      </c>
      <c r="ABP23" s="935">
        <v>0.73936006008091093</v>
      </c>
      <c r="ABQ23" s="935">
        <v>0.66992332735887405</v>
      </c>
      <c r="ABR23" s="935">
        <v>0.80879679280294792</v>
      </c>
      <c r="ABS23" s="29">
        <v>114</v>
      </c>
      <c r="ABT23" s="1055">
        <v>155</v>
      </c>
      <c r="ABU23" s="1019" t="s">
        <v>1409</v>
      </c>
      <c r="ABV23" s="29" t="s">
        <v>770</v>
      </c>
      <c r="ABW23" s="29" t="s">
        <v>770</v>
      </c>
      <c r="ABX23" s="29" t="s">
        <v>770</v>
      </c>
      <c r="ABY23" s="29" t="s">
        <v>770</v>
      </c>
      <c r="ABZ23" s="29" t="s">
        <v>770</v>
      </c>
      <c r="ACA23" s="29" t="s">
        <v>770</v>
      </c>
      <c r="ACB23" s="29" t="s">
        <v>770</v>
      </c>
      <c r="ACC23" s="29" t="s">
        <v>770</v>
      </c>
      <c r="ACD23" s="29" t="s">
        <v>770</v>
      </c>
      <c r="ACE23" s="29" t="s">
        <v>770</v>
      </c>
      <c r="ACF23" s="2074" t="s">
        <v>1409</v>
      </c>
      <c r="ACG23" s="29" t="s">
        <v>576</v>
      </c>
      <c r="ACH23" s="29" t="s">
        <v>576</v>
      </c>
      <c r="ACI23" s="29" t="s">
        <v>576</v>
      </c>
      <c r="ACJ23" s="29" t="s">
        <v>576</v>
      </c>
      <c r="ACK23" s="29" t="s">
        <v>576</v>
      </c>
      <c r="ACL23" s="29" t="s">
        <v>576</v>
      </c>
      <c r="ACM23" s="29" t="s">
        <v>576</v>
      </c>
      <c r="ACN23" s="29" t="s">
        <v>576</v>
      </c>
      <c r="ACO23" s="29" t="s">
        <v>576</v>
      </c>
      <c r="ACP23" s="29" t="s">
        <v>576</v>
      </c>
      <c r="ACQ23" s="29" t="s">
        <v>576</v>
      </c>
      <c r="ACR23" s="29" t="s">
        <v>576</v>
      </c>
      <c r="ACS23" s="29" t="s">
        <v>576</v>
      </c>
      <c r="ACT23" s="29" t="s">
        <v>576</v>
      </c>
      <c r="ACU23" s="29" t="s">
        <v>576</v>
      </c>
      <c r="ACV23" s="29" t="s">
        <v>576</v>
      </c>
      <c r="ACW23" s="29" t="s">
        <v>576</v>
      </c>
      <c r="ACX23" s="29" t="s">
        <v>576</v>
      </c>
      <c r="ACY23" s="29" t="s">
        <v>576</v>
      </c>
      <c r="ACZ23" s="1055" t="s">
        <v>576</v>
      </c>
      <c r="ADA23" s="29" t="s">
        <v>576</v>
      </c>
      <c r="ADB23" s="29" t="s">
        <v>576</v>
      </c>
      <c r="ADC23" s="29" t="s">
        <v>576</v>
      </c>
      <c r="ADD23" s="29" t="s">
        <v>576</v>
      </c>
      <c r="ADE23" s="29" t="s">
        <v>576</v>
      </c>
      <c r="ADF23" s="29" t="s">
        <v>576</v>
      </c>
      <c r="ADG23" s="29" t="s">
        <v>576</v>
      </c>
      <c r="ADH23" s="29" t="s">
        <v>576</v>
      </c>
      <c r="ADI23" s="29" t="s">
        <v>576</v>
      </c>
      <c r="ADJ23" s="29" t="s">
        <v>576</v>
      </c>
      <c r="ADK23" s="29" t="s">
        <v>576</v>
      </c>
      <c r="ADL23" s="29" t="s">
        <v>576</v>
      </c>
      <c r="ADM23" s="29" t="s">
        <v>576</v>
      </c>
      <c r="ADN23" s="29" t="s">
        <v>576</v>
      </c>
      <c r="ADO23" s="916" t="s">
        <v>576</v>
      </c>
      <c r="ADP23" s="916" t="s">
        <v>576</v>
      </c>
      <c r="ADQ23" s="916" t="s">
        <v>576</v>
      </c>
      <c r="ADR23" s="916" t="s">
        <v>576</v>
      </c>
      <c r="ADS23" s="916" t="s">
        <v>576</v>
      </c>
      <c r="ADT23" s="1055" t="s">
        <v>576</v>
      </c>
      <c r="ADU23" s="29" t="s">
        <v>576</v>
      </c>
      <c r="ADV23" s="29" t="s">
        <v>576</v>
      </c>
      <c r="ADW23" s="29" t="s">
        <v>576</v>
      </c>
      <c r="ADX23" s="29" t="s">
        <v>576</v>
      </c>
      <c r="ADY23" s="29" t="s">
        <v>576</v>
      </c>
      <c r="ADZ23" s="29" t="s">
        <v>576</v>
      </c>
      <c r="AEA23" s="29" t="s">
        <v>576</v>
      </c>
      <c r="AEB23" s="29" t="s">
        <v>576</v>
      </c>
      <c r="AEC23" s="29" t="s">
        <v>576</v>
      </c>
      <c r="AED23" s="29" t="s">
        <v>576</v>
      </c>
      <c r="AEE23" s="29" t="s">
        <v>576</v>
      </c>
      <c r="AEF23" s="29" t="s">
        <v>576</v>
      </c>
      <c r="AEG23" s="29" t="s">
        <v>576</v>
      </c>
      <c r="AEH23" s="29" t="s">
        <v>576</v>
      </c>
      <c r="AEI23" s="916" t="s">
        <v>576</v>
      </c>
      <c r="AEJ23" s="916" t="s">
        <v>576</v>
      </c>
      <c r="AEK23" s="916" t="s">
        <v>576</v>
      </c>
      <c r="AEL23" s="916" t="s">
        <v>576</v>
      </c>
      <c r="AEM23" s="916" t="s">
        <v>576</v>
      </c>
      <c r="AEN23" s="1055" t="s">
        <v>576</v>
      </c>
      <c r="AEO23" s="29" t="s">
        <v>576</v>
      </c>
      <c r="AEP23" s="29" t="s">
        <v>576</v>
      </c>
      <c r="AEQ23" s="29" t="s">
        <v>576</v>
      </c>
      <c r="AER23" s="10" t="s">
        <v>576</v>
      </c>
      <c r="AES23" s="29" t="s">
        <v>576</v>
      </c>
      <c r="AET23" s="29" t="s">
        <v>576</v>
      </c>
      <c r="AEU23" s="29" t="s">
        <v>576</v>
      </c>
      <c r="AEV23" s="29" t="s">
        <v>576</v>
      </c>
      <c r="AEW23" s="29" t="s">
        <v>576</v>
      </c>
      <c r="AEX23" s="29" t="s">
        <v>576</v>
      </c>
      <c r="AEY23" s="29" t="s">
        <v>576</v>
      </c>
      <c r="AEZ23" s="29" t="s">
        <v>576</v>
      </c>
      <c r="AFA23" s="29" t="s">
        <v>576</v>
      </c>
      <c r="AFB23" s="29" t="s">
        <v>576</v>
      </c>
      <c r="AFC23" s="29" t="s">
        <v>576</v>
      </c>
      <c r="AFD23" s="29" t="s">
        <v>576</v>
      </c>
      <c r="AFE23" s="29" t="s">
        <v>576</v>
      </c>
      <c r="AFF23" s="29" t="s">
        <v>576</v>
      </c>
      <c r="AFG23" s="29" t="s">
        <v>576</v>
      </c>
      <c r="AFH23" s="29" t="s">
        <v>576</v>
      </c>
      <c r="AFI23" s="29" t="s">
        <v>576</v>
      </c>
      <c r="AFJ23" s="29" t="s">
        <v>576</v>
      </c>
      <c r="AFK23" s="29" t="s">
        <v>576</v>
      </c>
      <c r="AFL23" s="29" t="s">
        <v>576</v>
      </c>
      <c r="AFM23" s="29" t="s">
        <v>576</v>
      </c>
      <c r="AFN23" s="29" t="s">
        <v>576</v>
      </c>
      <c r="AFO23" s="29" t="s">
        <v>576</v>
      </c>
      <c r="AFP23" s="29" t="s">
        <v>576</v>
      </c>
      <c r="AFQ23" s="29" t="s">
        <v>576</v>
      </c>
      <c r="AFR23" s="29" t="s">
        <v>576</v>
      </c>
      <c r="AFS23" s="29" t="s">
        <v>576</v>
      </c>
      <c r="AFT23" s="875" t="s">
        <v>576</v>
      </c>
      <c r="AFU23" s="875" t="s">
        <v>576</v>
      </c>
      <c r="AFV23" s="875" t="s">
        <v>576</v>
      </c>
      <c r="AFW23" s="875" t="s">
        <v>576</v>
      </c>
      <c r="AFX23" s="1055" t="s">
        <v>576</v>
      </c>
      <c r="AFY23" s="21">
        <v>0.19876543209876543</v>
      </c>
      <c r="AFZ23" s="21">
        <v>0.17273292388755859</v>
      </c>
      <c r="AGA23" s="21">
        <v>0.22764168874628077</v>
      </c>
      <c r="AGB23" s="1">
        <v>161</v>
      </c>
      <c r="AGC23" s="1">
        <v>810</v>
      </c>
      <c r="AGD23" s="21">
        <v>0.18062200956937799</v>
      </c>
      <c r="AGE23" s="21">
        <v>0.15602369460027082</v>
      </c>
      <c r="AGF23" s="21">
        <v>0.20814201263947046</v>
      </c>
      <c r="AGG23" s="1">
        <v>151</v>
      </c>
      <c r="AGH23" s="914">
        <v>836</v>
      </c>
      <c r="AGI23" s="919">
        <v>0.18329177057356608</v>
      </c>
      <c r="AGJ23" s="919">
        <v>0.1580455516916347</v>
      </c>
      <c r="AGK23" s="919">
        <v>0.21155749560822645</v>
      </c>
      <c r="AGL23" s="914">
        <v>147</v>
      </c>
      <c r="AGM23" s="913">
        <v>802</v>
      </c>
      <c r="AGN23" s="28" t="s">
        <v>576</v>
      </c>
      <c r="AGO23" s="29" t="s">
        <v>576</v>
      </c>
      <c r="AGP23" s="29" t="s">
        <v>576</v>
      </c>
      <c r="AGQ23" s="29" t="s">
        <v>576</v>
      </c>
      <c r="AGR23" s="29" t="s">
        <v>576</v>
      </c>
      <c r="AGS23" s="29" t="s">
        <v>576</v>
      </c>
      <c r="AGT23" s="29" t="s">
        <v>576</v>
      </c>
      <c r="AGU23" s="29" t="s">
        <v>576</v>
      </c>
      <c r="AGV23" s="29" t="s">
        <v>576</v>
      </c>
      <c r="AGW23" s="29" t="s">
        <v>576</v>
      </c>
      <c r="AGX23" s="29" t="s">
        <v>576</v>
      </c>
      <c r="AGY23" s="29" t="s">
        <v>576</v>
      </c>
      <c r="AGZ23" s="29" t="s">
        <v>576</v>
      </c>
      <c r="AHA23" s="29" t="s">
        <v>576</v>
      </c>
      <c r="AHB23" s="1055" t="s">
        <v>576</v>
      </c>
      <c r="AHC23" s="24">
        <v>10068</v>
      </c>
      <c r="AHD23" s="24">
        <v>989</v>
      </c>
      <c r="AHE23" s="21">
        <v>9.8232022248708778E-2</v>
      </c>
      <c r="AHF23" s="32">
        <v>1305480</v>
      </c>
      <c r="AHG23" s="24">
        <v>7096.0000000000018</v>
      </c>
      <c r="AHH23" s="24">
        <v>814</v>
      </c>
      <c r="AHI23" s="21">
        <v>0.11471251409244641</v>
      </c>
      <c r="AHJ23" s="32">
        <v>761090</v>
      </c>
      <c r="AHK23" s="24">
        <v>17164</v>
      </c>
      <c r="AHL23" s="24">
        <v>1803</v>
      </c>
      <c r="AHM23" s="21">
        <v>0.10504544395245863</v>
      </c>
      <c r="AHN23" s="1181">
        <v>2066570</v>
      </c>
      <c r="AHO23" s="65">
        <f t="shared" si="10"/>
        <v>2</v>
      </c>
      <c r="AHP23" s="1177" t="str">
        <f t="shared" si="10"/>
        <v>-</v>
      </c>
      <c r="AHQ23" s="65">
        <f t="shared" si="10"/>
        <v>5</v>
      </c>
      <c r="AHR23" s="1177">
        <f t="shared" si="10"/>
        <v>1.9</v>
      </c>
      <c r="AHS23" s="65">
        <f t="shared" si="10"/>
        <v>10</v>
      </c>
      <c r="AHT23" s="1178">
        <f t="shared" si="10"/>
        <v>3.9</v>
      </c>
      <c r="AHU23" s="370">
        <v>207</v>
      </c>
      <c r="AHV23" s="370">
        <v>95</v>
      </c>
      <c r="AHW23" s="352">
        <v>448.12910235846493</v>
      </c>
      <c r="AHX23" s="352">
        <v>361.02583444569382</v>
      </c>
      <c r="AHY23" s="352">
        <v>549.60564713024394</v>
      </c>
      <c r="AHZ23" s="2064" t="s">
        <v>770</v>
      </c>
      <c r="AIA23" s="370">
        <v>264</v>
      </c>
      <c r="AIB23" s="370">
        <v>100</v>
      </c>
      <c r="AIC23" s="372">
        <v>458.48355120362379</v>
      </c>
      <c r="AID23" s="372">
        <v>371.43705016378908</v>
      </c>
      <c r="AIE23" s="372">
        <v>559.49964073695719</v>
      </c>
      <c r="AIF23" s="1069" t="s">
        <v>2154</v>
      </c>
      <c r="AIG23" s="370">
        <v>192</v>
      </c>
      <c r="AIH23" s="370">
        <v>69</v>
      </c>
      <c r="AII23" s="372">
        <v>330.11527059947514</v>
      </c>
      <c r="AIJ23" s="372">
        <v>255.24108864383314</v>
      </c>
      <c r="AIK23" s="471">
        <v>419.70641918797185</v>
      </c>
      <c r="AIL23" s="1069" t="s">
        <v>2154</v>
      </c>
      <c r="AIM23" s="370">
        <v>54</v>
      </c>
      <c r="AIN23" s="365">
        <v>85582</v>
      </c>
      <c r="AIO23" s="372">
        <v>63.097380290247948</v>
      </c>
      <c r="AIP23" s="372">
        <v>29.857259967427762</v>
      </c>
      <c r="AIQ23" s="1069">
        <v>82.328394281169764</v>
      </c>
      <c r="AIR23" s="370">
        <v>70</v>
      </c>
      <c r="AIS23" s="360">
        <v>97.601784699999996</v>
      </c>
      <c r="AIT23" s="360">
        <v>76.082126200000005</v>
      </c>
      <c r="AIU23" s="360">
        <v>123.315763</v>
      </c>
      <c r="AIV23" s="370">
        <v>58</v>
      </c>
      <c r="AIW23" s="370">
        <v>69</v>
      </c>
      <c r="AIX23" s="370">
        <v>99</v>
      </c>
      <c r="AIY23" s="370">
        <v>88</v>
      </c>
      <c r="AIZ23" s="370">
        <v>197</v>
      </c>
      <c r="AJA23" s="372">
        <v>85.373781148429046</v>
      </c>
      <c r="AJB23" s="372">
        <v>73.867666513317914</v>
      </c>
      <c r="AJC23" s="372">
        <v>98.16413341612855</v>
      </c>
      <c r="AJD23" s="370">
        <v>187</v>
      </c>
      <c r="AJE23" s="372">
        <v>136.71589413656969</v>
      </c>
      <c r="AJF23" s="372">
        <v>117.82222933541424</v>
      </c>
      <c r="AJG23" s="372">
        <v>157.77740460375819</v>
      </c>
      <c r="AJH23" s="370">
        <v>1875</v>
      </c>
      <c r="AJI23" s="1071">
        <v>0.20480000000000001</v>
      </c>
      <c r="AJJ23" s="370">
        <v>91</v>
      </c>
      <c r="AJK23" s="360">
        <v>127.8449</v>
      </c>
      <c r="AJL23" s="360">
        <v>102.929937</v>
      </c>
      <c r="AJM23" s="360">
        <v>156.96686500000001</v>
      </c>
      <c r="AJN23" s="370">
        <v>78</v>
      </c>
      <c r="AJO23" s="370">
        <v>91</v>
      </c>
      <c r="AJP23" s="370">
        <v>126</v>
      </c>
      <c r="AJQ23" s="370">
        <v>83</v>
      </c>
      <c r="AJR23" s="370">
        <v>260</v>
      </c>
      <c r="AJS23" s="372">
        <v>112.00137847850435</v>
      </c>
      <c r="AJT23" s="372">
        <v>98.799895498018969</v>
      </c>
      <c r="AJU23" s="372">
        <v>126.4755935609687</v>
      </c>
      <c r="AJV23" s="370">
        <v>209</v>
      </c>
      <c r="AJW23" s="372">
        <v>149.85301498530151</v>
      </c>
      <c r="AJX23" s="372">
        <v>130.22430583334423</v>
      </c>
      <c r="AJY23" s="372">
        <v>171.60504012155474</v>
      </c>
      <c r="AJZ23" s="370">
        <v>2068</v>
      </c>
      <c r="AKA23" s="1071">
        <v>0.22678916827852999</v>
      </c>
      <c r="AKB23" s="370">
        <v>69</v>
      </c>
      <c r="AKC23" s="360">
        <v>96.288026793190056</v>
      </c>
      <c r="AKD23" s="381">
        <v>74.917832203244259</v>
      </c>
      <c r="AKE23" s="381">
        <v>121.85866047313044</v>
      </c>
      <c r="AKF23" s="370">
        <v>83</v>
      </c>
      <c r="AKG23" s="370">
        <v>76</v>
      </c>
      <c r="AKH23" s="370">
        <v>124</v>
      </c>
      <c r="AKI23" s="370">
        <v>106</v>
      </c>
      <c r="AKJ23" s="370">
        <v>228</v>
      </c>
      <c r="AKK23" s="372">
        <v>96.930533117932143</v>
      </c>
      <c r="AKL23" s="372">
        <v>84.756153835895162</v>
      </c>
      <c r="AKM23" s="372">
        <v>110.36269813153065</v>
      </c>
      <c r="AKN23" s="370">
        <v>230</v>
      </c>
      <c r="AKO23" s="372">
        <v>163.0165142816642</v>
      </c>
      <c r="AKP23" s="372">
        <v>142.62801034177596</v>
      </c>
      <c r="AKQ23" s="372">
        <v>185.50175547645509</v>
      </c>
      <c r="AKR23" s="370">
        <v>2175</v>
      </c>
      <c r="AKS23" s="1071">
        <v>0.21057471264367816</v>
      </c>
      <c r="AKT23" s="370">
        <v>38</v>
      </c>
      <c r="AKU23" s="66">
        <v>29826</v>
      </c>
      <c r="AKV23" s="372">
        <v>127.40561925836519</v>
      </c>
      <c r="AKW23" s="372">
        <v>90.159798984765445</v>
      </c>
      <c r="AKX23" s="1069">
        <v>174.87416656360094</v>
      </c>
      <c r="AKY23" s="732" t="s">
        <v>576</v>
      </c>
      <c r="AKZ23" s="1164" t="s">
        <v>576</v>
      </c>
      <c r="ALA23" s="1165" t="s">
        <v>576</v>
      </c>
      <c r="ALB23" s="1165" t="s">
        <v>576</v>
      </c>
      <c r="ALC23" s="725" t="s">
        <v>576</v>
      </c>
      <c r="ALD23" s="1158" t="s">
        <v>576</v>
      </c>
      <c r="ALE23" s="1164" t="s">
        <v>576</v>
      </c>
      <c r="ALF23" s="1165" t="s">
        <v>576</v>
      </c>
      <c r="ALG23" s="1165" t="s">
        <v>576</v>
      </c>
      <c r="ALH23" s="1070" t="s">
        <v>576</v>
      </c>
      <c r="ALI23" s="1158" t="s">
        <v>576</v>
      </c>
      <c r="ALJ23" s="1158" t="s">
        <v>576</v>
      </c>
      <c r="ALK23" s="1165" t="s">
        <v>576</v>
      </c>
      <c r="ALL23" s="1165" t="s">
        <v>576</v>
      </c>
      <c r="ALM23" s="1070" t="s">
        <v>576</v>
      </c>
      <c r="ALN23" s="1158" t="s">
        <v>576</v>
      </c>
      <c r="ALO23" s="1164" t="s">
        <v>576</v>
      </c>
      <c r="ALP23" s="1165" t="s">
        <v>576</v>
      </c>
      <c r="ALQ23" s="1165" t="s">
        <v>576</v>
      </c>
      <c r="ALR23" s="1070" t="s">
        <v>576</v>
      </c>
      <c r="ALS23" s="736" t="s">
        <v>576</v>
      </c>
      <c r="ALT23" s="736" t="s">
        <v>576</v>
      </c>
      <c r="ALU23" s="743" t="s">
        <v>576</v>
      </c>
      <c r="ALV23" s="743" t="s">
        <v>576</v>
      </c>
      <c r="ALW23" s="1070" t="s">
        <v>576</v>
      </c>
      <c r="ALX23" s="736" t="s">
        <v>576</v>
      </c>
      <c r="ALY23" s="726" t="s">
        <v>576</v>
      </c>
      <c r="ALZ23" s="743" t="s">
        <v>576</v>
      </c>
      <c r="AMA23" s="743" t="s">
        <v>576</v>
      </c>
      <c r="AMB23" s="1070" t="s">
        <v>576</v>
      </c>
      <c r="AMC23" s="736" t="s">
        <v>576</v>
      </c>
      <c r="AMD23" s="726" t="s">
        <v>576</v>
      </c>
      <c r="AME23" s="743" t="s">
        <v>576</v>
      </c>
      <c r="AMF23" s="743" t="s">
        <v>576</v>
      </c>
      <c r="AMG23" s="1070" t="s">
        <v>576</v>
      </c>
      <c r="AMH23" s="736" t="s">
        <v>576</v>
      </c>
      <c r="AMI23" s="736" t="s">
        <v>576</v>
      </c>
      <c r="AMJ23" s="743" t="s">
        <v>576</v>
      </c>
      <c r="AMK23" s="743" t="s">
        <v>576</v>
      </c>
      <c r="AML23" s="1070" t="s">
        <v>576</v>
      </c>
      <c r="AMM23" s="370">
        <v>10</v>
      </c>
      <c r="AMN23" s="370">
        <v>14</v>
      </c>
      <c r="AMO23" s="370">
        <v>38</v>
      </c>
      <c r="AMP23" s="370">
        <v>26</v>
      </c>
      <c r="AMQ23" s="370">
        <v>88</v>
      </c>
      <c r="AMR23" s="66">
        <v>31589</v>
      </c>
      <c r="AMS23" s="2069">
        <f t="shared" si="4"/>
        <v>2.7857798600778752E-3</v>
      </c>
      <c r="AMT23" s="370">
        <v>10</v>
      </c>
      <c r="AMU23" s="370">
        <v>11</v>
      </c>
      <c r="AMV23" s="370">
        <v>24</v>
      </c>
      <c r="AMW23" s="370">
        <v>20</v>
      </c>
      <c r="AMX23" s="370">
        <v>65</v>
      </c>
      <c r="AMY23" s="365">
        <v>31260</v>
      </c>
      <c r="AMZ23" s="1071">
        <f t="shared" si="11"/>
        <v>2.0793346129238644E-3</v>
      </c>
      <c r="ANA23" s="370">
        <v>9</v>
      </c>
      <c r="ANB23" s="370">
        <v>17</v>
      </c>
      <c r="ANC23" s="370">
        <v>39</v>
      </c>
      <c r="AND23" s="370">
        <v>30</v>
      </c>
      <c r="ANE23" s="370">
        <v>95</v>
      </c>
      <c r="ANF23" s="365">
        <v>31027</v>
      </c>
      <c r="ANG23" s="1071">
        <f>ANE23/ANF23</f>
        <v>3.0618493570116348E-3</v>
      </c>
      <c r="ANH23" s="370">
        <v>306</v>
      </c>
      <c r="ANI23" s="370">
        <v>1145</v>
      </c>
      <c r="ANJ23" s="376">
        <v>0.26724890829694326</v>
      </c>
      <c r="ANK23" s="376">
        <v>0.24242628648075937</v>
      </c>
      <c r="ANL23" s="376">
        <v>0.2936280612208515</v>
      </c>
      <c r="ANM23" s="370">
        <v>326</v>
      </c>
      <c r="ANN23" s="370">
        <v>1209</v>
      </c>
      <c r="ANO23" s="376">
        <v>0.26964433416046318</v>
      </c>
      <c r="ANP23" s="376">
        <v>0.24538809254716495</v>
      </c>
      <c r="ANQ23" s="376">
        <v>0.29535979667687373</v>
      </c>
      <c r="ANR23" s="370">
        <v>391</v>
      </c>
      <c r="ANS23" s="370">
        <v>1256</v>
      </c>
      <c r="ANT23" s="376">
        <v>0.31130573248407645</v>
      </c>
      <c r="ANU23" s="376">
        <v>0.28630660823049153</v>
      </c>
      <c r="ANV23" s="1071">
        <v>0.33745557495428841</v>
      </c>
      <c r="ANW23" s="370">
        <v>306</v>
      </c>
      <c r="ANX23" s="370">
        <v>1145</v>
      </c>
      <c r="ANY23" s="376">
        <v>0.26724890829694326</v>
      </c>
      <c r="ANZ23" s="376">
        <v>0.24242628648075937</v>
      </c>
      <c r="AOA23" s="376">
        <v>0.2936280612208515</v>
      </c>
      <c r="AOB23" s="370">
        <v>319</v>
      </c>
      <c r="AOC23" s="370">
        <v>1209</v>
      </c>
      <c r="AOD23" s="376">
        <v>0.26385442514474772</v>
      </c>
      <c r="AOE23" s="376">
        <v>0.2397877621721935</v>
      </c>
      <c r="AOF23" s="376">
        <v>0.28941698602695565</v>
      </c>
      <c r="AOG23" s="370">
        <v>326</v>
      </c>
      <c r="AOH23" s="370">
        <v>1256</v>
      </c>
      <c r="AOI23" s="376">
        <v>0.25955414012738853</v>
      </c>
      <c r="AOJ23" s="376">
        <v>0.2360686516781331</v>
      </c>
      <c r="AOK23" s="1071">
        <v>0.28450594461639661</v>
      </c>
      <c r="AOL23" s="719">
        <v>9.6774193548387094E-2</v>
      </c>
      <c r="AOM23" s="704">
        <v>8.1535055836120196E-2</v>
      </c>
      <c r="AON23" s="704">
        <v>0.11450647572192001</v>
      </c>
      <c r="AOO23" s="1037">
        <v>119.87866927592999</v>
      </c>
      <c r="AOP23" s="1037">
        <v>1238.74624918461</v>
      </c>
      <c r="AOQ23" s="704">
        <v>9.7421537743553804E-2</v>
      </c>
      <c r="AOR23" s="704">
        <v>8.191155199837899E-2</v>
      </c>
      <c r="AOS23" s="704">
        <v>0.115498882651301</v>
      </c>
      <c r="AOT23" s="1037">
        <v>116.992505702183</v>
      </c>
      <c r="AOU23" s="1037">
        <v>1200.88954056696</v>
      </c>
      <c r="AOV23" s="704">
        <v>7.1821283234896199E-2</v>
      </c>
      <c r="AOW23" s="704">
        <v>5.8384662757710898E-2</v>
      </c>
      <c r="AOX23" s="704">
        <v>8.8061006166290895E-2</v>
      </c>
      <c r="AOY23" s="1037">
        <v>84.012042072401101</v>
      </c>
      <c r="AOZ23" s="1037">
        <v>1169.7374133184801</v>
      </c>
      <c r="APA23" s="704">
        <v>7.8483055954832098E-2</v>
      </c>
      <c r="APB23" s="704">
        <v>6.4414893518987201E-2</v>
      </c>
      <c r="APC23" s="704">
        <v>9.5310692319223608E-2</v>
      </c>
      <c r="APD23" s="1037">
        <v>91.805126154270397</v>
      </c>
      <c r="APE23" s="1037">
        <v>1169.7445395998</v>
      </c>
      <c r="APF23" s="704">
        <v>6.9127247973863201E-2</v>
      </c>
      <c r="APG23" s="704">
        <v>5.5978669564400896E-2</v>
      </c>
      <c r="APH23" s="704">
        <v>8.5085874468698905E-2</v>
      </c>
      <c r="API23" s="1037">
        <v>81.169379929453896</v>
      </c>
      <c r="APJ23" s="1041">
        <v>1174.20239208921</v>
      </c>
      <c r="APK23" s="1036">
        <v>6.3431802826707503E-2</v>
      </c>
      <c r="APL23" s="1036">
        <v>5.0884207791537302E-2</v>
      </c>
      <c r="APM23" s="1036">
        <v>7.8816580935826303E-2</v>
      </c>
      <c r="APN23" s="1041">
        <v>74.745399348277104</v>
      </c>
      <c r="APO23" s="1066">
        <v>1178.3584261742899</v>
      </c>
      <c r="APP23" s="755" t="s">
        <v>576</v>
      </c>
      <c r="APQ23" s="755" t="s">
        <v>576</v>
      </c>
      <c r="APR23" s="755" t="s">
        <v>576</v>
      </c>
      <c r="APS23" s="755" t="s">
        <v>576</v>
      </c>
      <c r="APT23" s="755" t="s">
        <v>576</v>
      </c>
      <c r="APU23" s="755" t="s">
        <v>576</v>
      </c>
      <c r="APV23" s="755" t="s">
        <v>576</v>
      </c>
      <c r="APW23" s="913" t="s">
        <v>576</v>
      </c>
      <c r="APX23" s="756" t="s">
        <v>576</v>
      </c>
      <c r="APY23" s="756" t="s">
        <v>576</v>
      </c>
      <c r="APZ23" s="756" t="s">
        <v>576</v>
      </c>
      <c r="AQA23" s="756" t="s">
        <v>576</v>
      </c>
      <c r="AQB23" s="756" t="s">
        <v>576</v>
      </c>
      <c r="AQC23" s="756" t="s">
        <v>576</v>
      </c>
      <c r="AQD23" s="756" t="s">
        <v>576</v>
      </c>
      <c r="AQE23" s="913" t="s">
        <v>576</v>
      </c>
      <c r="AQF23" s="755" t="s">
        <v>576</v>
      </c>
      <c r="AQG23" s="755" t="s">
        <v>576</v>
      </c>
      <c r="AQH23" s="755" t="s">
        <v>576</v>
      </c>
      <c r="AQI23" s="755" t="s">
        <v>576</v>
      </c>
      <c r="AQJ23" s="755" t="s">
        <v>576</v>
      </c>
      <c r="AQK23" s="755" t="s">
        <v>576</v>
      </c>
      <c r="AQL23" s="755" t="s">
        <v>576</v>
      </c>
      <c r="AQM23" s="913" t="s">
        <v>576</v>
      </c>
      <c r="AQN23" s="755" t="s">
        <v>576</v>
      </c>
      <c r="AQO23" s="755" t="s">
        <v>576</v>
      </c>
      <c r="AQP23" s="755" t="s">
        <v>576</v>
      </c>
      <c r="AQQ23" s="755" t="s">
        <v>576</v>
      </c>
      <c r="AQR23" s="755" t="s">
        <v>576</v>
      </c>
      <c r="AQS23" s="755" t="s">
        <v>576</v>
      </c>
      <c r="AQT23" s="755" t="s">
        <v>576</v>
      </c>
      <c r="AQU23" s="913" t="s">
        <v>576</v>
      </c>
      <c r="AQV23" s="772" t="s">
        <v>576</v>
      </c>
      <c r="AQW23" s="766" t="s">
        <v>576</v>
      </c>
      <c r="AQX23" s="766" t="s">
        <v>576</v>
      </c>
      <c r="AQY23" s="766" t="s">
        <v>576</v>
      </c>
      <c r="AQZ23" s="766" t="s">
        <v>576</v>
      </c>
      <c r="ARA23" s="766" t="s">
        <v>576</v>
      </c>
      <c r="ARB23" s="766" t="s">
        <v>576</v>
      </c>
      <c r="ARC23" s="766" t="s">
        <v>576</v>
      </c>
      <c r="ARD23" s="766" t="s">
        <v>576</v>
      </c>
      <c r="ARE23" s="766" t="s">
        <v>576</v>
      </c>
      <c r="ARF23" s="766" t="s">
        <v>576</v>
      </c>
      <c r="ARG23" s="913" t="s">
        <v>576</v>
      </c>
      <c r="ARH23" s="775">
        <v>10214</v>
      </c>
      <c r="ARI23" s="775">
        <v>482</v>
      </c>
      <c r="ARJ23" s="769">
        <v>4.7190131192480909E-2</v>
      </c>
      <c r="ARK23" s="775">
        <v>7204</v>
      </c>
      <c r="ARL23" s="775">
        <v>326</v>
      </c>
      <c r="ARM23" s="769">
        <v>4.5252637423653527E-2</v>
      </c>
      <c r="ARN23" s="775">
        <v>154</v>
      </c>
      <c r="ARO23" s="775">
        <v>53</v>
      </c>
      <c r="ARP23" s="769">
        <v>0.34415584415584416</v>
      </c>
      <c r="ARQ23" s="801" t="s">
        <v>576</v>
      </c>
      <c r="ARR23" s="801" t="s">
        <v>576</v>
      </c>
      <c r="ARS23" s="1072" t="s">
        <v>576</v>
      </c>
      <c r="ART23" s="766" t="s">
        <v>576</v>
      </c>
      <c r="ARU23" s="766" t="s">
        <v>576</v>
      </c>
      <c r="ARV23" s="766" t="s">
        <v>576</v>
      </c>
      <c r="ARW23" s="766" t="s">
        <v>576</v>
      </c>
      <c r="ARX23" s="766" t="s">
        <v>576</v>
      </c>
      <c r="ARY23" s="766" t="s">
        <v>576</v>
      </c>
      <c r="ARZ23" s="766" t="s">
        <v>576</v>
      </c>
      <c r="ASA23" s="766" t="s">
        <v>576</v>
      </c>
      <c r="ASB23" s="766" t="s">
        <v>576</v>
      </c>
      <c r="ASC23" s="766" t="s">
        <v>576</v>
      </c>
      <c r="ASD23" s="766" t="s">
        <v>576</v>
      </c>
      <c r="ASE23" s="766" t="s">
        <v>576</v>
      </c>
      <c r="ASF23" s="766" t="s">
        <v>576</v>
      </c>
      <c r="ASG23" s="766" t="s">
        <v>576</v>
      </c>
      <c r="ASH23" s="766" t="s">
        <v>576</v>
      </c>
      <c r="ASI23" s="766" t="s">
        <v>576</v>
      </c>
      <c r="ASJ23" s="766" t="s">
        <v>576</v>
      </c>
      <c r="ASK23" s="766" t="s">
        <v>576</v>
      </c>
      <c r="ASL23" s="766" t="s">
        <v>576</v>
      </c>
      <c r="ASM23" s="766" t="s">
        <v>576</v>
      </c>
      <c r="ASN23" s="766" t="s">
        <v>576</v>
      </c>
      <c r="ASO23" s="766" t="s">
        <v>576</v>
      </c>
      <c r="ASP23" s="766" t="s">
        <v>576</v>
      </c>
      <c r="ASQ23" s="766" t="s">
        <v>576</v>
      </c>
      <c r="ASR23" s="766" t="s">
        <v>576</v>
      </c>
      <c r="ASS23" s="766" t="s">
        <v>576</v>
      </c>
      <c r="AST23" s="766" t="s">
        <v>576</v>
      </c>
      <c r="ASU23" s="913" t="s">
        <v>576</v>
      </c>
      <c r="ASV23" s="768">
        <v>590</v>
      </c>
      <c r="ASW23" s="769">
        <v>6.8168688619295204E-2</v>
      </c>
      <c r="ASX23" s="768">
        <v>8059</v>
      </c>
      <c r="ASY23" s="769">
        <v>0.9311380704794916</v>
      </c>
      <c r="ASZ23" s="768">
        <v>0</v>
      </c>
      <c r="ATA23" s="769">
        <v>0</v>
      </c>
      <c r="ATB23" s="768">
        <v>8655</v>
      </c>
      <c r="ATC23" s="768">
        <v>341</v>
      </c>
      <c r="ATD23" s="769">
        <v>4.2651657285803626E-2</v>
      </c>
      <c r="ATE23" s="768">
        <v>7651</v>
      </c>
      <c r="ATF23" s="769">
        <v>0.95697310819262038</v>
      </c>
      <c r="ATG23" s="768">
        <v>4</v>
      </c>
      <c r="ATH23" s="769">
        <v>5.0031269543464665E-4</v>
      </c>
      <c r="ATI23" s="768">
        <v>7995</v>
      </c>
      <c r="ATJ23" s="768">
        <v>8</v>
      </c>
      <c r="ATK23" s="769">
        <v>4.3243243243243246E-2</v>
      </c>
      <c r="ATL23" s="768">
        <v>177</v>
      </c>
      <c r="ATM23" s="769">
        <v>0.95675675675675675</v>
      </c>
      <c r="ATN23" s="768">
        <v>1</v>
      </c>
      <c r="ATO23" s="769">
        <v>5.4054054054054057E-3</v>
      </c>
      <c r="ATP23" s="768">
        <v>185</v>
      </c>
      <c r="ATQ23" s="768" t="s">
        <v>576</v>
      </c>
      <c r="ATR23" s="768" t="s">
        <v>576</v>
      </c>
      <c r="ATS23" s="768" t="s">
        <v>576</v>
      </c>
      <c r="ATT23" s="768" t="s">
        <v>576</v>
      </c>
      <c r="ATU23" s="768" t="s">
        <v>576</v>
      </c>
      <c r="ATV23" s="768" t="s">
        <v>576</v>
      </c>
      <c r="ATW23" s="1051" t="s">
        <v>576</v>
      </c>
      <c r="ATX23" s="933" t="s">
        <v>576</v>
      </c>
      <c r="ATY23" s="933" t="s">
        <v>576</v>
      </c>
      <c r="ATZ23" s="933" t="s">
        <v>576</v>
      </c>
      <c r="AUA23" s="933" t="s">
        <v>576</v>
      </c>
      <c r="AUB23" s="933" t="s">
        <v>576</v>
      </c>
      <c r="AUC23" s="933" t="s">
        <v>576</v>
      </c>
      <c r="AUD23" s="933" t="s">
        <v>576</v>
      </c>
      <c r="AUE23" s="933" t="s">
        <v>576</v>
      </c>
      <c r="AUF23" s="933" t="s">
        <v>576</v>
      </c>
      <c r="AUG23" s="933" t="s">
        <v>576</v>
      </c>
      <c r="AUH23" s="933" t="s">
        <v>576</v>
      </c>
      <c r="AUI23" s="933" t="s">
        <v>576</v>
      </c>
      <c r="AUJ23" s="933" t="s">
        <v>576</v>
      </c>
      <c r="AUK23" s="933" t="s">
        <v>576</v>
      </c>
      <c r="AUL23" s="933" t="s">
        <v>576</v>
      </c>
      <c r="AUM23" s="933" t="s">
        <v>576</v>
      </c>
      <c r="AUN23" s="933" t="s">
        <v>576</v>
      </c>
      <c r="AUO23" s="933" t="s">
        <v>576</v>
      </c>
      <c r="AUP23" s="933" t="s">
        <v>576</v>
      </c>
      <c r="AUQ23" s="913" t="s">
        <v>576</v>
      </c>
      <c r="AUR23" s="933" t="s">
        <v>576</v>
      </c>
      <c r="AUS23" s="933" t="s">
        <v>576</v>
      </c>
      <c r="AUT23" s="933" t="s">
        <v>576</v>
      </c>
      <c r="AUU23" s="933" t="s">
        <v>576</v>
      </c>
      <c r="AUV23" s="933" t="s">
        <v>576</v>
      </c>
      <c r="AUW23" s="933" t="s">
        <v>576</v>
      </c>
      <c r="AUX23" s="933" t="s">
        <v>576</v>
      </c>
      <c r="AUY23" s="933" t="s">
        <v>576</v>
      </c>
      <c r="AUZ23" s="933" t="s">
        <v>576</v>
      </c>
      <c r="AVA23" s="933" t="s">
        <v>576</v>
      </c>
      <c r="AVB23" s="933" t="s">
        <v>576</v>
      </c>
      <c r="AVC23" s="933" t="s">
        <v>576</v>
      </c>
      <c r="AVD23" s="933" t="s">
        <v>576</v>
      </c>
      <c r="AVE23" s="933" t="s">
        <v>576</v>
      </c>
      <c r="AVF23" s="933" t="s">
        <v>576</v>
      </c>
      <c r="AVG23" s="933" t="s">
        <v>576</v>
      </c>
      <c r="AVH23" s="933" t="s">
        <v>576</v>
      </c>
      <c r="AVI23" s="933" t="s">
        <v>576</v>
      </c>
      <c r="AVJ23" s="933" t="s">
        <v>576</v>
      </c>
      <c r="AVK23" s="913" t="s">
        <v>576</v>
      </c>
      <c r="AVL23" s="933" t="s">
        <v>576</v>
      </c>
      <c r="AVM23" s="933" t="s">
        <v>576</v>
      </c>
      <c r="AVN23" s="933" t="s">
        <v>576</v>
      </c>
      <c r="AVO23" s="933" t="s">
        <v>576</v>
      </c>
      <c r="AVP23" s="933" t="s">
        <v>576</v>
      </c>
      <c r="AVQ23" s="933" t="s">
        <v>576</v>
      </c>
      <c r="AVR23" s="933" t="s">
        <v>576</v>
      </c>
      <c r="AVS23" s="933" t="s">
        <v>576</v>
      </c>
      <c r="AVT23" s="933" t="s">
        <v>576</v>
      </c>
      <c r="AVU23" s="933" t="s">
        <v>576</v>
      </c>
      <c r="AVV23" s="933" t="s">
        <v>576</v>
      </c>
      <c r="AVW23" s="933" t="s">
        <v>576</v>
      </c>
      <c r="AVX23" s="933" t="s">
        <v>576</v>
      </c>
      <c r="AVY23" s="933" t="s">
        <v>576</v>
      </c>
      <c r="AVZ23" s="933" t="s">
        <v>576</v>
      </c>
      <c r="AWA23" s="933" t="s">
        <v>576</v>
      </c>
      <c r="AWB23" s="933" t="s">
        <v>576</v>
      </c>
      <c r="AWC23" s="933" t="s">
        <v>576</v>
      </c>
      <c r="AWD23" s="933" t="s">
        <v>576</v>
      </c>
      <c r="AWE23" s="913" t="s">
        <v>576</v>
      </c>
      <c r="AWF23" s="933" t="s">
        <v>576</v>
      </c>
      <c r="AWG23" s="933" t="s">
        <v>576</v>
      </c>
      <c r="AWH23" s="933" t="s">
        <v>576</v>
      </c>
      <c r="AWI23" s="933" t="s">
        <v>576</v>
      </c>
      <c r="AWJ23" s="933" t="s">
        <v>576</v>
      </c>
      <c r="AWK23" s="933" t="s">
        <v>576</v>
      </c>
      <c r="AWL23" s="933" t="s">
        <v>576</v>
      </c>
      <c r="AWM23" s="933" t="s">
        <v>576</v>
      </c>
      <c r="AWN23" s="933" t="s">
        <v>576</v>
      </c>
      <c r="AWO23" s="933" t="s">
        <v>576</v>
      </c>
      <c r="AWP23" s="933" t="s">
        <v>576</v>
      </c>
      <c r="AWQ23" s="933" t="s">
        <v>576</v>
      </c>
      <c r="AWR23" s="933" t="s">
        <v>576</v>
      </c>
      <c r="AWS23" s="933" t="s">
        <v>576</v>
      </c>
      <c r="AWT23" s="933" t="s">
        <v>576</v>
      </c>
      <c r="AWU23" s="933" t="s">
        <v>576</v>
      </c>
      <c r="AWV23" s="933" t="s">
        <v>576</v>
      </c>
      <c r="AWW23" s="933" t="s">
        <v>576</v>
      </c>
      <c r="AWX23" s="933" t="s">
        <v>576</v>
      </c>
      <c r="AWY23" s="913" t="s">
        <v>576</v>
      </c>
      <c r="AWZ23" s="1048">
        <v>1275</v>
      </c>
      <c r="AXA23" s="1048">
        <v>10</v>
      </c>
      <c r="AXB23" s="1048">
        <v>1265</v>
      </c>
      <c r="AXC23" s="1075">
        <v>1083</v>
      </c>
      <c r="AXD23" s="919">
        <v>0.84941176470588231</v>
      </c>
      <c r="AXE23" s="919">
        <v>0.82899999999999996</v>
      </c>
      <c r="AXF23" s="1057">
        <v>0.86799999999999999</v>
      </c>
      <c r="AXG23" s="1048">
        <v>1250</v>
      </c>
      <c r="AXH23" s="1048">
        <v>39</v>
      </c>
      <c r="AXI23" s="1048">
        <v>1211</v>
      </c>
      <c r="AXJ23" s="1048">
        <v>1025</v>
      </c>
      <c r="AXK23" s="1050">
        <v>0.82</v>
      </c>
      <c r="AXL23" s="904">
        <v>0.79800000000000004</v>
      </c>
      <c r="AXM23" s="1057">
        <v>0.84</v>
      </c>
      <c r="AXN23" s="1048">
        <v>1136</v>
      </c>
      <c r="AXO23" s="1">
        <v>16</v>
      </c>
      <c r="AXP23" s="1">
        <v>1120</v>
      </c>
      <c r="AXQ23" s="1">
        <v>953</v>
      </c>
      <c r="AXR23" s="904">
        <v>0.83890845070422537</v>
      </c>
      <c r="AXS23" s="904">
        <v>0.81599999999999995</v>
      </c>
      <c r="AXT23" s="1057">
        <v>0.85899999999999999</v>
      </c>
    </row>
    <row r="24" spans="1:1320" x14ac:dyDescent="0.2">
      <c r="A24" s="1981"/>
      <c r="B24" s="16" t="s">
        <v>698</v>
      </c>
      <c r="C24" s="974" t="s">
        <v>781</v>
      </c>
      <c r="D24" s="1">
        <v>42</v>
      </c>
      <c r="E24" s="1">
        <v>63</v>
      </c>
      <c r="F24" s="21">
        <v>0.66666666666666663</v>
      </c>
      <c r="G24" s="21">
        <v>0.54367241144975598</v>
      </c>
      <c r="H24" s="21">
        <v>0.77050385535396015</v>
      </c>
      <c r="I24" s="1">
        <v>33</v>
      </c>
      <c r="J24" s="1">
        <v>44</v>
      </c>
      <c r="K24" s="21">
        <v>0.75</v>
      </c>
      <c r="L24" s="21">
        <v>0.60559433641040861</v>
      </c>
      <c r="M24" s="21">
        <v>0.85425786171035123</v>
      </c>
      <c r="N24" s="1">
        <v>20</v>
      </c>
      <c r="O24" s="1">
        <v>34</v>
      </c>
      <c r="P24" s="21">
        <v>0.58823529411764708</v>
      </c>
      <c r="Q24" s="21">
        <v>0.42221593878812508</v>
      </c>
      <c r="R24" s="21">
        <v>0.73634031636128838</v>
      </c>
      <c r="S24" s="1">
        <v>24</v>
      </c>
      <c r="T24" s="1">
        <v>39</v>
      </c>
      <c r="U24" s="21">
        <v>0.61538461538461542</v>
      </c>
      <c r="V24" s="21">
        <v>0.45899061456925083</v>
      </c>
      <c r="W24" s="21">
        <v>0.75108626534438649</v>
      </c>
      <c r="X24" s="1">
        <v>24</v>
      </c>
      <c r="Y24" s="1">
        <v>35</v>
      </c>
      <c r="Z24" s="21">
        <v>0.68571428571428572</v>
      </c>
      <c r="AA24" s="21">
        <v>0.52020236387930818</v>
      </c>
      <c r="AB24" s="21">
        <v>0.81449155325734179</v>
      </c>
      <c r="AC24" s="1">
        <v>20</v>
      </c>
      <c r="AD24" s="1">
        <v>36</v>
      </c>
      <c r="AE24" s="21">
        <v>0.55555555555555558</v>
      </c>
      <c r="AF24" s="21">
        <v>0.39581061755697294</v>
      </c>
      <c r="AG24" s="21">
        <v>0.70458731259919771</v>
      </c>
      <c r="AH24" s="1">
        <v>10</v>
      </c>
      <c r="AI24" s="1">
        <v>20</v>
      </c>
      <c r="AJ24" s="7">
        <v>0.5</v>
      </c>
      <c r="AK24" s="7">
        <v>0.2992980081982124</v>
      </c>
      <c r="AL24" s="750">
        <v>0.7007019918017876</v>
      </c>
      <c r="AM24" s="1">
        <v>63</v>
      </c>
      <c r="AN24" s="1">
        <v>2554</v>
      </c>
      <c r="AO24" s="22">
        <v>24.66718872357087</v>
      </c>
      <c r="AP24" s="36">
        <v>18.954945103949591</v>
      </c>
      <c r="AQ24" s="36">
        <v>31.560049838249999</v>
      </c>
      <c r="AR24" s="311" t="s">
        <v>2155</v>
      </c>
      <c r="AS24" s="1">
        <v>44</v>
      </c>
      <c r="AT24" s="1">
        <v>2535</v>
      </c>
      <c r="AU24" s="22">
        <v>17.357001972386588</v>
      </c>
      <c r="AV24" s="36">
        <v>12.611624204396186</v>
      </c>
      <c r="AW24" s="36">
        <v>23.300965002093786</v>
      </c>
      <c r="AX24" s="311" t="s">
        <v>2155</v>
      </c>
      <c r="AY24" s="1">
        <v>34</v>
      </c>
      <c r="AZ24" s="1">
        <v>2635</v>
      </c>
      <c r="BA24" s="22">
        <v>12.903225806451612</v>
      </c>
      <c r="BB24" s="36">
        <v>8.9358589694771435</v>
      </c>
      <c r="BC24" s="36">
        <v>18.030964742012564</v>
      </c>
      <c r="BD24" s="311" t="s">
        <v>2155</v>
      </c>
      <c r="BE24" s="1">
        <v>39</v>
      </c>
      <c r="BF24" s="1">
        <v>2610</v>
      </c>
      <c r="BG24" s="22">
        <v>14.942528735632184</v>
      </c>
      <c r="BH24" s="36">
        <v>10.625598654956505</v>
      </c>
      <c r="BI24" s="36">
        <v>20.42692868422715</v>
      </c>
      <c r="BJ24" s="311" t="s">
        <v>2155</v>
      </c>
      <c r="BK24" s="1">
        <v>35</v>
      </c>
      <c r="BL24" s="1">
        <v>2676</v>
      </c>
      <c r="BM24" s="22">
        <v>13.079222720478326</v>
      </c>
      <c r="BN24" s="36">
        <v>9.1101578484752448</v>
      </c>
      <c r="BO24" s="36">
        <v>18.190032649134181</v>
      </c>
      <c r="BP24" s="311" t="s">
        <v>2155</v>
      </c>
      <c r="BQ24" s="1">
        <v>36</v>
      </c>
      <c r="BR24" s="1">
        <v>2571</v>
      </c>
      <c r="BS24" s="22">
        <v>14.002333722287048</v>
      </c>
      <c r="BT24" s="36">
        <v>9.8070623949106306</v>
      </c>
      <c r="BU24" s="36">
        <v>19.385132045599452</v>
      </c>
      <c r="BV24" s="311" t="s">
        <v>2155</v>
      </c>
      <c r="BW24" s="1">
        <v>20</v>
      </c>
      <c r="BX24" s="1">
        <v>2534</v>
      </c>
      <c r="BY24" s="37">
        <v>7.8926598263614842</v>
      </c>
      <c r="BZ24" s="36">
        <v>4.821041667483799</v>
      </c>
      <c r="CA24" s="312">
        <v>12.189572968695579</v>
      </c>
      <c r="CB24" s="968" t="s">
        <v>2155</v>
      </c>
      <c r="CC24" s="314">
        <v>144377</v>
      </c>
      <c r="CD24" s="38">
        <v>145556.72</v>
      </c>
      <c r="CE24" s="38">
        <v>146799.73000000001</v>
      </c>
      <c r="CF24" s="38">
        <v>148056.57999999999</v>
      </c>
      <c r="CG24" s="38">
        <v>149377.09</v>
      </c>
      <c r="CH24" s="38">
        <v>150711.14000000001</v>
      </c>
      <c r="CI24" s="38">
        <v>152064.39000000001</v>
      </c>
      <c r="CJ24" s="38">
        <v>153426.76</v>
      </c>
      <c r="CK24" s="38">
        <v>154768.64000000001</v>
      </c>
      <c r="CL24" s="38">
        <v>156082.6</v>
      </c>
      <c r="CM24" s="38">
        <v>157365.35</v>
      </c>
      <c r="CN24" s="38">
        <v>158618.1</v>
      </c>
      <c r="CO24" s="38">
        <v>159833.76</v>
      </c>
      <c r="CP24" s="38">
        <v>161008.29</v>
      </c>
      <c r="CQ24" s="38">
        <v>162179.4</v>
      </c>
      <c r="CR24" s="38">
        <v>163302.79</v>
      </c>
      <c r="CS24" s="38">
        <v>164392.21</v>
      </c>
      <c r="CT24" s="38">
        <v>165480.39000000001</v>
      </c>
      <c r="CU24" s="38">
        <v>166570.89000000001</v>
      </c>
      <c r="CV24" s="38">
        <v>167644.10999999999</v>
      </c>
      <c r="CW24" s="38">
        <v>168695.97</v>
      </c>
      <c r="CX24" s="38">
        <v>169717.73</v>
      </c>
      <c r="CY24" s="38">
        <v>170709.67</v>
      </c>
      <c r="CZ24" s="38">
        <v>171675.59</v>
      </c>
      <c r="DA24" s="38">
        <v>172625.77</v>
      </c>
      <c r="DB24" s="134">
        <v>173570.68</v>
      </c>
      <c r="DC24" s="945">
        <v>8700</v>
      </c>
      <c r="DD24" s="127">
        <v>8600</v>
      </c>
      <c r="DE24" s="127">
        <v>8500</v>
      </c>
      <c r="DF24" s="127">
        <v>8400</v>
      </c>
      <c r="DG24" s="127">
        <v>8500</v>
      </c>
      <c r="DH24" s="127">
        <v>8500</v>
      </c>
      <c r="DI24" s="127">
        <v>8600</v>
      </c>
      <c r="DJ24" s="127">
        <v>8700</v>
      </c>
      <c r="DK24" s="127">
        <v>8700</v>
      </c>
      <c r="DL24" s="127">
        <v>8800</v>
      </c>
      <c r="DM24" s="127">
        <v>8800</v>
      </c>
      <c r="DN24" s="127">
        <v>8800</v>
      </c>
      <c r="DO24" s="127">
        <v>8800</v>
      </c>
      <c r="DP24" s="127">
        <v>8800</v>
      </c>
      <c r="DQ24" s="127">
        <v>8800</v>
      </c>
      <c r="DR24" s="127">
        <v>8800</v>
      </c>
      <c r="DS24" s="127">
        <v>8800</v>
      </c>
      <c r="DT24" s="127">
        <v>8800</v>
      </c>
      <c r="DU24" s="127">
        <v>8700</v>
      </c>
      <c r="DV24" s="127">
        <v>8700</v>
      </c>
      <c r="DW24" s="127">
        <v>8700</v>
      </c>
      <c r="DX24" s="127">
        <v>8700</v>
      </c>
      <c r="DY24" s="127">
        <v>8700</v>
      </c>
      <c r="DZ24" s="127">
        <v>8700</v>
      </c>
      <c r="EA24" s="127">
        <v>8800</v>
      </c>
      <c r="EB24" s="134">
        <v>8800</v>
      </c>
      <c r="EC24" s="127">
        <v>9000</v>
      </c>
      <c r="ED24" s="127">
        <v>9300</v>
      </c>
      <c r="EE24" s="127">
        <v>9500</v>
      </c>
      <c r="EF24" s="127">
        <v>9600</v>
      </c>
      <c r="EG24" s="127">
        <v>9600</v>
      </c>
      <c r="EH24" s="127">
        <v>9700</v>
      </c>
      <c r="EI24" s="127">
        <v>9500</v>
      </c>
      <c r="EJ24" s="127">
        <v>9400</v>
      </c>
      <c r="EK24" s="127">
        <v>9400</v>
      </c>
      <c r="EL24" s="127">
        <v>9500</v>
      </c>
      <c r="EM24" s="127">
        <v>9500</v>
      </c>
      <c r="EN24" s="127">
        <v>9600</v>
      </c>
      <c r="EO24" s="127">
        <v>9600</v>
      </c>
      <c r="EP24" s="127">
        <v>9700</v>
      </c>
      <c r="EQ24" s="127">
        <v>9800</v>
      </c>
      <c r="ER24" s="127">
        <v>9800</v>
      </c>
      <c r="ES24" s="127">
        <v>9800</v>
      </c>
      <c r="ET24" s="127">
        <v>9800</v>
      </c>
      <c r="EU24" s="127">
        <v>9800</v>
      </c>
      <c r="EV24" s="127">
        <v>9800</v>
      </c>
      <c r="EW24" s="127">
        <v>9800</v>
      </c>
      <c r="EX24" s="127">
        <v>9800</v>
      </c>
      <c r="EY24" s="127">
        <v>9700</v>
      </c>
      <c r="EZ24" s="127">
        <v>9700</v>
      </c>
      <c r="FA24" s="127">
        <v>9700</v>
      </c>
      <c r="FB24" s="134">
        <v>9700</v>
      </c>
      <c r="FC24" s="127">
        <v>8600</v>
      </c>
      <c r="FD24" s="127">
        <v>8600</v>
      </c>
      <c r="FE24" s="127">
        <v>8800</v>
      </c>
      <c r="FF24" s="127">
        <v>9100</v>
      </c>
      <c r="FG24" s="127">
        <v>9400</v>
      </c>
      <c r="FH24" s="127">
        <v>9600</v>
      </c>
      <c r="FI24" s="127">
        <v>9900</v>
      </c>
      <c r="FJ24" s="127">
        <v>10100</v>
      </c>
      <c r="FK24" s="127">
        <v>10300</v>
      </c>
      <c r="FL24" s="127">
        <v>10200</v>
      </c>
      <c r="FM24" s="127">
        <v>10300</v>
      </c>
      <c r="FN24" s="127">
        <v>10200</v>
      </c>
      <c r="FO24" s="127">
        <v>10100</v>
      </c>
      <c r="FP24" s="127">
        <v>10000</v>
      </c>
      <c r="FQ24" s="127">
        <v>10100</v>
      </c>
      <c r="FR24" s="127">
        <v>10100</v>
      </c>
      <c r="FS24" s="127">
        <v>10200</v>
      </c>
      <c r="FT24" s="127">
        <v>10300</v>
      </c>
      <c r="FU24" s="127">
        <v>10400</v>
      </c>
      <c r="FV24" s="127">
        <v>10400</v>
      </c>
      <c r="FW24" s="127">
        <v>10400</v>
      </c>
      <c r="FX24" s="127">
        <v>10500</v>
      </c>
      <c r="FY24" s="127">
        <v>10500</v>
      </c>
      <c r="FZ24" s="127">
        <v>10500</v>
      </c>
      <c r="GA24" s="127">
        <v>10500</v>
      </c>
      <c r="GB24" s="134">
        <v>10400</v>
      </c>
      <c r="GC24" s="127">
        <v>8600</v>
      </c>
      <c r="GD24" s="127">
        <v>8400</v>
      </c>
      <c r="GE24" s="127">
        <v>8200</v>
      </c>
      <c r="GF24" s="127">
        <v>8100</v>
      </c>
      <c r="GG24" s="127">
        <v>8100</v>
      </c>
      <c r="GH24" s="127">
        <v>8100</v>
      </c>
      <c r="GI24" s="127">
        <v>8200</v>
      </c>
      <c r="GJ24" s="127">
        <v>8400</v>
      </c>
      <c r="GK24" s="127">
        <v>8600</v>
      </c>
      <c r="GL24" s="127">
        <v>8900</v>
      </c>
      <c r="GM24" s="127">
        <v>9100</v>
      </c>
      <c r="GN24" s="127">
        <v>9400</v>
      </c>
      <c r="GO24" s="127">
        <v>9600</v>
      </c>
      <c r="GP24" s="127">
        <v>9700</v>
      </c>
      <c r="GQ24" s="127">
        <v>9700</v>
      </c>
      <c r="GR24" s="127">
        <v>9700</v>
      </c>
      <c r="GS24" s="127">
        <v>9600</v>
      </c>
      <c r="GT24" s="127">
        <v>9500</v>
      </c>
      <c r="GU24" s="127">
        <v>9500</v>
      </c>
      <c r="GV24" s="127">
        <v>9500</v>
      </c>
      <c r="GW24" s="127">
        <v>9600</v>
      </c>
      <c r="GX24" s="127">
        <v>9700</v>
      </c>
      <c r="GY24" s="127">
        <v>9700</v>
      </c>
      <c r="GZ24" s="127">
        <v>9800</v>
      </c>
      <c r="HA24" s="127">
        <v>9800</v>
      </c>
      <c r="HB24" s="134">
        <v>9900</v>
      </c>
      <c r="HC24" s="22">
        <v>2.1481481481481484</v>
      </c>
      <c r="HD24" s="36">
        <v>1.775056379655805</v>
      </c>
      <c r="HE24" s="36">
        <v>2.5764990829314254</v>
      </c>
      <c r="HF24" s="1">
        <v>116</v>
      </c>
      <c r="HG24" s="1">
        <v>54000</v>
      </c>
      <c r="HH24" s="22">
        <v>2.0862068965517242</v>
      </c>
      <c r="HI24" s="36">
        <v>1.7310791648748516</v>
      </c>
      <c r="HJ24" s="36">
        <v>2.4927510319212787</v>
      </c>
      <c r="HK24" s="1">
        <v>121</v>
      </c>
      <c r="HL24" s="1">
        <v>58000</v>
      </c>
      <c r="HM24" s="22">
        <v>1.7028232809998978</v>
      </c>
      <c r="HN24" s="36">
        <v>1.385484985371439</v>
      </c>
      <c r="HO24" s="36">
        <v>2.0710893606311749</v>
      </c>
      <c r="HP24" s="1">
        <v>100</v>
      </c>
      <c r="HQ24" s="1">
        <v>58726</v>
      </c>
      <c r="HR24" s="22">
        <v>1.4486894414123037</v>
      </c>
      <c r="HS24" s="36">
        <v>1.1587645583884172</v>
      </c>
      <c r="HT24" s="36">
        <v>1.7891196749199378</v>
      </c>
      <c r="HU24" s="1">
        <v>86</v>
      </c>
      <c r="HV24" s="1">
        <v>59364</v>
      </c>
      <c r="HW24" s="22">
        <v>1.3571665011585567</v>
      </c>
      <c r="HX24" s="36">
        <v>1.0793947942387352</v>
      </c>
      <c r="HY24" s="36">
        <v>1.684601475274216</v>
      </c>
      <c r="HZ24" s="1">
        <v>82</v>
      </c>
      <c r="IA24" s="394">
        <v>60420</v>
      </c>
      <c r="IB24" s="25" t="s">
        <v>576</v>
      </c>
      <c r="IC24" s="25" t="s">
        <v>576</v>
      </c>
      <c r="ID24" s="25" t="s">
        <v>576</v>
      </c>
      <c r="IE24" s="25" t="s">
        <v>576</v>
      </c>
      <c r="IF24" s="25" t="s">
        <v>576</v>
      </c>
      <c r="IG24" s="22">
        <v>0.69642857142857151</v>
      </c>
      <c r="IH24" s="36">
        <v>0.49522879445422291</v>
      </c>
      <c r="II24" s="36">
        <v>0.95204078331844399</v>
      </c>
      <c r="IJ24" s="1">
        <v>39</v>
      </c>
      <c r="IK24" s="1">
        <v>56000</v>
      </c>
      <c r="IL24" s="22">
        <v>0.4443532950505879</v>
      </c>
      <c r="IM24" s="36">
        <v>0.29026632512298922</v>
      </c>
      <c r="IN24" s="36">
        <v>0.65108053191012139</v>
      </c>
      <c r="IO24" s="1">
        <v>26</v>
      </c>
      <c r="IP24" s="1">
        <v>58512</v>
      </c>
      <c r="IQ24" s="22">
        <v>0.50535678188801303</v>
      </c>
      <c r="IR24" s="36">
        <v>0.34096209860219862</v>
      </c>
      <c r="IS24" s="36">
        <v>0.72142822914237026</v>
      </c>
      <c r="IT24" s="1">
        <v>30</v>
      </c>
      <c r="IU24" s="1">
        <v>59364</v>
      </c>
      <c r="IV24" s="22">
        <v>0.71682197809525394</v>
      </c>
      <c r="IW24" s="36">
        <v>0.51876761985042075</v>
      </c>
      <c r="IX24" s="36">
        <v>0.96555450031479539</v>
      </c>
      <c r="IY24" s="1">
        <v>43</v>
      </c>
      <c r="IZ24" s="394">
        <v>59987</v>
      </c>
      <c r="JA24" s="26">
        <v>0.70370370370370372</v>
      </c>
      <c r="JB24" s="39">
        <v>0.49798262305918778</v>
      </c>
      <c r="JC24" s="39">
        <v>0.96588831331962255</v>
      </c>
      <c r="JD24" s="1">
        <v>38</v>
      </c>
      <c r="JE24" s="1">
        <v>54000</v>
      </c>
      <c r="JF24" s="26">
        <v>0.89285714285714279</v>
      </c>
      <c r="JG24" s="39">
        <v>0.66269578102610471</v>
      </c>
      <c r="JH24" s="39">
        <v>1.1771208332917289</v>
      </c>
      <c r="JI24" s="1">
        <v>50</v>
      </c>
      <c r="JJ24" s="1">
        <v>56000</v>
      </c>
      <c r="JK24" s="26">
        <v>0.76907301066447908</v>
      </c>
      <c r="JL24" s="39">
        <v>0.5609671313274962</v>
      </c>
      <c r="JM24" s="39">
        <v>1.0290801971725254</v>
      </c>
      <c r="JN24" s="1">
        <v>45</v>
      </c>
      <c r="JO24" s="1">
        <v>58512</v>
      </c>
      <c r="JP24" s="26">
        <v>0.64011859039148311</v>
      </c>
      <c r="JQ24" s="39">
        <v>0.4529860124856166</v>
      </c>
      <c r="JR24" s="39">
        <v>0.87861277742840138</v>
      </c>
      <c r="JS24" s="1">
        <v>38</v>
      </c>
      <c r="JT24" s="1">
        <v>59364</v>
      </c>
      <c r="JU24" s="26">
        <v>0.65014086385383507</v>
      </c>
      <c r="JV24" s="39">
        <v>0.46231370946099121</v>
      </c>
      <c r="JW24" s="39">
        <v>0.88876396328926044</v>
      </c>
      <c r="JX24" s="1">
        <v>39</v>
      </c>
      <c r="JY24" s="394">
        <v>59987</v>
      </c>
      <c r="JZ24" s="21">
        <v>0.57849725106902872</v>
      </c>
      <c r="KA24" s="21">
        <v>0.55442004800520184</v>
      </c>
      <c r="KB24" s="21">
        <v>0.60220690618250572</v>
      </c>
      <c r="KC24" s="1">
        <v>947</v>
      </c>
      <c r="KD24" s="1">
        <v>1637</v>
      </c>
      <c r="KE24" s="21">
        <v>0.63506815365551428</v>
      </c>
      <c r="KF24" s="21">
        <v>0.61128697123654441</v>
      </c>
      <c r="KG24" s="21">
        <v>0.65820791506573717</v>
      </c>
      <c r="KH24" s="1">
        <v>1025</v>
      </c>
      <c r="KI24" s="1">
        <v>1614</v>
      </c>
      <c r="KJ24" s="21">
        <v>0.68491555037856722</v>
      </c>
      <c r="KK24" s="21">
        <v>0.66255013616468716</v>
      </c>
      <c r="KL24" s="21">
        <v>0.70645538537543806</v>
      </c>
      <c r="KM24" s="1">
        <v>1176</v>
      </c>
      <c r="KN24" s="1">
        <v>1717</v>
      </c>
      <c r="KO24" s="21">
        <v>0.69359664871334525</v>
      </c>
      <c r="KP24" s="21">
        <v>0.6710700562692532</v>
      </c>
      <c r="KQ24" s="21">
        <v>0.71523516479660953</v>
      </c>
      <c r="KR24" s="1">
        <v>1159</v>
      </c>
      <c r="KS24" s="914">
        <v>1671</v>
      </c>
      <c r="KT24" s="910">
        <v>0.71599999999999997</v>
      </c>
      <c r="KU24" s="910">
        <v>0.69399999999999995</v>
      </c>
      <c r="KV24" s="910">
        <v>0.73699999999999999</v>
      </c>
      <c r="KW24" s="914">
        <v>1228</v>
      </c>
      <c r="KX24" s="913">
        <v>1715</v>
      </c>
      <c r="KY24" s="943" t="s">
        <v>576</v>
      </c>
      <c r="KZ24" s="9" t="s">
        <v>576</v>
      </c>
      <c r="LA24" s="9" t="s">
        <v>576</v>
      </c>
      <c r="LB24" s="9" t="s">
        <v>576</v>
      </c>
      <c r="LC24" s="9" t="s">
        <v>576</v>
      </c>
      <c r="LD24" s="9" t="s">
        <v>576</v>
      </c>
      <c r="LE24" s="9" t="s">
        <v>576</v>
      </c>
      <c r="LF24" s="9" t="s">
        <v>576</v>
      </c>
      <c r="LG24" s="9" t="s">
        <v>576</v>
      </c>
      <c r="LH24" s="9" t="s">
        <v>576</v>
      </c>
      <c r="LI24" s="9" t="s">
        <v>576</v>
      </c>
      <c r="LJ24" s="9" t="s">
        <v>576</v>
      </c>
      <c r="LK24" s="9" t="s">
        <v>576</v>
      </c>
      <c r="LL24" s="9" t="s">
        <v>576</v>
      </c>
      <c r="LM24" s="9" t="s">
        <v>576</v>
      </c>
      <c r="LN24" s="9" t="s">
        <v>576</v>
      </c>
      <c r="LO24" s="9" t="s">
        <v>576</v>
      </c>
      <c r="LP24" s="9" t="s">
        <v>576</v>
      </c>
      <c r="LQ24" s="9" t="s">
        <v>576</v>
      </c>
      <c r="LR24" s="9" t="s">
        <v>576</v>
      </c>
      <c r="LS24" s="9" t="s">
        <v>576</v>
      </c>
      <c r="LT24" s="9" t="s">
        <v>576</v>
      </c>
      <c r="LU24" s="9" t="s">
        <v>576</v>
      </c>
      <c r="LV24" s="9" t="s">
        <v>576</v>
      </c>
      <c r="LW24" s="9" t="s">
        <v>576</v>
      </c>
      <c r="LX24" s="9" t="s">
        <v>576</v>
      </c>
      <c r="LY24" s="9" t="s">
        <v>576</v>
      </c>
      <c r="LZ24" s="9" t="s">
        <v>576</v>
      </c>
      <c r="MA24" s="9" t="s">
        <v>576</v>
      </c>
      <c r="MB24" s="9" t="s">
        <v>576</v>
      </c>
      <c r="MC24" s="9" t="s">
        <v>576</v>
      </c>
      <c r="MD24" s="9" t="s">
        <v>576</v>
      </c>
      <c r="ME24" s="9" t="s">
        <v>576</v>
      </c>
      <c r="MF24" s="9" t="s">
        <v>576</v>
      </c>
      <c r="MG24" s="9" t="s">
        <v>576</v>
      </c>
      <c r="MH24" s="9" t="s">
        <v>576</v>
      </c>
      <c r="MI24" s="9" t="s">
        <v>576</v>
      </c>
      <c r="MJ24" s="9" t="s">
        <v>576</v>
      </c>
      <c r="MK24" s="9" t="s">
        <v>576</v>
      </c>
      <c r="ML24" s="9" t="s">
        <v>576</v>
      </c>
      <c r="MM24" s="9" t="s">
        <v>576</v>
      </c>
      <c r="MN24" s="9" t="s">
        <v>576</v>
      </c>
      <c r="MO24" s="9" t="s">
        <v>576</v>
      </c>
      <c r="MP24" s="9" t="s">
        <v>576</v>
      </c>
      <c r="MQ24" s="9" t="s">
        <v>576</v>
      </c>
      <c r="MR24" s="9" t="s">
        <v>576</v>
      </c>
      <c r="MS24" s="9" t="s">
        <v>576</v>
      </c>
      <c r="MT24" s="9" t="s">
        <v>576</v>
      </c>
      <c r="MU24" s="9" t="s">
        <v>576</v>
      </c>
      <c r="MV24" s="9" t="s">
        <v>576</v>
      </c>
      <c r="MW24" s="9" t="s">
        <v>576</v>
      </c>
      <c r="MX24" s="9" t="s">
        <v>576</v>
      </c>
      <c r="MY24" s="9" t="s">
        <v>576</v>
      </c>
      <c r="MZ24" s="9" t="s">
        <v>576</v>
      </c>
      <c r="NA24" s="9" t="s">
        <v>576</v>
      </c>
      <c r="NB24" s="9" t="s">
        <v>576</v>
      </c>
      <c r="NC24" s="9" t="s">
        <v>576</v>
      </c>
      <c r="ND24" s="9" t="s">
        <v>576</v>
      </c>
      <c r="NE24" s="9" t="s">
        <v>576</v>
      </c>
      <c r="NF24" s="9" t="s">
        <v>576</v>
      </c>
      <c r="NG24" s="9" t="s">
        <v>576</v>
      </c>
      <c r="NH24" s="9" t="s">
        <v>576</v>
      </c>
      <c r="NI24" s="9" t="s">
        <v>576</v>
      </c>
      <c r="NJ24" s="9" t="s">
        <v>576</v>
      </c>
      <c r="NK24" s="9" t="s">
        <v>576</v>
      </c>
      <c r="NL24" s="9" t="s">
        <v>576</v>
      </c>
      <c r="NM24" s="9" t="s">
        <v>576</v>
      </c>
      <c r="NN24" s="9" t="s">
        <v>576</v>
      </c>
      <c r="NO24" s="9" t="s">
        <v>576</v>
      </c>
      <c r="NP24" s="9" t="s">
        <v>576</v>
      </c>
      <c r="NQ24" s="9" t="s">
        <v>576</v>
      </c>
      <c r="NR24" s="9" t="s">
        <v>576</v>
      </c>
      <c r="NS24" s="9" t="s">
        <v>576</v>
      </c>
      <c r="NT24" s="9" t="s">
        <v>576</v>
      </c>
      <c r="NU24" s="9" t="s">
        <v>576</v>
      </c>
      <c r="NV24" s="9" t="s">
        <v>576</v>
      </c>
      <c r="NW24" s="9" t="s">
        <v>576</v>
      </c>
      <c r="NX24" s="9" t="s">
        <v>576</v>
      </c>
      <c r="NY24" s="9" t="s">
        <v>576</v>
      </c>
      <c r="NZ24" s="9" t="s">
        <v>576</v>
      </c>
      <c r="OA24" s="9" t="s">
        <v>576</v>
      </c>
      <c r="OB24" s="9" t="s">
        <v>576</v>
      </c>
      <c r="OC24" s="9" t="s">
        <v>576</v>
      </c>
      <c r="OD24" s="9" t="s">
        <v>576</v>
      </c>
      <c r="OE24" s="9" t="s">
        <v>576</v>
      </c>
      <c r="OF24" s="9" t="s">
        <v>576</v>
      </c>
      <c r="OG24" s="9" t="s">
        <v>576</v>
      </c>
      <c r="OH24" s="967" t="s">
        <v>576</v>
      </c>
      <c r="OI24" s="1" t="s">
        <v>576</v>
      </c>
      <c r="OJ24" s="1" t="s">
        <v>576</v>
      </c>
      <c r="OK24" s="1" t="s">
        <v>576</v>
      </c>
      <c r="OL24" s="1" t="s">
        <v>576</v>
      </c>
      <c r="OM24" s="1" t="s">
        <v>576</v>
      </c>
      <c r="ON24" s="1" t="s">
        <v>576</v>
      </c>
      <c r="OO24" s="1" t="s">
        <v>576</v>
      </c>
      <c r="OP24" s="1" t="s">
        <v>576</v>
      </c>
      <c r="OQ24" s="1" t="s">
        <v>576</v>
      </c>
      <c r="OR24" s="1" t="s">
        <v>576</v>
      </c>
      <c r="OS24" s="1" t="s">
        <v>576</v>
      </c>
      <c r="OT24" s="1" t="s">
        <v>576</v>
      </c>
      <c r="OU24" s="1" t="s">
        <v>576</v>
      </c>
      <c r="OV24" s="1" t="s">
        <v>576</v>
      </c>
      <c r="OW24" s="1" t="s">
        <v>576</v>
      </c>
      <c r="OX24" s="1" t="s">
        <v>576</v>
      </c>
      <c r="OY24" s="1" t="s">
        <v>576</v>
      </c>
      <c r="OZ24" s="1" t="s">
        <v>576</v>
      </c>
      <c r="PA24" s="1" t="s">
        <v>576</v>
      </c>
      <c r="PB24" s="1" t="s">
        <v>576</v>
      </c>
      <c r="PC24" s="1" t="s">
        <v>576</v>
      </c>
      <c r="PD24" s="1" t="s">
        <v>576</v>
      </c>
      <c r="PE24" s="1" t="s">
        <v>576</v>
      </c>
      <c r="PF24" s="1" t="s">
        <v>576</v>
      </c>
      <c r="PG24" s="1" t="s">
        <v>576</v>
      </c>
      <c r="PH24" s="1" t="s">
        <v>576</v>
      </c>
      <c r="PI24" s="1" t="s">
        <v>576</v>
      </c>
      <c r="PJ24" s="1" t="s">
        <v>576</v>
      </c>
      <c r="PK24" s="1" t="s">
        <v>576</v>
      </c>
      <c r="PL24" s="914" t="s">
        <v>576</v>
      </c>
      <c r="PM24" s="914" t="s">
        <v>576</v>
      </c>
      <c r="PN24" s="914" t="s">
        <v>576</v>
      </c>
      <c r="PO24" s="914" t="s">
        <v>576</v>
      </c>
      <c r="PP24" s="914" t="s">
        <v>576</v>
      </c>
      <c r="PQ24" s="913" t="s">
        <v>576</v>
      </c>
      <c r="PR24" s="1">
        <v>907</v>
      </c>
      <c r="PS24" s="1">
        <v>1456</v>
      </c>
      <c r="PT24" s="21">
        <v>0.62293956043956</v>
      </c>
      <c r="PU24" s="21">
        <v>0.59775265840637737</v>
      </c>
      <c r="PV24" s="21">
        <v>0.6474794507633429</v>
      </c>
      <c r="PW24" s="1">
        <v>968</v>
      </c>
      <c r="PX24" s="1">
        <v>1427</v>
      </c>
      <c r="PY24" s="21">
        <v>0.67834618079887898</v>
      </c>
      <c r="PZ24" s="21">
        <v>0.65365945193809194</v>
      </c>
      <c r="QA24" s="21">
        <v>0.70207527804346692</v>
      </c>
      <c r="QB24" s="1">
        <v>927</v>
      </c>
      <c r="QC24" s="1">
        <v>1348</v>
      </c>
      <c r="QD24" s="21">
        <v>0.68768545994065311</v>
      </c>
      <c r="QE24" s="21">
        <v>0.66244185807039402</v>
      </c>
      <c r="QF24" s="750">
        <v>0.71186238944204605</v>
      </c>
      <c r="QG24" s="838" t="s">
        <v>576</v>
      </c>
      <c r="QH24" s="838" t="s">
        <v>576</v>
      </c>
      <c r="QI24" s="838" t="s">
        <v>576</v>
      </c>
      <c r="QJ24" s="838" t="s">
        <v>576</v>
      </c>
      <c r="QK24" s="838" t="s">
        <v>576</v>
      </c>
      <c r="QL24" s="838" t="s">
        <v>576</v>
      </c>
      <c r="QM24" s="838" t="s">
        <v>576</v>
      </c>
      <c r="QN24" s="838" t="s">
        <v>576</v>
      </c>
      <c r="QO24" s="838" t="s">
        <v>576</v>
      </c>
      <c r="QP24" s="838" t="s">
        <v>576</v>
      </c>
      <c r="QQ24" s="838" t="s">
        <v>576</v>
      </c>
      <c r="QR24" s="838" t="s">
        <v>576</v>
      </c>
      <c r="QS24" s="838" t="s">
        <v>576</v>
      </c>
      <c r="QT24" s="838" t="s">
        <v>576</v>
      </c>
      <c r="QU24" s="838" t="s">
        <v>576</v>
      </c>
      <c r="QV24" s="838" t="s">
        <v>576</v>
      </c>
      <c r="QW24" s="838" t="s">
        <v>576</v>
      </c>
      <c r="QX24" s="838" t="s">
        <v>576</v>
      </c>
      <c r="QY24" s="838" t="s">
        <v>576</v>
      </c>
      <c r="QZ24" s="838" t="s">
        <v>576</v>
      </c>
      <c r="RA24" s="750" t="s">
        <v>576</v>
      </c>
      <c r="RB24" s="25" t="s">
        <v>576</v>
      </c>
      <c r="RC24" s="1" t="s">
        <v>576</v>
      </c>
      <c r="RD24" s="1" t="s">
        <v>576</v>
      </c>
      <c r="RE24" s="1" t="s">
        <v>576</v>
      </c>
      <c r="RF24" s="1" t="s">
        <v>576</v>
      </c>
      <c r="RG24" s="1" t="s">
        <v>576</v>
      </c>
      <c r="RH24" s="1" t="s">
        <v>576</v>
      </c>
      <c r="RI24" s="1" t="s">
        <v>576</v>
      </c>
      <c r="RJ24" s="1" t="s">
        <v>576</v>
      </c>
      <c r="RK24" s="1" t="s">
        <v>576</v>
      </c>
      <c r="RL24" s="1" t="s">
        <v>576</v>
      </c>
      <c r="RM24" s="1" t="s">
        <v>576</v>
      </c>
      <c r="RN24" s="1" t="s">
        <v>576</v>
      </c>
      <c r="RO24" s="1" t="s">
        <v>576</v>
      </c>
      <c r="RP24" s="1" t="s">
        <v>576</v>
      </c>
      <c r="RQ24" s="1" t="s">
        <v>576</v>
      </c>
      <c r="RR24" s="1" t="s">
        <v>576</v>
      </c>
      <c r="RS24" s="1" t="s">
        <v>576</v>
      </c>
      <c r="RT24" s="1" t="s">
        <v>576</v>
      </c>
      <c r="RU24" s="1" t="s">
        <v>576</v>
      </c>
      <c r="RV24" s="394" t="s">
        <v>576</v>
      </c>
      <c r="RW24" s="1" t="s">
        <v>576</v>
      </c>
      <c r="RX24" s="1" t="s">
        <v>576</v>
      </c>
      <c r="RY24" s="1" t="s">
        <v>576</v>
      </c>
      <c r="RZ24" s="1" t="s">
        <v>576</v>
      </c>
      <c r="SA24" s="1" t="s">
        <v>576</v>
      </c>
      <c r="SB24" s="1" t="s">
        <v>576</v>
      </c>
      <c r="SC24" s="1" t="s">
        <v>576</v>
      </c>
      <c r="SD24" s="1" t="s">
        <v>576</v>
      </c>
      <c r="SE24" s="1" t="s">
        <v>576</v>
      </c>
      <c r="SF24" s="1" t="s">
        <v>576</v>
      </c>
      <c r="SG24" s="1" t="s">
        <v>576</v>
      </c>
      <c r="SH24" s="1" t="s">
        <v>576</v>
      </c>
      <c r="SI24" s="1" t="s">
        <v>576</v>
      </c>
      <c r="SJ24" s="1" t="s">
        <v>576</v>
      </c>
      <c r="SK24" s="1" t="s">
        <v>576</v>
      </c>
      <c r="SL24" s="1" t="s">
        <v>576</v>
      </c>
      <c r="SM24" s="1" t="s">
        <v>576</v>
      </c>
      <c r="SN24" s="1" t="s">
        <v>576</v>
      </c>
      <c r="SO24" s="1" t="s">
        <v>576</v>
      </c>
      <c r="SP24" s="1" t="s">
        <v>576</v>
      </c>
      <c r="SQ24" s="394" t="s">
        <v>576</v>
      </c>
      <c r="SR24" s="1" t="s">
        <v>576</v>
      </c>
      <c r="SS24" s="1" t="s">
        <v>576</v>
      </c>
      <c r="ST24" s="1" t="s">
        <v>576</v>
      </c>
      <c r="SU24" s="1" t="s">
        <v>576</v>
      </c>
      <c r="SV24" s="1" t="s">
        <v>576</v>
      </c>
      <c r="SW24" s="1" t="s">
        <v>576</v>
      </c>
      <c r="SX24" s="1" t="s">
        <v>576</v>
      </c>
      <c r="SY24" s="1" t="s">
        <v>576</v>
      </c>
      <c r="SZ24" s="1" t="s">
        <v>576</v>
      </c>
      <c r="TA24" s="1" t="s">
        <v>576</v>
      </c>
      <c r="TB24" s="1" t="s">
        <v>576</v>
      </c>
      <c r="TC24" s="1" t="s">
        <v>576</v>
      </c>
      <c r="TD24" s="1" t="s">
        <v>576</v>
      </c>
      <c r="TE24" s="1" t="s">
        <v>576</v>
      </c>
      <c r="TF24" s="1" t="s">
        <v>576</v>
      </c>
      <c r="TG24" s="1" t="s">
        <v>576</v>
      </c>
      <c r="TH24" s="1" t="s">
        <v>576</v>
      </c>
      <c r="TI24" s="1" t="s">
        <v>576</v>
      </c>
      <c r="TJ24" s="1" t="s">
        <v>576</v>
      </c>
      <c r="TK24" s="1" t="s">
        <v>576</v>
      </c>
      <c r="TL24" s="394" t="s">
        <v>576</v>
      </c>
      <c r="TM24" s="26">
        <v>907.98211139720831</v>
      </c>
      <c r="TN24" s="27">
        <v>760.76197940430404</v>
      </c>
      <c r="TO24" s="27">
        <v>1075.3800832169679</v>
      </c>
      <c r="TP24" s="1">
        <v>134</v>
      </c>
      <c r="TQ24" s="394">
        <v>14758</v>
      </c>
      <c r="TR24" s="26">
        <v>700.99757346993806</v>
      </c>
      <c r="TS24" s="27">
        <v>572.76581497796224</v>
      </c>
      <c r="TT24" s="27">
        <v>849.37588969402361</v>
      </c>
      <c r="TU24" s="1">
        <v>104</v>
      </c>
      <c r="TV24" s="394">
        <v>14836</v>
      </c>
      <c r="TW24" s="26">
        <v>692.65245144642131</v>
      </c>
      <c r="TX24" s="27">
        <v>564.77529671185323</v>
      </c>
      <c r="TY24" s="27">
        <v>840.83281685134273</v>
      </c>
      <c r="TZ24" s="1">
        <v>102</v>
      </c>
      <c r="UA24" s="394">
        <v>14726</v>
      </c>
      <c r="UB24" s="26">
        <v>692.06523228724132</v>
      </c>
      <c r="UC24" s="27">
        <v>563.69849796518383</v>
      </c>
      <c r="UD24" s="27">
        <v>840.92199332486302</v>
      </c>
      <c r="UE24" s="3">
        <v>101</v>
      </c>
      <c r="UF24" s="394">
        <v>14594</v>
      </c>
      <c r="UG24" s="26">
        <v>946.77046076162424</v>
      </c>
      <c r="UH24" s="27">
        <v>793.80532742452056</v>
      </c>
      <c r="UI24" s="27">
        <v>1120.6174239749846</v>
      </c>
      <c r="UJ24" s="3">
        <v>135</v>
      </c>
      <c r="UK24" s="394">
        <v>14259</v>
      </c>
      <c r="UL24" s="26">
        <v>1213.3182844243793</v>
      </c>
      <c r="UM24" s="27">
        <v>970.4980141671839</v>
      </c>
      <c r="UN24" s="27">
        <v>1498.4382108062528</v>
      </c>
      <c r="UO24" s="3">
        <v>86</v>
      </c>
      <c r="UP24" s="394">
        <v>7088</v>
      </c>
      <c r="UQ24" s="26">
        <v>908.9637812893302</v>
      </c>
      <c r="UR24" s="27">
        <v>701.51905648488696</v>
      </c>
      <c r="US24" s="27">
        <v>1158.5489556128034</v>
      </c>
      <c r="UT24" s="3">
        <v>65</v>
      </c>
      <c r="UU24" s="394">
        <v>7151</v>
      </c>
      <c r="UV24" s="26">
        <v>971.42857142857133</v>
      </c>
      <c r="UW24" s="27">
        <v>754.35229646603534</v>
      </c>
      <c r="UX24" s="27">
        <v>1231.5171879432792</v>
      </c>
      <c r="UY24" s="3">
        <v>68</v>
      </c>
      <c r="UZ24" s="394">
        <v>7000</v>
      </c>
      <c r="VA24" s="26">
        <v>878.83590260769347</v>
      </c>
      <c r="VB24" s="27">
        <v>672.23982943354758</v>
      </c>
      <c r="VC24" s="27">
        <v>1128.9014827090632</v>
      </c>
      <c r="VD24" s="3">
        <v>61</v>
      </c>
      <c r="VE24" s="394">
        <v>6941</v>
      </c>
      <c r="VF24" s="26">
        <v>1329.198050509526</v>
      </c>
      <c r="VG24" s="27">
        <v>1068.8321980668434</v>
      </c>
      <c r="VH24" s="27">
        <v>1633.8100692646053</v>
      </c>
      <c r="VI24" s="3">
        <v>90</v>
      </c>
      <c r="VJ24" s="394">
        <v>6771</v>
      </c>
      <c r="VK24" s="26">
        <v>625.81486310299863</v>
      </c>
      <c r="VL24" s="27">
        <v>461.42647749000309</v>
      </c>
      <c r="VM24" s="27">
        <v>829.73971554272839</v>
      </c>
      <c r="VN24" s="3">
        <v>48</v>
      </c>
      <c r="VO24" s="394">
        <v>7670</v>
      </c>
      <c r="VP24" s="26">
        <v>507.4821080026025</v>
      </c>
      <c r="VQ24" s="27">
        <v>360.86938828154172</v>
      </c>
      <c r="VR24" s="27">
        <v>693.74474776620502</v>
      </c>
      <c r="VS24" s="3">
        <v>39</v>
      </c>
      <c r="VT24" s="394">
        <v>7685</v>
      </c>
      <c r="VU24" s="26">
        <v>440.0724825265338</v>
      </c>
      <c r="VV24" s="27">
        <v>304.76298711587208</v>
      </c>
      <c r="VW24" s="27">
        <v>614.95718476835486</v>
      </c>
      <c r="VX24" s="3">
        <v>34</v>
      </c>
      <c r="VY24" s="394">
        <v>7726</v>
      </c>
      <c r="VZ24" s="26">
        <v>522.67084803345097</v>
      </c>
      <c r="WA24" s="27">
        <v>373.40371673577641</v>
      </c>
      <c r="WB24" s="27">
        <v>711.72934749750527</v>
      </c>
      <c r="WC24" s="3">
        <v>40</v>
      </c>
      <c r="WD24" s="394">
        <v>7653</v>
      </c>
      <c r="WE24" s="26">
        <v>600.96153846153845</v>
      </c>
      <c r="WF24" s="27">
        <v>438.34546992834476</v>
      </c>
      <c r="WG24" s="27">
        <v>804.13382073930029</v>
      </c>
      <c r="WH24" s="3">
        <v>45</v>
      </c>
      <c r="WI24" s="394">
        <v>7488</v>
      </c>
      <c r="WJ24" s="25" t="s">
        <v>576</v>
      </c>
      <c r="WK24" s="1" t="s">
        <v>576</v>
      </c>
      <c r="WL24" s="1" t="s">
        <v>576</v>
      </c>
      <c r="WM24" s="1" t="s">
        <v>576</v>
      </c>
      <c r="WN24" s="1" t="s">
        <v>576</v>
      </c>
      <c r="WO24" s="1" t="s">
        <v>576</v>
      </c>
      <c r="WP24" s="1" t="s">
        <v>576</v>
      </c>
      <c r="WQ24" s="1" t="s">
        <v>576</v>
      </c>
      <c r="WR24" s="1" t="s">
        <v>576</v>
      </c>
      <c r="WS24" s="1" t="s">
        <v>576</v>
      </c>
      <c r="WT24" s="1" t="s">
        <v>576</v>
      </c>
      <c r="WU24" s="1" t="s">
        <v>576</v>
      </c>
      <c r="WV24" s="1" t="s">
        <v>576</v>
      </c>
      <c r="WW24" s="1" t="s">
        <v>576</v>
      </c>
      <c r="WX24" s="1" t="s">
        <v>576</v>
      </c>
      <c r="WY24" s="1" t="s">
        <v>576</v>
      </c>
      <c r="WZ24" s="1" t="s">
        <v>576</v>
      </c>
      <c r="XA24" s="1" t="s">
        <v>576</v>
      </c>
      <c r="XB24" s="1" t="s">
        <v>576</v>
      </c>
      <c r="XC24" s="1" t="s">
        <v>576</v>
      </c>
      <c r="XD24" s="1" t="s">
        <v>576</v>
      </c>
      <c r="XE24" s="1" t="s">
        <v>576</v>
      </c>
      <c r="XF24" s="1" t="s">
        <v>576</v>
      </c>
      <c r="XG24" s="1" t="s">
        <v>576</v>
      </c>
      <c r="XH24" s="1" t="s">
        <v>576</v>
      </c>
      <c r="XI24" s="1" t="s">
        <v>576</v>
      </c>
      <c r="XJ24" s="1" t="s">
        <v>576</v>
      </c>
      <c r="XK24" s="1" t="s">
        <v>576</v>
      </c>
      <c r="XL24" s="1" t="s">
        <v>576</v>
      </c>
      <c r="XM24" s="394" t="s">
        <v>576</v>
      </c>
      <c r="XN24" s="22">
        <v>35.692774443973498</v>
      </c>
      <c r="XO24" s="27">
        <v>24.413831297303595</v>
      </c>
      <c r="XP24" s="27">
        <v>50.387547771901374</v>
      </c>
      <c r="XQ24" s="6">
        <v>32</v>
      </c>
      <c r="XR24" s="6">
        <v>89654</v>
      </c>
      <c r="XS24" s="22">
        <v>32.109482262279109</v>
      </c>
      <c r="XT24" s="27">
        <v>21.504224210049088</v>
      </c>
      <c r="XU24" s="27">
        <v>46.114572654442838</v>
      </c>
      <c r="XV24" s="6">
        <v>29</v>
      </c>
      <c r="XW24" s="6">
        <v>90316</v>
      </c>
      <c r="XX24" s="22">
        <v>28.584935738865617</v>
      </c>
      <c r="XY24" s="27">
        <v>18.672629061640492</v>
      </c>
      <c r="XZ24" s="27">
        <v>41.883553858554066</v>
      </c>
      <c r="YA24" s="6">
        <v>26</v>
      </c>
      <c r="YB24" s="6">
        <v>90957</v>
      </c>
      <c r="YC24" s="22">
        <v>33.827653561178948</v>
      </c>
      <c r="YD24" s="27">
        <v>22.984249385255342</v>
      </c>
      <c r="YE24" s="27">
        <v>48.015654023034188</v>
      </c>
      <c r="YF24" s="6">
        <v>31</v>
      </c>
      <c r="YG24" s="6">
        <v>91641</v>
      </c>
      <c r="YH24" s="22">
        <v>32.470695197584185</v>
      </c>
      <c r="YI24" s="27">
        <v>21.907841696075288</v>
      </c>
      <c r="YJ24" s="27">
        <v>46.353936416758849</v>
      </c>
      <c r="YK24" s="6">
        <v>30</v>
      </c>
      <c r="YL24" s="6">
        <v>92391</v>
      </c>
      <c r="YM24" s="22">
        <v>35.393674185141094</v>
      </c>
      <c r="YN24" s="27">
        <v>24.363376741776165</v>
      </c>
      <c r="YO24" s="27">
        <v>49.70587778367954</v>
      </c>
      <c r="YP24" s="6">
        <v>33</v>
      </c>
      <c r="YQ24" s="6">
        <v>93237</v>
      </c>
      <c r="YR24" s="22">
        <v>33.985067810830614</v>
      </c>
      <c r="YS24" s="27">
        <v>23.245761224401878</v>
      </c>
      <c r="YT24" s="27">
        <v>47.976775538631955</v>
      </c>
      <c r="YU24" s="6">
        <v>32</v>
      </c>
      <c r="YV24" s="6">
        <v>94159</v>
      </c>
      <c r="YW24" s="37">
        <v>29.460969476331268</v>
      </c>
      <c r="YX24" s="27">
        <v>19.57660026289447</v>
      </c>
      <c r="YY24" s="27">
        <v>42.579303609250942</v>
      </c>
      <c r="YZ24" s="6">
        <v>28</v>
      </c>
      <c r="ZA24" s="966">
        <v>95041</v>
      </c>
      <c r="ZB24" s="901">
        <v>17782</v>
      </c>
      <c r="ZC24" s="906">
        <v>4.2999999999999997E-2</v>
      </c>
      <c r="ZD24" s="906">
        <v>3.6000000000000004E-2</v>
      </c>
      <c r="ZE24" s="906">
        <v>6.9999999999999993E-3</v>
      </c>
      <c r="ZF24" s="901">
        <v>1583</v>
      </c>
      <c r="ZG24" s="906">
        <v>8.900000000000001E-2</v>
      </c>
      <c r="ZH24" s="901">
        <v>17461</v>
      </c>
      <c r="ZI24" s="906">
        <v>4.2999999999999997E-2</v>
      </c>
      <c r="ZJ24" s="906">
        <v>3.6000000000000004E-2</v>
      </c>
      <c r="ZK24" s="906">
        <v>6.0000000000000001E-3</v>
      </c>
      <c r="ZL24" s="901">
        <v>560</v>
      </c>
      <c r="ZM24" s="900">
        <v>3.2071473569669551E-2</v>
      </c>
      <c r="ZN24" s="901">
        <v>17396</v>
      </c>
      <c r="ZO24" s="906">
        <v>4.141908287022953E-2</v>
      </c>
      <c r="ZP24" s="906">
        <v>3.5391089743047777E-2</v>
      </c>
      <c r="ZQ24" s="906">
        <v>6.0279931271817536E-3</v>
      </c>
      <c r="ZR24" s="901">
        <v>549</v>
      </c>
      <c r="ZS24" s="906">
        <v>3.1558979075649578E-2</v>
      </c>
      <c r="ZT24" s="901">
        <v>17117</v>
      </c>
      <c r="ZU24" s="906">
        <v>0.05</v>
      </c>
      <c r="ZV24" s="906">
        <v>4.4999999999999998E-2</v>
      </c>
      <c r="ZW24" s="906">
        <v>6.0000000000000001E-3</v>
      </c>
      <c r="ZX24" s="901">
        <v>754</v>
      </c>
      <c r="ZY24" s="906">
        <v>4.4000000000000004E-2</v>
      </c>
      <c r="ZZ24" s="901">
        <v>16837</v>
      </c>
      <c r="AAA24" s="906">
        <v>4.8469278535302578E-2</v>
      </c>
      <c r="AAB24" s="906">
        <v>4.3430838906054016E-2</v>
      </c>
      <c r="AAC24" s="906">
        <v>5.0384396292485617E-3</v>
      </c>
      <c r="AAD24" s="901">
        <v>799</v>
      </c>
      <c r="AAE24" s="906">
        <v>4.7455009799845578E-2</v>
      </c>
      <c r="AAF24" s="901">
        <v>16930</v>
      </c>
      <c r="AAG24" s="906">
        <v>4.7689787970783035E-2</v>
      </c>
      <c r="AAH24" s="906">
        <v>5.3331031274429404E-3</v>
      </c>
      <c r="AAI24" s="906">
        <v>5.3022891098225979E-2</v>
      </c>
      <c r="AAJ24" s="901">
        <v>852</v>
      </c>
      <c r="AAK24" s="965">
        <v>5.0324867099822798E-2</v>
      </c>
      <c r="AAL24" s="997">
        <v>6.9000000000000006E-2</v>
      </c>
      <c r="AAM24" s="997">
        <v>0</v>
      </c>
      <c r="AAN24" s="997">
        <v>0.14399999999999999</v>
      </c>
      <c r="AAO24" s="998">
        <v>2</v>
      </c>
      <c r="AAP24" s="998">
        <v>0</v>
      </c>
      <c r="AAQ24" s="998">
        <v>4</v>
      </c>
      <c r="AAR24" s="727">
        <v>0.128</v>
      </c>
      <c r="AAS24" s="727">
        <v>8.48E-2</v>
      </c>
      <c r="AAT24" s="727">
        <v>0.1709</v>
      </c>
      <c r="AAU24" s="998">
        <v>2.4</v>
      </c>
      <c r="AAV24" s="998">
        <v>1.79</v>
      </c>
      <c r="AAW24" s="999">
        <v>3.01</v>
      </c>
      <c r="AAX24" s="953">
        <v>0.81621637800303304</v>
      </c>
      <c r="AAY24" s="44">
        <v>0.74067082339866408</v>
      </c>
      <c r="AAZ24" s="44">
        <v>0.89176193260740211</v>
      </c>
      <c r="ABA24" s="13">
        <v>75</v>
      </c>
      <c r="ABB24" s="13">
        <v>93</v>
      </c>
      <c r="ABC24" s="43">
        <v>0.93158559696778298</v>
      </c>
      <c r="ABD24" s="961">
        <v>0.85814025784175196</v>
      </c>
      <c r="ABE24" s="961">
        <v>1.0050309360938099</v>
      </c>
      <c r="ABF24" s="13">
        <v>40</v>
      </c>
      <c r="ABG24" s="13">
        <v>43</v>
      </c>
      <c r="ABH24" s="935">
        <v>0.86863619368106204</v>
      </c>
      <c r="ABI24" s="935">
        <v>0.82552361511944194</v>
      </c>
      <c r="ABJ24" s="935">
        <v>0.91174877224268103</v>
      </c>
      <c r="ABK24" s="29">
        <v>190</v>
      </c>
      <c r="ABL24" s="1055">
        <v>220</v>
      </c>
      <c r="ABM24" s="1005">
        <v>0.25644996825663002</v>
      </c>
      <c r="ABN24" s="1005">
        <v>0.119992862013721</v>
      </c>
      <c r="ABO24" s="1005">
        <v>0.39290707449953899</v>
      </c>
      <c r="ABP24" s="935">
        <v>0.84042982319541903</v>
      </c>
      <c r="ABQ24" s="935">
        <v>0.76866152289041689</v>
      </c>
      <c r="ABR24" s="935">
        <v>0.91219812350042206</v>
      </c>
      <c r="ABS24" s="29">
        <v>82</v>
      </c>
      <c r="ABT24" s="1055">
        <v>98</v>
      </c>
      <c r="ABU24" s="1019" t="s">
        <v>1409</v>
      </c>
      <c r="ABV24" s="29" t="s">
        <v>770</v>
      </c>
      <c r="ABW24" s="29" t="s">
        <v>770</v>
      </c>
      <c r="ABX24" s="29" t="s">
        <v>770</v>
      </c>
      <c r="ABY24" s="29" t="s">
        <v>770</v>
      </c>
      <c r="ABZ24" s="29" t="s">
        <v>770</v>
      </c>
      <c r="ACA24" s="29" t="s">
        <v>770</v>
      </c>
      <c r="ACB24" s="29" t="s">
        <v>770</v>
      </c>
      <c r="ACC24" s="29" t="s">
        <v>770</v>
      </c>
      <c r="ACD24" s="29" t="s">
        <v>770</v>
      </c>
      <c r="ACE24" s="29" t="s">
        <v>770</v>
      </c>
      <c r="ACF24" s="2074" t="s">
        <v>1409</v>
      </c>
      <c r="ACG24" s="29" t="s">
        <v>576</v>
      </c>
      <c r="ACH24" s="29" t="s">
        <v>576</v>
      </c>
      <c r="ACI24" s="29" t="s">
        <v>576</v>
      </c>
      <c r="ACJ24" s="29" t="s">
        <v>576</v>
      </c>
      <c r="ACK24" s="29" t="s">
        <v>576</v>
      </c>
      <c r="ACL24" s="29" t="s">
        <v>576</v>
      </c>
      <c r="ACM24" s="29" t="s">
        <v>576</v>
      </c>
      <c r="ACN24" s="29" t="s">
        <v>576</v>
      </c>
      <c r="ACO24" s="29" t="s">
        <v>576</v>
      </c>
      <c r="ACP24" s="29" t="s">
        <v>576</v>
      </c>
      <c r="ACQ24" s="29" t="s">
        <v>576</v>
      </c>
      <c r="ACR24" s="29" t="s">
        <v>576</v>
      </c>
      <c r="ACS24" s="29" t="s">
        <v>576</v>
      </c>
      <c r="ACT24" s="29" t="s">
        <v>576</v>
      </c>
      <c r="ACU24" s="29" t="s">
        <v>576</v>
      </c>
      <c r="ACV24" s="29" t="s">
        <v>576</v>
      </c>
      <c r="ACW24" s="29" t="s">
        <v>576</v>
      </c>
      <c r="ACX24" s="29" t="s">
        <v>576</v>
      </c>
      <c r="ACY24" s="29" t="s">
        <v>576</v>
      </c>
      <c r="ACZ24" s="1055" t="s">
        <v>576</v>
      </c>
      <c r="ADA24" s="29" t="s">
        <v>576</v>
      </c>
      <c r="ADB24" s="29" t="s">
        <v>576</v>
      </c>
      <c r="ADC24" s="29" t="s">
        <v>576</v>
      </c>
      <c r="ADD24" s="29" t="s">
        <v>576</v>
      </c>
      <c r="ADE24" s="29" t="s">
        <v>576</v>
      </c>
      <c r="ADF24" s="29" t="s">
        <v>576</v>
      </c>
      <c r="ADG24" s="29" t="s">
        <v>576</v>
      </c>
      <c r="ADH24" s="29" t="s">
        <v>576</v>
      </c>
      <c r="ADI24" s="29" t="s">
        <v>576</v>
      </c>
      <c r="ADJ24" s="29" t="s">
        <v>576</v>
      </c>
      <c r="ADK24" s="29" t="s">
        <v>576</v>
      </c>
      <c r="ADL24" s="29" t="s">
        <v>576</v>
      </c>
      <c r="ADM24" s="29" t="s">
        <v>576</v>
      </c>
      <c r="ADN24" s="29" t="s">
        <v>576</v>
      </c>
      <c r="ADO24" s="916" t="s">
        <v>576</v>
      </c>
      <c r="ADP24" s="916" t="s">
        <v>576</v>
      </c>
      <c r="ADQ24" s="916" t="s">
        <v>576</v>
      </c>
      <c r="ADR24" s="916" t="s">
        <v>576</v>
      </c>
      <c r="ADS24" s="916" t="s">
        <v>576</v>
      </c>
      <c r="ADT24" s="1055" t="s">
        <v>576</v>
      </c>
      <c r="ADU24" s="29" t="s">
        <v>576</v>
      </c>
      <c r="ADV24" s="29" t="s">
        <v>576</v>
      </c>
      <c r="ADW24" s="29" t="s">
        <v>576</v>
      </c>
      <c r="ADX24" s="29" t="s">
        <v>576</v>
      </c>
      <c r="ADY24" s="29" t="s">
        <v>576</v>
      </c>
      <c r="ADZ24" s="29" t="s">
        <v>576</v>
      </c>
      <c r="AEA24" s="29" t="s">
        <v>576</v>
      </c>
      <c r="AEB24" s="29" t="s">
        <v>576</v>
      </c>
      <c r="AEC24" s="29" t="s">
        <v>576</v>
      </c>
      <c r="AED24" s="29" t="s">
        <v>576</v>
      </c>
      <c r="AEE24" s="29" t="s">
        <v>576</v>
      </c>
      <c r="AEF24" s="29" t="s">
        <v>576</v>
      </c>
      <c r="AEG24" s="29" t="s">
        <v>576</v>
      </c>
      <c r="AEH24" s="29" t="s">
        <v>576</v>
      </c>
      <c r="AEI24" s="916" t="s">
        <v>576</v>
      </c>
      <c r="AEJ24" s="916" t="s">
        <v>576</v>
      </c>
      <c r="AEK24" s="916" t="s">
        <v>576</v>
      </c>
      <c r="AEL24" s="916" t="s">
        <v>576</v>
      </c>
      <c r="AEM24" s="916" t="s">
        <v>576</v>
      </c>
      <c r="AEN24" s="1055" t="s">
        <v>576</v>
      </c>
      <c r="AEO24" s="29" t="s">
        <v>576</v>
      </c>
      <c r="AEP24" s="29" t="s">
        <v>576</v>
      </c>
      <c r="AEQ24" s="29" t="s">
        <v>576</v>
      </c>
      <c r="AER24" s="10" t="s">
        <v>576</v>
      </c>
      <c r="AES24" s="29" t="s">
        <v>576</v>
      </c>
      <c r="AET24" s="29" t="s">
        <v>576</v>
      </c>
      <c r="AEU24" s="29" t="s">
        <v>576</v>
      </c>
      <c r="AEV24" s="29" t="s">
        <v>576</v>
      </c>
      <c r="AEW24" s="29" t="s">
        <v>576</v>
      </c>
      <c r="AEX24" s="29" t="s">
        <v>576</v>
      </c>
      <c r="AEY24" s="29" t="s">
        <v>576</v>
      </c>
      <c r="AEZ24" s="29" t="s">
        <v>576</v>
      </c>
      <c r="AFA24" s="29" t="s">
        <v>576</v>
      </c>
      <c r="AFB24" s="29" t="s">
        <v>576</v>
      </c>
      <c r="AFC24" s="29" t="s">
        <v>576</v>
      </c>
      <c r="AFD24" s="29" t="s">
        <v>576</v>
      </c>
      <c r="AFE24" s="29" t="s">
        <v>576</v>
      </c>
      <c r="AFF24" s="29" t="s">
        <v>576</v>
      </c>
      <c r="AFG24" s="29" t="s">
        <v>576</v>
      </c>
      <c r="AFH24" s="29" t="s">
        <v>576</v>
      </c>
      <c r="AFI24" s="29" t="s">
        <v>576</v>
      </c>
      <c r="AFJ24" s="29" t="s">
        <v>576</v>
      </c>
      <c r="AFK24" s="29" t="s">
        <v>576</v>
      </c>
      <c r="AFL24" s="29" t="s">
        <v>576</v>
      </c>
      <c r="AFM24" s="29" t="s">
        <v>576</v>
      </c>
      <c r="AFN24" s="29" t="s">
        <v>576</v>
      </c>
      <c r="AFO24" s="29" t="s">
        <v>576</v>
      </c>
      <c r="AFP24" s="29" t="s">
        <v>576</v>
      </c>
      <c r="AFQ24" s="29" t="s">
        <v>576</v>
      </c>
      <c r="AFR24" s="29" t="s">
        <v>576</v>
      </c>
      <c r="AFS24" s="29" t="s">
        <v>576</v>
      </c>
      <c r="AFT24" s="875" t="s">
        <v>576</v>
      </c>
      <c r="AFU24" s="875" t="s">
        <v>576</v>
      </c>
      <c r="AFV24" s="875" t="s">
        <v>576</v>
      </c>
      <c r="AFW24" s="875" t="s">
        <v>576</v>
      </c>
      <c r="AFX24" s="1055" t="s">
        <v>576</v>
      </c>
      <c r="AFY24" s="21">
        <v>0.15013774104683195</v>
      </c>
      <c r="AFZ24" s="21">
        <v>0.12599875964682994</v>
      </c>
      <c r="AGA24" s="21">
        <v>0.17795966329498827</v>
      </c>
      <c r="AGB24" s="1">
        <v>109</v>
      </c>
      <c r="AGC24" s="1">
        <v>726</v>
      </c>
      <c r="AGD24" s="21">
        <v>0.16964285714285715</v>
      </c>
      <c r="AGE24" s="21">
        <v>0.14316230265545429</v>
      </c>
      <c r="AGF24" s="21">
        <v>0.19987888813690197</v>
      </c>
      <c r="AGG24" s="1">
        <v>114</v>
      </c>
      <c r="AGH24" s="914">
        <v>672</v>
      </c>
      <c r="AGI24" s="919">
        <v>0.17477477477477477</v>
      </c>
      <c r="AGJ24" s="919">
        <v>0.14544423474777537</v>
      </c>
      <c r="AGK24" s="919">
        <v>0.2085764909839784</v>
      </c>
      <c r="AGL24" s="914">
        <v>97</v>
      </c>
      <c r="AGM24" s="913">
        <v>555</v>
      </c>
      <c r="AGN24" s="28" t="s">
        <v>576</v>
      </c>
      <c r="AGO24" s="29" t="s">
        <v>576</v>
      </c>
      <c r="AGP24" s="29" t="s">
        <v>576</v>
      </c>
      <c r="AGQ24" s="29" t="s">
        <v>576</v>
      </c>
      <c r="AGR24" s="29" t="s">
        <v>576</v>
      </c>
      <c r="AGS24" s="29" t="s">
        <v>576</v>
      </c>
      <c r="AGT24" s="29" t="s">
        <v>576</v>
      </c>
      <c r="AGU24" s="29" t="s">
        <v>576</v>
      </c>
      <c r="AGV24" s="29" t="s">
        <v>576</v>
      </c>
      <c r="AGW24" s="29" t="s">
        <v>576</v>
      </c>
      <c r="AGX24" s="29" t="s">
        <v>576</v>
      </c>
      <c r="AGY24" s="29" t="s">
        <v>576</v>
      </c>
      <c r="AGZ24" s="29" t="s">
        <v>576</v>
      </c>
      <c r="AHA24" s="29" t="s">
        <v>576</v>
      </c>
      <c r="AHB24" s="1055" t="s">
        <v>576</v>
      </c>
      <c r="AHC24" s="24">
        <v>11391.5</v>
      </c>
      <c r="AHD24" s="24">
        <v>1064</v>
      </c>
      <c r="AHE24" s="21">
        <v>9.3402975903085633E-2</v>
      </c>
      <c r="AHF24" s="32">
        <v>1404480</v>
      </c>
      <c r="AHG24" s="24">
        <v>7821</v>
      </c>
      <c r="AHH24" s="24">
        <v>1055.5</v>
      </c>
      <c r="AHI24" s="21">
        <v>0.13495716660273621</v>
      </c>
      <c r="AHJ24" s="32">
        <v>986892.5</v>
      </c>
      <c r="AHK24" s="24">
        <v>19212.5</v>
      </c>
      <c r="AHL24" s="24">
        <v>2119.5</v>
      </c>
      <c r="AHM24" s="21">
        <v>0.11031880286271958</v>
      </c>
      <c r="AHN24" s="1181">
        <v>2391372.5</v>
      </c>
      <c r="AHO24" s="65">
        <f t="shared" si="10"/>
        <v>9</v>
      </c>
      <c r="AHP24" s="1177">
        <f t="shared" si="10"/>
        <v>3.5</v>
      </c>
      <c r="AHQ24" s="65">
        <f t="shared" si="10"/>
        <v>8</v>
      </c>
      <c r="AHR24" s="1177">
        <f t="shared" si="10"/>
        <v>3.2</v>
      </c>
      <c r="AHS24" s="65">
        <f t="shared" si="10"/>
        <v>3</v>
      </c>
      <c r="AHT24" s="1178">
        <f t="shared" si="10"/>
        <v>1.2</v>
      </c>
      <c r="AHU24" s="370">
        <v>232</v>
      </c>
      <c r="AHV24" s="370">
        <v>76</v>
      </c>
      <c r="AHW24" s="352">
        <v>354.95277943517976</v>
      </c>
      <c r="AHX24" s="352">
        <v>277.8193207935991</v>
      </c>
      <c r="AHY24" s="352">
        <v>446.4629615239254</v>
      </c>
      <c r="AHZ24" s="2064" t="s">
        <v>770</v>
      </c>
      <c r="AIA24" s="370">
        <v>271</v>
      </c>
      <c r="AIB24" s="370">
        <v>106</v>
      </c>
      <c r="AIC24" s="372">
        <v>484.86835611918713</v>
      </c>
      <c r="AID24" s="372">
        <v>394.99518457742147</v>
      </c>
      <c r="AIE24" s="372">
        <v>588.71676440200099</v>
      </c>
      <c r="AIF24" s="1069" t="s">
        <v>2154</v>
      </c>
      <c r="AIG24" s="370">
        <v>227</v>
      </c>
      <c r="AIH24" s="370">
        <v>71</v>
      </c>
      <c r="AII24" s="372">
        <v>322.7257648787529</v>
      </c>
      <c r="AIJ24" s="372">
        <v>250.5354028097457</v>
      </c>
      <c r="AIK24" s="471">
        <v>408.88408283763948</v>
      </c>
      <c r="AIL24" s="1069" t="s">
        <v>2154</v>
      </c>
      <c r="AIM24" s="370">
        <v>66</v>
      </c>
      <c r="AIN24" s="365">
        <v>95831</v>
      </c>
      <c r="AIO24" s="372">
        <v>68.871242082415918</v>
      </c>
      <c r="AIP24" s="372">
        <v>35.045688130284915</v>
      </c>
      <c r="AIQ24" s="1069">
        <v>87.621106366944744</v>
      </c>
      <c r="AIR24" s="370">
        <v>78</v>
      </c>
      <c r="AIS24" s="360">
        <v>89.706727999999998</v>
      </c>
      <c r="AIT24" s="360">
        <v>70.906931499999999</v>
      </c>
      <c r="AIU24" s="360">
        <v>111.959479</v>
      </c>
      <c r="AIV24" s="370">
        <v>67</v>
      </c>
      <c r="AIW24" s="370">
        <v>60</v>
      </c>
      <c r="AIX24" s="370">
        <v>93</v>
      </c>
      <c r="AIY24" s="370">
        <v>95</v>
      </c>
      <c r="AIZ24" s="370">
        <v>205</v>
      </c>
      <c r="AJA24" s="372">
        <v>78.166704796766567</v>
      </c>
      <c r="AJB24" s="372">
        <v>67.832076993625122</v>
      </c>
      <c r="AJC24" s="372">
        <v>89.630758626423855</v>
      </c>
      <c r="AJD24" s="370">
        <v>188</v>
      </c>
      <c r="AJE24" s="372">
        <v>127.66535379600705</v>
      </c>
      <c r="AJF24" s="372">
        <v>110.06766672472371</v>
      </c>
      <c r="AJG24" s="372">
        <v>147.27648159622038</v>
      </c>
      <c r="AJH24" s="370">
        <v>2045</v>
      </c>
      <c r="AJI24" s="1071">
        <v>0.19217603911980441</v>
      </c>
      <c r="AJJ24" s="370">
        <v>73</v>
      </c>
      <c r="AJK24" s="360">
        <v>84.578843699999993</v>
      </c>
      <c r="AJL24" s="360">
        <v>66.293676199999993</v>
      </c>
      <c r="AJM24" s="360">
        <v>106.346659</v>
      </c>
      <c r="AJN24" s="370">
        <v>61</v>
      </c>
      <c r="AJO24" s="370">
        <v>84</v>
      </c>
      <c r="AJP24" s="370">
        <v>104</v>
      </c>
      <c r="AJQ24" s="370">
        <v>88</v>
      </c>
      <c r="AJR24" s="370">
        <v>218</v>
      </c>
      <c r="AJS24" s="372">
        <v>82.472666742329665</v>
      </c>
      <c r="AJT24" s="372">
        <v>71.887396289558424</v>
      </c>
      <c r="AJU24" s="372">
        <v>94.177751396912683</v>
      </c>
      <c r="AJV24" s="370">
        <v>192</v>
      </c>
      <c r="AJW24" s="372">
        <v>131.56091544470331</v>
      </c>
      <c r="AJX24" s="372">
        <v>113.60911146912272</v>
      </c>
      <c r="AJY24" s="372">
        <v>151.54387015415276</v>
      </c>
      <c r="AJZ24" s="370">
        <v>2157</v>
      </c>
      <c r="AKA24" s="1071">
        <v>0.19007881316643485</v>
      </c>
      <c r="AKB24" s="370">
        <v>93</v>
      </c>
      <c r="AKC24" s="360">
        <v>108.03903345724908</v>
      </c>
      <c r="AKD24" s="381">
        <v>87.201443684072188</v>
      </c>
      <c r="AKE24" s="381">
        <v>132.35511503872289</v>
      </c>
      <c r="AKF24" s="370">
        <v>52</v>
      </c>
      <c r="AKG24" s="370">
        <v>95</v>
      </c>
      <c r="AKH24" s="370">
        <v>87</v>
      </c>
      <c r="AKI24" s="370">
        <v>88</v>
      </c>
      <c r="AKJ24" s="370">
        <v>240</v>
      </c>
      <c r="AKK24" s="372">
        <v>89.19611996878136</v>
      </c>
      <c r="AKL24" s="372">
        <v>78.267487305675473</v>
      </c>
      <c r="AKM24" s="372">
        <v>101.22370588653413</v>
      </c>
      <c r="AKN24" s="370">
        <v>175</v>
      </c>
      <c r="AKO24" s="372">
        <v>122.72950417280315</v>
      </c>
      <c r="AKP24" s="372">
        <v>105.21906218838784</v>
      </c>
      <c r="AKQ24" s="372">
        <v>142.32111540404119</v>
      </c>
      <c r="AKR24" s="370">
        <v>2151</v>
      </c>
      <c r="AKS24" s="1071">
        <v>0.19293351929335192</v>
      </c>
      <c r="AKT24" s="370">
        <v>46</v>
      </c>
      <c r="AKU24" s="66">
        <v>33542</v>
      </c>
      <c r="AKV24" s="372">
        <v>137.1414942460199</v>
      </c>
      <c r="AKW24" s="372">
        <v>100.40481011559203</v>
      </c>
      <c r="AKX24" s="1069">
        <v>182.92753476413452</v>
      </c>
      <c r="AKY24" s="1158" t="s">
        <v>576</v>
      </c>
      <c r="AKZ24" s="1164" t="s">
        <v>576</v>
      </c>
      <c r="ALA24" s="1165" t="s">
        <v>576</v>
      </c>
      <c r="ALB24" s="1165" t="s">
        <v>576</v>
      </c>
      <c r="ALC24" s="725" t="s">
        <v>576</v>
      </c>
      <c r="ALD24" s="1158" t="s">
        <v>576</v>
      </c>
      <c r="ALE24" s="1158" t="s">
        <v>576</v>
      </c>
      <c r="ALF24" s="1165" t="s">
        <v>576</v>
      </c>
      <c r="ALG24" s="1165" t="s">
        <v>576</v>
      </c>
      <c r="ALH24" s="1070" t="s">
        <v>576</v>
      </c>
      <c r="ALI24" s="732" t="s">
        <v>576</v>
      </c>
      <c r="ALJ24" s="1164" t="s">
        <v>576</v>
      </c>
      <c r="ALK24" s="1165" t="s">
        <v>576</v>
      </c>
      <c r="ALL24" s="1165" t="s">
        <v>576</v>
      </c>
      <c r="ALM24" s="1070" t="s">
        <v>576</v>
      </c>
      <c r="ALN24" s="1158" t="s">
        <v>576</v>
      </c>
      <c r="ALO24" s="1164" t="s">
        <v>576</v>
      </c>
      <c r="ALP24" s="1165" t="s">
        <v>576</v>
      </c>
      <c r="ALQ24" s="1165" t="s">
        <v>576</v>
      </c>
      <c r="ALR24" s="1070" t="s">
        <v>576</v>
      </c>
      <c r="ALS24" s="736" t="s">
        <v>576</v>
      </c>
      <c r="ALT24" s="736" t="s">
        <v>576</v>
      </c>
      <c r="ALU24" s="743" t="s">
        <v>576</v>
      </c>
      <c r="ALV24" s="743" t="s">
        <v>576</v>
      </c>
      <c r="ALW24" s="1070" t="s">
        <v>576</v>
      </c>
      <c r="ALX24" s="736" t="s">
        <v>576</v>
      </c>
      <c r="ALY24" s="726" t="s">
        <v>576</v>
      </c>
      <c r="ALZ24" s="743" t="s">
        <v>576</v>
      </c>
      <c r="AMA24" s="743" t="s">
        <v>576</v>
      </c>
      <c r="AMB24" s="1070" t="s">
        <v>576</v>
      </c>
      <c r="AMC24" s="736" t="s">
        <v>576</v>
      </c>
      <c r="AMD24" s="726" t="s">
        <v>576</v>
      </c>
      <c r="AME24" s="743" t="s">
        <v>576</v>
      </c>
      <c r="AMF24" s="743" t="s">
        <v>576</v>
      </c>
      <c r="AMG24" s="1070" t="s">
        <v>576</v>
      </c>
      <c r="AMH24" s="736" t="s">
        <v>576</v>
      </c>
      <c r="AMI24" s="736" t="s">
        <v>576</v>
      </c>
      <c r="AMJ24" s="743" t="s">
        <v>576</v>
      </c>
      <c r="AMK24" s="743" t="s">
        <v>576</v>
      </c>
      <c r="AML24" s="1070" t="s">
        <v>576</v>
      </c>
      <c r="AMM24" s="370">
        <v>12</v>
      </c>
      <c r="AMN24" s="370">
        <v>23</v>
      </c>
      <c r="AMO24" s="370">
        <v>49</v>
      </c>
      <c r="AMP24" s="370">
        <v>30</v>
      </c>
      <c r="AMQ24" s="370">
        <v>114</v>
      </c>
      <c r="AMR24" s="66">
        <v>35240</v>
      </c>
      <c r="AMS24" s="2069">
        <f t="shared" si="4"/>
        <v>3.2349602724177071E-3</v>
      </c>
      <c r="AMT24" s="370" t="s">
        <v>2169</v>
      </c>
      <c r="AMU24" s="370">
        <v>28</v>
      </c>
      <c r="AMV24" s="370">
        <v>41</v>
      </c>
      <c r="AMW24" s="370">
        <v>30</v>
      </c>
      <c r="AMX24" s="370" t="s">
        <v>2169</v>
      </c>
      <c r="AMY24" s="365">
        <v>34944</v>
      </c>
      <c r="AMZ24" s="1071" t="s">
        <v>2169</v>
      </c>
      <c r="ANA24" s="370">
        <v>12</v>
      </c>
      <c r="ANB24" s="370">
        <v>20</v>
      </c>
      <c r="ANC24" s="370">
        <v>40</v>
      </c>
      <c r="AND24" s="370">
        <v>20</v>
      </c>
      <c r="ANE24" s="370">
        <v>92</v>
      </c>
      <c r="ANF24" s="365">
        <v>34780</v>
      </c>
      <c r="ANG24" s="1071">
        <f>ANE24/ANF24</f>
        <v>2.645198389879241E-3</v>
      </c>
      <c r="ANH24" s="370">
        <v>443</v>
      </c>
      <c r="ANI24" s="370">
        <v>1480</v>
      </c>
      <c r="ANJ24" s="376">
        <v>0.29932432432432432</v>
      </c>
      <c r="ANK24" s="376">
        <v>0.27653655556563783</v>
      </c>
      <c r="ANL24" s="376">
        <v>0.32315113581879712</v>
      </c>
      <c r="ANM24" s="370">
        <v>479</v>
      </c>
      <c r="ANN24" s="370">
        <v>1517</v>
      </c>
      <c r="ANO24" s="376">
        <v>0.3157547791694133</v>
      </c>
      <c r="ANP24" s="376">
        <v>0.29285476466009502</v>
      </c>
      <c r="ANQ24" s="376">
        <v>0.3395855552970784</v>
      </c>
      <c r="ANR24" s="370">
        <v>463</v>
      </c>
      <c r="ANS24" s="370">
        <v>1519</v>
      </c>
      <c r="ANT24" s="376">
        <v>0.30480579328505597</v>
      </c>
      <c r="ANU24" s="376">
        <v>0.28217306767345735</v>
      </c>
      <c r="ANV24" s="1071">
        <v>0.32842329705959505</v>
      </c>
      <c r="ANW24" s="370">
        <v>448</v>
      </c>
      <c r="ANX24" s="370">
        <v>1480</v>
      </c>
      <c r="ANY24" s="376">
        <v>0.30270270270270272</v>
      </c>
      <c r="ANZ24" s="376">
        <v>0.27983182926901234</v>
      </c>
      <c r="AOA24" s="376">
        <v>0.32659512657023015</v>
      </c>
      <c r="AOB24" s="370">
        <v>476</v>
      </c>
      <c r="AOC24" s="370">
        <v>1517</v>
      </c>
      <c r="AOD24" s="376">
        <v>0.3137771918259723</v>
      </c>
      <c r="AOE24" s="376">
        <v>0.29092170590966498</v>
      </c>
      <c r="AOF24" s="376">
        <v>0.33757342964633319</v>
      </c>
      <c r="AOG24" s="370">
        <v>456</v>
      </c>
      <c r="AOH24" s="370">
        <v>1519</v>
      </c>
      <c r="AOI24" s="376">
        <v>0.30019749835418036</v>
      </c>
      <c r="AOJ24" s="376">
        <v>0.27767563985714283</v>
      </c>
      <c r="AOK24" s="1071">
        <v>0.32372738441429533</v>
      </c>
      <c r="AOL24" s="719">
        <v>9.6774193548387094E-2</v>
      </c>
      <c r="AOM24" s="704">
        <v>8.2574569395189493E-2</v>
      </c>
      <c r="AON24" s="704">
        <v>0.11311454109590899</v>
      </c>
      <c r="AOO24" s="1037">
        <v>139.67514677103699</v>
      </c>
      <c r="AOP24" s="1037">
        <v>1443.3098499673799</v>
      </c>
      <c r="AOQ24" s="704">
        <v>9.7421537743553902E-2</v>
      </c>
      <c r="AOR24" s="704">
        <v>8.31519302231538E-2</v>
      </c>
      <c r="AOS24" s="704">
        <v>0.11383589427653699</v>
      </c>
      <c r="AOT24" s="1037">
        <v>140.11893124796401</v>
      </c>
      <c r="AOU24" s="1037">
        <v>1438.2746823069399</v>
      </c>
      <c r="AOV24" s="704">
        <v>5.0046339202965695E-2</v>
      </c>
      <c r="AOW24" s="704">
        <v>3.9808715098121401E-2</v>
      </c>
      <c r="AOX24" s="704">
        <v>6.2744733356779991E-2</v>
      </c>
      <c r="AOY24" s="1037">
        <v>70.114212108200903</v>
      </c>
      <c r="AOZ24" s="1037">
        <v>1400.98583082868</v>
      </c>
      <c r="APA24" s="704">
        <v>5.2054794520547898E-2</v>
      </c>
      <c r="APB24" s="704">
        <v>4.1720079721623907E-2</v>
      </c>
      <c r="APC24" s="704">
        <v>6.4776527246492799E-2</v>
      </c>
      <c r="APD24" s="1037">
        <v>74.850971922246202</v>
      </c>
      <c r="APE24" s="1037">
        <v>1437.9265658747299</v>
      </c>
      <c r="APF24" s="704">
        <v>4.41373160945163E-2</v>
      </c>
      <c r="APG24" s="704">
        <v>3.4751541278861799E-2</v>
      </c>
      <c r="APH24" s="704">
        <v>5.59111884681774E-2</v>
      </c>
      <c r="API24" s="1037">
        <v>64.561710794297397</v>
      </c>
      <c r="APJ24" s="1041">
        <v>1462.7466395112001</v>
      </c>
      <c r="APK24" s="1036">
        <v>4.0540540540540501E-2</v>
      </c>
      <c r="APL24" s="1036">
        <v>3.1425292490169399E-2</v>
      </c>
      <c r="APM24" s="1036">
        <v>5.21573883046852E-2</v>
      </c>
      <c r="APN24" s="1041">
        <v>57.050727487219802</v>
      </c>
      <c r="APO24" s="1066">
        <v>1407.25127801809</v>
      </c>
      <c r="APP24" s="755" t="s">
        <v>576</v>
      </c>
      <c r="APQ24" s="755" t="s">
        <v>576</v>
      </c>
      <c r="APR24" s="755" t="s">
        <v>576</v>
      </c>
      <c r="APS24" s="755" t="s">
        <v>576</v>
      </c>
      <c r="APT24" s="755" t="s">
        <v>576</v>
      </c>
      <c r="APU24" s="755" t="s">
        <v>576</v>
      </c>
      <c r="APV24" s="755" t="s">
        <v>576</v>
      </c>
      <c r="APW24" s="913" t="s">
        <v>576</v>
      </c>
      <c r="APX24" s="756" t="s">
        <v>576</v>
      </c>
      <c r="APY24" s="756" t="s">
        <v>576</v>
      </c>
      <c r="APZ24" s="756" t="s">
        <v>576</v>
      </c>
      <c r="AQA24" s="756" t="s">
        <v>576</v>
      </c>
      <c r="AQB24" s="756" t="s">
        <v>576</v>
      </c>
      <c r="AQC24" s="756" t="s">
        <v>576</v>
      </c>
      <c r="AQD24" s="756" t="s">
        <v>576</v>
      </c>
      <c r="AQE24" s="913" t="s">
        <v>576</v>
      </c>
      <c r="AQF24" s="755" t="s">
        <v>576</v>
      </c>
      <c r="AQG24" s="755" t="s">
        <v>576</v>
      </c>
      <c r="AQH24" s="755" t="s">
        <v>576</v>
      </c>
      <c r="AQI24" s="755" t="s">
        <v>576</v>
      </c>
      <c r="AQJ24" s="755" t="s">
        <v>576</v>
      </c>
      <c r="AQK24" s="755" t="s">
        <v>576</v>
      </c>
      <c r="AQL24" s="755" t="s">
        <v>576</v>
      </c>
      <c r="AQM24" s="913" t="s">
        <v>576</v>
      </c>
      <c r="AQN24" s="755" t="s">
        <v>576</v>
      </c>
      <c r="AQO24" s="755" t="s">
        <v>576</v>
      </c>
      <c r="AQP24" s="755" t="s">
        <v>576</v>
      </c>
      <c r="AQQ24" s="755" t="s">
        <v>576</v>
      </c>
      <c r="AQR24" s="755" t="s">
        <v>576</v>
      </c>
      <c r="AQS24" s="755" t="s">
        <v>576</v>
      </c>
      <c r="AQT24" s="755" t="s">
        <v>576</v>
      </c>
      <c r="AQU24" s="913" t="s">
        <v>576</v>
      </c>
      <c r="AQV24" s="772" t="s">
        <v>576</v>
      </c>
      <c r="AQW24" s="766" t="s">
        <v>576</v>
      </c>
      <c r="AQX24" s="766" t="s">
        <v>576</v>
      </c>
      <c r="AQY24" s="766" t="s">
        <v>576</v>
      </c>
      <c r="AQZ24" s="766" t="s">
        <v>576</v>
      </c>
      <c r="ARA24" s="766" t="s">
        <v>576</v>
      </c>
      <c r="ARB24" s="766" t="s">
        <v>576</v>
      </c>
      <c r="ARC24" s="766" t="s">
        <v>576</v>
      </c>
      <c r="ARD24" s="766" t="s">
        <v>576</v>
      </c>
      <c r="ARE24" s="766" t="s">
        <v>576</v>
      </c>
      <c r="ARF24" s="766" t="s">
        <v>576</v>
      </c>
      <c r="ARG24" s="913" t="s">
        <v>576</v>
      </c>
      <c r="ARH24" s="775">
        <v>11533</v>
      </c>
      <c r="ARI24" s="775">
        <v>580</v>
      </c>
      <c r="ARJ24" s="769">
        <v>5.0290470822856155E-2</v>
      </c>
      <c r="ARK24" s="775">
        <v>7541</v>
      </c>
      <c r="ARL24" s="775">
        <v>372</v>
      </c>
      <c r="ARM24" s="769">
        <v>4.9330327542766214E-2</v>
      </c>
      <c r="ARN24" s="775">
        <v>256</v>
      </c>
      <c r="ARO24" s="775">
        <v>80</v>
      </c>
      <c r="ARP24" s="769">
        <v>0.3125</v>
      </c>
      <c r="ARQ24" s="775">
        <v>176</v>
      </c>
      <c r="ARR24" s="775">
        <v>56</v>
      </c>
      <c r="ARS24" s="1058">
        <v>0.31818181818181818</v>
      </c>
      <c r="ART24" s="766" t="s">
        <v>576</v>
      </c>
      <c r="ARU24" s="766" t="s">
        <v>576</v>
      </c>
      <c r="ARV24" s="766" t="s">
        <v>576</v>
      </c>
      <c r="ARW24" s="766" t="s">
        <v>576</v>
      </c>
      <c r="ARX24" s="766" t="s">
        <v>576</v>
      </c>
      <c r="ARY24" s="766" t="s">
        <v>576</v>
      </c>
      <c r="ARZ24" s="766" t="s">
        <v>576</v>
      </c>
      <c r="ASA24" s="766" t="s">
        <v>576</v>
      </c>
      <c r="ASB24" s="766" t="s">
        <v>576</v>
      </c>
      <c r="ASC24" s="766" t="s">
        <v>576</v>
      </c>
      <c r="ASD24" s="766" t="s">
        <v>576</v>
      </c>
      <c r="ASE24" s="766" t="s">
        <v>576</v>
      </c>
      <c r="ASF24" s="766" t="s">
        <v>576</v>
      </c>
      <c r="ASG24" s="766" t="s">
        <v>576</v>
      </c>
      <c r="ASH24" s="766" t="s">
        <v>576</v>
      </c>
      <c r="ASI24" s="766" t="s">
        <v>576</v>
      </c>
      <c r="ASJ24" s="766" t="s">
        <v>576</v>
      </c>
      <c r="ASK24" s="766" t="s">
        <v>576</v>
      </c>
      <c r="ASL24" s="766" t="s">
        <v>576</v>
      </c>
      <c r="ASM24" s="766" t="s">
        <v>576</v>
      </c>
      <c r="ASN24" s="766" t="s">
        <v>576</v>
      </c>
      <c r="ASO24" s="766" t="s">
        <v>576</v>
      </c>
      <c r="ASP24" s="766" t="s">
        <v>576</v>
      </c>
      <c r="ASQ24" s="766" t="s">
        <v>576</v>
      </c>
      <c r="ASR24" s="766" t="s">
        <v>576</v>
      </c>
      <c r="ASS24" s="766" t="s">
        <v>576</v>
      </c>
      <c r="AST24" s="766" t="s">
        <v>576</v>
      </c>
      <c r="ASU24" s="913" t="s">
        <v>576</v>
      </c>
      <c r="ASV24" s="768">
        <v>696</v>
      </c>
      <c r="ASW24" s="769">
        <v>7.0659898477157354E-2</v>
      </c>
      <c r="ASX24" s="768">
        <v>9109</v>
      </c>
      <c r="ASY24" s="769">
        <v>0.92477157360406093</v>
      </c>
      <c r="ASZ24" s="768">
        <v>36</v>
      </c>
      <c r="ATA24" s="769">
        <v>3.6548223350253805E-3</v>
      </c>
      <c r="ATB24" s="768">
        <v>9850</v>
      </c>
      <c r="ATC24" s="768">
        <v>455</v>
      </c>
      <c r="ATD24" s="769">
        <v>5.2784222737819027E-2</v>
      </c>
      <c r="ATE24" s="768">
        <v>8167</v>
      </c>
      <c r="ATF24" s="769">
        <v>0.94744779582366589</v>
      </c>
      <c r="ATG24" s="768">
        <v>1</v>
      </c>
      <c r="ATH24" s="769">
        <v>1.160092807424594E-4</v>
      </c>
      <c r="ATI24" s="768">
        <v>8620</v>
      </c>
      <c r="ATJ24" s="768">
        <v>24</v>
      </c>
      <c r="ATK24" s="769">
        <v>8.1355932203389825E-2</v>
      </c>
      <c r="ATL24" s="768">
        <v>270</v>
      </c>
      <c r="ATM24" s="769">
        <v>0.9152542372881356</v>
      </c>
      <c r="ATN24" s="768">
        <v>0</v>
      </c>
      <c r="ATO24" s="769">
        <v>0</v>
      </c>
      <c r="ATP24" s="768">
        <v>295</v>
      </c>
      <c r="ATQ24" s="768" t="s">
        <v>576</v>
      </c>
      <c r="ATR24" s="768" t="s">
        <v>576</v>
      </c>
      <c r="ATS24" s="768" t="s">
        <v>576</v>
      </c>
      <c r="ATT24" s="768" t="s">
        <v>576</v>
      </c>
      <c r="ATU24" s="768" t="s">
        <v>576</v>
      </c>
      <c r="ATV24" s="768" t="s">
        <v>576</v>
      </c>
      <c r="ATW24" s="1051" t="s">
        <v>576</v>
      </c>
      <c r="ATX24" s="933" t="s">
        <v>576</v>
      </c>
      <c r="ATY24" s="933" t="s">
        <v>576</v>
      </c>
      <c r="ATZ24" s="933" t="s">
        <v>576</v>
      </c>
      <c r="AUA24" s="933" t="s">
        <v>576</v>
      </c>
      <c r="AUB24" s="933" t="s">
        <v>576</v>
      </c>
      <c r="AUC24" s="933" t="s">
        <v>576</v>
      </c>
      <c r="AUD24" s="933" t="s">
        <v>576</v>
      </c>
      <c r="AUE24" s="933" t="s">
        <v>576</v>
      </c>
      <c r="AUF24" s="933" t="s">
        <v>576</v>
      </c>
      <c r="AUG24" s="933" t="s">
        <v>576</v>
      </c>
      <c r="AUH24" s="933" t="s">
        <v>576</v>
      </c>
      <c r="AUI24" s="933" t="s">
        <v>576</v>
      </c>
      <c r="AUJ24" s="933" t="s">
        <v>576</v>
      </c>
      <c r="AUK24" s="933" t="s">
        <v>576</v>
      </c>
      <c r="AUL24" s="933" t="s">
        <v>576</v>
      </c>
      <c r="AUM24" s="933" t="s">
        <v>576</v>
      </c>
      <c r="AUN24" s="933" t="s">
        <v>576</v>
      </c>
      <c r="AUO24" s="933" t="s">
        <v>576</v>
      </c>
      <c r="AUP24" s="933" t="s">
        <v>576</v>
      </c>
      <c r="AUQ24" s="913" t="s">
        <v>576</v>
      </c>
      <c r="AUR24" s="933" t="s">
        <v>576</v>
      </c>
      <c r="AUS24" s="933" t="s">
        <v>576</v>
      </c>
      <c r="AUT24" s="933" t="s">
        <v>576</v>
      </c>
      <c r="AUU24" s="933" t="s">
        <v>576</v>
      </c>
      <c r="AUV24" s="933" t="s">
        <v>576</v>
      </c>
      <c r="AUW24" s="933" t="s">
        <v>576</v>
      </c>
      <c r="AUX24" s="933" t="s">
        <v>576</v>
      </c>
      <c r="AUY24" s="933" t="s">
        <v>576</v>
      </c>
      <c r="AUZ24" s="933" t="s">
        <v>576</v>
      </c>
      <c r="AVA24" s="933" t="s">
        <v>576</v>
      </c>
      <c r="AVB24" s="933" t="s">
        <v>576</v>
      </c>
      <c r="AVC24" s="933" t="s">
        <v>576</v>
      </c>
      <c r="AVD24" s="933" t="s">
        <v>576</v>
      </c>
      <c r="AVE24" s="933" t="s">
        <v>576</v>
      </c>
      <c r="AVF24" s="933" t="s">
        <v>576</v>
      </c>
      <c r="AVG24" s="933" t="s">
        <v>576</v>
      </c>
      <c r="AVH24" s="933" t="s">
        <v>576</v>
      </c>
      <c r="AVI24" s="933" t="s">
        <v>576</v>
      </c>
      <c r="AVJ24" s="933" t="s">
        <v>576</v>
      </c>
      <c r="AVK24" s="913" t="s">
        <v>576</v>
      </c>
      <c r="AVL24" s="933" t="s">
        <v>576</v>
      </c>
      <c r="AVM24" s="933" t="s">
        <v>576</v>
      </c>
      <c r="AVN24" s="933" t="s">
        <v>576</v>
      </c>
      <c r="AVO24" s="933" t="s">
        <v>576</v>
      </c>
      <c r="AVP24" s="933" t="s">
        <v>576</v>
      </c>
      <c r="AVQ24" s="933" t="s">
        <v>576</v>
      </c>
      <c r="AVR24" s="933" t="s">
        <v>576</v>
      </c>
      <c r="AVS24" s="933" t="s">
        <v>576</v>
      </c>
      <c r="AVT24" s="933" t="s">
        <v>576</v>
      </c>
      <c r="AVU24" s="933" t="s">
        <v>576</v>
      </c>
      <c r="AVV24" s="933" t="s">
        <v>576</v>
      </c>
      <c r="AVW24" s="933" t="s">
        <v>576</v>
      </c>
      <c r="AVX24" s="933" t="s">
        <v>576</v>
      </c>
      <c r="AVY24" s="933" t="s">
        <v>576</v>
      </c>
      <c r="AVZ24" s="933" t="s">
        <v>576</v>
      </c>
      <c r="AWA24" s="933" t="s">
        <v>576</v>
      </c>
      <c r="AWB24" s="933" t="s">
        <v>576</v>
      </c>
      <c r="AWC24" s="933" t="s">
        <v>576</v>
      </c>
      <c r="AWD24" s="933" t="s">
        <v>576</v>
      </c>
      <c r="AWE24" s="913" t="s">
        <v>576</v>
      </c>
      <c r="AWF24" s="933" t="s">
        <v>576</v>
      </c>
      <c r="AWG24" s="933" t="s">
        <v>576</v>
      </c>
      <c r="AWH24" s="933" t="s">
        <v>576</v>
      </c>
      <c r="AWI24" s="933" t="s">
        <v>576</v>
      </c>
      <c r="AWJ24" s="933" t="s">
        <v>576</v>
      </c>
      <c r="AWK24" s="933" t="s">
        <v>576</v>
      </c>
      <c r="AWL24" s="933" t="s">
        <v>576</v>
      </c>
      <c r="AWM24" s="933" t="s">
        <v>576</v>
      </c>
      <c r="AWN24" s="933" t="s">
        <v>576</v>
      </c>
      <c r="AWO24" s="933" t="s">
        <v>576</v>
      </c>
      <c r="AWP24" s="933" t="s">
        <v>576</v>
      </c>
      <c r="AWQ24" s="933" t="s">
        <v>576</v>
      </c>
      <c r="AWR24" s="933" t="s">
        <v>576</v>
      </c>
      <c r="AWS24" s="933" t="s">
        <v>576</v>
      </c>
      <c r="AWT24" s="933" t="s">
        <v>576</v>
      </c>
      <c r="AWU24" s="933" t="s">
        <v>576</v>
      </c>
      <c r="AWV24" s="933" t="s">
        <v>576</v>
      </c>
      <c r="AWW24" s="933" t="s">
        <v>576</v>
      </c>
      <c r="AWX24" s="933" t="s">
        <v>576</v>
      </c>
      <c r="AWY24" s="913" t="s">
        <v>576</v>
      </c>
      <c r="AWZ24" s="1048">
        <v>1546</v>
      </c>
      <c r="AXA24" s="1048">
        <v>12</v>
      </c>
      <c r="AXB24" s="1048">
        <v>1534</v>
      </c>
      <c r="AXC24" s="1075">
        <v>1366</v>
      </c>
      <c r="AXD24" s="919">
        <v>0.88357050452781372</v>
      </c>
      <c r="AXE24" s="919">
        <v>0.86699999999999999</v>
      </c>
      <c r="AXF24" s="1057">
        <v>0.89900000000000002</v>
      </c>
      <c r="AXG24" s="1048">
        <v>1574</v>
      </c>
      <c r="AXH24" s="1048">
        <v>16</v>
      </c>
      <c r="AXI24" s="1048">
        <v>1558</v>
      </c>
      <c r="AXJ24" s="1048">
        <v>1391</v>
      </c>
      <c r="AXK24" s="1050">
        <v>0.88373570520965694</v>
      </c>
      <c r="AXL24" s="904">
        <v>0.86699999999999999</v>
      </c>
      <c r="AXM24" s="1057">
        <v>0.89900000000000002</v>
      </c>
      <c r="AXN24" s="1048">
        <v>1501</v>
      </c>
      <c r="AXO24" s="1">
        <v>14</v>
      </c>
      <c r="AXP24" s="1">
        <v>1487</v>
      </c>
      <c r="AXQ24" s="1">
        <v>1339</v>
      </c>
      <c r="AXR24" s="904">
        <v>0.89207195203197864</v>
      </c>
      <c r="AXS24" s="904">
        <v>0.875</v>
      </c>
      <c r="AXT24" s="1057">
        <v>0.90700000000000003</v>
      </c>
    </row>
    <row r="25" spans="1:1320" ht="15" x14ac:dyDescent="0.25">
      <c r="B25"/>
      <c r="C25" s="975"/>
      <c r="L25" s="1"/>
      <c r="M25" s="1"/>
      <c r="AP25" s="45"/>
      <c r="XR25" s="3"/>
      <c r="AAL25" s="46"/>
      <c r="AAM25" s="46"/>
      <c r="AAN25" s="47"/>
      <c r="AAO25" s="47"/>
      <c r="AAP25" s="48"/>
      <c r="AAQ25" s="48"/>
      <c r="AAR25" s="49"/>
      <c r="AAS25" s="49"/>
      <c r="AAT25" s="50"/>
      <c r="AAU25" s="50"/>
      <c r="AAV25" s="51"/>
      <c r="AAW25" s="962"/>
      <c r="AAX25" s="5"/>
      <c r="AAY25" s="12"/>
      <c r="AAZ25" s="12"/>
      <c r="ABA25" s="12"/>
      <c r="ABB25" s="12"/>
      <c r="ABC25" s="51"/>
      <c r="AGD25" s="21"/>
      <c r="AGE25" s="21"/>
      <c r="AGF25" s="21"/>
    </row>
    <row r="26" spans="1:1320" ht="15" x14ac:dyDescent="0.25">
      <c r="B26"/>
      <c r="C26" s="975"/>
      <c r="AAL26" s="46"/>
      <c r="AAM26" s="46"/>
      <c r="AAN26" s="47"/>
      <c r="AAO26" s="47"/>
      <c r="AAP26" s="48"/>
      <c r="AAQ26" s="48"/>
      <c r="AAR26" s="49"/>
      <c r="AAS26" s="49"/>
      <c r="AAT26" s="50"/>
      <c r="AAU26" s="50"/>
      <c r="AAV26" s="47"/>
      <c r="AAW26" s="963"/>
      <c r="AAX26" s="5"/>
      <c r="AAY26" s="52"/>
      <c r="AAZ26" s="52"/>
      <c r="ABA26" s="53"/>
      <c r="ABB26" s="53"/>
      <c r="ABC26" s="50"/>
      <c r="AGD26" s="21"/>
      <c r="AGE26" s="21"/>
      <c r="AGF26" s="21"/>
      <c r="AHR26" s="914"/>
      <c r="AHS26" s="914"/>
    </row>
    <row r="27" spans="1:1320" ht="15" x14ac:dyDescent="0.25">
      <c r="B27"/>
      <c r="C27" s="975"/>
      <c r="AAL27" s="46"/>
      <c r="AAM27" s="46"/>
      <c r="AAN27" s="47"/>
      <c r="AAO27" s="47"/>
      <c r="AAP27" s="48"/>
      <c r="AAQ27" s="48"/>
      <c r="AAR27" s="49"/>
      <c r="AAS27" s="49"/>
      <c r="AAT27" s="50"/>
      <c r="AAU27" s="50"/>
      <c r="AAV27" s="47"/>
      <c r="AAW27" s="963"/>
      <c r="AAX27" s="5"/>
      <c r="AAY27" s="54"/>
      <c r="AAZ27" s="54"/>
      <c r="ABA27" s="53"/>
      <c r="ABB27" s="53"/>
      <c r="ABC27" s="50"/>
      <c r="AGD27" s="21"/>
      <c r="AGE27" s="21"/>
      <c r="AGF27" s="21"/>
      <c r="AHR27" s="914"/>
      <c r="AHS27" s="914"/>
    </row>
    <row r="28" spans="1:1320" ht="15" x14ac:dyDescent="0.25">
      <c r="B28"/>
      <c r="C28" s="975"/>
      <c r="AAL28" s="46"/>
      <c r="AAM28" s="46"/>
      <c r="AAN28" s="47"/>
      <c r="AAO28" s="47"/>
      <c r="AAP28" s="48"/>
      <c r="AAQ28" s="48"/>
      <c r="AAR28" s="49"/>
      <c r="AAS28" s="49"/>
      <c r="AAT28" s="50"/>
      <c r="AAU28" s="50"/>
      <c r="AAV28" s="47"/>
      <c r="AAW28" s="963"/>
      <c r="AAX28" s="5"/>
      <c r="AAY28" s="54"/>
      <c r="AAZ28" s="54"/>
      <c r="ABA28" s="53"/>
      <c r="ABB28" s="53"/>
      <c r="ABC28" s="50"/>
      <c r="AGD28" s="21"/>
      <c r="AGE28" s="21"/>
      <c r="AGF28" s="21"/>
      <c r="AHR28" s="914"/>
      <c r="AHS28" s="914"/>
    </row>
    <row r="29" spans="1:1320" ht="15" x14ac:dyDescent="0.25">
      <c r="B29"/>
      <c r="C29" s="975"/>
      <c r="AAL29" s="46"/>
      <c r="AAM29" s="46"/>
      <c r="AAN29" s="47"/>
      <c r="AAO29" s="47"/>
      <c r="AAP29" s="48"/>
      <c r="AAQ29" s="48"/>
      <c r="AAR29" s="49"/>
      <c r="AAS29" s="49"/>
      <c r="AAT29" s="50"/>
      <c r="AAU29" s="50"/>
      <c r="AAV29" s="47"/>
      <c r="AAW29" s="963"/>
      <c r="AAX29" s="5"/>
      <c r="AAY29" s="55"/>
      <c r="AAZ29" s="56"/>
      <c r="ABA29" s="53"/>
      <c r="ABB29" s="53"/>
      <c r="ABC29" s="50"/>
      <c r="AGD29" s="21"/>
      <c r="AGE29" s="21"/>
      <c r="AGF29" s="21"/>
      <c r="AHR29" s="914"/>
      <c r="AHS29" s="914"/>
    </row>
    <row r="30" spans="1:1320" ht="15" x14ac:dyDescent="0.25">
      <c r="B30"/>
      <c r="C30" s="975"/>
      <c r="AAL30" s="46"/>
      <c r="AAM30" s="46"/>
      <c r="AAN30" s="57"/>
      <c r="AAO30" s="57"/>
      <c r="AAP30" s="57"/>
      <c r="AAQ30" s="57"/>
      <c r="AAR30" s="57"/>
      <c r="AAS30" s="57"/>
      <c r="AAT30" s="57"/>
      <c r="AAU30" s="57"/>
      <c r="AAV30" s="47"/>
      <c r="AAW30" s="963"/>
      <c r="AAX30" s="5"/>
      <c r="AAY30" s="51"/>
      <c r="AAZ30" s="51"/>
      <c r="ABA30" s="53"/>
      <c r="ABB30" s="53"/>
      <c r="ABC30" s="50"/>
      <c r="AHR30" s="914"/>
      <c r="AHS30" s="914"/>
    </row>
    <row r="31" spans="1:1320" ht="15" x14ac:dyDescent="0.25">
      <c r="B31"/>
      <c r="C31" s="975"/>
      <c r="AAL31" s="46"/>
      <c r="AAM31" s="46"/>
      <c r="AAN31" s="58"/>
      <c r="AAO31" s="58"/>
      <c r="AAP31" s="48"/>
      <c r="AAQ31" s="48"/>
      <c r="AAR31" s="49"/>
      <c r="AAS31" s="49"/>
      <c r="AAT31" s="50"/>
      <c r="AAU31" s="50"/>
      <c r="AAV31" s="58"/>
      <c r="AAW31" s="964"/>
      <c r="AAX31" s="48"/>
      <c r="AAY31" s="48"/>
      <c r="AAZ31" s="49"/>
      <c r="ABA31" s="49"/>
      <c r="ABB31" s="50"/>
      <c r="ABC31" s="50"/>
      <c r="AHR31" s="914"/>
      <c r="AHS31" s="914"/>
    </row>
    <row r="32" spans="1:1320" ht="15" x14ac:dyDescent="0.25">
      <c r="B32"/>
      <c r="C32" s="975"/>
      <c r="AAL32" s="46"/>
      <c r="AAM32" s="46"/>
      <c r="AAN32" s="58"/>
      <c r="AAO32" s="58"/>
      <c r="AAP32" s="48"/>
      <c r="AAQ32" s="48"/>
      <c r="AAR32" s="49"/>
      <c r="AAS32" s="49"/>
      <c r="AAT32" s="50"/>
      <c r="AAU32" s="50"/>
      <c r="AAV32" s="58"/>
      <c r="AAW32" s="964"/>
      <c r="AAX32" s="48"/>
      <c r="AAY32" s="48"/>
      <c r="AAZ32" s="49"/>
      <c r="ABA32" s="49"/>
      <c r="ABB32" s="50"/>
      <c r="ABC32" s="50"/>
      <c r="AHR32" s="914"/>
    </row>
    <row r="33" spans="2:967 1103:1106" ht="15" x14ac:dyDescent="0.25">
      <c r="B33"/>
      <c r="C33" s="975"/>
      <c r="AAL33" s="46"/>
      <c r="AAM33" s="46"/>
      <c r="AAN33" s="58"/>
      <c r="AAO33" s="58"/>
      <c r="AAP33" s="48"/>
      <c r="AAQ33" s="48"/>
      <c r="AAR33" s="49"/>
      <c r="AAS33" s="49"/>
      <c r="AAT33" s="50"/>
      <c r="AAU33" s="50"/>
      <c r="AAV33" s="58"/>
      <c r="AAW33" s="964"/>
      <c r="AAX33" s="48"/>
      <c r="AAY33" s="48"/>
      <c r="AAZ33" s="49"/>
      <c r="ABA33" s="49"/>
      <c r="ABB33" s="50"/>
      <c r="ABC33" s="50"/>
      <c r="ADO33" s="1"/>
      <c r="ADP33" s="1"/>
      <c r="ADQ33" s="1"/>
      <c r="ADR33" s="1"/>
      <c r="ADS33" s="1"/>
      <c r="AEI33" s="1"/>
      <c r="AEJ33" s="1"/>
      <c r="AEK33" s="1"/>
      <c r="AEL33" s="1"/>
      <c r="AEM33" s="1"/>
      <c r="AER33" s="1"/>
      <c r="AFT33" s="1"/>
      <c r="AFU33" s="1"/>
      <c r="AFV33" s="1"/>
      <c r="AFW33" s="1"/>
      <c r="AGI33" s="933"/>
      <c r="AGJ33" s="933"/>
      <c r="AGK33" s="933"/>
      <c r="AGL33" s="933"/>
      <c r="AHO33" s="933"/>
      <c r="AHP33" s="933"/>
      <c r="AHQ33" s="933"/>
      <c r="AHR33" s="914"/>
      <c r="AHS33" s="1139"/>
      <c r="AIK33" s="1"/>
      <c r="AIS33" s="1"/>
      <c r="AIT33" s="1"/>
      <c r="AIU33" s="1"/>
      <c r="AJK33" s="1"/>
      <c r="AJL33" s="1"/>
      <c r="AJM33" s="1"/>
      <c r="AKC33" s="1"/>
      <c r="AKD33" s="1"/>
      <c r="AKE33" s="1"/>
      <c r="APK33" s="933"/>
      <c r="APL33" s="933"/>
      <c r="APM33" s="933"/>
      <c r="APN33" s="933"/>
    </row>
    <row r="34" spans="2:967 1103:1106" ht="14.25" x14ac:dyDescent="0.2">
      <c r="B34"/>
      <c r="C34" s="975"/>
      <c r="AAL34" s="12"/>
      <c r="AAM34" s="12"/>
      <c r="AAN34" s="12"/>
      <c r="AAO34" s="12"/>
      <c r="AAP34" s="12"/>
      <c r="AAQ34" s="12"/>
      <c r="AAR34" s="12"/>
      <c r="AAS34" s="12"/>
      <c r="AAT34" s="12"/>
      <c r="AAU34" s="12"/>
      <c r="AAV34" s="12"/>
      <c r="AAW34" s="717"/>
      <c r="AAX34" s="12"/>
      <c r="AAY34" s="12"/>
      <c r="AAZ34" s="12"/>
      <c r="ABA34" s="12"/>
      <c r="ABB34" s="12"/>
      <c r="ABC34" s="12"/>
      <c r="ADO34" s="1"/>
      <c r="ADP34" s="1"/>
      <c r="ADQ34" s="1"/>
      <c r="ADR34" s="1"/>
      <c r="ADS34" s="1"/>
      <c r="AEI34" s="1"/>
      <c r="AEJ34" s="1"/>
      <c r="AEK34" s="1"/>
      <c r="AEL34" s="1"/>
      <c r="AEM34" s="1"/>
      <c r="AER34" s="1"/>
      <c r="AFT34" s="1"/>
      <c r="AFU34" s="1"/>
      <c r="AFV34" s="1"/>
      <c r="AFW34" s="1"/>
      <c r="AGI34" s="933"/>
      <c r="AGJ34" s="933"/>
      <c r="AGK34" s="933"/>
      <c r="AGL34" s="933"/>
      <c r="AHO34" s="933"/>
      <c r="AHP34" s="933"/>
      <c r="AHQ34" s="933"/>
      <c r="AHR34" s="914"/>
      <c r="AHS34" s="1139"/>
      <c r="AIK34" s="1"/>
      <c r="AIS34" s="1"/>
      <c r="AIT34" s="1"/>
      <c r="AIU34" s="1"/>
      <c r="AJK34" s="1"/>
      <c r="AJL34" s="1"/>
      <c r="AJM34" s="1"/>
      <c r="AKC34" s="1"/>
      <c r="AKD34" s="1"/>
      <c r="AKE34" s="1"/>
      <c r="APK34" s="933"/>
      <c r="APL34" s="933"/>
      <c r="APM34" s="933"/>
      <c r="APN34" s="933"/>
    </row>
    <row r="35" spans="2:967 1103:1106" ht="14.25" x14ac:dyDescent="0.2">
      <c r="B35"/>
      <c r="C35" s="975"/>
      <c r="AAL35" s="12"/>
      <c r="AAM35" s="12"/>
      <c r="AAN35" s="12"/>
      <c r="AAO35" s="12"/>
      <c r="AAP35" s="12"/>
      <c r="AAQ35" s="12"/>
      <c r="AAR35" s="12"/>
      <c r="AAS35" s="12"/>
      <c r="AAT35" s="12"/>
      <c r="AAU35" s="12"/>
      <c r="AAV35" s="12"/>
      <c r="AAW35" s="717"/>
      <c r="AAX35" s="12"/>
      <c r="AAY35" s="12"/>
      <c r="AAZ35" s="12"/>
      <c r="ABA35" s="12"/>
      <c r="ABB35" s="12"/>
      <c r="ABC35" s="12"/>
      <c r="ADO35" s="1"/>
      <c r="ADP35" s="1"/>
      <c r="ADQ35" s="1"/>
      <c r="ADR35" s="1"/>
      <c r="ADS35" s="1"/>
      <c r="AEI35" s="1"/>
      <c r="AEJ35" s="1"/>
      <c r="AEK35" s="1"/>
      <c r="AEL35" s="1"/>
      <c r="AEM35" s="1"/>
      <c r="AER35" s="1"/>
      <c r="AFT35" s="1"/>
      <c r="AFU35" s="1"/>
      <c r="AFV35" s="1"/>
      <c r="AFW35" s="1"/>
      <c r="AGI35" s="933"/>
      <c r="AGJ35" s="933"/>
      <c r="AGK35" s="933"/>
      <c r="AGL35" s="933"/>
      <c r="AHO35" s="933"/>
      <c r="AHP35" s="1155"/>
      <c r="AHQ35" s="1155"/>
      <c r="AIK35" s="1"/>
      <c r="AIS35" s="1"/>
      <c r="AIT35" s="1"/>
      <c r="AIU35" s="1"/>
      <c r="AJK35" s="1"/>
      <c r="AJL35" s="1"/>
      <c r="AJM35" s="1"/>
      <c r="AKC35" s="1"/>
      <c r="AKD35" s="1"/>
      <c r="AKE35" s="1"/>
      <c r="APK35" s="933"/>
      <c r="APL35" s="933"/>
      <c r="APM35" s="933"/>
      <c r="APN35" s="933"/>
    </row>
    <row r="36" spans="2:967 1103:1106" ht="14.25" x14ac:dyDescent="0.2">
      <c r="B36"/>
      <c r="C36" s="975"/>
      <c r="AAL36" s="12"/>
      <c r="AAM36" s="12"/>
      <c r="AAN36" s="12"/>
      <c r="AAO36" s="12"/>
      <c r="AAP36" s="12"/>
      <c r="AAQ36" s="12"/>
      <c r="AAR36" s="12"/>
      <c r="AAS36" s="12"/>
      <c r="AAT36" s="12"/>
      <c r="AAU36" s="12"/>
      <c r="AAV36" s="12"/>
      <c r="AAW36" s="717"/>
      <c r="AAX36" s="12"/>
      <c r="AAY36" s="12"/>
      <c r="AAZ36" s="12"/>
      <c r="ABA36" s="12"/>
      <c r="ABB36" s="12"/>
      <c r="ABC36" s="12"/>
      <c r="ADO36" s="1"/>
      <c r="ADP36" s="1"/>
      <c r="ADQ36" s="1"/>
      <c r="ADR36" s="1"/>
      <c r="ADS36" s="1"/>
      <c r="AEI36" s="1"/>
      <c r="AEJ36" s="1"/>
      <c r="AEK36" s="1"/>
      <c r="AEL36" s="1"/>
      <c r="AEM36" s="1"/>
      <c r="AER36" s="1"/>
      <c r="AFT36" s="1"/>
      <c r="AFU36" s="1"/>
      <c r="AFV36" s="1"/>
      <c r="AFW36" s="1"/>
      <c r="AGI36" s="933"/>
      <c r="AGJ36" s="933"/>
      <c r="AGK36" s="933"/>
      <c r="AGL36" s="933"/>
      <c r="AHO36" s="933"/>
      <c r="AHP36" s="933"/>
      <c r="AHQ36" s="933"/>
      <c r="AHR36" s="1139"/>
      <c r="AHS36" s="1139"/>
      <c r="AIK36" s="1"/>
      <c r="AIS36" s="1"/>
      <c r="AIT36" s="1"/>
      <c r="AIU36" s="1"/>
      <c r="AJK36" s="1"/>
      <c r="AJL36" s="1"/>
      <c r="AJM36" s="1"/>
      <c r="AKC36" s="1"/>
      <c r="AKD36" s="1"/>
      <c r="AKE36" s="1"/>
      <c r="APK36" s="933"/>
      <c r="APL36" s="933"/>
      <c r="APM36" s="933"/>
      <c r="APN36" s="933"/>
    </row>
    <row r="37" spans="2:967 1103:1106" ht="14.25" x14ac:dyDescent="0.2">
      <c r="B37"/>
      <c r="C37" s="975"/>
      <c r="AAL37" s="12"/>
      <c r="AAM37" s="12"/>
      <c r="AAN37" s="12"/>
      <c r="AAO37" s="12"/>
      <c r="AAP37" s="12"/>
      <c r="AAQ37" s="12"/>
      <c r="AAR37" s="12"/>
      <c r="AAS37" s="12"/>
      <c r="AAT37" s="12"/>
      <c r="AAU37" s="12"/>
      <c r="AAV37" s="12"/>
      <c r="AAW37" s="717"/>
      <c r="AAX37" s="12"/>
      <c r="AAY37" s="12"/>
      <c r="AAZ37" s="12"/>
      <c r="ABA37" s="12"/>
      <c r="ABB37" s="12"/>
      <c r="ABC37" s="12"/>
      <c r="ADO37" s="1"/>
      <c r="ADP37" s="1"/>
      <c r="ADQ37" s="1"/>
      <c r="ADR37" s="1"/>
      <c r="ADS37" s="1"/>
      <c r="AEI37" s="1"/>
      <c r="AEJ37" s="1"/>
      <c r="AEK37" s="1"/>
      <c r="AEL37" s="1"/>
      <c r="AEM37" s="1"/>
      <c r="AER37" s="1"/>
      <c r="AFT37" s="1"/>
      <c r="AFU37" s="1"/>
      <c r="AFV37" s="1"/>
      <c r="AFW37" s="1"/>
      <c r="AGI37" s="933"/>
      <c r="AGJ37" s="933"/>
      <c r="AGK37" s="933"/>
      <c r="AGL37" s="933"/>
      <c r="AHO37" s="933"/>
      <c r="AHP37" s="933"/>
      <c r="AHQ37" s="933"/>
      <c r="AHR37" s="1139"/>
      <c r="AHS37" s="1139"/>
      <c r="AIK37" s="1"/>
      <c r="AIS37" s="1"/>
      <c r="AIT37" s="1"/>
      <c r="AIU37" s="1"/>
      <c r="AJK37" s="1"/>
      <c r="AJL37" s="1"/>
      <c r="AJM37" s="1"/>
      <c r="AKC37" s="1"/>
      <c r="AKD37" s="1"/>
      <c r="AKE37" s="1"/>
      <c r="APK37" s="933"/>
      <c r="APL37" s="933"/>
      <c r="APM37" s="933"/>
      <c r="APN37" s="933"/>
    </row>
    <row r="38" spans="2:967 1103:1106" ht="14.25" x14ac:dyDescent="0.2">
      <c r="B38"/>
      <c r="C38" s="975"/>
      <c r="ADO38" s="1"/>
      <c r="ADP38" s="1"/>
      <c r="ADQ38" s="1"/>
      <c r="ADR38" s="1"/>
      <c r="ADS38" s="1"/>
      <c r="AEI38" s="1"/>
      <c r="AEJ38" s="1"/>
      <c r="AEK38" s="1"/>
      <c r="AEL38" s="1"/>
      <c r="AEM38" s="1"/>
      <c r="AER38" s="1"/>
      <c r="AFT38" s="1"/>
      <c r="AFU38" s="1"/>
      <c r="AFV38" s="1"/>
      <c r="AFW38" s="1"/>
      <c r="AGI38" s="933"/>
      <c r="AGJ38" s="933"/>
      <c r="AGK38" s="933"/>
      <c r="AGL38" s="933"/>
      <c r="AHO38" s="933"/>
      <c r="AHP38" s="933"/>
      <c r="AHQ38" s="933"/>
      <c r="AHR38" s="1139"/>
      <c r="AHS38" s="1139"/>
      <c r="AIK38" s="1"/>
      <c r="AIS38" s="1"/>
      <c r="AIT38" s="1"/>
      <c r="AIU38" s="1"/>
      <c r="AJK38" s="1"/>
      <c r="AJL38" s="1"/>
      <c r="AJM38" s="1"/>
      <c r="AKC38" s="1"/>
      <c r="AKD38" s="1"/>
      <c r="AKE38" s="1"/>
      <c r="APK38" s="933"/>
      <c r="APL38" s="933"/>
      <c r="APM38" s="933"/>
      <c r="APN38" s="933"/>
    </row>
    <row r="39" spans="2:967 1103:1106" ht="14.25" x14ac:dyDescent="0.2">
      <c r="B39"/>
      <c r="C39" s="975"/>
      <c r="ADO39" s="1"/>
      <c r="ADP39" s="1"/>
      <c r="ADQ39" s="1"/>
      <c r="ADR39" s="1"/>
      <c r="ADS39" s="1"/>
      <c r="AEI39" s="1"/>
      <c r="AEJ39" s="1"/>
      <c r="AEK39" s="1"/>
      <c r="AEL39" s="1"/>
      <c r="AEM39" s="1"/>
      <c r="AER39" s="1"/>
      <c r="AFT39" s="1"/>
      <c r="AFU39" s="1"/>
      <c r="AFV39" s="1"/>
      <c r="AFW39" s="1"/>
      <c r="AGI39" s="933"/>
      <c r="AGJ39" s="933"/>
      <c r="AGK39" s="933"/>
      <c r="AGL39" s="933"/>
      <c r="AHO39" s="933"/>
      <c r="AHP39" s="933"/>
      <c r="AHQ39" s="933"/>
      <c r="AHR39" s="1139"/>
      <c r="AHS39" s="1139"/>
      <c r="AIK39" s="1"/>
      <c r="AIS39" s="1"/>
      <c r="AIT39" s="1"/>
      <c r="AIU39" s="1"/>
      <c r="AJK39" s="1"/>
      <c r="AJL39" s="1"/>
      <c r="AJM39" s="1"/>
      <c r="AKC39" s="1"/>
      <c r="AKD39" s="1"/>
      <c r="AKE39" s="1"/>
      <c r="APK39" s="933"/>
      <c r="APL39" s="933"/>
      <c r="APM39" s="933"/>
      <c r="APN39" s="933"/>
    </row>
    <row r="40" spans="2:967 1103:1106" ht="14.25" x14ac:dyDescent="0.2">
      <c r="B40"/>
      <c r="C40" s="975"/>
      <c r="ADO40" s="1"/>
      <c r="ADP40" s="1"/>
      <c r="ADQ40" s="1"/>
      <c r="ADR40" s="1"/>
      <c r="ADS40" s="1"/>
      <c r="AEI40" s="1"/>
      <c r="AEJ40" s="1"/>
      <c r="AEK40" s="1"/>
      <c r="AEL40" s="1"/>
      <c r="AEM40" s="1"/>
      <c r="AER40" s="1"/>
      <c r="AFT40" s="1"/>
      <c r="AFU40" s="1"/>
      <c r="AFV40" s="1"/>
      <c r="AFW40" s="1"/>
      <c r="AGI40" s="933"/>
      <c r="AGJ40" s="933"/>
      <c r="AGK40" s="933"/>
      <c r="AGL40" s="933"/>
      <c r="AHO40" s="933"/>
      <c r="AHP40" s="933"/>
      <c r="AHQ40" s="933"/>
      <c r="AHR40" s="1139"/>
      <c r="AHS40" s="1139"/>
      <c r="AIK40" s="1"/>
      <c r="AIS40" s="1"/>
      <c r="AIT40" s="1"/>
      <c r="AIU40" s="1"/>
      <c r="AJK40" s="1"/>
      <c r="AJL40" s="1"/>
      <c r="AJM40" s="1"/>
      <c r="AKC40" s="1"/>
      <c r="AKD40" s="1"/>
      <c r="AKE40" s="1"/>
      <c r="APK40" s="933"/>
      <c r="APL40" s="933"/>
      <c r="APM40" s="933"/>
      <c r="APN40" s="933"/>
    </row>
    <row r="41" spans="2:967 1103:1106" ht="14.25" x14ac:dyDescent="0.2">
      <c r="B41"/>
      <c r="C41" s="975"/>
      <c r="ADO41" s="1"/>
      <c r="ADP41" s="1"/>
      <c r="ADQ41" s="1"/>
      <c r="ADR41" s="1"/>
      <c r="ADS41" s="1"/>
      <c r="AEI41" s="1"/>
      <c r="AEJ41" s="1"/>
      <c r="AEK41" s="1"/>
      <c r="AEL41" s="1"/>
      <c r="AEM41" s="1"/>
      <c r="AER41" s="1"/>
      <c r="AFT41" s="1"/>
      <c r="AFU41" s="1"/>
      <c r="AFV41" s="1"/>
      <c r="AFW41" s="1"/>
      <c r="AGI41" s="933"/>
      <c r="AGJ41" s="933"/>
      <c r="AGK41" s="933"/>
      <c r="AGL41" s="933"/>
      <c r="AHO41" s="933"/>
      <c r="AHP41" s="933"/>
      <c r="AHQ41" s="933"/>
      <c r="AHR41" s="1139"/>
      <c r="AHS41" s="1139"/>
      <c r="AIK41" s="1"/>
      <c r="AIS41" s="1"/>
      <c r="AIT41" s="1"/>
      <c r="AIU41" s="1"/>
      <c r="AJK41" s="1"/>
      <c r="AJL41" s="1"/>
      <c r="AJM41" s="1"/>
      <c r="AKC41" s="1"/>
      <c r="AKD41" s="1"/>
      <c r="AKE41" s="1"/>
      <c r="APK41" s="933"/>
      <c r="APL41" s="933"/>
      <c r="APM41" s="933"/>
      <c r="APN41" s="933"/>
    </row>
    <row r="42" spans="2:967 1103:1106" ht="14.25" x14ac:dyDescent="0.2">
      <c r="B42"/>
      <c r="C42" s="975"/>
      <c r="ADO42" s="1"/>
      <c r="ADP42" s="1"/>
      <c r="ADQ42" s="1"/>
      <c r="ADR42" s="1"/>
      <c r="ADS42" s="1"/>
      <c r="AEI42" s="1"/>
      <c r="AEJ42" s="1"/>
      <c r="AEK42" s="1"/>
      <c r="AEL42" s="1"/>
      <c r="AEM42" s="1"/>
      <c r="AER42" s="1"/>
      <c r="AFT42" s="1"/>
      <c r="AFU42" s="1"/>
      <c r="AFV42" s="1"/>
      <c r="AFW42" s="1"/>
      <c r="AGI42" s="933"/>
      <c r="AGJ42" s="933"/>
      <c r="AGK42" s="933"/>
      <c r="AGL42" s="933"/>
      <c r="AHO42" s="933"/>
      <c r="AHP42" s="933"/>
      <c r="AHQ42" s="933"/>
      <c r="AHR42" s="1139"/>
      <c r="AHS42" s="1139"/>
      <c r="AIK42" s="1"/>
      <c r="AIS42" s="1"/>
      <c r="AIT42" s="1"/>
      <c r="AIU42" s="1"/>
      <c r="AJK42" s="1"/>
      <c r="AJL42" s="1"/>
      <c r="AJM42" s="1"/>
      <c r="AKC42" s="1"/>
      <c r="AKD42" s="1"/>
      <c r="AKE42" s="1"/>
      <c r="APK42" s="933"/>
      <c r="APL42" s="933"/>
      <c r="APM42" s="933"/>
      <c r="APN42" s="933"/>
    </row>
    <row r="43" spans="2:967 1103:1106" ht="14.25" x14ac:dyDescent="0.2">
      <c r="B43"/>
      <c r="C43" s="975"/>
      <c r="ADO43" s="1"/>
      <c r="ADP43" s="1"/>
      <c r="ADQ43" s="1"/>
      <c r="ADR43" s="1"/>
      <c r="ADS43" s="1"/>
      <c r="AEI43" s="1"/>
      <c r="AEJ43" s="1"/>
      <c r="AEK43" s="1"/>
      <c r="AEL43" s="1"/>
      <c r="AEM43" s="1"/>
      <c r="AER43" s="1"/>
      <c r="AFT43" s="1"/>
      <c r="AFU43" s="1"/>
      <c r="AFV43" s="1"/>
      <c r="AFW43" s="1"/>
      <c r="AGI43" s="933"/>
      <c r="AGJ43" s="933"/>
      <c r="AGK43" s="933"/>
      <c r="AGL43" s="933"/>
      <c r="AHO43" s="933"/>
      <c r="AHP43" s="933"/>
      <c r="AHQ43" s="933"/>
      <c r="AHR43" s="1139"/>
      <c r="AHS43" s="1139"/>
      <c r="AIK43" s="1"/>
      <c r="AIS43" s="1"/>
      <c r="AIT43" s="1"/>
      <c r="AIU43" s="1"/>
      <c r="AJK43" s="1"/>
      <c r="AJL43" s="1"/>
      <c r="AJM43" s="1"/>
      <c r="AKC43" s="1"/>
      <c r="AKD43" s="1"/>
      <c r="AKE43" s="1"/>
      <c r="APK43" s="933"/>
      <c r="APL43" s="933"/>
      <c r="APM43" s="933"/>
      <c r="APN43" s="933"/>
    </row>
    <row r="44" spans="2:967 1103:1106" ht="14.25" x14ac:dyDescent="0.2">
      <c r="B44"/>
      <c r="C44" s="975"/>
      <c r="ADO44" s="1"/>
      <c r="ADP44" s="1"/>
      <c r="ADQ44" s="1"/>
      <c r="ADR44" s="1"/>
      <c r="ADS44" s="1"/>
      <c r="AEI44" s="1"/>
      <c r="AEJ44" s="1"/>
      <c r="AEK44" s="1"/>
      <c r="AEL44" s="1"/>
      <c r="AEM44" s="1"/>
      <c r="AER44" s="1"/>
      <c r="AFT44" s="1"/>
      <c r="AFU44" s="1"/>
      <c r="AFV44" s="1"/>
      <c r="AFW44" s="1"/>
      <c r="AGI44" s="933"/>
      <c r="AGJ44" s="933"/>
      <c r="AGK44" s="933"/>
      <c r="AGL44" s="933"/>
      <c r="AHO44" s="933"/>
      <c r="AHP44" s="933"/>
      <c r="AHQ44" s="933"/>
      <c r="AHR44" s="1139"/>
      <c r="AHS44" s="1139"/>
      <c r="AIK44" s="1"/>
      <c r="AIS44" s="1"/>
      <c r="AIT44" s="1"/>
      <c r="AIU44" s="1"/>
      <c r="AJK44" s="1"/>
      <c r="AJL44" s="1"/>
      <c r="AJM44" s="1"/>
      <c r="AKC44" s="1"/>
      <c r="AKD44" s="1"/>
      <c r="AKE44" s="1"/>
      <c r="APK44" s="933"/>
      <c r="APL44" s="933"/>
      <c r="APM44" s="933"/>
      <c r="APN44" s="933"/>
    </row>
    <row r="45" spans="2:967 1103:1106" ht="14.25" x14ac:dyDescent="0.2">
      <c r="B45"/>
      <c r="C45" s="975"/>
      <c r="ADO45" s="1"/>
      <c r="ADP45" s="1"/>
      <c r="ADQ45" s="1"/>
      <c r="ADR45" s="1"/>
      <c r="ADS45" s="1"/>
      <c r="AEI45" s="1"/>
      <c r="AEJ45" s="1"/>
      <c r="AEK45" s="1"/>
      <c r="AEL45" s="1"/>
      <c r="AEM45" s="1"/>
      <c r="AER45" s="1"/>
      <c r="AFT45" s="1"/>
      <c r="AFU45" s="1"/>
      <c r="AFV45" s="1"/>
      <c r="AFW45" s="1"/>
      <c r="AGI45" s="933"/>
      <c r="AGJ45" s="933"/>
      <c r="AGK45" s="933"/>
      <c r="AGL45" s="933"/>
      <c r="AHO45" s="933"/>
      <c r="AHP45" s="933"/>
      <c r="AHQ45" s="933"/>
      <c r="AHR45" s="1139"/>
      <c r="AHS45" s="1139"/>
      <c r="AIK45" s="1"/>
      <c r="AIS45" s="1"/>
      <c r="AIT45" s="1"/>
      <c r="AIU45" s="1"/>
      <c r="AJK45" s="1"/>
      <c r="AJL45" s="1"/>
      <c r="AJM45" s="1"/>
      <c r="AKC45" s="1"/>
      <c r="AKD45" s="1"/>
      <c r="AKE45" s="1"/>
      <c r="APK45" s="933"/>
      <c r="APL45" s="933"/>
      <c r="APM45" s="933"/>
      <c r="APN45" s="933"/>
    </row>
    <row r="46" spans="2:967 1103:1106" ht="14.25" x14ac:dyDescent="0.2">
      <c r="B46"/>
      <c r="C46" s="975"/>
      <c r="ADO46" s="1"/>
      <c r="ADP46" s="1"/>
      <c r="ADQ46" s="1"/>
      <c r="ADR46" s="1"/>
      <c r="ADS46" s="1"/>
      <c r="AEI46" s="1"/>
      <c r="AEJ46" s="1"/>
      <c r="AEK46" s="1"/>
      <c r="AEL46" s="1"/>
      <c r="AEM46" s="1"/>
      <c r="AER46" s="1"/>
      <c r="AFT46" s="1"/>
      <c r="AFU46" s="1"/>
      <c r="AFV46" s="1"/>
      <c r="AFW46" s="1"/>
      <c r="AGI46" s="933"/>
      <c r="AGJ46" s="933"/>
      <c r="AGK46" s="933"/>
      <c r="AGL46" s="933"/>
      <c r="AHO46" s="933"/>
      <c r="AHP46" s="933"/>
      <c r="AHQ46" s="933"/>
      <c r="AHR46" s="1139"/>
      <c r="AHS46" s="1139"/>
      <c r="AIK46" s="1"/>
      <c r="AIS46" s="1"/>
      <c r="AIT46" s="1"/>
      <c r="AIU46" s="1"/>
      <c r="AJK46" s="1"/>
      <c r="AJL46" s="1"/>
      <c r="AJM46" s="1"/>
      <c r="AKC46" s="1"/>
      <c r="AKD46" s="1"/>
      <c r="AKE46" s="1"/>
      <c r="APK46" s="933"/>
      <c r="APL46" s="933"/>
      <c r="APM46" s="933"/>
      <c r="APN46" s="933"/>
    </row>
    <row r="47" spans="2:967 1103:1106" ht="14.25" x14ac:dyDescent="0.2">
      <c r="B47"/>
      <c r="C47" s="975"/>
      <c r="ADO47" s="1"/>
      <c r="ADP47" s="1"/>
      <c r="ADQ47" s="1"/>
      <c r="ADR47" s="1"/>
      <c r="ADS47" s="1"/>
      <c r="AEI47" s="1"/>
      <c r="AEJ47" s="1"/>
      <c r="AEK47" s="1"/>
      <c r="AEL47" s="1"/>
      <c r="AEM47" s="1"/>
      <c r="AER47" s="1"/>
      <c r="AFT47" s="1"/>
      <c r="AFU47" s="1"/>
      <c r="AFV47" s="1"/>
      <c r="AFW47" s="1"/>
      <c r="AGI47" s="933"/>
      <c r="AGJ47" s="933"/>
      <c r="AGK47" s="933"/>
      <c r="AGL47" s="933"/>
      <c r="AHO47" s="933"/>
      <c r="AHP47" s="933"/>
      <c r="AHQ47" s="933"/>
      <c r="AHR47" s="1139"/>
      <c r="AHS47" s="1139"/>
      <c r="AIK47" s="1"/>
      <c r="AIS47" s="1"/>
      <c r="AIT47" s="1"/>
      <c r="AIU47" s="1"/>
      <c r="AJK47" s="1"/>
      <c r="AJL47" s="1"/>
      <c r="AJM47" s="1"/>
      <c r="AKC47" s="1"/>
      <c r="AKD47" s="1"/>
      <c r="AKE47" s="1"/>
      <c r="APK47" s="933"/>
      <c r="APL47" s="933"/>
      <c r="APM47" s="933"/>
      <c r="APN47" s="933"/>
    </row>
    <row r="48" spans="2:967 1103:1106" ht="14.25" x14ac:dyDescent="0.2">
      <c r="B48"/>
      <c r="C48" s="975"/>
      <c r="ADO48" s="1"/>
      <c r="ADP48" s="1"/>
      <c r="ADQ48" s="1"/>
      <c r="ADR48" s="1"/>
      <c r="ADS48" s="1"/>
      <c r="AEI48" s="1"/>
      <c r="AEJ48" s="1"/>
      <c r="AEK48" s="1"/>
      <c r="AEL48" s="1"/>
      <c r="AEM48" s="1"/>
      <c r="AER48" s="1"/>
      <c r="AFT48" s="1"/>
      <c r="AFU48" s="1"/>
      <c r="AFV48" s="1"/>
      <c r="AFW48" s="1"/>
      <c r="AGI48" s="933"/>
      <c r="AGJ48" s="933"/>
      <c r="AGK48" s="933"/>
      <c r="AGL48" s="933"/>
      <c r="AHO48" s="933"/>
      <c r="AHP48" s="933"/>
      <c r="AHQ48" s="933"/>
      <c r="AHR48" s="1139"/>
      <c r="AHS48" s="1139"/>
      <c r="AIK48" s="1"/>
      <c r="AIS48" s="1"/>
      <c r="AIT48" s="1"/>
      <c r="AIU48" s="1"/>
      <c r="AJK48" s="1"/>
      <c r="AJL48" s="1"/>
      <c r="AJM48" s="1"/>
      <c r="AKC48" s="1"/>
      <c r="AKD48" s="1"/>
      <c r="AKE48" s="1"/>
      <c r="APK48" s="933"/>
      <c r="APL48" s="933"/>
      <c r="APM48" s="933"/>
      <c r="APN48" s="933"/>
    </row>
    <row r="49" spans="2:967 1103:1106" ht="14.25" x14ac:dyDescent="0.2">
      <c r="B49"/>
      <c r="C49" s="975"/>
      <c r="F49" s="1"/>
      <c r="G49" s="1"/>
      <c r="H49" s="1"/>
      <c r="K49" s="1"/>
      <c r="L49" s="1"/>
      <c r="M49" s="1"/>
      <c r="P49" s="1"/>
      <c r="Q49" s="1"/>
      <c r="R49" s="1"/>
      <c r="U49" s="1"/>
      <c r="V49" s="1"/>
      <c r="W49" s="1"/>
      <c r="Z49" s="1"/>
      <c r="AA49" s="1"/>
      <c r="AB49" s="1"/>
      <c r="AE49" s="1"/>
      <c r="AF49" s="1"/>
      <c r="AG49" s="1"/>
      <c r="AJ49" s="1"/>
      <c r="AK49" s="1"/>
      <c r="AL49" s="1"/>
      <c r="AR49" s="1"/>
      <c r="AX49" s="1"/>
      <c r="BD49" s="1"/>
      <c r="BJ49" s="1"/>
      <c r="BP49" s="1"/>
      <c r="BV49" s="1"/>
      <c r="CA49" s="1"/>
      <c r="CB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HB49" s="1"/>
      <c r="IA49" s="1"/>
      <c r="IZ49" s="1"/>
      <c r="JY49" s="1"/>
      <c r="KT49" s="933"/>
      <c r="KU49" s="933"/>
      <c r="KV49" s="933"/>
      <c r="KW49" s="933"/>
      <c r="OH49" s="1"/>
      <c r="PM49" s="933"/>
      <c r="PN49" s="933"/>
      <c r="PO49" s="933"/>
      <c r="PP49" s="933"/>
      <c r="QF49" s="1"/>
      <c r="QG49" s="1"/>
      <c r="QH49" s="1"/>
      <c r="QI49" s="1"/>
      <c r="QJ49" s="1"/>
      <c r="QK49" s="1"/>
      <c r="QL49" s="1"/>
      <c r="QM49" s="1"/>
      <c r="QN49" s="1"/>
      <c r="QO49" s="1"/>
      <c r="QP49" s="1"/>
      <c r="QQ49" s="1"/>
      <c r="QR49" s="1"/>
      <c r="QS49" s="1"/>
      <c r="QT49" s="1"/>
      <c r="QU49" s="1"/>
      <c r="QV49" s="1"/>
      <c r="QW49" s="1"/>
      <c r="QX49" s="1"/>
      <c r="QY49" s="1"/>
      <c r="QZ49" s="1"/>
      <c r="RA49" s="1"/>
      <c r="RV49" s="1"/>
      <c r="SQ49" s="1"/>
      <c r="TL49" s="1"/>
      <c r="TQ49" s="1"/>
      <c r="TV49" s="1"/>
      <c r="UA49" s="1"/>
      <c r="UF49" s="1"/>
      <c r="UK49" s="1"/>
      <c r="UP49" s="1"/>
      <c r="UU49" s="1"/>
      <c r="UZ49" s="1"/>
      <c r="VE49" s="1"/>
      <c r="VJ49" s="1"/>
      <c r="VO49" s="1"/>
      <c r="VT49" s="1"/>
      <c r="VY49" s="1"/>
      <c r="WD49" s="1"/>
      <c r="WI49" s="1"/>
      <c r="XM49" s="1"/>
      <c r="ZA49" s="1"/>
      <c r="AAK49" s="1"/>
      <c r="AAW49" s="1"/>
      <c r="ADO49" s="1"/>
      <c r="ADP49" s="1"/>
      <c r="ADQ49" s="1"/>
      <c r="ADR49" s="1"/>
      <c r="ADS49" s="1"/>
      <c r="AEI49" s="1"/>
      <c r="AEJ49" s="1"/>
      <c r="AEK49" s="1"/>
      <c r="AEL49" s="1"/>
      <c r="AEM49" s="1"/>
      <c r="AER49" s="1"/>
      <c r="AFT49" s="1"/>
      <c r="AFU49" s="1"/>
      <c r="AFV49" s="1"/>
      <c r="AFW49" s="1"/>
      <c r="AGI49" s="933"/>
      <c r="AGJ49" s="933"/>
      <c r="AGK49" s="933"/>
      <c r="AGL49" s="933"/>
      <c r="AHO49" s="933"/>
      <c r="AHP49" s="933"/>
      <c r="AHQ49" s="933"/>
      <c r="AHR49" s="1139"/>
      <c r="AHS49" s="1139"/>
      <c r="AIK49" s="1"/>
      <c r="AIS49" s="1"/>
      <c r="AIT49" s="1"/>
      <c r="AIU49" s="1"/>
      <c r="AJK49" s="1"/>
      <c r="AJL49" s="1"/>
      <c r="AJM49" s="1"/>
      <c r="AKC49" s="1"/>
      <c r="AKD49" s="1"/>
      <c r="AKE49" s="1"/>
      <c r="APK49" s="933"/>
      <c r="APL49" s="933"/>
      <c r="APM49" s="933"/>
      <c r="APN49" s="933"/>
    </row>
    <row r="50" spans="2:967 1103:1106" ht="14.25" x14ac:dyDescent="0.2">
      <c r="B50"/>
      <c r="C50" s="975"/>
      <c r="F50" s="1"/>
      <c r="G50" s="1"/>
      <c r="H50" s="1"/>
      <c r="K50" s="1"/>
      <c r="L50" s="1"/>
      <c r="M50" s="1"/>
      <c r="P50" s="1"/>
      <c r="Q50" s="1"/>
      <c r="R50" s="1"/>
      <c r="U50" s="1"/>
      <c r="V50" s="1"/>
      <c r="W50" s="1"/>
      <c r="Z50" s="1"/>
      <c r="AA50" s="1"/>
      <c r="AB50" s="1"/>
      <c r="AE50" s="1"/>
      <c r="AF50" s="1"/>
      <c r="AG50" s="1"/>
      <c r="AJ50" s="1"/>
      <c r="AK50" s="1"/>
      <c r="AL50" s="1"/>
      <c r="AR50" s="1"/>
      <c r="AX50" s="1"/>
      <c r="BD50" s="1"/>
      <c r="BJ50" s="1"/>
      <c r="BP50" s="1"/>
      <c r="BV50" s="1"/>
      <c r="CA50" s="1"/>
      <c r="CB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HB50" s="1"/>
      <c r="IA50" s="1"/>
      <c r="IZ50" s="1"/>
      <c r="JY50" s="1"/>
      <c r="KT50" s="933"/>
      <c r="KU50" s="933"/>
      <c r="KV50" s="933"/>
      <c r="KW50" s="933"/>
      <c r="OH50" s="1"/>
      <c r="PM50" s="933"/>
      <c r="PN50" s="933"/>
      <c r="PO50" s="933"/>
      <c r="PP50" s="933"/>
      <c r="QF50" s="1"/>
      <c r="QG50" s="1"/>
      <c r="QH50" s="1"/>
      <c r="QI50" s="1"/>
      <c r="QJ50" s="1"/>
      <c r="QK50" s="1"/>
      <c r="QL50" s="1"/>
      <c r="QM50" s="1"/>
      <c r="QN50" s="1"/>
      <c r="QO50" s="1"/>
      <c r="QP50" s="1"/>
      <c r="QQ50" s="1"/>
      <c r="QR50" s="1"/>
      <c r="QS50" s="1"/>
      <c r="QT50" s="1"/>
      <c r="QU50" s="1"/>
      <c r="QV50" s="1"/>
      <c r="QW50" s="1"/>
      <c r="QX50" s="1"/>
      <c r="QY50" s="1"/>
      <c r="QZ50" s="1"/>
      <c r="RA50" s="1"/>
      <c r="RV50" s="1"/>
      <c r="SQ50" s="1"/>
      <c r="TL50" s="1"/>
      <c r="TQ50" s="1"/>
      <c r="TV50" s="1"/>
      <c r="UA50" s="1"/>
      <c r="UF50" s="1"/>
      <c r="UK50" s="1"/>
      <c r="UP50" s="1"/>
      <c r="UU50" s="1"/>
      <c r="UZ50" s="1"/>
      <c r="VE50" s="1"/>
      <c r="VJ50" s="1"/>
      <c r="VO50" s="1"/>
      <c r="VT50" s="1"/>
      <c r="VY50" s="1"/>
      <c r="WD50" s="1"/>
      <c r="WI50" s="1"/>
      <c r="XM50" s="1"/>
      <c r="ZA50" s="1"/>
      <c r="AAK50" s="1"/>
      <c r="AAW50" s="1"/>
      <c r="ADO50" s="1"/>
      <c r="ADP50" s="1"/>
      <c r="ADQ50" s="1"/>
      <c r="ADR50" s="1"/>
      <c r="ADS50" s="1"/>
      <c r="AEI50" s="1"/>
      <c r="AEJ50" s="1"/>
      <c r="AEK50" s="1"/>
      <c r="AEL50" s="1"/>
      <c r="AEM50" s="1"/>
      <c r="AER50" s="1"/>
      <c r="AFT50" s="1"/>
      <c r="AFU50" s="1"/>
      <c r="AFV50" s="1"/>
      <c r="AFW50" s="1"/>
      <c r="AGI50" s="933"/>
      <c r="AGJ50" s="933"/>
      <c r="AGK50" s="933"/>
      <c r="AGL50" s="933"/>
      <c r="AHO50" s="933"/>
      <c r="AHP50" s="933"/>
      <c r="AHQ50" s="933"/>
      <c r="AHR50" s="1139"/>
      <c r="AHS50" s="1139"/>
      <c r="AIK50" s="1"/>
      <c r="AIS50" s="1"/>
      <c r="AIT50" s="1"/>
      <c r="AIU50" s="1"/>
      <c r="AJK50" s="1"/>
      <c r="AJL50" s="1"/>
      <c r="AJM50" s="1"/>
      <c r="AKC50" s="1"/>
      <c r="AKD50" s="1"/>
      <c r="AKE50" s="1"/>
      <c r="APK50" s="933"/>
      <c r="APL50" s="933"/>
      <c r="APM50" s="933"/>
      <c r="APN50" s="933"/>
    </row>
    <row r="51" spans="2:967 1103:1106" ht="14.25" x14ac:dyDescent="0.2">
      <c r="B51"/>
      <c r="C51" s="975"/>
      <c r="F51" s="1"/>
      <c r="G51" s="1"/>
      <c r="H51" s="1"/>
      <c r="K51" s="1"/>
      <c r="L51" s="1"/>
      <c r="M51" s="1"/>
      <c r="P51" s="1"/>
      <c r="Q51" s="1"/>
      <c r="R51" s="1"/>
      <c r="U51" s="1"/>
      <c r="V51" s="1"/>
      <c r="W51" s="1"/>
      <c r="Z51" s="1"/>
      <c r="AA51" s="1"/>
      <c r="AB51" s="1"/>
      <c r="AE51" s="1"/>
      <c r="AF51" s="1"/>
      <c r="AG51" s="1"/>
      <c r="AJ51" s="1"/>
      <c r="AK51" s="1"/>
      <c r="AL51" s="1"/>
      <c r="AR51" s="1"/>
      <c r="AX51" s="1"/>
      <c r="BD51" s="1"/>
      <c r="BJ51" s="1"/>
      <c r="BP51" s="1"/>
      <c r="BV51" s="1"/>
      <c r="CA51" s="1"/>
      <c r="CB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HB51" s="1"/>
      <c r="IA51" s="1"/>
      <c r="IZ51" s="1"/>
      <c r="JY51" s="1"/>
      <c r="KT51" s="933"/>
      <c r="KU51" s="933"/>
      <c r="KV51" s="933"/>
      <c r="KW51" s="933"/>
      <c r="OH51" s="1"/>
      <c r="PM51" s="933"/>
      <c r="PN51" s="933"/>
      <c r="PO51" s="933"/>
      <c r="PP51" s="933"/>
      <c r="QF51" s="1"/>
      <c r="QG51" s="1"/>
      <c r="QH51" s="1"/>
      <c r="QI51" s="1"/>
      <c r="QJ51" s="1"/>
      <c r="QK51" s="1"/>
      <c r="QL51" s="1"/>
      <c r="QM51" s="1"/>
      <c r="QN51" s="1"/>
      <c r="QO51" s="1"/>
      <c r="QP51" s="1"/>
      <c r="QQ51" s="1"/>
      <c r="QR51" s="1"/>
      <c r="QS51" s="1"/>
      <c r="QT51" s="1"/>
      <c r="QU51" s="1"/>
      <c r="QV51" s="1"/>
      <c r="QW51" s="1"/>
      <c r="QX51" s="1"/>
      <c r="QY51" s="1"/>
      <c r="QZ51" s="1"/>
      <c r="RA51" s="1"/>
      <c r="RV51" s="1"/>
      <c r="SQ51" s="1"/>
      <c r="TL51" s="1"/>
      <c r="TQ51" s="1"/>
      <c r="TV51" s="1"/>
      <c r="UA51" s="1"/>
      <c r="UF51" s="1"/>
      <c r="UK51" s="1"/>
      <c r="UP51" s="1"/>
      <c r="UU51" s="1"/>
      <c r="UZ51" s="1"/>
      <c r="VE51" s="1"/>
      <c r="VJ51" s="1"/>
      <c r="VO51" s="1"/>
      <c r="VT51" s="1"/>
      <c r="VY51" s="1"/>
      <c r="WD51" s="1"/>
      <c r="WI51" s="1"/>
      <c r="XM51" s="1"/>
      <c r="ZA51" s="1"/>
      <c r="AAK51" s="1"/>
      <c r="AAW51" s="1"/>
      <c r="ADO51" s="1"/>
      <c r="ADP51" s="1"/>
      <c r="ADQ51" s="1"/>
      <c r="ADR51" s="1"/>
      <c r="ADS51" s="1"/>
      <c r="AEI51" s="1"/>
      <c r="AEJ51" s="1"/>
      <c r="AEK51" s="1"/>
      <c r="AEL51" s="1"/>
      <c r="AEM51" s="1"/>
      <c r="AER51" s="1"/>
      <c r="AFT51" s="1"/>
      <c r="AFU51" s="1"/>
      <c r="AFV51" s="1"/>
      <c r="AFW51" s="1"/>
      <c r="AGI51" s="933"/>
      <c r="AGJ51" s="933"/>
      <c r="AGK51" s="933"/>
      <c r="AGL51" s="933"/>
      <c r="AHO51" s="933"/>
      <c r="AHP51" s="933"/>
      <c r="AHQ51" s="933"/>
      <c r="AHR51" s="1139"/>
      <c r="AHS51" s="1139"/>
      <c r="AIK51" s="1"/>
      <c r="AIS51" s="1"/>
      <c r="AIT51" s="1"/>
      <c r="AIU51" s="1"/>
      <c r="AJK51" s="1"/>
      <c r="AJL51" s="1"/>
      <c r="AJM51" s="1"/>
      <c r="AKC51" s="1"/>
      <c r="AKD51" s="1"/>
      <c r="AKE51" s="1"/>
      <c r="APK51" s="933"/>
      <c r="APL51" s="933"/>
      <c r="APM51" s="933"/>
      <c r="APN51" s="933"/>
    </row>
    <row r="52" spans="2:967 1103:1106" ht="14.25" x14ac:dyDescent="0.2">
      <c r="B52"/>
      <c r="C52" s="975"/>
      <c r="F52" s="1"/>
      <c r="G52" s="1"/>
      <c r="H52" s="1"/>
      <c r="K52" s="1"/>
      <c r="L52" s="1"/>
      <c r="M52" s="1"/>
      <c r="P52" s="1"/>
      <c r="Q52" s="1"/>
      <c r="R52" s="1"/>
      <c r="U52" s="1"/>
      <c r="V52" s="1"/>
      <c r="W52" s="1"/>
      <c r="Z52" s="1"/>
      <c r="AA52" s="1"/>
      <c r="AB52" s="1"/>
      <c r="AE52" s="1"/>
      <c r="AF52" s="1"/>
      <c r="AG52" s="1"/>
      <c r="AJ52" s="1"/>
      <c r="AK52" s="1"/>
      <c r="AL52" s="1"/>
      <c r="AR52" s="1"/>
      <c r="AX52" s="1"/>
      <c r="BD52" s="1"/>
      <c r="BJ52" s="1"/>
      <c r="BP52" s="1"/>
      <c r="BV52" s="1"/>
      <c r="CA52" s="1"/>
      <c r="CB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HB52" s="1"/>
      <c r="IA52" s="1"/>
      <c r="IZ52" s="1"/>
      <c r="JY52" s="1"/>
      <c r="KT52" s="933"/>
      <c r="KU52" s="933"/>
      <c r="KV52" s="933"/>
      <c r="KW52" s="933"/>
      <c r="OH52" s="1"/>
      <c r="PM52" s="933"/>
      <c r="PN52" s="933"/>
      <c r="PO52" s="933"/>
      <c r="PP52" s="933"/>
      <c r="QF52" s="1"/>
      <c r="QG52" s="1"/>
      <c r="QH52" s="1"/>
      <c r="QI52" s="1"/>
      <c r="QJ52" s="1"/>
      <c r="QK52" s="1"/>
      <c r="QL52" s="1"/>
      <c r="QM52" s="1"/>
      <c r="QN52" s="1"/>
      <c r="QO52" s="1"/>
      <c r="QP52" s="1"/>
      <c r="QQ52" s="1"/>
      <c r="QR52" s="1"/>
      <c r="QS52" s="1"/>
      <c r="QT52" s="1"/>
      <c r="QU52" s="1"/>
      <c r="QV52" s="1"/>
      <c r="QW52" s="1"/>
      <c r="QX52" s="1"/>
      <c r="QY52" s="1"/>
      <c r="QZ52" s="1"/>
      <c r="RA52" s="1"/>
      <c r="RV52" s="1"/>
      <c r="SQ52" s="1"/>
      <c r="TL52" s="1"/>
      <c r="TQ52" s="1"/>
      <c r="TV52" s="1"/>
      <c r="UA52" s="1"/>
      <c r="UF52" s="1"/>
      <c r="UK52" s="1"/>
      <c r="UP52" s="1"/>
      <c r="UU52" s="1"/>
      <c r="UZ52" s="1"/>
      <c r="VE52" s="1"/>
      <c r="VJ52" s="1"/>
      <c r="VO52" s="1"/>
      <c r="VT52" s="1"/>
      <c r="VY52" s="1"/>
      <c r="WD52" s="1"/>
      <c r="WI52" s="1"/>
      <c r="XM52" s="1"/>
      <c r="ZA52" s="1"/>
      <c r="AAK52" s="1"/>
      <c r="AAW52" s="1"/>
      <c r="ADO52" s="1"/>
      <c r="ADP52" s="1"/>
      <c r="ADQ52" s="1"/>
      <c r="ADR52" s="1"/>
      <c r="ADS52" s="1"/>
      <c r="AEI52" s="1"/>
      <c r="AEJ52" s="1"/>
      <c r="AEK52" s="1"/>
      <c r="AEL52" s="1"/>
      <c r="AEM52" s="1"/>
      <c r="AER52" s="1"/>
      <c r="AFT52" s="1"/>
      <c r="AFU52" s="1"/>
      <c r="AFV52" s="1"/>
      <c r="AFW52" s="1"/>
      <c r="AGI52" s="933"/>
      <c r="AGJ52" s="933"/>
      <c r="AGK52" s="933"/>
      <c r="AGL52" s="933"/>
      <c r="AHO52" s="933"/>
      <c r="AHP52" s="933"/>
      <c r="AHQ52" s="933"/>
      <c r="AHR52" s="1139"/>
      <c r="AHS52" s="1139"/>
      <c r="AIK52" s="1"/>
      <c r="AIS52" s="1"/>
      <c r="AIT52" s="1"/>
      <c r="AIU52" s="1"/>
      <c r="AJK52" s="1"/>
      <c r="AJL52" s="1"/>
      <c r="AJM52" s="1"/>
      <c r="AKC52" s="1"/>
      <c r="AKD52" s="1"/>
      <c r="AKE52" s="1"/>
      <c r="APK52" s="933"/>
      <c r="APL52" s="933"/>
      <c r="APM52" s="933"/>
      <c r="APN52" s="933"/>
    </row>
    <row r="53" spans="2:967 1103:1106" ht="14.25" x14ac:dyDescent="0.2">
      <c r="B53"/>
      <c r="C53" s="975"/>
      <c r="F53" s="1"/>
      <c r="G53" s="1"/>
      <c r="H53" s="1"/>
      <c r="K53" s="1"/>
      <c r="L53" s="1"/>
      <c r="M53" s="1"/>
      <c r="P53" s="1"/>
      <c r="Q53" s="1"/>
      <c r="R53" s="1"/>
      <c r="U53" s="1"/>
      <c r="V53" s="1"/>
      <c r="W53" s="1"/>
      <c r="Z53" s="1"/>
      <c r="AA53" s="1"/>
      <c r="AB53" s="1"/>
      <c r="AE53" s="1"/>
      <c r="AF53" s="1"/>
      <c r="AG53" s="1"/>
      <c r="AJ53" s="1"/>
      <c r="AK53" s="1"/>
      <c r="AL53" s="1"/>
      <c r="AR53" s="1"/>
      <c r="AX53" s="1"/>
      <c r="BD53" s="1"/>
      <c r="BJ53" s="1"/>
      <c r="BP53" s="1"/>
      <c r="BV53" s="1"/>
      <c r="CA53" s="1"/>
      <c r="CB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HB53" s="1"/>
      <c r="IA53" s="1"/>
      <c r="IZ53" s="1"/>
      <c r="JY53" s="1"/>
      <c r="KT53" s="933"/>
      <c r="KU53" s="933"/>
      <c r="KV53" s="933"/>
      <c r="KW53" s="933"/>
      <c r="OH53" s="1"/>
      <c r="PM53" s="933"/>
      <c r="PN53" s="933"/>
      <c r="PO53" s="933"/>
      <c r="PP53" s="933"/>
      <c r="QF53" s="1"/>
      <c r="QG53" s="1"/>
      <c r="QH53" s="1"/>
      <c r="QI53" s="1"/>
      <c r="QJ53" s="1"/>
      <c r="QK53" s="1"/>
      <c r="QL53" s="1"/>
      <c r="QM53" s="1"/>
      <c r="QN53" s="1"/>
      <c r="QO53" s="1"/>
      <c r="QP53" s="1"/>
      <c r="QQ53" s="1"/>
      <c r="QR53" s="1"/>
      <c r="QS53" s="1"/>
      <c r="QT53" s="1"/>
      <c r="QU53" s="1"/>
      <c r="QV53" s="1"/>
      <c r="QW53" s="1"/>
      <c r="QX53" s="1"/>
      <c r="QY53" s="1"/>
      <c r="QZ53" s="1"/>
      <c r="RA53" s="1"/>
      <c r="RV53" s="1"/>
      <c r="SQ53" s="1"/>
      <c r="TL53" s="1"/>
      <c r="TQ53" s="1"/>
      <c r="TV53" s="1"/>
      <c r="UA53" s="1"/>
      <c r="UF53" s="1"/>
      <c r="UK53" s="1"/>
      <c r="UP53" s="1"/>
      <c r="UU53" s="1"/>
      <c r="UZ53" s="1"/>
      <c r="VE53" s="1"/>
      <c r="VJ53" s="1"/>
      <c r="VO53" s="1"/>
      <c r="VT53" s="1"/>
      <c r="VY53" s="1"/>
      <c r="WD53" s="1"/>
      <c r="WI53" s="1"/>
      <c r="XM53" s="1"/>
      <c r="ZA53" s="1"/>
      <c r="AAK53" s="1"/>
      <c r="AAW53" s="1"/>
      <c r="ADO53" s="1"/>
      <c r="ADP53" s="1"/>
      <c r="ADQ53" s="1"/>
      <c r="ADR53" s="1"/>
      <c r="ADS53" s="1"/>
      <c r="AEI53" s="1"/>
      <c r="AEJ53" s="1"/>
      <c r="AEK53" s="1"/>
      <c r="AEL53" s="1"/>
      <c r="AEM53" s="1"/>
      <c r="AER53" s="1"/>
      <c r="AFT53" s="1"/>
      <c r="AFU53" s="1"/>
      <c r="AFV53" s="1"/>
      <c r="AFW53" s="1"/>
      <c r="AGI53" s="933"/>
      <c r="AGJ53" s="933"/>
      <c r="AGK53" s="933"/>
      <c r="AGL53" s="933"/>
      <c r="AHO53" s="933"/>
      <c r="AHP53" s="933"/>
      <c r="AHQ53" s="933"/>
      <c r="AHR53" s="1139"/>
      <c r="AHS53" s="1139"/>
      <c r="AIK53" s="1"/>
      <c r="AIS53" s="1"/>
      <c r="AIT53" s="1"/>
      <c r="AIU53" s="1"/>
      <c r="AJK53" s="1"/>
      <c r="AJL53" s="1"/>
      <c r="AJM53" s="1"/>
      <c r="AKC53" s="1"/>
      <c r="AKD53" s="1"/>
      <c r="AKE53" s="1"/>
      <c r="APK53" s="933"/>
      <c r="APL53" s="933"/>
      <c r="APM53" s="933"/>
      <c r="APN53" s="933"/>
    </row>
    <row r="54" spans="2:967 1103:1106" ht="14.25" x14ac:dyDescent="0.2">
      <c r="B54"/>
      <c r="C54" s="975"/>
      <c r="F54" s="1"/>
      <c r="G54" s="1"/>
      <c r="H54" s="1"/>
      <c r="K54" s="1"/>
      <c r="L54" s="1"/>
      <c r="M54" s="1"/>
      <c r="P54" s="1"/>
      <c r="Q54" s="1"/>
      <c r="R54" s="1"/>
      <c r="U54" s="1"/>
      <c r="V54" s="1"/>
      <c r="W54" s="1"/>
      <c r="Z54" s="1"/>
      <c r="AA54" s="1"/>
      <c r="AB54" s="1"/>
      <c r="AE54" s="1"/>
      <c r="AF54" s="1"/>
      <c r="AG54" s="1"/>
      <c r="AJ54" s="1"/>
      <c r="AK54" s="1"/>
      <c r="AL54" s="1"/>
      <c r="AR54" s="1"/>
      <c r="AX54" s="1"/>
      <c r="BD54" s="1"/>
      <c r="BJ54" s="1"/>
      <c r="BP54" s="1"/>
      <c r="BV54" s="1"/>
      <c r="CA54" s="1"/>
      <c r="CB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HB54" s="1"/>
      <c r="IA54" s="1"/>
      <c r="IZ54" s="1"/>
      <c r="JY54" s="1"/>
      <c r="KT54" s="933"/>
      <c r="KU54" s="933"/>
      <c r="KV54" s="933"/>
      <c r="KW54" s="933"/>
      <c r="OH54" s="1"/>
      <c r="PM54" s="933"/>
      <c r="PN54" s="933"/>
      <c r="PO54" s="933"/>
      <c r="PP54" s="933"/>
      <c r="QF54" s="1"/>
      <c r="QG54" s="1"/>
      <c r="QH54" s="1"/>
      <c r="QI54" s="1"/>
      <c r="QJ54" s="1"/>
      <c r="QK54" s="1"/>
      <c r="QL54" s="1"/>
      <c r="QM54" s="1"/>
      <c r="QN54" s="1"/>
      <c r="QO54" s="1"/>
      <c r="QP54" s="1"/>
      <c r="QQ54" s="1"/>
      <c r="QR54" s="1"/>
      <c r="QS54" s="1"/>
      <c r="QT54" s="1"/>
      <c r="QU54" s="1"/>
      <c r="QV54" s="1"/>
      <c r="QW54" s="1"/>
      <c r="QX54" s="1"/>
      <c r="QY54" s="1"/>
      <c r="QZ54" s="1"/>
      <c r="RA54" s="1"/>
      <c r="RV54" s="1"/>
      <c r="SQ54" s="1"/>
      <c r="TL54" s="1"/>
      <c r="TQ54" s="1"/>
      <c r="TV54" s="1"/>
      <c r="UA54" s="1"/>
      <c r="UF54" s="1"/>
      <c r="UK54" s="1"/>
      <c r="UP54" s="1"/>
      <c r="UU54" s="1"/>
      <c r="UZ54" s="1"/>
      <c r="VE54" s="1"/>
      <c r="VJ54" s="1"/>
      <c r="VO54" s="1"/>
      <c r="VT54" s="1"/>
      <c r="VY54" s="1"/>
      <c r="WD54" s="1"/>
      <c r="WI54" s="1"/>
      <c r="XM54" s="1"/>
      <c r="ZA54" s="1"/>
      <c r="AAK54" s="1"/>
      <c r="AAW54" s="1"/>
      <c r="ADO54" s="1"/>
      <c r="ADP54" s="1"/>
      <c r="ADQ54" s="1"/>
      <c r="ADR54" s="1"/>
      <c r="ADS54" s="1"/>
      <c r="AEI54" s="1"/>
      <c r="AEJ54" s="1"/>
      <c r="AEK54" s="1"/>
      <c r="AEL54" s="1"/>
      <c r="AEM54" s="1"/>
      <c r="AER54" s="1"/>
      <c r="AFT54" s="1"/>
      <c r="AFU54" s="1"/>
      <c r="AFV54" s="1"/>
      <c r="AFW54" s="1"/>
      <c r="AGI54" s="933"/>
      <c r="AGJ54" s="933"/>
      <c r="AGK54" s="933"/>
      <c r="AGL54" s="933"/>
      <c r="AHO54" s="933"/>
      <c r="AHP54" s="933"/>
      <c r="AHQ54" s="933"/>
      <c r="AHR54" s="1139"/>
      <c r="AHS54" s="1139"/>
      <c r="AIK54" s="1"/>
      <c r="AIS54" s="1"/>
      <c r="AIT54" s="1"/>
      <c r="AIU54" s="1"/>
      <c r="AJK54" s="1"/>
      <c r="AJL54" s="1"/>
      <c r="AJM54" s="1"/>
      <c r="AKC54" s="1"/>
      <c r="AKD54" s="1"/>
      <c r="AKE54" s="1"/>
      <c r="APK54" s="933"/>
      <c r="APL54" s="933"/>
      <c r="APM54" s="933"/>
      <c r="APN54" s="933"/>
    </row>
    <row r="55" spans="2:967 1103:1106" ht="14.25" x14ac:dyDescent="0.2">
      <c r="B55"/>
      <c r="C55" s="975"/>
      <c r="F55" s="1"/>
      <c r="G55" s="1"/>
      <c r="H55" s="1"/>
      <c r="K55" s="1"/>
      <c r="L55" s="1"/>
      <c r="M55" s="1"/>
      <c r="P55" s="1"/>
      <c r="Q55" s="1"/>
      <c r="R55" s="1"/>
      <c r="U55" s="1"/>
      <c r="V55" s="1"/>
      <c r="W55" s="1"/>
      <c r="Z55" s="1"/>
      <c r="AA55" s="1"/>
      <c r="AB55" s="1"/>
      <c r="AE55" s="1"/>
      <c r="AF55" s="1"/>
      <c r="AG55" s="1"/>
      <c r="AJ55" s="1"/>
      <c r="AK55" s="1"/>
      <c r="AL55" s="1"/>
      <c r="AR55" s="1"/>
      <c r="AX55" s="1"/>
      <c r="BD55" s="1"/>
      <c r="BJ55" s="1"/>
      <c r="BP55" s="1"/>
      <c r="BV55" s="1"/>
      <c r="CA55" s="1"/>
      <c r="CB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HB55" s="1"/>
      <c r="IA55" s="1"/>
      <c r="IZ55" s="1"/>
      <c r="JY55" s="1"/>
      <c r="KT55" s="933"/>
      <c r="KU55" s="933"/>
      <c r="KV55" s="933"/>
      <c r="KW55" s="933"/>
      <c r="OH55" s="1"/>
      <c r="PM55" s="933"/>
      <c r="PN55" s="933"/>
      <c r="PO55" s="933"/>
      <c r="PP55" s="933"/>
      <c r="QF55" s="1"/>
      <c r="QG55" s="1"/>
      <c r="QH55" s="1"/>
      <c r="QI55" s="1"/>
      <c r="QJ55" s="1"/>
      <c r="QK55" s="1"/>
      <c r="QL55" s="1"/>
      <c r="QM55" s="1"/>
      <c r="QN55" s="1"/>
      <c r="QO55" s="1"/>
      <c r="QP55" s="1"/>
      <c r="QQ55" s="1"/>
      <c r="QR55" s="1"/>
      <c r="QS55" s="1"/>
      <c r="QT55" s="1"/>
      <c r="QU55" s="1"/>
      <c r="QV55" s="1"/>
      <c r="QW55" s="1"/>
      <c r="QX55" s="1"/>
      <c r="QY55" s="1"/>
      <c r="QZ55" s="1"/>
      <c r="RA55" s="1"/>
      <c r="RV55" s="1"/>
      <c r="SQ55" s="1"/>
      <c r="TL55" s="1"/>
      <c r="TQ55" s="1"/>
      <c r="TV55" s="1"/>
      <c r="UA55" s="1"/>
      <c r="UF55" s="1"/>
      <c r="UK55" s="1"/>
      <c r="UP55" s="1"/>
      <c r="UU55" s="1"/>
      <c r="UZ55" s="1"/>
      <c r="VE55" s="1"/>
      <c r="VJ55" s="1"/>
      <c r="VO55" s="1"/>
      <c r="VT55" s="1"/>
      <c r="VY55" s="1"/>
      <c r="WD55" s="1"/>
      <c r="WI55" s="1"/>
      <c r="XM55" s="1"/>
      <c r="ZA55" s="1"/>
      <c r="AAK55" s="1"/>
      <c r="AAW55" s="1"/>
      <c r="ADO55" s="1"/>
      <c r="ADP55" s="1"/>
      <c r="ADQ55" s="1"/>
      <c r="ADR55" s="1"/>
      <c r="ADS55" s="1"/>
      <c r="AEI55" s="1"/>
      <c r="AEJ55" s="1"/>
      <c r="AEK55" s="1"/>
      <c r="AEL55" s="1"/>
      <c r="AEM55" s="1"/>
      <c r="AER55" s="1"/>
      <c r="AFT55" s="1"/>
      <c r="AFU55" s="1"/>
      <c r="AFV55" s="1"/>
      <c r="AFW55" s="1"/>
      <c r="AGI55" s="933"/>
      <c r="AGJ55" s="933"/>
      <c r="AGK55" s="933"/>
      <c r="AGL55" s="933"/>
      <c r="AHO55" s="933"/>
      <c r="AHP55" s="933"/>
      <c r="AHQ55" s="933"/>
      <c r="AHR55" s="1139"/>
      <c r="AHS55" s="1139"/>
      <c r="AIK55" s="1"/>
      <c r="AIS55" s="1"/>
      <c r="AIT55" s="1"/>
      <c r="AIU55" s="1"/>
      <c r="AJK55" s="1"/>
      <c r="AJL55" s="1"/>
      <c r="AJM55" s="1"/>
      <c r="AKC55" s="1"/>
      <c r="AKD55" s="1"/>
      <c r="AKE55" s="1"/>
      <c r="APK55" s="933"/>
      <c r="APL55" s="933"/>
      <c r="APM55" s="933"/>
      <c r="APN55" s="933"/>
    </row>
    <row r="56" spans="2:967 1103:1106" ht="14.25" x14ac:dyDescent="0.2">
      <c r="B56"/>
      <c r="C56" s="975"/>
      <c r="F56" s="1"/>
      <c r="G56" s="1"/>
      <c r="H56" s="1"/>
      <c r="K56" s="1"/>
      <c r="L56" s="1"/>
      <c r="M56" s="1"/>
      <c r="P56" s="1"/>
      <c r="Q56" s="1"/>
      <c r="R56" s="1"/>
      <c r="U56" s="1"/>
      <c r="V56" s="1"/>
      <c r="W56" s="1"/>
      <c r="Z56" s="1"/>
      <c r="AA56" s="1"/>
      <c r="AB56" s="1"/>
      <c r="AE56" s="1"/>
      <c r="AF56" s="1"/>
      <c r="AG56" s="1"/>
      <c r="AJ56" s="1"/>
      <c r="AK56" s="1"/>
      <c r="AL56" s="1"/>
      <c r="AR56" s="1"/>
      <c r="AX56" s="1"/>
      <c r="BD56" s="1"/>
      <c r="BJ56" s="1"/>
      <c r="BP56" s="1"/>
      <c r="BV56" s="1"/>
      <c r="CA56" s="1"/>
      <c r="CB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HB56" s="1"/>
      <c r="IA56" s="1"/>
      <c r="IZ56" s="1"/>
      <c r="JY56" s="1"/>
      <c r="KT56" s="933"/>
      <c r="KU56" s="933"/>
      <c r="KV56" s="933"/>
      <c r="KW56" s="933"/>
      <c r="OH56" s="1"/>
      <c r="PM56" s="933"/>
      <c r="PN56" s="933"/>
      <c r="PO56" s="933"/>
      <c r="PP56" s="933"/>
      <c r="QF56" s="1"/>
      <c r="QG56" s="1"/>
      <c r="QH56" s="1"/>
      <c r="QI56" s="1"/>
      <c r="QJ56" s="1"/>
      <c r="QK56" s="1"/>
      <c r="QL56" s="1"/>
      <c r="QM56" s="1"/>
      <c r="QN56" s="1"/>
      <c r="QO56" s="1"/>
      <c r="QP56" s="1"/>
      <c r="QQ56" s="1"/>
      <c r="QR56" s="1"/>
      <c r="QS56" s="1"/>
      <c r="QT56" s="1"/>
      <c r="QU56" s="1"/>
      <c r="QV56" s="1"/>
      <c r="QW56" s="1"/>
      <c r="QX56" s="1"/>
      <c r="QY56" s="1"/>
      <c r="QZ56" s="1"/>
      <c r="RA56" s="1"/>
      <c r="RV56" s="1"/>
      <c r="SQ56" s="1"/>
      <c r="TL56" s="1"/>
      <c r="TQ56" s="1"/>
      <c r="TV56" s="1"/>
      <c r="UA56" s="1"/>
      <c r="UF56" s="1"/>
      <c r="UK56" s="1"/>
      <c r="UP56" s="1"/>
      <c r="UU56" s="1"/>
      <c r="UZ56" s="1"/>
      <c r="VE56" s="1"/>
      <c r="VJ56" s="1"/>
      <c r="VO56" s="1"/>
      <c r="VT56" s="1"/>
      <c r="VY56" s="1"/>
      <c r="WD56" s="1"/>
      <c r="WI56" s="1"/>
      <c r="XM56" s="1"/>
      <c r="ZA56" s="1"/>
      <c r="AAK56" s="1"/>
      <c r="AAW56" s="1"/>
      <c r="ADO56" s="1"/>
      <c r="ADP56" s="1"/>
      <c r="ADQ56" s="1"/>
      <c r="ADR56" s="1"/>
      <c r="ADS56" s="1"/>
      <c r="AEI56" s="1"/>
      <c r="AEJ56" s="1"/>
      <c r="AEK56" s="1"/>
      <c r="AEL56" s="1"/>
      <c r="AEM56" s="1"/>
      <c r="AER56" s="1"/>
      <c r="AFT56" s="1"/>
      <c r="AFU56" s="1"/>
      <c r="AFV56" s="1"/>
      <c r="AFW56" s="1"/>
      <c r="AGI56" s="933"/>
      <c r="AGJ56" s="933"/>
      <c r="AGK56" s="933"/>
      <c r="AGL56" s="933"/>
      <c r="AHO56" s="933"/>
      <c r="AHP56" s="933"/>
      <c r="AHQ56" s="933"/>
      <c r="AHR56" s="1139"/>
      <c r="AHS56" s="1139"/>
      <c r="AIK56" s="1"/>
      <c r="AIS56" s="1"/>
      <c r="AIT56" s="1"/>
      <c r="AIU56" s="1"/>
      <c r="AJK56" s="1"/>
      <c r="AJL56" s="1"/>
      <c r="AJM56" s="1"/>
      <c r="AKC56" s="1"/>
      <c r="AKD56" s="1"/>
      <c r="AKE56" s="1"/>
      <c r="APK56" s="933"/>
      <c r="APL56" s="933"/>
      <c r="APM56" s="933"/>
      <c r="APN56" s="933"/>
    </row>
    <row r="57" spans="2:967 1103:1106" ht="14.25" x14ac:dyDescent="0.2">
      <c r="B57"/>
      <c r="C57" s="975"/>
      <c r="F57" s="1"/>
      <c r="G57" s="1"/>
      <c r="H57" s="1"/>
      <c r="K57" s="1"/>
      <c r="L57" s="1"/>
      <c r="M57" s="1"/>
      <c r="P57" s="1"/>
      <c r="Q57" s="1"/>
      <c r="R57" s="1"/>
      <c r="U57" s="1"/>
      <c r="V57" s="1"/>
      <c r="W57" s="1"/>
      <c r="Z57" s="1"/>
      <c r="AA57" s="1"/>
      <c r="AB57" s="1"/>
      <c r="AE57" s="1"/>
      <c r="AF57" s="1"/>
      <c r="AG57" s="1"/>
      <c r="AJ57" s="1"/>
      <c r="AK57" s="1"/>
      <c r="AL57" s="1"/>
      <c r="AR57" s="1"/>
      <c r="AX57" s="1"/>
      <c r="BD57" s="1"/>
      <c r="BJ57" s="1"/>
      <c r="BP57" s="1"/>
      <c r="BV57" s="1"/>
      <c r="CA57" s="1"/>
      <c r="CB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HB57" s="1"/>
      <c r="IA57" s="1"/>
      <c r="IZ57" s="1"/>
      <c r="JY57" s="1"/>
      <c r="KT57" s="933"/>
      <c r="KU57" s="933"/>
      <c r="KV57" s="933"/>
      <c r="KW57" s="933"/>
      <c r="OH57" s="1"/>
      <c r="PM57" s="933"/>
      <c r="PN57" s="933"/>
      <c r="PO57" s="933"/>
      <c r="PP57" s="933"/>
      <c r="QF57" s="1"/>
      <c r="QG57" s="1"/>
      <c r="QH57" s="1"/>
      <c r="QI57" s="1"/>
      <c r="QJ57" s="1"/>
      <c r="QK57" s="1"/>
      <c r="QL57" s="1"/>
      <c r="QM57" s="1"/>
      <c r="QN57" s="1"/>
      <c r="QO57" s="1"/>
      <c r="QP57" s="1"/>
      <c r="QQ57" s="1"/>
      <c r="QR57" s="1"/>
      <c r="QS57" s="1"/>
      <c r="QT57" s="1"/>
      <c r="QU57" s="1"/>
      <c r="QV57" s="1"/>
      <c r="QW57" s="1"/>
      <c r="QX57" s="1"/>
      <c r="QY57" s="1"/>
      <c r="QZ57" s="1"/>
      <c r="RA57" s="1"/>
      <c r="RV57" s="1"/>
      <c r="SQ57" s="1"/>
      <c r="TL57" s="1"/>
      <c r="TQ57" s="1"/>
      <c r="TV57" s="1"/>
      <c r="UA57" s="1"/>
      <c r="UF57" s="1"/>
      <c r="UK57" s="1"/>
      <c r="UP57" s="1"/>
      <c r="UU57" s="1"/>
      <c r="UZ57" s="1"/>
      <c r="VE57" s="1"/>
      <c r="VJ57" s="1"/>
      <c r="VO57" s="1"/>
      <c r="VT57" s="1"/>
      <c r="VY57" s="1"/>
      <c r="WD57" s="1"/>
      <c r="WI57" s="1"/>
      <c r="XM57" s="1"/>
      <c r="ZA57" s="1"/>
      <c r="AAK57" s="1"/>
      <c r="AAW57" s="1"/>
      <c r="ADO57" s="1"/>
      <c r="ADP57" s="1"/>
      <c r="ADQ57" s="1"/>
      <c r="ADR57" s="1"/>
      <c r="ADS57" s="1"/>
      <c r="AEI57" s="1"/>
      <c r="AEJ57" s="1"/>
      <c r="AEK57" s="1"/>
      <c r="AEL57" s="1"/>
      <c r="AEM57" s="1"/>
      <c r="AER57" s="1"/>
      <c r="AFT57" s="1"/>
      <c r="AFU57" s="1"/>
      <c r="AFV57" s="1"/>
      <c r="AFW57" s="1"/>
      <c r="AGI57" s="933"/>
      <c r="AGJ57" s="933"/>
      <c r="AGK57" s="933"/>
      <c r="AGL57" s="933"/>
      <c r="AHO57" s="933"/>
      <c r="AHP57" s="933"/>
      <c r="AHQ57" s="933"/>
      <c r="AHR57" s="1139"/>
      <c r="AHS57" s="1139"/>
      <c r="AIK57" s="1"/>
      <c r="AIS57" s="1"/>
      <c r="AIT57" s="1"/>
      <c r="AIU57" s="1"/>
      <c r="AJK57" s="1"/>
      <c r="AJL57" s="1"/>
      <c r="AJM57" s="1"/>
      <c r="AKC57" s="1"/>
      <c r="AKD57" s="1"/>
      <c r="AKE57" s="1"/>
      <c r="APK57" s="933"/>
      <c r="APL57" s="933"/>
      <c r="APM57" s="933"/>
      <c r="APN57" s="933"/>
    </row>
    <row r="58" spans="2:967 1103:1106" ht="14.25" x14ac:dyDescent="0.2">
      <c r="B58"/>
      <c r="C58" s="975"/>
      <c r="F58" s="1"/>
      <c r="G58" s="1"/>
      <c r="H58" s="1"/>
      <c r="K58" s="1"/>
      <c r="L58" s="1"/>
      <c r="M58" s="1"/>
      <c r="P58" s="1"/>
      <c r="Q58" s="1"/>
      <c r="R58" s="1"/>
      <c r="U58" s="1"/>
      <c r="V58" s="1"/>
      <c r="W58" s="1"/>
      <c r="Z58" s="1"/>
      <c r="AA58" s="1"/>
      <c r="AB58" s="1"/>
      <c r="AE58" s="1"/>
      <c r="AF58" s="1"/>
      <c r="AG58" s="1"/>
      <c r="AJ58" s="1"/>
      <c r="AK58" s="1"/>
      <c r="AL58" s="1"/>
      <c r="AR58" s="1"/>
      <c r="AX58" s="1"/>
      <c r="BD58" s="1"/>
      <c r="BJ58" s="1"/>
      <c r="BP58" s="1"/>
      <c r="BV58" s="1"/>
      <c r="CA58" s="1"/>
      <c r="CB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HB58" s="1"/>
      <c r="IA58" s="1"/>
      <c r="IZ58" s="1"/>
      <c r="JY58" s="1"/>
      <c r="KT58" s="933"/>
      <c r="KU58" s="933"/>
      <c r="KV58" s="933"/>
      <c r="KW58" s="933"/>
      <c r="OH58" s="1"/>
      <c r="PM58" s="933"/>
      <c r="PN58" s="933"/>
      <c r="PO58" s="933"/>
      <c r="PP58" s="933"/>
      <c r="QF58" s="1"/>
      <c r="QG58" s="1"/>
      <c r="QH58" s="1"/>
      <c r="QI58" s="1"/>
      <c r="QJ58" s="1"/>
      <c r="QK58" s="1"/>
      <c r="QL58" s="1"/>
      <c r="QM58" s="1"/>
      <c r="QN58" s="1"/>
      <c r="QO58" s="1"/>
      <c r="QP58" s="1"/>
      <c r="QQ58" s="1"/>
      <c r="QR58" s="1"/>
      <c r="QS58" s="1"/>
      <c r="QT58" s="1"/>
      <c r="QU58" s="1"/>
      <c r="QV58" s="1"/>
      <c r="QW58" s="1"/>
      <c r="QX58" s="1"/>
      <c r="QY58" s="1"/>
      <c r="QZ58" s="1"/>
      <c r="RA58" s="1"/>
      <c r="RV58" s="1"/>
      <c r="SQ58" s="1"/>
      <c r="TL58" s="1"/>
      <c r="TQ58" s="1"/>
      <c r="TV58" s="1"/>
      <c r="UA58" s="1"/>
      <c r="UF58" s="1"/>
      <c r="UK58" s="1"/>
      <c r="UP58" s="1"/>
      <c r="UU58" s="1"/>
      <c r="UZ58" s="1"/>
      <c r="VE58" s="1"/>
      <c r="VJ58" s="1"/>
      <c r="VO58" s="1"/>
      <c r="VT58" s="1"/>
      <c r="VY58" s="1"/>
      <c r="WD58" s="1"/>
      <c r="WI58" s="1"/>
      <c r="XM58" s="1"/>
      <c r="ZA58" s="1"/>
      <c r="AAK58" s="1"/>
      <c r="AAW58" s="1"/>
      <c r="ADO58" s="1"/>
      <c r="ADP58" s="1"/>
      <c r="ADQ58" s="1"/>
      <c r="ADR58" s="1"/>
      <c r="ADS58" s="1"/>
      <c r="AEI58" s="1"/>
      <c r="AEJ58" s="1"/>
      <c r="AEK58" s="1"/>
      <c r="AEL58" s="1"/>
      <c r="AEM58" s="1"/>
      <c r="AER58" s="1"/>
      <c r="AFT58" s="1"/>
      <c r="AFU58" s="1"/>
      <c r="AFV58" s="1"/>
      <c r="AFW58" s="1"/>
      <c r="AGI58" s="933"/>
      <c r="AGJ58" s="933"/>
      <c r="AGK58" s="933"/>
      <c r="AGL58" s="933"/>
      <c r="AHO58" s="933"/>
      <c r="AHP58" s="933"/>
      <c r="AHQ58" s="933"/>
      <c r="AHR58" s="1139"/>
      <c r="AHS58" s="1139"/>
      <c r="AIK58" s="1"/>
      <c r="AIS58" s="1"/>
      <c r="AIT58" s="1"/>
      <c r="AIU58" s="1"/>
      <c r="AJK58" s="1"/>
      <c r="AJL58" s="1"/>
      <c r="AJM58" s="1"/>
      <c r="AKC58" s="1"/>
      <c r="AKD58" s="1"/>
      <c r="AKE58" s="1"/>
      <c r="APK58" s="933"/>
      <c r="APL58" s="933"/>
      <c r="APM58" s="933"/>
      <c r="APN58" s="933"/>
    </row>
    <row r="59" spans="2:967 1103:1106" ht="14.25" x14ac:dyDescent="0.2">
      <c r="B59"/>
      <c r="C59" s="975"/>
      <c r="F59" s="1"/>
      <c r="G59" s="1"/>
      <c r="H59" s="1"/>
      <c r="K59" s="1"/>
      <c r="L59" s="1"/>
      <c r="M59" s="1"/>
      <c r="P59" s="1"/>
      <c r="Q59" s="1"/>
      <c r="R59" s="1"/>
      <c r="U59" s="1"/>
      <c r="V59" s="1"/>
      <c r="W59" s="1"/>
      <c r="Z59" s="1"/>
      <c r="AA59" s="1"/>
      <c r="AB59" s="1"/>
      <c r="AE59" s="1"/>
      <c r="AF59" s="1"/>
      <c r="AG59" s="1"/>
      <c r="AJ59" s="1"/>
      <c r="AK59" s="1"/>
      <c r="AL59" s="1"/>
      <c r="AR59" s="1"/>
      <c r="AX59" s="1"/>
      <c r="BD59" s="1"/>
      <c r="BJ59" s="1"/>
      <c r="BP59" s="1"/>
      <c r="BV59" s="1"/>
      <c r="CA59" s="1"/>
      <c r="CB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HB59" s="1"/>
      <c r="IA59" s="1"/>
      <c r="IZ59" s="1"/>
      <c r="JY59" s="1"/>
      <c r="KT59" s="933"/>
      <c r="KU59" s="933"/>
      <c r="KV59" s="933"/>
      <c r="KW59" s="933"/>
      <c r="OH59" s="1"/>
      <c r="PM59" s="933"/>
      <c r="PN59" s="933"/>
      <c r="PO59" s="933"/>
      <c r="PP59" s="933"/>
      <c r="QF59" s="1"/>
      <c r="QG59" s="1"/>
      <c r="QH59" s="1"/>
      <c r="QI59" s="1"/>
      <c r="QJ59" s="1"/>
      <c r="QK59" s="1"/>
      <c r="QL59" s="1"/>
      <c r="QM59" s="1"/>
      <c r="QN59" s="1"/>
      <c r="QO59" s="1"/>
      <c r="QP59" s="1"/>
      <c r="QQ59" s="1"/>
      <c r="QR59" s="1"/>
      <c r="QS59" s="1"/>
      <c r="QT59" s="1"/>
      <c r="QU59" s="1"/>
      <c r="QV59" s="1"/>
      <c r="QW59" s="1"/>
      <c r="QX59" s="1"/>
      <c r="QY59" s="1"/>
      <c r="QZ59" s="1"/>
      <c r="RA59" s="1"/>
      <c r="RV59" s="1"/>
      <c r="SQ59" s="1"/>
      <c r="TL59" s="1"/>
      <c r="TQ59" s="1"/>
      <c r="TV59" s="1"/>
      <c r="UA59" s="1"/>
      <c r="UF59" s="1"/>
      <c r="UK59" s="1"/>
      <c r="UP59" s="1"/>
      <c r="UU59" s="1"/>
      <c r="UZ59" s="1"/>
      <c r="VE59" s="1"/>
      <c r="VJ59" s="1"/>
      <c r="VO59" s="1"/>
      <c r="VT59" s="1"/>
      <c r="VY59" s="1"/>
      <c r="WD59" s="1"/>
      <c r="WI59" s="1"/>
      <c r="XM59" s="1"/>
      <c r="ZA59" s="1"/>
      <c r="AAK59" s="1"/>
      <c r="AAW59" s="1"/>
      <c r="ADO59" s="1"/>
      <c r="ADP59" s="1"/>
      <c r="ADQ59" s="1"/>
      <c r="ADR59" s="1"/>
      <c r="ADS59" s="1"/>
      <c r="AEI59" s="1"/>
      <c r="AEJ59" s="1"/>
      <c r="AEK59" s="1"/>
      <c r="AEL59" s="1"/>
      <c r="AEM59" s="1"/>
      <c r="AER59" s="1"/>
      <c r="AFT59" s="1"/>
      <c r="AFU59" s="1"/>
      <c r="AFV59" s="1"/>
      <c r="AFW59" s="1"/>
      <c r="AGI59" s="933"/>
      <c r="AGJ59" s="933"/>
      <c r="AGK59" s="933"/>
      <c r="AGL59" s="933"/>
      <c r="AHO59" s="933"/>
      <c r="AHP59" s="933"/>
      <c r="AHQ59" s="933"/>
      <c r="AHR59" s="1139"/>
      <c r="AHS59" s="1139"/>
      <c r="AIK59" s="1"/>
      <c r="AIS59" s="1"/>
      <c r="AIT59" s="1"/>
      <c r="AIU59" s="1"/>
      <c r="AJK59" s="1"/>
      <c r="AJL59" s="1"/>
      <c r="AJM59" s="1"/>
      <c r="AKC59" s="1"/>
      <c r="AKD59" s="1"/>
      <c r="AKE59" s="1"/>
      <c r="APK59" s="933"/>
      <c r="APL59" s="933"/>
      <c r="APM59" s="933"/>
      <c r="APN59" s="933"/>
    </row>
    <row r="60" spans="2:967 1103:1106" ht="14.25" x14ac:dyDescent="0.2">
      <c r="B60"/>
      <c r="C60" s="975"/>
      <c r="F60" s="1"/>
      <c r="G60" s="1"/>
      <c r="H60" s="1"/>
      <c r="K60" s="1"/>
      <c r="L60" s="1"/>
      <c r="M60" s="1"/>
      <c r="P60" s="1"/>
      <c r="Q60" s="1"/>
      <c r="R60" s="1"/>
      <c r="U60" s="1"/>
      <c r="V60" s="1"/>
      <c r="W60" s="1"/>
      <c r="Z60" s="1"/>
      <c r="AA60" s="1"/>
      <c r="AB60" s="1"/>
      <c r="AE60" s="1"/>
      <c r="AF60" s="1"/>
      <c r="AG60" s="1"/>
      <c r="AJ60" s="1"/>
      <c r="AK60" s="1"/>
      <c r="AL60" s="1"/>
      <c r="AR60" s="1"/>
      <c r="AX60" s="1"/>
      <c r="BD60" s="1"/>
      <c r="BJ60" s="1"/>
      <c r="BP60" s="1"/>
      <c r="BV60" s="1"/>
      <c r="CA60" s="1"/>
      <c r="CB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HB60" s="1"/>
      <c r="IA60" s="1"/>
      <c r="IZ60" s="1"/>
      <c r="JY60" s="1"/>
      <c r="KT60" s="933"/>
      <c r="KU60" s="933"/>
      <c r="KV60" s="933"/>
      <c r="KW60" s="933"/>
      <c r="OH60" s="1"/>
      <c r="PM60" s="933"/>
      <c r="PN60" s="933"/>
      <c r="PO60" s="933"/>
      <c r="PP60" s="933"/>
      <c r="QF60" s="1"/>
      <c r="QG60" s="1"/>
      <c r="QH60" s="1"/>
      <c r="QI60" s="1"/>
      <c r="QJ60" s="1"/>
      <c r="QK60" s="1"/>
      <c r="QL60" s="1"/>
      <c r="QM60" s="1"/>
      <c r="QN60" s="1"/>
      <c r="QO60" s="1"/>
      <c r="QP60" s="1"/>
      <c r="QQ60" s="1"/>
      <c r="QR60" s="1"/>
      <c r="QS60" s="1"/>
      <c r="QT60" s="1"/>
      <c r="QU60" s="1"/>
      <c r="QV60" s="1"/>
      <c r="QW60" s="1"/>
      <c r="QX60" s="1"/>
      <c r="QY60" s="1"/>
      <c r="QZ60" s="1"/>
      <c r="RA60" s="1"/>
      <c r="RV60" s="1"/>
      <c r="SQ60" s="1"/>
      <c r="TL60" s="1"/>
      <c r="TQ60" s="1"/>
      <c r="TV60" s="1"/>
      <c r="UA60" s="1"/>
      <c r="UF60" s="1"/>
      <c r="UK60" s="1"/>
      <c r="UP60" s="1"/>
      <c r="UU60" s="1"/>
      <c r="UZ60" s="1"/>
      <c r="VE60" s="1"/>
      <c r="VJ60" s="1"/>
      <c r="VO60" s="1"/>
      <c r="VT60" s="1"/>
      <c r="VY60" s="1"/>
      <c r="WD60" s="1"/>
      <c r="WI60" s="1"/>
      <c r="XM60" s="1"/>
      <c r="ZA60" s="1"/>
      <c r="AAK60" s="1"/>
      <c r="AAW60" s="1"/>
      <c r="ADO60" s="1"/>
      <c r="ADP60" s="1"/>
      <c r="ADQ60" s="1"/>
      <c r="ADR60" s="1"/>
      <c r="ADS60" s="1"/>
      <c r="AEI60" s="1"/>
      <c r="AEJ60" s="1"/>
      <c r="AEK60" s="1"/>
      <c r="AEL60" s="1"/>
      <c r="AEM60" s="1"/>
      <c r="AER60" s="1"/>
      <c r="AFT60" s="1"/>
      <c r="AFU60" s="1"/>
      <c r="AFV60" s="1"/>
      <c r="AFW60" s="1"/>
      <c r="AGI60" s="933"/>
      <c r="AGJ60" s="933"/>
      <c r="AGK60" s="933"/>
      <c r="AGL60" s="933"/>
      <c r="AHO60" s="933"/>
      <c r="AHP60" s="933"/>
      <c r="AHQ60" s="933"/>
      <c r="AHR60" s="1139"/>
      <c r="AHS60" s="1139"/>
      <c r="AIK60" s="1"/>
      <c r="AIS60" s="1"/>
      <c r="AIT60" s="1"/>
      <c r="AIU60" s="1"/>
      <c r="AJK60" s="1"/>
      <c r="AJL60" s="1"/>
      <c r="AJM60" s="1"/>
      <c r="AKC60" s="1"/>
      <c r="AKD60" s="1"/>
      <c r="AKE60" s="1"/>
      <c r="APK60" s="933"/>
      <c r="APL60" s="933"/>
      <c r="APM60" s="933"/>
      <c r="APN60" s="933"/>
    </row>
    <row r="61" spans="2:967 1103:1106" ht="14.25" x14ac:dyDescent="0.2">
      <c r="B61"/>
      <c r="C61" s="975"/>
      <c r="F61" s="1"/>
      <c r="G61" s="1"/>
      <c r="H61" s="1"/>
      <c r="K61" s="1"/>
      <c r="L61" s="1"/>
      <c r="M61" s="1"/>
      <c r="P61" s="1"/>
      <c r="Q61" s="1"/>
      <c r="R61" s="1"/>
      <c r="U61" s="1"/>
      <c r="V61" s="1"/>
      <c r="W61" s="1"/>
      <c r="Z61" s="1"/>
      <c r="AA61" s="1"/>
      <c r="AB61" s="1"/>
      <c r="AE61" s="1"/>
      <c r="AF61" s="1"/>
      <c r="AG61" s="1"/>
      <c r="AJ61" s="1"/>
      <c r="AK61" s="1"/>
      <c r="AL61" s="1"/>
      <c r="AR61" s="1"/>
      <c r="AX61" s="1"/>
      <c r="BD61" s="1"/>
      <c r="BJ61" s="1"/>
      <c r="BP61" s="1"/>
      <c r="BV61" s="1"/>
      <c r="CA61" s="1"/>
      <c r="CB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HB61" s="1"/>
      <c r="IA61" s="1"/>
      <c r="IZ61" s="1"/>
      <c r="JY61" s="1"/>
      <c r="KT61" s="933"/>
      <c r="KU61" s="933"/>
      <c r="KV61" s="933"/>
      <c r="KW61" s="933"/>
      <c r="OH61" s="1"/>
      <c r="PM61" s="933"/>
      <c r="PN61" s="933"/>
      <c r="PO61" s="933"/>
      <c r="PP61" s="933"/>
      <c r="QF61" s="1"/>
      <c r="QG61" s="1"/>
      <c r="QH61" s="1"/>
      <c r="QI61" s="1"/>
      <c r="QJ61" s="1"/>
      <c r="QK61" s="1"/>
      <c r="QL61" s="1"/>
      <c r="QM61" s="1"/>
      <c r="QN61" s="1"/>
      <c r="QO61" s="1"/>
      <c r="QP61" s="1"/>
      <c r="QQ61" s="1"/>
      <c r="QR61" s="1"/>
      <c r="QS61" s="1"/>
      <c r="QT61" s="1"/>
      <c r="QU61" s="1"/>
      <c r="QV61" s="1"/>
      <c r="QW61" s="1"/>
      <c r="QX61" s="1"/>
      <c r="QY61" s="1"/>
      <c r="QZ61" s="1"/>
      <c r="RA61" s="1"/>
      <c r="RV61" s="1"/>
      <c r="SQ61" s="1"/>
      <c r="TL61" s="1"/>
      <c r="TQ61" s="1"/>
      <c r="TV61" s="1"/>
      <c r="UA61" s="1"/>
      <c r="UF61" s="1"/>
      <c r="UK61" s="1"/>
      <c r="UP61" s="1"/>
      <c r="UU61" s="1"/>
      <c r="UZ61" s="1"/>
      <c r="VE61" s="1"/>
      <c r="VJ61" s="1"/>
      <c r="VO61" s="1"/>
      <c r="VT61" s="1"/>
      <c r="VY61" s="1"/>
      <c r="WD61" s="1"/>
      <c r="WI61" s="1"/>
      <c r="XM61" s="1"/>
      <c r="ZA61" s="1"/>
      <c r="AAK61" s="1"/>
      <c r="AAW61" s="1"/>
      <c r="ADO61" s="1"/>
      <c r="ADP61" s="1"/>
      <c r="ADQ61" s="1"/>
      <c r="ADR61" s="1"/>
      <c r="ADS61" s="1"/>
      <c r="AEI61" s="1"/>
      <c r="AEJ61" s="1"/>
      <c r="AEK61" s="1"/>
      <c r="AEL61" s="1"/>
      <c r="AEM61" s="1"/>
      <c r="AER61" s="1"/>
      <c r="AFT61" s="1"/>
      <c r="AFU61" s="1"/>
      <c r="AFV61" s="1"/>
      <c r="AFW61" s="1"/>
      <c r="AGI61" s="933"/>
      <c r="AGJ61" s="933"/>
      <c r="AGK61" s="933"/>
      <c r="AGL61" s="933"/>
      <c r="AHO61" s="933"/>
      <c r="AHP61" s="933"/>
      <c r="AHQ61" s="933"/>
      <c r="AHR61" s="1139"/>
      <c r="AHS61" s="1139"/>
      <c r="AIK61" s="1"/>
      <c r="AIS61" s="1"/>
      <c r="AIT61" s="1"/>
      <c r="AIU61" s="1"/>
      <c r="AJK61" s="1"/>
      <c r="AJL61" s="1"/>
      <c r="AJM61" s="1"/>
      <c r="AKC61" s="1"/>
      <c r="AKD61" s="1"/>
      <c r="AKE61" s="1"/>
      <c r="APK61" s="933"/>
      <c r="APL61" s="933"/>
      <c r="APM61" s="933"/>
      <c r="APN61" s="933"/>
    </row>
    <row r="62" spans="2:967 1103:1106" ht="14.25" x14ac:dyDescent="0.2">
      <c r="B62"/>
      <c r="C62" s="975"/>
      <c r="F62" s="1"/>
      <c r="G62" s="1"/>
      <c r="H62" s="1"/>
      <c r="K62" s="1"/>
      <c r="L62" s="1"/>
      <c r="M62" s="1"/>
      <c r="P62" s="1"/>
      <c r="Q62" s="1"/>
      <c r="R62" s="1"/>
      <c r="U62" s="1"/>
      <c r="V62" s="1"/>
      <c r="W62" s="1"/>
      <c r="Z62" s="1"/>
      <c r="AA62" s="1"/>
      <c r="AB62" s="1"/>
      <c r="AE62" s="1"/>
      <c r="AF62" s="1"/>
      <c r="AG62" s="1"/>
      <c r="AJ62" s="1"/>
      <c r="AK62" s="1"/>
      <c r="AL62" s="1"/>
      <c r="AR62" s="1"/>
      <c r="AX62" s="1"/>
      <c r="BD62" s="1"/>
      <c r="BJ62" s="1"/>
      <c r="BP62" s="1"/>
      <c r="BV62" s="1"/>
      <c r="CA62" s="1"/>
      <c r="CB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HB62" s="1"/>
      <c r="IA62" s="1"/>
      <c r="IZ62" s="1"/>
      <c r="JY62" s="1"/>
      <c r="KT62" s="933"/>
      <c r="KU62" s="933"/>
      <c r="KV62" s="933"/>
      <c r="KW62" s="933"/>
      <c r="OH62" s="1"/>
      <c r="PM62" s="933"/>
      <c r="PN62" s="933"/>
      <c r="PO62" s="933"/>
      <c r="PP62" s="933"/>
      <c r="QF62" s="1"/>
      <c r="QG62" s="1"/>
      <c r="QH62" s="1"/>
      <c r="QI62" s="1"/>
      <c r="QJ62" s="1"/>
      <c r="QK62" s="1"/>
      <c r="QL62" s="1"/>
      <c r="QM62" s="1"/>
      <c r="QN62" s="1"/>
      <c r="QO62" s="1"/>
      <c r="QP62" s="1"/>
      <c r="QQ62" s="1"/>
      <c r="QR62" s="1"/>
      <c r="QS62" s="1"/>
      <c r="QT62" s="1"/>
      <c r="QU62" s="1"/>
      <c r="QV62" s="1"/>
      <c r="QW62" s="1"/>
      <c r="QX62" s="1"/>
      <c r="QY62" s="1"/>
      <c r="QZ62" s="1"/>
      <c r="RA62" s="1"/>
      <c r="RV62" s="1"/>
      <c r="SQ62" s="1"/>
      <c r="TL62" s="1"/>
      <c r="TQ62" s="1"/>
      <c r="TV62" s="1"/>
      <c r="UA62" s="1"/>
      <c r="UF62" s="1"/>
      <c r="UK62" s="1"/>
      <c r="UP62" s="1"/>
      <c r="UU62" s="1"/>
      <c r="UZ62" s="1"/>
      <c r="VE62" s="1"/>
      <c r="VJ62" s="1"/>
      <c r="VO62" s="1"/>
      <c r="VT62" s="1"/>
      <c r="VY62" s="1"/>
      <c r="WD62" s="1"/>
      <c r="WI62" s="1"/>
      <c r="XM62" s="1"/>
      <c r="ZA62" s="1"/>
      <c r="AAK62" s="1"/>
      <c r="AAW62" s="1"/>
      <c r="ADO62" s="1"/>
      <c r="ADP62" s="1"/>
      <c r="ADQ62" s="1"/>
      <c r="ADR62" s="1"/>
      <c r="ADS62" s="1"/>
      <c r="AEI62" s="1"/>
      <c r="AEJ62" s="1"/>
      <c r="AEK62" s="1"/>
      <c r="AEL62" s="1"/>
      <c r="AEM62" s="1"/>
      <c r="AER62" s="1"/>
      <c r="AFT62" s="1"/>
      <c r="AFU62" s="1"/>
      <c r="AFV62" s="1"/>
      <c r="AFW62" s="1"/>
      <c r="AGI62" s="933"/>
      <c r="AGJ62" s="933"/>
      <c r="AGK62" s="933"/>
      <c r="AGL62" s="933"/>
      <c r="AHO62" s="933"/>
      <c r="AHP62" s="933"/>
      <c r="AHQ62" s="933"/>
      <c r="AHR62" s="1139"/>
      <c r="AHS62" s="1139"/>
      <c r="AIK62" s="1"/>
      <c r="AIS62" s="1"/>
      <c r="AIT62" s="1"/>
      <c r="AIU62" s="1"/>
      <c r="AJK62" s="1"/>
      <c r="AJL62" s="1"/>
      <c r="AJM62" s="1"/>
      <c r="AKC62" s="1"/>
      <c r="AKD62" s="1"/>
      <c r="AKE62" s="1"/>
      <c r="APK62" s="933"/>
      <c r="APL62" s="933"/>
      <c r="APM62" s="933"/>
      <c r="APN62" s="933"/>
    </row>
    <row r="63" spans="2:967 1103:1106" ht="14.25" x14ac:dyDescent="0.2">
      <c r="B63"/>
      <c r="C63" s="975"/>
      <c r="F63" s="1"/>
      <c r="G63" s="1"/>
      <c r="H63" s="1"/>
      <c r="K63" s="1"/>
      <c r="L63" s="1"/>
      <c r="M63" s="1"/>
      <c r="P63" s="1"/>
      <c r="Q63" s="1"/>
      <c r="R63" s="1"/>
      <c r="U63" s="1"/>
      <c r="V63" s="1"/>
      <c r="W63" s="1"/>
      <c r="Z63" s="1"/>
      <c r="AA63" s="1"/>
      <c r="AB63" s="1"/>
      <c r="AE63" s="1"/>
      <c r="AF63" s="1"/>
      <c r="AG63" s="1"/>
      <c r="AJ63" s="1"/>
      <c r="AK63" s="1"/>
      <c r="AL63" s="1"/>
      <c r="AR63" s="1"/>
      <c r="AX63" s="1"/>
      <c r="BD63" s="1"/>
      <c r="BJ63" s="1"/>
      <c r="BP63" s="1"/>
      <c r="BV63" s="1"/>
      <c r="CA63" s="1"/>
      <c r="CB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HB63" s="1"/>
      <c r="IA63" s="1"/>
      <c r="IZ63" s="1"/>
      <c r="JY63" s="1"/>
      <c r="KT63" s="933"/>
      <c r="KU63" s="933"/>
      <c r="KV63" s="933"/>
      <c r="KW63" s="933"/>
      <c r="OH63" s="1"/>
      <c r="PM63" s="933"/>
      <c r="PN63" s="933"/>
      <c r="PO63" s="933"/>
      <c r="PP63" s="933"/>
      <c r="QF63" s="1"/>
      <c r="QG63" s="1"/>
      <c r="QH63" s="1"/>
      <c r="QI63" s="1"/>
      <c r="QJ63" s="1"/>
      <c r="QK63" s="1"/>
      <c r="QL63" s="1"/>
      <c r="QM63" s="1"/>
      <c r="QN63" s="1"/>
      <c r="QO63" s="1"/>
      <c r="QP63" s="1"/>
      <c r="QQ63" s="1"/>
      <c r="QR63" s="1"/>
      <c r="QS63" s="1"/>
      <c r="QT63" s="1"/>
      <c r="QU63" s="1"/>
      <c r="QV63" s="1"/>
      <c r="QW63" s="1"/>
      <c r="QX63" s="1"/>
      <c r="QY63" s="1"/>
      <c r="QZ63" s="1"/>
      <c r="RA63" s="1"/>
      <c r="RV63" s="1"/>
      <c r="SQ63" s="1"/>
      <c r="TL63" s="1"/>
      <c r="TQ63" s="1"/>
      <c r="TV63" s="1"/>
      <c r="UA63" s="1"/>
      <c r="UF63" s="1"/>
      <c r="UK63" s="1"/>
      <c r="UP63" s="1"/>
      <c r="UU63" s="1"/>
      <c r="UZ63" s="1"/>
      <c r="VE63" s="1"/>
      <c r="VJ63" s="1"/>
      <c r="VO63" s="1"/>
      <c r="VT63" s="1"/>
      <c r="VY63" s="1"/>
      <c r="WD63" s="1"/>
      <c r="WI63" s="1"/>
      <c r="XM63" s="1"/>
      <c r="ZA63" s="1"/>
      <c r="AAK63" s="1"/>
      <c r="AAW63" s="1"/>
      <c r="ADO63" s="1"/>
      <c r="ADP63" s="1"/>
      <c r="ADQ63" s="1"/>
      <c r="ADR63" s="1"/>
      <c r="ADS63" s="1"/>
      <c r="AEI63" s="1"/>
      <c r="AEJ63" s="1"/>
      <c r="AEK63" s="1"/>
      <c r="AEL63" s="1"/>
      <c r="AEM63" s="1"/>
      <c r="AER63" s="1"/>
      <c r="AFT63" s="1"/>
      <c r="AFU63" s="1"/>
      <c r="AFV63" s="1"/>
      <c r="AFW63" s="1"/>
      <c r="AGI63" s="933"/>
      <c r="AGJ63" s="933"/>
      <c r="AGK63" s="933"/>
      <c r="AGL63" s="933"/>
      <c r="AHO63" s="933"/>
      <c r="AHP63" s="933"/>
      <c r="AHQ63" s="933"/>
      <c r="AHR63" s="1139"/>
      <c r="AHS63" s="1139"/>
      <c r="AIK63" s="1"/>
      <c r="AIS63" s="1"/>
      <c r="AIT63" s="1"/>
      <c r="AIU63" s="1"/>
      <c r="AJK63" s="1"/>
      <c r="AJL63" s="1"/>
      <c r="AJM63" s="1"/>
      <c r="AKC63" s="1"/>
      <c r="AKD63" s="1"/>
      <c r="AKE63" s="1"/>
      <c r="APK63" s="933"/>
      <c r="APL63" s="933"/>
      <c r="APM63" s="933"/>
      <c r="APN63" s="933"/>
    </row>
    <row r="64" spans="2:967 1103:1106" ht="14.25" x14ac:dyDescent="0.2">
      <c r="B64"/>
      <c r="C64" s="975"/>
      <c r="F64" s="1"/>
      <c r="G64" s="1"/>
      <c r="H64" s="1"/>
      <c r="K64" s="1"/>
      <c r="L64" s="1"/>
      <c r="M64" s="1"/>
      <c r="P64" s="1"/>
      <c r="Q64" s="1"/>
      <c r="R64" s="1"/>
      <c r="U64" s="1"/>
      <c r="V64" s="1"/>
      <c r="W64" s="1"/>
      <c r="Z64" s="1"/>
      <c r="AA64" s="1"/>
      <c r="AB64" s="1"/>
      <c r="AE64" s="1"/>
      <c r="AF64" s="1"/>
      <c r="AG64" s="1"/>
      <c r="AJ64" s="1"/>
      <c r="AK64" s="1"/>
      <c r="AL64" s="1"/>
      <c r="AR64" s="1"/>
      <c r="AX64" s="1"/>
      <c r="BD64" s="1"/>
      <c r="BJ64" s="1"/>
      <c r="BP64" s="1"/>
      <c r="BV64" s="1"/>
      <c r="CA64" s="1"/>
      <c r="CB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HB64" s="1"/>
      <c r="IA64" s="1"/>
      <c r="IZ64" s="1"/>
      <c r="JY64" s="1"/>
      <c r="KT64" s="933"/>
      <c r="KU64" s="933"/>
      <c r="KV64" s="933"/>
      <c r="KW64" s="933"/>
      <c r="OH64" s="1"/>
      <c r="PM64" s="933"/>
      <c r="PN64" s="933"/>
      <c r="PO64" s="933"/>
      <c r="PP64" s="933"/>
      <c r="QF64" s="1"/>
      <c r="QG64" s="1"/>
      <c r="QH64" s="1"/>
      <c r="QI64" s="1"/>
      <c r="QJ64" s="1"/>
      <c r="QK64" s="1"/>
      <c r="QL64" s="1"/>
      <c r="QM64" s="1"/>
      <c r="QN64" s="1"/>
      <c r="QO64" s="1"/>
      <c r="QP64" s="1"/>
      <c r="QQ64" s="1"/>
      <c r="QR64" s="1"/>
      <c r="QS64" s="1"/>
      <c r="QT64" s="1"/>
      <c r="QU64" s="1"/>
      <c r="QV64" s="1"/>
      <c r="QW64" s="1"/>
      <c r="QX64" s="1"/>
      <c r="QY64" s="1"/>
      <c r="QZ64" s="1"/>
      <c r="RA64" s="1"/>
      <c r="RV64" s="1"/>
      <c r="SQ64" s="1"/>
      <c r="TL64" s="1"/>
      <c r="TQ64" s="1"/>
      <c r="TV64" s="1"/>
      <c r="UA64" s="1"/>
      <c r="UF64" s="1"/>
      <c r="UK64" s="1"/>
      <c r="UP64" s="1"/>
      <c r="UU64" s="1"/>
      <c r="UZ64" s="1"/>
      <c r="VE64" s="1"/>
      <c r="VJ64" s="1"/>
      <c r="VO64" s="1"/>
      <c r="VT64" s="1"/>
      <c r="VY64" s="1"/>
      <c r="WD64" s="1"/>
      <c r="WI64" s="1"/>
      <c r="XM64" s="1"/>
      <c r="ZA64" s="1"/>
      <c r="AAK64" s="1"/>
      <c r="AAW64" s="1"/>
      <c r="ADO64" s="1"/>
      <c r="ADP64" s="1"/>
      <c r="ADQ64" s="1"/>
      <c r="ADR64" s="1"/>
      <c r="ADS64" s="1"/>
      <c r="AEI64" s="1"/>
      <c r="AEJ64" s="1"/>
      <c r="AEK64" s="1"/>
      <c r="AEL64" s="1"/>
      <c r="AEM64" s="1"/>
      <c r="AER64" s="1"/>
      <c r="AFT64" s="1"/>
      <c r="AFU64" s="1"/>
      <c r="AFV64" s="1"/>
      <c r="AFW64" s="1"/>
      <c r="AGI64" s="933"/>
      <c r="AGJ64" s="933"/>
      <c r="AGK64" s="933"/>
      <c r="AGL64" s="933"/>
      <c r="AHO64" s="933"/>
      <c r="AHP64" s="933"/>
      <c r="AHQ64" s="933"/>
      <c r="AHR64" s="1139"/>
      <c r="AHS64" s="1139"/>
      <c r="AIK64" s="1"/>
      <c r="AIS64" s="1"/>
      <c r="AIT64" s="1"/>
      <c r="AIU64" s="1"/>
      <c r="AJK64" s="1"/>
      <c r="AJL64" s="1"/>
      <c r="AJM64" s="1"/>
      <c r="AKC64" s="1"/>
      <c r="AKD64" s="1"/>
      <c r="AKE64" s="1"/>
      <c r="APK64" s="933"/>
      <c r="APL64" s="933"/>
      <c r="APM64" s="933"/>
      <c r="APN64" s="933"/>
    </row>
    <row r="65" spans="2:967 1103:1106" ht="14.25" x14ac:dyDescent="0.2">
      <c r="B65"/>
      <c r="C65" s="975"/>
      <c r="F65" s="1"/>
      <c r="G65" s="1"/>
      <c r="H65" s="1"/>
      <c r="K65" s="1"/>
      <c r="L65" s="1"/>
      <c r="M65" s="1"/>
      <c r="P65" s="1"/>
      <c r="Q65" s="1"/>
      <c r="R65" s="1"/>
      <c r="U65" s="1"/>
      <c r="V65" s="1"/>
      <c r="W65" s="1"/>
      <c r="Z65" s="1"/>
      <c r="AA65" s="1"/>
      <c r="AB65" s="1"/>
      <c r="AE65" s="1"/>
      <c r="AF65" s="1"/>
      <c r="AG65" s="1"/>
      <c r="AJ65" s="1"/>
      <c r="AK65" s="1"/>
      <c r="AL65" s="1"/>
      <c r="AR65" s="1"/>
      <c r="AX65" s="1"/>
      <c r="BD65" s="1"/>
      <c r="BJ65" s="1"/>
      <c r="BP65" s="1"/>
      <c r="BV65" s="1"/>
      <c r="CA65" s="1"/>
      <c r="CB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HB65" s="1"/>
      <c r="IA65" s="1"/>
      <c r="IZ65" s="1"/>
      <c r="JY65" s="1"/>
      <c r="KT65" s="933"/>
      <c r="KU65" s="933"/>
      <c r="KV65" s="933"/>
      <c r="KW65" s="933"/>
      <c r="OH65" s="1"/>
      <c r="PM65" s="933"/>
      <c r="PN65" s="933"/>
      <c r="PO65" s="933"/>
      <c r="PP65" s="933"/>
      <c r="QF65" s="1"/>
      <c r="QG65" s="1"/>
      <c r="QH65" s="1"/>
      <c r="QI65" s="1"/>
      <c r="QJ65" s="1"/>
      <c r="QK65" s="1"/>
      <c r="QL65" s="1"/>
      <c r="QM65" s="1"/>
      <c r="QN65" s="1"/>
      <c r="QO65" s="1"/>
      <c r="QP65" s="1"/>
      <c r="QQ65" s="1"/>
      <c r="QR65" s="1"/>
      <c r="QS65" s="1"/>
      <c r="QT65" s="1"/>
      <c r="QU65" s="1"/>
      <c r="QV65" s="1"/>
      <c r="QW65" s="1"/>
      <c r="QX65" s="1"/>
      <c r="QY65" s="1"/>
      <c r="QZ65" s="1"/>
      <c r="RA65" s="1"/>
      <c r="RV65" s="1"/>
      <c r="SQ65" s="1"/>
      <c r="TL65" s="1"/>
      <c r="TQ65" s="1"/>
      <c r="TV65" s="1"/>
      <c r="UA65" s="1"/>
      <c r="UF65" s="1"/>
      <c r="UK65" s="1"/>
      <c r="UP65" s="1"/>
      <c r="UU65" s="1"/>
      <c r="UZ65" s="1"/>
      <c r="VE65" s="1"/>
      <c r="VJ65" s="1"/>
      <c r="VO65" s="1"/>
      <c r="VT65" s="1"/>
      <c r="VY65" s="1"/>
      <c r="WD65" s="1"/>
      <c r="WI65" s="1"/>
      <c r="XM65" s="1"/>
      <c r="ZA65" s="1"/>
      <c r="AAK65" s="1"/>
      <c r="AAW65" s="1"/>
      <c r="ADO65" s="1"/>
      <c r="ADP65" s="1"/>
      <c r="ADQ65" s="1"/>
      <c r="ADR65" s="1"/>
      <c r="ADS65" s="1"/>
      <c r="AEI65" s="1"/>
      <c r="AEJ65" s="1"/>
      <c r="AEK65" s="1"/>
      <c r="AEL65" s="1"/>
      <c r="AEM65" s="1"/>
      <c r="AER65" s="1"/>
      <c r="AFT65" s="1"/>
      <c r="AFU65" s="1"/>
      <c r="AFV65" s="1"/>
      <c r="AFW65" s="1"/>
      <c r="AGI65" s="933"/>
      <c r="AGJ65" s="933"/>
      <c r="AGK65" s="933"/>
      <c r="AGL65" s="933"/>
      <c r="AHO65" s="933"/>
      <c r="AHP65" s="933"/>
      <c r="AHQ65" s="933"/>
      <c r="AHR65" s="1139"/>
      <c r="AHS65" s="1139"/>
      <c r="AIK65" s="1"/>
      <c r="AIS65" s="1"/>
      <c r="AIT65" s="1"/>
      <c r="AIU65" s="1"/>
      <c r="AJK65" s="1"/>
      <c r="AJL65" s="1"/>
      <c r="AJM65" s="1"/>
      <c r="AKC65" s="1"/>
      <c r="AKD65" s="1"/>
      <c r="AKE65" s="1"/>
      <c r="APK65" s="933"/>
      <c r="APL65" s="933"/>
      <c r="APM65" s="933"/>
      <c r="APN65" s="933"/>
    </row>
    <row r="66" spans="2:967 1103:1106" ht="14.25" x14ac:dyDescent="0.2">
      <c r="B66"/>
      <c r="C66" s="975"/>
      <c r="F66" s="1"/>
      <c r="G66" s="1"/>
      <c r="H66" s="1"/>
      <c r="K66" s="1"/>
      <c r="L66" s="1"/>
      <c r="M66" s="1"/>
      <c r="P66" s="1"/>
      <c r="Q66" s="1"/>
      <c r="R66" s="1"/>
      <c r="U66" s="1"/>
      <c r="V66" s="1"/>
      <c r="W66" s="1"/>
      <c r="Z66" s="1"/>
      <c r="AA66" s="1"/>
      <c r="AB66" s="1"/>
      <c r="AE66" s="1"/>
      <c r="AF66" s="1"/>
      <c r="AG66" s="1"/>
      <c r="AJ66" s="1"/>
      <c r="AK66" s="1"/>
      <c r="AL66" s="1"/>
      <c r="AR66" s="1"/>
      <c r="AX66" s="1"/>
      <c r="BD66" s="1"/>
      <c r="BJ66" s="1"/>
      <c r="BP66" s="1"/>
      <c r="BV66" s="1"/>
      <c r="CA66" s="1"/>
      <c r="CB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HB66" s="1"/>
      <c r="IA66" s="1"/>
      <c r="IZ66" s="1"/>
      <c r="JY66" s="1"/>
      <c r="KT66" s="933"/>
      <c r="KU66" s="933"/>
      <c r="KV66" s="933"/>
      <c r="KW66" s="933"/>
      <c r="OH66" s="1"/>
      <c r="PM66" s="933"/>
      <c r="PN66" s="933"/>
      <c r="PO66" s="933"/>
      <c r="PP66" s="933"/>
      <c r="QF66" s="1"/>
      <c r="QG66" s="1"/>
      <c r="QH66" s="1"/>
      <c r="QI66" s="1"/>
      <c r="QJ66" s="1"/>
      <c r="QK66" s="1"/>
      <c r="QL66" s="1"/>
      <c r="QM66" s="1"/>
      <c r="QN66" s="1"/>
      <c r="QO66" s="1"/>
      <c r="QP66" s="1"/>
      <c r="QQ66" s="1"/>
      <c r="QR66" s="1"/>
      <c r="QS66" s="1"/>
      <c r="QT66" s="1"/>
      <c r="QU66" s="1"/>
      <c r="QV66" s="1"/>
      <c r="QW66" s="1"/>
      <c r="QX66" s="1"/>
      <c r="QY66" s="1"/>
      <c r="QZ66" s="1"/>
      <c r="RA66" s="1"/>
      <c r="RV66" s="1"/>
      <c r="SQ66" s="1"/>
      <c r="TL66" s="1"/>
      <c r="TQ66" s="1"/>
      <c r="TV66" s="1"/>
      <c r="UA66" s="1"/>
      <c r="UF66" s="1"/>
      <c r="UK66" s="1"/>
      <c r="UP66" s="1"/>
      <c r="UU66" s="1"/>
      <c r="UZ66" s="1"/>
      <c r="VE66" s="1"/>
      <c r="VJ66" s="1"/>
      <c r="VO66" s="1"/>
      <c r="VT66" s="1"/>
      <c r="VY66" s="1"/>
      <c r="WD66" s="1"/>
      <c r="WI66" s="1"/>
      <c r="XM66" s="1"/>
      <c r="ZA66" s="1"/>
      <c r="AAK66" s="1"/>
      <c r="AAW66" s="1"/>
      <c r="ADO66" s="1"/>
      <c r="ADP66" s="1"/>
      <c r="ADQ66" s="1"/>
      <c r="ADR66" s="1"/>
      <c r="ADS66" s="1"/>
      <c r="AEI66" s="1"/>
      <c r="AEJ66" s="1"/>
      <c r="AEK66" s="1"/>
      <c r="AEL66" s="1"/>
      <c r="AEM66" s="1"/>
      <c r="AER66" s="1"/>
      <c r="AFT66" s="1"/>
      <c r="AFU66" s="1"/>
      <c r="AFV66" s="1"/>
      <c r="AFW66" s="1"/>
      <c r="AGI66" s="933"/>
      <c r="AGJ66" s="933"/>
      <c r="AGK66" s="933"/>
      <c r="AGL66" s="933"/>
      <c r="AHO66" s="933"/>
      <c r="AHP66" s="933"/>
      <c r="AHQ66" s="933"/>
      <c r="AHR66" s="1139"/>
      <c r="AHS66" s="1139"/>
      <c r="AIK66" s="1"/>
      <c r="AIS66" s="1"/>
      <c r="AIT66" s="1"/>
      <c r="AIU66" s="1"/>
      <c r="AJK66" s="1"/>
      <c r="AJL66" s="1"/>
      <c r="AJM66" s="1"/>
      <c r="AKC66" s="1"/>
      <c r="AKD66" s="1"/>
      <c r="AKE66" s="1"/>
      <c r="APK66" s="933"/>
      <c r="APL66" s="933"/>
      <c r="APM66" s="933"/>
      <c r="APN66" s="933"/>
    </row>
    <row r="67" spans="2:967 1103:1106" ht="14.25" x14ac:dyDescent="0.2">
      <c r="B67"/>
      <c r="C67" s="975"/>
      <c r="F67" s="1"/>
      <c r="G67" s="1"/>
      <c r="H67" s="1"/>
      <c r="K67" s="1"/>
      <c r="L67" s="1"/>
      <c r="M67" s="1"/>
      <c r="P67" s="1"/>
      <c r="Q67" s="1"/>
      <c r="R67" s="1"/>
      <c r="U67" s="1"/>
      <c r="V67" s="1"/>
      <c r="W67" s="1"/>
      <c r="Z67" s="1"/>
      <c r="AA67" s="1"/>
      <c r="AB67" s="1"/>
      <c r="AE67" s="1"/>
      <c r="AF67" s="1"/>
      <c r="AG67" s="1"/>
      <c r="AJ67" s="1"/>
      <c r="AK67" s="1"/>
      <c r="AL67" s="1"/>
      <c r="AR67" s="1"/>
      <c r="AX67" s="1"/>
      <c r="BD67" s="1"/>
      <c r="BJ67" s="1"/>
      <c r="BP67" s="1"/>
      <c r="BV67" s="1"/>
      <c r="CA67" s="1"/>
      <c r="CB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HB67" s="1"/>
      <c r="IA67" s="1"/>
      <c r="IZ67" s="1"/>
      <c r="JY67" s="1"/>
      <c r="KT67" s="933"/>
      <c r="KU67" s="933"/>
      <c r="KV67" s="933"/>
      <c r="KW67" s="933"/>
      <c r="OH67" s="1"/>
      <c r="PM67" s="933"/>
      <c r="PN67" s="933"/>
      <c r="PO67" s="933"/>
      <c r="PP67" s="933"/>
      <c r="QF67" s="1"/>
      <c r="QG67" s="1"/>
      <c r="QH67" s="1"/>
      <c r="QI67" s="1"/>
      <c r="QJ67" s="1"/>
      <c r="QK67" s="1"/>
      <c r="QL67" s="1"/>
      <c r="QM67" s="1"/>
      <c r="QN67" s="1"/>
      <c r="QO67" s="1"/>
      <c r="QP67" s="1"/>
      <c r="QQ67" s="1"/>
      <c r="QR67" s="1"/>
      <c r="QS67" s="1"/>
      <c r="QT67" s="1"/>
      <c r="QU67" s="1"/>
      <c r="QV67" s="1"/>
      <c r="QW67" s="1"/>
      <c r="QX67" s="1"/>
      <c r="QY67" s="1"/>
      <c r="QZ67" s="1"/>
      <c r="RA67" s="1"/>
      <c r="RV67" s="1"/>
      <c r="SQ67" s="1"/>
      <c r="TL67" s="1"/>
      <c r="TQ67" s="1"/>
      <c r="TV67" s="1"/>
      <c r="UA67" s="1"/>
      <c r="UF67" s="1"/>
      <c r="UK67" s="1"/>
      <c r="UP67" s="1"/>
      <c r="UU67" s="1"/>
      <c r="UZ67" s="1"/>
      <c r="VE67" s="1"/>
      <c r="VJ67" s="1"/>
      <c r="VO67" s="1"/>
      <c r="VT67" s="1"/>
      <c r="VY67" s="1"/>
      <c r="WD67" s="1"/>
      <c r="WI67" s="1"/>
      <c r="XM67" s="1"/>
      <c r="ZA67" s="1"/>
      <c r="AAK67" s="1"/>
      <c r="AAW67" s="1"/>
      <c r="ADO67" s="1"/>
      <c r="ADP67" s="1"/>
      <c r="ADQ67" s="1"/>
      <c r="ADR67" s="1"/>
      <c r="ADS67" s="1"/>
      <c r="AEI67" s="1"/>
      <c r="AEJ67" s="1"/>
      <c r="AEK67" s="1"/>
      <c r="AEL67" s="1"/>
      <c r="AEM67" s="1"/>
      <c r="AER67" s="1"/>
      <c r="AFT67" s="1"/>
      <c r="AFU67" s="1"/>
      <c r="AFV67" s="1"/>
      <c r="AFW67" s="1"/>
      <c r="AGI67" s="933"/>
      <c r="AGJ67" s="933"/>
      <c r="AGK67" s="933"/>
      <c r="AGL67" s="933"/>
      <c r="AHO67" s="933"/>
      <c r="AHP67" s="933"/>
      <c r="AHQ67" s="933"/>
      <c r="AHR67" s="1139"/>
      <c r="AHS67" s="1139"/>
      <c r="AIK67" s="1"/>
      <c r="AIS67" s="1"/>
      <c r="AIT67" s="1"/>
      <c r="AIU67" s="1"/>
      <c r="AJK67" s="1"/>
      <c r="AJL67" s="1"/>
      <c r="AJM67" s="1"/>
      <c r="AKC67" s="1"/>
      <c r="AKD67" s="1"/>
      <c r="AKE67" s="1"/>
      <c r="APK67" s="933"/>
      <c r="APL67" s="933"/>
      <c r="APM67" s="933"/>
      <c r="APN67" s="933"/>
    </row>
    <row r="68" spans="2:967 1103:1106" ht="14.25" x14ac:dyDescent="0.2">
      <c r="B68"/>
      <c r="C68" s="975"/>
      <c r="F68" s="1"/>
      <c r="G68" s="1"/>
      <c r="H68" s="1"/>
      <c r="K68" s="1"/>
      <c r="L68" s="1"/>
      <c r="M68" s="1"/>
      <c r="P68" s="1"/>
      <c r="Q68" s="1"/>
      <c r="R68" s="1"/>
      <c r="U68" s="1"/>
      <c r="V68" s="1"/>
      <c r="W68" s="1"/>
      <c r="Z68" s="1"/>
      <c r="AA68" s="1"/>
      <c r="AB68" s="1"/>
      <c r="AE68" s="1"/>
      <c r="AF68" s="1"/>
      <c r="AG68" s="1"/>
      <c r="AJ68" s="1"/>
      <c r="AK68" s="1"/>
      <c r="AL68" s="1"/>
      <c r="AR68" s="1"/>
      <c r="AX68" s="1"/>
      <c r="BD68" s="1"/>
      <c r="BJ68" s="1"/>
      <c r="BP68" s="1"/>
      <c r="BV68" s="1"/>
      <c r="CA68" s="1"/>
      <c r="CB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HB68" s="1"/>
      <c r="IA68" s="1"/>
      <c r="IZ68" s="1"/>
      <c r="JY68" s="1"/>
      <c r="KT68" s="933"/>
      <c r="KU68" s="933"/>
      <c r="KV68" s="933"/>
      <c r="KW68" s="933"/>
      <c r="OH68" s="1"/>
      <c r="PM68" s="933"/>
      <c r="PN68" s="933"/>
      <c r="PO68" s="933"/>
      <c r="PP68" s="933"/>
      <c r="QF68" s="1"/>
      <c r="QG68" s="1"/>
      <c r="QH68" s="1"/>
      <c r="QI68" s="1"/>
      <c r="QJ68" s="1"/>
      <c r="QK68" s="1"/>
      <c r="QL68" s="1"/>
      <c r="QM68" s="1"/>
      <c r="QN68" s="1"/>
      <c r="QO68" s="1"/>
      <c r="QP68" s="1"/>
      <c r="QQ68" s="1"/>
      <c r="QR68" s="1"/>
      <c r="QS68" s="1"/>
      <c r="QT68" s="1"/>
      <c r="QU68" s="1"/>
      <c r="QV68" s="1"/>
      <c r="QW68" s="1"/>
      <c r="QX68" s="1"/>
      <c r="QY68" s="1"/>
      <c r="QZ68" s="1"/>
      <c r="RA68" s="1"/>
      <c r="RV68" s="1"/>
      <c r="SQ68" s="1"/>
      <c r="TL68" s="1"/>
      <c r="TQ68" s="1"/>
      <c r="TV68" s="1"/>
      <c r="UA68" s="1"/>
      <c r="UF68" s="1"/>
      <c r="UK68" s="1"/>
      <c r="UP68" s="1"/>
      <c r="UU68" s="1"/>
      <c r="UZ68" s="1"/>
      <c r="VE68" s="1"/>
      <c r="VJ68" s="1"/>
      <c r="VO68" s="1"/>
      <c r="VT68" s="1"/>
      <c r="VY68" s="1"/>
      <c r="WD68" s="1"/>
      <c r="WI68" s="1"/>
      <c r="XM68" s="1"/>
      <c r="ZA68" s="1"/>
      <c r="AAK68" s="1"/>
      <c r="AAW68" s="1"/>
      <c r="ADO68" s="1"/>
      <c r="ADP68" s="1"/>
      <c r="ADQ68" s="1"/>
      <c r="ADR68" s="1"/>
      <c r="ADS68" s="1"/>
      <c r="AEI68" s="1"/>
      <c r="AEJ68" s="1"/>
      <c r="AEK68" s="1"/>
      <c r="AEL68" s="1"/>
      <c r="AEM68" s="1"/>
      <c r="AER68" s="1"/>
      <c r="AFT68" s="1"/>
      <c r="AFU68" s="1"/>
      <c r="AFV68" s="1"/>
      <c r="AFW68" s="1"/>
      <c r="AGI68" s="933"/>
      <c r="AGJ68" s="933"/>
      <c r="AGK68" s="933"/>
      <c r="AGL68" s="933"/>
      <c r="AHO68" s="933"/>
      <c r="AHP68" s="933"/>
      <c r="AHQ68" s="933"/>
      <c r="AHR68" s="1139"/>
      <c r="AHS68" s="1139"/>
      <c r="AIK68" s="1"/>
      <c r="AIS68" s="1"/>
      <c r="AIT68" s="1"/>
      <c r="AIU68" s="1"/>
      <c r="AJK68" s="1"/>
      <c r="AJL68" s="1"/>
      <c r="AJM68" s="1"/>
      <c r="AKC68" s="1"/>
      <c r="AKD68" s="1"/>
      <c r="AKE68" s="1"/>
      <c r="APK68" s="933"/>
      <c r="APL68" s="933"/>
      <c r="APM68" s="933"/>
      <c r="APN68" s="933"/>
    </row>
    <row r="69" spans="2:967 1103:1106" ht="14.25" x14ac:dyDescent="0.2">
      <c r="B69"/>
      <c r="C69" s="975"/>
      <c r="F69" s="1"/>
      <c r="G69" s="1"/>
      <c r="H69" s="1"/>
      <c r="K69" s="1"/>
      <c r="L69" s="1"/>
      <c r="M69" s="1"/>
      <c r="P69" s="1"/>
      <c r="Q69" s="1"/>
      <c r="R69" s="1"/>
      <c r="U69" s="1"/>
      <c r="V69" s="1"/>
      <c r="W69" s="1"/>
      <c r="Z69" s="1"/>
      <c r="AA69" s="1"/>
      <c r="AB69" s="1"/>
      <c r="AE69" s="1"/>
      <c r="AF69" s="1"/>
      <c r="AG69" s="1"/>
      <c r="AJ69" s="1"/>
      <c r="AK69" s="1"/>
      <c r="AL69" s="1"/>
      <c r="AR69" s="1"/>
      <c r="AX69" s="1"/>
      <c r="BD69" s="1"/>
      <c r="BJ69" s="1"/>
      <c r="BP69" s="1"/>
      <c r="BV69" s="1"/>
      <c r="CA69" s="1"/>
      <c r="CB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HB69" s="1"/>
      <c r="IA69" s="1"/>
      <c r="IZ69" s="1"/>
      <c r="JY69" s="1"/>
      <c r="KT69" s="933"/>
      <c r="KU69" s="933"/>
      <c r="KV69" s="933"/>
      <c r="KW69" s="933"/>
      <c r="OH69" s="1"/>
      <c r="PM69" s="933"/>
      <c r="PN69" s="933"/>
      <c r="PO69" s="933"/>
      <c r="PP69" s="933"/>
      <c r="QF69" s="1"/>
      <c r="QG69" s="1"/>
      <c r="QH69" s="1"/>
      <c r="QI69" s="1"/>
      <c r="QJ69" s="1"/>
      <c r="QK69" s="1"/>
      <c r="QL69" s="1"/>
      <c r="QM69" s="1"/>
      <c r="QN69" s="1"/>
      <c r="QO69" s="1"/>
      <c r="QP69" s="1"/>
      <c r="QQ69" s="1"/>
      <c r="QR69" s="1"/>
      <c r="QS69" s="1"/>
      <c r="QT69" s="1"/>
      <c r="QU69" s="1"/>
      <c r="QV69" s="1"/>
      <c r="QW69" s="1"/>
      <c r="QX69" s="1"/>
      <c r="QY69" s="1"/>
      <c r="QZ69" s="1"/>
      <c r="RA69" s="1"/>
      <c r="RV69" s="1"/>
      <c r="SQ69" s="1"/>
      <c r="TL69" s="1"/>
      <c r="TQ69" s="1"/>
      <c r="TV69" s="1"/>
      <c r="UA69" s="1"/>
      <c r="UF69" s="1"/>
      <c r="UK69" s="1"/>
      <c r="UP69" s="1"/>
      <c r="UU69" s="1"/>
      <c r="UZ69" s="1"/>
      <c r="VE69" s="1"/>
      <c r="VJ69" s="1"/>
      <c r="VO69" s="1"/>
      <c r="VT69" s="1"/>
      <c r="VY69" s="1"/>
      <c r="WD69" s="1"/>
      <c r="WI69" s="1"/>
      <c r="XM69" s="1"/>
      <c r="ZA69" s="1"/>
      <c r="AAK69" s="1"/>
      <c r="AAW69" s="1"/>
      <c r="ADO69" s="1"/>
      <c r="ADP69" s="1"/>
      <c r="ADQ69" s="1"/>
      <c r="ADR69" s="1"/>
      <c r="ADS69" s="1"/>
      <c r="AEI69" s="1"/>
      <c r="AEJ69" s="1"/>
      <c r="AEK69" s="1"/>
      <c r="AEL69" s="1"/>
      <c r="AEM69" s="1"/>
      <c r="AER69" s="1"/>
      <c r="AFT69" s="1"/>
      <c r="AFU69" s="1"/>
      <c r="AFV69" s="1"/>
      <c r="AFW69" s="1"/>
      <c r="AGI69" s="933"/>
      <c r="AGJ69" s="933"/>
      <c r="AGK69" s="933"/>
      <c r="AGL69" s="933"/>
      <c r="AHO69" s="933"/>
      <c r="AHP69" s="933"/>
      <c r="AHQ69" s="933"/>
      <c r="AHR69" s="1139"/>
      <c r="AHS69" s="1139"/>
      <c r="AIK69" s="1"/>
      <c r="AIS69" s="1"/>
      <c r="AIT69" s="1"/>
      <c r="AIU69" s="1"/>
      <c r="AJK69" s="1"/>
      <c r="AJL69" s="1"/>
      <c r="AJM69" s="1"/>
      <c r="AKC69" s="1"/>
      <c r="AKD69" s="1"/>
      <c r="AKE69" s="1"/>
      <c r="APK69" s="933"/>
      <c r="APL69" s="933"/>
      <c r="APM69" s="933"/>
      <c r="APN69" s="933"/>
    </row>
    <row r="70" spans="2:967 1103:1106" ht="14.25" x14ac:dyDescent="0.2">
      <c r="B70"/>
      <c r="C70" s="975"/>
      <c r="F70" s="1"/>
      <c r="G70" s="1"/>
      <c r="H70" s="1"/>
      <c r="K70" s="1"/>
      <c r="L70" s="1"/>
      <c r="M70" s="1"/>
      <c r="P70" s="1"/>
      <c r="Q70" s="1"/>
      <c r="R70" s="1"/>
      <c r="U70" s="1"/>
      <c r="V70" s="1"/>
      <c r="W70" s="1"/>
      <c r="Z70" s="1"/>
      <c r="AA70" s="1"/>
      <c r="AB70" s="1"/>
      <c r="AE70" s="1"/>
      <c r="AF70" s="1"/>
      <c r="AG70" s="1"/>
      <c r="AJ70" s="1"/>
      <c r="AK70" s="1"/>
      <c r="AL70" s="1"/>
      <c r="AR70" s="1"/>
      <c r="AX70" s="1"/>
      <c r="BD70" s="1"/>
      <c r="BJ70" s="1"/>
      <c r="BP70" s="1"/>
      <c r="BV70" s="1"/>
      <c r="CA70" s="1"/>
      <c r="CB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HB70" s="1"/>
      <c r="IA70" s="1"/>
      <c r="IZ70" s="1"/>
      <c r="JY70" s="1"/>
      <c r="KT70" s="933"/>
      <c r="KU70" s="933"/>
      <c r="KV70" s="933"/>
      <c r="KW70" s="933"/>
      <c r="OH70" s="1"/>
      <c r="PM70" s="933"/>
      <c r="PN70" s="933"/>
      <c r="PO70" s="933"/>
      <c r="PP70" s="933"/>
      <c r="QF70" s="1"/>
      <c r="QG70" s="1"/>
      <c r="QH70" s="1"/>
      <c r="QI70" s="1"/>
      <c r="QJ70" s="1"/>
      <c r="QK70" s="1"/>
      <c r="QL70" s="1"/>
      <c r="QM70" s="1"/>
      <c r="QN70" s="1"/>
      <c r="QO70" s="1"/>
      <c r="QP70" s="1"/>
      <c r="QQ70" s="1"/>
      <c r="QR70" s="1"/>
      <c r="QS70" s="1"/>
      <c r="QT70" s="1"/>
      <c r="QU70" s="1"/>
      <c r="QV70" s="1"/>
      <c r="QW70" s="1"/>
      <c r="QX70" s="1"/>
      <c r="QY70" s="1"/>
      <c r="QZ70" s="1"/>
      <c r="RA70" s="1"/>
      <c r="RV70" s="1"/>
      <c r="SQ70" s="1"/>
      <c r="TL70" s="1"/>
      <c r="TQ70" s="1"/>
      <c r="TV70" s="1"/>
      <c r="UA70" s="1"/>
      <c r="UF70" s="1"/>
      <c r="UK70" s="1"/>
      <c r="UP70" s="1"/>
      <c r="UU70" s="1"/>
      <c r="UZ70" s="1"/>
      <c r="VE70" s="1"/>
      <c r="VJ70" s="1"/>
      <c r="VO70" s="1"/>
      <c r="VT70" s="1"/>
      <c r="VY70" s="1"/>
      <c r="WD70" s="1"/>
      <c r="WI70" s="1"/>
      <c r="XM70" s="1"/>
      <c r="ZA70" s="1"/>
      <c r="AAK70" s="1"/>
      <c r="AAW70" s="1"/>
      <c r="ADO70" s="1"/>
      <c r="ADP70" s="1"/>
      <c r="ADQ70" s="1"/>
      <c r="ADR70" s="1"/>
      <c r="ADS70" s="1"/>
      <c r="AEI70" s="1"/>
      <c r="AEJ70" s="1"/>
      <c r="AEK70" s="1"/>
      <c r="AEL70" s="1"/>
      <c r="AEM70" s="1"/>
      <c r="AER70" s="1"/>
      <c r="AFT70" s="1"/>
      <c r="AFU70" s="1"/>
      <c r="AFV70" s="1"/>
      <c r="AFW70" s="1"/>
      <c r="AGI70" s="933"/>
      <c r="AGJ70" s="933"/>
      <c r="AGK70" s="933"/>
      <c r="AGL70" s="933"/>
      <c r="AHO70" s="933"/>
      <c r="AHP70" s="933"/>
      <c r="AHQ70" s="933"/>
      <c r="AHR70" s="1139"/>
      <c r="AHS70" s="1139"/>
      <c r="AIK70" s="1"/>
      <c r="AIS70" s="1"/>
      <c r="AIT70" s="1"/>
      <c r="AIU70" s="1"/>
      <c r="AJK70" s="1"/>
      <c r="AJL70" s="1"/>
      <c r="AJM70" s="1"/>
      <c r="AKC70" s="1"/>
      <c r="AKD70" s="1"/>
      <c r="AKE70" s="1"/>
      <c r="APK70" s="933"/>
      <c r="APL70" s="933"/>
      <c r="APM70" s="933"/>
      <c r="APN70" s="933"/>
    </row>
    <row r="71" spans="2:967 1103:1106" ht="14.25" x14ac:dyDescent="0.2">
      <c r="B71"/>
      <c r="C71" s="975"/>
      <c r="F71" s="1"/>
      <c r="G71" s="1"/>
      <c r="H71" s="1"/>
      <c r="K71" s="1"/>
      <c r="L71" s="1"/>
      <c r="M71" s="1"/>
      <c r="P71" s="1"/>
      <c r="Q71" s="1"/>
      <c r="R71" s="1"/>
      <c r="U71" s="1"/>
      <c r="V71" s="1"/>
      <c r="W71" s="1"/>
      <c r="Z71" s="1"/>
      <c r="AA71" s="1"/>
      <c r="AB71" s="1"/>
      <c r="AE71" s="1"/>
      <c r="AF71" s="1"/>
      <c r="AG71" s="1"/>
      <c r="AJ71" s="1"/>
      <c r="AK71" s="1"/>
      <c r="AL71" s="1"/>
      <c r="AR71" s="1"/>
      <c r="AX71" s="1"/>
      <c r="BD71" s="1"/>
      <c r="BJ71" s="1"/>
      <c r="BP71" s="1"/>
      <c r="BV71" s="1"/>
      <c r="CA71" s="1"/>
      <c r="CB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HB71" s="1"/>
      <c r="IA71" s="1"/>
      <c r="IZ71" s="1"/>
      <c r="JY71" s="1"/>
      <c r="KT71" s="933"/>
      <c r="KU71" s="933"/>
      <c r="KV71" s="933"/>
      <c r="KW71" s="933"/>
      <c r="OH71" s="1"/>
      <c r="PM71" s="933"/>
      <c r="PN71" s="933"/>
      <c r="PO71" s="933"/>
      <c r="PP71" s="933"/>
      <c r="QF71" s="1"/>
      <c r="QG71" s="1"/>
      <c r="QH71" s="1"/>
      <c r="QI71" s="1"/>
      <c r="QJ71" s="1"/>
      <c r="QK71" s="1"/>
      <c r="QL71" s="1"/>
      <c r="QM71" s="1"/>
      <c r="QN71" s="1"/>
      <c r="QO71" s="1"/>
      <c r="QP71" s="1"/>
      <c r="QQ71" s="1"/>
      <c r="QR71" s="1"/>
      <c r="QS71" s="1"/>
      <c r="QT71" s="1"/>
      <c r="QU71" s="1"/>
      <c r="QV71" s="1"/>
      <c r="QW71" s="1"/>
      <c r="QX71" s="1"/>
      <c r="QY71" s="1"/>
      <c r="QZ71" s="1"/>
      <c r="RA71" s="1"/>
      <c r="RV71" s="1"/>
      <c r="SQ71" s="1"/>
      <c r="TL71" s="1"/>
      <c r="TQ71" s="1"/>
      <c r="TV71" s="1"/>
      <c r="UA71" s="1"/>
      <c r="UF71" s="1"/>
      <c r="UK71" s="1"/>
      <c r="UP71" s="1"/>
      <c r="UU71" s="1"/>
      <c r="UZ71" s="1"/>
      <c r="VE71" s="1"/>
      <c r="VJ71" s="1"/>
      <c r="VO71" s="1"/>
      <c r="VT71" s="1"/>
      <c r="VY71" s="1"/>
      <c r="WD71" s="1"/>
      <c r="WI71" s="1"/>
      <c r="XM71" s="1"/>
      <c r="ZA71" s="1"/>
      <c r="AAK71" s="1"/>
      <c r="AAW71" s="1"/>
      <c r="ADO71" s="1"/>
      <c r="ADP71" s="1"/>
      <c r="ADQ71" s="1"/>
      <c r="ADR71" s="1"/>
      <c r="ADS71" s="1"/>
      <c r="AEI71" s="1"/>
      <c r="AEJ71" s="1"/>
      <c r="AEK71" s="1"/>
      <c r="AEL71" s="1"/>
      <c r="AEM71" s="1"/>
      <c r="AER71" s="1"/>
      <c r="AFT71" s="1"/>
      <c r="AFU71" s="1"/>
      <c r="AFV71" s="1"/>
      <c r="AFW71" s="1"/>
      <c r="AGI71" s="933"/>
      <c r="AGJ71" s="933"/>
      <c r="AGK71" s="933"/>
      <c r="AGL71" s="933"/>
      <c r="AHO71" s="933"/>
      <c r="AHP71" s="933"/>
      <c r="AHQ71" s="933"/>
      <c r="AHR71" s="1139"/>
      <c r="AHS71" s="1139"/>
      <c r="AIK71" s="1"/>
      <c r="AIS71" s="1"/>
      <c r="AIT71" s="1"/>
      <c r="AIU71" s="1"/>
      <c r="AJK71" s="1"/>
      <c r="AJL71" s="1"/>
      <c r="AJM71" s="1"/>
      <c r="AKC71" s="1"/>
      <c r="AKD71" s="1"/>
      <c r="AKE71" s="1"/>
      <c r="APK71" s="933"/>
      <c r="APL71" s="933"/>
      <c r="APM71" s="933"/>
      <c r="APN71" s="933"/>
    </row>
    <row r="72" spans="2:967 1103:1106" ht="14.25" x14ac:dyDescent="0.2">
      <c r="B72"/>
      <c r="C72" s="975"/>
      <c r="F72" s="1"/>
      <c r="G72" s="1"/>
      <c r="H72" s="1"/>
      <c r="K72" s="1"/>
      <c r="L72" s="1"/>
      <c r="M72" s="1"/>
      <c r="P72" s="1"/>
      <c r="Q72" s="1"/>
      <c r="R72" s="1"/>
      <c r="U72" s="1"/>
      <c r="V72" s="1"/>
      <c r="W72" s="1"/>
      <c r="Z72" s="1"/>
      <c r="AA72" s="1"/>
      <c r="AB72" s="1"/>
      <c r="AE72" s="1"/>
      <c r="AF72" s="1"/>
      <c r="AG72" s="1"/>
      <c r="AJ72" s="1"/>
      <c r="AK72" s="1"/>
      <c r="AL72" s="1"/>
      <c r="AR72" s="1"/>
      <c r="AX72" s="1"/>
      <c r="BD72" s="1"/>
      <c r="BJ72" s="1"/>
      <c r="BP72" s="1"/>
      <c r="BV72" s="1"/>
      <c r="CA72" s="1"/>
      <c r="CB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HB72" s="1"/>
      <c r="IA72" s="1"/>
      <c r="IZ72" s="1"/>
      <c r="JY72" s="1"/>
      <c r="KT72" s="933"/>
      <c r="KU72" s="933"/>
      <c r="KV72" s="933"/>
      <c r="KW72" s="933"/>
      <c r="OH72" s="1"/>
      <c r="PM72" s="933"/>
      <c r="PN72" s="933"/>
      <c r="PO72" s="933"/>
      <c r="PP72" s="933"/>
      <c r="QF72" s="1"/>
      <c r="QG72" s="1"/>
      <c r="QH72" s="1"/>
      <c r="QI72" s="1"/>
      <c r="QJ72" s="1"/>
      <c r="QK72" s="1"/>
      <c r="QL72" s="1"/>
      <c r="QM72" s="1"/>
      <c r="QN72" s="1"/>
      <c r="QO72" s="1"/>
      <c r="QP72" s="1"/>
      <c r="QQ72" s="1"/>
      <c r="QR72" s="1"/>
      <c r="QS72" s="1"/>
      <c r="QT72" s="1"/>
      <c r="QU72" s="1"/>
      <c r="QV72" s="1"/>
      <c r="QW72" s="1"/>
      <c r="QX72" s="1"/>
      <c r="QY72" s="1"/>
      <c r="QZ72" s="1"/>
      <c r="RA72" s="1"/>
      <c r="RV72" s="1"/>
      <c r="SQ72" s="1"/>
      <c r="TL72" s="1"/>
      <c r="TQ72" s="1"/>
      <c r="TV72" s="1"/>
      <c r="UA72" s="1"/>
      <c r="UF72" s="1"/>
      <c r="UK72" s="1"/>
      <c r="UP72" s="1"/>
      <c r="UU72" s="1"/>
      <c r="UZ72" s="1"/>
      <c r="VE72" s="1"/>
      <c r="VJ72" s="1"/>
      <c r="VO72" s="1"/>
      <c r="VT72" s="1"/>
      <c r="VY72" s="1"/>
      <c r="WD72" s="1"/>
      <c r="WI72" s="1"/>
      <c r="XM72" s="1"/>
      <c r="ZA72" s="1"/>
      <c r="AAK72" s="1"/>
      <c r="AAW72" s="1"/>
      <c r="ADO72" s="1"/>
      <c r="ADP72" s="1"/>
      <c r="ADQ72" s="1"/>
      <c r="ADR72" s="1"/>
      <c r="ADS72" s="1"/>
      <c r="AEI72" s="1"/>
      <c r="AEJ72" s="1"/>
      <c r="AEK72" s="1"/>
      <c r="AEL72" s="1"/>
      <c r="AEM72" s="1"/>
      <c r="AER72" s="1"/>
      <c r="AFT72" s="1"/>
      <c r="AFU72" s="1"/>
      <c r="AFV72" s="1"/>
      <c r="AFW72" s="1"/>
      <c r="AGI72" s="933"/>
      <c r="AGJ72" s="933"/>
      <c r="AGK72" s="933"/>
      <c r="AGL72" s="933"/>
      <c r="AHO72" s="933"/>
      <c r="AHP72" s="933"/>
      <c r="AHQ72" s="933"/>
      <c r="AHR72" s="1139"/>
      <c r="AHS72" s="1139"/>
      <c r="AIK72" s="1"/>
      <c r="AIS72" s="1"/>
      <c r="AIT72" s="1"/>
      <c r="AIU72" s="1"/>
      <c r="AJK72" s="1"/>
      <c r="AJL72" s="1"/>
      <c r="AJM72" s="1"/>
      <c r="AKC72" s="1"/>
      <c r="AKD72" s="1"/>
      <c r="AKE72" s="1"/>
      <c r="APK72" s="933"/>
      <c r="APL72" s="933"/>
      <c r="APM72" s="933"/>
      <c r="APN72" s="933"/>
    </row>
    <row r="73" spans="2:967 1103:1106" ht="14.25" x14ac:dyDescent="0.2">
      <c r="B73"/>
      <c r="C73" s="975"/>
      <c r="F73" s="1"/>
      <c r="G73" s="1"/>
      <c r="H73" s="1"/>
      <c r="K73" s="1"/>
      <c r="L73" s="1"/>
      <c r="M73" s="1"/>
      <c r="P73" s="1"/>
      <c r="Q73" s="1"/>
      <c r="R73" s="1"/>
      <c r="U73" s="1"/>
      <c r="V73" s="1"/>
      <c r="W73" s="1"/>
      <c r="Z73" s="1"/>
      <c r="AA73" s="1"/>
      <c r="AB73" s="1"/>
      <c r="AE73" s="1"/>
      <c r="AF73" s="1"/>
      <c r="AG73" s="1"/>
      <c r="AJ73" s="1"/>
      <c r="AK73" s="1"/>
      <c r="AL73" s="1"/>
      <c r="AR73" s="1"/>
      <c r="AX73" s="1"/>
      <c r="BD73" s="1"/>
      <c r="BJ73" s="1"/>
      <c r="BP73" s="1"/>
      <c r="BV73" s="1"/>
      <c r="CA73" s="1"/>
      <c r="CB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HB73" s="1"/>
      <c r="IA73" s="1"/>
      <c r="IZ73" s="1"/>
      <c r="JY73" s="1"/>
      <c r="KT73" s="933"/>
      <c r="KU73" s="933"/>
      <c r="KV73" s="933"/>
      <c r="KW73" s="933"/>
      <c r="OH73" s="1"/>
      <c r="PM73" s="933"/>
      <c r="PN73" s="933"/>
      <c r="PO73" s="933"/>
      <c r="PP73" s="933"/>
      <c r="QF73" s="1"/>
      <c r="QG73" s="1"/>
      <c r="QH73" s="1"/>
      <c r="QI73" s="1"/>
      <c r="QJ73" s="1"/>
      <c r="QK73" s="1"/>
      <c r="QL73" s="1"/>
      <c r="QM73" s="1"/>
      <c r="QN73" s="1"/>
      <c r="QO73" s="1"/>
      <c r="QP73" s="1"/>
      <c r="QQ73" s="1"/>
      <c r="QR73" s="1"/>
      <c r="QS73" s="1"/>
      <c r="QT73" s="1"/>
      <c r="QU73" s="1"/>
      <c r="QV73" s="1"/>
      <c r="QW73" s="1"/>
      <c r="QX73" s="1"/>
      <c r="QY73" s="1"/>
      <c r="QZ73" s="1"/>
      <c r="RA73" s="1"/>
      <c r="RV73" s="1"/>
      <c r="SQ73" s="1"/>
      <c r="TL73" s="1"/>
      <c r="TQ73" s="1"/>
      <c r="TV73" s="1"/>
      <c r="UA73" s="1"/>
      <c r="UF73" s="1"/>
      <c r="UK73" s="1"/>
      <c r="UP73" s="1"/>
      <c r="UU73" s="1"/>
      <c r="UZ73" s="1"/>
      <c r="VE73" s="1"/>
      <c r="VJ73" s="1"/>
      <c r="VO73" s="1"/>
      <c r="VT73" s="1"/>
      <c r="VY73" s="1"/>
      <c r="WD73" s="1"/>
      <c r="WI73" s="1"/>
      <c r="XM73" s="1"/>
      <c r="ZA73" s="1"/>
      <c r="AAK73" s="1"/>
      <c r="AAW73" s="1"/>
      <c r="ADO73" s="1"/>
      <c r="ADP73" s="1"/>
      <c r="ADQ73" s="1"/>
      <c r="ADR73" s="1"/>
      <c r="ADS73" s="1"/>
      <c r="AEI73" s="1"/>
      <c r="AEJ73" s="1"/>
      <c r="AEK73" s="1"/>
      <c r="AEL73" s="1"/>
      <c r="AEM73" s="1"/>
      <c r="AER73" s="1"/>
      <c r="AFT73" s="1"/>
      <c r="AFU73" s="1"/>
      <c r="AFV73" s="1"/>
      <c r="AFW73" s="1"/>
      <c r="AGI73" s="933"/>
      <c r="AGJ73" s="933"/>
      <c r="AGK73" s="933"/>
      <c r="AGL73" s="933"/>
      <c r="AHO73" s="933"/>
      <c r="AHP73" s="933"/>
      <c r="AHQ73" s="933"/>
      <c r="AHR73" s="1139"/>
      <c r="AHS73" s="1139"/>
      <c r="AIK73" s="1"/>
      <c r="AIS73" s="1"/>
      <c r="AIT73" s="1"/>
      <c r="AIU73" s="1"/>
      <c r="AJK73" s="1"/>
      <c r="AJL73" s="1"/>
      <c r="AJM73" s="1"/>
      <c r="AKC73" s="1"/>
      <c r="AKD73" s="1"/>
      <c r="AKE73" s="1"/>
      <c r="APK73" s="933"/>
      <c r="APL73" s="933"/>
      <c r="APM73" s="933"/>
      <c r="APN73" s="933"/>
    </row>
    <row r="74" spans="2:967 1103:1106" ht="14.25" x14ac:dyDescent="0.2">
      <c r="B74"/>
      <c r="C74" s="975"/>
      <c r="F74" s="1"/>
      <c r="G74" s="1"/>
      <c r="H74" s="1"/>
      <c r="K74" s="1"/>
      <c r="L74" s="1"/>
      <c r="M74" s="1"/>
      <c r="P74" s="1"/>
      <c r="Q74" s="1"/>
      <c r="R74" s="1"/>
      <c r="U74" s="1"/>
      <c r="V74" s="1"/>
      <c r="W74" s="1"/>
      <c r="Z74" s="1"/>
      <c r="AA74" s="1"/>
      <c r="AB74" s="1"/>
      <c r="AE74" s="1"/>
      <c r="AF74" s="1"/>
      <c r="AG74" s="1"/>
      <c r="AJ74" s="1"/>
      <c r="AK74" s="1"/>
      <c r="AL74" s="1"/>
      <c r="AR74" s="1"/>
      <c r="AX74" s="1"/>
      <c r="BD74" s="1"/>
      <c r="BJ74" s="1"/>
      <c r="BP74" s="1"/>
      <c r="BV74" s="1"/>
      <c r="CA74" s="1"/>
      <c r="CB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HB74" s="1"/>
      <c r="IA74" s="1"/>
      <c r="IZ74" s="1"/>
      <c r="JY74" s="1"/>
      <c r="KT74" s="933"/>
      <c r="KU74" s="933"/>
      <c r="KV74" s="933"/>
      <c r="KW74" s="933"/>
      <c r="OH74" s="1"/>
      <c r="PM74" s="933"/>
      <c r="PN74" s="933"/>
      <c r="PO74" s="933"/>
      <c r="PP74" s="933"/>
      <c r="QF74" s="1"/>
      <c r="QG74" s="1"/>
      <c r="QH74" s="1"/>
      <c r="QI74" s="1"/>
      <c r="QJ74" s="1"/>
      <c r="QK74" s="1"/>
      <c r="QL74" s="1"/>
      <c r="QM74" s="1"/>
      <c r="QN74" s="1"/>
      <c r="QO74" s="1"/>
      <c r="QP74" s="1"/>
      <c r="QQ74" s="1"/>
      <c r="QR74" s="1"/>
      <c r="QS74" s="1"/>
      <c r="QT74" s="1"/>
      <c r="QU74" s="1"/>
      <c r="QV74" s="1"/>
      <c r="QW74" s="1"/>
      <c r="QX74" s="1"/>
      <c r="QY74" s="1"/>
      <c r="QZ74" s="1"/>
      <c r="RA74" s="1"/>
      <c r="RV74" s="1"/>
      <c r="SQ74" s="1"/>
      <c r="TL74" s="1"/>
      <c r="TQ74" s="1"/>
      <c r="TV74" s="1"/>
      <c r="UA74" s="1"/>
      <c r="UF74" s="1"/>
      <c r="UK74" s="1"/>
      <c r="UP74" s="1"/>
      <c r="UU74" s="1"/>
      <c r="UZ74" s="1"/>
      <c r="VE74" s="1"/>
      <c r="VJ74" s="1"/>
      <c r="VO74" s="1"/>
      <c r="VT74" s="1"/>
      <c r="VY74" s="1"/>
      <c r="WD74" s="1"/>
      <c r="WI74" s="1"/>
      <c r="XM74" s="1"/>
      <c r="ZA74" s="1"/>
      <c r="AAK74" s="1"/>
      <c r="AAW74" s="1"/>
      <c r="ADO74" s="1"/>
      <c r="ADP74" s="1"/>
      <c r="ADQ74" s="1"/>
      <c r="ADR74" s="1"/>
      <c r="ADS74" s="1"/>
      <c r="AEI74" s="1"/>
      <c r="AEJ74" s="1"/>
      <c r="AEK74" s="1"/>
      <c r="AEL74" s="1"/>
      <c r="AEM74" s="1"/>
      <c r="AER74" s="1"/>
      <c r="AFT74" s="1"/>
      <c r="AFU74" s="1"/>
      <c r="AFV74" s="1"/>
      <c r="AFW74" s="1"/>
      <c r="AGI74" s="933"/>
      <c r="AGJ74" s="933"/>
      <c r="AGK74" s="933"/>
      <c r="AGL74" s="933"/>
      <c r="AHO74" s="933"/>
      <c r="AHP74" s="933"/>
      <c r="AHQ74" s="933"/>
      <c r="AHR74" s="1139"/>
      <c r="AHS74" s="1139"/>
      <c r="AIK74" s="1"/>
      <c r="AIS74" s="1"/>
      <c r="AIT74" s="1"/>
      <c r="AIU74" s="1"/>
      <c r="AJK74" s="1"/>
      <c r="AJL74" s="1"/>
      <c r="AJM74" s="1"/>
      <c r="AKC74" s="1"/>
      <c r="AKD74" s="1"/>
      <c r="AKE74" s="1"/>
      <c r="APK74" s="933"/>
      <c r="APL74" s="933"/>
      <c r="APM74" s="933"/>
      <c r="APN74" s="933"/>
    </row>
    <row r="75" spans="2:967 1103:1106" ht="14.25" x14ac:dyDescent="0.2">
      <c r="B75"/>
      <c r="C75" s="975"/>
      <c r="F75" s="1"/>
      <c r="G75" s="1"/>
      <c r="H75" s="1"/>
      <c r="K75" s="1"/>
      <c r="L75" s="1"/>
      <c r="M75" s="1"/>
      <c r="P75" s="1"/>
      <c r="Q75" s="1"/>
      <c r="R75" s="1"/>
      <c r="U75" s="1"/>
      <c r="V75" s="1"/>
      <c r="W75" s="1"/>
      <c r="Z75" s="1"/>
      <c r="AA75" s="1"/>
      <c r="AB75" s="1"/>
      <c r="AE75" s="1"/>
      <c r="AF75" s="1"/>
      <c r="AG75" s="1"/>
      <c r="AJ75" s="1"/>
      <c r="AK75" s="1"/>
      <c r="AL75" s="1"/>
      <c r="AR75" s="1"/>
      <c r="AX75" s="1"/>
      <c r="BD75" s="1"/>
      <c r="BJ75" s="1"/>
      <c r="BP75" s="1"/>
      <c r="BV75" s="1"/>
      <c r="CA75" s="1"/>
      <c r="CB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HB75" s="1"/>
      <c r="IA75" s="1"/>
      <c r="IZ75" s="1"/>
      <c r="JY75" s="1"/>
      <c r="KT75" s="933"/>
      <c r="KU75" s="933"/>
      <c r="KV75" s="933"/>
      <c r="KW75" s="933"/>
      <c r="OH75" s="1"/>
      <c r="PM75" s="933"/>
      <c r="PN75" s="933"/>
      <c r="PO75" s="933"/>
      <c r="PP75" s="933"/>
      <c r="QF75" s="1"/>
      <c r="QG75" s="1"/>
      <c r="QH75" s="1"/>
      <c r="QI75" s="1"/>
      <c r="QJ75" s="1"/>
      <c r="QK75" s="1"/>
      <c r="QL75" s="1"/>
      <c r="QM75" s="1"/>
      <c r="QN75" s="1"/>
      <c r="QO75" s="1"/>
      <c r="QP75" s="1"/>
      <c r="QQ75" s="1"/>
      <c r="QR75" s="1"/>
      <c r="QS75" s="1"/>
      <c r="QT75" s="1"/>
      <c r="QU75" s="1"/>
      <c r="QV75" s="1"/>
      <c r="QW75" s="1"/>
      <c r="QX75" s="1"/>
      <c r="QY75" s="1"/>
      <c r="QZ75" s="1"/>
      <c r="RA75" s="1"/>
      <c r="RV75" s="1"/>
      <c r="SQ75" s="1"/>
      <c r="TL75" s="1"/>
      <c r="TQ75" s="1"/>
      <c r="TV75" s="1"/>
      <c r="UA75" s="1"/>
      <c r="UF75" s="1"/>
      <c r="UK75" s="1"/>
      <c r="UP75" s="1"/>
      <c r="UU75" s="1"/>
      <c r="UZ75" s="1"/>
      <c r="VE75" s="1"/>
      <c r="VJ75" s="1"/>
      <c r="VO75" s="1"/>
      <c r="VT75" s="1"/>
      <c r="VY75" s="1"/>
      <c r="WD75" s="1"/>
      <c r="WI75" s="1"/>
      <c r="XM75" s="1"/>
      <c r="ZA75" s="1"/>
      <c r="AAK75" s="1"/>
      <c r="AAW75" s="1"/>
      <c r="ADO75" s="1"/>
      <c r="ADP75" s="1"/>
      <c r="ADQ75" s="1"/>
      <c r="ADR75" s="1"/>
      <c r="ADS75" s="1"/>
      <c r="AEI75" s="1"/>
      <c r="AEJ75" s="1"/>
      <c r="AEK75" s="1"/>
      <c r="AEL75" s="1"/>
      <c r="AEM75" s="1"/>
      <c r="AER75" s="1"/>
      <c r="AFT75" s="1"/>
      <c r="AFU75" s="1"/>
      <c r="AFV75" s="1"/>
      <c r="AFW75" s="1"/>
      <c r="AGI75" s="933"/>
      <c r="AGJ75" s="933"/>
      <c r="AGK75" s="933"/>
      <c r="AGL75" s="933"/>
      <c r="AHO75" s="933"/>
      <c r="AHP75" s="933"/>
      <c r="AHQ75" s="933"/>
      <c r="AHR75" s="1139"/>
      <c r="AHS75" s="1139"/>
      <c r="AIK75" s="1"/>
      <c r="AIS75" s="1"/>
      <c r="AIT75" s="1"/>
      <c r="AIU75" s="1"/>
      <c r="AJK75" s="1"/>
      <c r="AJL75" s="1"/>
      <c r="AJM75" s="1"/>
      <c r="AKC75" s="1"/>
      <c r="AKD75" s="1"/>
      <c r="AKE75" s="1"/>
      <c r="APK75" s="933"/>
      <c r="APL75" s="933"/>
      <c r="APM75" s="933"/>
      <c r="APN75" s="933"/>
    </row>
    <row r="76" spans="2:967 1103:1106" ht="14.25" x14ac:dyDescent="0.2">
      <c r="B76"/>
      <c r="C76" s="975"/>
      <c r="F76" s="1"/>
      <c r="G76" s="1"/>
      <c r="H76" s="1"/>
      <c r="K76" s="1"/>
      <c r="L76" s="1"/>
      <c r="M76" s="1"/>
      <c r="P76" s="1"/>
      <c r="Q76" s="1"/>
      <c r="R76" s="1"/>
      <c r="U76" s="1"/>
      <c r="V76" s="1"/>
      <c r="W76" s="1"/>
      <c r="Z76" s="1"/>
      <c r="AA76" s="1"/>
      <c r="AB76" s="1"/>
      <c r="AE76" s="1"/>
      <c r="AF76" s="1"/>
      <c r="AG76" s="1"/>
      <c r="AJ76" s="1"/>
      <c r="AK76" s="1"/>
      <c r="AL76" s="1"/>
      <c r="AR76" s="1"/>
      <c r="AX76" s="1"/>
      <c r="BD76" s="1"/>
      <c r="BJ76" s="1"/>
      <c r="BP76" s="1"/>
      <c r="BV76" s="1"/>
      <c r="CA76" s="1"/>
      <c r="CB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HB76" s="1"/>
      <c r="IA76" s="1"/>
      <c r="IZ76" s="1"/>
      <c r="JY76" s="1"/>
      <c r="KT76" s="933"/>
      <c r="KU76" s="933"/>
      <c r="KV76" s="933"/>
      <c r="KW76" s="933"/>
      <c r="OH76" s="1"/>
      <c r="PM76" s="933"/>
      <c r="PN76" s="933"/>
      <c r="PO76" s="933"/>
      <c r="PP76" s="933"/>
      <c r="QF76" s="1"/>
      <c r="QG76" s="1"/>
      <c r="QH76" s="1"/>
      <c r="QI76" s="1"/>
      <c r="QJ76" s="1"/>
      <c r="QK76" s="1"/>
      <c r="QL76" s="1"/>
      <c r="QM76" s="1"/>
      <c r="QN76" s="1"/>
      <c r="QO76" s="1"/>
      <c r="QP76" s="1"/>
      <c r="QQ76" s="1"/>
      <c r="QR76" s="1"/>
      <c r="QS76" s="1"/>
      <c r="QT76" s="1"/>
      <c r="QU76" s="1"/>
      <c r="QV76" s="1"/>
      <c r="QW76" s="1"/>
      <c r="QX76" s="1"/>
      <c r="QY76" s="1"/>
      <c r="QZ76" s="1"/>
      <c r="RA76" s="1"/>
      <c r="RV76" s="1"/>
      <c r="SQ76" s="1"/>
      <c r="TL76" s="1"/>
      <c r="TQ76" s="1"/>
      <c r="TV76" s="1"/>
      <c r="UA76" s="1"/>
      <c r="UF76" s="1"/>
      <c r="UK76" s="1"/>
      <c r="UP76" s="1"/>
      <c r="UU76" s="1"/>
      <c r="UZ76" s="1"/>
      <c r="VE76" s="1"/>
      <c r="VJ76" s="1"/>
      <c r="VO76" s="1"/>
      <c r="VT76" s="1"/>
      <c r="VY76" s="1"/>
      <c r="WD76" s="1"/>
      <c r="WI76" s="1"/>
      <c r="XM76" s="1"/>
      <c r="ZA76" s="1"/>
      <c r="AAK76" s="1"/>
      <c r="AAW76" s="1"/>
      <c r="ADO76" s="1"/>
      <c r="ADP76" s="1"/>
      <c r="ADQ76" s="1"/>
      <c r="ADR76" s="1"/>
      <c r="ADS76" s="1"/>
      <c r="AEI76" s="1"/>
      <c r="AEJ76" s="1"/>
      <c r="AEK76" s="1"/>
      <c r="AEL76" s="1"/>
      <c r="AEM76" s="1"/>
      <c r="AER76" s="1"/>
      <c r="AFT76" s="1"/>
      <c r="AFU76" s="1"/>
      <c r="AFV76" s="1"/>
      <c r="AFW76" s="1"/>
      <c r="AGI76" s="933"/>
      <c r="AGJ76" s="933"/>
      <c r="AGK76" s="933"/>
      <c r="AGL76" s="933"/>
      <c r="AHO76" s="933"/>
      <c r="AHP76" s="933"/>
      <c r="AHQ76" s="933"/>
      <c r="AHR76" s="1139"/>
      <c r="AHS76" s="1139"/>
      <c r="AIK76" s="1"/>
      <c r="AIS76" s="1"/>
      <c r="AIT76" s="1"/>
      <c r="AIU76" s="1"/>
      <c r="AJK76" s="1"/>
      <c r="AJL76" s="1"/>
      <c r="AJM76" s="1"/>
      <c r="AKC76" s="1"/>
      <c r="AKD76" s="1"/>
      <c r="AKE76" s="1"/>
      <c r="APK76" s="933"/>
      <c r="APL76" s="933"/>
      <c r="APM76" s="933"/>
      <c r="APN76" s="933"/>
    </row>
    <row r="77" spans="2:967 1103:1106" ht="14.25" x14ac:dyDescent="0.2">
      <c r="B77"/>
      <c r="C77" s="975"/>
      <c r="F77" s="1"/>
      <c r="G77" s="1"/>
      <c r="H77" s="1"/>
      <c r="K77" s="1"/>
      <c r="L77" s="1"/>
      <c r="M77" s="1"/>
      <c r="P77" s="1"/>
      <c r="Q77" s="1"/>
      <c r="R77" s="1"/>
      <c r="U77" s="1"/>
      <c r="V77" s="1"/>
      <c r="W77" s="1"/>
      <c r="Z77" s="1"/>
      <c r="AA77" s="1"/>
      <c r="AB77" s="1"/>
      <c r="AE77" s="1"/>
      <c r="AF77" s="1"/>
      <c r="AG77" s="1"/>
      <c r="AJ77" s="1"/>
      <c r="AK77" s="1"/>
      <c r="AL77" s="1"/>
      <c r="AR77" s="1"/>
      <c r="AX77" s="1"/>
      <c r="BD77" s="1"/>
      <c r="BJ77" s="1"/>
      <c r="BP77" s="1"/>
      <c r="BV77" s="1"/>
      <c r="CA77" s="1"/>
      <c r="CB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HB77" s="1"/>
      <c r="IA77" s="1"/>
      <c r="IZ77" s="1"/>
      <c r="JY77" s="1"/>
      <c r="KT77" s="933"/>
      <c r="KU77" s="933"/>
      <c r="KV77" s="933"/>
      <c r="KW77" s="933"/>
      <c r="OH77" s="1"/>
      <c r="PM77" s="933"/>
      <c r="PN77" s="933"/>
      <c r="PO77" s="933"/>
      <c r="PP77" s="933"/>
      <c r="QF77" s="1"/>
      <c r="QG77" s="1"/>
      <c r="QH77" s="1"/>
      <c r="QI77" s="1"/>
      <c r="QJ77" s="1"/>
      <c r="QK77" s="1"/>
      <c r="QL77" s="1"/>
      <c r="QM77" s="1"/>
      <c r="QN77" s="1"/>
      <c r="QO77" s="1"/>
      <c r="QP77" s="1"/>
      <c r="QQ77" s="1"/>
      <c r="QR77" s="1"/>
      <c r="QS77" s="1"/>
      <c r="QT77" s="1"/>
      <c r="QU77" s="1"/>
      <c r="QV77" s="1"/>
      <c r="QW77" s="1"/>
      <c r="QX77" s="1"/>
      <c r="QY77" s="1"/>
      <c r="QZ77" s="1"/>
      <c r="RA77" s="1"/>
      <c r="RV77" s="1"/>
      <c r="SQ77" s="1"/>
      <c r="TL77" s="1"/>
      <c r="TQ77" s="1"/>
      <c r="TV77" s="1"/>
      <c r="UA77" s="1"/>
      <c r="UF77" s="1"/>
      <c r="UK77" s="1"/>
      <c r="UP77" s="1"/>
      <c r="UU77" s="1"/>
      <c r="UZ77" s="1"/>
      <c r="VE77" s="1"/>
      <c r="VJ77" s="1"/>
      <c r="VO77" s="1"/>
      <c r="VT77" s="1"/>
      <c r="VY77" s="1"/>
      <c r="WD77" s="1"/>
      <c r="WI77" s="1"/>
      <c r="XM77" s="1"/>
      <c r="ZA77" s="1"/>
      <c r="AAK77" s="1"/>
      <c r="AAW77" s="1"/>
      <c r="ADO77" s="1"/>
      <c r="ADP77" s="1"/>
      <c r="ADQ77" s="1"/>
      <c r="ADR77" s="1"/>
      <c r="ADS77" s="1"/>
      <c r="AEI77" s="1"/>
      <c r="AEJ77" s="1"/>
      <c r="AEK77" s="1"/>
      <c r="AEL77" s="1"/>
      <c r="AEM77" s="1"/>
      <c r="AER77" s="1"/>
      <c r="AFT77" s="1"/>
      <c r="AFU77" s="1"/>
      <c r="AFV77" s="1"/>
      <c r="AFW77" s="1"/>
      <c r="AGI77" s="933"/>
      <c r="AGJ77" s="933"/>
      <c r="AGK77" s="933"/>
      <c r="AGL77" s="933"/>
      <c r="AHO77" s="933"/>
      <c r="AHP77" s="933"/>
      <c r="AHQ77" s="933"/>
      <c r="AHR77" s="1139"/>
      <c r="AHS77" s="1139"/>
      <c r="AIK77" s="1"/>
      <c r="AIS77" s="1"/>
      <c r="AIT77" s="1"/>
      <c r="AIU77" s="1"/>
      <c r="AJK77" s="1"/>
      <c r="AJL77" s="1"/>
      <c r="AJM77" s="1"/>
      <c r="AKC77" s="1"/>
      <c r="AKD77" s="1"/>
      <c r="AKE77" s="1"/>
      <c r="APK77" s="933"/>
      <c r="APL77" s="933"/>
      <c r="APM77" s="933"/>
      <c r="APN77" s="933"/>
    </row>
    <row r="78" spans="2:967 1103:1106" ht="14.25" x14ac:dyDescent="0.2">
      <c r="B78"/>
      <c r="C78" s="975"/>
      <c r="F78" s="1"/>
      <c r="G78" s="1"/>
      <c r="H78" s="1"/>
      <c r="K78" s="1"/>
      <c r="L78" s="1"/>
      <c r="M78" s="1"/>
      <c r="P78" s="1"/>
      <c r="Q78" s="1"/>
      <c r="R78" s="1"/>
      <c r="U78" s="1"/>
      <c r="V78" s="1"/>
      <c r="W78" s="1"/>
      <c r="Z78" s="1"/>
      <c r="AA78" s="1"/>
      <c r="AB78" s="1"/>
      <c r="AE78" s="1"/>
      <c r="AF78" s="1"/>
      <c r="AG78" s="1"/>
      <c r="AJ78" s="1"/>
      <c r="AK78" s="1"/>
      <c r="AL78" s="1"/>
      <c r="AR78" s="1"/>
      <c r="AX78" s="1"/>
      <c r="BD78" s="1"/>
      <c r="BJ78" s="1"/>
      <c r="BP78" s="1"/>
      <c r="BV78" s="1"/>
      <c r="CA78" s="1"/>
      <c r="CB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HB78" s="1"/>
      <c r="IA78" s="1"/>
      <c r="IZ78" s="1"/>
      <c r="JY78" s="1"/>
      <c r="KT78" s="933"/>
      <c r="KU78" s="933"/>
      <c r="KV78" s="933"/>
      <c r="KW78" s="933"/>
      <c r="OH78" s="1"/>
      <c r="PM78" s="933"/>
      <c r="PN78" s="933"/>
      <c r="PO78" s="933"/>
      <c r="PP78" s="933"/>
      <c r="QF78" s="1"/>
      <c r="QG78" s="1"/>
      <c r="QH78" s="1"/>
      <c r="QI78" s="1"/>
      <c r="QJ78" s="1"/>
      <c r="QK78" s="1"/>
      <c r="QL78" s="1"/>
      <c r="QM78" s="1"/>
      <c r="QN78" s="1"/>
      <c r="QO78" s="1"/>
      <c r="QP78" s="1"/>
      <c r="QQ78" s="1"/>
      <c r="QR78" s="1"/>
      <c r="QS78" s="1"/>
      <c r="QT78" s="1"/>
      <c r="QU78" s="1"/>
      <c r="QV78" s="1"/>
      <c r="QW78" s="1"/>
      <c r="QX78" s="1"/>
      <c r="QY78" s="1"/>
      <c r="QZ78" s="1"/>
      <c r="RA78" s="1"/>
      <c r="RV78" s="1"/>
      <c r="SQ78" s="1"/>
      <c r="TL78" s="1"/>
      <c r="TQ78" s="1"/>
      <c r="TV78" s="1"/>
      <c r="UA78" s="1"/>
      <c r="UF78" s="1"/>
      <c r="UK78" s="1"/>
      <c r="UP78" s="1"/>
      <c r="UU78" s="1"/>
      <c r="UZ78" s="1"/>
      <c r="VE78" s="1"/>
      <c r="VJ78" s="1"/>
      <c r="VO78" s="1"/>
      <c r="VT78" s="1"/>
      <c r="VY78" s="1"/>
      <c r="WD78" s="1"/>
      <c r="WI78" s="1"/>
      <c r="XM78" s="1"/>
      <c r="ZA78" s="1"/>
      <c r="AAK78" s="1"/>
      <c r="AAW78" s="1"/>
      <c r="ADO78" s="1"/>
      <c r="ADP78" s="1"/>
      <c r="ADQ78" s="1"/>
      <c r="ADR78" s="1"/>
      <c r="ADS78" s="1"/>
      <c r="AEI78" s="1"/>
      <c r="AEJ78" s="1"/>
      <c r="AEK78" s="1"/>
      <c r="AEL78" s="1"/>
      <c r="AEM78" s="1"/>
      <c r="AER78" s="1"/>
      <c r="AFT78" s="1"/>
      <c r="AFU78" s="1"/>
      <c r="AFV78" s="1"/>
      <c r="AFW78" s="1"/>
      <c r="AGI78" s="933"/>
      <c r="AGJ78" s="933"/>
      <c r="AGK78" s="933"/>
      <c r="AGL78" s="933"/>
      <c r="AHO78" s="933"/>
      <c r="AHP78" s="933"/>
      <c r="AHQ78" s="933"/>
      <c r="AHR78" s="1139"/>
      <c r="AHS78" s="1139"/>
      <c r="AIK78" s="1"/>
      <c r="AIS78" s="1"/>
      <c r="AIT78" s="1"/>
      <c r="AIU78" s="1"/>
      <c r="AJK78" s="1"/>
      <c r="AJL78" s="1"/>
      <c r="AJM78" s="1"/>
      <c r="AKC78" s="1"/>
      <c r="AKD78" s="1"/>
      <c r="AKE78" s="1"/>
      <c r="APK78" s="933"/>
      <c r="APL78" s="933"/>
      <c r="APM78" s="933"/>
      <c r="APN78" s="933"/>
    </row>
    <row r="79" spans="2:967 1103:1106" ht="14.25" x14ac:dyDescent="0.2">
      <c r="B79"/>
      <c r="C79" s="975"/>
      <c r="F79" s="1"/>
      <c r="G79" s="1"/>
      <c r="H79" s="1"/>
      <c r="K79" s="1"/>
      <c r="L79" s="1"/>
      <c r="M79" s="1"/>
      <c r="P79" s="1"/>
      <c r="Q79" s="1"/>
      <c r="R79" s="1"/>
      <c r="U79" s="1"/>
      <c r="V79" s="1"/>
      <c r="W79" s="1"/>
      <c r="Z79" s="1"/>
      <c r="AA79" s="1"/>
      <c r="AB79" s="1"/>
      <c r="AE79" s="1"/>
      <c r="AF79" s="1"/>
      <c r="AG79" s="1"/>
      <c r="AJ79" s="1"/>
      <c r="AK79" s="1"/>
      <c r="AL79" s="1"/>
      <c r="AR79" s="1"/>
      <c r="AX79" s="1"/>
      <c r="BD79" s="1"/>
      <c r="BJ79" s="1"/>
      <c r="BP79" s="1"/>
      <c r="BV79" s="1"/>
      <c r="CA79" s="1"/>
      <c r="CB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HB79" s="1"/>
      <c r="IA79" s="1"/>
      <c r="IZ79" s="1"/>
      <c r="JY79" s="1"/>
      <c r="KT79" s="933"/>
      <c r="KU79" s="933"/>
      <c r="KV79" s="933"/>
      <c r="KW79" s="933"/>
      <c r="OH79" s="1"/>
      <c r="PM79" s="933"/>
      <c r="PN79" s="933"/>
      <c r="PO79" s="933"/>
      <c r="PP79" s="933"/>
      <c r="QF79" s="1"/>
      <c r="QG79" s="1"/>
      <c r="QH79" s="1"/>
      <c r="QI79" s="1"/>
      <c r="QJ79" s="1"/>
      <c r="QK79" s="1"/>
      <c r="QL79" s="1"/>
      <c r="QM79" s="1"/>
      <c r="QN79" s="1"/>
      <c r="QO79" s="1"/>
      <c r="QP79" s="1"/>
      <c r="QQ79" s="1"/>
      <c r="QR79" s="1"/>
      <c r="QS79" s="1"/>
      <c r="QT79" s="1"/>
      <c r="QU79" s="1"/>
      <c r="QV79" s="1"/>
      <c r="QW79" s="1"/>
      <c r="QX79" s="1"/>
      <c r="QY79" s="1"/>
      <c r="QZ79" s="1"/>
      <c r="RA79" s="1"/>
      <c r="RV79" s="1"/>
      <c r="SQ79" s="1"/>
      <c r="TL79" s="1"/>
      <c r="TQ79" s="1"/>
      <c r="TV79" s="1"/>
      <c r="UA79" s="1"/>
      <c r="UF79" s="1"/>
      <c r="UK79" s="1"/>
      <c r="UP79" s="1"/>
      <c r="UU79" s="1"/>
      <c r="UZ79" s="1"/>
      <c r="VE79" s="1"/>
      <c r="VJ79" s="1"/>
      <c r="VO79" s="1"/>
      <c r="VT79" s="1"/>
      <c r="VY79" s="1"/>
      <c r="WD79" s="1"/>
      <c r="WI79" s="1"/>
      <c r="XM79" s="1"/>
      <c r="ZA79" s="1"/>
      <c r="AAK79" s="1"/>
      <c r="AAW79" s="1"/>
      <c r="ADO79" s="1"/>
      <c r="ADP79" s="1"/>
      <c r="ADQ79" s="1"/>
      <c r="ADR79" s="1"/>
      <c r="ADS79" s="1"/>
      <c r="AEI79" s="1"/>
      <c r="AEJ79" s="1"/>
      <c r="AEK79" s="1"/>
      <c r="AEL79" s="1"/>
      <c r="AEM79" s="1"/>
      <c r="AER79" s="1"/>
      <c r="AFT79" s="1"/>
      <c r="AFU79" s="1"/>
      <c r="AFV79" s="1"/>
      <c r="AFW79" s="1"/>
      <c r="AGI79" s="933"/>
      <c r="AGJ79" s="933"/>
      <c r="AGK79" s="933"/>
      <c r="AGL79" s="933"/>
      <c r="AHO79" s="933"/>
      <c r="AHP79" s="933"/>
      <c r="AHQ79" s="933"/>
      <c r="AHR79" s="1139"/>
      <c r="AHS79" s="1139"/>
      <c r="AIK79" s="1"/>
      <c r="AIS79" s="1"/>
      <c r="AIT79" s="1"/>
      <c r="AIU79" s="1"/>
      <c r="AJK79" s="1"/>
      <c r="AJL79" s="1"/>
      <c r="AJM79" s="1"/>
      <c r="AKC79" s="1"/>
      <c r="AKD79" s="1"/>
      <c r="AKE79" s="1"/>
      <c r="APK79" s="933"/>
      <c r="APL79" s="933"/>
      <c r="APM79" s="933"/>
      <c r="APN79" s="933"/>
    </row>
    <row r="80" spans="2:967 1103:1106" ht="14.25" x14ac:dyDescent="0.2">
      <c r="B80"/>
      <c r="C80" s="975"/>
      <c r="F80" s="1"/>
      <c r="G80" s="1"/>
      <c r="H80" s="1"/>
      <c r="K80" s="1"/>
      <c r="L80" s="1"/>
      <c r="M80" s="1"/>
      <c r="P80" s="1"/>
      <c r="Q80" s="1"/>
      <c r="R80" s="1"/>
      <c r="U80" s="1"/>
      <c r="V80" s="1"/>
      <c r="W80" s="1"/>
      <c r="Z80" s="1"/>
      <c r="AA80" s="1"/>
      <c r="AB80" s="1"/>
      <c r="AE80" s="1"/>
      <c r="AF80" s="1"/>
      <c r="AG80" s="1"/>
      <c r="AJ80" s="1"/>
      <c r="AK80" s="1"/>
      <c r="AL80" s="1"/>
      <c r="AR80" s="1"/>
      <c r="AX80" s="1"/>
      <c r="BD80" s="1"/>
      <c r="BJ80" s="1"/>
      <c r="BP80" s="1"/>
      <c r="BV80" s="1"/>
      <c r="CA80" s="1"/>
      <c r="CB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HB80" s="1"/>
      <c r="IA80" s="1"/>
      <c r="IZ80" s="1"/>
      <c r="JY80" s="1"/>
      <c r="KT80" s="933"/>
      <c r="KU80" s="933"/>
      <c r="KV80" s="933"/>
      <c r="KW80" s="933"/>
      <c r="OH80" s="1"/>
      <c r="PM80" s="933"/>
      <c r="PN80" s="933"/>
      <c r="PO80" s="933"/>
      <c r="PP80" s="933"/>
      <c r="QF80" s="1"/>
      <c r="QG80" s="1"/>
      <c r="QH80" s="1"/>
      <c r="QI80" s="1"/>
      <c r="QJ80" s="1"/>
      <c r="QK80" s="1"/>
      <c r="QL80" s="1"/>
      <c r="QM80" s="1"/>
      <c r="QN80" s="1"/>
      <c r="QO80" s="1"/>
      <c r="QP80" s="1"/>
      <c r="QQ80" s="1"/>
      <c r="QR80" s="1"/>
      <c r="QS80" s="1"/>
      <c r="QT80" s="1"/>
      <c r="QU80" s="1"/>
      <c r="QV80" s="1"/>
      <c r="QW80" s="1"/>
      <c r="QX80" s="1"/>
      <c r="QY80" s="1"/>
      <c r="QZ80" s="1"/>
      <c r="RA80" s="1"/>
      <c r="RV80" s="1"/>
      <c r="SQ80" s="1"/>
      <c r="TL80" s="1"/>
      <c r="TQ80" s="1"/>
      <c r="TV80" s="1"/>
      <c r="UA80" s="1"/>
      <c r="UF80" s="1"/>
      <c r="UK80" s="1"/>
      <c r="UP80" s="1"/>
      <c r="UU80" s="1"/>
      <c r="UZ80" s="1"/>
      <c r="VE80" s="1"/>
      <c r="VJ80" s="1"/>
      <c r="VO80" s="1"/>
      <c r="VT80" s="1"/>
      <c r="VY80" s="1"/>
      <c r="WD80" s="1"/>
      <c r="WI80" s="1"/>
      <c r="XM80" s="1"/>
      <c r="ZA80" s="1"/>
      <c r="AAK80" s="1"/>
      <c r="AAW80" s="1"/>
      <c r="ADO80" s="1"/>
      <c r="ADP80" s="1"/>
      <c r="ADQ80" s="1"/>
      <c r="ADR80" s="1"/>
      <c r="ADS80" s="1"/>
      <c r="AEI80" s="1"/>
      <c r="AEJ80" s="1"/>
      <c r="AEK80" s="1"/>
      <c r="AEL80" s="1"/>
      <c r="AEM80" s="1"/>
      <c r="AER80" s="1"/>
      <c r="AFT80" s="1"/>
      <c r="AFU80" s="1"/>
      <c r="AFV80" s="1"/>
      <c r="AFW80" s="1"/>
      <c r="AGI80" s="933"/>
      <c r="AGJ80" s="933"/>
      <c r="AGK80" s="933"/>
      <c r="AGL80" s="933"/>
      <c r="AHO80" s="933"/>
      <c r="AHP80" s="933"/>
      <c r="AHQ80" s="933"/>
      <c r="AHR80" s="1139"/>
      <c r="AHS80" s="1139"/>
      <c r="AIK80" s="1"/>
      <c r="AIS80" s="1"/>
      <c r="AIT80" s="1"/>
      <c r="AIU80" s="1"/>
      <c r="AJK80" s="1"/>
      <c r="AJL80" s="1"/>
      <c r="AJM80" s="1"/>
      <c r="AKC80" s="1"/>
      <c r="AKD80" s="1"/>
      <c r="AKE80" s="1"/>
      <c r="APK80" s="933"/>
      <c r="APL80" s="933"/>
      <c r="APM80" s="933"/>
      <c r="APN80" s="933"/>
    </row>
    <row r="81" spans="2:967 1103:1106" ht="14.25" x14ac:dyDescent="0.2">
      <c r="B81"/>
      <c r="C81" s="975"/>
      <c r="F81" s="1"/>
      <c r="G81" s="1"/>
      <c r="H81" s="1"/>
      <c r="K81" s="1"/>
      <c r="L81" s="1"/>
      <c r="M81" s="1"/>
      <c r="P81" s="1"/>
      <c r="Q81" s="1"/>
      <c r="R81" s="1"/>
      <c r="U81" s="1"/>
      <c r="V81" s="1"/>
      <c r="W81" s="1"/>
      <c r="Z81" s="1"/>
      <c r="AA81" s="1"/>
      <c r="AB81" s="1"/>
      <c r="AE81" s="1"/>
      <c r="AF81" s="1"/>
      <c r="AG81" s="1"/>
      <c r="AJ81" s="1"/>
      <c r="AK81" s="1"/>
      <c r="AL81" s="1"/>
      <c r="AR81" s="1"/>
      <c r="AX81" s="1"/>
      <c r="BD81" s="1"/>
      <c r="BJ81" s="1"/>
      <c r="BP81" s="1"/>
      <c r="BV81" s="1"/>
      <c r="CA81" s="1"/>
      <c r="CB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HB81" s="1"/>
      <c r="IA81" s="1"/>
      <c r="IZ81" s="1"/>
      <c r="JY81" s="1"/>
      <c r="KT81" s="933"/>
      <c r="KU81" s="933"/>
      <c r="KV81" s="933"/>
      <c r="KW81" s="933"/>
      <c r="OH81" s="1"/>
      <c r="PM81" s="933"/>
      <c r="PN81" s="933"/>
      <c r="PO81" s="933"/>
      <c r="PP81" s="933"/>
      <c r="QF81" s="1"/>
      <c r="QG81" s="1"/>
      <c r="QH81" s="1"/>
      <c r="QI81" s="1"/>
      <c r="QJ81" s="1"/>
      <c r="QK81" s="1"/>
      <c r="QL81" s="1"/>
      <c r="QM81" s="1"/>
      <c r="QN81" s="1"/>
      <c r="QO81" s="1"/>
      <c r="QP81" s="1"/>
      <c r="QQ81" s="1"/>
      <c r="QR81" s="1"/>
      <c r="QS81" s="1"/>
      <c r="QT81" s="1"/>
      <c r="QU81" s="1"/>
      <c r="QV81" s="1"/>
      <c r="QW81" s="1"/>
      <c r="QX81" s="1"/>
      <c r="QY81" s="1"/>
      <c r="QZ81" s="1"/>
      <c r="RA81" s="1"/>
      <c r="RV81" s="1"/>
      <c r="SQ81" s="1"/>
      <c r="TL81" s="1"/>
      <c r="TQ81" s="1"/>
      <c r="TV81" s="1"/>
      <c r="UA81" s="1"/>
      <c r="UF81" s="1"/>
      <c r="UK81" s="1"/>
      <c r="UP81" s="1"/>
      <c r="UU81" s="1"/>
      <c r="UZ81" s="1"/>
      <c r="VE81" s="1"/>
      <c r="VJ81" s="1"/>
      <c r="VO81" s="1"/>
      <c r="VT81" s="1"/>
      <c r="VY81" s="1"/>
      <c r="WD81" s="1"/>
      <c r="WI81" s="1"/>
      <c r="XM81" s="1"/>
      <c r="ZA81" s="1"/>
      <c r="AAK81" s="1"/>
      <c r="AAW81" s="1"/>
      <c r="ADO81" s="1"/>
      <c r="ADP81" s="1"/>
      <c r="ADQ81" s="1"/>
      <c r="ADR81" s="1"/>
      <c r="ADS81" s="1"/>
      <c r="AEI81" s="1"/>
      <c r="AEJ81" s="1"/>
      <c r="AEK81" s="1"/>
      <c r="AEL81" s="1"/>
      <c r="AEM81" s="1"/>
      <c r="AER81" s="1"/>
      <c r="AFT81" s="1"/>
      <c r="AFU81" s="1"/>
      <c r="AFV81" s="1"/>
      <c r="AFW81" s="1"/>
      <c r="AGI81" s="933"/>
      <c r="AGJ81" s="933"/>
      <c r="AGK81" s="933"/>
      <c r="AGL81" s="933"/>
      <c r="AHO81" s="933"/>
      <c r="AHP81" s="933"/>
      <c r="AHQ81" s="933"/>
      <c r="AHR81" s="1139"/>
      <c r="AHS81" s="1139"/>
      <c r="AIK81" s="1"/>
      <c r="AIS81" s="1"/>
      <c r="AIT81" s="1"/>
      <c r="AIU81" s="1"/>
      <c r="AJK81" s="1"/>
      <c r="AJL81" s="1"/>
      <c r="AJM81" s="1"/>
      <c r="AKC81" s="1"/>
      <c r="AKD81" s="1"/>
      <c r="AKE81" s="1"/>
      <c r="APK81" s="933"/>
      <c r="APL81" s="933"/>
      <c r="APM81" s="933"/>
      <c r="APN81" s="933"/>
    </row>
    <row r="82" spans="2:967 1103:1106" ht="14.25" x14ac:dyDescent="0.2">
      <c r="B82"/>
      <c r="C82" s="975"/>
      <c r="F82" s="1"/>
      <c r="G82" s="1"/>
      <c r="H82" s="1"/>
      <c r="K82" s="1"/>
      <c r="L82" s="1"/>
      <c r="M82" s="1"/>
      <c r="P82" s="1"/>
      <c r="Q82" s="1"/>
      <c r="R82" s="1"/>
      <c r="U82" s="1"/>
      <c r="V82" s="1"/>
      <c r="W82" s="1"/>
      <c r="Z82" s="1"/>
      <c r="AA82" s="1"/>
      <c r="AB82" s="1"/>
      <c r="AE82" s="1"/>
      <c r="AF82" s="1"/>
      <c r="AG82" s="1"/>
      <c r="AJ82" s="1"/>
      <c r="AK82" s="1"/>
      <c r="AL82" s="1"/>
      <c r="AR82" s="1"/>
      <c r="AX82" s="1"/>
      <c r="BD82" s="1"/>
      <c r="BJ82" s="1"/>
      <c r="BP82" s="1"/>
      <c r="BV82" s="1"/>
      <c r="CA82" s="1"/>
      <c r="CB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HB82" s="1"/>
      <c r="IA82" s="1"/>
      <c r="IZ82" s="1"/>
      <c r="JY82" s="1"/>
      <c r="KT82" s="933"/>
      <c r="KU82" s="933"/>
      <c r="KV82" s="933"/>
      <c r="KW82" s="933"/>
      <c r="OH82" s="1"/>
      <c r="PM82" s="933"/>
      <c r="PN82" s="933"/>
      <c r="PO82" s="933"/>
      <c r="PP82" s="933"/>
      <c r="QF82" s="1"/>
      <c r="QG82" s="1"/>
      <c r="QH82" s="1"/>
      <c r="QI82" s="1"/>
      <c r="QJ82" s="1"/>
      <c r="QK82" s="1"/>
      <c r="QL82" s="1"/>
      <c r="QM82" s="1"/>
      <c r="QN82" s="1"/>
      <c r="QO82" s="1"/>
      <c r="QP82" s="1"/>
      <c r="QQ82" s="1"/>
      <c r="QR82" s="1"/>
      <c r="QS82" s="1"/>
      <c r="QT82" s="1"/>
      <c r="QU82" s="1"/>
      <c r="QV82" s="1"/>
      <c r="QW82" s="1"/>
      <c r="QX82" s="1"/>
      <c r="QY82" s="1"/>
      <c r="QZ82" s="1"/>
      <c r="RA82" s="1"/>
      <c r="RV82" s="1"/>
      <c r="SQ82" s="1"/>
      <c r="TL82" s="1"/>
      <c r="TQ82" s="1"/>
      <c r="TV82" s="1"/>
      <c r="UA82" s="1"/>
      <c r="UF82" s="1"/>
      <c r="UK82" s="1"/>
      <c r="UP82" s="1"/>
      <c r="UU82" s="1"/>
      <c r="UZ82" s="1"/>
      <c r="VE82" s="1"/>
      <c r="VJ82" s="1"/>
      <c r="VO82" s="1"/>
      <c r="VT82" s="1"/>
      <c r="VY82" s="1"/>
      <c r="WD82" s="1"/>
      <c r="WI82" s="1"/>
      <c r="XM82" s="1"/>
      <c r="ZA82" s="1"/>
      <c r="AAK82" s="1"/>
      <c r="AAW82" s="1"/>
      <c r="ADO82" s="1"/>
      <c r="ADP82" s="1"/>
      <c r="ADQ82" s="1"/>
      <c r="ADR82" s="1"/>
      <c r="ADS82" s="1"/>
      <c r="AEI82" s="1"/>
      <c r="AEJ82" s="1"/>
      <c r="AEK82" s="1"/>
      <c r="AEL82" s="1"/>
      <c r="AEM82" s="1"/>
      <c r="AER82" s="1"/>
      <c r="AFT82" s="1"/>
      <c r="AFU82" s="1"/>
      <c r="AFV82" s="1"/>
      <c r="AFW82" s="1"/>
      <c r="AGI82" s="933"/>
      <c r="AGJ82" s="933"/>
      <c r="AGK82" s="933"/>
      <c r="AGL82" s="933"/>
      <c r="AHO82" s="933"/>
      <c r="AHP82" s="933"/>
      <c r="AHQ82" s="933"/>
      <c r="AHR82" s="1139"/>
      <c r="AHS82" s="1139"/>
      <c r="AIK82" s="1"/>
      <c r="AIS82" s="1"/>
      <c r="AIT82" s="1"/>
      <c r="AIU82" s="1"/>
      <c r="AJK82" s="1"/>
      <c r="AJL82" s="1"/>
      <c r="AJM82" s="1"/>
      <c r="AKC82" s="1"/>
      <c r="AKD82" s="1"/>
      <c r="AKE82" s="1"/>
      <c r="APK82" s="933"/>
      <c r="APL82" s="933"/>
      <c r="APM82" s="933"/>
      <c r="APN82" s="933"/>
    </row>
    <row r="83" spans="2:967 1103:1106" ht="14.25" x14ac:dyDescent="0.2">
      <c r="B83"/>
      <c r="C83" s="975"/>
      <c r="F83" s="1"/>
      <c r="G83" s="1"/>
      <c r="H83" s="1"/>
      <c r="K83" s="1"/>
      <c r="L83" s="1"/>
      <c r="M83" s="1"/>
      <c r="P83" s="1"/>
      <c r="Q83" s="1"/>
      <c r="R83" s="1"/>
      <c r="U83" s="1"/>
      <c r="V83" s="1"/>
      <c r="W83" s="1"/>
      <c r="Z83" s="1"/>
      <c r="AA83" s="1"/>
      <c r="AB83" s="1"/>
      <c r="AE83" s="1"/>
      <c r="AF83" s="1"/>
      <c r="AG83" s="1"/>
      <c r="AJ83" s="1"/>
      <c r="AK83" s="1"/>
      <c r="AL83" s="1"/>
      <c r="AR83" s="1"/>
      <c r="AX83" s="1"/>
      <c r="BD83" s="1"/>
      <c r="BJ83" s="1"/>
      <c r="BP83" s="1"/>
      <c r="BV83" s="1"/>
      <c r="CA83" s="1"/>
      <c r="CB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HB83" s="1"/>
      <c r="IA83" s="1"/>
      <c r="IZ83" s="1"/>
      <c r="JY83" s="1"/>
      <c r="KT83" s="933"/>
      <c r="KU83" s="933"/>
      <c r="KV83" s="933"/>
      <c r="KW83" s="933"/>
      <c r="OH83" s="1"/>
      <c r="PM83" s="933"/>
      <c r="PN83" s="933"/>
      <c r="PO83" s="933"/>
      <c r="PP83" s="933"/>
      <c r="QF83" s="1"/>
      <c r="QG83" s="1"/>
      <c r="QH83" s="1"/>
      <c r="QI83" s="1"/>
      <c r="QJ83" s="1"/>
      <c r="QK83" s="1"/>
      <c r="QL83" s="1"/>
      <c r="QM83" s="1"/>
      <c r="QN83" s="1"/>
      <c r="QO83" s="1"/>
      <c r="QP83" s="1"/>
      <c r="QQ83" s="1"/>
      <c r="QR83" s="1"/>
      <c r="QS83" s="1"/>
      <c r="QT83" s="1"/>
      <c r="QU83" s="1"/>
      <c r="QV83" s="1"/>
      <c r="QW83" s="1"/>
      <c r="QX83" s="1"/>
      <c r="QY83" s="1"/>
      <c r="QZ83" s="1"/>
      <c r="RA83" s="1"/>
      <c r="RV83" s="1"/>
      <c r="SQ83" s="1"/>
      <c r="TL83" s="1"/>
      <c r="TQ83" s="1"/>
      <c r="TV83" s="1"/>
      <c r="UA83" s="1"/>
      <c r="UF83" s="1"/>
      <c r="UK83" s="1"/>
      <c r="UP83" s="1"/>
      <c r="UU83" s="1"/>
      <c r="UZ83" s="1"/>
      <c r="VE83" s="1"/>
      <c r="VJ83" s="1"/>
      <c r="VO83" s="1"/>
      <c r="VT83" s="1"/>
      <c r="VY83" s="1"/>
      <c r="WD83" s="1"/>
      <c r="WI83" s="1"/>
      <c r="XM83" s="1"/>
      <c r="ZA83" s="1"/>
      <c r="AAK83" s="1"/>
      <c r="AAW83" s="1"/>
      <c r="ADO83" s="1"/>
      <c r="ADP83" s="1"/>
      <c r="ADQ83" s="1"/>
      <c r="ADR83" s="1"/>
      <c r="ADS83" s="1"/>
      <c r="AEI83" s="1"/>
      <c r="AEJ83" s="1"/>
      <c r="AEK83" s="1"/>
      <c r="AEL83" s="1"/>
      <c r="AEM83" s="1"/>
      <c r="AER83" s="1"/>
      <c r="AFT83" s="1"/>
      <c r="AFU83" s="1"/>
      <c r="AFV83" s="1"/>
      <c r="AFW83" s="1"/>
      <c r="AGI83" s="933"/>
      <c r="AGJ83" s="933"/>
      <c r="AGK83" s="933"/>
      <c r="AGL83" s="933"/>
      <c r="AHO83" s="933"/>
      <c r="AHP83" s="933"/>
      <c r="AHQ83" s="933"/>
      <c r="AHR83" s="1139"/>
      <c r="AHS83" s="1139"/>
      <c r="AIK83" s="1"/>
      <c r="AIS83" s="1"/>
      <c r="AIT83" s="1"/>
      <c r="AIU83" s="1"/>
      <c r="AJK83" s="1"/>
      <c r="AJL83" s="1"/>
      <c r="AJM83" s="1"/>
      <c r="AKC83" s="1"/>
      <c r="AKD83" s="1"/>
      <c r="AKE83" s="1"/>
      <c r="APK83" s="933"/>
      <c r="APL83" s="933"/>
      <c r="APM83" s="933"/>
      <c r="APN83" s="933"/>
    </row>
    <row r="84" spans="2:967 1103:1106" ht="14.25" x14ac:dyDescent="0.2">
      <c r="B84"/>
      <c r="C84" s="975"/>
      <c r="F84" s="1"/>
      <c r="G84" s="1"/>
      <c r="H84" s="1"/>
      <c r="K84" s="1"/>
      <c r="L84" s="1"/>
      <c r="M84" s="1"/>
      <c r="P84" s="1"/>
      <c r="Q84" s="1"/>
      <c r="R84" s="1"/>
      <c r="U84" s="1"/>
      <c r="V84" s="1"/>
      <c r="W84" s="1"/>
      <c r="Z84" s="1"/>
      <c r="AA84" s="1"/>
      <c r="AB84" s="1"/>
      <c r="AE84" s="1"/>
      <c r="AF84" s="1"/>
      <c r="AG84" s="1"/>
      <c r="AJ84" s="1"/>
      <c r="AK84" s="1"/>
      <c r="AL84" s="1"/>
      <c r="AR84" s="1"/>
      <c r="AX84" s="1"/>
      <c r="BD84" s="1"/>
      <c r="BJ84" s="1"/>
      <c r="BP84" s="1"/>
      <c r="BV84" s="1"/>
      <c r="CA84" s="1"/>
      <c r="CB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HB84" s="1"/>
      <c r="IA84" s="1"/>
      <c r="IZ84" s="1"/>
      <c r="JY84" s="1"/>
      <c r="KT84" s="933"/>
      <c r="KU84" s="933"/>
      <c r="KV84" s="933"/>
      <c r="KW84" s="933"/>
      <c r="OH84" s="1"/>
      <c r="PM84" s="933"/>
      <c r="PN84" s="933"/>
      <c r="PO84" s="933"/>
      <c r="PP84" s="933"/>
      <c r="QF84" s="1"/>
      <c r="QG84" s="1"/>
      <c r="QH84" s="1"/>
      <c r="QI84" s="1"/>
      <c r="QJ84" s="1"/>
      <c r="QK84" s="1"/>
      <c r="QL84" s="1"/>
      <c r="QM84" s="1"/>
      <c r="QN84" s="1"/>
      <c r="QO84" s="1"/>
      <c r="QP84" s="1"/>
      <c r="QQ84" s="1"/>
      <c r="QR84" s="1"/>
      <c r="QS84" s="1"/>
      <c r="QT84" s="1"/>
      <c r="QU84" s="1"/>
      <c r="QV84" s="1"/>
      <c r="QW84" s="1"/>
      <c r="QX84" s="1"/>
      <c r="QY84" s="1"/>
      <c r="QZ84" s="1"/>
      <c r="RA84" s="1"/>
      <c r="RV84" s="1"/>
      <c r="SQ84" s="1"/>
      <c r="TL84" s="1"/>
      <c r="TQ84" s="1"/>
      <c r="TV84" s="1"/>
      <c r="UA84" s="1"/>
      <c r="UF84" s="1"/>
      <c r="UK84" s="1"/>
      <c r="UP84" s="1"/>
      <c r="UU84" s="1"/>
      <c r="UZ84" s="1"/>
      <c r="VE84" s="1"/>
      <c r="VJ84" s="1"/>
      <c r="VO84" s="1"/>
      <c r="VT84" s="1"/>
      <c r="VY84" s="1"/>
      <c r="WD84" s="1"/>
      <c r="WI84" s="1"/>
      <c r="XM84" s="1"/>
      <c r="ZA84" s="1"/>
      <c r="AAK84" s="1"/>
      <c r="AAW84" s="1"/>
      <c r="ADO84" s="1"/>
      <c r="ADP84" s="1"/>
      <c r="ADQ84" s="1"/>
      <c r="ADR84" s="1"/>
      <c r="ADS84" s="1"/>
      <c r="AEI84" s="1"/>
      <c r="AEJ84" s="1"/>
      <c r="AEK84" s="1"/>
      <c r="AEL84" s="1"/>
      <c r="AEM84" s="1"/>
      <c r="AER84" s="1"/>
      <c r="AFT84" s="1"/>
      <c r="AFU84" s="1"/>
      <c r="AFV84" s="1"/>
      <c r="AFW84" s="1"/>
      <c r="AGI84" s="933"/>
      <c r="AGJ84" s="933"/>
      <c r="AGK84" s="933"/>
      <c r="AGL84" s="933"/>
      <c r="AHO84" s="933"/>
      <c r="AHP84" s="933"/>
      <c r="AHQ84" s="933"/>
      <c r="AHR84" s="1139"/>
      <c r="AHS84" s="1139"/>
      <c r="AIK84" s="1"/>
      <c r="AIS84" s="1"/>
      <c r="AIT84" s="1"/>
      <c r="AIU84" s="1"/>
      <c r="AJK84" s="1"/>
      <c r="AJL84" s="1"/>
      <c r="AJM84" s="1"/>
      <c r="AKC84" s="1"/>
      <c r="AKD84" s="1"/>
      <c r="AKE84" s="1"/>
      <c r="APK84" s="933"/>
      <c r="APL84" s="933"/>
      <c r="APM84" s="933"/>
      <c r="APN84" s="933"/>
    </row>
    <row r="85" spans="2:967 1103:1106" ht="14.25" x14ac:dyDescent="0.2">
      <c r="B85"/>
      <c r="C85" s="975"/>
      <c r="F85" s="1"/>
      <c r="G85" s="1"/>
      <c r="H85" s="1"/>
      <c r="K85" s="1"/>
      <c r="L85" s="1"/>
      <c r="M85" s="1"/>
      <c r="P85" s="1"/>
      <c r="Q85" s="1"/>
      <c r="R85" s="1"/>
      <c r="U85" s="1"/>
      <c r="V85" s="1"/>
      <c r="W85" s="1"/>
      <c r="Z85" s="1"/>
      <c r="AA85" s="1"/>
      <c r="AB85" s="1"/>
      <c r="AE85" s="1"/>
      <c r="AF85" s="1"/>
      <c r="AG85" s="1"/>
      <c r="AJ85" s="1"/>
      <c r="AK85" s="1"/>
      <c r="AL85" s="1"/>
      <c r="AR85" s="1"/>
      <c r="AX85" s="1"/>
      <c r="BD85" s="1"/>
      <c r="BJ85" s="1"/>
      <c r="BP85" s="1"/>
      <c r="BV85" s="1"/>
      <c r="CA85" s="1"/>
      <c r="CB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HB85" s="1"/>
      <c r="IA85" s="1"/>
      <c r="IZ85" s="1"/>
      <c r="JY85" s="1"/>
      <c r="KT85" s="933"/>
      <c r="KU85" s="933"/>
      <c r="KV85" s="933"/>
      <c r="KW85" s="933"/>
      <c r="OH85" s="1"/>
      <c r="PM85" s="933"/>
      <c r="PN85" s="933"/>
      <c r="PO85" s="933"/>
      <c r="PP85" s="933"/>
      <c r="QF85" s="1"/>
      <c r="QG85" s="1"/>
      <c r="QH85" s="1"/>
      <c r="QI85" s="1"/>
      <c r="QJ85" s="1"/>
      <c r="QK85" s="1"/>
      <c r="QL85" s="1"/>
      <c r="QM85" s="1"/>
      <c r="QN85" s="1"/>
      <c r="QO85" s="1"/>
      <c r="QP85" s="1"/>
      <c r="QQ85" s="1"/>
      <c r="QR85" s="1"/>
      <c r="QS85" s="1"/>
      <c r="QT85" s="1"/>
      <c r="QU85" s="1"/>
      <c r="QV85" s="1"/>
      <c r="QW85" s="1"/>
      <c r="QX85" s="1"/>
      <c r="QY85" s="1"/>
      <c r="QZ85" s="1"/>
      <c r="RA85" s="1"/>
      <c r="RV85" s="1"/>
      <c r="SQ85" s="1"/>
      <c r="TL85" s="1"/>
      <c r="TQ85" s="1"/>
      <c r="TV85" s="1"/>
      <c r="UA85" s="1"/>
      <c r="UF85" s="1"/>
      <c r="UK85" s="1"/>
      <c r="UP85" s="1"/>
      <c r="UU85" s="1"/>
      <c r="UZ85" s="1"/>
      <c r="VE85" s="1"/>
      <c r="VJ85" s="1"/>
      <c r="VO85" s="1"/>
      <c r="VT85" s="1"/>
      <c r="VY85" s="1"/>
      <c r="WD85" s="1"/>
      <c r="WI85" s="1"/>
      <c r="XM85" s="1"/>
      <c r="ZA85" s="1"/>
      <c r="AAK85" s="1"/>
      <c r="AAW85" s="1"/>
      <c r="ADO85" s="1"/>
      <c r="ADP85" s="1"/>
      <c r="ADQ85" s="1"/>
      <c r="ADR85" s="1"/>
      <c r="ADS85" s="1"/>
      <c r="AEI85" s="1"/>
      <c r="AEJ85" s="1"/>
      <c r="AEK85" s="1"/>
      <c r="AEL85" s="1"/>
      <c r="AEM85" s="1"/>
      <c r="AER85" s="1"/>
      <c r="AFT85" s="1"/>
      <c r="AFU85" s="1"/>
      <c r="AFV85" s="1"/>
      <c r="AFW85" s="1"/>
      <c r="AGI85" s="933"/>
      <c r="AGJ85" s="933"/>
      <c r="AGK85" s="933"/>
      <c r="AGL85" s="933"/>
      <c r="AHO85" s="933"/>
      <c r="AHP85" s="933"/>
      <c r="AHQ85" s="933"/>
      <c r="AHR85" s="1139"/>
      <c r="AHS85" s="1139"/>
      <c r="AIK85" s="1"/>
      <c r="AIS85" s="1"/>
      <c r="AIT85" s="1"/>
      <c r="AIU85" s="1"/>
      <c r="AJK85" s="1"/>
      <c r="AJL85" s="1"/>
      <c r="AJM85" s="1"/>
      <c r="AKC85" s="1"/>
      <c r="AKD85" s="1"/>
      <c r="AKE85" s="1"/>
      <c r="APK85" s="933"/>
      <c r="APL85" s="933"/>
      <c r="APM85" s="933"/>
      <c r="APN85" s="933"/>
    </row>
    <row r="86" spans="2:967 1103:1106" ht="14.25" x14ac:dyDescent="0.2">
      <c r="B86"/>
      <c r="C86" s="975"/>
      <c r="F86" s="1"/>
      <c r="G86" s="1"/>
      <c r="H86" s="1"/>
      <c r="K86" s="1"/>
      <c r="L86" s="1"/>
      <c r="M86" s="1"/>
      <c r="P86" s="1"/>
      <c r="Q86" s="1"/>
      <c r="R86" s="1"/>
      <c r="U86" s="1"/>
      <c r="V86" s="1"/>
      <c r="W86" s="1"/>
      <c r="Z86" s="1"/>
      <c r="AA86" s="1"/>
      <c r="AB86" s="1"/>
      <c r="AE86" s="1"/>
      <c r="AF86" s="1"/>
      <c r="AG86" s="1"/>
      <c r="AJ86" s="1"/>
      <c r="AK86" s="1"/>
      <c r="AL86" s="1"/>
      <c r="AR86" s="1"/>
      <c r="AX86" s="1"/>
      <c r="BD86" s="1"/>
      <c r="BJ86" s="1"/>
      <c r="BP86" s="1"/>
      <c r="BV86" s="1"/>
      <c r="CA86" s="1"/>
      <c r="CB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HB86" s="1"/>
      <c r="IA86" s="1"/>
      <c r="IZ86" s="1"/>
      <c r="JY86" s="1"/>
      <c r="KT86" s="933"/>
      <c r="KU86" s="933"/>
      <c r="KV86" s="933"/>
      <c r="KW86" s="933"/>
      <c r="OH86" s="1"/>
      <c r="PM86" s="933"/>
      <c r="PN86" s="933"/>
      <c r="PO86" s="933"/>
      <c r="PP86" s="933"/>
      <c r="QF86" s="1"/>
      <c r="QG86" s="1"/>
      <c r="QH86" s="1"/>
      <c r="QI86" s="1"/>
      <c r="QJ86" s="1"/>
      <c r="QK86" s="1"/>
      <c r="QL86" s="1"/>
      <c r="QM86" s="1"/>
      <c r="QN86" s="1"/>
      <c r="QO86" s="1"/>
      <c r="QP86" s="1"/>
      <c r="QQ86" s="1"/>
      <c r="QR86" s="1"/>
      <c r="QS86" s="1"/>
      <c r="QT86" s="1"/>
      <c r="QU86" s="1"/>
      <c r="QV86" s="1"/>
      <c r="QW86" s="1"/>
      <c r="QX86" s="1"/>
      <c r="QY86" s="1"/>
      <c r="QZ86" s="1"/>
      <c r="RA86" s="1"/>
      <c r="RV86" s="1"/>
      <c r="SQ86" s="1"/>
      <c r="TL86" s="1"/>
      <c r="TQ86" s="1"/>
      <c r="TV86" s="1"/>
      <c r="UA86" s="1"/>
      <c r="UF86" s="1"/>
      <c r="UK86" s="1"/>
      <c r="UP86" s="1"/>
      <c r="UU86" s="1"/>
      <c r="UZ86" s="1"/>
      <c r="VE86" s="1"/>
      <c r="VJ86" s="1"/>
      <c r="VO86" s="1"/>
      <c r="VT86" s="1"/>
      <c r="VY86" s="1"/>
      <c r="WD86" s="1"/>
      <c r="WI86" s="1"/>
      <c r="XM86" s="1"/>
      <c r="ZA86" s="1"/>
      <c r="AAK86" s="1"/>
      <c r="AAW86" s="1"/>
      <c r="ADO86" s="1"/>
      <c r="ADP86" s="1"/>
      <c r="ADQ86" s="1"/>
      <c r="ADR86" s="1"/>
      <c r="ADS86" s="1"/>
      <c r="AEI86" s="1"/>
      <c r="AEJ86" s="1"/>
      <c r="AEK86" s="1"/>
      <c r="AEL86" s="1"/>
      <c r="AEM86" s="1"/>
      <c r="AER86" s="1"/>
      <c r="AFT86" s="1"/>
      <c r="AFU86" s="1"/>
      <c r="AFV86" s="1"/>
      <c r="AFW86" s="1"/>
      <c r="AGI86" s="933"/>
      <c r="AGJ86" s="933"/>
      <c r="AGK86" s="933"/>
      <c r="AGL86" s="933"/>
      <c r="AHO86" s="933"/>
      <c r="AHP86" s="933"/>
      <c r="AHQ86" s="933"/>
      <c r="AHR86" s="1139"/>
      <c r="AHS86" s="1139"/>
      <c r="AIK86" s="1"/>
      <c r="AIS86" s="1"/>
      <c r="AIT86" s="1"/>
      <c r="AIU86" s="1"/>
      <c r="AJK86" s="1"/>
      <c r="AJL86" s="1"/>
      <c r="AJM86" s="1"/>
      <c r="AKC86" s="1"/>
      <c r="AKD86" s="1"/>
      <c r="AKE86" s="1"/>
      <c r="APK86" s="933"/>
      <c r="APL86" s="933"/>
      <c r="APM86" s="933"/>
      <c r="APN86" s="933"/>
    </row>
    <row r="87" spans="2:967 1103:1106" ht="14.25" x14ac:dyDescent="0.2">
      <c r="B87"/>
      <c r="C87" s="975"/>
      <c r="F87" s="1"/>
      <c r="G87" s="1"/>
      <c r="H87" s="1"/>
      <c r="K87" s="1"/>
      <c r="L87" s="1"/>
      <c r="M87" s="1"/>
      <c r="P87" s="1"/>
      <c r="Q87" s="1"/>
      <c r="R87" s="1"/>
      <c r="U87" s="1"/>
      <c r="V87" s="1"/>
      <c r="W87" s="1"/>
      <c r="Z87" s="1"/>
      <c r="AA87" s="1"/>
      <c r="AB87" s="1"/>
      <c r="AE87" s="1"/>
      <c r="AF87" s="1"/>
      <c r="AG87" s="1"/>
      <c r="AJ87" s="1"/>
      <c r="AK87" s="1"/>
      <c r="AL87" s="1"/>
      <c r="AR87" s="1"/>
      <c r="AX87" s="1"/>
      <c r="BD87" s="1"/>
      <c r="BJ87" s="1"/>
      <c r="BP87" s="1"/>
      <c r="BV87" s="1"/>
      <c r="CA87" s="1"/>
      <c r="CB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HB87" s="1"/>
      <c r="IA87" s="1"/>
      <c r="IZ87" s="1"/>
      <c r="JY87" s="1"/>
      <c r="KT87" s="933"/>
      <c r="KU87" s="933"/>
      <c r="KV87" s="933"/>
      <c r="KW87" s="933"/>
      <c r="OH87" s="1"/>
      <c r="PM87" s="933"/>
      <c r="PN87" s="933"/>
      <c r="PO87" s="933"/>
      <c r="PP87" s="933"/>
      <c r="QF87" s="1"/>
      <c r="QG87" s="1"/>
      <c r="QH87" s="1"/>
      <c r="QI87" s="1"/>
      <c r="QJ87" s="1"/>
      <c r="QK87" s="1"/>
      <c r="QL87" s="1"/>
      <c r="QM87" s="1"/>
      <c r="QN87" s="1"/>
      <c r="QO87" s="1"/>
      <c r="QP87" s="1"/>
      <c r="QQ87" s="1"/>
      <c r="QR87" s="1"/>
      <c r="QS87" s="1"/>
      <c r="QT87" s="1"/>
      <c r="QU87" s="1"/>
      <c r="QV87" s="1"/>
      <c r="QW87" s="1"/>
      <c r="QX87" s="1"/>
      <c r="QY87" s="1"/>
      <c r="QZ87" s="1"/>
      <c r="RA87" s="1"/>
      <c r="RV87" s="1"/>
      <c r="SQ87" s="1"/>
      <c r="TL87" s="1"/>
      <c r="TQ87" s="1"/>
      <c r="TV87" s="1"/>
      <c r="UA87" s="1"/>
      <c r="UF87" s="1"/>
      <c r="UK87" s="1"/>
      <c r="UP87" s="1"/>
      <c r="UU87" s="1"/>
      <c r="UZ87" s="1"/>
      <c r="VE87" s="1"/>
      <c r="VJ87" s="1"/>
      <c r="VO87" s="1"/>
      <c r="VT87" s="1"/>
      <c r="VY87" s="1"/>
      <c r="WD87" s="1"/>
      <c r="WI87" s="1"/>
      <c r="XM87" s="1"/>
      <c r="ZA87" s="1"/>
      <c r="AAK87" s="1"/>
      <c r="AAW87" s="1"/>
      <c r="ADO87" s="1"/>
      <c r="ADP87" s="1"/>
      <c r="ADQ87" s="1"/>
      <c r="ADR87" s="1"/>
      <c r="ADS87" s="1"/>
      <c r="AEI87" s="1"/>
      <c r="AEJ87" s="1"/>
      <c r="AEK87" s="1"/>
      <c r="AEL87" s="1"/>
      <c r="AEM87" s="1"/>
      <c r="AER87" s="1"/>
      <c r="AFT87" s="1"/>
      <c r="AFU87" s="1"/>
      <c r="AFV87" s="1"/>
      <c r="AFW87" s="1"/>
      <c r="AGI87" s="933"/>
      <c r="AGJ87" s="933"/>
      <c r="AGK87" s="933"/>
      <c r="AGL87" s="933"/>
      <c r="AHO87" s="933"/>
      <c r="AHP87" s="933"/>
      <c r="AHQ87" s="933"/>
      <c r="AHR87" s="1139"/>
      <c r="AHS87" s="1139"/>
      <c r="AIK87" s="1"/>
      <c r="AIS87" s="1"/>
      <c r="AIT87" s="1"/>
      <c r="AIU87" s="1"/>
      <c r="AJK87" s="1"/>
      <c r="AJL87" s="1"/>
      <c r="AJM87" s="1"/>
      <c r="AKC87" s="1"/>
      <c r="AKD87" s="1"/>
      <c r="AKE87" s="1"/>
      <c r="APK87" s="933"/>
      <c r="APL87" s="933"/>
      <c r="APM87" s="933"/>
      <c r="APN87" s="933"/>
    </row>
    <row r="88" spans="2:967 1103:1106" ht="14.25" x14ac:dyDescent="0.2">
      <c r="B88"/>
      <c r="C88" s="975"/>
      <c r="F88" s="1"/>
      <c r="G88" s="1"/>
      <c r="H88" s="1"/>
      <c r="K88" s="1"/>
      <c r="L88" s="1"/>
      <c r="M88" s="1"/>
      <c r="P88" s="1"/>
      <c r="Q88" s="1"/>
      <c r="R88" s="1"/>
      <c r="U88" s="1"/>
      <c r="V88" s="1"/>
      <c r="W88" s="1"/>
      <c r="Z88" s="1"/>
      <c r="AA88" s="1"/>
      <c r="AB88" s="1"/>
      <c r="AE88" s="1"/>
      <c r="AF88" s="1"/>
      <c r="AG88" s="1"/>
      <c r="AJ88" s="1"/>
      <c r="AK88" s="1"/>
      <c r="AL88" s="1"/>
      <c r="AR88" s="1"/>
      <c r="AX88" s="1"/>
      <c r="BD88" s="1"/>
      <c r="BJ88" s="1"/>
      <c r="BP88" s="1"/>
      <c r="BV88" s="1"/>
      <c r="CA88" s="1"/>
      <c r="CB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HB88" s="1"/>
      <c r="IA88" s="1"/>
      <c r="IZ88" s="1"/>
      <c r="JY88" s="1"/>
      <c r="KT88" s="933"/>
      <c r="KU88" s="933"/>
      <c r="KV88" s="933"/>
      <c r="KW88" s="933"/>
      <c r="OH88" s="1"/>
      <c r="PM88" s="933"/>
      <c r="PN88" s="933"/>
      <c r="PO88" s="933"/>
      <c r="PP88" s="933"/>
      <c r="QF88" s="1"/>
      <c r="QG88" s="1"/>
      <c r="QH88" s="1"/>
      <c r="QI88" s="1"/>
      <c r="QJ88" s="1"/>
      <c r="QK88" s="1"/>
      <c r="QL88" s="1"/>
      <c r="QM88" s="1"/>
      <c r="QN88" s="1"/>
      <c r="QO88" s="1"/>
      <c r="QP88" s="1"/>
      <c r="QQ88" s="1"/>
      <c r="QR88" s="1"/>
      <c r="QS88" s="1"/>
      <c r="QT88" s="1"/>
      <c r="QU88" s="1"/>
      <c r="QV88" s="1"/>
      <c r="QW88" s="1"/>
      <c r="QX88" s="1"/>
      <c r="QY88" s="1"/>
      <c r="QZ88" s="1"/>
      <c r="RA88" s="1"/>
      <c r="RV88" s="1"/>
      <c r="SQ88" s="1"/>
      <c r="TL88" s="1"/>
      <c r="TQ88" s="1"/>
      <c r="TV88" s="1"/>
      <c r="UA88" s="1"/>
      <c r="UF88" s="1"/>
      <c r="UK88" s="1"/>
      <c r="UP88" s="1"/>
      <c r="UU88" s="1"/>
      <c r="UZ88" s="1"/>
      <c r="VE88" s="1"/>
      <c r="VJ88" s="1"/>
      <c r="VO88" s="1"/>
      <c r="VT88" s="1"/>
      <c r="VY88" s="1"/>
      <c r="WD88" s="1"/>
      <c r="WI88" s="1"/>
      <c r="XM88" s="1"/>
      <c r="ZA88" s="1"/>
      <c r="AAK88" s="1"/>
      <c r="AAW88" s="1"/>
      <c r="ADO88" s="1"/>
      <c r="ADP88" s="1"/>
      <c r="ADQ88" s="1"/>
      <c r="ADR88" s="1"/>
      <c r="ADS88" s="1"/>
      <c r="AEI88" s="1"/>
      <c r="AEJ88" s="1"/>
      <c r="AEK88" s="1"/>
      <c r="AEL88" s="1"/>
      <c r="AEM88" s="1"/>
      <c r="AER88" s="1"/>
      <c r="AFT88" s="1"/>
      <c r="AFU88" s="1"/>
      <c r="AFV88" s="1"/>
      <c r="AFW88" s="1"/>
      <c r="AGI88" s="933"/>
      <c r="AGJ88" s="933"/>
      <c r="AGK88" s="933"/>
      <c r="AGL88" s="933"/>
      <c r="AHO88" s="933"/>
      <c r="AHP88" s="933"/>
      <c r="AHQ88" s="933"/>
      <c r="AHR88" s="1139"/>
      <c r="AHS88" s="1139"/>
      <c r="AIK88" s="1"/>
      <c r="AIS88" s="1"/>
      <c r="AIT88" s="1"/>
      <c r="AIU88" s="1"/>
      <c r="AJK88" s="1"/>
      <c r="AJL88" s="1"/>
      <c r="AJM88" s="1"/>
      <c r="AKC88" s="1"/>
      <c r="AKD88" s="1"/>
      <c r="AKE88" s="1"/>
      <c r="APK88" s="933"/>
      <c r="APL88" s="933"/>
      <c r="APM88" s="933"/>
      <c r="APN88" s="933"/>
    </row>
    <row r="89" spans="2:967 1103:1106" ht="14.25" x14ac:dyDescent="0.2">
      <c r="B89"/>
      <c r="C89" s="975"/>
      <c r="F89" s="1"/>
      <c r="G89" s="1"/>
      <c r="H89" s="1"/>
      <c r="K89" s="1"/>
      <c r="L89" s="1"/>
      <c r="M89" s="1"/>
      <c r="P89" s="1"/>
      <c r="Q89" s="1"/>
      <c r="R89" s="1"/>
      <c r="U89" s="1"/>
      <c r="V89" s="1"/>
      <c r="W89" s="1"/>
      <c r="Z89" s="1"/>
      <c r="AA89" s="1"/>
      <c r="AB89" s="1"/>
      <c r="AE89" s="1"/>
      <c r="AF89" s="1"/>
      <c r="AG89" s="1"/>
      <c r="AJ89" s="1"/>
      <c r="AK89" s="1"/>
      <c r="AL89" s="1"/>
      <c r="AR89" s="1"/>
      <c r="AX89" s="1"/>
      <c r="BD89" s="1"/>
      <c r="BJ89" s="1"/>
      <c r="BP89" s="1"/>
      <c r="BV89" s="1"/>
      <c r="CA89" s="1"/>
      <c r="CB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HB89" s="1"/>
      <c r="IA89" s="1"/>
      <c r="IZ89" s="1"/>
      <c r="JY89" s="1"/>
      <c r="KT89" s="933"/>
      <c r="KU89" s="933"/>
      <c r="KV89" s="933"/>
      <c r="KW89" s="933"/>
      <c r="OH89" s="1"/>
      <c r="PM89" s="933"/>
      <c r="PN89" s="933"/>
      <c r="PO89" s="933"/>
      <c r="PP89" s="933"/>
      <c r="QF89" s="1"/>
      <c r="QG89" s="1"/>
      <c r="QH89" s="1"/>
      <c r="QI89" s="1"/>
      <c r="QJ89" s="1"/>
      <c r="QK89" s="1"/>
      <c r="QL89" s="1"/>
      <c r="QM89" s="1"/>
      <c r="QN89" s="1"/>
      <c r="QO89" s="1"/>
      <c r="QP89" s="1"/>
      <c r="QQ89" s="1"/>
      <c r="QR89" s="1"/>
      <c r="QS89" s="1"/>
      <c r="QT89" s="1"/>
      <c r="QU89" s="1"/>
      <c r="QV89" s="1"/>
      <c r="QW89" s="1"/>
      <c r="QX89" s="1"/>
      <c r="QY89" s="1"/>
      <c r="QZ89" s="1"/>
      <c r="RA89" s="1"/>
      <c r="RV89" s="1"/>
      <c r="SQ89" s="1"/>
      <c r="TL89" s="1"/>
      <c r="TQ89" s="1"/>
      <c r="TV89" s="1"/>
      <c r="UA89" s="1"/>
      <c r="UF89" s="1"/>
      <c r="UK89" s="1"/>
      <c r="UP89" s="1"/>
      <c r="UU89" s="1"/>
      <c r="UZ89" s="1"/>
      <c r="VE89" s="1"/>
      <c r="VJ89" s="1"/>
      <c r="VO89" s="1"/>
      <c r="VT89" s="1"/>
      <c r="VY89" s="1"/>
      <c r="WD89" s="1"/>
      <c r="WI89" s="1"/>
      <c r="XM89" s="1"/>
      <c r="ZA89" s="1"/>
      <c r="AAK89" s="1"/>
      <c r="AAW89" s="1"/>
      <c r="ADO89" s="1"/>
      <c r="ADP89" s="1"/>
      <c r="ADQ89" s="1"/>
      <c r="ADR89" s="1"/>
      <c r="ADS89" s="1"/>
      <c r="AEI89" s="1"/>
      <c r="AEJ89" s="1"/>
      <c r="AEK89" s="1"/>
      <c r="AEL89" s="1"/>
      <c r="AEM89" s="1"/>
      <c r="AER89" s="1"/>
      <c r="AFT89" s="1"/>
      <c r="AFU89" s="1"/>
      <c r="AFV89" s="1"/>
      <c r="AFW89" s="1"/>
      <c r="AGI89" s="933"/>
      <c r="AGJ89" s="933"/>
      <c r="AGK89" s="933"/>
      <c r="AGL89" s="933"/>
      <c r="AHO89" s="933"/>
      <c r="AHP89" s="933"/>
      <c r="AHQ89" s="933"/>
      <c r="AHR89" s="1139"/>
      <c r="AHS89" s="1139"/>
      <c r="AIK89" s="1"/>
      <c r="AIS89" s="1"/>
      <c r="AIT89" s="1"/>
      <c r="AIU89" s="1"/>
      <c r="AJK89" s="1"/>
      <c r="AJL89" s="1"/>
      <c r="AJM89" s="1"/>
      <c r="AKC89" s="1"/>
      <c r="AKD89" s="1"/>
      <c r="AKE89" s="1"/>
      <c r="APK89" s="933"/>
      <c r="APL89" s="933"/>
      <c r="APM89" s="933"/>
      <c r="APN89" s="933"/>
    </row>
    <row r="90" spans="2:967 1103:1106" ht="14.25" x14ac:dyDescent="0.2">
      <c r="B90"/>
      <c r="C90" s="975"/>
      <c r="F90" s="1"/>
      <c r="G90" s="1"/>
      <c r="H90" s="1"/>
      <c r="K90" s="1"/>
      <c r="L90" s="1"/>
      <c r="M90" s="1"/>
      <c r="P90" s="1"/>
      <c r="Q90" s="1"/>
      <c r="R90" s="1"/>
      <c r="U90" s="1"/>
      <c r="V90" s="1"/>
      <c r="W90" s="1"/>
      <c r="Z90" s="1"/>
      <c r="AA90" s="1"/>
      <c r="AB90" s="1"/>
      <c r="AE90" s="1"/>
      <c r="AF90" s="1"/>
      <c r="AG90" s="1"/>
      <c r="AJ90" s="1"/>
      <c r="AK90" s="1"/>
      <c r="AL90" s="1"/>
      <c r="AR90" s="1"/>
      <c r="AX90" s="1"/>
      <c r="BD90" s="1"/>
      <c r="BJ90" s="1"/>
      <c r="BP90" s="1"/>
      <c r="BV90" s="1"/>
      <c r="CA90" s="1"/>
      <c r="CB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HB90" s="1"/>
      <c r="IA90" s="1"/>
      <c r="IZ90" s="1"/>
      <c r="JY90" s="1"/>
      <c r="KT90" s="933"/>
      <c r="KU90" s="933"/>
      <c r="KV90" s="933"/>
      <c r="KW90" s="933"/>
      <c r="OH90" s="1"/>
      <c r="PM90" s="933"/>
      <c r="PN90" s="933"/>
      <c r="PO90" s="933"/>
      <c r="PP90" s="933"/>
      <c r="QF90" s="1"/>
      <c r="QG90" s="1"/>
      <c r="QH90" s="1"/>
      <c r="QI90" s="1"/>
      <c r="QJ90" s="1"/>
      <c r="QK90" s="1"/>
      <c r="QL90" s="1"/>
      <c r="QM90" s="1"/>
      <c r="QN90" s="1"/>
      <c r="QO90" s="1"/>
      <c r="QP90" s="1"/>
      <c r="QQ90" s="1"/>
      <c r="QR90" s="1"/>
      <c r="QS90" s="1"/>
      <c r="QT90" s="1"/>
      <c r="QU90" s="1"/>
      <c r="QV90" s="1"/>
      <c r="QW90" s="1"/>
      <c r="QX90" s="1"/>
      <c r="QY90" s="1"/>
      <c r="QZ90" s="1"/>
      <c r="RA90" s="1"/>
      <c r="RV90" s="1"/>
      <c r="SQ90" s="1"/>
      <c r="TL90" s="1"/>
      <c r="TQ90" s="1"/>
      <c r="TV90" s="1"/>
      <c r="UA90" s="1"/>
      <c r="UF90" s="1"/>
      <c r="UK90" s="1"/>
      <c r="UP90" s="1"/>
      <c r="UU90" s="1"/>
      <c r="UZ90" s="1"/>
      <c r="VE90" s="1"/>
      <c r="VJ90" s="1"/>
      <c r="VO90" s="1"/>
      <c r="VT90" s="1"/>
      <c r="VY90" s="1"/>
      <c r="WD90" s="1"/>
      <c r="WI90" s="1"/>
      <c r="XM90" s="1"/>
      <c r="ZA90" s="1"/>
      <c r="AAK90" s="1"/>
      <c r="AAW90" s="1"/>
      <c r="ADO90" s="1"/>
      <c r="ADP90" s="1"/>
      <c r="ADQ90" s="1"/>
      <c r="ADR90" s="1"/>
      <c r="ADS90" s="1"/>
      <c r="AEI90" s="1"/>
      <c r="AEJ90" s="1"/>
      <c r="AEK90" s="1"/>
      <c r="AEL90" s="1"/>
      <c r="AEM90" s="1"/>
      <c r="AER90" s="1"/>
      <c r="AFT90" s="1"/>
      <c r="AFU90" s="1"/>
      <c r="AFV90" s="1"/>
      <c r="AFW90" s="1"/>
      <c r="AGI90" s="933"/>
      <c r="AGJ90" s="933"/>
      <c r="AGK90" s="933"/>
      <c r="AGL90" s="933"/>
      <c r="AHO90" s="933"/>
      <c r="AHP90" s="933"/>
      <c r="AHQ90" s="933"/>
      <c r="AHR90" s="1139"/>
      <c r="AHS90" s="1139"/>
      <c r="AIK90" s="1"/>
      <c r="AIS90" s="1"/>
      <c r="AIT90" s="1"/>
      <c r="AIU90" s="1"/>
      <c r="AJK90" s="1"/>
      <c r="AJL90" s="1"/>
      <c r="AJM90" s="1"/>
      <c r="AKC90" s="1"/>
      <c r="AKD90" s="1"/>
      <c r="AKE90" s="1"/>
      <c r="APK90" s="933"/>
      <c r="APL90" s="933"/>
      <c r="APM90" s="933"/>
      <c r="APN90" s="933"/>
    </row>
    <row r="91" spans="2:967 1103:1106" ht="14.25" x14ac:dyDescent="0.2">
      <c r="B91"/>
      <c r="C91" s="975"/>
      <c r="F91" s="1"/>
      <c r="G91" s="1"/>
      <c r="H91" s="1"/>
      <c r="K91" s="1"/>
      <c r="L91" s="1"/>
      <c r="M91" s="1"/>
      <c r="P91" s="1"/>
      <c r="Q91" s="1"/>
      <c r="R91" s="1"/>
      <c r="U91" s="1"/>
      <c r="V91" s="1"/>
      <c r="W91" s="1"/>
      <c r="Z91" s="1"/>
      <c r="AA91" s="1"/>
      <c r="AB91" s="1"/>
      <c r="AE91" s="1"/>
      <c r="AF91" s="1"/>
      <c r="AG91" s="1"/>
      <c r="AJ91" s="1"/>
      <c r="AK91" s="1"/>
      <c r="AL91" s="1"/>
      <c r="AR91" s="1"/>
      <c r="AX91" s="1"/>
      <c r="BD91" s="1"/>
      <c r="BJ91" s="1"/>
      <c r="BP91" s="1"/>
      <c r="BV91" s="1"/>
      <c r="CA91" s="1"/>
      <c r="CB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HB91" s="1"/>
      <c r="IA91" s="1"/>
      <c r="IZ91" s="1"/>
      <c r="JY91" s="1"/>
      <c r="KT91" s="933"/>
      <c r="KU91" s="933"/>
      <c r="KV91" s="933"/>
      <c r="KW91" s="933"/>
      <c r="OH91" s="1"/>
      <c r="PM91" s="933"/>
      <c r="PN91" s="933"/>
      <c r="PO91" s="933"/>
      <c r="PP91" s="933"/>
      <c r="QF91" s="1"/>
      <c r="QG91" s="1"/>
      <c r="QH91" s="1"/>
      <c r="QI91" s="1"/>
      <c r="QJ91" s="1"/>
      <c r="QK91" s="1"/>
      <c r="QL91" s="1"/>
      <c r="QM91" s="1"/>
      <c r="QN91" s="1"/>
      <c r="QO91" s="1"/>
      <c r="QP91" s="1"/>
      <c r="QQ91" s="1"/>
      <c r="QR91" s="1"/>
      <c r="QS91" s="1"/>
      <c r="QT91" s="1"/>
      <c r="QU91" s="1"/>
      <c r="QV91" s="1"/>
      <c r="QW91" s="1"/>
      <c r="QX91" s="1"/>
      <c r="QY91" s="1"/>
      <c r="QZ91" s="1"/>
      <c r="RA91" s="1"/>
      <c r="RV91" s="1"/>
      <c r="SQ91" s="1"/>
      <c r="TL91" s="1"/>
      <c r="TQ91" s="1"/>
      <c r="TV91" s="1"/>
      <c r="UA91" s="1"/>
      <c r="UF91" s="1"/>
      <c r="UK91" s="1"/>
      <c r="UP91" s="1"/>
      <c r="UU91" s="1"/>
      <c r="UZ91" s="1"/>
      <c r="VE91" s="1"/>
      <c r="VJ91" s="1"/>
      <c r="VO91" s="1"/>
      <c r="VT91" s="1"/>
      <c r="VY91" s="1"/>
      <c r="WD91" s="1"/>
      <c r="WI91" s="1"/>
      <c r="XM91" s="1"/>
      <c r="ZA91" s="1"/>
      <c r="AAK91" s="1"/>
      <c r="AAW91" s="1"/>
      <c r="ADO91" s="1"/>
      <c r="ADP91" s="1"/>
      <c r="ADQ91" s="1"/>
      <c r="ADR91" s="1"/>
      <c r="ADS91" s="1"/>
      <c r="AEI91" s="1"/>
      <c r="AEJ91" s="1"/>
      <c r="AEK91" s="1"/>
      <c r="AEL91" s="1"/>
      <c r="AEM91" s="1"/>
      <c r="AER91" s="1"/>
      <c r="AFT91" s="1"/>
      <c r="AFU91" s="1"/>
      <c r="AFV91" s="1"/>
      <c r="AFW91" s="1"/>
      <c r="AGI91" s="933"/>
      <c r="AGJ91" s="933"/>
      <c r="AGK91" s="933"/>
      <c r="AGL91" s="933"/>
      <c r="AHO91" s="933"/>
      <c r="AHP91" s="933"/>
      <c r="AHQ91" s="933"/>
      <c r="AHR91" s="1139"/>
      <c r="AHS91" s="1139"/>
      <c r="AIK91" s="1"/>
      <c r="AIS91" s="1"/>
      <c r="AIT91" s="1"/>
      <c r="AIU91" s="1"/>
      <c r="AJK91" s="1"/>
      <c r="AJL91" s="1"/>
      <c r="AJM91" s="1"/>
      <c r="AKC91" s="1"/>
      <c r="AKD91" s="1"/>
      <c r="AKE91" s="1"/>
      <c r="APK91" s="933"/>
      <c r="APL91" s="933"/>
      <c r="APM91" s="933"/>
      <c r="APN91" s="933"/>
    </row>
    <row r="92" spans="2:967 1103:1106" ht="14.25" x14ac:dyDescent="0.2">
      <c r="B92"/>
      <c r="C92" s="975"/>
      <c r="F92" s="1"/>
      <c r="G92" s="1"/>
      <c r="H92" s="1"/>
      <c r="K92" s="1"/>
      <c r="L92" s="1"/>
      <c r="M92" s="1"/>
      <c r="P92" s="1"/>
      <c r="Q92" s="1"/>
      <c r="R92" s="1"/>
      <c r="U92" s="1"/>
      <c r="V92" s="1"/>
      <c r="W92" s="1"/>
      <c r="Z92" s="1"/>
      <c r="AA92" s="1"/>
      <c r="AB92" s="1"/>
      <c r="AE92" s="1"/>
      <c r="AF92" s="1"/>
      <c r="AG92" s="1"/>
      <c r="AJ92" s="1"/>
      <c r="AK92" s="1"/>
      <c r="AL92" s="1"/>
      <c r="AR92" s="1"/>
      <c r="AX92" s="1"/>
      <c r="BD92" s="1"/>
      <c r="BJ92" s="1"/>
      <c r="BP92" s="1"/>
      <c r="BV92" s="1"/>
      <c r="CA92" s="1"/>
      <c r="CB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HB92" s="1"/>
      <c r="IA92" s="1"/>
      <c r="IZ92" s="1"/>
      <c r="JY92" s="1"/>
      <c r="KT92" s="933"/>
      <c r="KU92" s="933"/>
      <c r="KV92" s="933"/>
      <c r="KW92" s="933"/>
      <c r="OH92" s="1"/>
      <c r="PM92" s="933"/>
      <c r="PN92" s="933"/>
      <c r="PO92" s="933"/>
      <c r="PP92" s="933"/>
      <c r="QF92" s="1"/>
      <c r="QG92" s="1"/>
      <c r="QH92" s="1"/>
      <c r="QI92" s="1"/>
      <c r="QJ92" s="1"/>
      <c r="QK92" s="1"/>
      <c r="QL92" s="1"/>
      <c r="QM92" s="1"/>
      <c r="QN92" s="1"/>
      <c r="QO92" s="1"/>
      <c r="QP92" s="1"/>
      <c r="QQ92" s="1"/>
      <c r="QR92" s="1"/>
      <c r="QS92" s="1"/>
      <c r="QT92" s="1"/>
      <c r="QU92" s="1"/>
      <c r="QV92" s="1"/>
      <c r="QW92" s="1"/>
      <c r="QX92" s="1"/>
      <c r="QY92" s="1"/>
      <c r="QZ92" s="1"/>
      <c r="RA92" s="1"/>
      <c r="RV92" s="1"/>
      <c r="SQ92" s="1"/>
      <c r="TL92" s="1"/>
      <c r="TQ92" s="1"/>
      <c r="TV92" s="1"/>
      <c r="UA92" s="1"/>
      <c r="UF92" s="1"/>
      <c r="UK92" s="1"/>
      <c r="UP92" s="1"/>
      <c r="UU92" s="1"/>
      <c r="UZ92" s="1"/>
      <c r="VE92" s="1"/>
      <c r="VJ92" s="1"/>
      <c r="VO92" s="1"/>
      <c r="VT92" s="1"/>
      <c r="VY92" s="1"/>
      <c r="WD92" s="1"/>
      <c r="WI92" s="1"/>
      <c r="XM92" s="1"/>
      <c r="ZA92" s="1"/>
      <c r="AAK92" s="1"/>
      <c r="AAW92" s="1"/>
      <c r="ADO92" s="1"/>
      <c r="ADP92" s="1"/>
      <c r="ADQ92" s="1"/>
      <c r="ADR92" s="1"/>
      <c r="ADS92" s="1"/>
      <c r="AEI92" s="1"/>
      <c r="AEJ92" s="1"/>
      <c r="AEK92" s="1"/>
      <c r="AEL92" s="1"/>
      <c r="AEM92" s="1"/>
      <c r="AER92" s="1"/>
      <c r="AFT92" s="1"/>
      <c r="AFU92" s="1"/>
      <c r="AFV92" s="1"/>
      <c r="AFW92" s="1"/>
      <c r="AGI92" s="933"/>
      <c r="AGJ92" s="933"/>
      <c r="AGK92" s="933"/>
      <c r="AGL92" s="933"/>
      <c r="AHO92" s="933"/>
      <c r="AHP92" s="933"/>
      <c r="AHQ92" s="933"/>
      <c r="AHR92" s="1139"/>
      <c r="AHS92" s="1139"/>
      <c r="AIK92" s="1"/>
      <c r="AIS92" s="1"/>
      <c r="AIT92" s="1"/>
      <c r="AIU92" s="1"/>
      <c r="AJK92" s="1"/>
      <c r="AJL92" s="1"/>
      <c r="AJM92" s="1"/>
      <c r="AKC92" s="1"/>
      <c r="AKD92" s="1"/>
      <c r="AKE92" s="1"/>
      <c r="APK92" s="933"/>
      <c r="APL92" s="933"/>
      <c r="APM92" s="933"/>
      <c r="APN92" s="933"/>
    </row>
    <row r="93" spans="2:967 1103:1106" ht="14.25" x14ac:dyDescent="0.2">
      <c r="B93"/>
      <c r="C93" s="975"/>
      <c r="F93" s="1"/>
      <c r="G93" s="1"/>
      <c r="H93" s="1"/>
      <c r="K93" s="1"/>
      <c r="L93" s="1"/>
      <c r="M93" s="1"/>
      <c r="P93" s="1"/>
      <c r="Q93" s="1"/>
      <c r="R93" s="1"/>
      <c r="U93" s="1"/>
      <c r="V93" s="1"/>
      <c r="W93" s="1"/>
      <c r="Z93" s="1"/>
      <c r="AA93" s="1"/>
      <c r="AB93" s="1"/>
      <c r="AE93" s="1"/>
      <c r="AF93" s="1"/>
      <c r="AG93" s="1"/>
      <c r="AJ93" s="1"/>
      <c r="AK93" s="1"/>
      <c r="AL93" s="1"/>
      <c r="AR93" s="1"/>
      <c r="AX93" s="1"/>
      <c r="BD93" s="1"/>
      <c r="BJ93" s="1"/>
      <c r="BP93" s="1"/>
      <c r="BV93" s="1"/>
      <c r="CA93" s="1"/>
      <c r="CB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HB93" s="1"/>
      <c r="IA93" s="1"/>
      <c r="IZ93" s="1"/>
      <c r="JY93" s="1"/>
      <c r="KT93" s="933"/>
      <c r="KU93" s="933"/>
      <c r="KV93" s="933"/>
      <c r="KW93" s="933"/>
      <c r="OH93" s="1"/>
      <c r="PM93" s="933"/>
      <c r="PN93" s="933"/>
      <c r="PO93" s="933"/>
      <c r="PP93" s="933"/>
      <c r="QF93" s="1"/>
      <c r="QG93" s="1"/>
      <c r="QH93" s="1"/>
      <c r="QI93" s="1"/>
      <c r="QJ93" s="1"/>
      <c r="QK93" s="1"/>
      <c r="QL93" s="1"/>
      <c r="QM93" s="1"/>
      <c r="QN93" s="1"/>
      <c r="QO93" s="1"/>
      <c r="QP93" s="1"/>
      <c r="QQ93" s="1"/>
      <c r="QR93" s="1"/>
      <c r="QS93" s="1"/>
      <c r="QT93" s="1"/>
      <c r="QU93" s="1"/>
      <c r="QV93" s="1"/>
      <c r="QW93" s="1"/>
      <c r="QX93" s="1"/>
      <c r="QY93" s="1"/>
      <c r="QZ93" s="1"/>
      <c r="RA93" s="1"/>
      <c r="RV93" s="1"/>
      <c r="SQ93" s="1"/>
      <c r="TL93" s="1"/>
      <c r="TQ93" s="1"/>
      <c r="TV93" s="1"/>
      <c r="UA93" s="1"/>
      <c r="UF93" s="1"/>
      <c r="UK93" s="1"/>
      <c r="UP93" s="1"/>
      <c r="UU93" s="1"/>
      <c r="UZ93" s="1"/>
      <c r="VE93" s="1"/>
      <c r="VJ93" s="1"/>
      <c r="VO93" s="1"/>
      <c r="VT93" s="1"/>
      <c r="VY93" s="1"/>
      <c r="WD93" s="1"/>
      <c r="WI93" s="1"/>
      <c r="XM93" s="1"/>
      <c r="ZA93" s="1"/>
      <c r="AAK93" s="1"/>
      <c r="AAW93" s="1"/>
      <c r="ADO93" s="1"/>
      <c r="ADP93" s="1"/>
      <c r="ADQ93" s="1"/>
      <c r="ADR93" s="1"/>
      <c r="ADS93" s="1"/>
      <c r="AEI93" s="1"/>
      <c r="AEJ93" s="1"/>
      <c r="AEK93" s="1"/>
      <c r="AEL93" s="1"/>
      <c r="AEM93" s="1"/>
      <c r="AER93" s="1"/>
      <c r="AFT93" s="1"/>
      <c r="AFU93" s="1"/>
      <c r="AFV93" s="1"/>
      <c r="AFW93" s="1"/>
      <c r="AGI93" s="933"/>
      <c r="AGJ93" s="933"/>
      <c r="AGK93" s="933"/>
      <c r="AGL93" s="933"/>
      <c r="AHO93" s="933"/>
      <c r="AHP93" s="933"/>
      <c r="AHQ93" s="933"/>
      <c r="AHR93" s="1139"/>
      <c r="AHS93" s="1139"/>
      <c r="AIK93" s="1"/>
      <c r="AIS93" s="1"/>
      <c r="AIT93" s="1"/>
      <c r="AIU93" s="1"/>
      <c r="AJK93" s="1"/>
      <c r="AJL93" s="1"/>
      <c r="AJM93" s="1"/>
      <c r="AKC93" s="1"/>
      <c r="AKD93" s="1"/>
      <c r="AKE93" s="1"/>
      <c r="APK93" s="933"/>
      <c r="APL93" s="933"/>
      <c r="APM93" s="933"/>
      <c r="APN93" s="933"/>
    </row>
    <row r="94" spans="2:967 1103:1106" ht="14.25" x14ac:dyDescent="0.2">
      <c r="B94"/>
      <c r="C94" s="975"/>
      <c r="F94" s="1"/>
      <c r="G94" s="1"/>
      <c r="H94" s="1"/>
      <c r="K94" s="1"/>
      <c r="L94" s="1"/>
      <c r="M94" s="1"/>
      <c r="P94" s="1"/>
      <c r="Q94" s="1"/>
      <c r="R94" s="1"/>
      <c r="U94" s="1"/>
      <c r="V94" s="1"/>
      <c r="W94" s="1"/>
      <c r="Z94" s="1"/>
      <c r="AA94" s="1"/>
      <c r="AB94" s="1"/>
      <c r="AE94" s="1"/>
      <c r="AF94" s="1"/>
      <c r="AG94" s="1"/>
      <c r="AJ94" s="1"/>
      <c r="AK94" s="1"/>
      <c r="AL94" s="1"/>
      <c r="AR94" s="1"/>
      <c r="AX94" s="1"/>
      <c r="BD94" s="1"/>
      <c r="BJ94" s="1"/>
      <c r="BP94" s="1"/>
      <c r="BV94" s="1"/>
      <c r="CA94" s="1"/>
      <c r="CB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HB94" s="1"/>
      <c r="IA94" s="1"/>
      <c r="IZ94" s="1"/>
      <c r="JY94" s="1"/>
      <c r="KT94" s="933"/>
      <c r="KU94" s="933"/>
      <c r="KV94" s="933"/>
      <c r="KW94" s="933"/>
      <c r="OH94" s="1"/>
      <c r="PM94" s="933"/>
      <c r="PN94" s="933"/>
      <c r="PO94" s="933"/>
      <c r="PP94" s="933"/>
      <c r="QF94" s="1"/>
      <c r="QG94" s="1"/>
      <c r="QH94" s="1"/>
      <c r="QI94" s="1"/>
      <c r="QJ94" s="1"/>
      <c r="QK94" s="1"/>
      <c r="QL94" s="1"/>
      <c r="QM94" s="1"/>
      <c r="QN94" s="1"/>
      <c r="QO94" s="1"/>
      <c r="QP94" s="1"/>
      <c r="QQ94" s="1"/>
      <c r="QR94" s="1"/>
      <c r="QS94" s="1"/>
      <c r="QT94" s="1"/>
      <c r="QU94" s="1"/>
      <c r="QV94" s="1"/>
      <c r="QW94" s="1"/>
      <c r="QX94" s="1"/>
      <c r="QY94" s="1"/>
      <c r="QZ94" s="1"/>
      <c r="RA94" s="1"/>
      <c r="RV94" s="1"/>
      <c r="SQ94" s="1"/>
      <c r="TL94" s="1"/>
      <c r="TQ94" s="1"/>
      <c r="TV94" s="1"/>
      <c r="UA94" s="1"/>
      <c r="UF94" s="1"/>
      <c r="UK94" s="1"/>
      <c r="UP94" s="1"/>
      <c r="UU94" s="1"/>
      <c r="UZ94" s="1"/>
      <c r="VE94" s="1"/>
      <c r="VJ94" s="1"/>
      <c r="VO94" s="1"/>
      <c r="VT94" s="1"/>
      <c r="VY94" s="1"/>
      <c r="WD94" s="1"/>
      <c r="WI94" s="1"/>
      <c r="XM94" s="1"/>
      <c r="ZA94" s="1"/>
      <c r="AAK94" s="1"/>
      <c r="AAW94" s="1"/>
      <c r="ADO94" s="1"/>
      <c r="ADP94" s="1"/>
      <c r="ADQ94" s="1"/>
      <c r="ADR94" s="1"/>
      <c r="ADS94" s="1"/>
      <c r="AEI94" s="1"/>
      <c r="AEJ94" s="1"/>
      <c r="AEK94" s="1"/>
      <c r="AEL94" s="1"/>
      <c r="AEM94" s="1"/>
      <c r="AER94" s="1"/>
      <c r="AFT94" s="1"/>
      <c r="AFU94" s="1"/>
      <c r="AFV94" s="1"/>
      <c r="AFW94" s="1"/>
      <c r="AGI94" s="933"/>
      <c r="AGJ94" s="933"/>
      <c r="AGK94" s="933"/>
      <c r="AGL94" s="933"/>
      <c r="AHO94" s="933"/>
      <c r="AHP94" s="933"/>
      <c r="AHQ94" s="933"/>
      <c r="AHR94" s="1139"/>
      <c r="AHS94" s="1139"/>
      <c r="AIK94" s="1"/>
      <c r="AIS94" s="1"/>
      <c r="AIT94" s="1"/>
      <c r="AIU94" s="1"/>
      <c r="AJK94" s="1"/>
      <c r="AJL94" s="1"/>
      <c r="AJM94" s="1"/>
      <c r="AKC94" s="1"/>
      <c r="AKD94" s="1"/>
      <c r="AKE94" s="1"/>
      <c r="APK94" s="933"/>
      <c r="APL94" s="933"/>
      <c r="APM94" s="933"/>
      <c r="APN94" s="933"/>
    </row>
    <row r="95" spans="2:967 1103:1106" ht="14.25" x14ac:dyDescent="0.2">
      <c r="B95"/>
      <c r="C95" s="975"/>
      <c r="F95" s="1"/>
      <c r="G95" s="1"/>
      <c r="H95" s="1"/>
      <c r="K95" s="1"/>
      <c r="L95" s="1"/>
      <c r="M95" s="1"/>
      <c r="P95" s="1"/>
      <c r="Q95" s="1"/>
      <c r="R95" s="1"/>
      <c r="U95" s="1"/>
      <c r="V95" s="1"/>
      <c r="W95" s="1"/>
      <c r="Z95" s="1"/>
      <c r="AA95" s="1"/>
      <c r="AB95" s="1"/>
      <c r="AE95" s="1"/>
      <c r="AF95" s="1"/>
      <c r="AG95" s="1"/>
      <c r="AJ95" s="1"/>
      <c r="AK95" s="1"/>
      <c r="AL95" s="1"/>
      <c r="AR95" s="1"/>
      <c r="AX95" s="1"/>
      <c r="BD95" s="1"/>
      <c r="BJ95" s="1"/>
      <c r="BP95" s="1"/>
      <c r="BV95" s="1"/>
      <c r="CA95" s="1"/>
      <c r="CB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HB95" s="1"/>
      <c r="IA95" s="1"/>
      <c r="IZ95" s="1"/>
      <c r="JY95" s="1"/>
      <c r="KT95" s="933"/>
      <c r="KU95" s="933"/>
      <c r="KV95" s="933"/>
      <c r="KW95" s="933"/>
      <c r="OH95" s="1"/>
      <c r="PM95" s="933"/>
      <c r="PN95" s="933"/>
      <c r="PO95" s="933"/>
      <c r="PP95" s="933"/>
      <c r="QF95" s="1"/>
      <c r="QG95" s="1"/>
      <c r="QH95" s="1"/>
      <c r="QI95" s="1"/>
      <c r="QJ95" s="1"/>
      <c r="QK95" s="1"/>
      <c r="QL95" s="1"/>
      <c r="QM95" s="1"/>
      <c r="QN95" s="1"/>
      <c r="QO95" s="1"/>
      <c r="QP95" s="1"/>
      <c r="QQ95" s="1"/>
      <c r="QR95" s="1"/>
      <c r="QS95" s="1"/>
      <c r="QT95" s="1"/>
      <c r="QU95" s="1"/>
      <c r="QV95" s="1"/>
      <c r="QW95" s="1"/>
      <c r="QX95" s="1"/>
      <c r="QY95" s="1"/>
      <c r="QZ95" s="1"/>
      <c r="RA95" s="1"/>
      <c r="RV95" s="1"/>
      <c r="SQ95" s="1"/>
      <c r="TL95" s="1"/>
      <c r="TQ95" s="1"/>
      <c r="TV95" s="1"/>
      <c r="UA95" s="1"/>
      <c r="UF95" s="1"/>
      <c r="UK95" s="1"/>
      <c r="UP95" s="1"/>
      <c r="UU95" s="1"/>
      <c r="UZ95" s="1"/>
      <c r="VE95" s="1"/>
      <c r="VJ95" s="1"/>
      <c r="VO95" s="1"/>
      <c r="VT95" s="1"/>
      <c r="VY95" s="1"/>
      <c r="WD95" s="1"/>
      <c r="WI95" s="1"/>
      <c r="XM95" s="1"/>
      <c r="ZA95" s="1"/>
      <c r="AAK95" s="1"/>
      <c r="AAW95" s="1"/>
      <c r="ADO95" s="1"/>
      <c r="ADP95" s="1"/>
      <c r="ADQ95" s="1"/>
      <c r="ADR95" s="1"/>
      <c r="ADS95" s="1"/>
      <c r="AEI95" s="1"/>
      <c r="AEJ95" s="1"/>
      <c r="AEK95" s="1"/>
      <c r="AEL95" s="1"/>
      <c r="AEM95" s="1"/>
      <c r="AER95" s="1"/>
      <c r="AFT95" s="1"/>
      <c r="AFU95" s="1"/>
      <c r="AFV95" s="1"/>
      <c r="AFW95" s="1"/>
      <c r="AGI95" s="933"/>
      <c r="AGJ95" s="933"/>
      <c r="AGK95" s="933"/>
      <c r="AGL95" s="933"/>
      <c r="AHO95" s="933"/>
      <c r="AHP95" s="933"/>
      <c r="AHQ95" s="933"/>
      <c r="AHR95" s="1139"/>
      <c r="AHS95" s="1139"/>
      <c r="AIK95" s="1"/>
      <c r="AIS95" s="1"/>
      <c r="AIT95" s="1"/>
      <c r="AIU95" s="1"/>
      <c r="AJK95" s="1"/>
      <c r="AJL95" s="1"/>
      <c r="AJM95" s="1"/>
      <c r="AKC95" s="1"/>
      <c r="AKD95" s="1"/>
      <c r="AKE95" s="1"/>
      <c r="APK95" s="933"/>
      <c r="APL95" s="933"/>
      <c r="APM95" s="933"/>
      <c r="APN95" s="933"/>
    </row>
    <row r="96" spans="2:967 1103:1106" ht="14.25" x14ac:dyDescent="0.2">
      <c r="B96"/>
      <c r="C96" s="975"/>
      <c r="F96" s="1"/>
      <c r="G96" s="1"/>
      <c r="H96" s="1"/>
      <c r="K96" s="1"/>
      <c r="L96" s="1"/>
      <c r="M96" s="1"/>
      <c r="P96" s="1"/>
      <c r="Q96" s="1"/>
      <c r="R96" s="1"/>
      <c r="U96" s="1"/>
      <c r="V96" s="1"/>
      <c r="W96" s="1"/>
      <c r="Z96" s="1"/>
      <c r="AA96" s="1"/>
      <c r="AB96" s="1"/>
      <c r="AE96" s="1"/>
      <c r="AF96" s="1"/>
      <c r="AG96" s="1"/>
      <c r="AJ96" s="1"/>
      <c r="AK96" s="1"/>
      <c r="AL96" s="1"/>
      <c r="AR96" s="1"/>
      <c r="AX96" s="1"/>
      <c r="BD96" s="1"/>
      <c r="BJ96" s="1"/>
      <c r="BP96" s="1"/>
      <c r="BV96" s="1"/>
      <c r="CA96" s="1"/>
      <c r="CB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HB96" s="1"/>
      <c r="IA96" s="1"/>
      <c r="IZ96" s="1"/>
      <c r="JY96" s="1"/>
      <c r="KT96" s="933"/>
      <c r="KU96" s="933"/>
      <c r="KV96" s="933"/>
      <c r="KW96" s="933"/>
      <c r="OH96" s="1"/>
      <c r="PM96" s="933"/>
      <c r="PN96" s="933"/>
      <c r="PO96" s="933"/>
      <c r="PP96" s="933"/>
      <c r="QF96" s="1"/>
      <c r="QG96" s="1"/>
      <c r="QH96" s="1"/>
      <c r="QI96" s="1"/>
      <c r="QJ96" s="1"/>
      <c r="QK96" s="1"/>
      <c r="QL96" s="1"/>
      <c r="QM96" s="1"/>
      <c r="QN96" s="1"/>
      <c r="QO96" s="1"/>
      <c r="QP96" s="1"/>
      <c r="QQ96" s="1"/>
      <c r="QR96" s="1"/>
      <c r="QS96" s="1"/>
      <c r="QT96" s="1"/>
      <c r="QU96" s="1"/>
      <c r="QV96" s="1"/>
      <c r="QW96" s="1"/>
      <c r="QX96" s="1"/>
      <c r="QY96" s="1"/>
      <c r="QZ96" s="1"/>
      <c r="RA96" s="1"/>
      <c r="RV96" s="1"/>
      <c r="SQ96" s="1"/>
      <c r="TL96" s="1"/>
      <c r="TQ96" s="1"/>
      <c r="TV96" s="1"/>
      <c r="UA96" s="1"/>
      <c r="UF96" s="1"/>
      <c r="UK96" s="1"/>
      <c r="UP96" s="1"/>
      <c r="UU96" s="1"/>
      <c r="UZ96" s="1"/>
      <c r="VE96" s="1"/>
      <c r="VJ96" s="1"/>
      <c r="VO96" s="1"/>
      <c r="VT96" s="1"/>
      <c r="VY96" s="1"/>
      <c r="WD96" s="1"/>
      <c r="WI96" s="1"/>
      <c r="XM96" s="1"/>
      <c r="ZA96" s="1"/>
      <c r="AAK96" s="1"/>
      <c r="AAW96" s="1"/>
      <c r="ADO96" s="1"/>
      <c r="ADP96" s="1"/>
      <c r="ADQ96" s="1"/>
      <c r="ADR96" s="1"/>
      <c r="ADS96" s="1"/>
      <c r="AEI96" s="1"/>
      <c r="AEJ96" s="1"/>
      <c r="AEK96" s="1"/>
      <c r="AEL96" s="1"/>
      <c r="AEM96" s="1"/>
      <c r="AER96" s="1"/>
      <c r="AFT96" s="1"/>
      <c r="AFU96" s="1"/>
      <c r="AFV96" s="1"/>
      <c r="AFW96" s="1"/>
      <c r="AGI96" s="933"/>
      <c r="AGJ96" s="933"/>
      <c r="AGK96" s="933"/>
      <c r="AGL96" s="933"/>
      <c r="AHO96" s="933"/>
      <c r="AHP96" s="933"/>
      <c r="AHQ96" s="933"/>
      <c r="AHR96" s="1139"/>
      <c r="AHS96" s="1139"/>
      <c r="AIK96" s="1"/>
      <c r="AIS96" s="1"/>
      <c r="AIT96" s="1"/>
      <c r="AIU96" s="1"/>
      <c r="AJK96" s="1"/>
      <c r="AJL96" s="1"/>
      <c r="AJM96" s="1"/>
      <c r="AKC96" s="1"/>
      <c r="AKD96" s="1"/>
      <c r="AKE96" s="1"/>
      <c r="APK96" s="933"/>
      <c r="APL96" s="933"/>
      <c r="APM96" s="933"/>
      <c r="APN96" s="933"/>
    </row>
    <row r="97" spans="2:967 1103:1106" ht="14.25" x14ac:dyDescent="0.2">
      <c r="B97"/>
      <c r="C97" s="975"/>
      <c r="F97" s="1"/>
      <c r="G97" s="1"/>
      <c r="H97" s="1"/>
      <c r="K97" s="1"/>
      <c r="L97" s="1"/>
      <c r="M97" s="1"/>
      <c r="P97" s="1"/>
      <c r="Q97" s="1"/>
      <c r="R97" s="1"/>
      <c r="U97" s="1"/>
      <c r="V97" s="1"/>
      <c r="W97" s="1"/>
      <c r="Z97" s="1"/>
      <c r="AA97" s="1"/>
      <c r="AB97" s="1"/>
      <c r="AE97" s="1"/>
      <c r="AF97" s="1"/>
      <c r="AG97" s="1"/>
      <c r="AJ97" s="1"/>
      <c r="AK97" s="1"/>
      <c r="AL97" s="1"/>
      <c r="AR97" s="1"/>
      <c r="AX97" s="1"/>
      <c r="BD97" s="1"/>
      <c r="BJ97" s="1"/>
      <c r="BP97" s="1"/>
      <c r="BV97" s="1"/>
      <c r="CA97" s="1"/>
      <c r="CB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HB97" s="1"/>
      <c r="IA97" s="1"/>
      <c r="IZ97" s="1"/>
      <c r="JY97" s="1"/>
      <c r="KT97" s="933"/>
      <c r="KU97" s="933"/>
      <c r="KV97" s="933"/>
      <c r="KW97" s="933"/>
      <c r="OH97" s="1"/>
      <c r="PM97" s="933"/>
      <c r="PN97" s="933"/>
      <c r="PO97" s="933"/>
      <c r="PP97" s="933"/>
      <c r="QF97" s="1"/>
      <c r="QG97" s="1"/>
      <c r="QH97" s="1"/>
      <c r="QI97" s="1"/>
      <c r="QJ97" s="1"/>
      <c r="QK97" s="1"/>
      <c r="QL97" s="1"/>
      <c r="QM97" s="1"/>
      <c r="QN97" s="1"/>
      <c r="QO97" s="1"/>
      <c r="QP97" s="1"/>
      <c r="QQ97" s="1"/>
      <c r="QR97" s="1"/>
      <c r="QS97" s="1"/>
      <c r="QT97" s="1"/>
      <c r="QU97" s="1"/>
      <c r="QV97" s="1"/>
      <c r="QW97" s="1"/>
      <c r="QX97" s="1"/>
      <c r="QY97" s="1"/>
      <c r="QZ97" s="1"/>
      <c r="RA97" s="1"/>
      <c r="RV97" s="1"/>
      <c r="SQ97" s="1"/>
      <c r="TL97" s="1"/>
      <c r="TQ97" s="1"/>
      <c r="TV97" s="1"/>
      <c r="UA97" s="1"/>
      <c r="UF97" s="1"/>
      <c r="UK97" s="1"/>
      <c r="UP97" s="1"/>
      <c r="UU97" s="1"/>
      <c r="UZ97" s="1"/>
      <c r="VE97" s="1"/>
      <c r="VJ97" s="1"/>
      <c r="VO97" s="1"/>
      <c r="VT97" s="1"/>
      <c r="VY97" s="1"/>
      <c r="WD97" s="1"/>
      <c r="WI97" s="1"/>
      <c r="XM97" s="1"/>
      <c r="ZA97" s="1"/>
      <c r="AAK97" s="1"/>
      <c r="AAW97" s="1"/>
      <c r="ADO97" s="1"/>
      <c r="ADP97" s="1"/>
      <c r="ADQ97" s="1"/>
      <c r="ADR97" s="1"/>
      <c r="ADS97" s="1"/>
      <c r="AEI97" s="1"/>
      <c r="AEJ97" s="1"/>
      <c r="AEK97" s="1"/>
      <c r="AEL97" s="1"/>
      <c r="AEM97" s="1"/>
      <c r="AER97" s="1"/>
      <c r="AFT97" s="1"/>
      <c r="AFU97" s="1"/>
      <c r="AFV97" s="1"/>
      <c r="AFW97" s="1"/>
      <c r="AGI97" s="933"/>
      <c r="AGJ97" s="933"/>
      <c r="AGK97" s="933"/>
      <c r="AGL97" s="933"/>
      <c r="AHO97" s="933"/>
      <c r="AHP97" s="933"/>
      <c r="AHQ97" s="933"/>
      <c r="AHR97" s="1139"/>
      <c r="AHS97" s="1139"/>
      <c r="AIK97" s="1"/>
      <c r="AIS97" s="1"/>
      <c r="AIT97" s="1"/>
      <c r="AIU97" s="1"/>
      <c r="AJK97" s="1"/>
      <c r="AJL97" s="1"/>
      <c r="AJM97" s="1"/>
      <c r="AKC97" s="1"/>
      <c r="AKD97" s="1"/>
      <c r="AKE97" s="1"/>
      <c r="APK97" s="933"/>
      <c r="APL97" s="933"/>
      <c r="APM97" s="933"/>
      <c r="APN97" s="933"/>
    </row>
    <row r="98" spans="2:967 1103:1106" ht="14.25" x14ac:dyDescent="0.2">
      <c r="B98"/>
      <c r="C98" s="975"/>
      <c r="F98" s="1"/>
      <c r="G98" s="1"/>
      <c r="H98" s="1"/>
      <c r="K98" s="1"/>
      <c r="L98" s="1"/>
      <c r="M98" s="1"/>
      <c r="P98" s="1"/>
      <c r="Q98" s="1"/>
      <c r="R98" s="1"/>
      <c r="U98" s="1"/>
      <c r="V98" s="1"/>
      <c r="W98" s="1"/>
      <c r="Z98" s="1"/>
      <c r="AA98" s="1"/>
      <c r="AB98" s="1"/>
      <c r="AE98" s="1"/>
      <c r="AF98" s="1"/>
      <c r="AG98" s="1"/>
      <c r="AJ98" s="1"/>
      <c r="AK98" s="1"/>
      <c r="AL98" s="1"/>
      <c r="AR98" s="1"/>
      <c r="AX98" s="1"/>
      <c r="BD98" s="1"/>
      <c r="BJ98" s="1"/>
      <c r="BP98" s="1"/>
      <c r="BV98" s="1"/>
      <c r="CA98" s="1"/>
      <c r="CB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HB98" s="1"/>
      <c r="IA98" s="1"/>
      <c r="IZ98" s="1"/>
      <c r="JY98" s="1"/>
      <c r="KT98" s="933"/>
      <c r="KU98" s="933"/>
      <c r="KV98" s="933"/>
      <c r="KW98" s="933"/>
      <c r="OH98" s="1"/>
      <c r="PM98" s="933"/>
      <c r="PN98" s="933"/>
      <c r="PO98" s="933"/>
      <c r="PP98" s="933"/>
      <c r="QF98" s="1"/>
      <c r="QG98" s="1"/>
      <c r="QH98" s="1"/>
      <c r="QI98" s="1"/>
      <c r="QJ98" s="1"/>
      <c r="QK98" s="1"/>
      <c r="QL98" s="1"/>
      <c r="QM98" s="1"/>
      <c r="QN98" s="1"/>
      <c r="QO98" s="1"/>
      <c r="QP98" s="1"/>
      <c r="QQ98" s="1"/>
      <c r="QR98" s="1"/>
      <c r="QS98" s="1"/>
      <c r="QT98" s="1"/>
      <c r="QU98" s="1"/>
      <c r="QV98" s="1"/>
      <c r="QW98" s="1"/>
      <c r="QX98" s="1"/>
      <c r="QY98" s="1"/>
      <c r="QZ98" s="1"/>
      <c r="RA98" s="1"/>
      <c r="RV98" s="1"/>
      <c r="SQ98" s="1"/>
      <c r="TL98" s="1"/>
      <c r="TQ98" s="1"/>
      <c r="TV98" s="1"/>
      <c r="UA98" s="1"/>
      <c r="UF98" s="1"/>
      <c r="UK98" s="1"/>
      <c r="UP98" s="1"/>
      <c r="UU98" s="1"/>
      <c r="UZ98" s="1"/>
      <c r="VE98" s="1"/>
      <c r="VJ98" s="1"/>
      <c r="VO98" s="1"/>
      <c r="VT98" s="1"/>
      <c r="VY98" s="1"/>
      <c r="WD98" s="1"/>
      <c r="WI98" s="1"/>
      <c r="XM98" s="1"/>
      <c r="ZA98" s="1"/>
      <c r="AAK98" s="1"/>
      <c r="AAW98" s="1"/>
      <c r="ADO98" s="1"/>
      <c r="ADP98" s="1"/>
      <c r="ADQ98" s="1"/>
      <c r="ADR98" s="1"/>
      <c r="ADS98" s="1"/>
      <c r="AEI98" s="1"/>
      <c r="AEJ98" s="1"/>
      <c r="AEK98" s="1"/>
      <c r="AEL98" s="1"/>
      <c r="AEM98" s="1"/>
      <c r="AER98" s="1"/>
      <c r="AFT98" s="1"/>
      <c r="AFU98" s="1"/>
      <c r="AFV98" s="1"/>
      <c r="AFW98" s="1"/>
      <c r="AGI98" s="933"/>
      <c r="AGJ98" s="933"/>
      <c r="AGK98" s="933"/>
      <c r="AGL98" s="933"/>
      <c r="AHO98" s="933"/>
      <c r="AHP98" s="933"/>
      <c r="AHQ98" s="933"/>
      <c r="AHR98" s="1139"/>
      <c r="AHS98" s="1139"/>
      <c r="AIK98" s="1"/>
      <c r="AIS98" s="1"/>
      <c r="AIT98" s="1"/>
      <c r="AIU98" s="1"/>
      <c r="AJK98" s="1"/>
      <c r="AJL98" s="1"/>
      <c r="AJM98" s="1"/>
      <c r="AKC98" s="1"/>
      <c r="AKD98" s="1"/>
      <c r="AKE98" s="1"/>
      <c r="APK98" s="933"/>
      <c r="APL98" s="933"/>
      <c r="APM98" s="933"/>
      <c r="APN98" s="933"/>
    </row>
    <row r="99" spans="2:967 1103:1106" ht="14.25" x14ac:dyDescent="0.2">
      <c r="B99"/>
      <c r="C99" s="975"/>
      <c r="F99" s="1"/>
      <c r="G99" s="1"/>
      <c r="H99" s="1"/>
      <c r="K99" s="1"/>
      <c r="L99" s="1"/>
      <c r="M99" s="1"/>
      <c r="P99" s="1"/>
      <c r="Q99" s="1"/>
      <c r="R99" s="1"/>
      <c r="U99" s="1"/>
      <c r="V99" s="1"/>
      <c r="W99" s="1"/>
      <c r="Z99" s="1"/>
      <c r="AA99" s="1"/>
      <c r="AB99" s="1"/>
      <c r="AE99" s="1"/>
      <c r="AF99" s="1"/>
      <c r="AG99" s="1"/>
      <c r="AJ99" s="1"/>
      <c r="AK99" s="1"/>
      <c r="AL99" s="1"/>
      <c r="AR99" s="1"/>
      <c r="AX99" s="1"/>
      <c r="BD99" s="1"/>
      <c r="BJ99" s="1"/>
      <c r="BP99" s="1"/>
      <c r="BV99" s="1"/>
      <c r="CA99" s="1"/>
      <c r="CB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HB99" s="1"/>
      <c r="IA99" s="1"/>
      <c r="IZ99" s="1"/>
      <c r="JY99" s="1"/>
      <c r="KT99" s="933"/>
      <c r="KU99" s="933"/>
      <c r="KV99" s="933"/>
      <c r="KW99" s="933"/>
      <c r="OH99" s="1"/>
      <c r="PM99" s="933"/>
      <c r="PN99" s="933"/>
      <c r="PO99" s="933"/>
      <c r="PP99" s="933"/>
      <c r="QF99" s="1"/>
      <c r="QG99" s="1"/>
      <c r="QH99" s="1"/>
      <c r="QI99" s="1"/>
      <c r="QJ99" s="1"/>
      <c r="QK99" s="1"/>
      <c r="QL99" s="1"/>
      <c r="QM99" s="1"/>
      <c r="QN99" s="1"/>
      <c r="QO99" s="1"/>
      <c r="QP99" s="1"/>
      <c r="QQ99" s="1"/>
      <c r="QR99" s="1"/>
      <c r="QS99" s="1"/>
      <c r="QT99" s="1"/>
      <c r="QU99" s="1"/>
      <c r="QV99" s="1"/>
      <c r="QW99" s="1"/>
      <c r="QX99" s="1"/>
      <c r="QY99" s="1"/>
      <c r="QZ99" s="1"/>
      <c r="RA99" s="1"/>
      <c r="RV99" s="1"/>
      <c r="SQ99" s="1"/>
      <c r="TL99" s="1"/>
      <c r="TQ99" s="1"/>
      <c r="TV99" s="1"/>
      <c r="UA99" s="1"/>
      <c r="UF99" s="1"/>
      <c r="UK99" s="1"/>
      <c r="UP99" s="1"/>
      <c r="UU99" s="1"/>
      <c r="UZ99" s="1"/>
      <c r="VE99" s="1"/>
      <c r="VJ99" s="1"/>
      <c r="VO99" s="1"/>
      <c r="VT99" s="1"/>
      <c r="VY99" s="1"/>
      <c r="WD99" s="1"/>
      <c r="WI99" s="1"/>
      <c r="XM99" s="1"/>
      <c r="ZA99" s="1"/>
      <c r="AAK99" s="1"/>
      <c r="AAW99" s="1"/>
      <c r="ADO99" s="1"/>
      <c r="ADP99" s="1"/>
      <c r="ADQ99" s="1"/>
      <c r="ADR99" s="1"/>
      <c r="ADS99" s="1"/>
      <c r="AEI99" s="1"/>
      <c r="AEJ99" s="1"/>
      <c r="AEK99" s="1"/>
      <c r="AEL99" s="1"/>
      <c r="AEM99" s="1"/>
      <c r="AER99" s="1"/>
      <c r="AFT99" s="1"/>
      <c r="AFU99" s="1"/>
      <c r="AFV99" s="1"/>
      <c r="AFW99" s="1"/>
      <c r="AGI99" s="933"/>
      <c r="AGJ99" s="933"/>
      <c r="AGK99" s="933"/>
      <c r="AGL99" s="933"/>
      <c r="AHO99" s="933"/>
      <c r="AHP99" s="933"/>
      <c r="AHQ99" s="933"/>
      <c r="AHR99" s="1139"/>
      <c r="AHS99" s="1139"/>
      <c r="AIK99" s="1"/>
      <c r="AIS99" s="1"/>
      <c r="AIT99" s="1"/>
      <c r="AIU99" s="1"/>
      <c r="AJK99" s="1"/>
      <c r="AJL99" s="1"/>
      <c r="AJM99" s="1"/>
      <c r="AKC99" s="1"/>
      <c r="AKD99" s="1"/>
      <c r="AKE99" s="1"/>
      <c r="APK99" s="933"/>
      <c r="APL99" s="933"/>
      <c r="APM99" s="933"/>
      <c r="APN99" s="933"/>
    </row>
    <row r="100" spans="2:967 1103:1106" ht="14.25" x14ac:dyDescent="0.2">
      <c r="B100"/>
      <c r="C100" s="975"/>
      <c r="F100" s="1"/>
      <c r="G100" s="1"/>
      <c r="H100" s="1"/>
      <c r="K100" s="1"/>
      <c r="L100" s="1"/>
      <c r="M100" s="1"/>
      <c r="P100" s="1"/>
      <c r="Q100" s="1"/>
      <c r="R100" s="1"/>
      <c r="U100" s="1"/>
      <c r="V100" s="1"/>
      <c r="W100" s="1"/>
      <c r="Z100" s="1"/>
      <c r="AA100" s="1"/>
      <c r="AB100" s="1"/>
      <c r="AE100" s="1"/>
      <c r="AF100" s="1"/>
      <c r="AG100" s="1"/>
      <c r="AJ100" s="1"/>
      <c r="AK100" s="1"/>
      <c r="AL100" s="1"/>
      <c r="AR100" s="1"/>
      <c r="AX100" s="1"/>
      <c r="BD100" s="1"/>
      <c r="BJ100" s="1"/>
      <c r="BP100" s="1"/>
      <c r="BV100" s="1"/>
      <c r="CA100" s="1"/>
      <c r="CB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HB100" s="1"/>
      <c r="IA100" s="1"/>
      <c r="IZ100" s="1"/>
      <c r="JY100" s="1"/>
      <c r="KT100" s="933"/>
      <c r="KU100" s="933"/>
      <c r="KV100" s="933"/>
      <c r="KW100" s="933"/>
      <c r="OH100" s="1"/>
      <c r="PM100" s="933"/>
      <c r="PN100" s="933"/>
      <c r="PO100" s="933"/>
      <c r="PP100" s="933"/>
      <c r="QF100" s="1"/>
      <c r="QG100" s="1"/>
      <c r="QH100" s="1"/>
      <c r="QI100" s="1"/>
      <c r="QJ100" s="1"/>
      <c r="QK100" s="1"/>
      <c r="QL100" s="1"/>
      <c r="QM100" s="1"/>
      <c r="QN100" s="1"/>
      <c r="QO100" s="1"/>
      <c r="QP100" s="1"/>
      <c r="QQ100" s="1"/>
      <c r="QR100" s="1"/>
      <c r="QS100" s="1"/>
      <c r="QT100" s="1"/>
      <c r="QU100" s="1"/>
      <c r="QV100" s="1"/>
      <c r="QW100" s="1"/>
      <c r="QX100" s="1"/>
      <c r="QY100" s="1"/>
      <c r="QZ100" s="1"/>
      <c r="RA100" s="1"/>
      <c r="RV100" s="1"/>
      <c r="SQ100" s="1"/>
      <c r="TL100" s="1"/>
      <c r="TQ100" s="1"/>
      <c r="TV100" s="1"/>
      <c r="UA100" s="1"/>
      <c r="UF100" s="1"/>
      <c r="UK100" s="1"/>
      <c r="UP100" s="1"/>
      <c r="UU100" s="1"/>
      <c r="UZ100" s="1"/>
      <c r="VE100" s="1"/>
      <c r="VJ100" s="1"/>
      <c r="VO100" s="1"/>
      <c r="VT100" s="1"/>
      <c r="VY100" s="1"/>
      <c r="WD100" s="1"/>
      <c r="WI100" s="1"/>
      <c r="XM100" s="1"/>
      <c r="ZA100" s="1"/>
      <c r="AAK100" s="1"/>
      <c r="AAW100" s="1"/>
      <c r="ADO100" s="1"/>
      <c r="ADP100" s="1"/>
      <c r="ADQ100" s="1"/>
      <c r="ADR100" s="1"/>
      <c r="ADS100" s="1"/>
      <c r="AEI100" s="1"/>
      <c r="AEJ100" s="1"/>
      <c r="AEK100" s="1"/>
      <c r="AEL100" s="1"/>
      <c r="AEM100" s="1"/>
      <c r="AER100" s="1"/>
      <c r="AFT100" s="1"/>
      <c r="AFU100" s="1"/>
      <c r="AFV100" s="1"/>
      <c r="AFW100" s="1"/>
      <c r="AGI100" s="933"/>
      <c r="AGJ100" s="933"/>
      <c r="AGK100" s="933"/>
      <c r="AGL100" s="933"/>
      <c r="AHO100" s="933"/>
      <c r="AHP100" s="933"/>
      <c r="AHQ100" s="933"/>
      <c r="AHR100" s="1139"/>
      <c r="AHS100" s="1139"/>
      <c r="AIK100" s="1"/>
      <c r="AIS100" s="1"/>
      <c r="AIT100" s="1"/>
      <c r="AIU100" s="1"/>
      <c r="AJK100" s="1"/>
      <c r="AJL100" s="1"/>
      <c r="AJM100" s="1"/>
      <c r="AKC100" s="1"/>
      <c r="AKD100" s="1"/>
      <c r="AKE100" s="1"/>
      <c r="APK100" s="933"/>
      <c r="APL100" s="933"/>
      <c r="APM100" s="933"/>
      <c r="APN100" s="933"/>
    </row>
    <row r="101" spans="2:967 1103:1106" ht="14.25" x14ac:dyDescent="0.2">
      <c r="B101"/>
      <c r="C101" s="975"/>
      <c r="F101" s="1"/>
      <c r="G101" s="1"/>
      <c r="H101" s="1"/>
      <c r="K101" s="1"/>
      <c r="L101" s="1"/>
      <c r="M101" s="1"/>
      <c r="P101" s="1"/>
      <c r="Q101" s="1"/>
      <c r="R101" s="1"/>
      <c r="U101" s="1"/>
      <c r="V101" s="1"/>
      <c r="W101" s="1"/>
      <c r="Z101" s="1"/>
      <c r="AA101" s="1"/>
      <c r="AB101" s="1"/>
      <c r="AE101" s="1"/>
      <c r="AF101" s="1"/>
      <c r="AG101" s="1"/>
      <c r="AJ101" s="1"/>
      <c r="AK101" s="1"/>
      <c r="AL101" s="1"/>
      <c r="AR101" s="1"/>
      <c r="AX101" s="1"/>
      <c r="BD101" s="1"/>
      <c r="BJ101" s="1"/>
      <c r="BP101" s="1"/>
      <c r="BV101" s="1"/>
      <c r="CA101" s="1"/>
      <c r="CB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HB101" s="1"/>
      <c r="IA101" s="1"/>
      <c r="IZ101" s="1"/>
      <c r="JY101" s="1"/>
      <c r="KT101" s="933"/>
      <c r="KU101" s="933"/>
      <c r="KV101" s="933"/>
      <c r="KW101" s="933"/>
      <c r="OH101" s="1"/>
      <c r="PM101" s="933"/>
      <c r="PN101" s="933"/>
      <c r="PO101" s="933"/>
      <c r="PP101" s="933"/>
      <c r="QF101" s="1"/>
      <c r="QG101" s="1"/>
      <c r="QH101" s="1"/>
      <c r="QI101" s="1"/>
      <c r="QJ101" s="1"/>
      <c r="QK101" s="1"/>
      <c r="QL101" s="1"/>
      <c r="QM101" s="1"/>
      <c r="QN101" s="1"/>
      <c r="QO101" s="1"/>
      <c r="QP101" s="1"/>
      <c r="QQ101" s="1"/>
      <c r="QR101" s="1"/>
      <c r="QS101" s="1"/>
      <c r="QT101" s="1"/>
      <c r="QU101" s="1"/>
      <c r="QV101" s="1"/>
      <c r="QW101" s="1"/>
      <c r="QX101" s="1"/>
      <c r="QY101" s="1"/>
      <c r="QZ101" s="1"/>
      <c r="RA101" s="1"/>
      <c r="RV101" s="1"/>
      <c r="SQ101" s="1"/>
      <c r="TL101" s="1"/>
      <c r="TQ101" s="1"/>
      <c r="TV101" s="1"/>
      <c r="UA101" s="1"/>
      <c r="UF101" s="1"/>
      <c r="UK101" s="1"/>
      <c r="UP101" s="1"/>
      <c r="UU101" s="1"/>
      <c r="UZ101" s="1"/>
      <c r="VE101" s="1"/>
      <c r="VJ101" s="1"/>
      <c r="VO101" s="1"/>
      <c r="VT101" s="1"/>
      <c r="VY101" s="1"/>
      <c r="WD101" s="1"/>
      <c r="WI101" s="1"/>
      <c r="XM101" s="1"/>
      <c r="ZA101" s="1"/>
      <c r="AAK101" s="1"/>
      <c r="AAW101" s="1"/>
      <c r="ADO101" s="1"/>
      <c r="ADP101" s="1"/>
      <c r="ADQ101" s="1"/>
      <c r="ADR101" s="1"/>
      <c r="ADS101" s="1"/>
      <c r="AEI101" s="1"/>
      <c r="AEJ101" s="1"/>
      <c r="AEK101" s="1"/>
      <c r="AEL101" s="1"/>
      <c r="AEM101" s="1"/>
      <c r="AER101" s="1"/>
      <c r="AFT101" s="1"/>
      <c r="AFU101" s="1"/>
      <c r="AFV101" s="1"/>
      <c r="AFW101" s="1"/>
      <c r="AGI101" s="933"/>
      <c r="AGJ101" s="933"/>
      <c r="AGK101" s="933"/>
      <c r="AGL101" s="933"/>
      <c r="AHO101" s="933"/>
      <c r="AHP101" s="933"/>
      <c r="AHQ101" s="933"/>
      <c r="AHR101" s="1139"/>
      <c r="AHS101" s="1139"/>
      <c r="AIK101" s="1"/>
      <c r="AIS101" s="1"/>
      <c r="AIT101" s="1"/>
      <c r="AIU101" s="1"/>
      <c r="AJK101" s="1"/>
      <c r="AJL101" s="1"/>
      <c r="AJM101" s="1"/>
      <c r="AKC101" s="1"/>
      <c r="AKD101" s="1"/>
      <c r="AKE101" s="1"/>
      <c r="APK101" s="933"/>
      <c r="APL101" s="933"/>
      <c r="APM101" s="933"/>
      <c r="APN101" s="933"/>
    </row>
    <row r="102" spans="2:967 1103:1106" ht="14.25" x14ac:dyDescent="0.2">
      <c r="B102"/>
      <c r="C102" s="975"/>
      <c r="F102" s="1"/>
      <c r="G102" s="1"/>
      <c r="H102" s="1"/>
      <c r="K102" s="1"/>
      <c r="L102" s="1"/>
      <c r="M102" s="1"/>
      <c r="P102" s="1"/>
      <c r="Q102" s="1"/>
      <c r="R102" s="1"/>
      <c r="U102" s="1"/>
      <c r="V102" s="1"/>
      <c r="W102" s="1"/>
      <c r="Z102" s="1"/>
      <c r="AA102" s="1"/>
      <c r="AB102" s="1"/>
      <c r="AE102" s="1"/>
      <c r="AF102" s="1"/>
      <c r="AG102" s="1"/>
      <c r="AJ102" s="1"/>
      <c r="AK102" s="1"/>
      <c r="AL102" s="1"/>
      <c r="AR102" s="1"/>
      <c r="AX102" s="1"/>
      <c r="BD102" s="1"/>
      <c r="BJ102" s="1"/>
      <c r="BP102" s="1"/>
      <c r="BV102" s="1"/>
      <c r="CA102" s="1"/>
      <c r="CB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HB102" s="1"/>
      <c r="IA102" s="1"/>
      <c r="IZ102" s="1"/>
      <c r="JY102" s="1"/>
      <c r="KT102" s="933"/>
      <c r="KU102" s="933"/>
      <c r="KV102" s="933"/>
      <c r="KW102" s="933"/>
      <c r="OH102" s="1"/>
      <c r="PM102" s="933"/>
      <c r="PN102" s="933"/>
      <c r="PO102" s="933"/>
      <c r="PP102" s="933"/>
      <c r="QF102" s="1"/>
      <c r="QG102" s="1"/>
      <c r="QH102" s="1"/>
      <c r="QI102" s="1"/>
      <c r="QJ102" s="1"/>
      <c r="QK102" s="1"/>
      <c r="QL102" s="1"/>
      <c r="QM102" s="1"/>
      <c r="QN102" s="1"/>
      <c r="QO102" s="1"/>
      <c r="QP102" s="1"/>
      <c r="QQ102" s="1"/>
      <c r="QR102" s="1"/>
      <c r="QS102" s="1"/>
      <c r="QT102" s="1"/>
      <c r="QU102" s="1"/>
      <c r="QV102" s="1"/>
      <c r="QW102" s="1"/>
      <c r="QX102" s="1"/>
      <c r="QY102" s="1"/>
      <c r="QZ102" s="1"/>
      <c r="RA102" s="1"/>
      <c r="RV102" s="1"/>
      <c r="SQ102" s="1"/>
      <c r="TL102" s="1"/>
      <c r="TQ102" s="1"/>
      <c r="TV102" s="1"/>
      <c r="UA102" s="1"/>
      <c r="UF102" s="1"/>
      <c r="UK102" s="1"/>
      <c r="UP102" s="1"/>
      <c r="UU102" s="1"/>
      <c r="UZ102" s="1"/>
      <c r="VE102" s="1"/>
      <c r="VJ102" s="1"/>
      <c r="VO102" s="1"/>
      <c r="VT102" s="1"/>
      <c r="VY102" s="1"/>
      <c r="WD102" s="1"/>
      <c r="WI102" s="1"/>
      <c r="XM102" s="1"/>
      <c r="ZA102" s="1"/>
      <c r="AAK102" s="1"/>
      <c r="AAW102" s="1"/>
      <c r="ADO102" s="1"/>
      <c r="ADP102" s="1"/>
      <c r="ADQ102" s="1"/>
      <c r="ADR102" s="1"/>
      <c r="ADS102" s="1"/>
      <c r="AEI102" s="1"/>
      <c r="AEJ102" s="1"/>
      <c r="AEK102" s="1"/>
      <c r="AEL102" s="1"/>
      <c r="AEM102" s="1"/>
      <c r="AER102" s="1"/>
      <c r="AFT102" s="1"/>
      <c r="AFU102" s="1"/>
      <c r="AFV102" s="1"/>
      <c r="AFW102" s="1"/>
      <c r="AGI102" s="933"/>
      <c r="AGJ102" s="933"/>
      <c r="AGK102" s="933"/>
      <c r="AGL102" s="933"/>
      <c r="AHO102" s="933"/>
      <c r="AHP102" s="933"/>
      <c r="AHQ102" s="933"/>
      <c r="AHR102" s="1139"/>
      <c r="AHS102" s="1139"/>
      <c r="AIK102" s="1"/>
      <c r="AIS102" s="1"/>
      <c r="AIT102" s="1"/>
      <c r="AIU102" s="1"/>
      <c r="AJK102" s="1"/>
      <c r="AJL102" s="1"/>
      <c r="AJM102" s="1"/>
      <c r="AKC102" s="1"/>
      <c r="AKD102" s="1"/>
      <c r="AKE102" s="1"/>
      <c r="APK102" s="933"/>
      <c r="APL102" s="933"/>
      <c r="APM102" s="933"/>
      <c r="APN102" s="933"/>
    </row>
    <row r="103" spans="2:967 1103:1106" ht="14.25" x14ac:dyDescent="0.2">
      <c r="B103"/>
      <c r="C103" s="975"/>
      <c r="F103" s="1"/>
      <c r="G103" s="1"/>
      <c r="H103" s="1"/>
      <c r="K103" s="1"/>
      <c r="L103" s="1"/>
      <c r="M103" s="1"/>
      <c r="P103" s="1"/>
      <c r="Q103" s="1"/>
      <c r="R103" s="1"/>
      <c r="U103" s="1"/>
      <c r="V103" s="1"/>
      <c r="W103" s="1"/>
      <c r="Z103" s="1"/>
      <c r="AA103" s="1"/>
      <c r="AB103" s="1"/>
      <c r="AE103" s="1"/>
      <c r="AF103" s="1"/>
      <c r="AG103" s="1"/>
      <c r="AJ103" s="1"/>
      <c r="AK103" s="1"/>
      <c r="AL103" s="1"/>
      <c r="AR103" s="1"/>
      <c r="AX103" s="1"/>
      <c r="BD103" s="1"/>
      <c r="BJ103" s="1"/>
      <c r="BP103" s="1"/>
      <c r="BV103" s="1"/>
      <c r="CA103" s="1"/>
      <c r="CB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HB103" s="1"/>
      <c r="IA103" s="1"/>
      <c r="IZ103" s="1"/>
      <c r="JY103" s="1"/>
      <c r="KT103" s="933"/>
      <c r="KU103" s="933"/>
      <c r="KV103" s="933"/>
      <c r="KW103" s="933"/>
      <c r="OH103" s="1"/>
      <c r="PM103" s="933"/>
      <c r="PN103" s="933"/>
      <c r="PO103" s="933"/>
      <c r="PP103" s="933"/>
      <c r="QF103" s="1"/>
      <c r="QG103" s="1"/>
      <c r="QH103" s="1"/>
      <c r="QI103" s="1"/>
      <c r="QJ103" s="1"/>
      <c r="QK103" s="1"/>
      <c r="QL103" s="1"/>
      <c r="QM103" s="1"/>
      <c r="QN103" s="1"/>
      <c r="QO103" s="1"/>
      <c r="QP103" s="1"/>
      <c r="QQ103" s="1"/>
      <c r="QR103" s="1"/>
      <c r="QS103" s="1"/>
      <c r="QT103" s="1"/>
      <c r="QU103" s="1"/>
      <c r="QV103" s="1"/>
      <c r="QW103" s="1"/>
      <c r="QX103" s="1"/>
      <c r="QY103" s="1"/>
      <c r="QZ103" s="1"/>
      <c r="RA103" s="1"/>
      <c r="RV103" s="1"/>
      <c r="SQ103" s="1"/>
      <c r="TL103" s="1"/>
      <c r="TQ103" s="1"/>
      <c r="TV103" s="1"/>
      <c r="UA103" s="1"/>
      <c r="UF103" s="1"/>
      <c r="UK103" s="1"/>
      <c r="UP103" s="1"/>
      <c r="UU103" s="1"/>
      <c r="UZ103" s="1"/>
      <c r="VE103" s="1"/>
      <c r="VJ103" s="1"/>
      <c r="VO103" s="1"/>
      <c r="VT103" s="1"/>
      <c r="VY103" s="1"/>
      <c r="WD103" s="1"/>
      <c r="WI103" s="1"/>
      <c r="XM103" s="1"/>
      <c r="ZA103" s="1"/>
      <c r="AAK103" s="1"/>
      <c r="AAW103" s="1"/>
      <c r="ADO103" s="1"/>
      <c r="ADP103" s="1"/>
      <c r="ADQ103" s="1"/>
      <c r="ADR103" s="1"/>
      <c r="ADS103" s="1"/>
      <c r="AEI103" s="1"/>
      <c r="AEJ103" s="1"/>
      <c r="AEK103" s="1"/>
      <c r="AEL103" s="1"/>
      <c r="AEM103" s="1"/>
      <c r="AER103" s="1"/>
      <c r="AFT103" s="1"/>
      <c r="AFU103" s="1"/>
      <c r="AFV103" s="1"/>
      <c r="AFW103" s="1"/>
      <c r="AGI103" s="933"/>
      <c r="AGJ103" s="933"/>
      <c r="AGK103" s="933"/>
      <c r="AGL103" s="933"/>
      <c r="AHO103" s="933"/>
      <c r="AHP103" s="933"/>
      <c r="AHQ103" s="933"/>
      <c r="AHR103" s="1139"/>
      <c r="AHS103" s="1139"/>
      <c r="AIK103" s="1"/>
      <c r="AIS103" s="1"/>
      <c r="AIT103" s="1"/>
      <c r="AIU103" s="1"/>
      <c r="AJK103" s="1"/>
      <c r="AJL103" s="1"/>
      <c r="AJM103" s="1"/>
      <c r="AKC103" s="1"/>
      <c r="AKD103" s="1"/>
      <c r="AKE103" s="1"/>
      <c r="APK103" s="933"/>
      <c r="APL103" s="933"/>
      <c r="APM103" s="933"/>
      <c r="APN103" s="933"/>
    </row>
    <row r="104" spans="2:967 1103:1106" ht="14.25" x14ac:dyDescent="0.2">
      <c r="B104"/>
      <c r="C104" s="975"/>
      <c r="F104" s="1"/>
      <c r="G104" s="1"/>
      <c r="H104" s="1"/>
      <c r="K104" s="1"/>
      <c r="L104" s="1"/>
      <c r="M104" s="1"/>
      <c r="P104" s="1"/>
      <c r="Q104" s="1"/>
      <c r="R104" s="1"/>
      <c r="U104" s="1"/>
      <c r="V104" s="1"/>
      <c r="W104" s="1"/>
      <c r="Z104" s="1"/>
      <c r="AA104" s="1"/>
      <c r="AB104" s="1"/>
      <c r="AE104" s="1"/>
      <c r="AF104" s="1"/>
      <c r="AG104" s="1"/>
      <c r="AJ104" s="1"/>
      <c r="AK104" s="1"/>
      <c r="AL104" s="1"/>
      <c r="AR104" s="1"/>
      <c r="AX104" s="1"/>
      <c r="BD104" s="1"/>
      <c r="BJ104" s="1"/>
      <c r="BP104" s="1"/>
      <c r="BV104" s="1"/>
      <c r="CA104" s="1"/>
      <c r="CB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HB104" s="1"/>
      <c r="IA104" s="1"/>
      <c r="IZ104" s="1"/>
      <c r="JY104" s="1"/>
      <c r="KT104" s="933"/>
      <c r="KU104" s="933"/>
      <c r="KV104" s="933"/>
      <c r="KW104" s="933"/>
      <c r="OH104" s="1"/>
      <c r="PM104" s="933"/>
      <c r="PN104" s="933"/>
      <c r="PO104" s="933"/>
      <c r="PP104" s="933"/>
      <c r="QF104" s="1"/>
      <c r="QG104" s="1"/>
      <c r="QH104" s="1"/>
      <c r="QI104" s="1"/>
      <c r="QJ104" s="1"/>
      <c r="QK104" s="1"/>
      <c r="QL104" s="1"/>
      <c r="QM104" s="1"/>
      <c r="QN104" s="1"/>
      <c r="QO104" s="1"/>
      <c r="QP104" s="1"/>
      <c r="QQ104" s="1"/>
      <c r="QR104" s="1"/>
      <c r="QS104" s="1"/>
      <c r="QT104" s="1"/>
      <c r="QU104" s="1"/>
      <c r="QV104" s="1"/>
      <c r="QW104" s="1"/>
      <c r="QX104" s="1"/>
      <c r="QY104" s="1"/>
      <c r="QZ104" s="1"/>
      <c r="RA104" s="1"/>
      <c r="RV104" s="1"/>
      <c r="SQ104" s="1"/>
      <c r="TL104" s="1"/>
      <c r="TQ104" s="1"/>
      <c r="TV104" s="1"/>
      <c r="UA104" s="1"/>
      <c r="UF104" s="1"/>
      <c r="UK104" s="1"/>
      <c r="UP104" s="1"/>
      <c r="UU104" s="1"/>
      <c r="UZ104" s="1"/>
      <c r="VE104" s="1"/>
      <c r="VJ104" s="1"/>
      <c r="VO104" s="1"/>
      <c r="VT104" s="1"/>
      <c r="VY104" s="1"/>
      <c r="WD104" s="1"/>
      <c r="WI104" s="1"/>
      <c r="XM104" s="1"/>
      <c r="ZA104" s="1"/>
      <c r="AAK104" s="1"/>
      <c r="AAW104" s="1"/>
      <c r="ADO104" s="1"/>
      <c r="ADP104" s="1"/>
      <c r="ADQ104" s="1"/>
      <c r="ADR104" s="1"/>
      <c r="ADS104" s="1"/>
      <c r="AEI104" s="1"/>
      <c r="AEJ104" s="1"/>
      <c r="AEK104" s="1"/>
      <c r="AEL104" s="1"/>
      <c r="AEM104" s="1"/>
      <c r="AER104" s="1"/>
      <c r="AFT104" s="1"/>
      <c r="AFU104" s="1"/>
      <c r="AFV104" s="1"/>
      <c r="AFW104" s="1"/>
      <c r="AGI104" s="933"/>
      <c r="AGJ104" s="933"/>
      <c r="AGK104" s="933"/>
      <c r="AGL104" s="933"/>
      <c r="AHO104" s="933"/>
      <c r="AHP104" s="933"/>
      <c r="AHQ104" s="933"/>
      <c r="AHR104" s="1139"/>
      <c r="AHS104" s="1139"/>
      <c r="AIK104" s="1"/>
      <c r="AIS104" s="1"/>
      <c r="AIT104" s="1"/>
      <c r="AIU104" s="1"/>
      <c r="AJK104" s="1"/>
      <c r="AJL104" s="1"/>
      <c r="AJM104" s="1"/>
      <c r="AKC104" s="1"/>
      <c r="AKD104" s="1"/>
      <c r="AKE104" s="1"/>
      <c r="APK104" s="933"/>
      <c r="APL104" s="933"/>
      <c r="APM104" s="933"/>
      <c r="APN104" s="933"/>
    </row>
    <row r="105" spans="2:967 1103:1106" ht="14.25" x14ac:dyDescent="0.2">
      <c r="B105"/>
      <c r="C105" s="975"/>
      <c r="F105" s="1"/>
      <c r="G105" s="1"/>
      <c r="H105" s="1"/>
      <c r="K105" s="1"/>
      <c r="L105" s="1"/>
      <c r="M105" s="1"/>
      <c r="P105" s="1"/>
      <c r="Q105" s="1"/>
      <c r="R105" s="1"/>
      <c r="U105" s="1"/>
      <c r="V105" s="1"/>
      <c r="W105" s="1"/>
      <c r="Z105" s="1"/>
      <c r="AA105" s="1"/>
      <c r="AB105" s="1"/>
      <c r="AE105" s="1"/>
      <c r="AF105" s="1"/>
      <c r="AG105" s="1"/>
      <c r="AJ105" s="1"/>
      <c r="AK105" s="1"/>
      <c r="AL105" s="1"/>
      <c r="AR105" s="1"/>
      <c r="AX105" s="1"/>
      <c r="BD105" s="1"/>
      <c r="BJ105" s="1"/>
      <c r="BP105" s="1"/>
      <c r="BV105" s="1"/>
      <c r="CA105" s="1"/>
      <c r="CB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HB105" s="1"/>
      <c r="IA105" s="1"/>
      <c r="IZ105" s="1"/>
      <c r="JY105" s="1"/>
      <c r="KT105" s="933"/>
      <c r="KU105" s="933"/>
      <c r="KV105" s="933"/>
      <c r="KW105" s="933"/>
      <c r="OH105" s="1"/>
      <c r="PM105" s="933"/>
      <c r="PN105" s="933"/>
      <c r="PO105" s="933"/>
      <c r="PP105" s="933"/>
      <c r="QF105" s="1"/>
      <c r="QG105" s="1"/>
      <c r="QH105" s="1"/>
      <c r="QI105" s="1"/>
      <c r="QJ105" s="1"/>
      <c r="QK105" s="1"/>
      <c r="QL105" s="1"/>
      <c r="QM105" s="1"/>
      <c r="QN105" s="1"/>
      <c r="QO105" s="1"/>
      <c r="QP105" s="1"/>
      <c r="QQ105" s="1"/>
      <c r="QR105" s="1"/>
      <c r="QS105" s="1"/>
      <c r="QT105" s="1"/>
      <c r="QU105" s="1"/>
      <c r="QV105" s="1"/>
      <c r="QW105" s="1"/>
      <c r="QX105" s="1"/>
      <c r="QY105" s="1"/>
      <c r="QZ105" s="1"/>
      <c r="RA105" s="1"/>
      <c r="RV105" s="1"/>
      <c r="SQ105" s="1"/>
      <c r="TL105" s="1"/>
      <c r="TQ105" s="1"/>
      <c r="TV105" s="1"/>
      <c r="UA105" s="1"/>
      <c r="UF105" s="1"/>
      <c r="UK105" s="1"/>
      <c r="UP105" s="1"/>
      <c r="UU105" s="1"/>
      <c r="UZ105" s="1"/>
      <c r="VE105" s="1"/>
      <c r="VJ105" s="1"/>
      <c r="VO105" s="1"/>
      <c r="VT105" s="1"/>
      <c r="VY105" s="1"/>
      <c r="WD105" s="1"/>
      <c r="WI105" s="1"/>
      <c r="XM105" s="1"/>
      <c r="ZA105" s="1"/>
      <c r="AAK105" s="1"/>
      <c r="AAW105" s="1"/>
      <c r="ADO105" s="1"/>
      <c r="ADP105" s="1"/>
      <c r="ADQ105" s="1"/>
      <c r="ADR105" s="1"/>
      <c r="ADS105" s="1"/>
      <c r="AEI105" s="1"/>
      <c r="AEJ105" s="1"/>
      <c r="AEK105" s="1"/>
      <c r="AEL105" s="1"/>
      <c r="AEM105" s="1"/>
      <c r="AER105" s="1"/>
      <c r="AFT105" s="1"/>
      <c r="AFU105" s="1"/>
      <c r="AFV105" s="1"/>
      <c r="AFW105" s="1"/>
      <c r="AGI105" s="933"/>
      <c r="AGJ105" s="933"/>
      <c r="AGK105" s="933"/>
      <c r="AGL105" s="933"/>
      <c r="AHO105" s="933"/>
      <c r="AHP105" s="933"/>
      <c r="AHQ105" s="933"/>
      <c r="AHR105" s="1139"/>
      <c r="AHS105" s="1139"/>
      <c r="AIK105" s="1"/>
      <c r="AIS105" s="1"/>
      <c r="AIT105" s="1"/>
      <c r="AIU105" s="1"/>
      <c r="AJK105" s="1"/>
      <c r="AJL105" s="1"/>
      <c r="AJM105" s="1"/>
      <c r="AKC105" s="1"/>
      <c r="AKD105" s="1"/>
      <c r="AKE105" s="1"/>
      <c r="APK105" s="933"/>
      <c r="APL105" s="933"/>
      <c r="APM105" s="933"/>
      <c r="APN105" s="933"/>
    </row>
    <row r="106" spans="2:967 1103:1106" ht="14.25" x14ac:dyDescent="0.2">
      <c r="B106"/>
      <c r="C106" s="975"/>
      <c r="F106" s="1"/>
      <c r="G106" s="1"/>
      <c r="H106" s="1"/>
      <c r="K106" s="1"/>
      <c r="L106" s="1"/>
      <c r="M106" s="1"/>
      <c r="P106" s="1"/>
      <c r="Q106" s="1"/>
      <c r="R106" s="1"/>
      <c r="U106" s="1"/>
      <c r="V106" s="1"/>
      <c r="W106" s="1"/>
      <c r="Z106" s="1"/>
      <c r="AA106" s="1"/>
      <c r="AB106" s="1"/>
      <c r="AE106" s="1"/>
      <c r="AF106" s="1"/>
      <c r="AG106" s="1"/>
      <c r="AJ106" s="1"/>
      <c r="AK106" s="1"/>
      <c r="AL106" s="1"/>
      <c r="AR106" s="1"/>
      <c r="AX106" s="1"/>
      <c r="BD106" s="1"/>
      <c r="BJ106" s="1"/>
      <c r="BP106" s="1"/>
      <c r="BV106" s="1"/>
      <c r="CA106" s="1"/>
      <c r="CB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HB106" s="1"/>
      <c r="IA106" s="1"/>
      <c r="IZ106" s="1"/>
      <c r="JY106" s="1"/>
      <c r="KT106" s="933"/>
      <c r="KU106" s="933"/>
      <c r="KV106" s="933"/>
      <c r="KW106" s="933"/>
      <c r="OH106" s="1"/>
      <c r="PM106" s="933"/>
      <c r="PN106" s="933"/>
      <c r="PO106" s="933"/>
      <c r="PP106" s="933"/>
      <c r="QF106" s="1"/>
      <c r="QG106" s="1"/>
      <c r="QH106" s="1"/>
      <c r="QI106" s="1"/>
      <c r="QJ106" s="1"/>
      <c r="QK106" s="1"/>
      <c r="QL106" s="1"/>
      <c r="QM106" s="1"/>
      <c r="QN106" s="1"/>
      <c r="QO106" s="1"/>
      <c r="QP106" s="1"/>
      <c r="QQ106" s="1"/>
      <c r="QR106" s="1"/>
      <c r="QS106" s="1"/>
      <c r="QT106" s="1"/>
      <c r="QU106" s="1"/>
      <c r="QV106" s="1"/>
      <c r="QW106" s="1"/>
      <c r="QX106" s="1"/>
      <c r="QY106" s="1"/>
      <c r="QZ106" s="1"/>
      <c r="RA106" s="1"/>
      <c r="RV106" s="1"/>
      <c r="SQ106" s="1"/>
      <c r="TL106" s="1"/>
      <c r="TQ106" s="1"/>
      <c r="TV106" s="1"/>
      <c r="UA106" s="1"/>
      <c r="UF106" s="1"/>
      <c r="UK106" s="1"/>
      <c r="UP106" s="1"/>
      <c r="UU106" s="1"/>
      <c r="UZ106" s="1"/>
      <c r="VE106" s="1"/>
      <c r="VJ106" s="1"/>
      <c r="VO106" s="1"/>
      <c r="VT106" s="1"/>
      <c r="VY106" s="1"/>
      <c r="WD106" s="1"/>
      <c r="WI106" s="1"/>
      <c r="XM106" s="1"/>
      <c r="ZA106" s="1"/>
      <c r="AAK106" s="1"/>
      <c r="AAW106" s="1"/>
      <c r="ADO106" s="1"/>
      <c r="ADP106" s="1"/>
      <c r="ADQ106" s="1"/>
      <c r="ADR106" s="1"/>
      <c r="ADS106" s="1"/>
      <c r="AEI106" s="1"/>
      <c r="AEJ106" s="1"/>
      <c r="AEK106" s="1"/>
      <c r="AEL106" s="1"/>
      <c r="AEM106" s="1"/>
      <c r="AER106" s="1"/>
      <c r="AFT106" s="1"/>
      <c r="AFU106" s="1"/>
      <c r="AFV106" s="1"/>
      <c r="AFW106" s="1"/>
      <c r="AGI106" s="933"/>
      <c r="AGJ106" s="933"/>
      <c r="AGK106" s="933"/>
      <c r="AGL106" s="933"/>
      <c r="AHO106" s="933"/>
      <c r="AHP106" s="933"/>
      <c r="AHQ106" s="933"/>
      <c r="AHR106" s="1139"/>
      <c r="AHS106" s="1139"/>
      <c r="AIK106" s="1"/>
      <c r="AIS106" s="1"/>
      <c r="AIT106" s="1"/>
      <c r="AIU106" s="1"/>
      <c r="AJK106" s="1"/>
      <c r="AJL106" s="1"/>
      <c r="AJM106" s="1"/>
      <c r="AKC106" s="1"/>
      <c r="AKD106" s="1"/>
      <c r="AKE106" s="1"/>
      <c r="APK106" s="933"/>
      <c r="APL106" s="933"/>
      <c r="APM106" s="933"/>
      <c r="APN106" s="933"/>
    </row>
    <row r="107" spans="2:967 1103:1106" ht="14.25" x14ac:dyDescent="0.2">
      <c r="B107"/>
      <c r="C107" s="975"/>
      <c r="F107" s="1"/>
      <c r="G107" s="1"/>
      <c r="H107" s="1"/>
      <c r="K107" s="1"/>
      <c r="L107" s="1"/>
      <c r="M107" s="1"/>
      <c r="P107" s="1"/>
      <c r="Q107" s="1"/>
      <c r="R107" s="1"/>
      <c r="U107" s="1"/>
      <c r="V107" s="1"/>
      <c r="W107" s="1"/>
      <c r="Z107" s="1"/>
      <c r="AA107" s="1"/>
      <c r="AB107" s="1"/>
      <c r="AE107" s="1"/>
      <c r="AF107" s="1"/>
      <c r="AG107" s="1"/>
      <c r="AJ107" s="1"/>
      <c r="AK107" s="1"/>
      <c r="AL107" s="1"/>
      <c r="AR107" s="1"/>
      <c r="AX107" s="1"/>
      <c r="BD107" s="1"/>
      <c r="BJ107" s="1"/>
      <c r="BP107" s="1"/>
      <c r="BV107" s="1"/>
      <c r="CA107" s="1"/>
      <c r="CB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HB107" s="1"/>
      <c r="IA107" s="1"/>
      <c r="IZ107" s="1"/>
      <c r="JY107" s="1"/>
      <c r="KT107" s="933"/>
      <c r="KU107" s="933"/>
      <c r="KV107" s="933"/>
      <c r="KW107" s="933"/>
      <c r="OH107" s="1"/>
      <c r="PM107" s="933"/>
      <c r="PN107" s="933"/>
      <c r="PO107" s="933"/>
      <c r="PP107" s="933"/>
      <c r="QF107" s="1"/>
      <c r="QG107" s="1"/>
      <c r="QH107" s="1"/>
      <c r="QI107" s="1"/>
      <c r="QJ107" s="1"/>
      <c r="QK107" s="1"/>
      <c r="QL107" s="1"/>
      <c r="QM107" s="1"/>
      <c r="QN107" s="1"/>
      <c r="QO107" s="1"/>
      <c r="QP107" s="1"/>
      <c r="QQ107" s="1"/>
      <c r="QR107" s="1"/>
      <c r="QS107" s="1"/>
      <c r="QT107" s="1"/>
      <c r="QU107" s="1"/>
      <c r="QV107" s="1"/>
      <c r="QW107" s="1"/>
      <c r="QX107" s="1"/>
      <c r="QY107" s="1"/>
      <c r="QZ107" s="1"/>
      <c r="RA107" s="1"/>
      <c r="RV107" s="1"/>
      <c r="SQ107" s="1"/>
      <c r="TL107" s="1"/>
      <c r="TQ107" s="1"/>
      <c r="TV107" s="1"/>
      <c r="UA107" s="1"/>
      <c r="UF107" s="1"/>
      <c r="UK107" s="1"/>
      <c r="UP107" s="1"/>
      <c r="UU107" s="1"/>
      <c r="UZ107" s="1"/>
      <c r="VE107" s="1"/>
      <c r="VJ107" s="1"/>
      <c r="VO107" s="1"/>
      <c r="VT107" s="1"/>
      <c r="VY107" s="1"/>
      <c r="WD107" s="1"/>
      <c r="WI107" s="1"/>
      <c r="XM107" s="1"/>
      <c r="ZA107" s="1"/>
      <c r="AAK107" s="1"/>
      <c r="AAW107" s="1"/>
      <c r="ADO107" s="1"/>
      <c r="ADP107" s="1"/>
      <c r="ADQ107" s="1"/>
      <c r="ADR107" s="1"/>
      <c r="ADS107" s="1"/>
      <c r="AEI107" s="1"/>
      <c r="AEJ107" s="1"/>
      <c r="AEK107" s="1"/>
      <c r="AEL107" s="1"/>
      <c r="AEM107" s="1"/>
      <c r="AER107" s="1"/>
      <c r="AFT107" s="1"/>
      <c r="AFU107" s="1"/>
      <c r="AFV107" s="1"/>
      <c r="AFW107" s="1"/>
      <c r="AGI107" s="933"/>
      <c r="AGJ107" s="933"/>
      <c r="AGK107" s="933"/>
      <c r="AGL107" s="933"/>
      <c r="AHO107" s="933"/>
      <c r="AHP107" s="933"/>
      <c r="AHQ107" s="933"/>
      <c r="AHR107" s="1139"/>
      <c r="AHS107" s="1139"/>
      <c r="AIK107" s="1"/>
      <c r="AIS107" s="1"/>
      <c r="AIT107" s="1"/>
      <c r="AIU107" s="1"/>
      <c r="AJK107" s="1"/>
      <c r="AJL107" s="1"/>
      <c r="AJM107" s="1"/>
      <c r="AKC107" s="1"/>
      <c r="AKD107" s="1"/>
      <c r="AKE107" s="1"/>
      <c r="APK107" s="933"/>
      <c r="APL107" s="933"/>
      <c r="APM107" s="933"/>
      <c r="APN107" s="933"/>
    </row>
    <row r="108" spans="2:967 1103:1106" ht="14.25" x14ac:dyDescent="0.2">
      <c r="B108"/>
      <c r="C108" s="975"/>
      <c r="F108" s="1"/>
      <c r="G108" s="1"/>
      <c r="H108" s="1"/>
      <c r="K108" s="1"/>
      <c r="L108" s="1"/>
      <c r="M108" s="1"/>
      <c r="P108" s="1"/>
      <c r="Q108" s="1"/>
      <c r="R108" s="1"/>
      <c r="U108" s="1"/>
      <c r="V108" s="1"/>
      <c r="W108" s="1"/>
      <c r="Z108" s="1"/>
      <c r="AA108" s="1"/>
      <c r="AB108" s="1"/>
      <c r="AE108" s="1"/>
      <c r="AF108" s="1"/>
      <c r="AG108" s="1"/>
      <c r="AJ108" s="1"/>
      <c r="AK108" s="1"/>
      <c r="AL108" s="1"/>
      <c r="AR108" s="1"/>
      <c r="AX108" s="1"/>
      <c r="BD108" s="1"/>
      <c r="BJ108" s="1"/>
      <c r="BP108" s="1"/>
      <c r="BV108" s="1"/>
      <c r="CA108" s="1"/>
      <c r="CB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HB108" s="1"/>
      <c r="IA108" s="1"/>
      <c r="IZ108" s="1"/>
      <c r="JY108" s="1"/>
      <c r="KT108" s="933"/>
      <c r="KU108" s="933"/>
      <c r="KV108" s="933"/>
      <c r="KW108" s="933"/>
      <c r="OH108" s="1"/>
      <c r="PM108" s="933"/>
      <c r="PN108" s="933"/>
      <c r="PO108" s="933"/>
      <c r="PP108" s="933"/>
      <c r="QF108" s="1"/>
      <c r="QG108" s="1"/>
      <c r="QH108" s="1"/>
      <c r="QI108" s="1"/>
      <c r="QJ108" s="1"/>
      <c r="QK108" s="1"/>
      <c r="QL108" s="1"/>
      <c r="QM108" s="1"/>
      <c r="QN108" s="1"/>
      <c r="QO108" s="1"/>
      <c r="QP108" s="1"/>
      <c r="QQ108" s="1"/>
      <c r="QR108" s="1"/>
      <c r="QS108" s="1"/>
      <c r="QT108" s="1"/>
      <c r="QU108" s="1"/>
      <c r="QV108" s="1"/>
      <c r="QW108" s="1"/>
      <c r="QX108" s="1"/>
      <c r="QY108" s="1"/>
      <c r="QZ108" s="1"/>
      <c r="RA108" s="1"/>
      <c r="RV108" s="1"/>
      <c r="SQ108" s="1"/>
      <c r="TL108" s="1"/>
      <c r="TQ108" s="1"/>
      <c r="TV108" s="1"/>
      <c r="UA108" s="1"/>
      <c r="UF108" s="1"/>
      <c r="UK108" s="1"/>
      <c r="UP108" s="1"/>
      <c r="UU108" s="1"/>
      <c r="UZ108" s="1"/>
      <c r="VE108" s="1"/>
      <c r="VJ108" s="1"/>
      <c r="VO108" s="1"/>
      <c r="VT108" s="1"/>
      <c r="VY108" s="1"/>
      <c r="WD108" s="1"/>
      <c r="WI108" s="1"/>
      <c r="XM108" s="1"/>
      <c r="ZA108" s="1"/>
      <c r="AAK108" s="1"/>
      <c r="AAW108" s="1"/>
      <c r="ADO108" s="1"/>
      <c r="ADP108" s="1"/>
      <c r="ADQ108" s="1"/>
      <c r="ADR108" s="1"/>
      <c r="ADS108" s="1"/>
      <c r="AEI108" s="1"/>
      <c r="AEJ108" s="1"/>
      <c r="AEK108" s="1"/>
      <c r="AEL108" s="1"/>
      <c r="AEM108" s="1"/>
      <c r="AER108" s="1"/>
      <c r="AFT108" s="1"/>
      <c r="AFU108" s="1"/>
      <c r="AFV108" s="1"/>
      <c r="AFW108" s="1"/>
      <c r="AGI108" s="933"/>
      <c r="AGJ108" s="933"/>
      <c r="AGK108" s="933"/>
      <c r="AGL108" s="933"/>
      <c r="AHO108" s="933"/>
      <c r="AHP108" s="933"/>
      <c r="AHQ108" s="933"/>
      <c r="AHR108" s="1139"/>
      <c r="AHS108" s="1139"/>
      <c r="AIK108" s="1"/>
      <c r="AIS108" s="1"/>
      <c r="AIT108" s="1"/>
      <c r="AIU108" s="1"/>
      <c r="AJK108" s="1"/>
      <c r="AJL108" s="1"/>
      <c r="AJM108" s="1"/>
      <c r="AKC108" s="1"/>
      <c r="AKD108" s="1"/>
      <c r="AKE108" s="1"/>
      <c r="APK108" s="933"/>
      <c r="APL108" s="933"/>
      <c r="APM108" s="933"/>
      <c r="APN108" s="933"/>
    </row>
    <row r="109" spans="2:967 1103:1106" ht="14.25" x14ac:dyDescent="0.2">
      <c r="B109"/>
      <c r="C109" s="975"/>
      <c r="F109" s="1"/>
      <c r="G109" s="1"/>
      <c r="H109" s="1"/>
      <c r="K109" s="1"/>
      <c r="L109" s="1"/>
      <c r="M109" s="1"/>
      <c r="P109" s="1"/>
      <c r="Q109" s="1"/>
      <c r="R109" s="1"/>
      <c r="U109" s="1"/>
      <c r="V109" s="1"/>
      <c r="W109" s="1"/>
      <c r="Z109" s="1"/>
      <c r="AA109" s="1"/>
      <c r="AB109" s="1"/>
      <c r="AE109" s="1"/>
      <c r="AF109" s="1"/>
      <c r="AG109" s="1"/>
      <c r="AJ109" s="1"/>
      <c r="AK109" s="1"/>
      <c r="AL109" s="1"/>
      <c r="AR109" s="1"/>
      <c r="AX109" s="1"/>
      <c r="BD109" s="1"/>
      <c r="BJ109" s="1"/>
      <c r="BP109" s="1"/>
      <c r="BV109" s="1"/>
      <c r="CA109" s="1"/>
      <c r="CB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HB109" s="1"/>
      <c r="IA109" s="1"/>
      <c r="IZ109" s="1"/>
      <c r="JY109" s="1"/>
      <c r="KT109" s="933"/>
      <c r="KU109" s="933"/>
      <c r="KV109" s="933"/>
      <c r="KW109" s="933"/>
      <c r="OH109" s="1"/>
      <c r="PM109" s="933"/>
      <c r="PN109" s="933"/>
      <c r="PO109" s="933"/>
      <c r="PP109" s="933"/>
      <c r="QF109" s="1"/>
      <c r="QG109" s="1"/>
      <c r="QH109" s="1"/>
      <c r="QI109" s="1"/>
      <c r="QJ109" s="1"/>
      <c r="QK109" s="1"/>
      <c r="QL109" s="1"/>
      <c r="QM109" s="1"/>
      <c r="QN109" s="1"/>
      <c r="QO109" s="1"/>
      <c r="QP109" s="1"/>
      <c r="QQ109" s="1"/>
      <c r="QR109" s="1"/>
      <c r="QS109" s="1"/>
      <c r="QT109" s="1"/>
      <c r="QU109" s="1"/>
      <c r="QV109" s="1"/>
      <c r="QW109" s="1"/>
      <c r="QX109" s="1"/>
      <c r="QY109" s="1"/>
      <c r="QZ109" s="1"/>
      <c r="RA109" s="1"/>
      <c r="RV109" s="1"/>
      <c r="SQ109" s="1"/>
      <c r="TL109" s="1"/>
      <c r="TQ109" s="1"/>
      <c r="TV109" s="1"/>
      <c r="UA109" s="1"/>
      <c r="UF109" s="1"/>
      <c r="UK109" s="1"/>
      <c r="UP109" s="1"/>
      <c r="UU109" s="1"/>
      <c r="UZ109" s="1"/>
      <c r="VE109" s="1"/>
      <c r="VJ109" s="1"/>
      <c r="VO109" s="1"/>
      <c r="VT109" s="1"/>
      <c r="VY109" s="1"/>
      <c r="WD109" s="1"/>
      <c r="WI109" s="1"/>
      <c r="XM109" s="1"/>
      <c r="ZA109" s="1"/>
      <c r="AAK109" s="1"/>
      <c r="AAW109" s="1"/>
      <c r="ADO109" s="1"/>
      <c r="ADP109" s="1"/>
      <c r="ADQ109" s="1"/>
      <c r="ADR109" s="1"/>
      <c r="ADS109" s="1"/>
      <c r="AEI109" s="1"/>
      <c r="AEJ109" s="1"/>
      <c r="AEK109" s="1"/>
      <c r="AEL109" s="1"/>
      <c r="AEM109" s="1"/>
      <c r="AER109" s="1"/>
      <c r="AFT109" s="1"/>
      <c r="AFU109" s="1"/>
      <c r="AFV109" s="1"/>
      <c r="AFW109" s="1"/>
      <c r="AGI109" s="933"/>
      <c r="AGJ109" s="933"/>
      <c r="AGK109" s="933"/>
      <c r="AGL109" s="933"/>
      <c r="AHO109" s="933"/>
      <c r="AHP109" s="933"/>
      <c r="AHQ109" s="933"/>
      <c r="AHR109" s="1139"/>
      <c r="AHS109" s="1139"/>
      <c r="AIK109" s="1"/>
      <c r="AIS109" s="1"/>
      <c r="AIT109" s="1"/>
      <c r="AIU109" s="1"/>
      <c r="AJK109" s="1"/>
      <c r="AJL109" s="1"/>
      <c r="AJM109" s="1"/>
      <c r="AKC109" s="1"/>
      <c r="AKD109" s="1"/>
      <c r="AKE109" s="1"/>
      <c r="APK109" s="933"/>
      <c r="APL109" s="933"/>
      <c r="APM109" s="933"/>
      <c r="APN109" s="933"/>
    </row>
    <row r="110" spans="2:967 1103:1106" ht="14.25" x14ac:dyDescent="0.2">
      <c r="B110"/>
      <c r="C110" s="975"/>
      <c r="F110" s="1"/>
      <c r="G110" s="1"/>
      <c r="H110" s="1"/>
      <c r="K110" s="1"/>
      <c r="L110" s="1"/>
      <c r="M110" s="1"/>
      <c r="P110" s="1"/>
      <c r="Q110" s="1"/>
      <c r="R110" s="1"/>
      <c r="U110" s="1"/>
      <c r="V110" s="1"/>
      <c r="W110" s="1"/>
      <c r="Z110" s="1"/>
      <c r="AA110" s="1"/>
      <c r="AB110" s="1"/>
      <c r="AE110" s="1"/>
      <c r="AF110" s="1"/>
      <c r="AG110" s="1"/>
      <c r="AJ110" s="1"/>
      <c r="AK110" s="1"/>
      <c r="AL110" s="1"/>
      <c r="AR110" s="1"/>
      <c r="AX110" s="1"/>
      <c r="BD110" s="1"/>
      <c r="BJ110" s="1"/>
      <c r="BP110" s="1"/>
      <c r="BV110" s="1"/>
      <c r="CA110" s="1"/>
      <c r="CB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HB110" s="1"/>
      <c r="IA110" s="1"/>
      <c r="IZ110" s="1"/>
      <c r="JY110" s="1"/>
      <c r="KT110" s="933"/>
      <c r="KU110" s="933"/>
      <c r="KV110" s="933"/>
      <c r="KW110" s="933"/>
      <c r="OH110" s="1"/>
      <c r="PM110" s="933"/>
      <c r="PN110" s="933"/>
      <c r="PO110" s="933"/>
      <c r="PP110" s="933"/>
      <c r="QF110" s="1"/>
      <c r="QG110" s="1"/>
      <c r="QH110" s="1"/>
      <c r="QI110" s="1"/>
      <c r="QJ110" s="1"/>
      <c r="QK110" s="1"/>
      <c r="QL110" s="1"/>
      <c r="QM110" s="1"/>
      <c r="QN110" s="1"/>
      <c r="QO110" s="1"/>
      <c r="QP110" s="1"/>
      <c r="QQ110" s="1"/>
      <c r="QR110" s="1"/>
      <c r="QS110" s="1"/>
      <c r="QT110" s="1"/>
      <c r="QU110" s="1"/>
      <c r="QV110" s="1"/>
      <c r="QW110" s="1"/>
      <c r="QX110" s="1"/>
      <c r="QY110" s="1"/>
      <c r="QZ110" s="1"/>
      <c r="RA110" s="1"/>
      <c r="RV110" s="1"/>
      <c r="SQ110" s="1"/>
      <c r="TL110" s="1"/>
      <c r="TQ110" s="1"/>
      <c r="TV110" s="1"/>
      <c r="UA110" s="1"/>
      <c r="UF110" s="1"/>
      <c r="UK110" s="1"/>
      <c r="UP110" s="1"/>
      <c r="UU110" s="1"/>
      <c r="UZ110" s="1"/>
      <c r="VE110" s="1"/>
      <c r="VJ110" s="1"/>
      <c r="VO110" s="1"/>
      <c r="VT110" s="1"/>
      <c r="VY110" s="1"/>
      <c r="WD110" s="1"/>
      <c r="WI110" s="1"/>
      <c r="XM110" s="1"/>
      <c r="ZA110" s="1"/>
      <c r="AAK110" s="1"/>
      <c r="AAW110" s="1"/>
      <c r="ADO110" s="1"/>
      <c r="ADP110" s="1"/>
      <c r="ADQ110" s="1"/>
      <c r="ADR110" s="1"/>
      <c r="ADS110" s="1"/>
      <c r="AEI110" s="1"/>
      <c r="AEJ110" s="1"/>
      <c r="AEK110" s="1"/>
      <c r="AEL110" s="1"/>
      <c r="AEM110" s="1"/>
      <c r="AER110" s="1"/>
      <c r="AFT110" s="1"/>
      <c r="AFU110" s="1"/>
      <c r="AFV110" s="1"/>
      <c r="AFW110" s="1"/>
      <c r="AGI110" s="933"/>
      <c r="AGJ110" s="933"/>
      <c r="AGK110" s="933"/>
      <c r="AGL110" s="933"/>
      <c r="AHO110" s="933"/>
      <c r="AHP110" s="933"/>
      <c r="AHQ110" s="933"/>
      <c r="AHR110" s="1139"/>
      <c r="AHS110" s="1139"/>
      <c r="AIK110" s="1"/>
      <c r="AIS110" s="1"/>
      <c r="AIT110" s="1"/>
      <c r="AIU110" s="1"/>
      <c r="AJK110" s="1"/>
      <c r="AJL110" s="1"/>
      <c r="AJM110" s="1"/>
      <c r="AKC110" s="1"/>
      <c r="AKD110" s="1"/>
      <c r="AKE110" s="1"/>
      <c r="APK110" s="933"/>
      <c r="APL110" s="933"/>
      <c r="APM110" s="933"/>
      <c r="APN110" s="933"/>
    </row>
    <row r="111" spans="2:967 1103:1106" ht="14.25" x14ac:dyDescent="0.2">
      <c r="B111"/>
      <c r="C111" s="975"/>
      <c r="F111" s="1"/>
      <c r="G111" s="1"/>
      <c r="H111" s="1"/>
      <c r="K111" s="1"/>
      <c r="L111" s="1"/>
      <c r="M111" s="1"/>
      <c r="P111" s="1"/>
      <c r="Q111" s="1"/>
      <c r="R111" s="1"/>
      <c r="U111" s="1"/>
      <c r="V111" s="1"/>
      <c r="W111" s="1"/>
      <c r="Z111" s="1"/>
      <c r="AA111" s="1"/>
      <c r="AB111" s="1"/>
      <c r="AE111" s="1"/>
      <c r="AF111" s="1"/>
      <c r="AG111" s="1"/>
      <c r="AJ111" s="1"/>
      <c r="AK111" s="1"/>
      <c r="AL111" s="1"/>
      <c r="AR111" s="1"/>
      <c r="AX111" s="1"/>
      <c r="BD111" s="1"/>
      <c r="BJ111" s="1"/>
      <c r="BP111" s="1"/>
      <c r="BV111" s="1"/>
      <c r="CA111" s="1"/>
      <c r="CB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HB111" s="1"/>
      <c r="IA111" s="1"/>
      <c r="IZ111" s="1"/>
      <c r="JY111" s="1"/>
      <c r="KT111" s="933"/>
      <c r="KU111" s="933"/>
      <c r="KV111" s="933"/>
      <c r="KW111" s="933"/>
      <c r="OH111" s="1"/>
      <c r="PM111" s="933"/>
      <c r="PN111" s="933"/>
      <c r="PO111" s="933"/>
      <c r="PP111" s="933"/>
      <c r="QF111" s="1"/>
      <c r="QG111" s="1"/>
      <c r="QH111" s="1"/>
      <c r="QI111" s="1"/>
      <c r="QJ111" s="1"/>
      <c r="QK111" s="1"/>
      <c r="QL111" s="1"/>
      <c r="QM111" s="1"/>
      <c r="QN111" s="1"/>
      <c r="QO111" s="1"/>
      <c r="QP111" s="1"/>
      <c r="QQ111" s="1"/>
      <c r="QR111" s="1"/>
      <c r="QS111" s="1"/>
      <c r="QT111" s="1"/>
      <c r="QU111" s="1"/>
      <c r="QV111" s="1"/>
      <c r="QW111" s="1"/>
      <c r="QX111" s="1"/>
      <c r="QY111" s="1"/>
      <c r="QZ111" s="1"/>
      <c r="RA111" s="1"/>
      <c r="RV111" s="1"/>
      <c r="SQ111" s="1"/>
      <c r="TL111" s="1"/>
      <c r="TQ111" s="1"/>
      <c r="TV111" s="1"/>
      <c r="UA111" s="1"/>
      <c r="UF111" s="1"/>
      <c r="UK111" s="1"/>
      <c r="UP111" s="1"/>
      <c r="UU111" s="1"/>
      <c r="UZ111" s="1"/>
      <c r="VE111" s="1"/>
      <c r="VJ111" s="1"/>
      <c r="VO111" s="1"/>
      <c r="VT111" s="1"/>
      <c r="VY111" s="1"/>
      <c r="WD111" s="1"/>
      <c r="WI111" s="1"/>
      <c r="XM111" s="1"/>
      <c r="ZA111" s="1"/>
      <c r="AAK111" s="1"/>
      <c r="AAW111" s="1"/>
      <c r="ADO111" s="1"/>
      <c r="ADP111" s="1"/>
      <c r="ADQ111" s="1"/>
      <c r="ADR111" s="1"/>
      <c r="ADS111" s="1"/>
      <c r="AEI111" s="1"/>
      <c r="AEJ111" s="1"/>
      <c r="AEK111" s="1"/>
      <c r="AEL111" s="1"/>
      <c r="AEM111" s="1"/>
      <c r="AER111" s="1"/>
      <c r="AFT111" s="1"/>
      <c r="AFU111" s="1"/>
      <c r="AFV111" s="1"/>
      <c r="AFW111" s="1"/>
      <c r="AGI111" s="933"/>
      <c r="AGJ111" s="933"/>
      <c r="AGK111" s="933"/>
      <c r="AGL111" s="933"/>
      <c r="AHO111" s="933"/>
      <c r="AHP111" s="933"/>
      <c r="AHQ111" s="933"/>
      <c r="AHR111" s="1139"/>
      <c r="AHS111" s="1139"/>
      <c r="AIK111" s="1"/>
      <c r="AIS111" s="1"/>
      <c r="AIT111" s="1"/>
      <c r="AIU111" s="1"/>
      <c r="AJK111" s="1"/>
      <c r="AJL111" s="1"/>
      <c r="AJM111" s="1"/>
      <c r="AKC111" s="1"/>
      <c r="AKD111" s="1"/>
      <c r="AKE111" s="1"/>
      <c r="APK111" s="933"/>
      <c r="APL111" s="933"/>
      <c r="APM111" s="933"/>
      <c r="APN111" s="933"/>
    </row>
    <row r="112" spans="2:967 1103:1106" ht="14.25" x14ac:dyDescent="0.2">
      <c r="B112"/>
      <c r="C112" s="975"/>
      <c r="F112" s="1"/>
      <c r="G112" s="1"/>
      <c r="H112" s="1"/>
      <c r="K112" s="1"/>
      <c r="L112" s="1"/>
      <c r="M112" s="1"/>
      <c r="P112" s="1"/>
      <c r="Q112" s="1"/>
      <c r="R112" s="1"/>
      <c r="U112" s="1"/>
      <c r="V112" s="1"/>
      <c r="W112" s="1"/>
      <c r="Z112" s="1"/>
      <c r="AA112" s="1"/>
      <c r="AB112" s="1"/>
      <c r="AE112" s="1"/>
      <c r="AF112" s="1"/>
      <c r="AG112" s="1"/>
      <c r="AJ112" s="1"/>
      <c r="AK112" s="1"/>
      <c r="AL112" s="1"/>
      <c r="AR112" s="1"/>
      <c r="AX112" s="1"/>
      <c r="BD112" s="1"/>
      <c r="BJ112" s="1"/>
      <c r="BP112" s="1"/>
      <c r="BV112" s="1"/>
      <c r="CA112" s="1"/>
      <c r="CB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HB112" s="1"/>
      <c r="IA112" s="1"/>
      <c r="IZ112" s="1"/>
      <c r="JY112" s="1"/>
      <c r="KT112" s="933"/>
      <c r="KU112" s="933"/>
      <c r="KV112" s="933"/>
      <c r="KW112" s="933"/>
      <c r="OH112" s="1"/>
      <c r="PM112" s="933"/>
      <c r="PN112" s="933"/>
      <c r="PO112" s="933"/>
      <c r="PP112" s="933"/>
      <c r="QF112" s="1"/>
      <c r="QG112" s="1"/>
      <c r="QH112" s="1"/>
      <c r="QI112" s="1"/>
      <c r="QJ112" s="1"/>
      <c r="QK112" s="1"/>
      <c r="QL112" s="1"/>
      <c r="QM112" s="1"/>
      <c r="QN112" s="1"/>
      <c r="QO112" s="1"/>
      <c r="QP112" s="1"/>
      <c r="QQ112" s="1"/>
      <c r="QR112" s="1"/>
      <c r="QS112" s="1"/>
      <c r="QT112" s="1"/>
      <c r="QU112" s="1"/>
      <c r="QV112" s="1"/>
      <c r="QW112" s="1"/>
      <c r="QX112" s="1"/>
      <c r="QY112" s="1"/>
      <c r="QZ112" s="1"/>
      <c r="RA112" s="1"/>
      <c r="RV112" s="1"/>
      <c r="SQ112" s="1"/>
      <c r="TL112" s="1"/>
      <c r="TQ112" s="1"/>
      <c r="TV112" s="1"/>
      <c r="UA112" s="1"/>
      <c r="UF112" s="1"/>
      <c r="UK112" s="1"/>
      <c r="UP112" s="1"/>
      <c r="UU112" s="1"/>
      <c r="UZ112" s="1"/>
      <c r="VE112" s="1"/>
      <c r="VJ112" s="1"/>
      <c r="VO112" s="1"/>
      <c r="VT112" s="1"/>
      <c r="VY112" s="1"/>
      <c r="WD112" s="1"/>
      <c r="WI112" s="1"/>
      <c r="XM112" s="1"/>
      <c r="ZA112" s="1"/>
      <c r="AAK112" s="1"/>
      <c r="AAW112" s="1"/>
      <c r="ADO112" s="1"/>
      <c r="ADP112" s="1"/>
      <c r="ADQ112" s="1"/>
      <c r="ADR112" s="1"/>
      <c r="ADS112" s="1"/>
      <c r="AEI112" s="1"/>
      <c r="AEJ112" s="1"/>
      <c r="AEK112" s="1"/>
      <c r="AEL112" s="1"/>
      <c r="AEM112" s="1"/>
      <c r="AER112" s="1"/>
      <c r="AFT112" s="1"/>
      <c r="AFU112" s="1"/>
      <c r="AFV112" s="1"/>
      <c r="AFW112" s="1"/>
      <c r="AGI112" s="933"/>
      <c r="AGJ112" s="933"/>
      <c r="AGK112" s="933"/>
      <c r="AGL112" s="933"/>
      <c r="AHO112" s="933"/>
      <c r="AHP112" s="933"/>
      <c r="AHQ112" s="933"/>
      <c r="AHR112" s="1139"/>
      <c r="AHS112" s="1139"/>
      <c r="AIK112" s="1"/>
      <c r="AIS112" s="1"/>
      <c r="AIT112" s="1"/>
      <c r="AIU112" s="1"/>
      <c r="AJK112" s="1"/>
      <c r="AJL112" s="1"/>
      <c r="AJM112" s="1"/>
      <c r="AKC112" s="1"/>
      <c r="AKD112" s="1"/>
      <c r="AKE112" s="1"/>
      <c r="APK112" s="933"/>
      <c r="APL112" s="933"/>
      <c r="APM112" s="933"/>
      <c r="APN112" s="933"/>
    </row>
    <row r="113" spans="2:967 1103:1106" ht="14.25" x14ac:dyDescent="0.2">
      <c r="B113"/>
      <c r="C113" s="975"/>
      <c r="F113" s="1"/>
      <c r="G113" s="1"/>
      <c r="H113" s="1"/>
      <c r="K113" s="1"/>
      <c r="L113" s="1"/>
      <c r="M113" s="1"/>
      <c r="P113" s="1"/>
      <c r="Q113" s="1"/>
      <c r="R113" s="1"/>
      <c r="U113" s="1"/>
      <c r="V113" s="1"/>
      <c r="W113" s="1"/>
      <c r="Z113" s="1"/>
      <c r="AA113" s="1"/>
      <c r="AB113" s="1"/>
      <c r="AE113" s="1"/>
      <c r="AF113" s="1"/>
      <c r="AG113" s="1"/>
      <c r="AJ113" s="1"/>
      <c r="AK113" s="1"/>
      <c r="AL113" s="1"/>
      <c r="AR113" s="1"/>
      <c r="AX113" s="1"/>
      <c r="BD113" s="1"/>
      <c r="BJ113" s="1"/>
      <c r="BP113" s="1"/>
      <c r="BV113" s="1"/>
      <c r="CA113" s="1"/>
      <c r="CB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HB113" s="1"/>
      <c r="IA113" s="1"/>
      <c r="IZ113" s="1"/>
      <c r="JY113" s="1"/>
      <c r="KT113" s="933"/>
      <c r="KU113" s="933"/>
      <c r="KV113" s="933"/>
      <c r="KW113" s="933"/>
      <c r="OH113" s="1"/>
      <c r="PM113" s="933"/>
      <c r="PN113" s="933"/>
      <c r="PO113" s="933"/>
      <c r="PP113" s="933"/>
      <c r="QF113" s="1"/>
      <c r="QG113" s="1"/>
      <c r="QH113" s="1"/>
      <c r="QI113" s="1"/>
      <c r="QJ113" s="1"/>
      <c r="QK113" s="1"/>
      <c r="QL113" s="1"/>
      <c r="QM113" s="1"/>
      <c r="QN113" s="1"/>
      <c r="QO113" s="1"/>
      <c r="QP113" s="1"/>
      <c r="QQ113" s="1"/>
      <c r="QR113" s="1"/>
      <c r="QS113" s="1"/>
      <c r="QT113" s="1"/>
      <c r="QU113" s="1"/>
      <c r="QV113" s="1"/>
      <c r="QW113" s="1"/>
      <c r="QX113" s="1"/>
      <c r="QY113" s="1"/>
      <c r="QZ113" s="1"/>
      <c r="RA113" s="1"/>
      <c r="RV113" s="1"/>
      <c r="SQ113" s="1"/>
      <c r="TL113" s="1"/>
      <c r="TQ113" s="1"/>
      <c r="TV113" s="1"/>
      <c r="UA113" s="1"/>
      <c r="UF113" s="1"/>
      <c r="UK113" s="1"/>
      <c r="UP113" s="1"/>
      <c r="UU113" s="1"/>
      <c r="UZ113" s="1"/>
      <c r="VE113" s="1"/>
      <c r="VJ113" s="1"/>
      <c r="VO113" s="1"/>
      <c r="VT113" s="1"/>
      <c r="VY113" s="1"/>
      <c r="WD113" s="1"/>
      <c r="WI113" s="1"/>
      <c r="XM113" s="1"/>
      <c r="ZA113" s="1"/>
      <c r="AAK113" s="1"/>
      <c r="AAW113" s="1"/>
      <c r="ADO113" s="1"/>
      <c r="ADP113" s="1"/>
      <c r="ADQ113" s="1"/>
      <c r="ADR113" s="1"/>
      <c r="ADS113" s="1"/>
      <c r="AEI113" s="1"/>
      <c r="AEJ113" s="1"/>
      <c r="AEK113" s="1"/>
      <c r="AEL113" s="1"/>
      <c r="AEM113" s="1"/>
      <c r="AER113" s="1"/>
      <c r="AFT113" s="1"/>
      <c r="AFU113" s="1"/>
      <c r="AFV113" s="1"/>
      <c r="AFW113" s="1"/>
      <c r="AGI113" s="933"/>
      <c r="AGJ113" s="933"/>
      <c r="AGK113" s="933"/>
      <c r="AGL113" s="933"/>
      <c r="AHO113" s="933"/>
      <c r="AHP113" s="933"/>
      <c r="AHQ113" s="933"/>
      <c r="AHR113" s="1139"/>
      <c r="AHS113" s="1139"/>
      <c r="AIK113" s="1"/>
      <c r="AIS113" s="1"/>
      <c r="AIT113" s="1"/>
      <c r="AIU113" s="1"/>
      <c r="AJK113" s="1"/>
      <c r="AJL113" s="1"/>
      <c r="AJM113" s="1"/>
      <c r="AKC113" s="1"/>
      <c r="AKD113" s="1"/>
      <c r="AKE113" s="1"/>
      <c r="APK113" s="933"/>
      <c r="APL113" s="933"/>
      <c r="APM113" s="933"/>
      <c r="APN113" s="933"/>
    </row>
    <row r="114" spans="2:967 1103:1106" ht="14.25" x14ac:dyDescent="0.2">
      <c r="B114"/>
      <c r="C114" s="975"/>
      <c r="F114" s="1"/>
      <c r="G114" s="1"/>
      <c r="H114" s="1"/>
      <c r="K114" s="1"/>
      <c r="L114" s="1"/>
      <c r="M114" s="1"/>
      <c r="P114" s="1"/>
      <c r="Q114" s="1"/>
      <c r="R114" s="1"/>
      <c r="U114" s="1"/>
      <c r="V114" s="1"/>
      <c r="W114" s="1"/>
      <c r="Z114" s="1"/>
      <c r="AA114" s="1"/>
      <c r="AB114" s="1"/>
      <c r="AE114" s="1"/>
      <c r="AF114" s="1"/>
      <c r="AG114" s="1"/>
      <c r="AJ114" s="1"/>
      <c r="AK114" s="1"/>
      <c r="AL114" s="1"/>
      <c r="AR114" s="1"/>
      <c r="AX114" s="1"/>
      <c r="BD114" s="1"/>
      <c r="BJ114" s="1"/>
      <c r="BP114" s="1"/>
      <c r="BV114" s="1"/>
      <c r="CA114" s="1"/>
      <c r="CB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HB114" s="1"/>
      <c r="IA114" s="1"/>
      <c r="IZ114" s="1"/>
      <c r="JY114" s="1"/>
      <c r="KT114" s="933"/>
      <c r="KU114" s="933"/>
      <c r="KV114" s="933"/>
      <c r="KW114" s="933"/>
      <c r="OH114" s="1"/>
      <c r="PM114" s="933"/>
      <c r="PN114" s="933"/>
      <c r="PO114" s="933"/>
      <c r="PP114" s="933"/>
      <c r="QF114" s="1"/>
      <c r="QG114" s="1"/>
      <c r="QH114" s="1"/>
      <c r="QI114" s="1"/>
      <c r="QJ114" s="1"/>
      <c r="QK114" s="1"/>
      <c r="QL114" s="1"/>
      <c r="QM114" s="1"/>
      <c r="QN114" s="1"/>
      <c r="QO114" s="1"/>
      <c r="QP114" s="1"/>
      <c r="QQ114" s="1"/>
      <c r="QR114" s="1"/>
      <c r="QS114" s="1"/>
      <c r="QT114" s="1"/>
      <c r="QU114" s="1"/>
      <c r="QV114" s="1"/>
      <c r="QW114" s="1"/>
      <c r="QX114" s="1"/>
      <c r="QY114" s="1"/>
      <c r="QZ114" s="1"/>
      <c r="RA114" s="1"/>
      <c r="RV114" s="1"/>
      <c r="SQ114" s="1"/>
      <c r="TL114" s="1"/>
      <c r="TQ114" s="1"/>
      <c r="TV114" s="1"/>
      <c r="UA114" s="1"/>
      <c r="UF114" s="1"/>
      <c r="UK114" s="1"/>
      <c r="UP114" s="1"/>
      <c r="UU114" s="1"/>
      <c r="UZ114" s="1"/>
      <c r="VE114" s="1"/>
      <c r="VJ114" s="1"/>
      <c r="VO114" s="1"/>
      <c r="VT114" s="1"/>
      <c r="VY114" s="1"/>
      <c r="WD114" s="1"/>
      <c r="WI114" s="1"/>
      <c r="XM114" s="1"/>
      <c r="ZA114" s="1"/>
      <c r="AAK114" s="1"/>
      <c r="AAW114" s="1"/>
      <c r="ADO114" s="1"/>
      <c r="ADP114" s="1"/>
      <c r="ADQ114" s="1"/>
      <c r="ADR114" s="1"/>
      <c r="ADS114" s="1"/>
      <c r="AEI114" s="1"/>
      <c r="AEJ114" s="1"/>
      <c r="AEK114" s="1"/>
      <c r="AEL114" s="1"/>
      <c r="AEM114" s="1"/>
      <c r="AER114" s="1"/>
      <c r="AFT114" s="1"/>
      <c r="AFU114" s="1"/>
      <c r="AFV114" s="1"/>
      <c r="AFW114" s="1"/>
      <c r="AGI114" s="933"/>
      <c r="AGJ114" s="933"/>
      <c r="AGK114" s="933"/>
      <c r="AGL114" s="933"/>
      <c r="AHO114" s="933"/>
      <c r="AHP114" s="933"/>
      <c r="AHQ114" s="933"/>
      <c r="AHR114" s="1139"/>
      <c r="AHS114" s="1139"/>
      <c r="AIK114" s="1"/>
      <c r="AIS114" s="1"/>
      <c r="AIT114" s="1"/>
      <c r="AIU114" s="1"/>
      <c r="AJK114" s="1"/>
      <c r="AJL114" s="1"/>
      <c r="AJM114" s="1"/>
      <c r="AKC114" s="1"/>
      <c r="AKD114" s="1"/>
      <c r="AKE114" s="1"/>
      <c r="APK114" s="933"/>
      <c r="APL114" s="933"/>
      <c r="APM114" s="933"/>
      <c r="APN114" s="933"/>
    </row>
    <row r="115" spans="2:967 1103:1106" ht="14.25" x14ac:dyDescent="0.2">
      <c r="B115"/>
      <c r="C115" s="975"/>
      <c r="F115" s="1"/>
      <c r="G115" s="1"/>
      <c r="H115" s="1"/>
      <c r="K115" s="1"/>
      <c r="L115" s="1"/>
      <c r="M115" s="1"/>
      <c r="P115" s="1"/>
      <c r="Q115" s="1"/>
      <c r="R115" s="1"/>
      <c r="U115" s="1"/>
      <c r="V115" s="1"/>
      <c r="W115" s="1"/>
      <c r="Z115" s="1"/>
      <c r="AA115" s="1"/>
      <c r="AB115" s="1"/>
      <c r="AE115" s="1"/>
      <c r="AF115" s="1"/>
      <c r="AG115" s="1"/>
      <c r="AJ115" s="1"/>
      <c r="AK115" s="1"/>
      <c r="AL115" s="1"/>
      <c r="AR115" s="1"/>
      <c r="AX115" s="1"/>
      <c r="BD115" s="1"/>
      <c r="BJ115" s="1"/>
      <c r="BP115" s="1"/>
      <c r="BV115" s="1"/>
      <c r="CA115" s="1"/>
      <c r="CB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HB115" s="1"/>
      <c r="IA115" s="1"/>
      <c r="IZ115" s="1"/>
      <c r="JY115" s="1"/>
      <c r="KT115" s="933"/>
      <c r="KU115" s="933"/>
      <c r="KV115" s="933"/>
      <c r="KW115" s="933"/>
      <c r="OH115" s="1"/>
      <c r="PM115" s="933"/>
      <c r="PN115" s="933"/>
      <c r="PO115" s="933"/>
      <c r="PP115" s="933"/>
      <c r="QF115" s="1"/>
      <c r="QG115" s="1"/>
      <c r="QH115" s="1"/>
      <c r="QI115" s="1"/>
      <c r="QJ115" s="1"/>
      <c r="QK115" s="1"/>
      <c r="QL115" s="1"/>
      <c r="QM115" s="1"/>
      <c r="QN115" s="1"/>
      <c r="QO115" s="1"/>
      <c r="QP115" s="1"/>
      <c r="QQ115" s="1"/>
      <c r="QR115" s="1"/>
      <c r="QS115" s="1"/>
      <c r="QT115" s="1"/>
      <c r="QU115" s="1"/>
      <c r="QV115" s="1"/>
      <c r="QW115" s="1"/>
      <c r="QX115" s="1"/>
      <c r="QY115" s="1"/>
      <c r="QZ115" s="1"/>
      <c r="RA115" s="1"/>
      <c r="RV115" s="1"/>
      <c r="SQ115" s="1"/>
      <c r="TL115" s="1"/>
      <c r="TQ115" s="1"/>
      <c r="TV115" s="1"/>
      <c r="UA115" s="1"/>
      <c r="UF115" s="1"/>
      <c r="UK115" s="1"/>
      <c r="UP115" s="1"/>
      <c r="UU115" s="1"/>
      <c r="UZ115" s="1"/>
      <c r="VE115" s="1"/>
      <c r="VJ115" s="1"/>
      <c r="VO115" s="1"/>
      <c r="VT115" s="1"/>
      <c r="VY115" s="1"/>
      <c r="WD115" s="1"/>
      <c r="WI115" s="1"/>
      <c r="XM115" s="1"/>
      <c r="ZA115" s="1"/>
      <c r="AAK115" s="1"/>
      <c r="AAW115" s="1"/>
      <c r="ADO115" s="1"/>
      <c r="ADP115" s="1"/>
      <c r="ADQ115" s="1"/>
      <c r="ADR115" s="1"/>
      <c r="ADS115" s="1"/>
      <c r="AEI115" s="1"/>
      <c r="AEJ115" s="1"/>
      <c r="AEK115" s="1"/>
      <c r="AEL115" s="1"/>
      <c r="AEM115" s="1"/>
      <c r="AER115" s="1"/>
      <c r="AFT115" s="1"/>
      <c r="AFU115" s="1"/>
      <c r="AFV115" s="1"/>
      <c r="AFW115" s="1"/>
      <c r="AGI115" s="933"/>
      <c r="AGJ115" s="933"/>
      <c r="AGK115" s="933"/>
      <c r="AGL115" s="933"/>
      <c r="AHO115" s="933"/>
      <c r="AHP115" s="933"/>
      <c r="AHQ115" s="933"/>
      <c r="AHR115" s="1139"/>
      <c r="AHS115" s="1139"/>
      <c r="AIK115" s="1"/>
      <c r="AIS115" s="1"/>
      <c r="AIT115" s="1"/>
      <c r="AIU115" s="1"/>
      <c r="AJK115" s="1"/>
      <c r="AJL115" s="1"/>
      <c r="AJM115" s="1"/>
      <c r="AKC115" s="1"/>
      <c r="AKD115" s="1"/>
      <c r="AKE115" s="1"/>
      <c r="APK115" s="933"/>
      <c r="APL115" s="933"/>
      <c r="APM115" s="933"/>
      <c r="APN115" s="933"/>
    </row>
    <row r="116" spans="2:967 1103:1106" ht="14.25" x14ac:dyDescent="0.2">
      <c r="B116"/>
      <c r="C116" s="975"/>
      <c r="F116" s="1"/>
      <c r="G116" s="1"/>
      <c r="H116" s="1"/>
      <c r="K116" s="1"/>
      <c r="L116" s="1"/>
      <c r="M116" s="1"/>
      <c r="P116" s="1"/>
      <c r="Q116" s="1"/>
      <c r="R116" s="1"/>
      <c r="U116" s="1"/>
      <c r="V116" s="1"/>
      <c r="W116" s="1"/>
      <c r="Z116" s="1"/>
      <c r="AA116" s="1"/>
      <c r="AB116" s="1"/>
      <c r="AE116" s="1"/>
      <c r="AF116" s="1"/>
      <c r="AG116" s="1"/>
      <c r="AJ116" s="1"/>
      <c r="AK116" s="1"/>
      <c r="AL116" s="1"/>
      <c r="AR116" s="1"/>
      <c r="AX116" s="1"/>
      <c r="BD116" s="1"/>
      <c r="BJ116" s="1"/>
      <c r="BP116" s="1"/>
      <c r="BV116" s="1"/>
      <c r="CA116" s="1"/>
      <c r="CB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HB116" s="1"/>
      <c r="IA116" s="1"/>
      <c r="IZ116" s="1"/>
      <c r="JY116" s="1"/>
      <c r="KT116" s="933"/>
      <c r="KU116" s="933"/>
      <c r="KV116" s="933"/>
      <c r="KW116" s="933"/>
      <c r="OH116" s="1"/>
      <c r="PM116" s="933"/>
      <c r="PN116" s="933"/>
      <c r="PO116" s="933"/>
      <c r="PP116" s="933"/>
      <c r="QF116" s="1"/>
      <c r="QG116" s="1"/>
      <c r="QH116" s="1"/>
      <c r="QI116" s="1"/>
      <c r="QJ116" s="1"/>
      <c r="QK116" s="1"/>
      <c r="QL116" s="1"/>
      <c r="QM116" s="1"/>
      <c r="QN116" s="1"/>
      <c r="QO116" s="1"/>
      <c r="QP116" s="1"/>
      <c r="QQ116" s="1"/>
      <c r="QR116" s="1"/>
      <c r="QS116" s="1"/>
      <c r="QT116" s="1"/>
      <c r="QU116" s="1"/>
      <c r="QV116" s="1"/>
      <c r="QW116" s="1"/>
      <c r="QX116" s="1"/>
      <c r="QY116" s="1"/>
      <c r="QZ116" s="1"/>
      <c r="RA116" s="1"/>
      <c r="RV116" s="1"/>
      <c r="SQ116" s="1"/>
      <c r="TL116" s="1"/>
      <c r="TQ116" s="1"/>
      <c r="TV116" s="1"/>
      <c r="UA116" s="1"/>
      <c r="UF116" s="1"/>
      <c r="UK116" s="1"/>
      <c r="UP116" s="1"/>
      <c r="UU116" s="1"/>
      <c r="UZ116" s="1"/>
      <c r="VE116" s="1"/>
      <c r="VJ116" s="1"/>
      <c r="VO116" s="1"/>
      <c r="VT116" s="1"/>
      <c r="VY116" s="1"/>
      <c r="WD116" s="1"/>
      <c r="WI116" s="1"/>
      <c r="XM116" s="1"/>
      <c r="ZA116" s="1"/>
      <c r="AAK116" s="1"/>
      <c r="AAW116" s="1"/>
      <c r="ADO116" s="1"/>
      <c r="ADP116" s="1"/>
      <c r="ADQ116" s="1"/>
      <c r="ADR116" s="1"/>
      <c r="ADS116" s="1"/>
      <c r="AEI116" s="1"/>
      <c r="AEJ116" s="1"/>
      <c r="AEK116" s="1"/>
      <c r="AEL116" s="1"/>
      <c r="AEM116" s="1"/>
      <c r="AER116" s="1"/>
      <c r="AFT116" s="1"/>
      <c r="AFU116" s="1"/>
      <c r="AFV116" s="1"/>
      <c r="AFW116" s="1"/>
      <c r="AGI116" s="933"/>
      <c r="AGJ116" s="933"/>
      <c r="AGK116" s="933"/>
      <c r="AGL116" s="933"/>
      <c r="AHO116" s="933"/>
      <c r="AHP116" s="933"/>
      <c r="AHQ116" s="933"/>
      <c r="AHR116" s="1139"/>
      <c r="AHS116" s="1139"/>
      <c r="AIK116" s="1"/>
      <c r="AIS116" s="1"/>
      <c r="AIT116" s="1"/>
      <c r="AIU116" s="1"/>
      <c r="AJK116" s="1"/>
      <c r="AJL116" s="1"/>
      <c r="AJM116" s="1"/>
      <c r="AKC116" s="1"/>
      <c r="AKD116" s="1"/>
      <c r="AKE116" s="1"/>
      <c r="APK116" s="933"/>
      <c r="APL116" s="933"/>
      <c r="APM116" s="933"/>
      <c r="APN116" s="933"/>
    </row>
    <row r="117" spans="2:967 1103:1106" ht="14.25" x14ac:dyDescent="0.2">
      <c r="B117"/>
      <c r="C117" s="975"/>
      <c r="F117" s="1"/>
      <c r="G117" s="1"/>
      <c r="H117" s="1"/>
      <c r="K117" s="1"/>
      <c r="L117" s="1"/>
      <c r="M117" s="1"/>
      <c r="P117" s="1"/>
      <c r="Q117" s="1"/>
      <c r="R117" s="1"/>
      <c r="U117" s="1"/>
      <c r="V117" s="1"/>
      <c r="W117" s="1"/>
      <c r="Z117" s="1"/>
      <c r="AA117" s="1"/>
      <c r="AB117" s="1"/>
      <c r="AE117" s="1"/>
      <c r="AF117" s="1"/>
      <c r="AG117" s="1"/>
      <c r="AJ117" s="1"/>
      <c r="AK117" s="1"/>
      <c r="AL117" s="1"/>
      <c r="AR117" s="1"/>
      <c r="AX117" s="1"/>
      <c r="BD117" s="1"/>
      <c r="BJ117" s="1"/>
      <c r="BP117" s="1"/>
      <c r="BV117" s="1"/>
      <c r="CA117" s="1"/>
      <c r="CB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HB117" s="1"/>
      <c r="IA117" s="1"/>
      <c r="IZ117" s="1"/>
      <c r="JY117" s="1"/>
      <c r="KT117" s="933"/>
      <c r="KU117" s="933"/>
      <c r="KV117" s="933"/>
      <c r="KW117" s="933"/>
      <c r="OH117" s="1"/>
      <c r="PM117" s="933"/>
      <c r="PN117" s="933"/>
      <c r="PO117" s="933"/>
      <c r="PP117" s="933"/>
      <c r="QF117" s="1"/>
      <c r="QG117" s="1"/>
      <c r="QH117" s="1"/>
      <c r="QI117" s="1"/>
      <c r="QJ117" s="1"/>
      <c r="QK117" s="1"/>
      <c r="QL117" s="1"/>
      <c r="QM117" s="1"/>
      <c r="QN117" s="1"/>
      <c r="QO117" s="1"/>
      <c r="QP117" s="1"/>
      <c r="QQ117" s="1"/>
      <c r="QR117" s="1"/>
      <c r="QS117" s="1"/>
      <c r="QT117" s="1"/>
      <c r="QU117" s="1"/>
      <c r="QV117" s="1"/>
      <c r="QW117" s="1"/>
      <c r="QX117" s="1"/>
      <c r="QY117" s="1"/>
      <c r="QZ117" s="1"/>
      <c r="RA117" s="1"/>
      <c r="RV117" s="1"/>
      <c r="SQ117" s="1"/>
      <c r="TL117" s="1"/>
      <c r="TQ117" s="1"/>
      <c r="TV117" s="1"/>
      <c r="UA117" s="1"/>
      <c r="UF117" s="1"/>
      <c r="UK117" s="1"/>
      <c r="UP117" s="1"/>
      <c r="UU117" s="1"/>
      <c r="UZ117" s="1"/>
      <c r="VE117" s="1"/>
      <c r="VJ117" s="1"/>
      <c r="VO117" s="1"/>
      <c r="VT117" s="1"/>
      <c r="VY117" s="1"/>
      <c r="WD117" s="1"/>
      <c r="WI117" s="1"/>
      <c r="XM117" s="1"/>
      <c r="ZA117" s="1"/>
      <c r="AAK117" s="1"/>
      <c r="AAW117" s="1"/>
      <c r="ADO117" s="1"/>
      <c r="ADP117" s="1"/>
      <c r="ADQ117" s="1"/>
      <c r="ADR117" s="1"/>
      <c r="ADS117" s="1"/>
      <c r="AEI117" s="1"/>
      <c r="AEJ117" s="1"/>
      <c r="AEK117" s="1"/>
      <c r="AEL117" s="1"/>
      <c r="AEM117" s="1"/>
      <c r="AER117" s="1"/>
      <c r="AFT117" s="1"/>
      <c r="AFU117" s="1"/>
      <c r="AFV117" s="1"/>
      <c r="AFW117" s="1"/>
      <c r="AGI117" s="933"/>
      <c r="AGJ117" s="933"/>
      <c r="AGK117" s="933"/>
      <c r="AGL117" s="933"/>
      <c r="AHO117" s="933"/>
      <c r="AHP117" s="933"/>
      <c r="AHQ117" s="933"/>
      <c r="AHR117" s="1139"/>
      <c r="AHS117" s="1139"/>
      <c r="AIK117" s="1"/>
      <c r="AIS117" s="1"/>
      <c r="AIT117" s="1"/>
      <c r="AIU117" s="1"/>
      <c r="AJK117" s="1"/>
      <c r="AJL117" s="1"/>
      <c r="AJM117" s="1"/>
      <c r="AKC117" s="1"/>
      <c r="AKD117" s="1"/>
      <c r="AKE117" s="1"/>
      <c r="APK117" s="933"/>
      <c r="APL117" s="933"/>
      <c r="APM117" s="933"/>
      <c r="APN117" s="933"/>
    </row>
    <row r="118" spans="2:967 1103:1106" ht="14.25" x14ac:dyDescent="0.2">
      <c r="B118"/>
      <c r="C118" s="975"/>
      <c r="F118" s="1"/>
      <c r="G118" s="1"/>
      <c r="H118" s="1"/>
      <c r="K118" s="1"/>
      <c r="L118" s="1"/>
      <c r="M118" s="1"/>
      <c r="P118" s="1"/>
      <c r="Q118" s="1"/>
      <c r="R118" s="1"/>
      <c r="U118" s="1"/>
      <c r="V118" s="1"/>
      <c r="W118" s="1"/>
      <c r="Z118" s="1"/>
      <c r="AA118" s="1"/>
      <c r="AB118" s="1"/>
      <c r="AE118" s="1"/>
      <c r="AF118" s="1"/>
      <c r="AG118" s="1"/>
      <c r="AJ118" s="1"/>
      <c r="AK118" s="1"/>
      <c r="AL118" s="1"/>
      <c r="AR118" s="1"/>
      <c r="AX118" s="1"/>
      <c r="BD118" s="1"/>
      <c r="BJ118" s="1"/>
      <c r="BP118" s="1"/>
      <c r="BV118" s="1"/>
      <c r="CA118" s="1"/>
      <c r="CB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HB118" s="1"/>
      <c r="IA118" s="1"/>
      <c r="IZ118" s="1"/>
      <c r="JY118" s="1"/>
      <c r="KT118" s="933"/>
      <c r="KU118" s="933"/>
      <c r="KV118" s="933"/>
      <c r="KW118" s="933"/>
      <c r="OH118" s="1"/>
      <c r="PM118" s="933"/>
      <c r="PN118" s="933"/>
      <c r="PO118" s="933"/>
      <c r="PP118" s="933"/>
      <c r="QF118" s="1"/>
      <c r="QG118" s="1"/>
      <c r="QH118" s="1"/>
      <c r="QI118" s="1"/>
      <c r="QJ118" s="1"/>
      <c r="QK118" s="1"/>
      <c r="QL118" s="1"/>
      <c r="QM118" s="1"/>
      <c r="QN118" s="1"/>
      <c r="QO118" s="1"/>
      <c r="QP118" s="1"/>
      <c r="QQ118" s="1"/>
      <c r="QR118" s="1"/>
      <c r="QS118" s="1"/>
      <c r="QT118" s="1"/>
      <c r="QU118" s="1"/>
      <c r="QV118" s="1"/>
      <c r="QW118" s="1"/>
      <c r="QX118" s="1"/>
      <c r="QY118" s="1"/>
      <c r="QZ118" s="1"/>
      <c r="RA118" s="1"/>
      <c r="RV118" s="1"/>
      <c r="SQ118" s="1"/>
      <c r="TL118" s="1"/>
      <c r="TQ118" s="1"/>
      <c r="TV118" s="1"/>
      <c r="UA118" s="1"/>
      <c r="UF118" s="1"/>
      <c r="UK118" s="1"/>
      <c r="UP118" s="1"/>
      <c r="UU118" s="1"/>
      <c r="UZ118" s="1"/>
      <c r="VE118" s="1"/>
      <c r="VJ118" s="1"/>
      <c r="VO118" s="1"/>
      <c r="VT118" s="1"/>
      <c r="VY118" s="1"/>
      <c r="WD118" s="1"/>
      <c r="WI118" s="1"/>
      <c r="XM118" s="1"/>
      <c r="ZA118" s="1"/>
      <c r="AAK118" s="1"/>
      <c r="AAW118" s="1"/>
      <c r="ADO118" s="1"/>
      <c r="ADP118" s="1"/>
      <c r="ADQ118" s="1"/>
      <c r="ADR118" s="1"/>
      <c r="ADS118" s="1"/>
      <c r="AEI118" s="1"/>
      <c r="AEJ118" s="1"/>
      <c r="AEK118" s="1"/>
      <c r="AEL118" s="1"/>
      <c r="AEM118" s="1"/>
      <c r="AER118" s="1"/>
      <c r="AFT118" s="1"/>
      <c r="AFU118" s="1"/>
      <c r="AFV118" s="1"/>
      <c r="AFW118" s="1"/>
      <c r="AGI118" s="933"/>
      <c r="AGJ118" s="933"/>
      <c r="AGK118" s="933"/>
      <c r="AGL118" s="933"/>
      <c r="AHO118" s="933"/>
      <c r="AHP118" s="933"/>
      <c r="AHQ118" s="933"/>
      <c r="AHR118" s="1139"/>
      <c r="AHS118" s="1139"/>
      <c r="AIK118" s="1"/>
      <c r="AIS118" s="1"/>
      <c r="AIT118" s="1"/>
      <c r="AIU118" s="1"/>
      <c r="AJK118" s="1"/>
      <c r="AJL118" s="1"/>
      <c r="AJM118" s="1"/>
      <c r="AKC118" s="1"/>
      <c r="AKD118" s="1"/>
      <c r="AKE118" s="1"/>
      <c r="APK118" s="933"/>
      <c r="APL118" s="933"/>
      <c r="APM118" s="933"/>
      <c r="APN118" s="933"/>
    </row>
    <row r="119" spans="2:967 1103:1106" ht="14.25" x14ac:dyDescent="0.2">
      <c r="B119"/>
      <c r="C119" s="975"/>
      <c r="F119" s="1"/>
      <c r="G119" s="1"/>
      <c r="H119" s="1"/>
      <c r="K119" s="1"/>
      <c r="L119" s="1"/>
      <c r="M119" s="1"/>
      <c r="P119" s="1"/>
      <c r="Q119" s="1"/>
      <c r="R119" s="1"/>
      <c r="U119" s="1"/>
      <c r="V119" s="1"/>
      <c r="W119" s="1"/>
      <c r="Z119" s="1"/>
      <c r="AA119" s="1"/>
      <c r="AB119" s="1"/>
      <c r="AE119" s="1"/>
      <c r="AF119" s="1"/>
      <c r="AG119" s="1"/>
      <c r="AJ119" s="1"/>
      <c r="AK119" s="1"/>
      <c r="AL119" s="1"/>
      <c r="AR119" s="1"/>
      <c r="AX119" s="1"/>
      <c r="BD119" s="1"/>
      <c r="BJ119" s="1"/>
      <c r="BP119" s="1"/>
      <c r="BV119" s="1"/>
      <c r="CA119" s="1"/>
      <c r="CB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HB119" s="1"/>
      <c r="IA119" s="1"/>
      <c r="IZ119" s="1"/>
      <c r="JY119" s="1"/>
      <c r="KT119" s="933"/>
      <c r="KU119" s="933"/>
      <c r="KV119" s="933"/>
      <c r="KW119" s="933"/>
      <c r="OH119" s="1"/>
      <c r="PM119" s="933"/>
      <c r="PN119" s="933"/>
      <c r="PO119" s="933"/>
      <c r="PP119" s="933"/>
      <c r="QF119" s="1"/>
      <c r="QG119" s="1"/>
      <c r="QH119" s="1"/>
      <c r="QI119" s="1"/>
      <c r="QJ119" s="1"/>
      <c r="QK119" s="1"/>
      <c r="QL119" s="1"/>
      <c r="QM119" s="1"/>
      <c r="QN119" s="1"/>
      <c r="QO119" s="1"/>
      <c r="QP119" s="1"/>
      <c r="QQ119" s="1"/>
      <c r="QR119" s="1"/>
      <c r="QS119" s="1"/>
      <c r="QT119" s="1"/>
      <c r="QU119" s="1"/>
      <c r="QV119" s="1"/>
      <c r="QW119" s="1"/>
      <c r="QX119" s="1"/>
      <c r="QY119" s="1"/>
      <c r="QZ119" s="1"/>
      <c r="RA119" s="1"/>
      <c r="RV119" s="1"/>
      <c r="SQ119" s="1"/>
      <c r="TL119" s="1"/>
      <c r="TQ119" s="1"/>
      <c r="TV119" s="1"/>
      <c r="UA119" s="1"/>
      <c r="UF119" s="1"/>
      <c r="UK119" s="1"/>
      <c r="UP119" s="1"/>
      <c r="UU119" s="1"/>
      <c r="UZ119" s="1"/>
      <c r="VE119" s="1"/>
      <c r="VJ119" s="1"/>
      <c r="VO119" s="1"/>
      <c r="VT119" s="1"/>
      <c r="VY119" s="1"/>
      <c r="WD119" s="1"/>
      <c r="WI119" s="1"/>
      <c r="XM119" s="1"/>
      <c r="ZA119" s="1"/>
      <c r="AAK119" s="1"/>
      <c r="AAW119" s="1"/>
      <c r="ADO119" s="1"/>
      <c r="ADP119" s="1"/>
      <c r="ADQ119" s="1"/>
      <c r="ADR119" s="1"/>
      <c r="ADS119" s="1"/>
      <c r="AEI119" s="1"/>
      <c r="AEJ119" s="1"/>
      <c r="AEK119" s="1"/>
      <c r="AEL119" s="1"/>
      <c r="AEM119" s="1"/>
      <c r="AER119" s="1"/>
      <c r="AFT119" s="1"/>
      <c r="AFU119" s="1"/>
      <c r="AFV119" s="1"/>
      <c r="AFW119" s="1"/>
      <c r="AGI119" s="933"/>
      <c r="AGJ119" s="933"/>
      <c r="AGK119" s="933"/>
      <c r="AGL119" s="933"/>
      <c r="AHO119" s="933"/>
      <c r="AHP119" s="933"/>
      <c r="AHQ119" s="933"/>
      <c r="AHR119" s="1139"/>
      <c r="AHS119" s="1139"/>
      <c r="AIK119" s="1"/>
      <c r="AIS119" s="1"/>
      <c r="AIT119" s="1"/>
      <c r="AIU119" s="1"/>
      <c r="AJK119" s="1"/>
      <c r="AJL119" s="1"/>
      <c r="AJM119" s="1"/>
      <c r="AKC119" s="1"/>
      <c r="AKD119" s="1"/>
      <c r="AKE119" s="1"/>
      <c r="APK119" s="933"/>
      <c r="APL119" s="933"/>
      <c r="APM119" s="933"/>
      <c r="APN119" s="933"/>
    </row>
    <row r="120" spans="2:967 1103:1106" ht="14.25" x14ac:dyDescent="0.2">
      <c r="B120"/>
      <c r="C120" s="975"/>
      <c r="F120" s="1"/>
      <c r="G120" s="1"/>
      <c r="H120" s="1"/>
      <c r="K120" s="1"/>
      <c r="L120" s="1"/>
      <c r="M120" s="1"/>
      <c r="P120" s="1"/>
      <c r="Q120" s="1"/>
      <c r="R120" s="1"/>
      <c r="U120" s="1"/>
      <c r="V120" s="1"/>
      <c r="W120" s="1"/>
      <c r="Z120" s="1"/>
      <c r="AA120" s="1"/>
      <c r="AB120" s="1"/>
      <c r="AE120" s="1"/>
      <c r="AF120" s="1"/>
      <c r="AG120" s="1"/>
      <c r="AJ120" s="1"/>
      <c r="AK120" s="1"/>
      <c r="AL120" s="1"/>
      <c r="AR120" s="1"/>
      <c r="AX120" s="1"/>
      <c r="BD120" s="1"/>
      <c r="BJ120" s="1"/>
      <c r="BP120" s="1"/>
      <c r="BV120" s="1"/>
      <c r="CA120" s="1"/>
      <c r="CB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HB120" s="1"/>
      <c r="IA120" s="1"/>
      <c r="IZ120" s="1"/>
      <c r="JY120" s="1"/>
      <c r="KT120" s="933"/>
      <c r="KU120" s="933"/>
      <c r="KV120" s="933"/>
      <c r="KW120" s="933"/>
      <c r="OH120" s="1"/>
      <c r="PM120" s="933"/>
      <c r="PN120" s="933"/>
      <c r="PO120" s="933"/>
      <c r="PP120" s="933"/>
      <c r="QF120" s="1"/>
      <c r="QG120" s="1"/>
      <c r="QH120" s="1"/>
      <c r="QI120" s="1"/>
      <c r="QJ120" s="1"/>
      <c r="QK120" s="1"/>
      <c r="QL120" s="1"/>
      <c r="QM120" s="1"/>
      <c r="QN120" s="1"/>
      <c r="QO120" s="1"/>
      <c r="QP120" s="1"/>
      <c r="QQ120" s="1"/>
      <c r="QR120" s="1"/>
      <c r="QS120" s="1"/>
      <c r="QT120" s="1"/>
      <c r="QU120" s="1"/>
      <c r="QV120" s="1"/>
      <c r="QW120" s="1"/>
      <c r="QX120" s="1"/>
      <c r="QY120" s="1"/>
      <c r="QZ120" s="1"/>
      <c r="RA120" s="1"/>
      <c r="RV120" s="1"/>
      <c r="SQ120" s="1"/>
      <c r="TL120" s="1"/>
      <c r="TQ120" s="1"/>
      <c r="TV120" s="1"/>
      <c r="UA120" s="1"/>
      <c r="UF120" s="1"/>
      <c r="UK120" s="1"/>
      <c r="UP120" s="1"/>
      <c r="UU120" s="1"/>
      <c r="UZ120" s="1"/>
      <c r="VE120" s="1"/>
      <c r="VJ120" s="1"/>
      <c r="VO120" s="1"/>
      <c r="VT120" s="1"/>
      <c r="VY120" s="1"/>
      <c r="WD120" s="1"/>
      <c r="WI120" s="1"/>
      <c r="XM120" s="1"/>
      <c r="ZA120" s="1"/>
      <c r="AAK120" s="1"/>
      <c r="AAW120" s="1"/>
      <c r="ADO120" s="1"/>
      <c r="ADP120" s="1"/>
      <c r="ADQ120" s="1"/>
      <c r="ADR120" s="1"/>
      <c r="ADS120" s="1"/>
      <c r="AEI120" s="1"/>
      <c r="AEJ120" s="1"/>
      <c r="AEK120" s="1"/>
      <c r="AEL120" s="1"/>
      <c r="AEM120" s="1"/>
      <c r="AER120" s="1"/>
      <c r="AFT120" s="1"/>
      <c r="AFU120" s="1"/>
      <c r="AFV120" s="1"/>
      <c r="AFW120" s="1"/>
      <c r="AGI120" s="933"/>
      <c r="AGJ120" s="933"/>
      <c r="AGK120" s="933"/>
      <c r="AGL120" s="933"/>
      <c r="AHO120" s="933"/>
      <c r="AHP120" s="933"/>
      <c r="AHQ120" s="933"/>
      <c r="AHR120" s="1139"/>
      <c r="AHS120" s="1139"/>
      <c r="AIK120" s="1"/>
      <c r="AIS120" s="1"/>
      <c r="AIT120" s="1"/>
      <c r="AIU120" s="1"/>
      <c r="AJK120" s="1"/>
      <c r="AJL120" s="1"/>
      <c r="AJM120" s="1"/>
      <c r="AKC120" s="1"/>
      <c r="AKD120" s="1"/>
      <c r="AKE120" s="1"/>
      <c r="APK120" s="933"/>
      <c r="APL120" s="933"/>
      <c r="APM120" s="933"/>
      <c r="APN120" s="933"/>
    </row>
    <row r="121" spans="2:967 1103:1106" ht="14.25" x14ac:dyDescent="0.2">
      <c r="B121"/>
      <c r="C121" s="975"/>
      <c r="F121" s="1"/>
      <c r="G121" s="1"/>
      <c r="H121" s="1"/>
      <c r="K121" s="1"/>
      <c r="L121" s="1"/>
      <c r="M121" s="1"/>
      <c r="P121" s="1"/>
      <c r="Q121" s="1"/>
      <c r="R121" s="1"/>
      <c r="U121" s="1"/>
      <c r="V121" s="1"/>
      <c r="W121" s="1"/>
      <c r="Z121" s="1"/>
      <c r="AA121" s="1"/>
      <c r="AB121" s="1"/>
      <c r="AE121" s="1"/>
      <c r="AF121" s="1"/>
      <c r="AG121" s="1"/>
      <c r="AJ121" s="1"/>
      <c r="AK121" s="1"/>
      <c r="AL121" s="1"/>
      <c r="AR121" s="1"/>
      <c r="AX121" s="1"/>
      <c r="BD121" s="1"/>
      <c r="BJ121" s="1"/>
      <c r="BP121" s="1"/>
      <c r="BV121" s="1"/>
      <c r="CA121" s="1"/>
      <c r="CB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HB121" s="1"/>
      <c r="IA121" s="1"/>
      <c r="IZ121" s="1"/>
      <c r="JY121" s="1"/>
      <c r="KT121" s="933"/>
      <c r="KU121" s="933"/>
      <c r="KV121" s="933"/>
      <c r="KW121" s="933"/>
      <c r="OH121" s="1"/>
      <c r="PM121" s="933"/>
      <c r="PN121" s="933"/>
      <c r="PO121" s="933"/>
      <c r="PP121" s="933"/>
      <c r="QF121" s="1"/>
      <c r="QG121" s="1"/>
      <c r="QH121" s="1"/>
      <c r="QI121" s="1"/>
      <c r="QJ121" s="1"/>
      <c r="QK121" s="1"/>
      <c r="QL121" s="1"/>
      <c r="QM121" s="1"/>
      <c r="QN121" s="1"/>
      <c r="QO121" s="1"/>
      <c r="QP121" s="1"/>
      <c r="QQ121" s="1"/>
      <c r="QR121" s="1"/>
      <c r="QS121" s="1"/>
      <c r="QT121" s="1"/>
      <c r="QU121" s="1"/>
      <c r="QV121" s="1"/>
      <c r="QW121" s="1"/>
      <c r="QX121" s="1"/>
      <c r="QY121" s="1"/>
      <c r="QZ121" s="1"/>
      <c r="RA121" s="1"/>
      <c r="RV121" s="1"/>
      <c r="SQ121" s="1"/>
      <c r="TL121" s="1"/>
      <c r="TQ121" s="1"/>
      <c r="TV121" s="1"/>
      <c r="UA121" s="1"/>
      <c r="UF121" s="1"/>
      <c r="UK121" s="1"/>
      <c r="UP121" s="1"/>
      <c r="UU121" s="1"/>
      <c r="UZ121" s="1"/>
      <c r="VE121" s="1"/>
      <c r="VJ121" s="1"/>
      <c r="VO121" s="1"/>
      <c r="VT121" s="1"/>
      <c r="VY121" s="1"/>
      <c r="WD121" s="1"/>
      <c r="WI121" s="1"/>
      <c r="XM121" s="1"/>
      <c r="ZA121" s="1"/>
      <c r="AAK121" s="1"/>
      <c r="AAW121" s="1"/>
      <c r="ADO121" s="1"/>
      <c r="ADP121" s="1"/>
      <c r="ADQ121" s="1"/>
      <c r="ADR121" s="1"/>
      <c r="ADS121" s="1"/>
      <c r="AEI121" s="1"/>
      <c r="AEJ121" s="1"/>
      <c r="AEK121" s="1"/>
      <c r="AEL121" s="1"/>
      <c r="AEM121" s="1"/>
      <c r="AER121" s="1"/>
      <c r="AFT121" s="1"/>
      <c r="AFU121" s="1"/>
      <c r="AFV121" s="1"/>
      <c r="AFW121" s="1"/>
      <c r="AGI121" s="933"/>
      <c r="AGJ121" s="933"/>
      <c r="AGK121" s="933"/>
      <c r="AGL121" s="933"/>
      <c r="AHO121" s="933"/>
      <c r="AHP121" s="933"/>
      <c r="AHQ121" s="933"/>
      <c r="AHR121" s="1139"/>
      <c r="AHS121" s="1139"/>
      <c r="AIK121" s="1"/>
      <c r="AIS121" s="1"/>
      <c r="AIT121" s="1"/>
      <c r="AIU121" s="1"/>
      <c r="AJK121" s="1"/>
      <c r="AJL121" s="1"/>
      <c r="AJM121" s="1"/>
      <c r="AKC121" s="1"/>
      <c r="AKD121" s="1"/>
      <c r="AKE121" s="1"/>
      <c r="APK121" s="933"/>
      <c r="APL121" s="933"/>
      <c r="APM121" s="933"/>
      <c r="APN121" s="933"/>
    </row>
    <row r="122" spans="2:967 1103:1106" ht="14.25" x14ac:dyDescent="0.2">
      <c r="B122"/>
      <c r="C122" s="975"/>
      <c r="F122" s="1"/>
      <c r="G122" s="1"/>
      <c r="H122" s="1"/>
      <c r="K122" s="1"/>
      <c r="L122" s="1"/>
      <c r="M122" s="1"/>
      <c r="P122" s="1"/>
      <c r="Q122" s="1"/>
      <c r="R122" s="1"/>
      <c r="U122" s="1"/>
      <c r="V122" s="1"/>
      <c r="W122" s="1"/>
      <c r="Z122" s="1"/>
      <c r="AA122" s="1"/>
      <c r="AB122" s="1"/>
      <c r="AE122" s="1"/>
      <c r="AF122" s="1"/>
      <c r="AG122" s="1"/>
      <c r="AJ122" s="1"/>
      <c r="AK122" s="1"/>
      <c r="AL122" s="1"/>
      <c r="AR122" s="1"/>
      <c r="AX122" s="1"/>
      <c r="BD122" s="1"/>
      <c r="BJ122" s="1"/>
      <c r="BP122" s="1"/>
      <c r="BV122" s="1"/>
      <c r="CA122" s="1"/>
      <c r="CB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HB122" s="1"/>
      <c r="IA122" s="1"/>
      <c r="IZ122" s="1"/>
      <c r="JY122" s="1"/>
      <c r="KT122" s="933"/>
      <c r="KU122" s="933"/>
      <c r="KV122" s="933"/>
      <c r="KW122" s="933"/>
      <c r="OH122" s="1"/>
      <c r="PM122" s="933"/>
      <c r="PN122" s="933"/>
      <c r="PO122" s="933"/>
      <c r="PP122" s="933"/>
      <c r="QF122" s="1"/>
      <c r="QG122" s="1"/>
      <c r="QH122" s="1"/>
      <c r="QI122" s="1"/>
      <c r="QJ122" s="1"/>
      <c r="QK122" s="1"/>
      <c r="QL122" s="1"/>
      <c r="QM122" s="1"/>
      <c r="QN122" s="1"/>
      <c r="QO122" s="1"/>
      <c r="QP122" s="1"/>
      <c r="QQ122" s="1"/>
      <c r="QR122" s="1"/>
      <c r="QS122" s="1"/>
      <c r="QT122" s="1"/>
      <c r="QU122" s="1"/>
      <c r="QV122" s="1"/>
      <c r="QW122" s="1"/>
      <c r="QX122" s="1"/>
      <c r="QY122" s="1"/>
      <c r="QZ122" s="1"/>
      <c r="RA122" s="1"/>
      <c r="RV122" s="1"/>
      <c r="SQ122" s="1"/>
      <c r="TL122" s="1"/>
      <c r="TQ122" s="1"/>
      <c r="TV122" s="1"/>
      <c r="UA122" s="1"/>
      <c r="UF122" s="1"/>
      <c r="UK122" s="1"/>
      <c r="UP122" s="1"/>
      <c r="UU122" s="1"/>
      <c r="UZ122" s="1"/>
      <c r="VE122" s="1"/>
      <c r="VJ122" s="1"/>
      <c r="VO122" s="1"/>
      <c r="VT122" s="1"/>
      <c r="VY122" s="1"/>
      <c r="WD122" s="1"/>
      <c r="WI122" s="1"/>
      <c r="XM122" s="1"/>
      <c r="ZA122" s="1"/>
      <c r="AAK122" s="1"/>
      <c r="AAW122" s="1"/>
      <c r="ADO122" s="1"/>
      <c r="ADP122" s="1"/>
      <c r="ADQ122" s="1"/>
      <c r="ADR122" s="1"/>
      <c r="ADS122" s="1"/>
      <c r="AEI122" s="1"/>
      <c r="AEJ122" s="1"/>
      <c r="AEK122" s="1"/>
      <c r="AEL122" s="1"/>
      <c r="AEM122" s="1"/>
      <c r="AER122" s="1"/>
      <c r="AFT122" s="1"/>
      <c r="AFU122" s="1"/>
      <c r="AFV122" s="1"/>
      <c r="AFW122" s="1"/>
      <c r="AGI122" s="933"/>
      <c r="AGJ122" s="933"/>
      <c r="AGK122" s="933"/>
      <c r="AGL122" s="933"/>
      <c r="AHO122" s="933"/>
      <c r="AHP122" s="933"/>
      <c r="AHQ122" s="933"/>
      <c r="AHR122" s="1139"/>
      <c r="AHS122" s="1139"/>
      <c r="AIK122" s="1"/>
      <c r="AIS122" s="1"/>
      <c r="AIT122" s="1"/>
      <c r="AIU122" s="1"/>
      <c r="AJK122" s="1"/>
      <c r="AJL122" s="1"/>
      <c r="AJM122" s="1"/>
      <c r="AKC122" s="1"/>
      <c r="AKD122" s="1"/>
      <c r="AKE122" s="1"/>
      <c r="APK122" s="933"/>
      <c r="APL122" s="933"/>
      <c r="APM122" s="933"/>
      <c r="APN122" s="933"/>
    </row>
    <row r="123" spans="2:967 1103:1106" ht="14.25" x14ac:dyDescent="0.2">
      <c r="B123"/>
      <c r="C123" s="975"/>
      <c r="F123" s="1"/>
      <c r="G123" s="1"/>
      <c r="H123" s="1"/>
      <c r="K123" s="1"/>
      <c r="L123" s="1"/>
      <c r="M123" s="1"/>
      <c r="P123" s="1"/>
      <c r="Q123" s="1"/>
      <c r="R123" s="1"/>
      <c r="U123" s="1"/>
      <c r="V123" s="1"/>
      <c r="W123" s="1"/>
      <c r="Z123" s="1"/>
      <c r="AA123" s="1"/>
      <c r="AB123" s="1"/>
      <c r="AE123" s="1"/>
      <c r="AF123" s="1"/>
      <c r="AG123" s="1"/>
      <c r="AJ123" s="1"/>
      <c r="AK123" s="1"/>
      <c r="AL123" s="1"/>
      <c r="AR123" s="1"/>
      <c r="AX123" s="1"/>
      <c r="BD123" s="1"/>
      <c r="BJ123" s="1"/>
      <c r="BP123" s="1"/>
      <c r="BV123" s="1"/>
      <c r="CA123" s="1"/>
      <c r="CB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HB123" s="1"/>
      <c r="IA123" s="1"/>
      <c r="IZ123" s="1"/>
      <c r="JY123" s="1"/>
      <c r="KT123" s="933"/>
      <c r="KU123" s="933"/>
      <c r="KV123" s="933"/>
      <c r="KW123" s="933"/>
      <c r="OH123" s="1"/>
      <c r="PM123" s="933"/>
      <c r="PN123" s="933"/>
      <c r="PO123" s="933"/>
      <c r="PP123" s="933"/>
      <c r="QF123" s="1"/>
      <c r="QG123" s="1"/>
      <c r="QH123" s="1"/>
      <c r="QI123" s="1"/>
      <c r="QJ123" s="1"/>
      <c r="QK123" s="1"/>
      <c r="QL123" s="1"/>
      <c r="QM123" s="1"/>
      <c r="QN123" s="1"/>
      <c r="QO123" s="1"/>
      <c r="QP123" s="1"/>
      <c r="QQ123" s="1"/>
      <c r="QR123" s="1"/>
      <c r="QS123" s="1"/>
      <c r="QT123" s="1"/>
      <c r="QU123" s="1"/>
      <c r="QV123" s="1"/>
      <c r="QW123" s="1"/>
      <c r="QX123" s="1"/>
      <c r="QY123" s="1"/>
      <c r="QZ123" s="1"/>
      <c r="RA123" s="1"/>
      <c r="RV123" s="1"/>
      <c r="SQ123" s="1"/>
      <c r="TL123" s="1"/>
      <c r="TQ123" s="1"/>
      <c r="TV123" s="1"/>
      <c r="UA123" s="1"/>
      <c r="UF123" s="1"/>
      <c r="UK123" s="1"/>
      <c r="UP123" s="1"/>
      <c r="UU123" s="1"/>
      <c r="UZ123" s="1"/>
      <c r="VE123" s="1"/>
      <c r="VJ123" s="1"/>
      <c r="VO123" s="1"/>
      <c r="VT123" s="1"/>
      <c r="VY123" s="1"/>
      <c r="WD123" s="1"/>
      <c r="WI123" s="1"/>
      <c r="XM123" s="1"/>
      <c r="ZA123" s="1"/>
      <c r="AAK123" s="1"/>
      <c r="AAW123" s="1"/>
      <c r="ADO123" s="1"/>
      <c r="ADP123" s="1"/>
      <c r="ADQ123" s="1"/>
      <c r="ADR123" s="1"/>
      <c r="ADS123" s="1"/>
      <c r="AEI123" s="1"/>
      <c r="AEJ123" s="1"/>
      <c r="AEK123" s="1"/>
      <c r="AEL123" s="1"/>
      <c r="AEM123" s="1"/>
      <c r="AER123" s="1"/>
      <c r="AFT123" s="1"/>
      <c r="AFU123" s="1"/>
      <c r="AFV123" s="1"/>
      <c r="AFW123" s="1"/>
      <c r="AGI123" s="933"/>
      <c r="AGJ123" s="933"/>
      <c r="AGK123" s="933"/>
      <c r="AGL123" s="933"/>
      <c r="AHO123" s="933"/>
      <c r="AHP123" s="933"/>
      <c r="AHQ123" s="933"/>
      <c r="AHR123" s="1139"/>
      <c r="AHS123" s="1139"/>
      <c r="AIK123" s="1"/>
      <c r="AIS123" s="1"/>
      <c r="AIT123" s="1"/>
      <c r="AIU123" s="1"/>
      <c r="AJK123" s="1"/>
      <c r="AJL123" s="1"/>
      <c r="AJM123" s="1"/>
      <c r="AKC123" s="1"/>
      <c r="AKD123" s="1"/>
      <c r="AKE123" s="1"/>
      <c r="APK123" s="933"/>
      <c r="APL123" s="933"/>
      <c r="APM123" s="933"/>
      <c r="APN123" s="933"/>
    </row>
    <row r="124" spans="2:967 1103:1106" ht="14.25" x14ac:dyDescent="0.2">
      <c r="B124"/>
      <c r="C124" s="975"/>
      <c r="F124" s="1"/>
      <c r="G124" s="1"/>
      <c r="H124" s="1"/>
      <c r="K124" s="1"/>
      <c r="L124" s="1"/>
      <c r="M124" s="1"/>
      <c r="P124" s="1"/>
      <c r="Q124" s="1"/>
      <c r="R124" s="1"/>
      <c r="U124" s="1"/>
      <c r="V124" s="1"/>
      <c r="W124" s="1"/>
      <c r="Z124" s="1"/>
      <c r="AA124" s="1"/>
      <c r="AB124" s="1"/>
      <c r="AE124" s="1"/>
      <c r="AF124" s="1"/>
      <c r="AG124" s="1"/>
      <c r="AJ124" s="1"/>
      <c r="AK124" s="1"/>
      <c r="AL124" s="1"/>
      <c r="AR124" s="1"/>
      <c r="AX124" s="1"/>
      <c r="BD124" s="1"/>
      <c r="BJ124" s="1"/>
      <c r="BP124" s="1"/>
      <c r="BV124" s="1"/>
      <c r="CA124" s="1"/>
      <c r="CB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HB124" s="1"/>
      <c r="IA124" s="1"/>
      <c r="IZ124" s="1"/>
      <c r="JY124" s="1"/>
      <c r="KT124" s="933"/>
      <c r="KU124" s="933"/>
      <c r="KV124" s="933"/>
      <c r="KW124" s="933"/>
      <c r="OH124" s="1"/>
      <c r="PM124" s="933"/>
      <c r="PN124" s="933"/>
      <c r="PO124" s="933"/>
      <c r="PP124" s="933"/>
      <c r="QF124" s="1"/>
      <c r="QG124" s="1"/>
      <c r="QH124" s="1"/>
      <c r="QI124" s="1"/>
      <c r="QJ124" s="1"/>
      <c r="QK124" s="1"/>
      <c r="QL124" s="1"/>
      <c r="QM124" s="1"/>
      <c r="QN124" s="1"/>
      <c r="QO124" s="1"/>
      <c r="QP124" s="1"/>
      <c r="QQ124" s="1"/>
      <c r="QR124" s="1"/>
      <c r="QS124" s="1"/>
      <c r="QT124" s="1"/>
      <c r="QU124" s="1"/>
      <c r="QV124" s="1"/>
      <c r="QW124" s="1"/>
      <c r="QX124" s="1"/>
      <c r="QY124" s="1"/>
      <c r="QZ124" s="1"/>
      <c r="RA124" s="1"/>
      <c r="RV124" s="1"/>
      <c r="SQ124" s="1"/>
      <c r="TL124" s="1"/>
      <c r="TQ124" s="1"/>
      <c r="TV124" s="1"/>
      <c r="UA124" s="1"/>
      <c r="UF124" s="1"/>
      <c r="UK124" s="1"/>
      <c r="UP124" s="1"/>
      <c r="UU124" s="1"/>
      <c r="UZ124" s="1"/>
      <c r="VE124" s="1"/>
      <c r="VJ124" s="1"/>
      <c r="VO124" s="1"/>
      <c r="VT124" s="1"/>
      <c r="VY124" s="1"/>
      <c r="WD124" s="1"/>
      <c r="WI124" s="1"/>
      <c r="XM124" s="1"/>
      <c r="ZA124" s="1"/>
      <c r="AAK124" s="1"/>
      <c r="AAW124" s="1"/>
      <c r="ADO124" s="1"/>
      <c r="ADP124" s="1"/>
      <c r="ADQ124" s="1"/>
      <c r="ADR124" s="1"/>
      <c r="ADS124" s="1"/>
      <c r="AEI124" s="1"/>
      <c r="AEJ124" s="1"/>
      <c r="AEK124" s="1"/>
      <c r="AEL124" s="1"/>
      <c r="AEM124" s="1"/>
      <c r="AER124" s="1"/>
      <c r="AFT124" s="1"/>
      <c r="AFU124" s="1"/>
      <c r="AFV124" s="1"/>
      <c r="AFW124" s="1"/>
      <c r="AGI124" s="933"/>
      <c r="AGJ124" s="933"/>
      <c r="AGK124" s="933"/>
      <c r="AGL124" s="933"/>
      <c r="AHO124" s="933"/>
      <c r="AHP124" s="933"/>
      <c r="AHQ124" s="933"/>
      <c r="AHR124" s="1139"/>
      <c r="AHS124" s="1139"/>
      <c r="AIK124" s="1"/>
      <c r="AIS124" s="1"/>
      <c r="AIT124" s="1"/>
      <c r="AIU124" s="1"/>
      <c r="AJK124" s="1"/>
      <c r="AJL124" s="1"/>
      <c r="AJM124" s="1"/>
      <c r="AKC124" s="1"/>
      <c r="AKD124" s="1"/>
      <c r="AKE124" s="1"/>
      <c r="APK124" s="933"/>
      <c r="APL124" s="933"/>
      <c r="APM124" s="933"/>
      <c r="APN124" s="933"/>
    </row>
    <row r="125" spans="2:967 1103:1106" ht="14.25" x14ac:dyDescent="0.2">
      <c r="B125"/>
      <c r="C125" s="975"/>
      <c r="F125" s="1"/>
      <c r="G125" s="1"/>
      <c r="H125" s="1"/>
      <c r="K125" s="1"/>
      <c r="L125" s="1"/>
      <c r="M125" s="1"/>
      <c r="P125" s="1"/>
      <c r="Q125" s="1"/>
      <c r="R125" s="1"/>
      <c r="U125" s="1"/>
      <c r="V125" s="1"/>
      <c r="W125" s="1"/>
      <c r="Z125" s="1"/>
      <c r="AA125" s="1"/>
      <c r="AB125" s="1"/>
      <c r="AE125" s="1"/>
      <c r="AF125" s="1"/>
      <c r="AG125" s="1"/>
      <c r="AJ125" s="1"/>
      <c r="AK125" s="1"/>
      <c r="AL125" s="1"/>
      <c r="AR125" s="1"/>
      <c r="AX125" s="1"/>
      <c r="BD125" s="1"/>
      <c r="BJ125" s="1"/>
      <c r="BP125" s="1"/>
      <c r="BV125" s="1"/>
      <c r="CA125" s="1"/>
      <c r="CB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HB125" s="1"/>
      <c r="IA125" s="1"/>
      <c r="IZ125" s="1"/>
      <c r="JY125" s="1"/>
      <c r="KT125" s="933"/>
      <c r="KU125" s="933"/>
      <c r="KV125" s="933"/>
      <c r="KW125" s="933"/>
      <c r="OH125" s="1"/>
      <c r="PM125" s="933"/>
      <c r="PN125" s="933"/>
      <c r="PO125" s="933"/>
      <c r="PP125" s="933"/>
      <c r="QF125" s="1"/>
      <c r="QG125" s="1"/>
      <c r="QH125" s="1"/>
      <c r="QI125" s="1"/>
      <c r="QJ125" s="1"/>
      <c r="QK125" s="1"/>
      <c r="QL125" s="1"/>
      <c r="QM125" s="1"/>
      <c r="QN125" s="1"/>
      <c r="QO125" s="1"/>
      <c r="QP125" s="1"/>
      <c r="QQ125" s="1"/>
      <c r="QR125" s="1"/>
      <c r="QS125" s="1"/>
      <c r="QT125" s="1"/>
      <c r="QU125" s="1"/>
      <c r="QV125" s="1"/>
      <c r="QW125" s="1"/>
      <c r="QX125" s="1"/>
      <c r="QY125" s="1"/>
      <c r="QZ125" s="1"/>
      <c r="RA125" s="1"/>
      <c r="RV125" s="1"/>
      <c r="SQ125" s="1"/>
      <c r="TL125" s="1"/>
      <c r="TQ125" s="1"/>
      <c r="TV125" s="1"/>
      <c r="UA125" s="1"/>
      <c r="UF125" s="1"/>
      <c r="UK125" s="1"/>
      <c r="UP125" s="1"/>
      <c r="UU125" s="1"/>
      <c r="UZ125" s="1"/>
      <c r="VE125" s="1"/>
      <c r="VJ125" s="1"/>
      <c r="VO125" s="1"/>
      <c r="VT125" s="1"/>
      <c r="VY125" s="1"/>
      <c r="WD125" s="1"/>
      <c r="WI125" s="1"/>
      <c r="XM125" s="1"/>
      <c r="ZA125" s="1"/>
      <c r="AAK125" s="1"/>
      <c r="AAW125" s="1"/>
      <c r="ADO125" s="1"/>
      <c r="ADP125" s="1"/>
      <c r="ADQ125" s="1"/>
      <c r="ADR125" s="1"/>
      <c r="ADS125" s="1"/>
      <c r="AEI125" s="1"/>
      <c r="AEJ125" s="1"/>
      <c r="AEK125" s="1"/>
      <c r="AEL125" s="1"/>
      <c r="AEM125" s="1"/>
      <c r="AER125" s="1"/>
      <c r="AFT125" s="1"/>
      <c r="AFU125" s="1"/>
      <c r="AFV125" s="1"/>
      <c r="AFW125" s="1"/>
      <c r="AGI125" s="933"/>
      <c r="AGJ125" s="933"/>
      <c r="AGK125" s="933"/>
      <c r="AGL125" s="933"/>
      <c r="AHO125" s="933"/>
      <c r="AHP125" s="933"/>
      <c r="AHQ125" s="933"/>
      <c r="AHR125" s="1139"/>
      <c r="AHS125" s="1139"/>
      <c r="AIK125" s="1"/>
      <c r="AIS125" s="1"/>
      <c r="AIT125" s="1"/>
      <c r="AIU125" s="1"/>
      <c r="AJK125" s="1"/>
      <c r="AJL125" s="1"/>
      <c r="AJM125" s="1"/>
      <c r="AKC125" s="1"/>
      <c r="AKD125" s="1"/>
      <c r="AKE125" s="1"/>
      <c r="APK125" s="933"/>
      <c r="APL125" s="933"/>
      <c r="APM125" s="933"/>
      <c r="APN125" s="933"/>
    </row>
    <row r="126" spans="2:967 1103:1106" ht="14.25" x14ac:dyDescent="0.2">
      <c r="B126"/>
      <c r="C126" s="975"/>
      <c r="F126" s="1"/>
      <c r="G126" s="1"/>
      <c r="H126" s="1"/>
      <c r="K126" s="1"/>
      <c r="L126" s="1"/>
      <c r="M126" s="1"/>
      <c r="P126" s="1"/>
      <c r="Q126" s="1"/>
      <c r="R126" s="1"/>
      <c r="U126" s="1"/>
      <c r="V126" s="1"/>
      <c r="W126" s="1"/>
      <c r="Z126" s="1"/>
      <c r="AA126" s="1"/>
      <c r="AB126" s="1"/>
      <c r="AE126" s="1"/>
      <c r="AF126" s="1"/>
      <c r="AG126" s="1"/>
      <c r="AJ126" s="1"/>
      <c r="AK126" s="1"/>
      <c r="AL126" s="1"/>
      <c r="AR126" s="1"/>
      <c r="AX126" s="1"/>
      <c r="BD126" s="1"/>
      <c r="BJ126" s="1"/>
      <c r="BP126" s="1"/>
      <c r="BV126" s="1"/>
      <c r="CA126" s="1"/>
      <c r="CB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HB126" s="1"/>
      <c r="IA126" s="1"/>
      <c r="IZ126" s="1"/>
      <c r="JY126" s="1"/>
      <c r="KT126" s="933"/>
      <c r="KU126" s="933"/>
      <c r="KV126" s="933"/>
      <c r="KW126" s="933"/>
      <c r="OH126" s="1"/>
      <c r="PM126" s="933"/>
      <c r="PN126" s="933"/>
      <c r="PO126" s="933"/>
      <c r="PP126" s="933"/>
      <c r="QF126" s="1"/>
      <c r="QG126" s="1"/>
      <c r="QH126" s="1"/>
      <c r="QI126" s="1"/>
      <c r="QJ126" s="1"/>
      <c r="QK126" s="1"/>
      <c r="QL126" s="1"/>
      <c r="QM126" s="1"/>
      <c r="QN126" s="1"/>
      <c r="QO126" s="1"/>
      <c r="QP126" s="1"/>
      <c r="QQ126" s="1"/>
      <c r="QR126" s="1"/>
      <c r="QS126" s="1"/>
      <c r="QT126" s="1"/>
      <c r="QU126" s="1"/>
      <c r="QV126" s="1"/>
      <c r="QW126" s="1"/>
      <c r="QX126" s="1"/>
      <c r="QY126" s="1"/>
      <c r="QZ126" s="1"/>
      <c r="RA126" s="1"/>
      <c r="RV126" s="1"/>
      <c r="SQ126" s="1"/>
      <c r="TL126" s="1"/>
      <c r="TQ126" s="1"/>
      <c r="TV126" s="1"/>
      <c r="UA126" s="1"/>
      <c r="UF126" s="1"/>
      <c r="UK126" s="1"/>
      <c r="UP126" s="1"/>
      <c r="UU126" s="1"/>
      <c r="UZ126" s="1"/>
      <c r="VE126" s="1"/>
      <c r="VJ126" s="1"/>
      <c r="VO126" s="1"/>
      <c r="VT126" s="1"/>
      <c r="VY126" s="1"/>
      <c r="WD126" s="1"/>
      <c r="WI126" s="1"/>
      <c r="XM126" s="1"/>
      <c r="ZA126" s="1"/>
      <c r="AAK126" s="1"/>
      <c r="AAW126" s="1"/>
      <c r="ADO126" s="1"/>
      <c r="ADP126" s="1"/>
      <c r="ADQ126" s="1"/>
      <c r="ADR126" s="1"/>
      <c r="ADS126" s="1"/>
      <c r="AEI126" s="1"/>
      <c r="AEJ126" s="1"/>
      <c r="AEK126" s="1"/>
      <c r="AEL126" s="1"/>
      <c r="AEM126" s="1"/>
      <c r="AER126" s="1"/>
      <c r="AFT126" s="1"/>
      <c r="AFU126" s="1"/>
      <c r="AFV126" s="1"/>
      <c r="AFW126" s="1"/>
      <c r="AGI126" s="933"/>
      <c r="AGJ126" s="933"/>
      <c r="AGK126" s="933"/>
      <c r="AGL126" s="933"/>
      <c r="AHO126" s="933"/>
      <c r="AHP126" s="933"/>
      <c r="AHQ126" s="933"/>
      <c r="AHR126" s="1139"/>
      <c r="AHS126" s="1139"/>
      <c r="AIK126" s="1"/>
      <c r="AIS126" s="1"/>
      <c r="AIT126" s="1"/>
      <c r="AIU126" s="1"/>
      <c r="AJK126" s="1"/>
      <c r="AJL126" s="1"/>
      <c r="AJM126" s="1"/>
      <c r="AKC126" s="1"/>
      <c r="AKD126" s="1"/>
      <c r="AKE126" s="1"/>
      <c r="APK126" s="933"/>
      <c r="APL126" s="933"/>
      <c r="APM126" s="933"/>
      <c r="APN126" s="933"/>
    </row>
    <row r="127" spans="2:967 1103:1106" ht="14.25" x14ac:dyDescent="0.2">
      <c r="B127"/>
      <c r="C127" s="975"/>
      <c r="F127" s="1"/>
      <c r="G127" s="1"/>
      <c r="H127" s="1"/>
      <c r="K127" s="1"/>
      <c r="L127" s="1"/>
      <c r="M127" s="1"/>
      <c r="P127" s="1"/>
      <c r="Q127" s="1"/>
      <c r="R127" s="1"/>
      <c r="U127" s="1"/>
      <c r="V127" s="1"/>
      <c r="W127" s="1"/>
      <c r="Z127" s="1"/>
      <c r="AA127" s="1"/>
      <c r="AB127" s="1"/>
      <c r="AE127" s="1"/>
      <c r="AF127" s="1"/>
      <c r="AG127" s="1"/>
      <c r="AJ127" s="1"/>
      <c r="AK127" s="1"/>
      <c r="AL127" s="1"/>
      <c r="AR127" s="1"/>
      <c r="AX127" s="1"/>
      <c r="BD127" s="1"/>
      <c r="BJ127" s="1"/>
      <c r="BP127" s="1"/>
      <c r="BV127" s="1"/>
      <c r="CA127" s="1"/>
      <c r="CB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HB127" s="1"/>
      <c r="IA127" s="1"/>
      <c r="IZ127" s="1"/>
      <c r="JY127" s="1"/>
      <c r="KT127" s="933"/>
      <c r="KU127" s="933"/>
      <c r="KV127" s="933"/>
      <c r="KW127" s="933"/>
      <c r="OH127" s="1"/>
      <c r="PM127" s="933"/>
      <c r="PN127" s="933"/>
      <c r="PO127" s="933"/>
      <c r="PP127" s="933"/>
      <c r="QF127" s="1"/>
      <c r="QG127" s="1"/>
      <c r="QH127" s="1"/>
      <c r="QI127" s="1"/>
      <c r="QJ127" s="1"/>
      <c r="QK127" s="1"/>
      <c r="QL127" s="1"/>
      <c r="QM127" s="1"/>
      <c r="QN127" s="1"/>
      <c r="QO127" s="1"/>
      <c r="QP127" s="1"/>
      <c r="QQ127" s="1"/>
      <c r="QR127" s="1"/>
      <c r="QS127" s="1"/>
      <c r="QT127" s="1"/>
      <c r="QU127" s="1"/>
      <c r="QV127" s="1"/>
      <c r="QW127" s="1"/>
      <c r="QX127" s="1"/>
      <c r="QY127" s="1"/>
      <c r="QZ127" s="1"/>
      <c r="RA127" s="1"/>
      <c r="RV127" s="1"/>
      <c r="SQ127" s="1"/>
      <c r="TL127" s="1"/>
      <c r="TQ127" s="1"/>
      <c r="TV127" s="1"/>
      <c r="UA127" s="1"/>
      <c r="UF127" s="1"/>
      <c r="UK127" s="1"/>
      <c r="UP127" s="1"/>
      <c r="UU127" s="1"/>
      <c r="UZ127" s="1"/>
      <c r="VE127" s="1"/>
      <c r="VJ127" s="1"/>
      <c r="VO127" s="1"/>
      <c r="VT127" s="1"/>
      <c r="VY127" s="1"/>
      <c r="WD127" s="1"/>
      <c r="WI127" s="1"/>
      <c r="XM127" s="1"/>
      <c r="ZA127" s="1"/>
      <c r="AAK127" s="1"/>
      <c r="AAW127" s="1"/>
      <c r="ADO127" s="1"/>
      <c r="ADP127" s="1"/>
      <c r="ADQ127" s="1"/>
      <c r="ADR127" s="1"/>
      <c r="ADS127" s="1"/>
      <c r="AEI127" s="1"/>
      <c r="AEJ127" s="1"/>
      <c r="AEK127" s="1"/>
      <c r="AEL127" s="1"/>
      <c r="AEM127" s="1"/>
      <c r="AER127" s="1"/>
      <c r="AFT127" s="1"/>
      <c r="AFU127" s="1"/>
      <c r="AFV127" s="1"/>
      <c r="AFW127" s="1"/>
      <c r="AGI127" s="933"/>
      <c r="AGJ127" s="933"/>
      <c r="AGK127" s="933"/>
      <c r="AGL127" s="933"/>
      <c r="AHO127" s="933"/>
      <c r="AHP127" s="933"/>
      <c r="AHQ127" s="933"/>
      <c r="AHR127" s="1139"/>
      <c r="AHS127" s="1139"/>
      <c r="AIK127" s="1"/>
      <c r="AIS127" s="1"/>
      <c r="AIT127" s="1"/>
      <c r="AIU127" s="1"/>
      <c r="AJK127" s="1"/>
      <c r="AJL127" s="1"/>
      <c r="AJM127" s="1"/>
      <c r="AKC127" s="1"/>
      <c r="AKD127" s="1"/>
      <c r="AKE127" s="1"/>
      <c r="APK127" s="933"/>
      <c r="APL127" s="933"/>
      <c r="APM127" s="933"/>
      <c r="APN127" s="933"/>
    </row>
    <row r="128" spans="2:967 1103:1106" ht="14.25" x14ac:dyDescent="0.2">
      <c r="B128"/>
      <c r="C128" s="975"/>
      <c r="F128" s="1"/>
      <c r="G128" s="1"/>
      <c r="H128" s="1"/>
      <c r="K128" s="1"/>
      <c r="L128" s="1"/>
      <c r="M128" s="1"/>
      <c r="P128" s="1"/>
      <c r="Q128" s="1"/>
      <c r="R128" s="1"/>
      <c r="U128" s="1"/>
      <c r="V128" s="1"/>
      <c r="W128" s="1"/>
      <c r="Z128" s="1"/>
      <c r="AA128" s="1"/>
      <c r="AB128" s="1"/>
      <c r="AE128" s="1"/>
      <c r="AF128" s="1"/>
      <c r="AG128" s="1"/>
      <c r="AJ128" s="1"/>
      <c r="AK128" s="1"/>
      <c r="AL128" s="1"/>
      <c r="AR128" s="1"/>
      <c r="AX128" s="1"/>
      <c r="BD128" s="1"/>
      <c r="BJ128" s="1"/>
      <c r="BP128" s="1"/>
      <c r="BV128" s="1"/>
      <c r="CA128" s="1"/>
      <c r="CB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HB128" s="1"/>
      <c r="IA128" s="1"/>
      <c r="IZ128" s="1"/>
      <c r="JY128" s="1"/>
      <c r="KT128" s="933"/>
      <c r="KU128" s="933"/>
      <c r="KV128" s="933"/>
      <c r="KW128" s="933"/>
      <c r="OH128" s="1"/>
      <c r="PM128" s="933"/>
      <c r="PN128" s="933"/>
      <c r="PO128" s="933"/>
      <c r="PP128" s="933"/>
      <c r="QF128" s="1"/>
      <c r="QG128" s="1"/>
      <c r="QH128" s="1"/>
      <c r="QI128" s="1"/>
      <c r="QJ128" s="1"/>
      <c r="QK128" s="1"/>
      <c r="QL128" s="1"/>
      <c r="QM128" s="1"/>
      <c r="QN128" s="1"/>
      <c r="QO128" s="1"/>
      <c r="QP128" s="1"/>
      <c r="QQ128" s="1"/>
      <c r="QR128" s="1"/>
      <c r="QS128" s="1"/>
      <c r="QT128" s="1"/>
      <c r="QU128" s="1"/>
      <c r="QV128" s="1"/>
      <c r="QW128" s="1"/>
      <c r="QX128" s="1"/>
      <c r="QY128" s="1"/>
      <c r="QZ128" s="1"/>
      <c r="RA128" s="1"/>
      <c r="RV128" s="1"/>
      <c r="SQ128" s="1"/>
      <c r="TL128" s="1"/>
      <c r="TQ128" s="1"/>
      <c r="TV128" s="1"/>
      <c r="UA128" s="1"/>
      <c r="UF128" s="1"/>
      <c r="UK128" s="1"/>
      <c r="UP128" s="1"/>
      <c r="UU128" s="1"/>
      <c r="UZ128" s="1"/>
      <c r="VE128" s="1"/>
      <c r="VJ128" s="1"/>
      <c r="VO128" s="1"/>
      <c r="VT128" s="1"/>
      <c r="VY128" s="1"/>
      <c r="WD128" s="1"/>
      <c r="WI128" s="1"/>
      <c r="XM128" s="1"/>
      <c r="ZA128" s="1"/>
      <c r="AAK128" s="1"/>
      <c r="AAW128" s="1"/>
      <c r="ADO128" s="1"/>
      <c r="ADP128" s="1"/>
      <c r="ADQ128" s="1"/>
      <c r="ADR128" s="1"/>
      <c r="ADS128" s="1"/>
      <c r="AEI128" s="1"/>
      <c r="AEJ128" s="1"/>
      <c r="AEK128" s="1"/>
      <c r="AEL128" s="1"/>
      <c r="AEM128" s="1"/>
      <c r="AER128" s="1"/>
      <c r="AFT128" s="1"/>
      <c r="AFU128" s="1"/>
      <c r="AFV128" s="1"/>
      <c r="AFW128" s="1"/>
      <c r="AGI128" s="933"/>
      <c r="AGJ128" s="933"/>
      <c r="AGK128" s="933"/>
      <c r="AGL128" s="933"/>
      <c r="AHO128" s="933"/>
      <c r="AHP128" s="933"/>
      <c r="AHQ128" s="933"/>
      <c r="AHR128" s="1139"/>
      <c r="AHS128" s="1139"/>
      <c r="AIK128" s="1"/>
      <c r="AIS128" s="1"/>
      <c r="AIT128" s="1"/>
      <c r="AIU128" s="1"/>
      <c r="AJK128" s="1"/>
      <c r="AJL128" s="1"/>
      <c r="AJM128" s="1"/>
      <c r="AKC128" s="1"/>
      <c r="AKD128" s="1"/>
      <c r="AKE128" s="1"/>
      <c r="APK128" s="933"/>
      <c r="APL128" s="933"/>
      <c r="APM128" s="933"/>
      <c r="APN128" s="933"/>
    </row>
    <row r="129" spans="1:1021 1026:1320" s="2" customFormat="1" ht="14.25" x14ac:dyDescent="0.2">
      <c r="A129" s="1"/>
      <c r="B129"/>
      <c r="C129" s="975"/>
      <c r="D129" s="1"/>
      <c r="E129" s="1"/>
      <c r="F129" s="21"/>
      <c r="G129" s="21"/>
      <c r="H129" s="21"/>
      <c r="I129" s="1"/>
      <c r="J129" s="1"/>
      <c r="K129" s="21"/>
      <c r="L129" s="21"/>
      <c r="M129" s="21"/>
      <c r="N129" s="1"/>
      <c r="O129" s="1"/>
      <c r="P129" s="21"/>
      <c r="Q129" s="21"/>
      <c r="R129" s="21"/>
      <c r="S129" s="1"/>
      <c r="T129" s="1"/>
      <c r="U129" s="21"/>
      <c r="V129" s="21"/>
      <c r="W129" s="21"/>
      <c r="X129" s="1"/>
      <c r="Y129" s="1"/>
      <c r="Z129" s="21"/>
      <c r="AA129" s="21"/>
      <c r="AB129" s="21"/>
      <c r="AC129" s="1"/>
      <c r="AD129" s="1"/>
      <c r="AE129" s="21"/>
      <c r="AF129" s="21"/>
      <c r="AG129" s="21"/>
      <c r="AH129" s="1"/>
      <c r="AI129" s="1"/>
      <c r="AJ129" s="21"/>
      <c r="AK129" s="21"/>
      <c r="AL129" s="750"/>
      <c r="AM129" s="1"/>
      <c r="AN129" s="1"/>
      <c r="AO129" s="1"/>
      <c r="AP129" s="1"/>
      <c r="AQ129" s="1"/>
      <c r="AR129" s="297"/>
      <c r="AS129" s="1"/>
      <c r="AT129" s="1"/>
      <c r="AU129" s="1"/>
      <c r="AV129" s="1"/>
      <c r="AW129" s="1"/>
      <c r="AX129" s="297"/>
      <c r="AY129" s="1"/>
      <c r="AZ129" s="1"/>
      <c r="BA129" s="1"/>
      <c r="BB129" s="1"/>
      <c r="BC129" s="1"/>
      <c r="BD129" s="297"/>
      <c r="BE129" s="1"/>
      <c r="BF129" s="1"/>
      <c r="BG129" s="1"/>
      <c r="BH129" s="1"/>
      <c r="BI129" s="1"/>
      <c r="BJ129" s="297"/>
      <c r="BK129" s="1"/>
      <c r="BL129" s="1"/>
      <c r="BM129" s="1"/>
      <c r="BN129" s="1"/>
      <c r="BO129" s="1"/>
      <c r="BP129" s="297"/>
      <c r="BQ129" s="1"/>
      <c r="BR129" s="1"/>
      <c r="BS129" s="1"/>
      <c r="BT129" s="1"/>
      <c r="BU129" s="1"/>
      <c r="BV129" s="297"/>
      <c r="BW129" s="1"/>
      <c r="BX129" s="1"/>
      <c r="BY129" s="1"/>
      <c r="BZ129" s="1"/>
      <c r="CA129" s="298"/>
      <c r="CB129" s="394"/>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394"/>
      <c r="DC129" s="119"/>
      <c r="DD129" s="119"/>
      <c r="DE129" s="119"/>
      <c r="DF129" s="119"/>
      <c r="DG129" s="119"/>
      <c r="DH129" s="119"/>
      <c r="DI129" s="119"/>
      <c r="DJ129" s="119"/>
      <c r="DK129" s="119"/>
      <c r="DL129" s="119"/>
      <c r="DM129" s="119"/>
      <c r="DN129" s="119"/>
      <c r="DO129" s="119"/>
      <c r="DP129" s="119"/>
      <c r="DQ129" s="119"/>
      <c r="DR129" s="119"/>
      <c r="DS129" s="119"/>
      <c r="DT129" s="119"/>
      <c r="DU129" s="119"/>
      <c r="DV129" s="119"/>
      <c r="DW129" s="119"/>
      <c r="DX129" s="119"/>
      <c r="DY129" s="119"/>
      <c r="DZ129" s="119"/>
      <c r="EA129" s="119"/>
      <c r="EB129" s="136"/>
      <c r="EC129" s="119"/>
      <c r="ED129" s="119"/>
      <c r="EE129" s="119"/>
      <c r="EF129" s="119"/>
      <c r="EG129" s="119"/>
      <c r="EH129" s="119"/>
      <c r="EI129" s="119"/>
      <c r="EJ129" s="119"/>
      <c r="EK129" s="119"/>
      <c r="EL129" s="119"/>
      <c r="EM129" s="119"/>
      <c r="EN129" s="119"/>
      <c r="EO129" s="119"/>
      <c r="EP129" s="119"/>
      <c r="EQ129" s="119"/>
      <c r="ER129" s="119"/>
      <c r="ES129" s="119"/>
      <c r="ET129" s="119"/>
      <c r="EU129" s="119"/>
      <c r="EV129" s="119"/>
      <c r="EW129" s="119"/>
      <c r="EX129" s="119"/>
      <c r="EY129" s="119"/>
      <c r="EZ129" s="119"/>
      <c r="FA129" s="119"/>
      <c r="FB129" s="136"/>
      <c r="FC129" s="119"/>
      <c r="FD129" s="119"/>
      <c r="FE129" s="119"/>
      <c r="FF129" s="119"/>
      <c r="FG129" s="119"/>
      <c r="FH129" s="119"/>
      <c r="FI129" s="119"/>
      <c r="FJ129" s="119"/>
      <c r="FK129" s="119"/>
      <c r="FL129" s="119"/>
      <c r="FM129" s="119"/>
      <c r="FN129" s="119"/>
      <c r="FO129" s="119"/>
      <c r="FP129" s="119"/>
      <c r="FQ129" s="119"/>
      <c r="FR129" s="119"/>
      <c r="FS129" s="119"/>
      <c r="FT129" s="119"/>
      <c r="FU129" s="119"/>
      <c r="FV129" s="119"/>
      <c r="FW129" s="119"/>
      <c r="FX129" s="119"/>
      <c r="FY129" s="119"/>
      <c r="FZ129" s="119"/>
      <c r="GA129" s="119"/>
      <c r="GB129" s="136"/>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394"/>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394"/>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394"/>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394"/>
      <c r="JZ129" s="1"/>
      <c r="KA129" s="1"/>
      <c r="KB129" s="1"/>
      <c r="KC129" s="1"/>
      <c r="KD129" s="1"/>
      <c r="KE129" s="1"/>
      <c r="KF129" s="1"/>
      <c r="KG129" s="1"/>
      <c r="KH129" s="1"/>
      <c r="KI129" s="1"/>
      <c r="KJ129" s="1"/>
      <c r="KK129" s="1"/>
      <c r="KL129" s="1"/>
      <c r="KM129" s="1"/>
      <c r="KN129" s="1"/>
      <c r="KO129" s="1"/>
      <c r="KP129" s="1"/>
      <c r="KQ129" s="1"/>
      <c r="KR129" s="1"/>
      <c r="KS129" s="914"/>
      <c r="KT129" s="914"/>
      <c r="KU129" s="914"/>
      <c r="KV129" s="914"/>
      <c r="KW129" s="914"/>
      <c r="KX129" s="913"/>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394"/>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914"/>
      <c r="PM129" s="914"/>
      <c r="PN129" s="914"/>
      <c r="PO129" s="914"/>
      <c r="PP129" s="914"/>
      <c r="PQ129" s="913"/>
      <c r="PR129" s="1"/>
      <c r="PS129" s="1"/>
      <c r="PT129" s="1"/>
      <c r="PU129" s="1"/>
      <c r="PV129" s="1"/>
      <c r="PW129" s="1"/>
      <c r="PX129" s="1"/>
      <c r="PY129" s="1"/>
      <c r="PZ129" s="1"/>
      <c r="QA129" s="1"/>
      <c r="QB129" s="1"/>
      <c r="QC129" s="1"/>
      <c r="QD129" s="1"/>
      <c r="QE129" s="1"/>
      <c r="QF129" s="394"/>
      <c r="QG129" s="835"/>
      <c r="QH129" s="835"/>
      <c r="QI129" s="835"/>
      <c r="QJ129" s="835"/>
      <c r="QK129" s="835"/>
      <c r="QL129" s="835"/>
      <c r="QM129" s="835"/>
      <c r="QN129" s="835"/>
      <c r="QO129" s="835"/>
      <c r="QP129" s="835"/>
      <c r="QQ129" s="835"/>
      <c r="QR129" s="835"/>
      <c r="QS129" s="835"/>
      <c r="QT129" s="835"/>
      <c r="QU129" s="835"/>
      <c r="QV129" s="835"/>
      <c r="QW129" s="835"/>
      <c r="QX129" s="835"/>
      <c r="QY129" s="835"/>
      <c r="QZ129" s="835"/>
      <c r="RA129" s="394"/>
      <c r="RB129" s="1"/>
      <c r="RC129" s="1"/>
      <c r="RD129" s="1"/>
      <c r="RE129" s="1"/>
      <c r="RF129" s="1"/>
      <c r="RG129" s="1"/>
      <c r="RH129" s="1"/>
      <c r="RI129" s="1"/>
      <c r="RJ129" s="1"/>
      <c r="RK129" s="1"/>
      <c r="RL129" s="1"/>
      <c r="RM129" s="1"/>
      <c r="RN129" s="1"/>
      <c r="RO129" s="1"/>
      <c r="RP129" s="1"/>
      <c r="RQ129" s="1"/>
      <c r="RR129" s="1"/>
      <c r="RS129" s="1"/>
      <c r="RT129" s="1"/>
      <c r="RU129" s="1"/>
      <c r="RV129" s="394"/>
      <c r="RW129" s="1"/>
      <c r="RX129" s="1"/>
      <c r="RY129" s="1"/>
      <c r="RZ129" s="1"/>
      <c r="SA129" s="1"/>
      <c r="SB129" s="1"/>
      <c r="SC129" s="1"/>
      <c r="SD129" s="1"/>
      <c r="SE129" s="1"/>
      <c r="SF129" s="1"/>
      <c r="SG129" s="1"/>
      <c r="SH129" s="1"/>
      <c r="SI129" s="1"/>
      <c r="SJ129" s="1"/>
      <c r="SK129" s="1"/>
      <c r="SL129" s="1"/>
      <c r="SM129" s="1"/>
      <c r="SN129" s="1"/>
      <c r="SO129" s="1"/>
      <c r="SP129" s="1"/>
      <c r="SQ129" s="394"/>
      <c r="SR129" s="1"/>
      <c r="SS129" s="1"/>
      <c r="ST129" s="1"/>
      <c r="SU129" s="1"/>
      <c r="SV129" s="1"/>
      <c r="SW129" s="1"/>
      <c r="SX129" s="1"/>
      <c r="SY129" s="1"/>
      <c r="SZ129" s="1"/>
      <c r="TA129" s="1"/>
      <c r="TB129" s="1"/>
      <c r="TC129" s="1"/>
      <c r="TD129" s="1"/>
      <c r="TE129" s="1"/>
      <c r="TF129" s="1"/>
      <c r="TG129" s="1"/>
      <c r="TH129" s="1"/>
      <c r="TI129" s="1"/>
      <c r="TJ129" s="1"/>
      <c r="TK129" s="1"/>
      <c r="TL129" s="394"/>
      <c r="TM129" s="1"/>
      <c r="TN129" s="1"/>
      <c r="TO129" s="1"/>
      <c r="TP129" s="1"/>
      <c r="TQ129" s="394"/>
      <c r="TR129" s="1"/>
      <c r="TS129" s="1"/>
      <c r="TT129" s="1"/>
      <c r="TV129" s="394"/>
      <c r="UA129" s="394"/>
      <c r="UF129" s="394"/>
      <c r="UK129" s="394"/>
      <c r="UP129" s="394"/>
      <c r="UU129" s="394"/>
      <c r="UZ129" s="394"/>
      <c r="VE129" s="394"/>
      <c r="VJ129" s="394"/>
      <c r="VO129" s="394"/>
      <c r="VT129" s="394"/>
      <c r="VY129" s="394"/>
      <c r="WD129" s="394"/>
      <c r="WI129" s="394"/>
      <c r="XL129" s="3"/>
      <c r="XM129" s="394"/>
      <c r="ZA129" s="394"/>
      <c r="AAK129" s="394"/>
      <c r="AAW129" s="394"/>
      <c r="ABL129" s="913"/>
      <c r="ABT129" s="913"/>
      <c r="ACF129" s="913"/>
      <c r="ACZ129" s="913"/>
      <c r="ADO129" s="914"/>
      <c r="ADP129" s="914"/>
      <c r="ADQ129" s="913"/>
      <c r="ADR129" s="913"/>
      <c r="ADS129" s="913"/>
      <c r="ADT129" s="913"/>
      <c r="AEH129" s="914"/>
      <c r="AEI129" s="914"/>
      <c r="AEJ129" s="913"/>
      <c r="AEK129" s="913"/>
      <c r="AEL129" s="913"/>
      <c r="AEM129" s="913"/>
      <c r="AEN129" s="913"/>
      <c r="AEQ129" s="3"/>
      <c r="AER129" s="3"/>
      <c r="AFS129" s="873"/>
      <c r="AFT129" s="873"/>
      <c r="AFU129" s="872"/>
      <c r="AFV129" s="872"/>
      <c r="AFW129" s="872"/>
      <c r="AFX129" s="913"/>
      <c r="AGG129" s="914"/>
      <c r="AGH129" s="914"/>
      <c r="AGI129" s="914"/>
      <c r="AGJ129" s="914"/>
      <c r="AGK129" s="914"/>
      <c r="AGL129" s="914"/>
      <c r="AGM129" s="913"/>
      <c r="AHB129" s="913"/>
      <c r="AHN129" s="913"/>
      <c r="AHO129" s="914"/>
      <c r="AHP129" s="914"/>
      <c r="AHQ129" s="914"/>
      <c r="AHR129" s="1155"/>
      <c r="AHS129" s="1155"/>
      <c r="AHT129" s="1051"/>
      <c r="AHZ129" s="913"/>
      <c r="AIF129" s="913"/>
      <c r="AIJ129" s="464"/>
      <c r="AIK129" s="464"/>
      <c r="AIL129" s="913"/>
      <c r="AIQ129" s="913"/>
      <c r="AIS129" s="387"/>
      <c r="AIT129" s="387"/>
      <c r="AIU129" s="387"/>
      <c r="AJI129" s="913"/>
      <c r="AJK129" s="364"/>
      <c r="AJL129" s="364"/>
      <c r="AJM129" s="364"/>
      <c r="AKA129" s="913"/>
      <c r="AKC129" s="364"/>
      <c r="AKD129" s="364"/>
      <c r="AKE129" s="364"/>
      <c r="AKS129" s="913"/>
      <c r="AKX129" s="913"/>
      <c r="ALC129" s="913"/>
      <c r="ALH129" s="913"/>
      <c r="ALM129" s="913"/>
      <c r="ALR129" s="913"/>
      <c r="ALW129" s="913"/>
      <c r="AMB129" s="913"/>
      <c r="AMG129" s="913"/>
      <c r="AML129" s="913"/>
      <c r="AMS129" s="913"/>
      <c r="AMZ129" s="913"/>
      <c r="ANG129" s="913"/>
      <c r="ANV129" s="913"/>
      <c r="AOK129" s="913"/>
      <c r="API129" s="914"/>
      <c r="APJ129" s="914"/>
      <c r="APK129" s="914"/>
      <c r="APL129" s="914"/>
      <c r="APM129" s="914"/>
      <c r="APN129" s="914"/>
      <c r="APO129" s="913"/>
      <c r="APW129" s="913"/>
      <c r="AQE129" s="913"/>
      <c r="AQM129" s="913"/>
      <c r="AQU129" s="913"/>
      <c r="ARG129" s="913"/>
      <c r="ARS129" s="913"/>
      <c r="ASU129" s="913"/>
      <c r="ATW129" s="913"/>
      <c r="AUQ129" s="913"/>
      <c r="AVK129" s="913"/>
      <c r="AWE129" s="913"/>
      <c r="AWY129" s="913"/>
      <c r="AXF129" s="913"/>
      <c r="AXM129" s="913"/>
      <c r="AXT129" s="913"/>
    </row>
    <row r="130" spans="1:1021 1026:1320" s="2" customFormat="1" ht="14.25" x14ac:dyDescent="0.2">
      <c r="A130" s="1"/>
      <c r="B130"/>
      <c r="C130" s="975"/>
      <c r="D130" s="1"/>
      <c r="E130" s="1"/>
      <c r="F130" s="21"/>
      <c r="G130" s="21"/>
      <c r="H130" s="21"/>
      <c r="I130" s="1"/>
      <c r="J130" s="1"/>
      <c r="K130" s="21"/>
      <c r="L130" s="21"/>
      <c r="M130" s="21"/>
      <c r="N130" s="1"/>
      <c r="O130" s="1"/>
      <c r="P130" s="21"/>
      <c r="Q130" s="21"/>
      <c r="R130" s="21"/>
      <c r="S130" s="1"/>
      <c r="T130" s="1"/>
      <c r="U130" s="21"/>
      <c r="V130" s="21"/>
      <c r="W130" s="21"/>
      <c r="X130" s="1"/>
      <c r="Y130" s="1"/>
      <c r="Z130" s="21"/>
      <c r="AA130" s="21"/>
      <c r="AB130" s="21"/>
      <c r="AC130" s="1"/>
      <c r="AD130" s="1"/>
      <c r="AE130" s="21"/>
      <c r="AF130" s="21"/>
      <c r="AG130" s="21"/>
      <c r="AH130" s="1"/>
      <c r="AI130" s="1"/>
      <c r="AJ130" s="21"/>
      <c r="AK130" s="21"/>
      <c r="AL130" s="750"/>
      <c r="AM130" s="1"/>
      <c r="AN130" s="1"/>
      <c r="AO130" s="1"/>
      <c r="AP130" s="1"/>
      <c r="AQ130" s="1"/>
      <c r="AR130" s="297"/>
      <c r="AS130" s="1"/>
      <c r="AT130" s="1"/>
      <c r="AU130" s="1"/>
      <c r="AV130" s="1"/>
      <c r="AW130" s="1"/>
      <c r="AX130" s="297"/>
      <c r="AY130" s="1"/>
      <c r="AZ130" s="1"/>
      <c r="BA130" s="1"/>
      <c r="BB130" s="1"/>
      <c r="BC130" s="1"/>
      <c r="BD130" s="297"/>
      <c r="BE130" s="1"/>
      <c r="BF130" s="1"/>
      <c r="BG130" s="1"/>
      <c r="BH130" s="1"/>
      <c r="BI130" s="1"/>
      <c r="BJ130" s="297"/>
      <c r="BK130" s="1"/>
      <c r="BL130" s="1"/>
      <c r="BM130" s="1"/>
      <c r="BN130" s="1"/>
      <c r="BO130" s="1"/>
      <c r="BP130" s="297"/>
      <c r="BQ130" s="1"/>
      <c r="BR130" s="1"/>
      <c r="BS130" s="1"/>
      <c r="BT130" s="1"/>
      <c r="BU130" s="1"/>
      <c r="BV130" s="297"/>
      <c r="BW130" s="1"/>
      <c r="BX130" s="1"/>
      <c r="BY130" s="1"/>
      <c r="BZ130" s="1"/>
      <c r="CA130" s="298"/>
      <c r="CB130" s="394"/>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394"/>
      <c r="DC130" s="119"/>
      <c r="DD130" s="119"/>
      <c r="DE130" s="119"/>
      <c r="DF130" s="119"/>
      <c r="DG130" s="119"/>
      <c r="DH130" s="119"/>
      <c r="DI130" s="119"/>
      <c r="DJ130" s="119"/>
      <c r="DK130" s="119"/>
      <c r="DL130" s="119"/>
      <c r="DM130" s="119"/>
      <c r="DN130" s="119"/>
      <c r="DO130" s="119"/>
      <c r="DP130" s="119"/>
      <c r="DQ130" s="119"/>
      <c r="DR130" s="119"/>
      <c r="DS130" s="119"/>
      <c r="DT130" s="119"/>
      <c r="DU130" s="119"/>
      <c r="DV130" s="119"/>
      <c r="DW130" s="119"/>
      <c r="DX130" s="119"/>
      <c r="DY130" s="119"/>
      <c r="DZ130" s="119"/>
      <c r="EA130" s="119"/>
      <c r="EB130" s="136"/>
      <c r="EC130" s="119"/>
      <c r="ED130" s="119"/>
      <c r="EE130" s="119"/>
      <c r="EF130" s="119"/>
      <c r="EG130" s="119"/>
      <c r="EH130" s="119"/>
      <c r="EI130" s="119"/>
      <c r="EJ130" s="119"/>
      <c r="EK130" s="119"/>
      <c r="EL130" s="119"/>
      <c r="EM130" s="119"/>
      <c r="EN130" s="119"/>
      <c r="EO130" s="119"/>
      <c r="EP130" s="119"/>
      <c r="EQ130" s="119"/>
      <c r="ER130" s="119"/>
      <c r="ES130" s="119"/>
      <c r="ET130" s="119"/>
      <c r="EU130" s="119"/>
      <c r="EV130" s="119"/>
      <c r="EW130" s="119"/>
      <c r="EX130" s="119"/>
      <c r="EY130" s="119"/>
      <c r="EZ130" s="119"/>
      <c r="FA130" s="119"/>
      <c r="FB130" s="136"/>
      <c r="FC130" s="119"/>
      <c r="FD130" s="119"/>
      <c r="FE130" s="119"/>
      <c r="FF130" s="119"/>
      <c r="FG130" s="119"/>
      <c r="FH130" s="119"/>
      <c r="FI130" s="119"/>
      <c r="FJ130" s="119"/>
      <c r="FK130" s="119"/>
      <c r="FL130" s="119"/>
      <c r="FM130" s="119"/>
      <c r="FN130" s="119"/>
      <c r="FO130" s="119"/>
      <c r="FP130" s="119"/>
      <c r="FQ130" s="119"/>
      <c r="FR130" s="119"/>
      <c r="FS130" s="119"/>
      <c r="FT130" s="119"/>
      <c r="FU130" s="119"/>
      <c r="FV130" s="119"/>
      <c r="FW130" s="119"/>
      <c r="FX130" s="119"/>
      <c r="FY130" s="119"/>
      <c r="FZ130" s="119"/>
      <c r="GA130" s="119"/>
      <c r="GB130" s="136"/>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394"/>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394"/>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394"/>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394"/>
      <c r="JZ130" s="1"/>
      <c r="KA130" s="1"/>
      <c r="KB130" s="1"/>
      <c r="KC130" s="1"/>
      <c r="KD130" s="1"/>
      <c r="KE130" s="1"/>
      <c r="KF130" s="1"/>
      <c r="KG130" s="1"/>
      <c r="KH130" s="1"/>
      <c r="KI130" s="1"/>
      <c r="KJ130" s="1"/>
      <c r="KK130" s="1"/>
      <c r="KL130" s="1"/>
      <c r="KM130" s="1"/>
      <c r="KN130" s="1"/>
      <c r="KO130" s="1"/>
      <c r="KP130" s="1"/>
      <c r="KQ130" s="1"/>
      <c r="KR130" s="1"/>
      <c r="KS130" s="914"/>
      <c r="KT130" s="914"/>
      <c r="KU130" s="914"/>
      <c r="KV130" s="914"/>
      <c r="KW130" s="914"/>
      <c r="KX130" s="913"/>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394"/>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914"/>
      <c r="PM130" s="914"/>
      <c r="PN130" s="914"/>
      <c r="PO130" s="914"/>
      <c r="PP130" s="914"/>
      <c r="PQ130" s="913"/>
      <c r="PR130" s="1"/>
      <c r="PS130" s="1"/>
      <c r="PT130" s="1"/>
      <c r="PU130" s="1"/>
      <c r="PV130" s="1"/>
      <c r="PW130" s="1"/>
      <c r="PX130" s="1"/>
      <c r="PY130" s="1"/>
      <c r="PZ130" s="1"/>
      <c r="QA130" s="1"/>
      <c r="QB130" s="1"/>
      <c r="QC130" s="1"/>
      <c r="QD130" s="1"/>
      <c r="QE130" s="1"/>
      <c r="QF130" s="394"/>
      <c r="QG130" s="835"/>
      <c r="QH130" s="835"/>
      <c r="QI130" s="835"/>
      <c r="QJ130" s="835"/>
      <c r="QK130" s="835"/>
      <c r="QL130" s="835"/>
      <c r="QM130" s="835"/>
      <c r="QN130" s="835"/>
      <c r="QO130" s="835"/>
      <c r="QP130" s="835"/>
      <c r="QQ130" s="835"/>
      <c r="QR130" s="835"/>
      <c r="QS130" s="835"/>
      <c r="QT130" s="835"/>
      <c r="QU130" s="835"/>
      <c r="QV130" s="835"/>
      <c r="QW130" s="835"/>
      <c r="QX130" s="835"/>
      <c r="QY130" s="835"/>
      <c r="QZ130" s="835"/>
      <c r="RA130" s="394"/>
      <c r="RB130" s="1"/>
      <c r="RC130" s="1"/>
      <c r="RD130" s="1"/>
      <c r="RE130" s="1"/>
      <c r="RF130" s="1"/>
      <c r="RG130" s="1"/>
      <c r="RH130" s="1"/>
      <c r="RI130" s="1"/>
      <c r="RJ130" s="1"/>
      <c r="RK130" s="1"/>
      <c r="RL130" s="1"/>
      <c r="RM130" s="1"/>
      <c r="RN130" s="1"/>
      <c r="RO130" s="1"/>
      <c r="RP130" s="1"/>
      <c r="RQ130" s="1"/>
      <c r="RR130" s="1"/>
      <c r="RS130" s="1"/>
      <c r="RT130" s="1"/>
      <c r="RU130" s="1"/>
      <c r="RV130" s="394"/>
      <c r="RW130" s="1"/>
      <c r="RX130" s="1"/>
      <c r="RY130" s="1"/>
      <c r="RZ130" s="1"/>
      <c r="SA130" s="1"/>
      <c r="SB130" s="1"/>
      <c r="SC130" s="1"/>
      <c r="SD130" s="1"/>
      <c r="SE130" s="1"/>
      <c r="SF130" s="1"/>
      <c r="SG130" s="1"/>
      <c r="SH130" s="1"/>
      <c r="SI130" s="1"/>
      <c r="SJ130" s="1"/>
      <c r="SK130" s="1"/>
      <c r="SL130" s="1"/>
      <c r="SM130" s="1"/>
      <c r="SN130" s="1"/>
      <c r="SO130" s="1"/>
      <c r="SP130" s="1"/>
      <c r="SQ130" s="394"/>
      <c r="SR130" s="1"/>
      <c r="SS130" s="1"/>
      <c r="ST130" s="1"/>
      <c r="SU130" s="1"/>
      <c r="SV130" s="1"/>
      <c r="SW130" s="1"/>
      <c r="SX130" s="1"/>
      <c r="SY130" s="1"/>
      <c r="SZ130" s="1"/>
      <c r="TA130" s="1"/>
      <c r="TB130" s="1"/>
      <c r="TC130" s="1"/>
      <c r="TD130" s="1"/>
      <c r="TE130" s="1"/>
      <c r="TF130" s="1"/>
      <c r="TG130" s="1"/>
      <c r="TH130" s="1"/>
      <c r="TI130" s="1"/>
      <c r="TJ130" s="1"/>
      <c r="TK130" s="1"/>
      <c r="TL130" s="394"/>
      <c r="TM130" s="1"/>
      <c r="TN130" s="1"/>
      <c r="TO130" s="1"/>
      <c r="TP130" s="1"/>
      <c r="TQ130" s="394"/>
      <c r="TR130" s="1"/>
      <c r="TS130" s="1"/>
      <c r="TT130" s="1"/>
      <c r="TV130" s="394"/>
      <c r="UA130" s="394"/>
      <c r="UF130" s="394"/>
      <c r="UK130" s="394"/>
      <c r="UP130" s="394"/>
      <c r="UU130" s="394"/>
      <c r="UZ130" s="394"/>
      <c r="VE130" s="394"/>
      <c r="VJ130" s="394"/>
      <c r="VO130" s="394"/>
      <c r="VT130" s="394"/>
      <c r="VY130" s="394"/>
      <c r="WD130" s="394"/>
      <c r="WI130" s="394"/>
      <c r="XL130" s="3"/>
      <c r="XM130" s="394"/>
      <c r="ZA130" s="394"/>
      <c r="AAK130" s="394"/>
      <c r="AAW130" s="394"/>
      <c r="ABL130" s="913"/>
      <c r="ABT130" s="913"/>
      <c r="ACF130" s="913"/>
      <c r="ACZ130" s="913"/>
      <c r="ADO130" s="914"/>
      <c r="ADP130" s="914"/>
      <c r="ADQ130" s="913"/>
      <c r="ADR130" s="913"/>
      <c r="ADS130" s="913"/>
      <c r="ADT130" s="913"/>
      <c r="AEH130" s="914"/>
      <c r="AEI130" s="914"/>
      <c r="AEJ130" s="913"/>
      <c r="AEK130" s="913"/>
      <c r="AEL130" s="913"/>
      <c r="AEM130" s="913"/>
      <c r="AEN130" s="913"/>
      <c r="AEQ130" s="3"/>
      <c r="AER130" s="3"/>
      <c r="AFS130" s="873"/>
      <c r="AFT130" s="873"/>
      <c r="AFU130" s="872"/>
      <c r="AFV130" s="872"/>
      <c r="AFW130" s="872"/>
      <c r="AFX130" s="913"/>
      <c r="AGG130" s="914"/>
      <c r="AGH130" s="914"/>
      <c r="AGI130" s="914"/>
      <c r="AGJ130" s="914"/>
      <c r="AGK130" s="914"/>
      <c r="AGL130" s="914"/>
      <c r="AGM130" s="913"/>
      <c r="AHB130" s="913"/>
      <c r="AHN130" s="913"/>
      <c r="AHO130" s="914"/>
      <c r="AHP130" s="914"/>
      <c r="AHQ130" s="914"/>
      <c r="AHR130" s="1155"/>
      <c r="AHS130" s="1155"/>
      <c r="AHT130" s="1051"/>
      <c r="AHZ130" s="913"/>
      <c r="AIF130" s="913"/>
      <c r="AIJ130" s="464"/>
      <c r="AIK130" s="464"/>
      <c r="AIL130" s="913"/>
      <c r="AIQ130" s="913"/>
      <c r="AIS130" s="387"/>
      <c r="AIT130" s="387"/>
      <c r="AIU130" s="387"/>
      <c r="AJI130" s="913"/>
      <c r="AJK130" s="364"/>
      <c r="AJL130" s="364"/>
      <c r="AJM130" s="364"/>
      <c r="AKA130" s="913"/>
      <c r="AKC130" s="364"/>
      <c r="AKD130" s="364"/>
      <c r="AKE130" s="364"/>
      <c r="AKS130" s="913"/>
      <c r="AKX130" s="913"/>
      <c r="ALC130" s="913"/>
      <c r="ALH130" s="913"/>
      <c r="ALM130" s="913"/>
      <c r="ALR130" s="913"/>
      <c r="ALW130" s="913"/>
      <c r="AMB130" s="913"/>
      <c r="AMG130" s="913"/>
      <c r="AML130" s="913"/>
      <c r="AMS130" s="913"/>
      <c r="AMZ130" s="913"/>
      <c r="ANG130" s="913"/>
      <c r="ANV130" s="913"/>
      <c r="AOK130" s="913"/>
      <c r="API130" s="914"/>
      <c r="APJ130" s="914"/>
      <c r="APK130" s="914"/>
      <c r="APL130" s="914"/>
      <c r="APM130" s="914"/>
      <c r="APN130" s="914"/>
      <c r="APO130" s="913"/>
      <c r="APW130" s="913"/>
      <c r="AQE130" s="913"/>
      <c r="AQM130" s="913"/>
      <c r="AQU130" s="913"/>
      <c r="ARG130" s="913"/>
      <c r="ARS130" s="913"/>
      <c r="ASU130" s="913"/>
      <c r="ATW130" s="913"/>
      <c r="AUQ130" s="913"/>
      <c r="AVK130" s="913"/>
      <c r="AWE130" s="913"/>
      <c r="AWY130" s="913"/>
      <c r="AXF130" s="913"/>
      <c r="AXM130" s="913"/>
      <c r="AXT130" s="913"/>
    </row>
    <row r="131" spans="1:1021 1026:1320" s="2" customFormat="1" ht="14.25" x14ac:dyDescent="0.2">
      <c r="A131" s="1"/>
      <c r="B131"/>
      <c r="C131" s="975"/>
      <c r="D131" s="1"/>
      <c r="E131" s="1"/>
      <c r="F131" s="21"/>
      <c r="G131" s="21"/>
      <c r="H131" s="21"/>
      <c r="I131" s="1"/>
      <c r="J131" s="1"/>
      <c r="K131" s="21"/>
      <c r="L131" s="21"/>
      <c r="M131" s="21"/>
      <c r="N131" s="1"/>
      <c r="O131" s="1"/>
      <c r="P131" s="21"/>
      <c r="Q131" s="21"/>
      <c r="R131" s="21"/>
      <c r="S131" s="1"/>
      <c r="T131" s="1"/>
      <c r="U131" s="21"/>
      <c r="V131" s="21"/>
      <c r="W131" s="21"/>
      <c r="X131" s="1"/>
      <c r="Y131" s="1"/>
      <c r="Z131" s="21"/>
      <c r="AA131" s="21"/>
      <c r="AB131" s="21"/>
      <c r="AC131" s="1"/>
      <c r="AD131" s="1"/>
      <c r="AE131" s="21"/>
      <c r="AF131" s="21"/>
      <c r="AG131" s="21"/>
      <c r="AH131" s="1"/>
      <c r="AI131" s="1"/>
      <c r="AJ131" s="21"/>
      <c r="AK131" s="21"/>
      <c r="AL131" s="750"/>
      <c r="AM131" s="1"/>
      <c r="AN131" s="1"/>
      <c r="AO131" s="1"/>
      <c r="AP131" s="1"/>
      <c r="AQ131" s="1"/>
      <c r="AR131" s="297"/>
      <c r="AS131" s="1"/>
      <c r="AT131" s="1"/>
      <c r="AU131" s="1"/>
      <c r="AV131" s="1"/>
      <c r="AW131" s="1"/>
      <c r="AX131" s="297"/>
      <c r="AY131" s="1"/>
      <c r="AZ131" s="1"/>
      <c r="BA131" s="1"/>
      <c r="BB131" s="1"/>
      <c r="BC131" s="1"/>
      <c r="BD131" s="297"/>
      <c r="BE131" s="1"/>
      <c r="BF131" s="1"/>
      <c r="BG131" s="1"/>
      <c r="BH131" s="1"/>
      <c r="BI131" s="1"/>
      <c r="BJ131" s="297"/>
      <c r="BK131" s="1"/>
      <c r="BL131" s="1"/>
      <c r="BM131" s="1"/>
      <c r="BN131" s="1"/>
      <c r="BO131" s="1"/>
      <c r="BP131" s="297"/>
      <c r="BQ131" s="1"/>
      <c r="BR131" s="1"/>
      <c r="BS131" s="1"/>
      <c r="BT131" s="1"/>
      <c r="BU131" s="1"/>
      <c r="BV131" s="297"/>
      <c r="BW131" s="1"/>
      <c r="BX131" s="1"/>
      <c r="BY131" s="1"/>
      <c r="BZ131" s="1"/>
      <c r="CA131" s="298"/>
      <c r="CB131" s="394"/>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394"/>
      <c r="DC131" s="119"/>
      <c r="DD131" s="119"/>
      <c r="DE131" s="119"/>
      <c r="DF131" s="119"/>
      <c r="DG131" s="119"/>
      <c r="DH131" s="119"/>
      <c r="DI131" s="119"/>
      <c r="DJ131" s="119"/>
      <c r="DK131" s="119"/>
      <c r="DL131" s="119"/>
      <c r="DM131" s="119"/>
      <c r="DN131" s="119"/>
      <c r="DO131" s="119"/>
      <c r="DP131" s="119"/>
      <c r="DQ131" s="119"/>
      <c r="DR131" s="119"/>
      <c r="DS131" s="119"/>
      <c r="DT131" s="119"/>
      <c r="DU131" s="119"/>
      <c r="DV131" s="119"/>
      <c r="DW131" s="119"/>
      <c r="DX131" s="119"/>
      <c r="DY131" s="119"/>
      <c r="DZ131" s="119"/>
      <c r="EA131" s="119"/>
      <c r="EB131" s="136"/>
      <c r="EC131" s="119"/>
      <c r="ED131" s="119"/>
      <c r="EE131" s="119"/>
      <c r="EF131" s="119"/>
      <c r="EG131" s="119"/>
      <c r="EH131" s="119"/>
      <c r="EI131" s="119"/>
      <c r="EJ131" s="119"/>
      <c r="EK131" s="119"/>
      <c r="EL131" s="119"/>
      <c r="EM131" s="119"/>
      <c r="EN131" s="119"/>
      <c r="EO131" s="119"/>
      <c r="EP131" s="119"/>
      <c r="EQ131" s="119"/>
      <c r="ER131" s="119"/>
      <c r="ES131" s="119"/>
      <c r="ET131" s="119"/>
      <c r="EU131" s="119"/>
      <c r="EV131" s="119"/>
      <c r="EW131" s="119"/>
      <c r="EX131" s="119"/>
      <c r="EY131" s="119"/>
      <c r="EZ131" s="119"/>
      <c r="FA131" s="119"/>
      <c r="FB131" s="136"/>
      <c r="FC131" s="119"/>
      <c r="FD131" s="119"/>
      <c r="FE131" s="119"/>
      <c r="FF131" s="119"/>
      <c r="FG131" s="119"/>
      <c r="FH131" s="119"/>
      <c r="FI131" s="119"/>
      <c r="FJ131" s="119"/>
      <c r="FK131" s="119"/>
      <c r="FL131" s="119"/>
      <c r="FM131" s="119"/>
      <c r="FN131" s="119"/>
      <c r="FO131" s="119"/>
      <c r="FP131" s="119"/>
      <c r="FQ131" s="119"/>
      <c r="FR131" s="119"/>
      <c r="FS131" s="119"/>
      <c r="FT131" s="119"/>
      <c r="FU131" s="119"/>
      <c r="FV131" s="119"/>
      <c r="FW131" s="119"/>
      <c r="FX131" s="119"/>
      <c r="FY131" s="119"/>
      <c r="FZ131" s="119"/>
      <c r="GA131" s="119"/>
      <c r="GB131" s="136"/>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394"/>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394"/>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394"/>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394"/>
      <c r="JZ131" s="1"/>
      <c r="KA131" s="1"/>
      <c r="KB131" s="1"/>
      <c r="KC131" s="1"/>
      <c r="KD131" s="1"/>
      <c r="KE131" s="1"/>
      <c r="KF131" s="1"/>
      <c r="KG131" s="1"/>
      <c r="KH131" s="1"/>
      <c r="KI131" s="1"/>
      <c r="KJ131" s="1"/>
      <c r="KK131" s="1"/>
      <c r="KL131" s="1"/>
      <c r="KM131" s="1"/>
      <c r="KN131" s="1"/>
      <c r="KO131" s="1"/>
      <c r="KP131" s="1"/>
      <c r="KQ131" s="1"/>
      <c r="KR131" s="1"/>
      <c r="KS131" s="914"/>
      <c r="KT131" s="914"/>
      <c r="KU131" s="914"/>
      <c r="KV131" s="914"/>
      <c r="KW131" s="914"/>
      <c r="KX131" s="913"/>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394"/>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914"/>
      <c r="PM131" s="914"/>
      <c r="PN131" s="914"/>
      <c r="PO131" s="914"/>
      <c r="PP131" s="914"/>
      <c r="PQ131" s="913"/>
      <c r="PR131" s="1"/>
      <c r="PS131" s="1"/>
      <c r="PT131" s="1"/>
      <c r="PU131" s="1"/>
      <c r="PV131" s="1"/>
      <c r="PW131" s="1"/>
      <c r="PX131" s="1"/>
      <c r="PY131" s="1"/>
      <c r="PZ131" s="1"/>
      <c r="QA131" s="1"/>
      <c r="QB131" s="1"/>
      <c r="QC131" s="1"/>
      <c r="QD131" s="1"/>
      <c r="QE131" s="1"/>
      <c r="QF131" s="394"/>
      <c r="QG131" s="835"/>
      <c r="QH131" s="835"/>
      <c r="QI131" s="835"/>
      <c r="QJ131" s="835"/>
      <c r="QK131" s="835"/>
      <c r="QL131" s="835"/>
      <c r="QM131" s="835"/>
      <c r="QN131" s="835"/>
      <c r="QO131" s="835"/>
      <c r="QP131" s="835"/>
      <c r="QQ131" s="835"/>
      <c r="QR131" s="835"/>
      <c r="QS131" s="835"/>
      <c r="QT131" s="835"/>
      <c r="QU131" s="835"/>
      <c r="QV131" s="835"/>
      <c r="QW131" s="835"/>
      <c r="QX131" s="835"/>
      <c r="QY131" s="835"/>
      <c r="QZ131" s="835"/>
      <c r="RA131" s="394"/>
      <c r="RB131" s="1"/>
      <c r="RC131" s="1"/>
      <c r="RD131" s="1"/>
      <c r="RE131" s="1"/>
      <c r="RF131" s="1"/>
      <c r="RG131" s="1"/>
      <c r="RH131" s="1"/>
      <c r="RI131" s="1"/>
      <c r="RJ131" s="1"/>
      <c r="RK131" s="1"/>
      <c r="RL131" s="1"/>
      <c r="RM131" s="1"/>
      <c r="RN131" s="1"/>
      <c r="RO131" s="1"/>
      <c r="RP131" s="1"/>
      <c r="RQ131" s="1"/>
      <c r="RR131" s="1"/>
      <c r="RS131" s="1"/>
      <c r="RT131" s="1"/>
      <c r="RU131" s="1"/>
      <c r="RV131" s="394"/>
      <c r="RW131" s="1"/>
      <c r="RX131" s="1"/>
      <c r="RY131" s="1"/>
      <c r="RZ131" s="1"/>
      <c r="SA131" s="1"/>
      <c r="SB131" s="1"/>
      <c r="SC131" s="1"/>
      <c r="SD131" s="1"/>
      <c r="SE131" s="1"/>
      <c r="SF131" s="1"/>
      <c r="SG131" s="1"/>
      <c r="SH131" s="1"/>
      <c r="SI131" s="1"/>
      <c r="SJ131" s="1"/>
      <c r="SK131" s="1"/>
      <c r="SL131" s="1"/>
      <c r="SM131" s="1"/>
      <c r="SN131" s="1"/>
      <c r="SO131" s="1"/>
      <c r="SP131" s="1"/>
      <c r="SQ131" s="394"/>
      <c r="SR131" s="1"/>
      <c r="SS131" s="1"/>
      <c r="ST131" s="1"/>
      <c r="SU131" s="1"/>
      <c r="SV131" s="1"/>
      <c r="SW131" s="1"/>
      <c r="SX131" s="1"/>
      <c r="SY131" s="1"/>
      <c r="SZ131" s="1"/>
      <c r="TA131" s="1"/>
      <c r="TB131" s="1"/>
      <c r="TC131" s="1"/>
      <c r="TD131" s="1"/>
      <c r="TE131" s="1"/>
      <c r="TF131" s="1"/>
      <c r="TG131" s="1"/>
      <c r="TH131" s="1"/>
      <c r="TI131" s="1"/>
      <c r="TJ131" s="1"/>
      <c r="TK131" s="1"/>
      <c r="TL131" s="394"/>
      <c r="TM131" s="1"/>
      <c r="TN131" s="1"/>
      <c r="TO131" s="1"/>
      <c r="TP131" s="1"/>
      <c r="TQ131" s="394"/>
      <c r="TR131" s="1"/>
      <c r="TS131" s="1"/>
      <c r="TT131" s="1"/>
      <c r="TV131" s="394"/>
      <c r="UA131" s="394"/>
      <c r="UF131" s="394"/>
      <c r="UK131" s="394"/>
      <c r="UP131" s="394"/>
      <c r="UU131" s="394"/>
      <c r="UZ131" s="394"/>
      <c r="VE131" s="394"/>
      <c r="VJ131" s="394"/>
      <c r="VO131" s="394"/>
      <c r="VT131" s="394"/>
      <c r="VY131" s="394"/>
      <c r="WD131" s="394"/>
      <c r="WI131" s="394"/>
      <c r="XL131" s="3"/>
      <c r="XM131" s="394"/>
      <c r="ZA131" s="394"/>
      <c r="AAK131" s="394"/>
      <c r="AAW131" s="394"/>
      <c r="ABL131" s="913"/>
      <c r="ABT131" s="913"/>
      <c r="ACF131" s="913"/>
      <c r="ACZ131" s="913"/>
      <c r="ADO131" s="914"/>
      <c r="ADP131" s="914"/>
      <c r="ADQ131" s="913"/>
      <c r="ADR131" s="913"/>
      <c r="ADS131" s="913"/>
      <c r="ADT131" s="913"/>
      <c r="AEH131" s="914"/>
      <c r="AEI131" s="914"/>
      <c r="AEJ131" s="913"/>
      <c r="AEK131" s="913"/>
      <c r="AEL131" s="913"/>
      <c r="AEM131" s="913"/>
      <c r="AEN131" s="913"/>
      <c r="AEQ131" s="3"/>
      <c r="AER131" s="3"/>
      <c r="AFS131" s="873"/>
      <c r="AFT131" s="873"/>
      <c r="AFU131" s="872"/>
      <c r="AFV131" s="872"/>
      <c r="AFW131" s="872"/>
      <c r="AFX131" s="913"/>
      <c r="AGG131" s="914"/>
      <c r="AGH131" s="914"/>
      <c r="AGI131" s="914"/>
      <c r="AGJ131" s="914"/>
      <c r="AGK131" s="914"/>
      <c r="AGL131" s="914"/>
      <c r="AGM131" s="913"/>
      <c r="AHB131" s="913"/>
      <c r="AHN131" s="913"/>
      <c r="AHO131" s="914"/>
      <c r="AHP131" s="914"/>
      <c r="AHQ131" s="914"/>
      <c r="AHR131" s="1155"/>
      <c r="AHS131" s="1155"/>
      <c r="AHT131" s="1051"/>
      <c r="AHZ131" s="913"/>
      <c r="AIF131" s="913"/>
      <c r="AIJ131" s="464"/>
      <c r="AIK131" s="464"/>
      <c r="AIL131" s="913"/>
      <c r="AIQ131" s="913"/>
      <c r="AIS131" s="387"/>
      <c r="AIT131" s="387"/>
      <c r="AIU131" s="387"/>
      <c r="AJI131" s="913"/>
      <c r="AJK131" s="364"/>
      <c r="AJL131" s="364"/>
      <c r="AJM131" s="364"/>
      <c r="AKA131" s="913"/>
      <c r="AKC131" s="364"/>
      <c r="AKD131" s="364"/>
      <c r="AKE131" s="364"/>
      <c r="AKS131" s="913"/>
      <c r="AKX131" s="913"/>
      <c r="ALC131" s="913"/>
      <c r="ALH131" s="913"/>
      <c r="ALM131" s="913"/>
      <c r="ALR131" s="913"/>
      <c r="ALW131" s="913"/>
      <c r="AMB131" s="913"/>
      <c r="AMG131" s="913"/>
      <c r="AML131" s="913"/>
      <c r="AMS131" s="913"/>
      <c r="AMZ131" s="913"/>
      <c r="ANG131" s="913"/>
      <c r="ANV131" s="913"/>
      <c r="AOK131" s="913"/>
      <c r="API131" s="914"/>
      <c r="APJ131" s="914"/>
      <c r="APK131" s="914"/>
      <c r="APL131" s="914"/>
      <c r="APM131" s="914"/>
      <c r="APN131" s="914"/>
      <c r="APO131" s="913"/>
      <c r="APW131" s="913"/>
      <c r="AQE131" s="913"/>
      <c r="AQM131" s="913"/>
      <c r="AQU131" s="913"/>
      <c r="ARG131" s="913"/>
      <c r="ARS131" s="913"/>
      <c r="ASU131" s="913"/>
      <c r="ATW131" s="913"/>
      <c r="AUQ131" s="913"/>
      <c r="AVK131" s="913"/>
      <c r="AWE131" s="913"/>
      <c r="AWY131" s="913"/>
      <c r="AXF131" s="913"/>
      <c r="AXM131" s="913"/>
      <c r="AXT131" s="913"/>
    </row>
    <row r="132" spans="1:1021 1026:1320" s="2" customFormat="1" ht="14.25" x14ac:dyDescent="0.2">
      <c r="A132" s="1"/>
      <c r="B132"/>
      <c r="C132" s="975"/>
      <c r="D132" s="1"/>
      <c r="E132" s="1"/>
      <c r="F132" s="21"/>
      <c r="G132" s="21"/>
      <c r="H132" s="21"/>
      <c r="I132" s="1"/>
      <c r="J132" s="1"/>
      <c r="K132" s="21"/>
      <c r="L132" s="21"/>
      <c r="M132" s="21"/>
      <c r="N132" s="1"/>
      <c r="O132" s="1"/>
      <c r="P132" s="21"/>
      <c r="Q132" s="21"/>
      <c r="R132" s="21"/>
      <c r="S132" s="1"/>
      <c r="T132" s="1"/>
      <c r="U132" s="21"/>
      <c r="V132" s="21"/>
      <c r="W132" s="21"/>
      <c r="X132" s="1"/>
      <c r="Y132" s="1"/>
      <c r="Z132" s="21"/>
      <c r="AA132" s="21"/>
      <c r="AB132" s="21"/>
      <c r="AC132" s="1"/>
      <c r="AD132" s="1"/>
      <c r="AE132" s="21"/>
      <c r="AF132" s="21"/>
      <c r="AG132" s="21"/>
      <c r="AH132" s="1"/>
      <c r="AI132" s="1"/>
      <c r="AJ132" s="21"/>
      <c r="AK132" s="21"/>
      <c r="AL132" s="750"/>
      <c r="AM132" s="1"/>
      <c r="AN132" s="1"/>
      <c r="AO132" s="1"/>
      <c r="AP132" s="1"/>
      <c r="AQ132" s="1"/>
      <c r="AR132" s="297"/>
      <c r="AS132" s="1"/>
      <c r="AT132" s="1"/>
      <c r="AU132" s="1"/>
      <c r="AV132" s="1"/>
      <c r="AW132" s="1"/>
      <c r="AX132" s="297"/>
      <c r="AY132" s="1"/>
      <c r="AZ132" s="1"/>
      <c r="BA132" s="1"/>
      <c r="BB132" s="1"/>
      <c r="BC132" s="1"/>
      <c r="BD132" s="297"/>
      <c r="BE132" s="1"/>
      <c r="BF132" s="1"/>
      <c r="BG132" s="1"/>
      <c r="BH132" s="1"/>
      <c r="BI132" s="1"/>
      <c r="BJ132" s="297"/>
      <c r="BK132" s="1"/>
      <c r="BL132" s="1"/>
      <c r="BM132" s="1"/>
      <c r="BN132" s="1"/>
      <c r="BO132" s="1"/>
      <c r="BP132" s="297"/>
      <c r="BQ132" s="1"/>
      <c r="BR132" s="1"/>
      <c r="BS132" s="1"/>
      <c r="BT132" s="1"/>
      <c r="BU132" s="1"/>
      <c r="BV132" s="297"/>
      <c r="BW132" s="1"/>
      <c r="BX132" s="1"/>
      <c r="BY132" s="1"/>
      <c r="BZ132" s="1"/>
      <c r="CA132" s="298"/>
      <c r="CB132" s="394"/>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394"/>
      <c r="DC132" s="119"/>
      <c r="DD132" s="119"/>
      <c r="DE132" s="119"/>
      <c r="DF132" s="119"/>
      <c r="DG132" s="119"/>
      <c r="DH132" s="119"/>
      <c r="DI132" s="119"/>
      <c r="DJ132" s="119"/>
      <c r="DK132" s="119"/>
      <c r="DL132" s="119"/>
      <c r="DM132" s="119"/>
      <c r="DN132" s="119"/>
      <c r="DO132" s="119"/>
      <c r="DP132" s="119"/>
      <c r="DQ132" s="119"/>
      <c r="DR132" s="119"/>
      <c r="DS132" s="119"/>
      <c r="DT132" s="119"/>
      <c r="DU132" s="119"/>
      <c r="DV132" s="119"/>
      <c r="DW132" s="119"/>
      <c r="DX132" s="119"/>
      <c r="DY132" s="119"/>
      <c r="DZ132" s="119"/>
      <c r="EA132" s="119"/>
      <c r="EB132" s="136"/>
      <c r="EC132" s="119"/>
      <c r="ED132" s="119"/>
      <c r="EE132" s="119"/>
      <c r="EF132" s="119"/>
      <c r="EG132" s="119"/>
      <c r="EH132" s="119"/>
      <c r="EI132" s="119"/>
      <c r="EJ132" s="119"/>
      <c r="EK132" s="119"/>
      <c r="EL132" s="119"/>
      <c r="EM132" s="119"/>
      <c r="EN132" s="119"/>
      <c r="EO132" s="119"/>
      <c r="EP132" s="119"/>
      <c r="EQ132" s="119"/>
      <c r="ER132" s="119"/>
      <c r="ES132" s="119"/>
      <c r="ET132" s="119"/>
      <c r="EU132" s="119"/>
      <c r="EV132" s="119"/>
      <c r="EW132" s="119"/>
      <c r="EX132" s="119"/>
      <c r="EY132" s="119"/>
      <c r="EZ132" s="119"/>
      <c r="FA132" s="119"/>
      <c r="FB132" s="136"/>
      <c r="FC132" s="119"/>
      <c r="FD132" s="119"/>
      <c r="FE132" s="119"/>
      <c r="FF132" s="119"/>
      <c r="FG132" s="119"/>
      <c r="FH132" s="119"/>
      <c r="FI132" s="119"/>
      <c r="FJ132" s="119"/>
      <c r="FK132" s="119"/>
      <c r="FL132" s="119"/>
      <c r="FM132" s="119"/>
      <c r="FN132" s="119"/>
      <c r="FO132" s="119"/>
      <c r="FP132" s="119"/>
      <c r="FQ132" s="119"/>
      <c r="FR132" s="119"/>
      <c r="FS132" s="119"/>
      <c r="FT132" s="119"/>
      <c r="FU132" s="119"/>
      <c r="FV132" s="119"/>
      <c r="FW132" s="119"/>
      <c r="FX132" s="119"/>
      <c r="FY132" s="119"/>
      <c r="FZ132" s="119"/>
      <c r="GA132" s="119"/>
      <c r="GB132" s="136"/>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394"/>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394"/>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394"/>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394"/>
      <c r="JZ132" s="1"/>
      <c r="KA132" s="1"/>
      <c r="KB132" s="1"/>
      <c r="KC132" s="1"/>
      <c r="KD132" s="1"/>
      <c r="KE132" s="1"/>
      <c r="KF132" s="1"/>
      <c r="KG132" s="1"/>
      <c r="KH132" s="1"/>
      <c r="KI132" s="1"/>
      <c r="KJ132" s="1"/>
      <c r="KK132" s="1"/>
      <c r="KL132" s="1"/>
      <c r="KM132" s="1"/>
      <c r="KN132" s="1"/>
      <c r="KO132" s="1"/>
      <c r="KP132" s="1"/>
      <c r="KQ132" s="1"/>
      <c r="KR132" s="1"/>
      <c r="KS132" s="914"/>
      <c r="KT132" s="914"/>
      <c r="KU132" s="914"/>
      <c r="KV132" s="914"/>
      <c r="KW132" s="914"/>
      <c r="KX132" s="913"/>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394"/>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914"/>
      <c r="PM132" s="914"/>
      <c r="PN132" s="914"/>
      <c r="PO132" s="914"/>
      <c r="PP132" s="914"/>
      <c r="PQ132" s="913"/>
      <c r="PR132" s="1"/>
      <c r="PS132" s="1"/>
      <c r="PT132" s="1"/>
      <c r="PU132" s="1"/>
      <c r="PV132" s="1"/>
      <c r="PW132" s="1"/>
      <c r="PX132" s="1"/>
      <c r="PY132" s="1"/>
      <c r="PZ132" s="1"/>
      <c r="QA132" s="1"/>
      <c r="QB132" s="1"/>
      <c r="QC132" s="1"/>
      <c r="QD132" s="1"/>
      <c r="QE132" s="1"/>
      <c r="QF132" s="394"/>
      <c r="QG132" s="835"/>
      <c r="QH132" s="835"/>
      <c r="QI132" s="835"/>
      <c r="QJ132" s="835"/>
      <c r="QK132" s="835"/>
      <c r="QL132" s="835"/>
      <c r="QM132" s="835"/>
      <c r="QN132" s="835"/>
      <c r="QO132" s="835"/>
      <c r="QP132" s="835"/>
      <c r="QQ132" s="835"/>
      <c r="QR132" s="835"/>
      <c r="QS132" s="835"/>
      <c r="QT132" s="835"/>
      <c r="QU132" s="835"/>
      <c r="QV132" s="835"/>
      <c r="QW132" s="835"/>
      <c r="QX132" s="835"/>
      <c r="QY132" s="835"/>
      <c r="QZ132" s="835"/>
      <c r="RA132" s="394"/>
      <c r="RB132" s="1"/>
      <c r="RC132" s="1"/>
      <c r="RD132" s="1"/>
      <c r="RE132" s="1"/>
      <c r="RF132" s="1"/>
      <c r="RG132" s="1"/>
      <c r="RH132" s="1"/>
      <c r="RI132" s="1"/>
      <c r="RJ132" s="1"/>
      <c r="RK132" s="1"/>
      <c r="RL132" s="1"/>
      <c r="RM132" s="1"/>
      <c r="RN132" s="1"/>
      <c r="RO132" s="1"/>
      <c r="RP132" s="1"/>
      <c r="RQ132" s="1"/>
      <c r="RR132" s="1"/>
      <c r="RS132" s="1"/>
      <c r="RT132" s="1"/>
      <c r="RU132" s="1"/>
      <c r="RV132" s="394"/>
      <c r="RW132" s="1"/>
      <c r="RX132" s="1"/>
      <c r="RY132" s="1"/>
      <c r="RZ132" s="1"/>
      <c r="SA132" s="1"/>
      <c r="SB132" s="1"/>
      <c r="SC132" s="1"/>
      <c r="SD132" s="1"/>
      <c r="SE132" s="1"/>
      <c r="SF132" s="1"/>
      <c r="SG132" s="1"/>
      <c r="SH132" s="1"/>
      <c r="SI132" s="1"/>
      <c r="SJ132" s="1"/>
      <c r="SK132" s="1"/>
      <c r="SL132" s="1"/>
      <c r="SM132" s="1"/>
      <c r="SN132" s="1"/>
      <c r="SO132" s="1"/>
      <c r="SP132" s="1"/>
      <c r="SQ132" s="394"/>
      <c r="SR132" s="1"/>
      <c r="SS132" s="1"/>
      <c r="ST132" s="1"/>
      <c r="SU132" s="1"/>
      <c r="SV132" s="1"/>
      <c r="SW132" s="1"/>
      <c r="SX132" s="1"/>
      <c r="SY132" s="1"/>
      <c r="SZ132" s="1"/>
      <c r="TA132" s="1"/>
      <c r="TB132" s="1"/>
      <c r="TC132" s="1"/>
      <c r="TD132" s="1"/>
      <c r="TE132" s="1"/>
      <c r="TF132" s="1"/>
      <c r="TG132" s="1"/>
      <c r="TH132" s="1"/>
      <c r="TI132" s="1"/>
      <c r="TJ132" s="1"/>
      <c r="TK132" s="1"/>
      <c r="TL132" s="394"/>
      <c r="TM132" s="1"/>
      <c r="TN132" s="1"/>
      <c r="TO132" s="1"/>
      <c r="TP132" s="1"/>
      <c r="TQ132" s="394"/>
      <c r="TR132" s="1"/>
      <c r="TS132" s="1"/>
      <c r="TT132" s="1"/>
      <c r="TV132" s="394"/>
      <c r="UA132" s="394"/>
      <c r="UF132" s="394"/>
      <c r="UK132" s="394"/>
      <c r="UP132" s="394"/>
      <c r="UU132" s="394"/>
      <c r="UZ132" s="394"/>
      <c r="VE132" s="394"/>
      <c r="VJ132" s="394"/>
      <c r="VO132" s="394"/>
      <c r="VT132" s="394"/>
      <c r="VY132" s="394"/>
      <c r="WD132" s="394"/>
      <c r="WI132" s="394"/>
      <c r="XL132" s="3"/>
      <c r="XM132" s="394"/>
      <c r="ZA132" s="394"/>
      <c r="AAK132" s="394"/>
      <c r="AAW132" s="394"/>
      <c r="ABL132" s="913"/>
      <c r="ABT132" s="913"/>
      <c r="ACF132" s="913"/>
      <c r="ACZ132" s="913"/>
      <c r="ADO132" s="914"/>
      <c r="ADP132" s="914"/>
      <c r="ADQ132" s="913"/>
      <c r="ADR132" s="913"/>
      <c r="ADS132" s="913"/>
      <c r="ADT132" s="913"/>
      <c r="AEH132" s="914"/>
      <c r="AEI132" s="914"/>
      <c r="AEJ132" s="913"/>
      <c r="AEK132" s="913"/>
      <c r="AEL132" s="913"/>
      <c r="AEM132" s="913"/>
      <c r="AEN132" s="913"/>
      <c r="AEQ132" s="3"/>
      <c r="AER132" s="3"/>
      <c r="AFS132" s="873"/>
      <c r="AFT132" s="873"/>
      <c r="AFU132" s="872"/>
      <c r="AFV132" s="872"/>
      <c r="AFW132" s="872"/>
      <c r="AFX132" s="913"/>
      <c r="AGG132" s="914"/>
      <c r="AGH132" s="914"/>
      <c r="AGI132" s="914"/>
      <c r="AGJ132" s="914"/>
      <c r="AGK132" s="914"/>
      <c r="AGL132" s="914"/>
      <c r="AGM132" s="913"/>
      <c r="AHB132" s="913"/>
      <c r="AHN132" s="913"/>
      <c r="AHO132" s="914"/>
      <c r="AHP132" s="914"/>
      <c r="AHQ132" s="914"/>
      <c r="AHR132" s="1155"/>
      <c r="AHS132" s="1155"/>
      <c r="AHT132" s="1051"/>
      <c r="AHZ132" s="913"/>
      <c r="AIF132" s="913"/>
      <c r="AIJ132" s="464"/>
      <c r="AIK132" s="464"/>
      <c r="AIL132" s="913"/>
      <c r="AIQ132" s="913"/>
      <c r="AIS132" s="387"/>
      <c r="AIT132" s="387"/>
      <c r="AIU132" s="387"/>
      <c r="AJI132" s="913"/>
      <c r="AJK132" s="364"/>
      <c r="AJL132" s="364"/>
      <c r="AJM132" s="364"/>
      <c r="AKA132" s="913"/>
      <c r="AKC132" s="364"/>
      <c r="AKD132" s="364"/>
      <c r="AKE132" s="364"/>
      <c r="AKS132" s="913"/>
      <c r="AKX132" s="913"/>
      <c r="ALC132" s="913"/>
      <c r="ALH132" s="913"/>
      <c r="ALM132" s="913"/>
      <c r="ALR132" s="913"/>
      <c r="ALW132" s="913"/>
      <c r="AMB132" s="913"/>
      <c r="AMG132" s="913"/>
      <c r="AML132" s="913"/>
      <c r="AMS132" s="913"/>
      <c r="AMZ132" s="913"/>
      <c r="ANG132" s="913"/>
      <c r="ANV132" s="913"/>
      <c r="AOK132" s="913"/>
      <c r="API132" s="914"/>
      <c r="APJ132" s="914"/>
      <c r="APK132" s="914"/>
      <c r="APL132" s="914"/>
      <c r="APM132" s="914"/>
      <c r="APN132" s="914"/>
      <c r="APO132" s="913"/>
      <c r="APW132" s="913"/>
      <c r="AQE132" s="913"/>
      <c r="AQM132" s="913"/>
      <c r="AQU132" s="913"/>
      <c r="ARG132" s="913"/>
      <c r="ARS132" s="913"/>
      <c r="ASU132" s="913"/>
      <c r="ATW132" s="913"/>
      <c r="AUQ132" s="913"/>
      <c r="AVK132" s="913"/>
      <c r="AWE132" s="913"/>
      <c r="AWY132" s="913"/>
      <c r="AXF132" s="913"/>
      <c r="AXM132" s="913"/>
      <c r="AXT132" s="913"/>
    </row>
    <row r="133" spans="1:1021 1026:1320" s="2" customFormat="1" ht="14.25" x14ac:dyDescent="0.2">
      <c r="A133" s="1"/>
      <c r="B133"/>
      <c r="C133" s="975"/>
      <c r="D133" s="1"/>
      <c r="E133" s="1"/>
      <c r="F133" s="21"/>
      <c r="G133" s="21"/>
      <c r="H133" s="21"/>
      <c r="I133" s="1"/>
      <c r="J133" s="1"/>
      <c r="K133" s="21"/>
      <c r="L133" s="21"/>
      <c r="M133" s="21"/>
      <c r="N133" s="1"/>
      <c r="O133" s="1"/>
      <c r="P133" s="21"/>
      <c r="Q133" s="21"/>
      <c r="R133" s="21"/>
      <c r="S133" s="1"/>
      <c r="T133" s="1"/>
      <c r="U133" s="21"/>
      <c r="V133" s="21"/>
      <c r="W133" s="21"/>
      <c r="X133" s="1"/>
      <c r="Y133" s="1"/>
      <c r="Z133" s="21"/>
      <c r="AA133" s="21"/>
      <c r="AB133" s="21"/>
      <c r="AC133" s="1"/>
      <c r="AD133" s="1"/>
      <c r="AE133" s="21"/>
      <c r="AF133" s="21"/>
      <c r="AG133" s="21"/>
      <c r="AH133" s="1"/>
      <c r="AI133" s="1"/>
      <c r="AJ133" s="21"/>
      <c r="AK133" s="21"/>
      <c r="AL133" s="750"/>
      <c r="AM133" s="1"/>
      <c r="AN133" s="1"/>
      <c r="AO133" s="1"/>
      <c r="AP133" s="1"/>
      <c r="AQ133" s="1"/>
      <c r="AR133" s="297"/>
      <c r="AS133" s="1"/>
      <c r="AT133" s="1"/>
      <c r="AU133" s="1"/>
      <c r="AV133" s="1"/>
      <c r="AW133" s="1"/>
      <c r="AX133" s="297"/>
      <c r="AY133" s="1"/>
      <c r="AZ133" s="1"/>
      <c r="BA133" s="1"/>
      <c r="BB133" s="1"/>
      <c r="BC133" s="1"/>
      <c r="BD133" s="297"/>
      <c r="BE133" s="1"/>
      <c r="BF133" s="1"/>
      <c r="BG133" s="1"/>
      <c r="BH133" s="1"/>
      <c r="BI133" s="1"/>
      <c r="BJ133" s="297"/>
      <c r="BK133" s="1"/>
      <c r="BL133" s="1"/>
      <c r="BM133" s="1"/>
      <c r="BN133" s="1"/>
      <c r="BO133" s="1"/>
      <c r="BP133" s="297"/>
      <c r="BQ133" s="1"/>
      <c r="BR133" s="1"/>
      <c r="BS133" s="1"/>
      <c r="BT133" s="1"/>
      <c r="BU133" s="1"/>
      <c r="BV133" s="297"/>
      <c r="BW133" s="1"/>
      <c r="BX133" s="1"/>
      <c r="BY133" s="1"/>
      <c r="BZ133" s="1"/>
      <c r="CA133" s="298"/>
      <c r="CB133" s="394"/>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394"/>
      <c r="DC133" s="119"/>
      <c r="DD133" s="119"/>
      <c r="DE133" s="119"/>
      <c r="DF133" s="119"/>
      <c r="DG133" s="119"/>
      <c r="DH133" s="119"/>
      <c r="DI133" s="119"/>
      <c r="DJ133" s="119"/>
      <c r="DK133" s="119"/>
      <c r="DL133" s="119"/>
      <c r="DM133" s="119"/>
      <c r="DN133" s="119"/>
      <c r="DO133" s="119"/>
      <c r="DP133" s="119"/>
      <c r="DQ133" s="119"/>
      <c r="DR133" s="119"/>
      <c r="DS133" s="119"/>
      <c r="DT133" s="119"/>
      <c r="DU133" s="119"/>
      <c r="DV133" s="119"/>
      <c r="DW133" s="119"/>
      <c r="DX133" s="119"/>
      <c r="DY133" s="119"/>
      <c r="DZ133" s="119"/>
      <c r="EA133" s="119"/>
      <c r="EB133" s="136"/>
      <c r="EC133" s="119"/>
      <c r="ED133" s="119"/>
      <c r="EE133" s="119"/>
      <c r="EF133" s="119"/>
      <c r="EG133" s="119"/>
      <c r="EH133" s="119"/>
      <c r="EI133" s="119"/>
      <c r="EJ133" s="119"/>
      <c r="EK133" s="119"/>
      <c r="EL133" s="119"/>
      <c r="EM133" s="119"/>
      <c r="EN133" s="119"/>
      <c r="EO133" s="119"/>
      <c r="EP133" s="119"/>
      <c r="EQ133" s="119"/>
      <c r="ER133" s="119"/>
      <c r="ES133" s="119"/>
      <c r="ET133" s="119"/>
      <c r="EU133" s="119"/>
      <c r="EV133" s="119"/>
      <c r="EW133" s="119"/>
      <c r="EX133" s="119"/>
      <c r="EY133" s="119"/>
      <c r="EZ133" s="119"/>
      <c r="FA133" s="119"/>
      <c r="FB133" s="136"/>
      <c r="FC133" s="119"/>
      <c r="FD133" s="119"/>
      <c r="FE133" s="119"/>
      <c r="FF133" s="119"/>
      <c r="FG133" s="119"/>
      <c r="FH133" s="119"/>
      <c r="FI133" s="119"/>
      <c r="FJ133" s="119"/>
      <c r="FK133" s="119"/>
      <c r="FL133" s="119"/>
      <c r="FM133" s="119"/>
      <c r="FN133" s="119"/>
      <c r="FO133" s="119"/>
      <c r="FP133" s="119"/>
      <c r="FQ133" s="119"/>
      <c r="FR133" s="119"/>
      <c r="FS133" s="119"/>
      <c r="FT133" s="119"/>
      <c r="FU133" s="119"/>
      <c r="FV133" s="119"/>
      <c r="FW133" s="119"/>
      <c r="FX133" s="119"/>
      <c r="FY133" s="119"/>
      <c r="FZ133" s="119"/>
      <c r="GA133" s="119"/>
      <c r="GB133" s="136"/>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394"/>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394"/>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394"/>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394"/>
      <c r="JZ133" s="1"/>
      <c r="KA133" s="1"/>
      <c r="KB133" s="1"/>
      <c r="KC133" s="1"/>
      <c r="KD133" s="1"/>
      <c r="KE133" s="1"/>
      <c r="KF133" s="1"/>
      <c r="KG133" s="1"/>
      <c r="KH133" s="1"/>
      <c r="KI133" s="1"/>
      <c r="KJ133" s="1"/>
      <c r="KK133" s="1"/>
      <c r="KL133" s="1"/>
      <c r="KM133" s="1"/>
      <c r="KN133" s="1"/>
      <c r="KO133" s="1"/>
      <c r="KP133" s="1"/>
      <c r="KQ133" s="1"/>
      <c r="KR133" s="1"/>
      <c r="KS133" s="914"/>
      <c r="KT133" s="914"/>
      <c r="KU133" s="914"/>
      <c r="KV133" s="914"/>
      <c r="KW133" s="914"/>
      <c r="KX133" s="913"/>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394"/>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914"/>
      <c r="PM133" s="914"/>
      <c r="PN133" s="914"/>
      <c r="PO133" s="914"/>
      <c r="PP133" s="914"/>
      <c r="PQ133" s="913"/>
      <c r="PR133" s="1"/>
      <c r="PS133" s="1"/>
      <c r="PT133" s="1"/>
      <c r="PU133" s="1"/>
      <c r="PV133" s="1"/>
      <c r="PW133" s="1"/>
      <c r="PX133" s="1"/>
      <c r="PY133" s="1"/>
      <c r="PZ133" s="1"/>
      <c r="QA133" s="1"/>
      <c r="QB133" s="1"/>
      <c r="QC133" s="1"/>
      <c r="QD133" s="1"/>
      <c r="QE133" s="1"/>
      <c r="QF133" s="394"/>
      <c r="QG133" s="835"/>
      <c r="QH133" s="835"/>
      <c r="QI133" s="835"/>
      <c r="QJ133" s="835"/>
      <c r="QK133" s="835"/>
      <c r="QL133" s="835"/>
      <c r="QM133" s="835"/>
      <c r="QN133" s="835"/>
      <c r="QO133" s="835"/>
      <c r="QP133" s="835"/>
      <c r="QQ133" s="835"/>
      <c r="QR133" s="835"/>
      <c r="QS133" s="835"/>
      <c r="QT133" s="835"/>
      <c r="QU133" s="835"/>
      <c r="QV133" s="835"/>
      <c r="QW133" s="835"/>
      <c r="QX133" s="835"/>
      <c r="QY133" s="835"/>
      <c r="QZ133" s="835"/>
      <c r="RA133" s="394"/>
      <c r="RB133" s="1"/>
      <c r="RC133" s="1"/>
      <c r="RD133" s="1"/>
      <c r="RE133" s="1"/>
      <c r="RF133" s="1"/>
      <c r="RG133" s="1"/>
      <c r="RH133" s="1"/>
      <c r="RI133" s="1"/>
      <c r="RJ133" s="1"/>
      <c r="RK133" s="1"/>
      <c r="RL133" s="1"/>
      <c r="RM133" s="1"/>
      <c r="RN133" s="1"/>
      <c r="RO133" s="1"/>
      <c r="RP133" s="1"/>
      <c r="RQ133" s="1"/>
      <c r="RR133" s="1"/>
      <c r="RS133" s="1"/>
      <c r="RT133" s="1"/>
      <c r="RU133" s="1"/>
      <c r="RV133" s="394"/>
      <c r="RW133" s="1"/>
      <c r="RX133" s="1"/>
      <c r="RY133" s="1"/>
      <c r="RZ133" s="1"/>
      <c r="SA133" s="1"/>
      <c r="SB133" s="1"/>
      <c r="SC133" s="1"/>
      <c r="SD133" s="1"/>
      <c r="SE133" s="1"/>
      <c r="SF133" s="1"/>
      <c r="SG133" s="1"/>
      <c r="SH133" s="1"/>
      <c r="SI133" s="1"/>
      <c r="SJ133" s="1"/>
      <c r="SK133" s="1"/>
      <c r="SL133" s="1"/>
      <c r="SM133" s="1"/>
      <c r="SN133" s="1"/>
      <c r="SO133" s="1"/>
      <c r="SP133" s="1"/>
      <c r="SQ133" s="394"/>
      <c r="SR133" s="1"/>
      <c r="SS133" s="1"/>
      <c r="ST133" s="1"/>
      <c r="SU133" s="1"/>
      <c r="SV133" s="1"/>
      <c r="SW133" s="1"/>
      <c r="SX133" s="1"/>
      <c r="SY133" s="1"/>
      <c r="SZ133" s="1"/>
      <c r="TA133" s="1"/>
      <c r="TB133" s="1"/>
      <c r="TC133" s="1"/>
      <c r="TD133" s="1"/>
      <c r="TE133" s="1"/>
      <c r="TF133" s="1"/>
      <c r="TG133" s="1"/>
      <c r="TH133" s="1"/>
      <c r="TI133" s="1"/>
      <c r="TJ133" s="1"/>
      <c r="TK133" s="1"/>
      <c r="TL133" s="394"/>
      <c r="TM133" s="1"/>
      <c r="TN133" s="1"/>
      <c r="TO133" s="1"/>
      <c r="TP133" s="1"/>
      <c r="TQ133" s="394"/>
      <c r="TR133" s="1"/>
      <c r="TS133" s="1"/>
      <c r="TT133" s="1"/>
      <c r="TV133" s="394"/>
      <c r="UA133" s="394"/>
      <c r="UF133" s="394"/>
      <c r="UK133" s="394"/>
      <c r="UP133" s="394"/>
      <c r="UU133" s="394"/>
      <c r="UZ133" s="394"/>
      <c r="VE133" s="394"/>
      <c r="VJ133" s="394"/>
      <c r="VO133" s="394"/>
      <c r="VT133" s="394"/>
      <c r="VY133" s="394"/>
      <c r="WD133" s="394"/>
      <c r="WI133" s="394"/>
      <c r="XL133" s="3"/>
      <c r="XM133" s="394"/>
      <c r="ZA133" s="394"/>
      <c r="AAK133" s="394"/>
      <c r="AAW133" s="394"/>
      <c r="ABL133" s="913"/>
      <c r="ABT133" s="913"/>
      <c r="ACF133" s="913"/>
      <c r="ACZ133" s="913"/>
      <c r="ADO133" s="914"/>
      <c r="ADP133" s="914"/>
      <c r="ADQ133" s="913"/>
      <c r="ADR133" s="913"/>
      <c r="ADS133" s="913"/>
      <c r="ADT133" s="913"/>
      <c r="AEH133" s="914"/>
      <c r="AEI133" s="914"/>
      <c r="AEJ133" s="913"/>
      <c r="AEK133" s="913"/>
      <c r="AEL133" s="913"/>
      <c r="AEM133" s="913"/>
      <c r="AEN133" s="913"/>
      <c r="AEQ133" s="3"/>
      <c r="AER133" s="3"/>
      <c r="AFS133" s="873"/>
      <c r="AFT133" s="873"/>
      <c r="AFU133" s="872"/>
      <c r="AFV133" s="872"/>
      <c r="AFW133" s="872"/>
      <c r="AFX133" s="913"/>
      <c r="AGG133" s="914"/>
      <c r="AGH133" s="914"/>
      <c r="AGI133" s="914"/>
      <c r="AGJ133" s="914"/>
      <c r="AGK133" s="914"/>
      <c r="AGL133" s="914"/>
      <c r="AGM133" s="913"/>
      <c r="AHB133" s="913"/>
      <c r="AHN133" s="913"/>
      <c r="AHO133" s="914"/>
      <c r="AHP133" s="914"/>
      <c r="AHQ133" s="914"/>
      <c r="AHR133" s="1155"/>
      <c r="AHS133" s="1155"/>
      <c r="AHT133" s="1051"/>
      <c r="AHZ133" s="913"/>
      <c r="AIF133" s="913"/>
      <c r="AIJ133" s="464"/>
      <c r="AIK133" s="464"/>
      <c r="AIL133" s="913"/>
      <c r="AIQ133" s="913"/>
      <c r="AIS133" s="387"/>
      <c r="AIT133" s="387"/>
      <c r="AIU133" s="387"/>
      <c r="AJI133" s="913"/>
      <c r="AJK133" s="364"/>
      <c r="AJL133" s="364"/>
      <c r="AJM133" s="364"/>
      <c r="AKA133" s="913"/>
      <c r="AKC133" s="364"/>
      <c r="AKD133" s="364"/>
      <c r="AKE133" s="364"/>
      <c r="AKS133" s="913"/>
      <c r="AKX133" s="913"/>
      <c r="ALC133" s="913"/>
      <c r="ALH133" s="913"/>
      <c r="ALM133" s="913"/>
      <c r="ALR133" s="913"/>
      <c r="ALW133" s="913"/>
      <c r="AMB133" s="913"/>
      <c r="AMG133" s="913"/>
      <c r="AML133" s="913"/>
      <c r="AMS133" s="913"/>
      <c r="AMZ133" s="913"/>
      <c r="ANG133" s="913"/>
      <c r="ANV133" s="913"/>
      <c r="AOK133" s="913"/>
      <c r="API133" s="914"/>
      <c r="APJ133" s="914"/>
      <c r="APK133" s="914"/>
      <c r="APL133" s="914"/>
      <c r="APM133" s="914"/>
      <c r="APN133" s="914"/>
      <c r="APO133" s="913"/>
      <c r="APW133" s="913"/>
      <c r="AQE133" s="913"/>
      <c r="AQM133" s="913"/>
      <c r="AQU133" s="913"/>
      <c r="ARG133" s="913"/>
      <c r="ARS133" s="913"/>
      <c r="ASU133" s="913"/>
      <c r="ATW133" s="913"/>
      <c r="AUQ133" s="913"/>
      <c r="AVK133" s="913"/>
      <c r="AWE133" s="913"/>
      <c r="AWY133" s="913"/>
      <c r="AXF133" s="913"/>
      <c r="AXM133" s="913"/>
      <c r="AXT133" s="913"/>
    </row>
    <row r="134" spans="1:1021 1026:1320" s="2" customFormat="1" ht="14.25" x14ac:dyDescent="0.2">
      <c r="A134" s="1"/>
      <c r="B134"/>
      <c r="C134" s="975"/>
      <c r="D134" s="1"/>
      <c r="E134" s="1"/>
      <c r="F134" s="21"/>
      <c r="G134" s="21"/>
      <c r="H134" s="21"/>
      <c r="I134" s="1"/>
      <c r="J134" s="1"/>
      <c r="K134" s="21"/>
      <c r="L134" s="21"/>
      <c r="M134" s="21"/>
      <c r="N134" s="1"/>
      <c r="O134" s="1"/>
      <c r="P134" s="21"/>
      <c r="Q134" s="21"/>
      <c r="R134" s="21"/>
      <c r="S134" s="1"/>
      <c r="T134" s="1"/>
      <c r="U134" s="21"/>
      <c r="V134" s="21"/>
      <c r="W134" s="21"/>
      <c r="X134" s="1"/>
      <c r="Y134" s="1"/>
      <c r="Z134" s="21"/>
      <c r="AA134" s="21"/>
      <c r="AB134" s="21"/>
      <c r="AC134" s="1"/>
      <c r="AD134" s="1"/>
      <c r="AE134" s="21"/>
      <c r="AF134" s="21"/>
      <c r="AG134" s="21"/>
      <c r="AH134" s="1"/>
      <c r="AI134" s="1"/>
      <c r="AJ134" s="21"/>
      <c r="AK134" s="21"/>
      <c r="AL134" s="750"/>
      <c r="AM134" s="1"/>
      <c r="AN134" s="1"/>
      <c r="AO134" s="1"/>
      <c r="AP134" s="1"/>
      <c r="AQ134" s="1"/>
      <c r="AR134" s="297"/>
      <c r="AS134" s="1"/>
      <c r="AT134" s="1"/>
      <c r="AU134" s="1"/>
      <c r="AV134" s="1"/>
      <c r="AW134" s="1"/>
      <c r="AX134" s="297"/>
      <c r="AY134" s="1"/>
      <c r="AZ134" s="1"/>
      <c r="BA134" s="1"/>
      <c r="BB134" s="1"/>
      <c r="BC134" s="1"/>
      <c r="BD134" s="297"/>
      <c r="BE134" s="1"/>
      <c r="BF134" s="1"/>
      <c r="BG134" s="1"/>
      <c r="BH134" s="1"/>
      <c r="BI134" s="1"/>
      <c r="BJ134" s="297"/>
      <c r="BK134" s="1"/>
      <c r="BL134" s="1"/>
      <c r="BM134" s="1"/>
      <c r="BN134" s="1"/>
      <c r="BO134" s="1"/>
      <c r="BP134" s="297"/>
      <c r="BQ134" s="1"/>
      <c r="BR134" s="1"/>
      <c r="BS134" s="1"/>
      <c r="BT134" s="1"/>
      <c r="BU134" s="1"/>
      <c r="BV134" s="297"/>
      <c r="BW134" s="1"/>
      <c r="BX134" s="1"/>
      <c r="BY134" s="1"/>
      <c r="BZ134" s="1"/>
      <c r="CA134" s="298"/>
      <c r="CB134" s="394"/>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394"/>
      <c r="DC134" s="119"/>
      <c r="DD134" s="119"/>
      <c r="DE134" s="119"/>
      <c r="DF134" s="119"/>
      <c r="DG134" s="119"/>
      <c r="DH134" s="119"/>
      <c r="DI134" s="119"/>
      <c r="DJ134" s="119"/>
      <c r="DK134" s="119"/>
      <c r="DL134" s="119"/>
      <c r="DM134" s="119"/>
      <c r="DN134" s="119"/>
      <c r="DO134" s="119"/>
      <c r="DP134" s="119"/>
      <c r="DQ134" s="119"/>
      <c r="DR134" s="119"/>
      <c r="DS134" s="119"/>
      <c r="DT134" s="119"/>
      <c r="DU134" s="119"/>
      <c r="DV134" s="119"/>
      <c r="DW134" s="119"/>
      <c r="DX134" s="119"/>
      <c r="DY134" s="119"/>
      <c r="DZ134" s="119"/>
      <c r="EA134" s="119"/>
      <c r="EB134" s="136"/>
      <c r="EC134" s="119"/>
      <c r="ED134" s="119"/>
      <c r="EE134" s="119"/>
      <c r="EF134" s="119"/>
      <c r="EG134" s="119"/>
      <c r="EH134" s="119"/>
      <c r="EI134" s="119"/>
      <c r="EJ134" s="119"/>
      <c r="EK134" s="119"/>
      <c r="EL134" s="119"/>
      <c r="EM134" s="119"/>
      <c r="EN134" s="119"/>
      <c r="EO134" s="119"/>
      <c r="EP134" s="119"/>
      <c r="EQ134" s="119"/>
      <c r="ER134" s="119"/>
      <c r="ES134" s="119"/>
      <c r="ET134" s="119"/>
      <c r="EU134" s="119"/>
      <c r="EV134" s="119"/>
      <c r="EW134" s="119"/>
      <c r="EX134" s="119"/>
      <c r="EY134" s="119"/>
      <c r="EZ134" s="119"/>
      <c r="FA134" s="119"/>
      <c r="FB134" s="136"/>
      <c r="FC134" s="119"/>
      <c r="FD134" s="119"/>
      <c r="FE134" s="119"/>
      <c r="FF134" s="119"/>
      <c r="FG134" s="119"/>
      <c r="FH134" s="119"/>
      <c r="FI134" s="119"/>
      <c r="FJ134" s="119"/>
      <c r="FK134" s="119"/>
      <c r="FL134" s="119"/>
      <c r="FM134" s="119"/>
      <c r="FN134" s="119"/>
      <c r="FO134" s="119"/>
      <c r="FP134" s="119"/>
      <c r="FQ134" s="119"/>
      <c r="FR134" s="119"/>
      <c r="FS134" s="119"/>
      <c r="FT134" s="119"/>
      <c r="FU134" s="119"/>
      <c r="FV134" s="119"/>
      <c r="FW134" s="119"/>
      <c r="FX134" s="119"/>
      <c r="FY134" s="119"/>
      <c r="FZ134" s="119"/>
      <c r="GA134" s="119"/>
      <c r="GB134" s="136"/>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394"/>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394"/>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394"/>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394"/>
      <c r="JZ134" s="1"/>
      <c r="KA134" s="1"/>
      <c r="KB134" s="1"/>
      <c r="KC134" s="1"/>
      <c r="KD134" s="1"/>
      <c r="KE134" s="1"/>
      <c r="KF134" s="1"/>
      <c r="KG134" s="1"/>
      <c r="KH134" s="1"/>
      <c r="KI134" s="1"/>
      <c r="KJ134" s="1"/>
      <c r="KK134" s="1"/>
      <c r="KL134" s="1"/>
      <c r="KM134" s="1"/>
      <c r="KN134" s="1"/>
      <c r="KO134" s="1"/>
      <c r="KP134" s="1"/>
      <c r="KQ134" s="1"/>
      <c r="KR134" s="1"/>
      <c r="KS134" s="914"/>
      <c r="KT134" s="914"/>
      <c r="KU134" s="914"/>
      <c r="KV134" s="914"/>
      <c r="KW134" s="914"/>
      <c r="KX134" s="913"/>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394"/>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914"/>
      <c r="PM134" s="914"/>
      <c r="PN134" s="914"/>
      <c r="PO134" s="914"/>
      <c r="PP134" s="914"/>
      <c r="PQ134" s="913"/>
      <c r="PR134" s="1"/>
      <c r="PS134" s="1"/>
      <c r="PT134" s="1"/>
      <c r="PU134" s="1"/>
      <c r="PV134" s="1"/>
      <c r="PW134" s="1"/>
      <c r="PX134" s="1"/>
      <c r="PY134" s="1"/>
      <c r="PZ134" s="1"/>
      <c r="QA134" s="1"/>
      <c r="QB134" s="1"/>
      <c r="QC134" s="1"/>
      <c r="QD134" s="1"/>
      <c r="QE134" s="1"/>
      <c r="QF134" s="394"/>
      <c r="QG134" s="835"/>
      <c r="QH134" s="835"/>
      <c r="QI134" s="835"/>
      <c r="QJ134" s="835"/>
      <c r="QK134" s="835"/>
      <c r="QL134" s="835"/>
      <c r="QM134" s="835"/>
      <c r="QN134" s="835"/>
      <c r="QO134" s="835"/>
      <c r="QP134" s="835"/>
      <c r="QQ134" s="835"/>
      <c r="QR134" s="835"/>
      <c r="QS134" s="835"/>
      <c r="QT134" s="835"/>
      <c r="QU134" s="835"/>
      <c r="QV134" s="835"/>
      <c r="QW134" s="835"/>
      <c r="QX134" s="835"/>
      <c r="QY134" s="835"/>
      <c r="QZ134" s="835"/>
      <c r="RA134" s="394"/>
      <c r="RB134" s="1"/>
      <c r="RC134" s="1"/>
      <c r="RD134" s="1"/>
      <c r="RE134" s="1"/>
      <c r="RF134" s="1"/>
      <c r="RG134" s="1"/>
      <c r="RH134" s="1"/>
      <c r="RI134" s="1"/>
      <c r="RJ134" s="1"/>
      <c r="RK134" s="1"/>
      <c r="RL134" s="1"/>
      <c r="RM134" s="1"/>
      <c r="RN134" s="1"/>
      <c r="RO134" s="1"/>
      <c r="RP134" s="1"/>
      <c r="RQ134" s="1"/>
      <c r="RR134" s="1"/>
      <c r="RS134" s="1"/>
      <c r="RT134" s="1"/>
      <c r="RU134" s="1"/>
      <c r="RV134" s="394"/>
      <c r="RW134" s="1"/>
      <c r="RX134" s="1"/>
      <c r="RY134" s="1"/>
      <c r="RZ134" s="1"/>
      <c r="SA134" s="1"/>
      <c r="SB134" s="1"/>
      <c r="SC134" s="1"/>
      <c r="SD134" s="1"/>
      <c r="SE134" s="1"/>
      <c r="SF134" s="1"/>
      <c r="SG134" s="1"/>
      <c r="SH134" s="1"/>
      <c r="SI134" s="1"/>
      <c r="SJ134" s="1"/>
      <c r="SK134" s="1"/>
      <c r="SL134" s="1"/>
      <c r="SM134" s="1"/>
      <c r="SN134" s="1"/>
      <c r="SO134" s="1"/>
      <c r="SP134" s="1"/>
      <c r="SQ134" s="394"/>
      <c r="SR134" s="1"/>
      <c r="SS134" s="1"/>
      <c r="ST134" s="1"/>
      <c r="SU134" s="1"/>
      <c r="SV134" s="1"/>
      <c r="SW134" s="1"/>
      <c r="SX134" s="1"/>
      <c r="SY134" s="1"/>
      <c r="SZ134" s="1"/>
      <c r="TA134" s="1"/>
      <c r="TB134" s="1"/>
      <c r="TC134" s="1"/>
      <c r="TD134" s="1"/>
      <c r="TE134" s="1"/>
      <c r="TF134" s="1"/>
      <c r="TG134" s="1"/>
      <c r="TH134" s="1"/>
      <c r="TI134" s="1"/>
      <c r="TJ134" s="1"/>
      <c r="TK134" s="1"/>
      <c r="TL134" s="394"/>
      <c r="TM134" s="1"/>
      <c r="TN134" s="1"/>
      <c r="TO134" s="1"/>
      <c r="TP134" s="1"/>
      <c r="TQ134" s="394"/>
      <c r="TR134" s="1"/>
      <c r="TS134" s="1"/>
      <c r="TT134" s="1"/>
      <c r="TV134" s="394"/>
      <c r="UA134" s="394"/>
      <c r="UF134" s="394"/>
      <c r="UK134" s="394"/>
      <c r="UP134" s="394"/>
      <c r="UU134" s="394"/>
      <c r="UZ134" s="394"/>
      <c r="VE134" s="394"/>
      <c r="VJ134" s="394"/>
      <c r="VO134" s="394"/>
      <c r="VT134" s="394"/>
      <c r="VY134" s="394"/>
      <c r="WD134" s="394"/>
      <c r="WI134" s="394"/>
      <c r="XL134" s="3"/>
      <c r="XM134" s="394"/>
      <c r="ZA134" s="394"/>
      <c r="AAK134" s="394"/>
      <c r="AAW134" s="394"/>
      <c r="ABL134" s="913"/>
      <c r="ABT134" s="913"/>
      <c r="ACF134" s="913"/>
      <c r="ACZ134" s="913"/>
      <c r="ADO134" s="914"/>
      <c r="ADP134" s="914"/>
      <c r="ADQ134" s="913"/>
      <c r="ADR134" s="913"/>
      <c r="ADS134" s="913"/>
      <c r="ADT134" s="913"/>
      <c r="AEH134" s="914"/>
      <c r="AEI134" s="914"/>
      <c r="AEJ134" s="913"/>
      <c r="AEK134" s="913"/>
      <c r="AEL134" s="913"/>
      <c r="AEM134" s="913"/>
      <c r="AEN134" s="913"/>
      <c r="AEQ134" s="3"/>
      <c r="AER134" s="3"/>
      <c r="AFS134" s="873"/>
      <c r="AFT134" s="873"/>
      <c r="AFU134" s="872"/>
      <c r="AFV134" s="872"/>
      <c r="AFW134" s="872"/>
      <c r="AFX134" s="913"/>
      <c r="AGG134" s="914"/>
      <c r="AGH134" s="914"/>
      <c r="AGI134" s="914"/>
      <c r="AGJ134" s="914"/>
      <c r="AGK134" s="914"/>
      <c r="AGL134" s="914"/>
      <c r="AGM134" s="913"/>
      <c r="AHB134" s="913"/>
      <c r="AHN134" s="913"/>
      <c r="AHO134" s="914"/>
      <c r="AHP134" s="914"/>
      <c r="AHQ134" s="914"/>
      <c r="AHR134" s="1155"/>
      <c r="AHS134" s="1155"/>
      <c r="AHT134" s="1051"/>
      <c r="AHZ134" s="913"/>
      <c r="AIF134" s="913"/>
      <c r="AIJ134" s="464"/>
      <c r="AIK134" s="464"/>
      <c r="AIL134" s="913"/>
      <c r="AIQ134" s="913"/>
      <c r="AIS134" s="387"/>
      <c r="AIT134" s="387"/>
      <c r="AIU134" s="387"/>
      <c r="AJI134" s="913"/>
      <c r="AJK134" s="364"/>
      <c r="AJL134" s="364"/>
      <c r="AJM134" s="364"/>
      <c r="AKA134" s="913"/>
      <c r="AKC134" s="364"/>
      <c r="AKD134" s="364"/>
      <c r="AKE134" s="364"/>
      <c r="AKS134" s="913"/>
      <c r="AKX134" s="913"/>
      <c r="ALC134" s="913"/>
      <c r="ALH134" s="913"/>
      <c r="ALM134" s="913"/>
      <c r="ALR134" s="913"/>
      <c r="ALW134" s="913"/>
      <c r="AMB134" s="913"/>
      <c r="AMG134" s="913"/>
      <c r="AML134" s="913"/>
      <c r="AMS134" s="913"/>
      <c r="AMZ134" s="913"/>
      <c r="ANG134" s="913"/>
      <c r="ANV134" s="913"/>
      <c r="AOK134" s="913"/>
      <c r="API134" s="914"/>
      <c r="APJ134" s="914"/>
      <c r="APK134" s="914"/>
      <c r="APL134" s="914"/>
      <c r="APM134" s="914"/>
      <c r="APN134" s="914"/>
      <c r="APO134" s="913"/>
      <c r="APW134" s="913"/>
      <c r="AQE134" s="913"/>
      <c r="AQM134" s="913"/>
      <c r="AQU134" s="913"/>
      <c r="ARG134" s="913"/>
      <c r="ARS134" s="913"/>
      <c r="ASU134" s="913"/>
      <c r="ATW134" s="913"/>
      <c r="AUQ134" s="913"/>
      <c r="AVK134" s="913"/>
      <c r="AWE134" s="913"/>
      <c r="AWY134" s="913"/>
      <c r="AXF134" s="913"/>
      <c r="AXM134" s="913"/>
      <c r="AXT134" s="913"/>
    </row>
    <row r="135" spans="1:1021 1026:1320" s="2" customFormat="1" ht="14.25" x14ac:dyDescent="0.2">
      <c r="A135" s="1"/>
      <c r="B135"/>
      <c r="C135" s="975"/>
      <c r="D135" s="1"/>
      <c r="E135" s="1"/>
      <c r="F135" s="21"/>
      <c r="G135" s="21"/>
      <c r="H135" s="21"/>
      <c r="I135" s="1"/>
      <c r="J135" s="1"/>
      <c r="K135" s="21"/>
      <c r="L135" s="21"/>
      <c r="M135" s="21"/>
      <c r="N135" s="1"/>
      <c r="O135" s="1"/>
      <c r="P135" s="21"/>
      <c r="Q135" s="21"/>
      <c r="R135" s="21"/>
      <c r="S135" s="1"/>
      <c r="T135" s="1"/>
      <c r="U135" s="21"/>
      <c r="V135" s="21"/>
      <c r="W135" s="21"/>
      <c r="X135" s="1"/>
      <c r="Y135" s="1"/>
      <c r="Z135" s="21"/>
      <c r="AA135" s="21"/>
      <c r="AB135" s="21"/>
      <c r="AC135" s="1"/>
      <c r="AD135" s="1"/>
      <c r="AE135" s="21"/>
      <c r="AF135" s="21"/>
      <c r="AG135" s="21"/>
      <c r="AH135" s="1"/>
      <c r="AI135" s="1"/>
      <c r="AJ135" s="21"/>
      <c r="AK135" s="21"/>
      <c r="AL135" s="750"/>
      <c r="AM135" s="1"/>
      <c r="AN135" s="1"/>
      <c r="AO135" s="1"/>
      <c r="AP135" s="1"/>
      <c r="AQ135" s="1"/>
      <c r="AR135" s="297"/>
      <c r="AS135" s="1"/>
      <c r="AT135" s="1"/>
      <c r="AU135" s="1"/>
      <c r="AV135" s="1"/>
      <c r="AW135" s="1"/>
      <c r="AX135" s="297"/>
      <c r="AY135" s="1"/>
      <c r="AZ135" s="1"/>
      <c r="BA135" s="1"/>
      <c r="BB135" s="1"/>
      <c r="BC135" s="1"/>
      <c r="BD135" s="297"/>
      <c r="BE135" s="1"/>
      <c r="BF135" s="1"/>
      <c r="BG135" s="1"/>
      <c r="BH135" s="1"/>
      <c r="BI135" s="1"/>
      <c r="BJ135" s="297"/>
      <c r="BK135" s="1"/>
      <c r="BL135" s="1"/>
      <c r="BM135" s="1"/>
      <c r="BN135" s="1"/>
      <c r="BO135" s="1"/>
      <c r="BP135" s="297"/>
      <c r="BQ135" s="1"/>
      <c r="BR135" s="1"/>
      <c r="BS135" s="1"/>
      <c r="BT135" s="1"/>
      <c r="BU135" s="1"/>
      <c r="BV135" s="297"/>
      <c r="BW135" s="1"/>
      <c r="BX135" s="1"/>
      <c r="BY135" s="1"/>
      <c r="BZ135" s="1"/>
      <c r="CA135" s="298"/>
      <c r="CB135" s="394"/>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394"/>
      <c r="DC135" s="119"/>
      <c r="DD135" s="119"/>
      <c r="DE135" s="119"/>
      <c r="DF135" s="119"/>
      <c r="DG135" s="119"/>
      <c r="DH135" s="119"/>
      <c r="DI135" s="119"/>
      <c r="DJ135" s="119"/>
      <c r="DK135" s="119"/>
      <c r="DL135" s="119"/>
      <c r="DM135" s="119"/>
      <c r="DN135" s="119"/>
      <c r="DO135" s="119"/>
      <c r="DP135" s="119"/>
      <c r="DQ135" s="119"/>
      <c r="DR135" s="119"/>
      <c r="DS135" s="119"/>
      <c r="DT135" s="119"/>
      <c r="DU135" s="119"/>
      <c r="DV135" s="119"/>
      <c r="DW135" s="119"/>
      <c r="DX135" s="119"/>
      <c r="DY135" s="119"/>
      <c r="DZ135" s="119"/>
      <c r="EA135" s="119"/>
      <c r="EB135" s="136"/>
      <c r="EC135" s="119"/>
      <c r="ED135" s="119"/>
      <c r="EE135" s="119"/>
      <c r="EF135" s="119"/>
      <c r="EG135" s="119"/>
      <c r="EH135" s="119"/>
      <c r="EI135" s="119"/>
      <c r="EJ135" s="119"/>
      <c r="EK135" s="119"/>
      <c r="EL135" s="119"/>
      <c r="EM135" s="119"/>
      <c r="EN135" s="119"/>
      <c r="EO135" s="119"/>
      <c r="EP135" s="119"/>
      <c r="EQ135" s="119"/>
      <c r="ER135" s="119"/>
      <c r="ES135" s="119"/>
      <c r="ET135" s="119"/>
      <c r="EU135" s="119"/>
      <c r="EV135" s="119"/>
      <c r="EW135" s="119"/>
      <c r="EX135" s="119"/>
      <c r="EY135" s="119"/>
      <c r="EZ135" s="119"/>
      <c r="FA135" s="119"/>
      <c r="FB135" s="136"/>
      <c r="FC135" s="119"/>
      <c r="FD135" s="119"/>
      <c r="FE135" s="119"/>
      <c r="FF135" s="119"/>
      <c r="FG135" s="119"/>
      <c r="FH135" s="119"/>
      <c r="FI135" s="119"/>
      <c r="FJ135" s="119"/>
      <c r="FK135" s="119"/>
      <c r="FL135" s="119"/>
      <c r="FM135" s="119"/>
      <c r="FN135" s="119"/>
      <c r="FO135" s="119"/>
      <c r="FP135" s="119"/>
      <c r="FQ135" s="119"/>
      <c r="FR135" s="119"/>
      <c r="FS135" s="119"/>
      <c r="FT135" s="119"/>
      <c r="FU135" s="119"/>
      <c r="FV135" s="119"/>
      <c r="FW135" s="119"/>
      <c r="FX135" s="119"/>
      <c r="FY135" s="119"/>
      <c r="FZ135" s="119"/>
      <c r="GA135" s="119"/>
      <c r="GB135" s="136"/>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394"/>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394"/>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394"/>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394"/>
      <c r="JZ135" s="1"/>
      <c r="KA135" s="1"/>
      <c r="KB135" s="1"/>
      <c r="KC135" s="1"/>
      <c r="KD135" s="1"/>
      <c r="KE135" s="1"/>
      <c r="KF135" s="1"/>
      <c r="KG135" s="1"/>
      <c r="KH135" s="1"/>
      <c r="KI135" s="1"/>
      <c r="KJ135" s="1"/>
      <c r="KK135" s="1"/>
      <c r="KL135" s="1"/>
      <c r="KM135" s="1"/>
      <c r="KN135" s="1"/>
      <c r="KO135" s="1"/>
      <c r="KP135" s="1"/>
      <c r="KQ135" s="1"/>
      <c r="KR135" s="1"/>
      <c r="KS135" s="914"/>
      <c r="KT135" s="914"/>
      <c r="KU135" s="914"/>
      <c r="KV135" s="914"/>
      <c r="KW135" s="914"/>
      <c r="KX135" s="913"/>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394"/>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914"/>
      <c r="PM135" s="914"/>
      <c r="PN135" s="914"/>
      <c r="PO135" s="914"/>
      <c r="PP135" s="914"/>
      <c r="PQ135" s="913"/>
      <c r="PR135" s="1"/>
      <c r="PS135" s="1"/>
      <c r="PT135" s="1"/>
      <c r="PU135" s="1"/>
      <c r="PV135" s="1"/>
      <c r="PW135" s="1"/>
      <c r="PX135" s="1"/>
      <c r="PY135" s="1"/>
      <c r="PZ135" s="1"/>
      <c r="QA135" s="1"/>
      <c r="QB135" s="1"/>
      <c r="QC135" s="1"/>
      <c r="QD135" s="1"/>
      <c r="QE135" s="1"/>
      <c r="QF135" s="394"/>
      <c r="QG135" s="835"/>
      <c r="QH135" s="835"/>
      <c r="QI135" s="835"/>
      <c r="QJ135" s="835"/>
      <c r="QK135" s="835"/>
      <c r="QL135" s="835"/>
      <c r="QM135" s="835"/>
      <c r="QN135" s="835"/>
      <c r="QO135" s="835"/>
      <c r="QP135" s="835"/>
      <c r="QQ135" s="835"/>
      <c r="QR135" s="835"/>
      <c r="QS135" s="835"/>
      <c r="QT135" s="835"/>
      <c r="QU135" s="835"/>
      <c r="QV135" s="835"/>
      <c r="QW135" s="835"/>
      <c r="QX135" s="835"/>
      <c r="QY135" s="835"/>
      <c r="QZ135" s="835"/>
      <c r="RA135" s="394"/>
      <c r="RB135" s="1"/>
      <c r="RC135" s="1"/>
      <c r="RD135" s="1"/>
      <c r="RE135" s="1"/>
      <c r="RF135" s="1"/>
      <c r="RG135" s="1"/>
      <c r="RH135" s="1"/>
      <c r="RI135" s="1"/>
      <c r="RJ135" s="1"/>
      <c r="RK135" s="1"/>
      <c r="RL135" s="1"/>
      <c r="RM135" s="1"/>
      <c r="RN135" s="1"/>
      <c r="RO135" s="1"/>
      <c r="RP135" s="1"/>
      <c r="RQ135" s="1"/>
      <c r="RR135" s="1"/>
      <c r="RS135" s="1"/>
      <c r="RT135" s="1"/>
      <c r="RU135" s="1"/>
      <c r="RV135" s="394"/>
      <c r="RW135" s="1"/>
      <c r="RX135" s="1"/>
      <c r="RY135" s="1"/>
      <c r="RZ135" s="1"/>
      <c r="SA135" s="1"/>
      <c r="SB135" s="1"/>
      <c r="SC135" s="1"/>
      <c r="SD135" s="1"/>
      <c r="SE135" s="1"/>
      <c r="SF135" s="1"/>
      <c r="SG135" s="1"/>
      <c r="SH135" s="1"/>
      <c r="SI135" s="1"/>
      <c r="SJ135" s="1"/>
      <c r="SK135" s="1"/>
      <c r="SL135" s="1"/>
      <c r="SM135" s="1"/>
      <c r="SN135" s="1"/>
      <c r="SO135" s="1"/>
      <c r="SP135" s="1"/>
      <c r="SQ135" s="394"/>
      <c r="SR135" s="1"/>
      <c r="SS135" s="1"/>
      <c r="ST135" s="1"/>
      <c r="SU135" s="1"/>
      <c r="SV135" s="1"/>
      <c r="SW135" s="1"/>
      <c r="SX135" s="1"/>
      <c r="SY135" s="1"/>
      <c r="SZ135" s="1"/>
      <c r="TA135" s="1"/>
      <c r="TB135" s="1"/>
      <c r="TC135" s="1"/>
      <c r="TD135" s="1"/>
      <c r="TE135" s="1"/>
      <c r="TF135" s="1"/>
      <c r="TG135" s="1"/>
      <c r="TH135" s="1"/>
      <c r="TI135" s="1"/>
      <c r="TJ135" s="1"/>
      <c r="TK135" s="1"/>
      <c r="TL135" s="394"/>
      <c r="TM135" s="1"/>
      <c r="TN135" s="1"/>
      <c r="TO135" s="1"/>
      <c r="TP135" s="1"/>
      <c r="TQ135" s="394"/>
      <c r="TR135" s="1"/>
      <c r="TS135" s="1"/>
      <c r="TT135" s="1"/>
      <c r="TV135" s="394"/>
      <c r="UA135" s="394"/>
      <c r="UF135" s="394"/>
      <c r="UK135" s="394"/>
      <c r="UP135" s="394"/>
      <c r="UU135" s="394"/>
      <c r="UZ135" s="394"/>
      <c r="VE135" s="394"/>
      <c r="VJ135" s="394"/>
      <c r="VO135" s="394"/>
      <c r="VT135" s="394"/>
      <c r="VY135" s="394"/>
      <c r="WD135" s="394"/>
      <c r="WI135" s="394"/>
      <c r="XL135" s="3"/>
      <c r="XM135" s="394"/>
      <c r="ZA135" s="394"/>
      <c r="AAK135" s="394"/>
      <c r="AAW135" s="394"/>
      <c r="ABL135" s="913"/>
      <c r="ABT135" s="913"/>
      <c r="ACF135" s="913"/>
      <c r="ACZ135" s="913"/>
      <c r="ADO135" s="914"/>
      <c r="ADP135" s="914"/>
      <c r="ADQ135" s="913"/>
      <c r="ADR135" s="913"/>
      <c r="ADS135" s="913"/>
      <c r="ADT135" s="913"/>
      <c r="AEH135" s="914"/>
      <c r="AEI135" s="914"/>
      <c r="AEJ135" s="913"/>
      <c r="AEK135" s="913"/>
      <c r="AEL135" s="913"/>
      <c r="AEM135" s="913"/>
      <c r="AEN135" s="913"/>
      <c r="AEQ135" s="3"/>
      <c r="AER135" s="3"/>
      <c r="AFS135" s="873"/>
      <c r="AFT135" s="873"/>
      <c r="AFU135" s="872"/>
      <c r="AFV135" s="872"/>
      <c r="AFW135" s="872"/>
      <c r="AFX135" s="913"/>
      <c r="AGG135" s="914"/>
      <c r="AGH135" s="914"/>
      <c r="AGI135" s="914"/>
      <c r="AGJ135" s="914"/>
      <c r="AGK135" s="914"/>
      <c r="AGL135" s="914"/>
      <c r="AGM135" s="913"/>
      <c r="AHB135" s="913"/>
      <c r="AHN135" s="913"/>
      <c r="AHO135" s="914"/>
      <c r="AHP135" s="914"/>
      <c r="AHQ135" s="914"/>
      <c r="AHR135" s="1155"/>
      <c r="AHS135" s="1155"/>
      <c r="AHT135" s="1051"/>
      <c r="AHZ135" s="913"/>
      <c r="AIF135" s="913"/>
      <c r="AIJ135" s="464"/>
      <c r="AIK135" s="464"/>
      <c r="AIL135" s="913"/>
      <c r="AIQ135" s="913"/>
      <c r="AIS135" s="387"/>
      <c r="AIT135" s="387"/>
      <c r="AIU135" s="387"/>
      <c r="AJI135" s="913"/>
      <c r="AJK135" s="364"/>
      <c r="AJL135" s="364"/>
      <c r="AJM135" s="364"/>
      <c r="AKA135" s="913"/>
      <c r="AKC135" s="364"/>
      <c r="AKD135" s="364"/>
      <c r="AKE135" s="364"/>
      <c r="AKS135" s="913"/>
      <c r="AKX135" s="913"/>
      <c r="ALC135" s="913"/>
      <c r="ALH135" s="913"/>
      <c r="ALM135" s="913"/>
      <c r="ALR135" s="913"/>
      <c r="ALW135" s="913"/>
      <c r="AMB135" s="913"/>
      <c r="AMG135" s="913"/>
      <c r="AML135" s="913"/>
      <c r="AMS135" s="913"/>
      <c r="AMZ135" s="913"/>
      <c r="ANG135" s="913"/>
      <c r="ANV135" s="913"/>
      <c r="AOK135" s="913"/>
      <c r="API135" s="914"/>
      <c r="APJ135" s="914"/>
      <c r="APK135" s="914"/>
      <c r="APL135" s="914"/>
      <c r="APM135" s="914"/>
      <c r="APN135" s="914"/>
      <c r="APO135" s="913"/>
      <c r="APW135" s="913"/>
      <c r="AQE135" s="913"/>
      <c r="AQM135" s="913"/>
      <c r="AQU135" s="913"/>
      <c r="ARG135" s="913"/>
      <c r="ARS135" s="913"/>
      <c r="ASU135" s="913"/>
      <c r="ATW135" s="913"/>
      <c r="AUQ135" s="913"/>
      <c r="AVK135" s="913"/>
      <c r="AWE135" s="913"/>
      <c r="AWY135" s="913"/>
      <c r="AXF135" s="913"/>
      <c r="AXM135" s="913"/>
      <c r="AXT135" s="913"/>
    </row>
    <row r="136" spans="1:1021 1026:1320" s="2" customFormat="1" ht="14.25" x14ac:dyDescent="0.2">
      <c r="A136" s="1"/>
      <c r="B136"/>
      <c r="C136" s="975"/>
      <c r="D136" s="1"/>
      <c r="E136" s="1"/>
      <c r="F136" s="21"/>
      <c r="G136" s="21"/>
      <c r="H136" s="21"/>
      <c r="I136" s="1"/>
      <c r="J136" s="1"/>
      <c r="K136" s="21"/>
      <c r="L136" s="21"/>
      <c r="M136" s="21"/>
      <c r="N136" s="1"/>
      <c r="O136" s="1"/>
      <c r="P136" s="21"/>
      <c r="Q136" s="21"/>
      <c r="R136" s="21"/>
      <c r="S136" s="1"/>
      <c r="T136" s="1"/>
      <c r="U136" s="21"/>
      <c r="V136" s="21"/>
      <c r="W136" s="21"/>
      <c r="X136" s="1"/>
      <c r="Y136" s="1"/>
      <c r="Z136" s="21"/>
      <c r="AA136" s="21"/>
      <c r="AB136" s="21"/>
      <c r="AC136" s="1"/>
      <c r="AD136" s="1"/>
      <c r="AE136" s="21"/>
      <c r="AF136" s="21"/>
      <c r="AG136" s="21"/>
      <c r="AH136" s="1"/>
      <c r="AI136" s="1"/>
      <c r="AJ136" s="21"/>
      <c r="AK136" s="21"/>
      <c r="AL136" s="750"/>
      <c r="AM136" s="1"/>
      <c r="AN136" s="1"/>
      <c r="AO136" s="1"/>
      <c r="AP136" s="1"/>
      <c r="AQ136" s="1"/>
      <c r="AR136" s="297"/>
      <c r="AS136" s="1"/>
      <c r="AT136" s="1"/>
      <c r="AU136" s="1"/>
      <c r="AV136" s="1"/>
      <c r="AW136" s="1"/>
      <c r="AX136" s="297"/>
      <c r="AY136" s="1"/>
      <c r="AZ136" s="1"/>
      <c r="BA136" s="1"/>
      <c r="BB136" s="1"/>
      <c r="BC136" s="1"/>
      <c r="BD136" s="297"/>
      <c r="BE136" s="1"/>
      <c r="BF136" s="1"/>
      <c r="BG136" s="1"/>
      <c r="BH136" s="1"/>
      <c r="BI136" s="1"/>
      <c r="BJ136" s="297"/>
      <c r="BK136" s="1"/>
      <c r="BL136" s="1"/>
      <c r="BM136" s="1"/>
      <c r="BN136" s="1"/>
      <c r="BO136" s="1"/>
      <c r="BP136" s="297"/>
      <c r="BQ136" s="1"/>
      <c r="BR136" s="1"/>
      <c r="BS136" s="1"/>
      <c r="BT136" s="1"/>
      <c r="BU136" s="1"/>
      <c r="BV136" s="297"/>
      <c r="BW136" s="1"/>
      <c r="BX136" s="1"/>
      <c r="BY136" s="1"/>
      <c r="BZ136" s="1"/>
      <c r="CA136" s="298"/>
      <c r="CB136" s="394"/>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394"/>
      <c r="DC136" s="119"/>
      <c r="DD136" s="119"/>
      <c r="DE136" s="119"/>
      <c r="DF136" s="119"/>
      <c r="DG136" s="119"/>
      <c r="DH136" s="119"/>
      <c r="DI136" s="119"/>
      <c r="DJ136" s="119"/>
      <c r="DK136" s="119"/>
      <c r="DL136" s="119"/>
      <c r="DM136" s="119"/>
      <c r="DN136" s="119"/>
      <c r="DO136" s="119"/>
      <c r="DP136" s="119"/>
      <c r="DQ136" s="119"/>
      <c r="DR136" s="119"/>
      <c r="DS136" s="119"/>
      <c r="DT136" s="119"/>
      <c r="DU136" s="119"/>
      <c r="DV136" s="119"/>
      <c r="DW136" s="119"/>
      <c r="DX136" s="119"/>
      <c r="DY136" s="119"/>
      <c r="DZ136" s="119"/>
      <c r="EA136" s="119"/>
      <c r="EB136" s="136"/>
      <c r="EC136" s="119"/>
      <c r="ED136" s="119"/>
      <c r="EE136" s="119"/>
      <c r="EF136" s="119"/>
      <c r="EG136" s="119"/>
      <c r="EH136" s="119"/>
      <c r="EI136" s="119"/>
      <c r="EJ136" s="119"/>
      <c r="EK136" s="119"/>
      <c r="EL136" s="119"/>
      <c r="EM136" s="119"/>
      <c r="EN136" s="119"/>
      <c r="EO136" s="119"/>
      <c r="EP136" s="119"/>
      <c r="EQ136" s="119"/>
      <c r="ER136" s="119"/>
      <c r="ES136" s="119"/>
      <c r="ET136" s="119"/>
      <c r="EU136" s="119"/>
      <c r="EV136" s="119"/>
      <c r="EW136" s="119"/>
      <c r="EX136" s="119"/>
      <c r="EY136" s="119"/>
      <c r="EZ136" s="119"/>
      <c r="FA136" s="119"/>
      <c r="FB136" s="136"/>
      <c r="FC136" s="119"/>
      <c r="FD136" s="119"/>
      <c r="FE136" s="119"/>
      <c r="FF136" s="119"/>
      <c r="FG136" s="119"/>
      <c r="FH136" s="119"/>
      <c r="FI136" s="119"/>
      <c r="FJ136" s="119"/>
      <c r="FK136" s="119"/>
      <c r="FL136" s="119"/>
      <c r="FM136" s="119"/>
      <c r="FN136" s="119"/>
      <c r="FO136" s="119"/>
      <c r="FP136" s="119"/>
      <c r="FQ136" s="119"/>
      <c r="FR136" s="119"/>
      <c r="FS136" s="119"/>
      <c r="FT136" s="119"/>
      <c r="FU136" s="119"/>
      <c r="FV136" s="119"/>
      <c r="FW136" s="119"/>
      <c r="FX136" s="119"/>
      <c r="FY136" s="119"/>
      <c r="FZ136" s="119"/>
      <c r="GA136" s="119"/>
      <c r="GB136" s="136"/>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394"/>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394"/>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394"/>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394"/>
      <c r="JZ136" s="1"/>
      <c r="KA136" s="1"/>
      <c r="KB136" s="1"/>
      <c r="KC136" s="1"/>
      <c r="KD136" s="1"/>
      <c r="KE136" s="1"/>
      <c r="KF136" s="1"/>
      <c r="KG136" s="1"/>
      <c r="KH136" s="1"/>
      <c r="KI136" s="1"/>
      <c r="KJ136" s="1"/>
      <c r="KK136" s="1"/>
      <c r="KL136" s="1"/>
      <c r="KM136" s="1"/>
      <c r="KN136" s="1"/>
      <c r="KO136" s="1"/>
      <c r="KP136" s="1"/>
      <c r="KQ136" s="1"/>
      <c r="KR136" s="1"/>
      <c r="KS136" s="914"/>
      <c r="KT136" s="914"/>
      <c r="KU136" s="914"/>
      <c r="KV136" s="914"/>
      <c r="KW136" s="914"/>
      <c r="KX136" s="913"/>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394"/>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914"/>
      <c r="PM136" s="914"/>
      <c r="PN136" s="914"/>
      <c r="PO136" s="914"/>
      <c r="PP136" s="914"/>
      <c r="PQ136" s="913"/>
      <c r="PR136" s="1"/>
      <c r="PS136" s="1"/>
      <c r="PT136" s="1"/>
      <c r="PU136" s="1"/>
      <c r="PV136" s="1"/>
      <c r="PW136" s="1"/>
      <c r="PX136" s="1"/>
      <c r="PY136" s="1"/>
      <c r="PZ136" s="1"/>
      <c r="QA136" s="1"/>
      <c r="QB136" s="1"/>
      <c r="QC136" s="1"/>
      <c r="QD136" s="1"/>
      <c r="QE136" s="1"/>
      <c r="QF136" s="394"/>
      <c r="QG136" s="835"/>
      <c r="QH136" s="835"/>
      <c r="QI136" s="835"/>
      <c r="QJ136" s="835"/>
      <c r="QK136" s="835"/>
      <c r="QL136" s="835"/>
      <c r="QM136" s="835"/>
      <c r="QN136" s="835"/>
      <c r="QO136" s="835"/>
      <c r="QP136" s="835"/>
      <c r="QQ136" s="835"/>
      <c r="QR136" s="835"/>
      <c r="QS136" s="835"/>
      <c r="QT136" s="835"/>
      <c r="QU136" s="835"/>
      <c r="QV136" s="835"/>
      <c r="QW136" s="835"/>
      <c r="QX136" s="835"/>
      <c r="QY136" s="835"/>
      <c r="QZ136" s="835"/>
      <c r="RA136" s="394"/>
      <c r="RB136" s="1"/>
      <c r="RC136" s="1"/>
      <c r="RD136" s="1"/>
      <c r="RE136" s="1"/>
      <c r="RF136" s="1"/>
      <c r="RG136" s="1"/>
      <c r="RH136" s="1"/>
      <c r="RI136" s="1"/>
      <c r="RJ136" s="1"/>
      <c r="RK136" s="1"/>
      <c r="RL136" s="1"/>
      <c r="RM136" s="1"/>
      <c r="RN136" s="1"/>
      <c r="RO136" s="1"/>
      <c r="RP136" s="1"/>
      <c r="RQ136" s="1"/>
      <c r="RR136" s="1"/>
      <c r="RS136" s="1"/>
      <c r="RT136" s="1"/>
      <c r="RU136" s="1"/>
      <c r="RV136" s="394"/>
      <c r="RW136" s="1"/>
      <c r="RX136" s="1"/>
      <c r="RY136" s="1"/>
      <c r="RZ136" s="1"/>
      <c r="SA136" s="1"/>
      <c r="SB136" s="1"/>
      <c r="SC136" s="1"/>
      <c r="SD136" s="1"/>
      <c r="SE136" s="1"/>
      <c r="SF136" s="1"/>
      <c r="SG136" s="1"/>
      <c r="SH136" s="1"/>
      <c r="SI136" s="1"/>
      <c r="SJ136" s="1"/>
      <c r="SK136" s="1"/>
      <c r="SL136" s="1"/>
      <c r="SM136" s="1"/>
      <c r="SN136" s="1"/>
      <c r="SO136" s="1"/>
      <c r="SP136" s="1"/>
      <c r="SQ136" s="394"/>
      <c r="SR136" s="1"/>
      <c r="SS136" s="1"/>
      <c r="ST136" s="1"/>
      <c r="SU136" s="1"/>
      <c r="SV136" s="1"/>
      <c r="SW136" s="1"/>
      <c r="SX136" s="1"/>
      <c r="SY136" s="1"/>
      <c r="SZ136" s="1"/>
      <c r="TA136" s="1"/>
      <c r="TB136" s="1"/>
      <c r="TC136" s="1"/>
      <c r="TD136" s="1"/>
      <c r="TE136" s="1"/>
      <c r="TF136" s="1"/>
      <c r="TG136" s="1"/>
      <c r="TH136" s="1"/>
      <c r="TI136" s="1"/>
      <c r="TJ136" s="1"/>
      <c r="TK136" s="1"/>
      <c r="TL136" s="394"/>
      <c r="TM136" s="1"/>
      <c r="TN136" s="1"/>
      <c r="TO136" s="1"/>
      <c r="TP136" s="1"/>
      <c r="TQ136" s="394"/>
      <c r="TR136" s="1"/>
      <c r="TS136" s="1"/>
      <c r="TT136" s="1"/>
      <c r="TV136" s="394"/>
      <c r="UA136" s="394"/>
      <c r="UF136" s="394"/>
      <c r="UK136" s="394"/>
      <c r="UP136" s="394"/>
      <c r="UU136" s="394"/>
      <c r="UZ136" s="394"/>
      <c r="VE136" s="394"/>
      <c r="VJ136" s="394"/>
      <c r="VO136" s="394"/>
      <c r="VT136" s="394"/>
      <c r="VY136" s="394"/>
      <c r="WD136" s="394"/>
      <c r="WI136" s="394"/>
      <c r="XL136" s="3"/>
      <c r="XM136" s="394"/>
      <c r="ZA136" s="394"/>
      <c r="AAK136" s="394"/>
      <c r="AAW136" s="394"/>
      <c r="ABL136" s="913"/>
      <c r="ABT136" s="913"/>
      <c r="ACF136" s="913"/>
      <c r="ACZ136" s="913"/>
      <c r="ADO136" s="914"/>
      <c r="ADP136" s="914"/>
      <c r="ADQ136" s="913"/>
      <c r="ADR136" s="913"/>
      <c r="ADS136" s="913"/>
      <c r="ADT136" s="913"/>
      <c r="AEH136" s="914"/>
      <c r="AEI136" s="914"/>
      <c r="AEJ136" s="913"/>
      <c r="AEK136" s="913"/>
      <c r="AEL136" s="913"/>
      <c r="AEM136" s="913"/>
      <c r="AEN136" s="913"/>
      <c r="AEQ136" s="3"/>
      <c r="AER136" s="3"/>
      <c r="AFS136" s="873"/>
      <c r="AFT136" s="873"/>
      <c r="AFU136" s="872"/>
      <c r="AFV136" s="872"/>
      <c r="AFW136" s="872"/>
      <c r="AFX136" s="913"/>
      <c r="AGG136" s="914"/>
      <c r="AGH136" s="914"/>
      <c r="AGI136" s="914"/>
      <c r="AGJ136" s="914"/>
      <c r="AGK136" s="914"/>
      <c r="AGL136" s="914"/>
      <c r="AGM136" s="913"/>
      <c r="AHB136" s="913"/>
      <c r="AHN136" s="913"/>
      <c r="AHO136" s="914"/>
      <c r="AHP136" s="914"/>
      <c r="AHQ136" s="914"/>
      <c r="AHR136" s="1155"/>
      <c r="AHS136" s="1155"/>
      <c r="AHT136" s="1051"/>
      <c r="AHZ136" s="913"/>
      <c r="AIF136" s="913"/>
      <c r="AIJ136" s="464"/>
      <c r="AIK136" s="464"/>
      <c r="AIL136" s="913"/>
      <c r="AIQ136" s="913"/>
      <c r="AIS136" s="387"/>
      <c r="AIT136" s="387"/>
      <c r="AIU136" s="387"/>
      <c r="AJI136" s="913"/>
      <c r="AJK136" s="364"/>
      <c r="AJL136" s="364"/>
      <c r="AJM136" s="364"/>
      <c r="AKA136" s="913"/>
      <c r="AKC136" s="364"/>
      <c r="AKD136" s="364"/>
      <c r="AKE136" s="364"/>
      <c r="AKS136" s="913"/>
      <c r="AKX136" s="913"/>
      <c r="ALC136" s="913"/>
      <c r="ALH136" s="913"/>
      <c r="ALM136" s="913"/>
      <c r="ALR136" s="913"/>
      <c r="ALW136" s="913"/>
      <c r="AMB136" s="913"/>
      <c r="AMG136" s="913"/>
      <c r="AML136" s="913"/>
      <c r="AMS136" s="913"/>
      <c r="AMZ136" s="913"/>
      <c r="ANG136" s="913"/>
      <c r="ANV136" s="913"/>
      <c r="AOK136" s="913"/>
      <c r="API136" s="914"/>
      <c r="APJ136" s="914"/>
      <c r="APK136" s="914"/>
      <c r="APL136" s="914"/>
      <c r="APM136" s="914"/>
      <c r="APN136" s="914"/>
      <c r="APO136" s="913"/>
      <c r="APW136" s="913"/>
      <c r="AQE136" s="913"/>
      <c r="AQM136" s="913"/>
      <c r="AQU136" s="913"/>
      <c r="ARG136" s="913"/>
      <c r="ARS136" s="913"/>
      <c r="ASU136" s="913"/>
      <c r="ATW136" s="913"/>
      <c r="AUQ136" s="913"/>
      <c r="AVK136" s="913"/>
      <c r="AWE136" s="913"/>
      <c r="AWY136" s="913"/>
      <c r="AXF136" s="913"/>
      <c r="AXM136" s="913"/>
      <c r="AXT136" s="913"/>
    </row>
    <row r="137" spans="1:1021 1026:1320" s="2" customFormat="1" ht="14.25" x14ac:dyDescent="0.2">
      <c r="A137" s="1"/>
      <c r="B137"/>
      <c r="C137" s="975"/>
      <c r="D137" s="1"/>
      <c r="E137" s="1"/>
      <c r="F137" s="21"/>
      <c r="G137" s="21"/>
      <c r="H137" s="21"/>
      <c r="I137" s="1"/>
      <c r="J137" s="1"/>
      <c r="K137" s="21"/>
      <c r="L137" s="21"/>
      <c r="M137" s="21"/>
      <c r="N137" s="1"/>
      <c r="O137" s="1"/>
      <c r="P137" s="21"/>
      <c r="Q137" s="21"/>
      <c r="R137" s="21"/>
      <c r="S137" s="1"/>
      <c r="T137" s="1"/>
      <c r="U137" s="21"/>
      <c r="V137" s="21"/>
      <c r="W137" s="21"/>
      <c r="X137" s="1"/>
      <c r="Y137" s="1"/>
      <c r="Z137" s="21"/>
      <c r="AA137" s="21"/>
      <c r="AB137" s="21"/>
      <c r="AC137" s="1"/>
      <c r="AD137" s="1"/>
      <c r="AE137" s="21"/>
      <c r="AF137" s="21"/>
      <c r="AG137" s="21"/>
      <c r="AH137" s="1"/>
      <c r="AI137" s="1"/>
      <c r="AJ137" s="21"/>
      <c r="AK137" s="21"/>
      <c r="AL137" s="750"/>
      <c r="AM137" s="1"/>
      <c r="AN137" s="1"/>
      <c r="AO137" s="1"/>
      <c r="AP137" s="1"/>
      <c r="AQ137" s="1"/>
      <c r="AR137" s="297"/>
      <c r="AS137" s="1"/>
      <c r="AT137" s="1"/>
      <c r="AU137" s="1"/>
      <c r="AV137" s="1"/>
      <c r="AW137" s="1"/>
      <c r="AX137" s="297"/>
      <c r="AY137" s="1"/>
      <c r="AZ137" s="1"/>
      <c r="BA137" s="1"/>
      <c r="BB137" s="1"/>
      <c r="BC137" s="1"/>
      <c r="BD137" s="297"/>
      <c r="BE137" s="1"/>
      <c r="BF137" s="1"/>
      <c r="BG137" s="1"/>
      <c r="BH137" s="1"/>
      <c r="BI137" s="1"/>
      <c r="BJ137" s="297"/>
      <c r="BK137" s="1"/>
      <c r="BL137" s="1"/>
      <c r="BM137" s="1"/>
      <c r="BN137" s="1"/>
      <c r="BO137" s="1"/>
      <c r="BP137" s="297"/>
      <c r="BQ137" s="1"/>
      <c r="BR137" s="1"/>
      <c r="BS137" s="1"/>
      <c r="BT137" s="1"/>
      <c r="BU137" s="1"/>
      <c r="BV137" s="297"/>
      <c r="BW137" s="1"/>
      <c r="BX137" s="1"/>
      <c r="BY137" s="1"/>
      <c r="BZ137" s="1"/>
      <c r="CA137" s="298"/>
      <c r="CB137" s="394"/>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394"/>
      <c r="DC137" s="119"/>
      <c r="DD137" s="119"/>
      <c r="DE137" s="119"/>
      <c r="DF137" s="119"/>
      <c r="DG137" s="119"/>
      <c r="DH137" s="119"/>
      <c r="DI137" s="119"/>
      <c r="DJ137" s="119"/>
      <c r="DK137" s="119"/>
      <c r="DL137" s="119"/>
      <c r="DM137" s="119"/>
      <c r="DN137" s="119"/>
      <c r="DO137" s="119"/>
      <c r="DP137" s="119"/>
      <c r="DQ137" s="119"/>
      <c r="DR137" s="119"/>
      <c r="DS137" s="119"/>
      <c r="DT137" s="119"/>
      <c r="DU137" s="119"/>
      <c r="DV137" s="119"/>
      <c r="DW137" s="119"/>
      <c r="DX137" s="119"/>
      <c r="DY137" s="119"/>
      <c r="DZ137" s="119"/>
      <c r="EA137" s="119"/>
      <c r="EB137" s="136"/>
      <c r="EC137" s="119"/>
      <c r="ED137" s="119"/>
      <c r="EE137" s="119"/>
      <c r="EF137" s="119"/>
      <c r="EG137" s="119"/>
      <c r="EH137" s="119"/>
      <c r="EI137" s="119"/>
      <c r="EJ137" s="119"/>
      <c r="EK137" s="119"/>
      <c r="EL137" s="119"/>
      <c r="EM137" s="119"/>
      <c r="EN137" s="119"/>
      <c r="EO137" s="119"/>
      <c r="EP137" s="119"/>
      <c r="EQ137" s="119"/>
      <c r="ER137" s="119"/>
      <c r="ES137" s="119"/>
      <c r="ET137" s="119"/>
      <c r="EU137" s="119"/>
      <c r="EV137" s="119"/>
      <c r="EW137" s="119"/>
      <c r="EX137" s="119"/>
      <c r="EY137" s="119"/>
      <c r="EZ137" s="119"/>
      <c r="FA137" s="119"/>
      <c r="FB137" s="136"/>
      <c r="FC137" s="119"/>
      <c r="FD137" s="119"/>
      <c r="FE137" s="119"/>
      <c r="FF137" s="119"/>
      <c r="FG137" s="119"/>
      <c r="FH137" s="119"/>
      <c r="FI137" s="119"/>
      <c r="FJ137" s="119"/>
      <c r="FK137" s="119"/>
      <c r="FL137" s="119"/>
      <c r="FM137" s="119"/>
      <c r="FN137" s="119"/>
      <c r="FO137" s="119"/>
      <c r="FP137" s="119"/>
      <c r="FQ137" s="119"/>
      <c r="FR137" s="119"/>
      <c r="FS137" s="119"/>
      <c r="FT137" s="119"/>
      <c r="FU137" s="119"/>
      <c r="FV137" s="119"/>
      <c r="FW137" s="119"/>
      <c r="FX137" s="119"/>
      <c r="FY137" s="119"/>
      <c r="FZ137" s="119"/>
      <c r="GA137" s="119"/>
      <c r="GB137" s="136"/>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394"/>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394"/>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394"/>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394"/>
      <c r="JZ137" s="1"/>
      <c r="KA137" s="1"/>
      <c r="KB137" s="1"/>
      <c r="KC137" s="1"/>
      <c r="KD137" s="1"/>
      <c r="KE137" s="1"/>
      <c r="KF137" s="1"/>
      <c r="KG137" s="1"/>
      <c r="KH137" s="1"/>
      <c r="KI137" s="1"/>
      <c r="KJ137" s="1"/>
      <c r="KK137" s="1"/>
      <c r="KL137" s="1"/>
      <c r="KM137" s="1"/>
      <c r="KN137" s="1"/>
      <c r="KO137" s="1"/>
      <c r="KP137" s="1"/>
      <c r="KQ137" s="1"/>
      <c r="KR137" s="1"/>
      <c r="KS137" s="914"/>
      <c r="KT137" s="914"/>
      <c r="KU137" s="914"/>
      <c r="KV137" s="914"/>
      <c r="KW137" s="914"/>
      <c r="KX137" s="913"/>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394"/>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914"/>
      <c r="PM137" s="914"/>
      <c r="PN137" s="914"/>
      <c r="PO137" s="914"/>
      <c r="PP137" s="914"/>
      <c r="PQ137" s="913"/>
      <c r="PR137" s="1"/>
      <c r="PS137" s="1"/>
      <c r="PT137" s="1"/>
      <c r="PU137" s="1"/>
      <c r="PV137" s="1"/>
      <c r="PW137" s="1"/>
      <c r="PX137" s="1"/>
      <c r="PY137" s="1"/>
      <c r="PZ137" s="1"/>
      <c r="QA137" s="1"/>
      <c r="QB137" s="1"/>
      <c r="QC137" s="1"/>
      <c r="QD137" s="1"/>
      <c r="QE137" s="1"/>
      <c r="QF137" s="394"/>
      <c r="QG137" s="835"/>
      <c r="QH137" s="835"/>
      <c r="QI137" s="835"/>
      <c r="QJ137" s="835"/>
      <c r="QK137" s="835"/>
      <c r="QL137" s="835"/>
      <c r="QM137" s="835"/>
      <c r="QN137" s="835"/>
      <c r="QO137" s="835"/>
      <c r="QP137" s="835"/>
      <c r="QQ137" s="835"/>
      <c r="QR137" s="835"/>
      <c r="QS137" s="835"/>
      <c r="QT137" s="835"/>
      <c r="QU137" s="835"/>
      <c r="QV137" s="835"/>
      <c r="QW137" s="835"/>
      <c r="QX137" s="835"/>
      <c r="QY137" s="835"/>
      <c r="QZ137" s="835"/>
      <c r="RA137" s="394"/>
      <c r="RB137" s="1"/>
      <c r="RC137" s="1"/>
      <c r="RD137" s="1"/>
      <c r="RE137" s="1"/>
      <c r="RF137" s="1"/>
      <c r="RG137" s="1"/>
      <c r="RH137" s="1"/>
      <c r="RI137" s="1"/>
      <c r="RJ137" s="1"/>
      <c r="RK137" s="1"/>
      <c r="RL137" s="1"/>
      <c r="RM137" s="1"/>
      <c r="RN137" s="1"/>
      <c r="RO137" s="1"/>
      <c r="RP137" s="1"/>
      <c r="RQ137" s="1"/>
      <c r="RR137" s="1"/>
      <c r="RS137" s="1"/>
      <c r="RT137" s="1"/>
      <c r="RU137" s="1"/>
      <c r="RV137" s="394"/>
      <c r="RW137" s="1"/>
      <c r="RX137" s="1"/>
      <c r="RY137" s="1"/>
      <c r="RZ137" s="1"/>
      <c r="SA137" s="1"/>
      <c r="SB137" s="1"/>
      <c r="SC137" s="1"/>
      <c r="SD137" s="1"/>
      <c r="SE137" s="1"/>
      <c r="SF137" s="1"/>
      <c r="SG137" s="1"/>
      <c r="SH137" s="1"/>
      <c r="SI137" s="1"/>
      <c r="SJ137" s="1"/>
      <c r="SK137" s="1"/>
      <c r="SL137" s="1"/>
      <c r="SM137" s="1"/>
      <c r="SN137" s="1"/>
      <c r="SO137" s="1"/>
      <c r="SP137" s="1"/>
      <c r="SQ137" s="394"/>
      <c r="SR137" s="1"/>
      <c r="SS137" s="1"/>
      <c r="ST137" s="1"/>
      <c r="SU137" s="1"/>
      <c r="SV137" s="1"/>
      <c r="SW137" s="1"/>
      <c r="SX137" s="1"/>
      <c r="SY137" s="1"/>
      <c r="SZ137" s="1"/>
      <c r="TA137" s="1"/>
      <c r="TB137" s="1"/>
      <c r="TC137" s="1"/>
      <c r="TD137" s="1"/>
      <c r="TE137" s="1"/>
      <c r="TF137" s="1"/>
      <c r="TG137" s="1"/>
      <c r="TH137" s="1"/>
      <c r="TI137" s="1"/>
      <c r="TJ137" s="1"/>
      <c r="TK137" s="1"/>
      <c r="TL137" s="394"/>
      <c r="TM137" s="1"/>
      <c r="TN137" s="1"/>
      <c r="TO137" s="1"/>
      <c r="TP137" s="1"/>
      <c r="TQ137" s="394"/>
      <c r="TR137" s="1"/>
      <c r="TS137" s="1"/>
      <c r="TT137" s="1"/>
      <c r="TV137" s="394"/>
      <c r="UA137" s="394"/>
      <c r="UF137" s="394"/>
      <c r="UK137" s="394"/>
      <c r="UP137" s="394"/>
      <c r="UU137" s="394"/>
      <c r="UZ137" s="394"/>
      <c r="VE137" s="394"/>
      <c r="VJ137" s="394"/>
      <c r="VO137" s="394"/>
      <c r="VT137" s="394"/>
      <c r="VY137" s="394"/>
      <c r="WD137" s="394"/>
      <c r="WI137" s="394"/>
      <c r="XL137" s="3"/>
      <c r="XM137" s="394"/>
      <c r="ZA137" s="394"/>
      <c r="AAK137" s="394"/>
      <c r="AAW137" s="394"/>
      <c r="ABL137" s="913"/>
      <c r="ABT137" s="913"/>
      <c r="ACF137" s="913"/>
      <c r="ACZ137" s="913"/>
      <c r="ADO137" s="914"/>
      <c r="ADP137" s="914"/>
      <c r="ADQ137" s="913"/>
      <c r="ADR137" s="913"/>
      <c r="ADS137" s="913"/>
      <c r="ADT137" s="913"/>
      <c r="AEH137" s="914"/>
      <c r="AEI137" s="914"/>
      <c r="AEJ137" s="913"/>
      <c r="AEK137" s="913"/>
      <c r="AEL137" s="913"/>
      <c r="AEM137" s="913"/>
      <c r="AEN137" s="913"/>
      <c r="AEQ137" s="3"/>
      <c r="AER137" s="3"/>
      <c r="AFS137" s="873"/>
      <c r="AFT137" s="873"/>
      <c r="AFU137" s="872"/>
      <c r="AFV137" s="872"/>
      <c r="AFW137" s="872"/>
      <c r="AFX137" s="913"/>
      <c r="AGG137" s="914"/>
      <c r="AGH137" s="914"/>
      <c r="AGI137" s="914"/>
      <c r="AGJ137" s="914"/>
      <c r="AGK137" s="914"/>
      <c r="AGL137" s="914"/>
      <c r="AGM137" s="913"/>
      <c r="AHB137" s="913"/>
      <c r="AHN137" s="913"/>
      <c r="AHO137" s="914"/>
      <c r="AHP137" s="914"/>
      <c r="AHQ137" s="914"/>
      <c r="AHR137" s="1155"/>
      <c r="AHS137" s="1155"/>
      <c r="AHT137" s="1051"/>
      <c r="AHZ137" s="913"/>
      <c r="AIF137" s="913"/>
      <c r="AIJ137" s="464"/>
      <c r="AIK137" s="464"/>
      <c r="AIL137" s="913"/>
      <c r="AIQ137" s="913"/>
      <c r="AIS137" s="387"/>
      <c r="AIT137" s="387"/>
      <c r="AIU137" s="387"/>
      <c r="AJI137" s="913"/>
      <c r="AJK137" s="364"/>
      <c r="AJL137" s="364"/>
      <c r="AJM137" s="364"/>
      <c r="AKA137" s="913"/>
      <c r="AKC137" s="364"/>
      <c r="AKD137" s="364"/>
      <c r="AKE137" s="364"/>
      <c r="AKS137" s="913"/>
      <c r="AKX137" s="913"/>
      <c r="ALC137" s="913"/>
      <c r="ALH137" s="913"/>
      <c r="ALM137" s="913"/>
      <c r="ALR137" s="913"/>
      <c r="ALW137" s="913"/>
      <c r="AMB137" s="913"/>
      <c r="AMG137" s="913"/>
      <c r="AML137" s="913"/>
      <c r="AMS137" s="913"/>
      <c r="AMZ137" s="913"/>
      <c r="ANG137" s="913"/>
      <c r="ANV137" s="913"/>
      <c r="AOK137" s="913"/>
      <c r="API137" s="914"/>
      <c r="APJ137" s="914"/>
      <c r="APK137" s="914"/>
      <c r="APL137" s="914"/>
      <c r="APM137" s="914"/>
      <c r="APN137" s="914"/>
      <c r="APO137" s="913"/>
      <c r="APW137" s="913"/>
      <c r="AQE137" s="913"/>
      <c r="AQM137" s="913"/>
      <c r="AQU137" s="913"/>
      <c r="ARG137" s="913"/>
      <c r="ARS137" s="913"/>
      <c r="ASU137" s="913"/>
      <c r="ATW137" s="913"/>
      <c r="AUQ137" s="913"/>
      <c r="AVK137" s="913"/>
      <c r="AWE137" s="913"/>
      <c r="AWY137" s="913"/>
      <c r="AXF137" s="913"/>
      <c r="AXM137" s="913"/>
      <c r="AXT137" s="913"/>
    </row>
    <row r="138" spans="1:1021 1026:1320" s="2" customFormat="1" ht="14.25" x14ac:dyDescent="0.2">
      <c r="A138" s="1"/>
      <c r="B138"/>
      <c r="C138" s="975"/>
      <c r="D138" s="1"/>
      <c r="E138" s="1"/>
      <c r="F138" s="21"/>
      <c r="G138" s="21"/>
      <c r="H138" s="21"/>
      <c r="I138" s="1"/>
      <c r="J138" s="1"/>
      <c r="K138" s="21"/>
      <c r="L138" s="21"/>
      <c r="M138" s="21"/>
      <c r="N138" s="1"/>
      <c r="O138" s="1"/>
      <c r="P138" s="21"/>
      <c r="Q138" s="21"/>
      <c r="R138" s="21"/>
      <c r="S138" s="1"/>
      <c r="T138" s="1"/>
      <c r="U138" s="21"/>
      <c r="V138" s="21"/>
      <c r="W138" s="21"/>
      <c r="X138" s="1"/>
      <c r="Y138" s="1"/>
      <c r="Z138" s="21"/>
      <c r="AA138" s="21"/>
      <c r="AB138" s="21"/>
      <c r="AC138" s="1"/>
      <c r="AD138" s="1"/>
      <c r="AE138" s="21"/>
      <c r="AF138" s="21"/>
      <c r="AG138" s="21"/>
      <c r="AH138" s="1"/>
      <c r="AI138" s="1"/>
      <c r="AJ138" s="21"/>
      <c r="AK138" s="21"/>
      <c r="AL138" s="750"/>
      <c r="AM138" s="1"/>
      <c r="AN138" s="1"/>
      <c r="AO138" s="1"/>
      <c r="AP138" s="1"/>
      <c r="AQ138" s="1"/>
      <c r="AR138" s="297"/>
      <c r="AS138" s="1"/>
      <c r="AT138" s="1"/>
      <c r="AU138" s="1"/>
      <c r="AV138" s="1"/>
      <c r="AW138" s="1"/>
      <c r="AX138" s="297"/>
      <c r="AY138" s="1"/>
      <c r="AZ138" s="1"/>
      <c r="BA138" s="1"/>
      <c r="BB138" s="1"/>
      <c r="BC138" s="1"/>
      <c r="BD138" s="297"/>
      <c r="BE138" s="1"/>
      <c r="BF138" s="1"/>
      <c r="BG138" s="1"/>
      <c r="BH138" s="1"/>
      <c r="BI138" s="1"/>
      <c r="BJ138" s="297"/>
      <c r="BK138" s="1"/>
      <c r="BL138" s="1"/>
      <c r="BM138" s="1"/>
      <c r="BN138" s="1"/>
      <c r="BO138" s="1"/>
      <c r="BP138" s="297"/>
      <c r="BQ138" s="1"/>
      <c r="BR138" s="1"/>
      <c r="BS138" s="1"/>
      <c r="BT138" s="1"/>
      <c r="BU138" s="1"/>
      <c r="BV138" s="297"/>
      <c r="BW138" s="1"/>
      <c r="BX138" s="1"/>
      <c r="BY138" s="1"/>
      <c r="BZ138" s="1"/>
      <c r="CA138" s="298"/>
      <c r="CB138" s="394"/>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394"/>
      <c r="DC138" s="119"/>
      <c r="DD138" s="119"/>
      <c r="DE138" s="119"/>
      <c r="DF138" s="119"/>
      <c r="DG138" s="119"/>
      <c r="DH138" s="119"/>
      <c r="DI138" s="119"/>
      <c r="DJ138" s="119"/>
      <c r="DK138" s="119"/>
      <c r="DL138" s="119"/>
      <c r="DM138" s="119"/>
      <c r="DN138" s="119"/>
      <c r="DO138" s="119"/>
      <c r="DP138" s="119"/>
      <c r="DQ138" s="119"/>
      <c r="DR138" s="119"/>
      <c r="DS138" s="119"/>
      <c r="DT138" s="119"/>
      <c r="DU138" s="119"/>
      <c r="DV138" s="119"/>
      <c r="DW138" s="119"/>
      <c r="DX138" s="119"/>
      <c r="DY138" s="119"/>
      <c r="DZ138" s="119"/>
      <c r="EA138" s="119"/>
      <c r="EB138" s="136"/>
      <c r="EC138" s="119"/>
      <c r="ED138" s="119"/>
      <c r="EE138" s="119"/>
      <c r="EF138" s="119"/>
      <c r="EG138" s="119"/>
      <c r="EH138" s="119"/>
      <c r="EI138" s="119"/>
      <c r="EJ138" s="119"/>
      <c r="EK138" s="119"/>
      <c r="EL138" s="119"/>
      <c r="EM138" s="119"/>
      <c r="EN138" s="119"/>
      <c r="EO138" s="119"/>
      <c r="EP138" s="119"/>
      <c r="EQ138" s="119"/>
      <c r="ER138" s="119"/>
      <c r="ES138" s="119"/>
      <c r="ET138" s="119"/>
      <c r="EU138" s="119"/>
      <c r="EV138" s="119"/>
      <c r="EW138" s="119"/>
      <c r="EX138" s="119"/>
      <c r="EY138" s="119"/>
      <c r="EZ138" s="119"/>
      <c r="FA138" s="119"/>
      <c r="FB138" s="136"/>
      <c r="FC138" s="119"/>
      <c r="FD138" s="119"/>
      <c r="FE138" s="119"/>
      <c r="FF138" s="119"/>
      <c r="FG138" s="119"/>
      <c r="FH138" s="119"/>
      <c r="FI138" s="119"/>
      <c r="FJ138" s="119"/>
      <c r="FK138" s="119"/>
      <c r="FL138" s="119"/>
      <c r="FM138" s="119"/>
      <c r="FN138" s="119"/>
      <c r="FO138" s="119"/>
      <c r="FP138" s="119"/>
      <c r="FQ138" s="119"/>
      <c r="FR138" s="119"/>
      <c r="FS138" s="119"/>
      <c r="FT138" s="119"/>
      <c r="FU138" s="119"/>
      <c r="FV138" s="119"/>
      <c r="FW138" s="119"/>
      <c r="FX138" s="119"/>
      <c r="FY138" s="119"/>
      <c r="FZ138" s="119"/>
      <c r="GA138" s="119"/>
      <c r="GB138" s="136"/>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394"/>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394"/>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394"/>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394"/>
      <c r="JZ138" s="1"/>
      <c r="KA138" s="1"/>
      <c r="KB138" s="1"/>
      <c r="KC138" s="1"/>
      <c r="KD138" s="1"/>
      <c r="KE138" s="1"/>
      <c r="KF138" s="1"/>
      <c r="KG138" s="1"/>
      <c r="KH138" s="1"/>
      <c r="KI138" s="1"/>
      <c r="KJ138" s="1"/>
      <c r="KK138" s="1"/>
      <c r="KL138" s="1"/>
      <c r="KM138" s="1"/>
      <c r="KN138" s="1"/>
      <c r="KO138" s="1"/>
      <c r="KP138" s="1"/>
      <c r="KQ138" s="1"/>
      <c r="KR138" s="1"/>
      <c r="KS138" s="914"/>
      <c r="KT138" s="914"/>
      <c r="KU138" s="914"/>
      <c r="KV138" s="914"/>
      <c r="KW138" s="914"/>
      <c r="KX138" s="913"/>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394"/>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914"/>
      <c r="PM138" s="914"/>
      <c r="PN138" s="914"/>
      <c r="PO138" s="914"/>
      <c r="PP138" s="914"/>
      <c r="PQ138" s="913"/>
      <c r="PR138" s="1"/>
      <c r="PS138" s="1"/>
      <c r="PT138" s="1"/>
      <c r="PU138" s="1"/>
      <c r="PV138" s="1"/>
      <c r="PW138" s="1"/>
      <c r="PX138" s="1"/>
      <c r="PY138" s="1"/>
      <c r="PZ138" s="1"/>
      <c r="QA138" s="1"/>
      <c r="QB138" s="1"/>
      <c r="QC138" s="1"/>
      <c r="QD138" s="1"/>
      <c r="QE138" s="1"/>
      <c r="QF138" s="394"/>
      <c r="QG138" s="835"/>
      <c r="QH138" s="835"/>
      <c r="QI138" s="835"/>
      <c r="QJ138" s="835"/>
      <c r="QK138" s="835"/>
      <c r="QL138" s="835"/>
      <c r="QM138" s="835"/>
      <c r="QN138" s="835"/>
      <c r="QO138" s="835"/>
      <c r="QP138" s="835"/>
      <c r="QQ138" s="835"/>
      <c r="QR138" s="835"/>
      <c r="QS138" s="835"/>
      <c r="QT138" s="835"/>
      <c r="QU138" s="835"/>
      <c r="QV138" s="835"/>
      <c r="QW138" s="835"/>
      <c r="QX138" s="835"/>
      <c r="QY138" s="835"/>
      <c r="QZ138" s="835"/>
      <c r="RA138" s="394"/>
      <c r="RB138" s="1"/>
      <c r="RC138" s="1"/>
      <c r="RD138" s="1"/>
      <c r="RE138" s="1"/>
      <c r="RF138" s="1"/>
      <c r="RG138" s="1"/>
      <c r="RH138" s="1"/>
      <c r="RI138" s="1"/>
      <c r="RJ138" s="1"/>
      <c r="RK138" s="1"/>
      <c r="RL138" s="1"/>
      <c r="RM138" s="1"/>
      <c r="RN138" s="1"/>
      <c r="RO138" s="1"/>
      <c r="RP138" s="1"/>
      <c r="RQ138" s="1"/>
      <c r="RR138" s="1"/>
      <c r="RS138" s="1"/>
      <c r="RT138" s="1"/>
      <c r="RU138" s="1"/>
      <c r="RV138" s="394"/>
      <c r="RW138" s="1"/>
      <c r="RX138" s="1"/>
      <c r="RY138" s="1"/>
      <c r="RZ138" s="1"/>
      <c r="SA138" s="1"/>
      <c r="SB138" s="1"/>
      <c r="SC138" s="1"/>
      <c r="SD138" s="1"/>
      <c r="SE138" s="1"/>
      <c r="SF138" s="1"/>
      <c r="SG138" s="1"/>
      <c r="SH138" s="1"/>
      <c r="SI138" s="1"/>
      <c r="SJ138" s="1"/>
      <c r="SK138" s="1"/>
      <c r="SL138" s="1"/>
      <c r="SM138" s="1"/>
      <c r="SN138" s="1"/>
      <c r="SO138" s="1"/>
      <c r="SP138" s="1"/>
      <c r="SQ138" s="394"/>
      <c r="SR138" s="1"/>
      <c r="SS138" s="1"/>
      <c r="ST138" s="1"/>
      <c r="SU138" s="1"/>
      <c r="SV138" s="1"/>
      <c r="SW138" s="1"/>
      <c r="SX138" s="1"/>
      <c r="SY138" s="1"/>
      <c r="SZ138" s="1"/>
      <c r="TA138" s="1"/>
      <c r="TB138" s="1"/>
      <c r="TC138" s="1"/>
      <c r="TD138" s="1"/>
      <c r="TE138" s="1"/>
      <c r="TF138" s="1"/>
      <c r="TG138" s="1"/>
      <c r="TH138" s="1"/>
      <c r="TI138" s="1"/>
      <c r="TJ138" s="1"/>
      <c r="TK138" s="1"/>
      <c r="TL138" s="394"/>
      <c r="TM138" s="1"/>
      <c r="TN138" s="1"/>
      <c r="TO138" s="1"/>
      <c r="TP138" s="1"/>
      <c r="TQ138" s="394"/>
      <c r="TR138" s="1"/>
      <c r="TS138" s="1"/>
      <c r="TT138" s="1"/>
      <c r="TV138" s="394"/>
      <c r="UA138" s="394"/>
      <c r="UF138" s="394"/>
      <c r="UK138" s="394"/>
      <c r="UP138" s="394"/>
      <c r="UU138" s="394"/>
      <c r="UZ138" s="394"/>
      <c r="VE138" s="394"/>
      <c r="VJ138" s="394"/>
      <c r="VO138" s="394"/>
      <c r="VT138" s="394"/>
      <c r="VY138" s="394"/>
      <c r="WD138" s="394"/>
      <c r="WI138" s="394"/>
      <c r="XL138" s="3"/>
      <c r="XM138" s="394"/>
      <c r="ZA138" s="394"/>
      <c r="AAK138" s="394"/>
      <c r="AAW138" s="394"/>
      <c r="ABL138" s="913"/>
      <c r="ABT138" s="913"/>
      <c r="ACF138" s="913"/>
      <c r="ACZ138" s="913"/>
      <c r="ADO138" s="914"/>
      <c r="ADP138" s="914"/>
      <c r="ADQ138" s="913"/>
      <c r="ADR138" s="913"/>
      <c r="ADS138" s="913"/>
      <c r="ADT138" s="913"/>
      <c r="AEH138" s="914"/>
      <c r="AEI138" s="914"/>
      <c r="AEJ138" s="913"/>
      <c r="AEK138" s="913"/>
      <c r="AEL138" s="913"/>
      <c r="AEM138" s="913"/>
      <c r="AEN138" s="913"/>
      <c r="AEQ138" s="3"/>
      <c r="AER138" s="3"/>
      <c r="AFS138" s="873"/>
      <c r="AFT138" s="873"/>
      <c r="AFU138" s="872"/>
      <c r="AFV138" s="872"/>
      <c r="AFW138" s="872"/>
      <c r="AFX138" s="913"/>
      <c r="AGG138" s="914"/>
      <c r="AGH138" s="914"/>
      <c r="AGI138" s="914"/>
      <c r="AGJ138" s="914"/>
      <c r="AGK138" s="914"/>
      <c r="AGL138" s="914"/>
      <c r="AGM138" s="913"/>
      <c r="AHB138" s="913"/>
      <c r="AHN138" s="913"/>
      <c r="AHO138" s="914"/>
      <c r="AHP138" s="914"/>
      <c r="AHQ138" s="914"/>
      <c r="AHR138" s="1155"/>
      <c r="AHS138" s="1155"/>
      <c r="AHT138" s="1051"/>
      <c r="AHZ138" s="913"/>
      <c r="AIF138" s="913"/>
      <c r="AIJ138" s="464"/>
      <c r="AIK138" s="464"/>
      <c r="AIL138" s="913"/>
      <c r="AIQ138" s="913"/>
      <c r="AIS138" s="387"/>
      <c r="AIT138" s="387"/>
      <c r="AIU138" s="387"/>
      <c r="AJI138" s="913"/>
      <c r="AJK138" s="364"/>
      <c r="AJL138" s="364"/>
      <c r="AJM138" s="364"/>
      <c r="AKA138" s="913"/>
      <c r="AKC138" s="364"/>
      <c r="AKD138" s="364"/>
      <c r="AKE138" s="364"/>
      <c r="AKS138" s="913"/>
      <c r="AKX138" s="913"/>
      <c r="ALC138" s="913"/>
      <c r="ALH138" s="913"/>
      <c r="ALM138" s="913"/>
      <c r="ALR138" s="913"/>
      <c r="ALW138" s="913"/>
      <c r="AMB138" s="913"/>
      <c r="AMG138" s="913"/>
      <c r="AML138" s="913"/>
      <c r="AMS138" s="913"/>
      <c r="AMZ138" s="913"/>
      <c r="ANG138" s="913"/>
      <c r="ANV138" s="913"/>
      <c r="AOK138" s="913"/>
      <c r="API138" s="914"/>
      <c r="APJ138" s="914"/>
      <c r="APK138" s="914"/>
      <c r="APL138" s="914"/>
      <c r="APM138" s="914"/>
      <c r="APN138" s="914"/>
      <c r="APO138" s="913"/>
      <c r="APW138" s="913"/>
      <c r="AQE138" s="913"/>
      <c r="AQM138" s="913"/>
      <c r="AQU138" s="913"/>
      <c r="ARG138" s="913"/>
      <c r="ARS138" s="913"/>
      <c r="ASU138" s="913"/>
      <c r="ATW138" s="913"/>
      <c r="AUQ138" s="913"/>
      <c r="AVK138" s="913"/>
      <c r="AWE138" s="913"/>
      <c r="AWY138" s="913"/>
      <c r="AXF138" s="913"/>
      <c r="AXM138" s="913"/>
      <c r="AXT138" s="913"/>
    </row>
    <row r="139" spans="1:1021 1026:1320" s="2" customFormat="1" ht="14.25" x14ac:dyDescent="0.2">
      <c r="A139" s="1"/>
      <c r="B139"/>
      <c r="C139" s="975"/>
      <c r="D139" s="1"/>
      <c r="E139" s="1"/>
      <c r="F139" s="21"/>
      <c r="G139" s="21"/>
      <c r="H139" s="21"/>
      <c r="I139" s="1"/>
      <c r="J139" s="1"/>
      <c r="K139" s="21"/>
      <c r="L139" s="21"/>
      <c r="M139" s="21"/>
      <c r="N139" s="1"/>
      <c r="O139" s="1"/>
      <c r="P139" s="21"/>
      <c r="Q139" s="21"/>
      <c r="R139" s="21"/>
      <c r="S139" s="1"/>
      <c r="T139" s="1"/>
      <c r="U139" s="21"/>
      <c r="V139" s="21"/>
      <c r="W139" s="21"/>
      <c r="X139" s="1"/>
      <c r="Y139" s="1"/>
      <c r="Z139" s="21"/>
      <c r="AA139" s="21"/>
      <c r="AB139" s="21"/>
      <c r="AC139" s="1"/>
      <c r="AD139" s="1"/>
      <c r="AE139" s="21"/>
      <c r="AF139" s="21"/>
      <c r="AG139" s="21"/>
      <c r="AH139" s="1"/>
      <c r="AI139" s="1"/>
      <c r="AJ139" s="21"/>
      <c r="AK139" s="21"/>
      <c r="AL139" s="750"/>
      <c r="AM139" s="1"/>
      <c r="AN139" s="1"/>
      <c r="AO139" s="1"/>
      <c r="AP139" s="1"/>
      <c r="AQ139" s="1"/>
      <c r="AR139" s="297"/>
      <c r="AS139" s="1"/>
      <c r="AT139" s="1"/>
      <c r="AU139" s="1"/>
      <c r="AV139" s="1"/>
      <c r="AW139" s="1"/>
      <c r="AX139" s="297"/>
      <c r="AY139" s="1"/>
      <c r="AZ139" s="1"/>
      <c r="BA139" s="1"/>
      <c r="BB139" s="1"/>
      <c r="BC139" s="1"/>
      <c r="BD139" s="297"/>
      <c r="BE139" s="1"/>
      <c r="BF139" s="1"/>
      <c r="BG139" s="1"/>
      <c r="BH139" s="1"/>
      <c r="BI139" s="1"/>
      <c r="BJ139" s="297"/>
      <c r="BK139" s="1"/>
      <c r="BL139" s="1"/>
      <c r="BM139" s="1"/>
      <c r="BN139" s="1"/>
      <c r="BO139" s="1"/>
      <c r="BP139" s="297"/>
      <c r="BQ139" s="1"/>
      <c r="BR139" s="1"/>
      <c r="BS139" s="1"/>
      <c r="BT139" s="1"/>
      <c r="BU139" s="1"/>
      <c r="BV139" s="297"/>
      <c r="BW139" s="1"/>
      <c r="BX139" s="1"/>
      <c r="BY139" s="1"/>
      <c r="BZ139" s="1"/>
      <c r="CA139" s="298"/>
      <c r="CB139" s="394"/>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394"/>
      <c r="DC139" s="119"/>
      <c r="DD139" s="119"/>
      <c r="DE139" s="119"/>
      <c r="DF139" s="119"/>
      <c r="DG139" s="119"/>
      <c r="DH139" s="119"/>
      <c r="DI139" s="119"/>
      <c r="DJ139" s="119"/>
      <c r="DK139" s="119"/>
      <c r="DL139" s="119"/>
      <c r="DM139" s="119"/>
      <c r="DN139" s="119"/>
      <c r="DO139" s="119"/>
      <c r="DP139" s="119"/>
      <c r="DQ139" s="119"/>
      <c r="DR139" s="119"/>
      <c r="DS139" s="119"/>
      <c r="DT139" s="119"/>
      <c r="DU139" s="119"/>
      <c r="DV139" s="119"/>
      <c r="DW139" s="119"/>
      <c r="DX139" s="119"/>
      <c r="DY139" s="119"/>
      <c r="DZ139" s="119"/>
      <c r="EA139" s="119"/>
      <c r="EB139" s="136"/>
      <c r="EC139" s="119"/>
      <c r="ED139" s="119"/>
      <c r="EE139" s="119"/>
      <c r="EF139" s="119"/>
      <c r="EG139" s="119"/>
      <c r="EH139" s="119"/>
      <c r="EI139" s="119"/>
      <c r="EJ139" s="119"/>
      <c r="EK139" s="119"/>
      <c r="EL139" s="119"/>
      <c r="EM139" s="119"/>
      <c r="EN139" s="119"/>
      <c r="EO139" s="119"/>
      <c r="EP139" s="119"/>
      <c r="EQ139" s="119"/>
      <c r="ER139" s="119"/>
      <c r="ES139" s="119"/>
      <c r="ET139" s="119"/>
      <c r="EU139" s="119"/>
      <c r="EV139" s="119"/>
      <c r="EW139" s="119"/>
      <c r="EX139" s="119"/>
      <c r="EY139" s="119"/>
      <c r="EZ139" s="119"/>
      <c r="FA139" s="119"/>
      <c r="FB139" s="136"/>
      <c r="FC139" s="119"/>
      <c r="FD139" s="119"/>
      <c r="FE139" s="119"/>
      <c r="FF139" s="119"/>
      <c r="FG139" s="119"/>
      <c r="FH139" s="119"/>
      <c r="FI139" s="119"/>
      <c r="FJ139" s="119"/>
      <c r="FK139" s="119"/>
      <c r="FL139" s="119"/>
      <c r="FM139" s="119"/>
      <c r="FN139" s="119"/>
      <c r="FO139" s="119"/>
      <c r="FP139" s="119"/>
      <c r="FQ139" s="119"/>
      <c r="FR139" s="119"/>
      <c r="FS139" s="119"/>
      <c r="FT139" s="119"/>
      <c r="FU139" s="119"/>
      <c r="FV139" s="119"/>
      <c r="FW139" s="119"/>
      <c r="FX139" s="119"/>
      <c r="FY139" s="119"/>
      <c r="FZ139" s="119"/>
      <c r="GA139" s="119"/>
      <c r="GB139" s="136"/>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394"/>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394"/>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394"/>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394"/>
      <c r="JZ139" s="1"/>
      <c r="KA139" s="1"/>
      <c r="KB139" s="1"/>
      <c r="KC139" s="1"/>
      <c r="KD139" s="1"/>
      <c r="KE139" s="1"/>
      <c r="KF139" s="1"/>
      <c r="KG139" s="1"/>
      <c r="KH139" s="1"/>
      <c r="KI139" s="1"/>
      <c r="KJ139" s="1"/>
      <c r="KK139" s="1"/>
      <c r="KL139" s="1"/>
      <c r="KM139" s="1"/>
      <c r="KN139" s="1"/>
      <c r="KO139" s="1"/>
      <c r="KP139" s="1"/>
      <c r="KQ139" s="1"/>
      <c r="KR139" s="1"/>
      <c r="KS139" s="914"/>
      <c r="KT139" s="914"/>
      <c r="KU139" s="914"/>
      <c r="KV139" s="914"/>
      <c r="KW139" s="914"/>
      <c r="KX139" s="913"/>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394"/>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914"/>
      <c r="PM139" s="914"/>
      <c r="PN139" s="914"/>
      <c r="PO139" s="914"/>
      <c r="PP139" s="914"/>
      <c r="PQ139" s="913"/>
      <c r="PR139" s="1"/>
      <c r="PS139" s="1"/>
      <c r="PT139" s="1"/>
      <c r="PU139" s="1"/>
      <c r="PV139" s="1"/>
      <c r="PW139" s="1"/>
      <c r="PX139" s="1"/>
      <c r="PY139" s="1"/>
      <c r="PZ139" s="1"/>
      <c r="QA139" s="1"/>
      <c r="QB139" s="1"/>
      <c r="QC139" s="1"/>
      <c r="QD139" s="1"/>
      <c r="QE139" s="1"/>
      <c r="QF139" s="394"/>
      <c r="QG139" s="835"/>
      <c r="QH139" s="835"/>
      <c r="QI139" s="835"/>
      <c r="QJ139" s="835"/>
      <c r="QK139" s="835"/>
      <c r="QL139" s="835"/>
      <c r="QM139" s="835"/>
      <c r="QN139" s="835"/>
      <c r="QO139" s="835"/>
      <c r="QP139" s="835"/>
      <c r="QQ139" s="835"/>
      <c r="QR139" s="835"/>
      <c r="QS139" s="835"/>
      <c r="QT139" s="835"/>
      <c r="QU139" s="835"/>
      <c r="QV139" s="835"/>
      <c r="QW139" s="835"/>
      <c r="QX139" s="835"/>
      <c r="QY139" s="835"/>
      <c r="QZ139" s="835"/>
      <c r="RA139" s="394"/>
      <c r="RB139" s="1"/>
      <c r="RC139" s="1"/>
      <c r="RD139" s="1"/>
      <c r="RE139" s="1"/>
      <c r="RF139" s="1"/>
      <c r="RG139" s="1"/>
      <c r="RH139" s="1"/>
      <c r="RI139" s="1"/>
      <c r="RJ139" s="1"/>
      <c r="RK139" s="1"/>
      <c r="RL139" s="1"/>
      <c r="RM139" s="1"/>
      <c r="RN139" s="1"/>
      <c r="RO139" s="1"/>
      <c r="RP139" s="1"/>
      <c r="RQ139" s="1"/>
      <c r="RR139" s="1"/>
      <c r="RS139" s="1"/>
      <c r="RT139" s="1"/>
      <c r="RU139" s="1"/>
      <c r="RV139" s="394"/>
      <c r="RW139" s="1"/>
      <c r="RX139" s="1"/>
      <c r="RY139" s="1"/>
      <c r="RZ139" s="1"/>
      <c r="SA139" s="1"/>
      <c r="SB139" s="1"/>
      <c r="SC139" s="1"/>
      <c r="SD139" s="1"/>
      <c r="SE139" s="1"/>
      <c r="SF139" s="1"/>
      <c r="SG139" s="1"/>
      <c r="SH139" s="1"/>
      <c r="SI139" s="1"/>
      <c r="SJ139" s="1"/>
      <c r="SK139" s="1"/>
      <c r="SL139" s="1"/>
      <c r="SM139" s="1"/>
      <c r="SN139" s="1"/>
      <c r="SO139" s="1"/>
      <c r="SP139" s="1"/>
      <c r="SQ139" s="394"/>
      <c r="SR139" s="1"/>
      <c r="SS139" s="1"/>
      <c r="ST139" s="1"/>
      <c r="SU139" s="1"/>
      <c r="SV139" s="1"/>
      <c r="SW139" s="1"/>
      <c r="SX139" s="1"/>
      <c r="SY139" s="1"/>
      <c r="SZ139" s="1"/>
      <c r="TA139" s="1"/>
      <c r="TB139" s="1"/>
      <c r="TC139" s="1"/>
      <c r="TD139" s="1"/>
      <c r="TE139" s="1"/>
      <c r="TF139" s="1"/>
      <c r="TG139" s="1"/>
      <c r="TH139" s="1"/>
      <c r="TI139" s="1"/>
      <c r="TJ139" s="1"/>
      <c r="TK139" s="1"/>
      <c r="TL139" s="394"/>
      <c r="TM139" s="1"/>
      <c r="TN139" s="1"/>
      <c r="TO139" s="1"/>
      <c r="TP139" s="1"/>
      <c r="TQ139" s="394"/>
      <c r="TR139" s="1"/>
      <c r="TS139" s="1"/>
      <c r="TT139" s="1"/>
      <c r="TV139" s="394"/>
      <c r="UA139" s="394"/>
      <c r="UF139" s="394"/>
      <c r="UK139" s="394"/>
      <c r="UP139" s="394"/>
      <c r="UU139" s="394"/>
      <c r="UZ139" s="394"/>
      <c r="VE139" s="394"/>
      <c r="VJ139" s="394"/>
      <c r="VO139" s="394"/>
      <c r="VT139" s="394"/>
      <c r="VY139" s="394"/>
      <c r="WD139" s="394"/>
      <c r="WI139" s="394"/>
      <c r="XL139" s="3"/>
      <c r="XM139" s="394"/>
      <c r="ZA139" s="394"/>
      <c r="AAK139" s="394"/>
      <c r="AAW139" s="394"/>
      <c r="ABL139" s="913"/>
      <c r="ABT139" s="913"/>
      <c r="ACF139" s="913"/>
      <c r="ACZ139" s="913"/>
      <c r="ADO139" s="914"/>
      <c r="ADP139" s="914"/>
      <c r="ADQ139" s="913"/>
      <c r="ADR139" s="913"/>
      <c r="ADS139" s="913"/>
      <c r="ADT139" s="913"/>
      <c r="AEH139" s="914"/>
      <c r="AEI139" s="914"/>
      <c r="AEJ139" s="913"/>
      <c r="AEK139" s="913"/>
      <c r="AEL139" s="913"/>
      <c r="AEM139" s="913"/>
      <c r="AEN139" s="913"/>
      <c r="AEQ139" s="3"/>
      <c r="AER139" s="3"/>
      <c r="AFS139" s="873"/>
      <c r="AFT139" s="873"/>
      <c r="AFU139" s="872"/>
      <c r="AFV139" s="872"/>
      <c r="AFW139" s="872"/>
      <c r="AFX139" s="913"/>
      <c r="AGG139" s="914"/>
      <c r="AGH139" s="914"/>
      <c r="AGI139" s="914"/>
      <c r="AGJ139" s="914"/>
      <c r="AGK139" s="914"/>
      <c r="AGL139" s="914"/>
      <c r="AGM139" s="913"/>
      <c r="AHB139" s="913"/>
      <c r="AHN139" s="913"/>
      <c r="AHO139" s="914"/>
      <c r="AHP139" s="914"/>
      <c r="AHQ139" s="914"/>
      <c r="AHR139" s="1155"/>
      <c r="AHS139" s="1155"/>
      <c r="AHT139" s="1051"/>
      <c r="AHZ139" s="913"/>
      <c r="AIF139" s="913"/>
      <c r="AIJ139" s="464"/>
      <c r="AIK139" s="464"/>
      <c r="AIL139" s="913"/>
      <c r="AIQ139" s="913"/>
      <c r="AIS139" s="387"/>
      <c r="AIT139" s="387"/>
      <c r="AIU139" s="387"/>
      <c r="AJI139" s="913"/>
      <c r="AJK139" s="364"/>
      <c r="AJL139" s="364"/>
      <c r="AJM139" s="364"/>
      <c r="AKA139" s="913"/>
      <c r="AKC139" s="364"/>
      <c r="AKD139" s="364"/>
      <c r="AKE139" s="364"/>
      <c r="AKS139" s="913"/>
      <c r="AKX139" s="913"/>
      <c r="ALC139" s="913"/>
      <c r="ALH139" s="913"/>
      <c r="ALM139" s="913"/>
      <c r="ALR139" s="913"/>
      <c r="ALW139" s="913"/>
      <c r="AMB139" s="913"/>
      <c r="AMG139" s="913"/>
      <c r="AML139" s="913"/>
      <c r="AMS139" s="913"/>
      <c r="AMZ139" s="913"/>
      <c r="ANG139" s="913"/>
      <c r="ANV139" s="913"/>
      <c r="AOK139" s="913"/>
      <c r="API139" s="914"/>
      <c r="APJ139" s="914"/>
      <c r="APK139" s="914"/>
      <c r="APL139" s="914"/>
      <c r="APM139" s="914"/>
      <c r="APN139" s="914"/>
      <c r="APO139" s="913"/>
      <c r="APW139" s="913"/>
      <c r="AQE139" s="913"/>
      <c r="AQM139" s="913"/>
      <c r="AQU139" s="913"/>
      <c r="ARG139" s="913"/>
      <c r="ARS139" s="913"/>
      <c r="ASU139" s="913"/>
      <c r="ATW139" s="913"/>
      <c r="AUQ139" s="913"/>
      <c r="AVK139" s="913"/>
      <c r="AWE139" s="913"/>
      <c r="AWY139" s="913"/>
      <c r="AXF139" s="913"/>
      <c r="AXM139" s="913"/>
      <c r="AXT139" s="913"/>
    </row>
    <row r="140" spans="1:1021 1026:1320" s="2" customFormat="1" ht="14.25" x14ac:dyDescent="0.2">
      <c r="A140" s="1"/>
      <c r="B140"/>
      <c r="C140" s="975"/>
      <c r="D140" s="1"/>
      <c r="E140" s="1"/>
      <c r="F140" s="21"/>
      <c r="G140" s="21"/>
      <c r="H140" s="21"/>
      <c r="I140" s="1"/>
      <c r="J140" s="1"/>
      <c r="K140" s="21"/>
      <c r="L140" s="21"/>
      <c r="M140" s="21"/>
      <c r="N140" s="1"/>
      <c r="O140" s="1"/>
      <c r="P140" s="21"/>
      <c r="Q140" s="21"/>
      <c r="R140" s="21"/>
      <c r="S140" s="1"/>
      <c r="T140" s="1"/>
      <c r="U140" s="21"/>
      <c r="V140" s="21"/>
      <c r="W140" s="21"/>
      <c r="X140" s="1"/>
      <c r="Y140" s="1"/>
      <c r="Z140" s="21"/>
      <c r="AA140" s="21"/>
      <c r="AB140" s="21"/>
      <c r="AC140" s="1"/>
      <c r="AD140" s="1"/>
      <c r="AE140" s="21"/>
      <c r="AF140" s="21"/>
      <c r="AG140" s="21"/>
      <c r="AH140" s="1"/>
      <c r="AI140" s="1"/>
      <c r="AJ140" s="21"/>
      <c r="AK140" s="21"/>
      <c r="AL140" s="750"/>
      <c r="AM140" s="1"/>
      <c r="AN140" s="1"/>
      <c r="AO140" s="1"/>
      <c r="AP140" s="1"/>
      <c r="AQ140" s="1"/>
      <c r="AR140" s="297"/>
      <c r="AS140" s="1"/>
      <c r="AT140" s="1"/>
      <c r="AU140" s="1"/>
      <c r="AV140" s="1"/>
      <c r="AW140" s="1"/>
      <c r="AX140" s="297"/>
      <c r="AY140" s="1"/>
      <c r="AZ140" s="1"/>
      <c r="BA140" s="1"/>
      <c r="BB140" s="1"/>
      <c r="BC140" s="1"/>
      <c r="BD140" s="297"/>
      <c r="BE140" s="1"/>
      <c r="BF140" s="1"/>
      <c r="BG140" s="1"/>
      <c r="BH140" s="1"/>
      <c r="BI140" s="1"/>
      <c r="BJ140" s="297"/>
      <c r="BK140" s="1"/>
      <c r="BL140" s="1"/>
      <c r="BM140" s="1"/>
      <c r="BN140" s="1"/>
      <c r="BO140" s="1"/>
      <c r="BP140" s="297"/>
      <c r="BQ140" s="1"/>
      <c r="BR140" s="1"/>
      <c r="BS140" s="1"/>
      <c r="BT140" s="1"/>
      <c r="BU140" s="1"/>
      <c r="BV140" s="297"/>
      <c r="BW140" s="1"/>
      <c r="BX140" s="1"/>
      <c r="BY140" s="1"/>
      <c r="BZ140" s="1"/>
      <c r="CA140" s="298"/>
      <c r="CB140" s="394"/>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394"/>
      <c r="DC140" s="119"/>
      <c r="DD140" s="119"/>
      <c r="DE140" s="119"/>
      <c r="DF140" s="119"/>
      <c r="DG140" s="119"/>
      <c r="DH140" s="119"/>
      <c r="DI140" s="119"/>
      <c r="DJ140" s="119"/>
      <c r="DK140" s="119"/>
      <c r="DL140" s="119"/>
      <c r="DM140" s="119"/>
      <c r="DN140" s="119"/>
      <c r="DO140" s="119"/>
      <c r="DP140" s="119"/>
      <c r="DQ140" s="119"/>
      <c r="DR140" s="119"/>
      <c r="DS140" s="119"/>
      <c r="DT140" s="119"/>
      <c r="DU140" s="119"/>
      <c r="DV140" s="119"/>
      <c r="DW140" s="119"/>
      <c r="DX140" s="119"/>
      <c r="DY140" s="119"/>
      <c r="DZ140" s="119"/>
      <c r="EA140" s="119"/>
      <c r="EB140" s="136"/>
      <c r="EC140" s="119"/>
      <c r="ED140" s="119"/>
      <c r="EE140" s="119"/>
      <c r="EF140" s="119"/>
      <c r="EG140" s="119"/>
      <c r="EH140" s="119"/>
      <c r="EI140" s="119"/>
      <c r="EJ140" s="119"/>
      <c r="EK140" s="119"/>
      <c r="EL140" s="119"/>
      <c r="EM140" s="119"/>
      <c r="EN140" s="119"/>
      <c r="EO140" s="119"/>
      <c r="EP140" s="119"/>
      <c r="EQ140" s="119"/>
      <c r="ER140" s="119"/>
      <c r="ES140" s="119"/>
      <c r="ET140" s="119"/>
      <c r="EU140" s="119"/>
      <c r="EV140" s="119"/>
      <c r="EW140" s="119"/>
      <c r="EX140" s="119"/>
      <c r="EY140" s="119"/>
      <c r="EZ140" s="119"/>
      <c r="FA140" s="119"/>
      <c r="FB140" s="136"/>
      <c r="FC140" s="119"/>
      <c r="FD140" s="119"/>
      <c r="FE140" s="119"/>
      <c r="FF140" s="119"/>
      <c r="FG140" s="119"/>
      <c r="FH140" s="119"/>
      <c r="FI140" s="119"/>
      <c r="FJ140" s="119"/>
      <c r="FK140" s="119"/>
      <c r="FL140" s="119"/>
      <c r="FM140" s="119"/>
      <c r="FN140" s="119"/>
      <c r="FO140" s="119"/>
      <c r="FP140" s="119"/>
      <c r="FQ140" s="119"/>
      <c r="FR140" s="119"/>
      <c r="FS140" s="119"/>
      <c r="FT140" s="119"/>
      <c r="FU140" s="119"/>
      <c r="FV140" s="119"/>
      <c r="FW140" s="119"/>
      <c r="FX140" s="119"/>
      <c r="FY140" s="119"/>
      <c r="FZ140" s="119"/>
      <c r="GA140" s="119"/>
      <c r="GB140" s="136"/>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394"/>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394"/>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394"/>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394"/>
      <c r="JZ140" s="1"/>
      <c r="KA140" s="1"/>
      <c r="KB140" s="1"/>
      <c r="KC140" s="1"/>
      <c r="KD140" s="1"/>
      <c r="KE140" s="1"/>
      <c r="KF140" s="1"/>
      <c r="KG140" s="1"/>
      <c r="KH140" s="1"/>
      <c r="KI140" s="1"/>
      <c r="KJ140" s="1"/>
      <c r="KK140" s="1"/>
      <c r="KL140" s="1"/>
      <c r="KM140" s="1"/>
      <c r="KN140" s="1"/>
      <c r="KO140" s="1"/>
      <c r="KP140" s="1"/>
      <c r="KQ140" s="1"/>
      <c r="KR140" s="1"/>
      <c r="KS140" s="914"/>
      <c r="KT140" s="914"/>
      <c r="KU140" s="914"/>
      <c r="KV140" s="914"/>
      <c r="KW140" s="914"/>
      <c r="KX140" s="913"/>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394"/>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914"/>
      <c r="PM140" s="914"/>
      <c r="PN140" s="914"/>
      <c r="PO140" s="914"/>
      <c r="PP140" s="914"/>
      <c r="PQ140" s="913"/>
      <c r="PR140" s="1"/>
      <c r="PS140" s="1"/>
      <c r="PT140" s="1"/>
      <c r="PU140" s="1"/>
      <c r="PV140" s="1"/>
      <c r="PW140" s="1"/>
      <c r="PX140" s="1"/>
      <c r="PY140" s="1"/>
      <c r="PZ140" s="1"/>
      <c r="QA140" s="1"/>
      <c r="QB140" s="1"/>
      <c r="QC140" s="1"/>
      <c r="QD140" s="1"/>
      <c r="QE140" s="1"/>
      <c r="QF140" s="394"/>
      <c r="QG140" s="835"/>
      <c r="QH140" s="835"/>
      <c r="QI140" s="835"/>
      <c r="QJ140" s="835"/>
      <c r="QK140" s="835"/>
      <c r="QL140" s="835"/>
      <c r="QM140" s="835"/>
      <c r="QN140" s="835"/>
      <c r="QO140" s="835"/>
      <c r="QP140" s="835"/>
      <c r="QQ140" s="835"/>
      <c r="QR140" s="835"/>
      <c r="QS140" s="835"/>
      <c r="QT140" s="835"/>
      <c r="QU140" s="835"/>
      <c r="QV140" s="835"/>
      <c r="QW140" s="835"/>
      <c r="QX140" s="835"/>
      <c r="QY140" s="835"/>
      <c r="QZ140" s="835"/>
      <c r="RA140" s="394"/>
      <c r="RB140" s="1"/>
      <c r="RC140" s="1"/>
      <c r="RD140" s="1"/>
      <c r="RE140" s="1"/>
      <c r="RF140" s="1"/>
      <c r="RG140" s="1"/>
      <c r="RH140" s="1"/>
      <c r="RI140" s="1"/>
      <c r="RJ140" s="1"/>
      <c r="RK140" s="1"/>
      <c r="RL140" s="1"/>
      <c r="RM140" s="1"/>
      <c r="RN140" s="1"/>
      <c r="RO140" s="1"/>
      <c r="RP140" s="1"/>
      <c r="RQ140" s="1"/>
      <c r="RR140" s="1"/>
      <c r="RS140" s="1"/>
      <c r="RT140" s="1"/>
      <c r="RU140" s="1"/>
      <c r="RV140" s="394"/>
      <c r="RW140" s="1"/>
      <c r="RX140" s="1"/>
      <c r="RY140" s="1"/>
      <c r="RZ140" s="1"/>
      <c r="SA140" s="1"/>
      <c r="SB140" s="1"/>
      <c r="SC140" s="1"/>
      <c r="SD140" s="1"/>
      <c r="SE140" s="1"/>
      <c r="SF140" s="1"/>
      <c r="SG140" s="1"/>
      <c r="SH140" s="1"/>
      <c r="SI140" s="1"/>
      <c r="SJ140" s="1"/>
      <c r="SK140" s="1"/>
      <c r="SL140" s="1"/>
      <c r="SM140" s="1"/>
      <c r="SN140" s="1"/>
      <c r="SO140" s="1"/>
      <c r="SP140" s="1"/>
      <c r="SQ140" s="394"/>
      <c r="SR140" s="1"/>
      <c r="SS140" s="1"/>
      <c r="ST140" s="1"/>
      <c r="SU140" s="1"/>
      <c r="SV140" s="1"/>
      <c r="SW140" s="1"/>
      <c r="SX140" s="1"/>
      <c r="SY140" s="1"/>
      <c r="SZ140" s="1"/>
      <c r="TA140" s="1"/>
      <c r="TB140" s="1"/>
      <c r="TC140" s="1"/>
      <c r="TD140" s="1"/>
      <c r="TE140" s="1"/>
      <c r="TF140" s="1"/>
      <c r="TG140" s="1"/>
      <c r="TH140" s="1"/>
      <c r="TI140" s="1"/>
      <c r="TJ140" s="1"/>
      <c r="TK140" s="1"/>
      <c r="TL140" s="394"/>
      <c r="TM140" s="1"/>
      <c r="TN140" s="1"/>
      <c r="TO140" s="1"/>
      <c r="TP140" s="1"/>
      <c r="TQ140" s="394"/>
      <c r="TR140" s="1"/>
      <c r="TS140" s="1"/>
      <c r="TT140" s="1"/>
      <c r="TV140" s="394"/>
      <c r="UA140" s="394"/>
      <c r="UF140" s="394"/>
      <c r="UK140" s="394"/>
      <c r="UP140" s="394"/>
      <c r="UU140" s="394"/>
      <c r="UZ140" s="394"/>
      <c r="VE140" s="394"/>
      <c r="VJ140" s="394"/>
      <c r="VO140" s="394"/>
      <c r="VT140" s="394"/>
      <c r="VY140" s="394"/>
      <c r="WD140" s="394"/>
      <c r="WI140" s="394"/>
      <c r="XL140" s="3"/>
      <c r="XM140" s="394"/>
      <c r="ZA140" s="394"/>
      <c r="AAK140" s="394"/>
      <c r="AAW140" s="394"/>
      <c r="ABL140" s="913"/>
      <c r="ABT140" s="913"/>
      <c r="ACF140" s="913"/>
      <c r="ACZ140" s="913"/>
      <c r="ADO140" s="914"/>
      <c r="ADP140" s="914"/>
      <c r="ADQ140" s="913"/>
      <c r="ADR140" s="913"/>
      <c r="ADS140" s="913"/>
      <c r="ADT140" s="913"/>
      <c r="AEH140" s="914"/>
      <c r="AEI140" s="914"/>
      <c r="AEJ140" s="913"/>
      <c r="AEK140" s="913"/>
      <c r="AEL140" s="913"/>
      <c r="AEM140" s="913"/>
      <c r="AEN140" s="913"/>
      <c r="AEQ140" s="3"/>
      <c r="AER140" s="3"/>
      <c r="AFS140" s="873"/>
      <c r="AFT140" s="873"/>
      <c r="AFU140" s="872"/>
      <c r="AFV140" s="872"/>
      <c r="AFW140" s="872"/>
      <c r="AFX140" s="913"/>
      <c r="AGG140" s="914"/>
      <c r="AGH140" s="914"/>
      <c r="AGI140" s="914"/>
      <c r="AGJ140" s="914"/>
      <c r="AGK140" s="914"/>
      <c r="AGL140" s="914"/>
      <c r="AGM140" s="913"/>
      <c r="AHB140" s="913"/>
      <c r="AHN140" s="913"/>
      <c r="AHO140" s="914"/>
      <c r="AHP140" s="914"/>
      <c r="AHQ140" s="914"/>
      <c r="AHR140" s="1155"/>
      <c r="AHS140" s="1155"/>
      <c r="AHT140" s="1051"/>
      <c r="AHZ140" s="913"/>
      <c r="AIF140" s="913"/>
      <c r="AIJ140" s="464"/>
      <c r="AIK140" s="464"/>
      <c r="AIL140" s="913"/>
      <c r="AIQ140" s="913"/>
      <c r="AIS140" s="387"/>
      <c r="AIT140" s="387"/>
      <c r="AIU140" s="387"/>
      <c r="AJI140" s="913"/>
      <c r="AJK140" s="364"/>
      <c r="AJL140" s="364"/>
      <c r="AJM140" s="364"/>
      <c r="AKA140" s="913"/>
      <c r="AKC140" s="364"/>
      <c r="AKD140" s="364"/>
      <c r="AKE140" s="364"/>
      <c r="AKS140" s="913"/>
      <c r="AKX140" s="913"/>
      <c r="ALC140" s="913"/>
      <c r="ALH140" s="913"/>
      <c r="ALM140" s="913"/>
      <c r="ALR140" s="913"/>
      <c r="ALW140" s="913"/>
      <c r="AMB140" s="913"/>
      <c r="AMG140" s="913"/>
      <c r="AML140" s="913"/>
      <c r="AMS140" s="913"/>
      <c r="AMZ140" s="913"/>
      <c r="ANG140" s="913"/>
      <c r="ANV140" s="913"/>
      <c r="AOK140" s="913"/>
      <c r="API140" s="914"/>
      <c r="APJ140" s="914"/>
      <c r="APK140" s="914"/>
      <c r="APL140" s="914"/>
      <c r="APM140" s="914"/>
      <c r="APN140" s="914"/>
      <c r="APO140" s="913"/>
      <c r="APW140" s="913"/>
      <c r="AQE140" s="913"/>
      <c r="AQM140" s="913"/>
      <c r="AQU140" s="913"/>
      <c r="ARG140" s="913"/>
      <c r="ARS140" s="913"/>
      <c r="ASU140" s="913"/>
      <c r="ATW140" s="913"/>
      <c r="AUQ140" s="913"/>
      <c r="AVK140" s="913"/>
      <c r="AWE140" s="913"/>
      <c r="AWY140" s="913"/>
      <c r="AXF140" s="913"/>
      <c r="AXM140" s="913"/>
      <c r="AXT140" s="913"/>
    </row>
    <row r="141" spans="1:1021 1026:1320" s="2" customFormat="1" ht="14.25" x14ac:dyDescent="0.2">
      <c r="A141" s="1"/>
      <c r="B141"/>
      <c r="C141" s="975"/>
      <c r="D141" s="1"/>
      <c r="E141" s="1"/>
      <c r="F141" s="21"/>
      <c r="G141" s="21"/>
      <c r="H141" s="21"/>
      <c r="I141" s="1"/>
      <c r="J141" s="1"/>
      <c r="K141" s="21"/>
      <c r="L141" s="21"/>
      <c r="M141" s="21"/>
      <c r="N141" s="1"/>
      <c r="O141" s="1"/>
      <c r="P141" s="21"/>
      <c r="Q141" s="21"/>
      <c r="R141" s="21"/>
      <c r="S141" s="1"/>
      <c r="T141" s="1"/>
      <c r="U141" s="21"/>
      <c r="V141" s="21"/>
      <c r="W141" s="21"/>
      <c r="X141" s="1"/>
      <c r="Y141" s="1"/>
      <c r="Z141" s="21"/>
      <c r="AA141" s="21"/>
      <c r="AB141" s="21"/>
      <c r="AC141" s="1"/>
      <c r="AD141" s="1"/>
      <c r="AE141" s="21"/>
      <c r="AF141" s="21"/>
      <c r="AG141" s="21"/>
      <c r="AH141" s="1"/>
      <c r="AI141" s="1"/>
      <c r="AJ141" s="21"/>
      <c r="AK141" s="21"/>
      <c r="AL141" s="750"/>
      <c r="AM141" s="1"/>
      <c r="AN141" s="1"/>
      <c r="AO141" s="1"/>
      <c r="AP141" s="1"/>
      <c r="AQ141" s="1"/>
      <c r="AR141" s="297"/>
      <c r="AS141" s="1"/>
      <c r="AT141" s="1"/>
      <c r="AU141" s="1"/>
      <c r="AV141" s="1"/>
      <c r="AW141" s="1"/>
      <c r="AX141" s="297"/>
      <c r="AY141" s="1"/>
      <c r="AZ141" s="1"/>
      <c r="BA141" s="1"/>
      <c r="BB141" s="1"/>
      <c r="BC141" s="1"/>
      <c r="BD141" s="297"/>
      <c r="BE141" s="1"/>
      <c r="BF141" s="1"/>
      <c r="BG141" s="1"/>
      <c r="BH141" s="1"/>
      <c r="BI141" s="1"/>
      <c r="BJ141" s="297"/>
      <c r="BK141" s="1"/>
      <c r="BL141" s="1"/>
      <c r="BM141" s="1"/>
      <c r="BN141" s="1"/>
      <c r="BO141" s="1"/>
      <c r="BP141" s="297"/>
      <c r="BQ141" s="1"/>
      <c r="BR141" s="1"/>
      <c r="BS141" s="1"/>
      <c r="BT141" s="1"/>
      <c r="BU141" s="1"/>
      <c r="BV141" s="297"/>
      <c r="BW141" s="1"/>
      <c r="BX141" s="1"/>
      <c r="BY141" s="1"/>
      <c r="BZ141" s="1"/>
      <c r="CA141" s="298"/>
      <c r="CB141" s="394"/>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394"/>
      <c r="DC141" s="119"/>
      <c r="DD141" s="119"/>
      <c r="DE141" s="119"/>
      <c r="DF141" s="119"/>
      <c r="DG141" s="119"/>
      <c r="DH141" s="119"/>
      <c r="DI141" s="119"/>
      <c r="DJ141" s="119"/>
      <c r="DK141" s="119"/>
      <c r="DL141" s="119"/>
      <c r="DM141" s="119"/>
      <c r="DN141" s="119"/>
      <c r="DO141" s="119"/>
      <c r="DP141" s="119"/>
      <c r="DQ141" s="119"/>
      <c r="DR141" s="119"/>
      <c r="DS141" s="119"/>
      <c r="DT141" s="119"/>
      <c r="DU141" s="119"/>
      <c r="DV141" s="119"/>
      <c r="DW141" s="119"/>
      <c r="DX141" s="119"/>
      <c r="DY141" s="119"/>
      <c r="DZ141" s="119"/>
      <c r="EA141" s="119"/>
      <c r="EB141" s="136"/>
      <c r="EC141" s="119"/>
      <c r="ED141" s="119"/>
      <c r="EE141" s="119"/>
      <c r="EF141" s="119"/>
      <c r="EG141" s="119"/>
      <c r="EH141" s="119"/>
      <c r="EI141" s="119"/>
      <c r="EJ141" s="119"/>
      <c r="EK141" s="119"/>
      <c r="EL141" s="119"/>
      <c r="EM141" s="119"/>
      <c r="EN141" s="119"/>
      <c r="EO141" s="119"/>
      <c r="EP141" s="119"/>
      <c r="EQ141" s="119"/>
      <c r="ER141" s="119"/>
      <c r="ES141" s="119"/>
      <c r="ET141" s="119"/>
      <c r="EU141" s="119"/>
      <c r="EV141" s="119"/>
      <c r="EW141" s="119"/>
      <c r="EX141" s="119"/>
      <c r="EY141" s="119"/>
      <c r="EZ141" s="119"/>
      <c r="FA141" s="119"/>
      <c r="FB141" s="136"/>
      <c r="FC141" s="119"/>
      <c r="FD141" s="119"/>
      <c r="FE141" s="119"/>
      <c r="FF141" s="119"/>
      <c r="FG141" s="119"/>
      <c r="FH141" s="119"/>
      <c r="FI141" s="119"/>
      <c r="FJ141" s="119"/>
      <c r="FK141" s="119"/>
      <c r="FL141" s="119"/>
      <c r="FM141" s="119"/>
      <c r="FN141" s="119"/>
      <c r="FO141" s="119"/>
      <c r="FP141" s="119"/>
      <c r="FQ141" s="119"/>
      <c r="FR141" s="119"/>
      <c r="FS141" s="119"/>
      <c r="FT141" s="119"/>
      <c r="FU141" s="119"/>
      <c r="FV141" s="119"/>
      <c r="FW141" s="119"/>
      <c r="FX141" s="119"/>
      <c r="FY141" s="119"/>
      <c r="FZ141" s="119"/>
      <c r="GA141" s="119"/>
      <c r="GB141" s="136"/>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394"/>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394"/>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394"/>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394"/>
      <c r="JZ141" s="1"/>
      <c r="KA141" s="1"/>
      <c r="KB141" s="1"/>
      <c r="KC141" s="1"/>
      <c r="KD141" s="1"/>
      <c r="KE141" s="1"/>
      <c r="KF141" s="1"/>
      <c r="KG141" s="1"/>
      <c r="KH141" s="1"/>
      <c r="KI141" s="1"/>
      <c r="KJ141" s="1"/>
      <c r="KK141" s="1"/>
      <c r="KL141" s="1"/>
      <c r="KM141" s="1"/>
      <c r="KN141" s="1"/>
      <c r="KO141" s="1"/>
      <c r="KP141" s="1"/>
      <c r="KQ141" s="1"/>
      <c r="KR141" s="1"/>
      <c r="KS141" s="914"/>
      <c r="KT141" s="914"/>
      <c r="KU141" s="914"/>
      <c r="KV141" s="914"/>
      <c r="KW141" s="914"/>
      <c r="KX141" s="913"/>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394"/>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914"/>
      <c r="PM141" s="914"/>
      <c r="PN141" s="914"/>
      <c r="PO141" s="914"/>
      <c r="PP141" s="914"/>
      <c r="PQ141" s="913"/>
      <c r="PR141" s="1"/>
      <c r="PS141" s="1"/>
      <c r="PT141" s="1"/>
      <c r="PU141" s="1"/>
      <c r="PV141" s="1"/>
      <c r="PW141" s="1"/>
      <c r="PX141" s="1"/>
      <c r="PY141" s="1"/>
      <c r="PZ141" s="1"/>
      <c r="QA141" s="1"/>
      <c r="QB141" s="1"/>
      <c r="QC141" s="1"/>
      <c r="QD141" s="1"/>
      <c r="QE141" s="1"/>
      <c r="QF141" s="394"/>
      <c r="QG141" s="835"/>
      <c r="QH141" s="835"/>
      <c r="QI141" s="835"/>
      <c r="QJ141" s="835"/>
      <c r="QK141" s="835"/>
      <c r="QL141" s="835"/>
      <c r="QM141" s="835"/>
      <c r="QN141" s="835"/>
      <c r="QO141" s="835"/>
      <c r="QP141" s="835"/>
      <c r="QQ141" s="835"/>
      <c r="QR141" s="835"/>
      <c r="QS141" s="835"/>
      <c r="QT141" s="835"/>
      <c r="QU141" s="835"/>
      <c r="QV141" s="835"/>
      <c r="QW141" s="835"/>
      <c r="QX141" s="835"/>
      <c r="QY141" s="835"/>
      <c r="QZ141" s="835"/>
      <c r="RA141" s="394"/>
      <c r="RB141" s="1"/>
      <c r="RC141" s="1"/>
      <c r="RD141" s="1"/>
      <c r="RE141" s="1"/>
      <c r="RF141" s="1"/>
      <c r="RG141" s="1"/>
      <c r="RH141" s="1"/>
      <c r="RI141" s="1"/>
      <c r="RJ141" s="1"/>
      <c r="RK141" s="1"/>
      <c r="RL141" s="1"/>
      <c r="RM141" s="1"/>
      <c r="RN141" s="1"/>
      <c r="RO141" s="1"/>
      <c r="RP141" s="1"/>
      <c r="RQ141" s="1"/>
      <c r="RR141" s="1"/>
      <c r="RS141" s="1"/>
      <c r="RT141" s="1"/>
      <c r="RU141" s="1"/>
      <c r="RV141" s="394"/>
      <c r="RW141" s="1"/>
      <c r="RX141" s="1"/>
      <c r="RY141" s="1"/>
      <c r="RZ141" s="1"/>
      <c r="SA141" s="1"/>
      <c r="SB141" s="1"/>
      <c r="SC141" s="1"/>
      <c r="SD141" s="1"/>
      <c r="SE141" s="1"/>
      <c r="SF141" s="1"/>
      <c r="SG141" s="1"/>
      <c r="SH141" s="1"/>
      <c r="SI141" s="1"/>
      <c r="SJ141" s="1"/>
      <c r="SK141" s="1"/>
      <c r="SL141" s="1"/>
      <c r="SM141" s="1"/>
      <c r="SN141" s="1"/>
      <c r="SO141" s="1"/>
      <c r="SP141" s="1"/>
      <c r="SQ141" s="394"/>
      <c r="SR141" s="1"/>
      <c r="SS141" s="1"/>
      <c r="ST141" s="1"/>
      <c r="SU141" s="1"/>
      <c r="SV141" s="1"/>
      <c r="SW141" s="1"/>
      <c r="SX141" s="1"/>
      <c r="SY141" s="1"/>
      <c r="SZ141" s="1"/>
      <c r="TA141" s="1"/>
      <c r="TB141" s="1"/>
      <c r="TC141" s="1"/>
      <c r="TD141" s="1"/>
      <c r="TE141" s="1"/>
      <c r="TF141" s="1"/>
      <c r="TG141" s="1"/>
      <c r="TH141" s="1"/>
      <c r="TI141" s="1"/>
      <c r="TJ141" s="1"/>
      <c r="TK141" s="1"/>
      <c r="TL141" s="394"/>
      <c r="TM141" s="1"/>
      <c r="TN141" s="1"/>
      <c r="TO141" s="1"/>
      <c r="TP141" s="1"/>
      <c r="TQ141" s="394"/>
      <c r="TR141" s="1"/>
      <c r="TS141" s="1"/>
      <c r="TT141" s="1"/>
      <c r="TV141" s="394"/>
      <c r="UA141" s="394"/>
      <c r="UF141" s="394"/>
      <c r="UK141" s="394"/>
      <c r="UP141" s="394"/>
      <c r="UU141" s="394"/>
      <c r="UZ141" s="394"/>
      <c r="VE141" s="394"/>
      <c r="VJ141" s="394"/>
      <c r="VO141" s="394"/>
      <c r="VT141" s="394"/>
      <c r="VY141" s="394"/>
      <c r="WD141" s="394"/>
      <c r="WI141" s="394"/>
      <c r="XL141" s="3"/>
      <c r="XM141" s="394"/>
      <c r="ZA141" s="394"/>
      <c r="AAK141" s="394"/>
      <c r="AAW141" s="394"/>
      <c r="ABL141" s="913"/>
      <c r="ABT141" s="913"/>
      <c r="ACF141" s="913"/>
      <c r="ACZ141" s="913"/>
      <c r="ADO141" s="914"/>
      <c r="ADP141" s="914"/>
      <c r="ADQ141" s="913"/>
      <c r="ADR141" s="913"/>
      <c r="ADS141" s="913"/>
      <c r="ADT141" s="913"/>
      <c r="AEH141" s="914"/>
      <c r="AEI141" s="914"/>
      <c r="AEJ141" s="913"/>
      <c r="AEK141" s="913"/>
      <c r="AEL141" s="913"/>
      <c r="AEM141" s="913"/>
      <c r="AEN141" s="913"/>
      <c r="AEQ141" s="3"/>
      <c r="AER141" s="3"/>
      <c r="AFS141" s="873"/>
      <c r="AFT141" s="873"/>
      <c r="AFU141" s="872"/>
      <c r="AFV141" s="872"/>
      <c r="AFW141" s="872"/>
      <c r="AFX141" s="913"/>
      <c r="AGG141" s="914"/>
      <c r="AGH141" s="914"/>
      <c r="AGI141" s="914"/>
      <c r="AGJ141" s="914"/>
      <c r="AGK141" s="914"/>
      <c r="AGL141" s="914"/>
      <c r="AGM141" s="913"/>
      <c r="AHB141" s="913"/>
      <c r="AHN141" s="913"/>
      <c r="AHO141" s="914"/>
      <c r="AHP141" s="914"/>
      <c r="AHQ141" s="914"/>
      <c r="AHR141" s="1155"/>
      <c r="AHS141" s="1155"/>
      <c r="AHT141" s="1051"/>
      <c r="AHZ141" s="913"/>
      <c r="AIF141" s="913"/>
      <c r="AIJ141" s="464"/>
      <c r="AIK141" s="464"/>
      <c r="AIL141" s="913"/>
      <c r="AIQ141" s="913"/>
      <c r="AIS141" s="387"/>
      <c r="AIT141" s="387"/>
      <c r="AIU141" s="387"/>
      <c r="AJI141" s="913"/>
      <c r="AJK141" s="364"/>
      <c r="AJL141" s="364"/>
      <c r="AJM141" s="364"/>
      <c r="AKA141" s="913"/>
      <c r="AKC141" s="364"/>
      <c r="AKD141" s="364"/>
      <c r="AKE141" s="364"/>
      <c r="AKS141" s="913"/>
      <c r="AKX141" s="913"/>
      <c r="ALC141" s="913"/>
      <c r="ALH141" s="913"/>
      <c r="ALM141" s="913"/>
      <c r="ALR141" s="913"/>
      <c r="ALW141" s="913"/>
      <c r="AMB141" s="913"/>
      <c r="AMG141" s="913"/>
      <c r="AML141" s="913"/>
      <c r="AMS141" s="913"/>
      <c r="AMZ141" s="913"/>
      <c r="ANG141" s="913"/>
      <c r="ANV141" s="913"/>
      <c r="AOK141" s="913"/>
      <c r="API141" s="914"/>
      <c r="APJ141" s="914"/>
      <c r="APK141" s="914"/>
      <c r="APL141" s="914"/>
      <c r="APM141" s="914"/>
      <c r="APN141" s="914"/>
      <c r="APO141" s="913"/>
      <c r="APW141" s="913"/>
      <c r="AQE141" s="913"/>
      <c r="AQM141" s="913"/>
      <c r="AQU141" s="913"/>
      <c r="ARG141" s="913"/>
      <c r="ARS141" s="913"/>
      <c r="ASU141" s="913"/>
      <c r="ATW141" s="913"/>
      <c r="AUQ141" s="913"/>
      <c r="AVK141" s="913"/>
      <c r="AWE141" s="913"/>
      <c r="AWY141" s="913"/>
      <c r="AXF141" s="913"/>
      <c r="AXM141" s="913"/>
      <c r="AXT141" s="913"/>
    </row>
    <row r="142" spans="1:1021 1026:1320" s="2" customFormat="1" ht="14.25" x14ac:dyDescent="0.2">
      <c r="A142" s="1"/>
      <c r="B142"/>
      <c r="C142" s="975"/>
      <c r="D142" s="1"/>
      <c r="E142" s="1"/>
      <c r="F142" s="21"/>
      <c r="G142" s="21"/>
      <c r="H142" s="21"/>
      <c r="I142" s="1"/>
      <c r="J142" s="1"/>
      <c r="K142" s="21"/>
      <c r="L142" s="21"/>
      <c r="M142" s="21"/>
      <c r="N142" s="1"/>
      <c r="O142" s="1"/>
      <c r="P142" s="21"/>
      <c r="Q142" s="21"/>
      <c r="R142" s="21"/>
      <c r="S142" s="1"/>
      <c r="T142" s="1"/>
      <c r="U142" s="21"/>
      <c r="V142" s="21"/>
      <c r="W142" s="21"/>
      <c r="X142" s="1"/>
      <c r="Y142" s="1"/>
      <c r="Z142" s="21"/>
      <c r="AA142" s="21"/>
      <c r="AB142" s="21"/>
      <c r="AC142" s="1"/>
      <c r="AD142" s="1"/>
      <c r="AE142" s="21"/>
      <c r="AF142" s="21"/>
      <c r="AG142" s="21"/>
      <c r="AH142" s="1"/>
      <c r="AI142" s="1"/>
      <c r="AJ142" s="21"/>
      <c r="AK142" s="21"/>
      <c r="AL142" s="750"/>
      <c r="AM142" s="1"/>
      <c r="AN142" s="1"/>
      <c r="AO142" s="1"/>
      <c r="AP142" s="1"/>
      <c r="AQ142" s="1"/>
      <c r="AR142" s="297"/>
      <c r="AS142" s="1"/>
      <c r="AT142" s="1"/>
      <c r="AU142" s="1"/>
      <c r="AV142" s="1"/>
      <c r="AW142" s="1"/>
      <c r="AX142" s="297"/>
      <c r="AY142" s="1"/>
      <c r="AZ142" s="1"/>
      <c r="BA142" s="1"/>
      <c r="BB142" s="1"/>
      <c r="BC142" s="1"/>
      <c r="BD142" s="297"/>
      <c r="BE142" s="1"/>
      <c r="BF142" s="1"/>
      <c r="BG142" s="1"/>
      <c r="BH142" s="1"/>
      <c r="BI142" s="1"/>
      <c r="BJ142" s="297"/>
      <c r="BK142" s="1"/>
      <c r="BL142" s="1"/>
      <c r="BM142" s="1"/>
      <c r="BN142" s="1"/>
      <c r="BO142" s="1"/>
      <c r="BP142" s="297"/>
      <c r="BQ142" s="1"/>
      <c r="BR142" s="1"/>
      <c r="BS142" s="1"/>
      <c r="BT142" s="1"/>
      <c r="BU142" s="1"/>
      <c r="BV142" s="297"/>
      <c r="BW142" s="1"/>
      <c r="BX142" s="1"/>
      <c r="BY142" s="1"/>
      <c r="BZ142" s="1"/>
      <c r="CA142" s="298"/>
      <c r="CB142" s="394"/>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394"/>
      <c r="DC142" s="119"/>
      <c r="DD142" s="119"/>
      <c r="DE142" s="119"/>
      <c r="DF142" s="119"/>
      <c r="DG142" s="119"/>
      <c r="DH142" s="119"/>
      <c r="DI142" s="119"/>
      <c r="DJ142" s="119"/>
      <c r="DK142" s="119"/>
      <c r="DL142" s="119"/>
      <c r="DM142" s="119"/>
      <c r="DN142" s="119"/>
      <c r="DO142" s="119"/>
      <c r="DP142" s="119"/>
      <c r="DQ142" s="119"/>
      <c r="DR142" s="119"/>
      <c r="DS142" s="119"/>
      <c r="DT142" s="119"/>
      <c r="DU142" s="119"/>
      <c r="DV142" s="119"/>
      <c r="DW142" s="119"/>
      <c r="DX142" s="119"/>
      <c r="DY142" s="119"/>
      <c r="DZ142" s="119"/>
      <c r="EA142" s="119"/>
      <c r="EB142" s="136"/>
      <c r="EC142" s="119"/>
      <c r="ED142" s="119"/>
      <c r="EE142" s="119"/>
      <c r="EF142" s="119"/>
      <c r="EG142" s="119"/>
      <c r="EH142" s="119"/>
      <c r="EI142" s="119"/>
      <c r="EJ142" s="119"/>
      <c r="EK142" s="119"/>
      <c r="EL142" s="119"/>
      <c r="EM142" s="119"/>
      <c r="EN142" s="119"/>
      <c r="EO142" s="119"/>
      <c r="EP142" s="119"/>
      <c r="EQ142" s="119"/>
      <c r="ER142" s="119"/>
      <c r="ES142" s="119"/>
      <c r="ET142" s="119"/>
      <c r="EU142" s="119"/>
      <c r="EV142" s="119"/>
      <c r="EW142" s="119"/>
      <c r="EX142" s="119"/>
      <c r="EY142" s="119"/>
      <c r="EZ142" s="119"/>
      <c r="FA142" s="119"/>
      <c r="FB142" s="136"/>
      <c r="FC142" s="119"/>
      <c r="FD142" s="119"/>
      <c r="FE142" s="119"/>
      <c r="FF142" s="119"/>
      <c r="FG142" s="119"/>
      <c r="FH142" s="119"/>
      <c r="FI142" s="119"/>
      <c r="FJ142" s="119"/>
      <c r="FK142" s="119"/>
      <c r="FL142" s="119"/>
      <c r="FM142" s="119"/>
      <c r="FN142" s="119"/>
      <c r="FO142" s="119"/>
      <c r="FP142" s="119"/>
      <c r="FQ142" s="119"/>
      <c r="FR142" s="119"/>
      <c r="FS142" s="119"/>
      <c r="FT142" s="119"/>
      <c r="FU142" s="119"/>
      <c r="FV142" s="119"/>
      <c r="FW142" s="119"/>
      <c r="FX142" s="119"/>
      <c r="FY142" s="119"/>
      <c r="FZ142" s="119"/>
      <c r="GA142" s="119"/>
      <c r="GB142" s="136"/>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394"/>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394"/>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394"/>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394"/>
      <c r="JZ142" s="1"/>
      <c r="KA142" s="1"/>
      <c r="KB142" s="1"/>
      <c r="KC142" s="1"/>
      <c r="KD142" s="1"/>
      <c r="KE142" s="1"/>
      <c r="KF142" s="1"/>
      <c r="KG142" s="1"/>
      <c r="KH142" s="1"/>
      <c r="KI142" s="1"/>
      <c r="KJ142" s="1"/>
      <c r="KK142" s="1"/>
      <c r="KL142" s="1"/>
      <c r="KM142" s="1"/>
      <c r="KN142" s="1"/>
      <c r="KO142" s="1"/>
      <c r="KP142" s="1"/>
      <c r="KQ142" s="1"/>
      <c r="KR142" s="1"/>
      <c r="KS142" s="914"/>
      <c r="KT142" s="914"/>
      <c r="KU142" s="914"/>
      <c r="KV142" s="914"/>
      <c r="KW142" s="914"/>
      <c r="KX142" s="913"/>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394"/>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914"/>
      <c r="PM142" s="914"/>
      <c r="PN142" s="914"/>
      <c r="PO142" s="914"/>
      <c r="PP142" s="914"/>
      <c r="PQ142" s="913"/>
      <c r="PR142" s="1"/>
      <c r="PS142" s="1"/>
      <c r="PT142" s="1"/>
      <c r="PU142" s="1"/>
      <c r="PV142" s="1"/>
      <c r="PW142" s="1"/>
      <c r="PX142" s="1"/>
      <c r="PY142" s="1"/>
      <c r="PZ142" s="1"/>
      <c r="QA142" s="1"/>
      <c r="QB142" s="1"/>
      <c r="QC142" s="1"/>
      <c r="QD142" s="1"/>
      <c r="QE142" s="1"/>
      <c r="QF142" s="394"/>
      <c r="QG142" s="835"/>
      <c r="QH142" s="835"/>
      <c r="QI142" s="835"/>
      <c r="QJ142" s="835"/>
      <c r="QK142" s="835"/>
      <c r="QL142" s="835"/>
      <c r="QM142" s="835"/>
      <c r="QN142" s="835"/>
      <c r="QO142" s="835"/>
      <c r="QP142" s="835"/>
      <c r="QQ142" s="835"/>
      <c r="QR142" s="835"/>
      <c r="QS142" s="835"/>
      <c r="QT142" s="835"/>
      <c r="QU142" s="835"/>
      <c r="QV142" s="835"/>
      <c r="QW142" s="835"/>
      <c r="QX142" s="835"/>
      <c r="QY142" s="835"/>
      <c r="QZ142" s="835"/>
      <c r="RA142" s="394"/>
      <c r="RB142" s="1"/>
      <c r="RC142" s="1"/>
      <c r="RD142" s="1"/>
      <c r="RE142" s="1"/>
      <c r="RF142" s="1"/>
      <c r="RG142" s="1"/>
      <c r="RH142" s="1"/>
      <c r="RI142" s="1"/>
      <c r="RJ142" s="1"/>
      <c r="RK142" s="1"/>
      <c r="RL142" s="1"/>
      <c r="RM142" s="1"/>
      <c r="RN142" s="1"/>
      <c r="RO142" s="1"/>
      <c r="RP142" s="1"/>
      <c r="RQ142" s="1"/>
      <c r="RR142" s="1"/>
      <c r="RS142" s="1"/>
      <c r="RT142" s="1"/>
      <c r="RU142" s="1"/>
      <c r="RV142" s="394"/>
      <c r="RW142" s="1"/>
      <c r="RX142" s="1"/>
      <c r="RY142" s="1"/>
      <c r="RZ142" s="1"/>
      <c r="SA142" s="1"/>
      <c r="SB142" s="1"/>
      <c r="SC142" s="1"/>
      <c r="SD142" s="1"/>
      <c r="SE142" s="1"/>
      <c r="SF142" s="1"/>
      <c r="SG142" s="1"/>
      <c r="SH142" s="1"/>
      <c r="SI142" s="1"/>
      <c r="SJ142" s="1"/>
      <c r="SK142" s="1"/>
      <c r="SL142" s="1"/>
      <c r="SM142" s="1"/>
      <c r="SN142" s="1"/>
      <c r="SO142" s="1"/>
      <c r="SP142" s="1"/>
      <c r="SQ142" s="394"/>
      <c r="SR142" s="1"/>
      <c r="SS142" s="1"/>
      <c r="ST142" s="1"/>
      <c r="SU142" s="1"/>
      <c r="SV142" s="1"/>
      <c r="SW142" s="1"/>
      <c r="SX142" s="1"/>
      <c r="SY142" s="1"/>
      <c r="SZ142" s="1"/>
      <c r="TA142" s="1"/>
      <c r="TB142" s="1"/>
      <c r="TC142" s="1"/>
      <c r="TD142" s="1"/>
      <c r="TE142" s="1"/>
      <c r="TF142" s="1"/>
      <c r="TG142" s="1"/>
      <c r="TH142" s="1"/>
      <c r="TI142" s="1"/>
      <c r="TJ142" s="1"/>
      <c r="TK142" s="1"/>
      <c r="TL142" s="394"/>
      <c r="TM142" s="1"/>
      <c r="TN142" s="1"/>
      <c r="TO142" s="1"/>
      <c r="TP142" s="1"/>
      <c r="TQ142" s="394"/>
      <c r="TR142" s="1"/>
      <c r="TS142" s="1"/>
      <c r="TT142" s="1"/>
      <c r="TV142" s="394"/>
      <c r="UA142" s="394"/>
      <c r="UF142" s="394"/>
      <c r="UK142" s="394"/>
      <c r="UP142" s="394"/>
      <c r="UU142" s="394"/>
      <c r="UZ142" s="394"/>
      <c r="VE142" s="394"/>
      <c r="VJ142" s="394"/>
      <c r="VO142" s="394"/>
      <c r="VT142" s="394"/>
      <c r="VY142" s="394"/>
      <c r="WD142" s="394"/>
      <c r="WI142" s="394"/>
      <c r="XL142" s="3"/>
      <c r="XM142" s="394"/>
      <c r="ZA142" s="394"/>
      <c r="AAK142" s="394"/>
      <c r="AAW142" s="394"/>
      <c r="ABL142" s="913"/>
      <c r="ABT142" s="913"/>
      <c r="ACF142" s="913"/>
      <c r="ACZ142" s="913"/>
      <c r="ADO142" s="914"/>
      <c r="ADP142" s="914"/>
      <c r="ADQ142" s="913"/>
      <c r="ADR142" s="913"/>
      <c r="ADS142" s="913"/>
      <c r="ADT142" s="913"/>
      <c r="AEH142" s="914"/>
      <c r="AEI142" s="914"/>
      <c r="AEJ142" s="913"/>
      <c r="AEK142" s="913"/>
      <c r="AEL142" s="913"/>
      <c r="AEM142" s="913"/>
      <c r="AEN142" s="913"/>
      <c r="AEQ142" s="3"/>
      <c r="AER142" s="3"/>
      <c r="AFS142" s="873"/>
      <c r="AFT142" s="873"/>
      <c r="AFU142" s="872"/>
      <c r="AFV142" s="872"/>
      <c r="AFW142" s="872"/>
      <c r="AFX142" s="913"/>
      <c r="AGG142" s="914"/>
      <c r="AGH142" s="914"/>
      <c r="AGI142" s="914"/>
      <c r="AGJ142" s="914"/>
      <c r="AGK142" s="914"/>
      <c r="AGL142" s="914"/>
      <c r="AGM142" s="913"/>
      <c r="AHB142" s="913"/>
      <c r="AHN142" s="913"/>
      <c r="AHO142" s="914"/>
      <c r="AHP142" s="914"/>
      <c r="AHQ142" s="914"/>
      <c r="AHR142" s="1155"/>
      <c r="AHS142" s="1155"/>
      <c r="AHT142" s="1051"/>
      <c r="AHZ142" s="913"/>
      <c r="AIF142" s="913"/>
      <c r="AIJ142" s="464"/>
      <c r="AIK142" s="464"/>
      <c r="AIL142" s="913"/>
      <c r="AIQ142" s="913"/>
      <c r="AIS142" s="387"/>
      <c r="AIT142" s="387"/>
      <c r="AIU142" s="387"/>
      <c r="AJI142" s="913"/>
      <c r="AJK142" s="364"/>
      <c r="AJL142" s="364"/>
      <c r="AJM142" s="364"/>
      <c r="AKA142" s="913"/>
      <c r="AKC142" s="364"/>
      <c r="AKD142" s="364"/>
      <c r="AKE142" s="364"/>
      <c r="AKS142" s="913"/>
      <c r="AKX142" s="913"/>
      <c r="ALC142" s="913"/>
      <c r="ALH142" s="913"/>
      <c r="ALM142" s="913"/>
      <c r="ALR142" s="913"/>
      <c r="ALW142" s="913"/>
      <c r="AMB142" s="913"/>
      <c r="AMG142" s="913"/>
      <c r="AML142" s="913"/>
      <c r="AMS142" s="913"/>
      <c r="AMZ142" s="913"/>
      <c r="ANG142" s="913"/>
      <c r="ANV142" s="913"/>
      <c r="AOK142" s="913"/>
      <c r="API142" s="914"/>
      <c r="APJ142" s="914"/>
      <c r="APK142" s="914"/>
      <c r="APL142" s="914"/>
      <c r="APM142" s="914"/>
      <c r="APN142" s="914"/>
      <c r="APO142" s="913"/>
      <c r="APW142" s="913"/>
      <c r="AQE142" s="913"/>
      <c r="AQM142" s="913"/>
      <c r="AQU142" s="913"/>
      <c r="ARG142" s="913"/>
      <c r="ARS142" s="913"/>
      <c r="ASU142" s="913"/>
      <c r="ATW142" s="913"/>
      <c r="AUQ142" s="913"/>
      <c r="AVK142" s="913"/>
      <c r="AWE142" s="913"/>
      <c r="AWY142" s="913"/>
      <c r="AXF142" s="913"/>
      <c r="AXM142" s="913"/>
      <c r="AXT142" s="913"/>
    </row>
    <row r="143" spans="1:1021 1026:1320" s="2" customFormat="1" ht="14.25" x14ac:dyDescent="0.2">
      <c r="A143" s="1"/>
      <c r="B143"/>
      <c r="C143" s="975"/>
      <c r="D143" s="1"/>
      <c r="E143" s="1"/>
      <c r="F143" s="21"/>
      <c r="G143" s="21"/>
      <c r="H143" s="21"/>
      <c r="I143" s="1"/>
      <c r="J143" s="1"/>
      <c r="K143" s="21"/>
      <c r="L143" s="21"/>
      <c r="M143" s="21"/>
      <c r="N143" s="1"/>
      <c r="O143" s="1"/>
      <c r="P143" s="21"/>
      <c r="Q143" s="21"/>
      <c r="R143" s="21"/>
      <c r="S143" s="1"/>
      <c r="T143" s="1"/>
      <c r="U143" s="21"/>
      <c r="V143" s="21"/>
      <c r="W143" s="21"/>
      <c r="X143" s="1"/>
      <c r="Y143" s="1"/>
      <c r="Z143" s="21"/>
      <c r="AA143" s="21"/>
      <c r="AB143" s="21"/>
      <c r="AC143" s="1"/>
      <c r="AD143" s="1"/>
      <c r="AE143" s="21"/>
      <c r="AF143" s="21"/>
      <c r="AG143" s="21"/>
      <c r="AH143" s="1"/>
      <c r="AI143" s="1"/>
      <c r="AJ143" s="21"/>
      <c r="AK143" s="21"/>
      <c r="AL143" s="750"/>
      <c r="AM143" s="1"/>
      <c r="AN143" s="1"/>
      <c r="AO143" s="1"/>
      <c r="AP143" s="1"/>
      <c r="AQ143" s="1"/>
      <c r="AR143" s="297"/>
      <c r="AS143" s="1"/>
      <c r="AT143" s="1"/>
      <c r="AU143" s="1"/>
      <c r="AV143" s="1"/>
      <c r="AW143" s="1"/>
      <c r="AX143" s="297"/>
      <c r="AY143" s="1"/>
      <c r="AZ143" s="1"/>
      <c r="BA143" s="1"/>
      <c r="BB143" s="1"/>
      <c r="BC143" s="1"/>
      <c r="BD143" s="297"/>
      <c r="BE143" s="1"/>
      <c r="BF143" s="1"/>
      <c r="BG143" s="1"/>
      <c r="BH143" s="1"/>
      <c r="BI143" s="1"/>
      <c r="BJ143" s="297"/>
      <c r="BK143" s="1"/>
      <c r="BL143" s="1"/>
      <c r="BM143" s="1"/>
      <c r="BN143" s="1"/>
      <c r="BO143" s="1"/>
      <c r="BP143" s="297"/>
      <c r="BQ143" s="1"/>
      <c r="BR143" s="1"/>
      <c r="BS143" s="1"/>
      <c r="BT143" s="1"/>
      <c r="BU143" s="1"/>
      <c r="BV143" s="297"/>
      <c r="BW143" s="1"/>
      <c r="BX143" s="1"/>
      <c r="BY143" s="1"/>
      <c r="BZ143" s="1"/>
      <c r="CA143" s="298"/>
      <c r="CB143" s="394"/>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394"/>
      <c r="DC143" s="119"/>
      <c r="DD143" s="119"/>
      <c r="DE143" s="119"/>
      <c r="DF143" s="119"/>
      <c r="DG143" s="119"/>
      <c r="DH143" s="119"/>
      <c r="DI143" s="119"/>
      <c r="DJ143" s="119"/>
      <c r="DK143" s="119"/>
      <c r="DL143" s="119"/>
      <c r="DM143" s="119"/>
      <c r="DN143" s="119"/>
      <c r="DO143" s="119"/>
      <c r="DP143" s="119"/>
      <c r="DQ143" s="119"/>
      <c r="DR143" s="119"/>
      <c r="DS143" s="119"/>
      <c r="DT143" s="119"/>
      <c r="DU143" s="119"/>
      <c r="DV143" s="119"/>
      <c r="DW143" s="119"/>
      <c r="DX143" s="119"/>
      <c r="DY143" s="119"/>
      <c r="DZ143" s="119"/>
      <c r="EA143" s="119"/>
      <c r="EB143" s="136"/>
      <c r="EC143" s="119"/>
      <c r="ED143" s="119"/>
      <c r="EE143" s="119"/>
      <c r="EF143" s="119"/>
      <c r="EG143" s="119"/>
      <c r="EH143" s="119"/>
      <c r="EI143" s="119"/>
      <c r="EJ143" s="119"/>
      <c r="EK143" s="119"/>
      <c r="EL143" s="119"/>
      <c r="EM143" s="119"/>
      <c r="EN143" s="119"/>
      <c r="EO143" s="119"/>
      <c r="EP143" s="119"/>
      <c r="EQ143" s="119"/>
      <c r="ER143" s="119"/>
      <c r="ES143" s="119"/>
      <c r="ET143" s="119"/>
      <c r="EU143" s="119"/>
      <c r="EV143" s="119"/>
      <c r="EW143" s="119"/>
      <c r="EX143" s="119"/>
      <c r="EY143" s="119"/>
      <c r="EZ143" s="119"/>
      <c r="FA143" s="119"/>
      <c r="FB143" s="136"/>
      <c r="FC143" s="119"/>
      <c r="FD143" s="119"/>
      <c r="FE143" s="119"/>
      <c r="FF143" s="119"/>
      <c r="FG143" s="119"/>
      <c r="FH143" s="119"/>
      <c r="FI143" s="119"/>
      <c r="FJ143" s="119"/>
      <c r="FK143" s="119"/>
      <c r="FL143" s="119"/>
      <c r="FM143" s="119"/>
      <c r="FN143" s="119"/>
      <c r="FO143" s="119"/>
      <c r="FP143" s="119"/>
      <c r="FQ143" s="119"/>
      <c r="FR143" s="119"/>
      <c r="FS143" s="119"/>
      <c r="FT143" s="119"/>
      <c r="FU143" s="119"/>
      <c r="FV143" s="119"/>
      <c r="FW143" s="119"/>
      <c r="FX143" s="119"/>
      <c r="FY143" s="119"/>
      <c r="FZ143" s="119"/>
      <c r="GA143" s="119"/>
      <c r="GB143" s="136"/>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394"/>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394"/>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394"/>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394"/>
      <c r="JZ143" s="1"/>
      <c r="KA143" s="1"/>
      <c r="KB143" s="1"/>
      <c r="KC143" s="1"/>
      <c r="KD143" s="1"/>
      <c r="KE143" s="1"/>
      <c r="KF143" s="1"/>
      <c r="KG143" s="1"/>
      <c r="KH143" s="1"/>
      <c r="KI143" s="1"/>
      <c r="KJ143" s="1"/>
      <c r="KK143" s="1"/>
      <c r="KL143" s="1"/>
      <c r="KM143" s="1"/>
      <c r="KN143" s="1"/>
      <c r="KO143" s="1"/>
      <c r="KP143" s="1"/>
      <c r="KQ143" s="1"/>
      <c r="KR143" s="1"/>
      <c r="KS143" s="914"/>
      <c r="KT143" s="914"/>
      <c r="KU143" s="914"/>
      <c r="KV143" s="914"/>
      <c r="KW143" s="914"/>
      <c r="KX143" s="913"/>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394"/>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914"/>
      <c r="PM143" s="914"/>
      <c r="PN143" s="914"/>
      <c r="PO143" s="914"/>
      <c r="PP143" s="914"/>
      <c r="PQ143" s="913"/>
      <c r="PR143" s="1"/>
      <c r="PS143" s="1"/>
      <c r="PT143" s="1"/>
      <c r="PU143" s="1"/>
      <c r="PV143" s="1"/>
      <c r="PW143" s="1"/>
      <c r="PX143" s="1"/>
      <c r="PY143" s="1"/>
      <c r="PZ143" s="1"/>
      <c r="QA143" s="1"/>
      <c r="QB143" s="1"/>
      <c r="QC143" s="1"/>
      <c r="QD143" s="1"/>
      <c r="QE143" s="1"/>
      <c r="QF143" s="394"/>
      <c r="QG143" s="835"/>
      <c r="QH143" s="835"/>
      <c r="QI143" s="835"/>
      <c r="QJ143" s="835"/>
      <c r="QK143" s="835"/>
      <c r="QL143" s="835"/>
      <c r="QM143" s="835"/>
      <c r="QN143" s="835"/>
      <c r="QO143" s="835"/>
      <c r="QP143" s="835"/>
      <c r="QQ143" s="835"/>
      <c r="QR143" s="835"/>
      <c r="QS143" s="835"/>
      <c r="QT143" s="835"/>
      <c r="QU143" s="835"/>
      <c r="QV143" s="835"/>
      <c r="QW143" s="835"/>
      <c r="QX143" s="835"/>
      <c r="QY143" s="835"/>
      <c r="QZ143" s="835"/>
      <c r="RA143" s="394"/>
      <c r="RB143" s="1"/>
      <c r="RC143" s="1"/>
      <c r="RD143" s="1"/>
      <c r="RE143" s="1"/>
      <c r="RF143" s="1"/>
      <c r="RG143" s="1"/>
      <c r="RH143" s="1"/>
      <c r="RI143" s="1"/>
      <c r="RJ143" s="1"/>
      <c r="RK143" s="1"/>
      <c r="RL143" s="1"/>
      <c r="RM143" s="1"/>
      <c r="RN143" s="1"/>
      <c r="RO143" s="1"/>
      <c r="RP143" s="1"/>
      <c r="RQ143" s="1"/>
      <c r="RR143" s="1"/>
      <c r="RS143" s="1"/>
      <c r="RT143" s="1"/>
      <c r="RU143" s="1"/>
      <c r="RV143" s="394"/>
      <c r="RW143" s="1"/>
      <c r="RX143" s="1"/>
      <c r="RY143" s="1"/>
      <c r="RZ143" s="1"/>
      <c r="SA143" s="1"/>
      <c r="SB143" s="1"/>
      <c r="SC143" s="1"/>
      <c r="SD143" s="1"/>
      <c r="SE143" s="1"/>
      <c r="SF143" s="1"/>
      <c r="SG143" s="1"/>
      <c r="SH143" s="1"/>
      <c r="SI143" s="1"/>
      <c r="SJ143" s="1"/>
      <c r="SK143" s="1"/>
      <c r="SL143" s="1"/>
      <c r="SM143" s="1"/>
      <c r="SN143" s="1"/>
      <c r="SO143" s="1"/>
      <c r="SP143" s="1"/>
      <c r="SQ143" s="394"/>
      <c r="SR143" s="1"/>
      <c r="SS143" s="1"/>
      <c r="ST143" s="1"/>
      <c r="SU143" s="1"/>
      <c r="SV143" s="1"/>
      <c r="SW143" s="1"/>
      <c r="SX143" s="1"/>
      <c r="SY143" s="1"/>
      <c r="SZ143" s="1"/>
      <c r="TA143" s="1"/>
      <c r="TB143" s="1"/>
      <c r="TC143" s="1"/>
      <c r="TD143" s="1"/>
      <c r="TE143" s="1"/>
      <c r="TF143" s="1"/>
      <c r="TG143" s="1"/>
      <c r="TH143" s="1"/>
      <c r="TI143" s="1"/>
      <c r="TJ143" s="1"/>
      <c r="TK143" s="1"/>
      <c r="TL143" s="394"/>
      <c r="TM143" s="1"/>
      <c r="TN143" s="1"/>
      <c r="TO143" s="1"/>
      <c r="TP143" s="1"/>
      <c r="TQ143" s="394"/>
      <c r="TR143" s="1"/>
      <c r="TS143" s="1"/>
      <c r="TT143" s="1"/>
      <c r="TV143" s="394"/>
      <c r="UA143" s="394"/>
      <c r="UF143" s="394"/>
      <c r="UK143" s="394"/>
      <c r="UP143" s="394"/>
      <c r="UU143" s="394"/>
      <c r="UZ143" s="394"/>
      <c r="VE143" s="394"/>
      <c r="VJ143" s="394"/>
      <c r="VO143" s="394"/>
      <c r="VT143" s="394"/>
      <c r="VY143" s="394"/>
      <c r="WD143" s="394"/>
      <c r="WI143" s="394"/>
      <c r="XL143" s="3"/>
      <c r="XM143" s="394"/>
      <c r="ZA143" s="394"/>
      <c r="AAK143" s="394"/>
      <c r="AAW143" s="394"/>
      <c r="ABL143" s="913"/>
      <c r="ABT143" s="913"/>
      <c r="ACF143" s="913"/>
      <c r="ACZ143" s="913"/>
      <c r="ADO143" s="914"/>
      <c r="ADP143" s="914"/>
      <c r="ADQ143" s="913"/>
      <c r="ADR143" s="913"/>
      <c r="ADS143" s="913"/>
      <c r="ADT143" s="913"/>
      <c r="AEH143" s="914"/>
      <c r="AEI143" s="914"/>
      <c r="AEJ143" s="913"/>
      <c r="AEK143" s="913"/>
      <c r="AEL143" s="913"/>
      <c r="AEM143" s="913"/>
      <c r="AEN143" s="913"/>
      <c r="AEQ143" s="3"/>
      <c r="AER143" s="3"/>
      <c r="AFS143" s="873"/>
      <c r="AFT143" s="873"/>
      <c r="AFU143" s="872"/>
      <c r="AFV143" s="872"/>
      <c r="AFW143" s="872"/>
      <c r="AFX143" s="913"/>
      <c r="AGG143" s="914"/>
      <c r="AGH143" s="914"/>
      <c r="AGI143" s="914"/>
      <c r="AGJ143" s="914"/>
      <c r="AGK143" s="914"/>
      <c r="AGL143" s="914"/>
      <c r="AGM143" s="913"/>
      <c r="AHB143" s="913"/>
      <c r="AHN143" s="913"/>
      <c r="AHO143" s="914"/>
      <c r="AHP143" s="914"/>
      <c r="AHQ143" s="914"/>
      <c r="AHR143" s="1155"/>
      <c r="AHS143" s="1155"/>
      <c r="AHT143" s="1051"/>
      <c r="AHZ143" s="913"/>
      <c r="AIF143" s="913"/>
      <c r="AIJ143" s="464"/>
      <c r="AIK143" s="464"/>
      <c r="AIL143" s="913"/>
      <c r="AIQ143" s="913"/>
      <c r="AIS143" s="387"/>
      <c r="AIT143" s="387"/>
      <c r="AIU143" s="387"/>
      <c r="AJI143" s="913"/>
      <c r="AJK143" s="364"/>
      <c r="AJL143" s="364"/>
      <c r="AJM143" s="364"/>
      <c r="AKA143" s="913"/>
      <c r="AKC143" s="364"/>
      <c r="AKD143" s="364"/>
      <c r="AKE143" s="364"/>
      <c r="AKS143" s="913"/>
      <c r="AKX143" s="913"/>
      <c r="ALC143" s="913"/>
      <c r="ALH143" s="913"/>
      <c r="ALM143" s="913"/>
      <c r="ALR143" s="913"/>
      <c r="ALW143" s="913"/>
      <c r="AMB143" s="913"/>
      <c r="AMG143" s="913"/>
      <c r="AML143" s="913"/>
      <c r="AMS143" s="913"/>
      <c r="AMZ143" s="913"/>
      <c r="ANG143" s="913"/>
      <c r="ANV143" s="913"/>
      <c r="AOK143" s="913"/>
      <c r="API143" s="914"/>
      <c r="APJ143" s="914"/>
      <c r="APK143" s="914"/>
      <c r="APL143" s="914"/>
      <c r="APM143" s="914"/>
      <c r="APN143" s="914"/>
      <c r="APO143" s="913"/>
      <c r="APW143" s="913"/>
      <c r="AQE143" s="913"/>
      <c r="AQM143" s="913"/>
      <c r="AQU143" s="913"/>
      <c r="ARG143" s="913"/>
      <c r="ARS143" s="913"/>
      <c r="ASU143" s="913"/>
      <c r="ATW143" s="913"/>
      <c r="AUQ143" s="913"/>
      <c r="AVK143" s="913"/>
      <c r="AWE143" s="913"/>
      <c r="AWY143" s="913"/>
      <c r="AXF143" s="913"/>
      <c r="AXM143" s="913"/>
      <c r="AXT143" s="913"/>
    </row>
    <row r="144" spans="1:1021 1026:1320" s="2" customFormat="1" ht="14.25" x14ac:dyDescent="0.2">
      <c r="A144" s="1"/>
      <c r="B144"/>
      <c r="C144" s="975"/>
      <c r="D144" s="1"/>
      <c r="E144" s="1"/>
      <c r="F144" s="21"/>
      <c r="G144" s="21"/>
      <c r="H144" s="21"/>
      <c r="I144" s="1"/>
      <c r="J144" s="1"/>
      <c r="K144" s="21"/>
      <c r="L144" s="21"/>
      <c r="M144" s="21"/>
      <c r="N144" s="1"/>
      <c r="O144" s="1"/>
      <c r="P144" s="21"/>
      <c r="Q144" s="21"/>
      <c r="R144" s="21"/>
      <c r="S144" s="1"/>
      <c r="T144" s="1"/>
      <c r="U144" s="21"/>
      <c r="V144" s="21"/>
      <c r="W144" s="21"/>
      <c r="X144" s="1"/>
      <c r="Y144" s="1"/>
      <c r="Z144" s="21"/>
      <c r="AA144" s="21"/>
      <c r="AB144" s="21"/>
      <c r="AC144" s="1"/>
      <c r="AD144" s="1"/>
      <c r="AE144" s="21"/>
      <c r="AF144" s="21"/>
      <c r="AG144" s="21"/>
      <c r="AH144" s="1"/>
      <c r="AI144" s="1"/>
      <c r="AJ144" s="21"/>
      <c r="AK144" s="21"/>
      <c r="AL144" s="750"/>
      <c r="AM144" s="1"/>
      <c r="AN144" s="1"/>
      <c r="AO144" s="1"/>
      <c r="AP144" s="1"/>
      <c r="AQ144" s="1"/>
      <c r="AR144" s="297"/>
      <c r="AS144" s="1"/>
      <c r="AT144" s="1"/>
      <c r="AU144" s="1"/>
      <c r="AV144" s="1"/>
      <c r="AW144" s="1"/>
      <c r="AX144" s="297"/>
      <c r="AY144" s="1"/>
      <c r="AZ144" s="1"/>
      <c r="BA144" s="1"/>
      <c r="BB144" s="1"/>
      <c r="BC144" s="1"/>
      <c r="BD144" s="297"/>
      <c r="BE144" s="1"/>
      <c r="BF144" s="1"/>
      <c r="BG144" s="1"/>
      <c r="BH144" s="1"/>
      <c r="BI144" s="1"/>
      <c r="BJ144" s="297"/>
      <c r="BK144" s="1"/>
      <c r="BL144" s="1"/>
      <c r="BM144" s="1"/>
      <c r="BN144" s="1"/>
      <c r="BO144" s="1"/>
      <c r="BP144" s="297"/>
      <c r="BQ144" s="1"/>
      <c r="BR144" s="1"/>
      <c r="BS144" s="1"/>
      <c r="BT144" s="1"/>
      <c r="BU144" s="1"/>
      <c r="BV144" s="297"/>
      <c r="BW144" s="1"/>
      <c r="BX144" s="1"/>
      <c r="BY144" s="1"/>
      <c r="BZ144" s="1"/>
      <c r="CA144" s="298"/>
      <c r="CB144" s="394"/>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394"/>
      <c r="DC144" s="119"/>
      <c r="DD144" s="119"/>
      <c r="DE144" s="119"/>
      <c r="DF144" s="119"/>
      <c r="DG144" s="119"/>
      <c r="DH144" s="119"/>
      <c r="DI144" s="119"/>
      <c r="DJ144" s="119"/>
      <c r="DK144" s="119"/>
      <c r="DL144" s="119"/>
      <c r="DM144" s="119"/>
      <c r="DN144" s="119"/>
      <c r="DO144" s="119"/>
      <c r="DP144" s="119"/>
      <c r="DQ144" s="119"/>
      <c r="DR144" s="119"/>
      <c r="DS144" s="119"/>
      <c r="DT144" s="119"/>
      <c r="DU144" s="119"/>
      <c r="DV144" s="119"/>
      <c r="DW144" s="119"/>
      <c r="DX144" s="119"/>
      <c r="DY144" s="119"/>
      <c r="DZ144" s="119"/>
      <c r="EA144" s="119"/>
      <c r="EB144" s="136"/>
      <c r="EC144" s="119"/>
      <c r="ED144" s="119"/>
      <c r="EE144" s="119"/>
      <c r="EF144" s="119"/>
      <c r="EG144" s="119"/>
      <c r="EH144" s="119"/>
      <c r="EI144" s="119"/>
      <c r="EJ144" s="119"/>
      <c r="EK144" s="119"/>
      <c r="EL144" s="119"/>
      <c r="EM144" s="119"/>
      <c r="EN144" s="119"/>
      <c r="EO144" s="119"/>
      <c r="EP144" s="119"/>
      <c r="EQ144" s="119"/>
      <c r="ER144" s="119"/>
      <c r="ES144" s="119"/>
      <c r="ET144" s="119"/>
      <c r="EU144" s="119"/>
      <c r="EV144" s="119"/>
      <c r="EW144" s="119"/>
      <c r="EX144" s="119"/>
      <c r="EY144" s="119"/>
      <c r="EZ144" s="119"/>
      <c r="FA144" s="119"/>
      <c r="FB144" s="136"/>
      <c r="FC144" s="119"/>
      <c r="FD144" s="119"/>
      <c r="FE144" s="119"/>
      <c r="FF144" s="119"/>
      <c r="FG144" s="119"/>
      <c r="FH144" s="119"/>
      <c r="FI144" s="119"/>
      <c r="FJ144" s="119"/>
      <c r="FK144" s="119"/>
      <c r="FL144" s="119"/>
      <c r="FM144" s="119"/>
      <c r="FN144" s="119"/>
      <c r="FO144" s="119"/>
      <c r="FP144" s="119"/>
      <c r="FQ144" s="119"/>
      <c r="FR144" s="119"/>
      <c r="FS144" s="119"/>
      <c r="FT144" s="119"/>
      <c r="FU144" s="119"/>
      <c r="FV144" s="119"/>
      <c r="FW144" s="119"/>
      <c r="FX144" s="119"/>
      <c r="FY144" s="119"/>
      <c r="FZ144" s="119"/>
      <c r="GA144" s="119"/>
      <c r="GB144" s="136"/>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394"/>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394"/>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394"/>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394"/>
      <c r="JZ144" s="1"/>
      <c r="KA144" s="1"/>
      <c r="KB144" s="1"/>
      <c r="KC144" s="1"/>
      <c r="KD144" s="1"/>
      <c r="KE144" s="1"/>
      <c r="KF144" s="1"/>
      <c r="KG144" s="1"/>
      <c r="KH144" s="1"/>
      <c r="KI144" s="1"/>
      <c r="KJ144" s="1"/>
      <c r="KK144" s="1"/>
      <c r="KL144" s="1"/>
      <c r="KM144" s="1"/>
      <c r="KN144" s="1"/>
      <c r="KO144" s="1"/>
      <c r="KP144" s="1"/>
      <c r="KQ144" s="1"/>
      <c r="KR144" s="1"/>
      <c r="KS144" s="914"/>
      <c r="KT144" s="914"/>
      <c r="KU144" s="914"/>
      <c r="KV144" s="914"/>
      <c r="KW144" s="914"/>
      <c r="KX144" s="913"/>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394"/>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914"/>
      <c r="PM144" s="914"/>
      <c r="PN144" s="914"/>
      <c r="PO144" s="914"/>
      <c r="PP144" s="914"/>
      <c r="PQ144" s="913"/>
      <c r="PR144" s="1"/>
      <c r="PS144" s="1"/>
      <c r="PT144" s="1"/>
      <c r="PU144" s="1"/>
      <c r="PV144" s="1"/>
      <c r="PW144" s="1"/>
      <c r="PX144" s="1"/>
      <c r="PY144" s="1"/>
      <c r="PZ144" s="1"/>
      <c r="QA144" s="1"/>
      <c r="QB144" s="1"/>
      <c r="QC144" s="1"/>
      <c r="QD144" s="1"/>
      <c r="QE144" s="1"/>
      <c r="QF144" s="394"/>
      <c r="QG144" s="835"/>
      <c r="QH144" s="835"/>
      <c r="QI144" s="835"/>
      <c r="QJ144" s="835"/>
      <c r="QK144" s="835"/>
      <c r="QL144" s="835"/>
      <c r="QM144" s="835"/>
      <c r="QN144" s="835"/>
      <c r="QO144" s="835"/>
      <c r="QP144" s="835"/>
      <c r="QQ144" s="835"/>
      <c r="QR144" s="835"/>
      <c r="QS144" s="835"/>
      <c r="QT144" s="835"/>
      <c r="QU144" s="835"/>
      <c r="QV144" s="835"/>
      <c r="QW144" s="835"/>
      <c r="QX144" s="835"/>
      <c r="QY144" s="835"/>
      <c r="QZ144" s="835"/>
      <c r="RA144" s="394"/>
      <c r="RB144" s="1"/>
      <c r="RC144" s="1"/>
      <c r="RD144" s="1"/>
      <c r="RE144" s="1"/>
      <c r="RF144" s="1"/>
      <c r="RG144" s="1"/>
      <c r="RH144" s="1"/>
      <c r="RI144" s="1"/>
      <c r="RJ144" s="1"/>
      <c r="RK144" s="1"/>
      <c r="RL144" s="1"/>
      <c r="RM144" s="1"/>
      <c r="RN144" s="1"/>
      <c r="RO144" s="1"/>
      <c r="RP144" s="1"/>
      <c r="RQ144" s="1"/>
      <c r="RR144" s="1"/>
      <c r="RS144" s="1"/>
      <c r="RT144" s="1"/>
      <c r="RU144" s="1"/>
      <c r="RV144" s="394"/>
      <c r="RW144" s="1"/>
      <c r="RX144" s="1"/>
      <c r="RY144" s="1"/>
      <c r="RZ144" s="1"/>
      <c r="SA144" s="1"/>
      <c r="SB144" s="1"/>
      <c r="SC144" s="1"/>
      <c r="SD144" s="1"/>
      <c r="SE144" s="1"/>
      <c r="SF144" s="1"/>
      <c r="SG144" s="1"/>
      <c r="SH144" s="1"/>
      <c r="SI144" s="1"/>
      <c r="SJ144" s="1"/>
      <c r="SK144" s="1"/>
      <c r="SL144" s="1"/>
      <c r="SM144" s="1"/>
      <c r="SN144" s="1"/>
      <c r="SO144" s="1"/>
      <c r="SP144" s="1"/>
      <c r="SQ144" s="394"/>
      <c r="SR144" s="1"/>
      <c r="SS144" s="1"/>
      <c r="ST144" s="1"/>
      <c r="SU144" s="1"/>
      <c r="SV144" s="1"/>
      <c r="SW144" s="1"/>
      <c r="SX144" s="1"/>
      <c r="SY144" s="1"/>
      <c r="SZ144" s="1"/>
      <c r="TA144" s="1"/>
      <c r="TB144" s="1"/>
      <c r="TC144" s="1"/>
      <c r="TD144" s="1"/>
      <c r="TE144" s="1"/>
      <c r="TF144" s="1"/>
      <c r="TG144" s="1"/>
      <c r="TH144" s="1"/>
      <c r="TI144" s="1"/>
      <c r="TJ144" s="1"/>
      <c r="TK144" s="1"/>
      <c r="TL144" s="394"/>
      <c r="TM144" s="1"/>
      <c r="TN144" s="1"/>
      <c r="TO144" s="1"/>
      <c r="TP144" s="1"/>
      <c r="TQ144" s="394"/>
      <c r="TR144" s="1"/>
      <c r="TS144" s="1"/>
      <c r="TT144" s="1"/>
      <c r="TV144" s="394"/>
      <c r="UA144" s="394"/>
      <c r="UF144" s="394"/>
      <c r="UK144" s="394"/>
      <c r="UP144" s="394"/>
      <c r="UU144" s="394"/>
      <c r="UZ144" s="394"/>
      <c r="VE144" s="394"/>
      <c r="VJ144" s="394"/>
      <c r="VO144" s="394"/>
      <c r="VT144" s="394"/>
      <c r="VY144" s="394"/>
      <c r="WD144" s="394"/>
      <c r="WI144" s="394"/>
      <c r="XL144" s="3"/>
      <c r="XM144" s="394"/>
      <c r="ZA144" s="394"/>
      <c r="AAK144" s="394"/>
      <c r="AAW144" s="394"/>
      <c r="ABL144" s="913"/>
      <c r="ABT144" s="913"/>
      <c r="ACF144" s="913"/>
      <c r="ACZ144" s="913"/>
      <c r="ADO144" s="914"/>
      <c r="ADP144" s="914"/>
      <c r="ADQ144" s="913"/>
      <c r="ADR144" s="913"/>
      <c r="ADS144" s="913"/>
      <c r="ADT144" s="913"/>
      <c r="AEH144" s="914"/>
      <c r="AEI144" s="914"/>
      <c r="AEJ144" s="913"/>
      <c r="AEK144" s="913"/>
      <c r="AEL144" s="913"/>
      <c r="AEM144" s="913"/>
      <c r="AEN144" s="913"/>
      <c r="AEQ144" s="3"/>
      <c r="AER144" s="3"/>
      <c r="AFS144" s="873"/>
      <c r="AFT144" s="873"/>
      <c r="AFU144" s="872"/>
      <c r="AFV144" s="872"/>
      <c r="AFW144" s="872"/>
      <c r="AFX144" s="913"/>
      <c r="AGG144" s="914"/>
      <c r="AGH144" s="914"/>
      <c r="AGI144" s="914"/>
      <c r="AGJ144" s="914"/>
      <c r="AGK144" s="914"/>
      <c r="AGL144" s="914"/>
      <c r="AGM144" s="913"/>
      <c r="AHB144" s="913"/>
      <c r="AHN144" s="913"/>
      <c r="AHO144" s="914"/>
      <c r="AHP144" s="914"/>
      <c r="AHQ144" s="914"/>
      <c r="AHR144" s="1155"/>
      <c r="AHS144" s="1155"/>
      <c r="AHT144" s="1051"/>
      <c r="AHZ144" s="913"/>
      <c r="AIF144" s="913"/>
      <c r="AIJ144" s="464"/>
      <c r="AIK144" s="464"/>
      <c r="AIL144" s="913"/>
      <c r="AIQ144" s="913"/>
      <c r="AIS144" s="387"/>
      <c r="AIT144" s="387"/>
      <c r="AIU144" s="387"/>
      <c r="AJI144" s="913"/>
      <c r="AJK144" s="364"/>
      <c r="AJL144" s="364"/>
      <c r="AJM144" s="364"/>
      <c r="AKA144" s="913"/>
      <c r="AKC144" s="364"/>
      <c r="AKD144" s="364"/>
      <c r="AKE144" s="364"/>
      <c r="AKS144" s="913"/>
      <c r="AKX144" s="913"/>
      <c r="ALC144" s="913"/>
      <c r="ALH144" s="913"/>
      <c r="ALM144" s="913"/>
      <c r="ALR144" s="913"/>
      <c r="ALW144" s="913"/>
      <c r="AMB144" s="913"/>
      <c r="AMG144" s="913"/>
      <c r="AML144" s="913"/>
      <c r="AMS144" s="913"/>
      <c r="AMZ144" s="913"/>
      <c r="ANG144" s="913"/>
      <c r="ANV144" s="913"/>
      <c r="AOK144" s="913"/>
      <c r="API144" s="914"/>
      <c r="APJ144" s="914"/>
      <c r="APK144" s="914"/>
      <c r="APL144" s="914"/>
      <c r="APM144" s="914"/>
      <c r="APN144" s="914"/>
      <c r="APO144" s="913"/>
      <c r="APW144" s="913"/>
      <c r="AQE144" s="913"/>
      <c r="AQM144" s="913"/>
      <c r="AQU144" s="913"/>
      <c r="ARG144" s="913"/>
      <c r="ARS144" s="913"/>
      <c r="ASU144" s="913"/>
      <c r="ATW144" s="913"/>
      <c r="AUQ144" s="913"/>
      <c r="AVK144" s="913"/>
      <c r="AWE144" s="913"/>
      <c r="AWY144" s="913"/>
      <c r="AXF144" s="913"/>
      <c r="AXM144" s="913"/>
      <c r="AXT144" s="913"/>
    </row>
    <row r="145" spans="1:1021 1026:1320" s="2" customFormat="1" ht="14.25" x14ac:dyDescent="0.2">
      <c r="A145" s="1"/>
      <c r="B145"/>
      <c r="C145" s="975"/>
      <c r="D145" s="1"/>
      <c r="E145" s="1"/>
      <c r="F145" s="21"/>
      <c r="G145" s="21"/>
      <c r="H145" s="21"/>
      <c r="I145" s="1"/>
      <c r="J145" s="1"/>
      <c r="K145" s="21"/>
      <c r="L145" s="21"/>
      <c r="M145" s="21"/>
      <c r="N145" s="1"/>
      <c r="O145" s="1"/>
      <c r="P145" s="21"/>
      <c r="Q145" s="21"/>
      <c r="R145" s="21"/>
      <c r="S145" s="1"/>
      <c r="T145" s="1"/>
      <c r="U145" s="21"/>
      <c r="V145" s="21"/>
      <c r="W145" s="21"/>
      <c r="X145" s="1"/>
      <c r="Y145" s="1"/>
      <c r="Z145" s="21"/>
      <c r="AA145" s="21"/>
      <c r="AB145" s="21"/>
      <c r="AC145" s="1"/>
      <c r="AD145" s="1"/>
      <c r="AE145" s="21"/>
      <c r="AF145" s="21"/>
      <c r="AG145" s="21"/>
      <c r="AH145" s="1"/>
      <c r="AI145" s="1"/>
      <c r="AJ145" s="21"/>
      <c r="AK145" s="21"/>
      <c r="AL145" s="750"/>
      <c r="AM145" s="1"/>
      <c r="AN145" s="1"/>
      <c r="AO145" s="1"/>
      <c r="AP145" s="1"/>
      <c r="AQ145" s="1"/>
      <c r="AR145" s="297"/>
      <c r="AS145" s="1"/>
      <c r="AT145" s="1"/>
      <c r="AU145" s="1"/>
      <c r="AV145" s="1"/>
      <c r="AW145" s="1"/>
      <c r="AX145" s="297"/>
      <c r="AY145" s="1"/>
      <c r="AZ145" s="1"/>
      <c r="BA145" s="1"/>
      <c r="BB145" s="1"/>
      <c r="BC145" s="1"/>
      <c r="BD145" s="297"/>
      <c r="BE145" s="1"/>
      <c r="BF145" s="1"/>
      <c r="BG145" s="1"/>
      <c r="BH145" s="1"/>
      <c r="BI145" s="1"/>
      <c r="BJ145" s="297"/>
      <c r="BK145" s="1"/>
      <c r="BL145" s="1"/>
      <c r="BM145" s="1"/>
      <c r="BN145" s="1"/>
      <c r="BO145" s="1"/>
      <c r="BP145" s="297"/>
      <c r="BQ145" s="1"/>
      <c r="BR145" s="1"/>
      <c r="BS145" s="1"/>
      <c r="BT145" s="1"/>
      <c r="BU145" s="1"/>
      <c r="BV145" s="297"/>
      <c r="BW145" s="1"/>
      <c r="BX145" s="1"/>
      <c r="BY145" s="1"/>
      <c r="BZ145" s="1"/>
      <c r="CA145" s="298"/>
      <c r="CB145" s="394"/>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394"/>
      <c r="DC145" s="119"/>
      <c r="DD145" s="119"/>
      <c r="DE145" s="119"/>
      <c r="DF145" s="119"/>
      <c r="DG145" s="119"/>
      <c r="DH145" s="119"/>
      <c r="DI145" s="119"/>
      <c r="DJ145" s="119"/>
      <c r="DK145" s="119"/>
      <c r="DL145" s="119"/>
      <c r="DM145" s="119"/>
      <c r="DN145" s="119"/>
      <c r="DO145" s="119"/>
      <c r="DP145" s="119"/>
      <c r="DQ145" s="119"/>
      <c r="DR145" s="119"/>
      <c r="DS145" s="119"/>
      <c r="DT145" s="119"/>
      <c r="DU145" s="119"/>
      <c r="DV145" s="119"/>
      <c r="DW145" s="119"/>
      <c r="DX145" s="119"/>
      <c r="DY145" s="119"/>
      <c r="DZ145" s="119"/>
      <c r="EA145" s="119"/>
      <c r="EB145" s="136"/>
      <c r="EC145" s="119"/>
      <c r="ED145" s="119"/>
      <c r="EE145" s="119"/>
      <c r="EF145" s="119"/>
      <c r="EG145" s="119"/>
      <c r="EH145" s="119"/>
      <c r="EI145" s="119"/>
      <c r="EJ145" s="119"/>
      <c r="EK145" s="119"/>
      <c r="EL145" s="119"/>
      <c r="EM145" s="119"/>
      <c r="EN145" s="119"/>
      <c r="EO145" s="119"/>
      <c r="EP145" s="119"/>
      <c r="EQ145" s="119"/>
      <c r="ER145" s="119"/>
      <c r="ES145" s="119"/>
      <c r="ET145" s="119"/>
      <c r="EU145" s="119"/>
      <c r="EV145" s="119"/>
      <c r="EW145" s="119"/>
      <c r="EX145" s="119"/>
      <c r="EY145" s="119"/>
      <c r="EZ145" s="119"/>
      <c r="FA145" s="119"/>
      <c r="FB145" s="136"/>
      <c r="FC145" s="119"/>
      <c r="FD145" s="119"/>
      <c r="FE145" s="119"/>
      <c r="FF145" s="119"/>
      <c r="FG145" s="119"/>
      <c r="FH145" s="119"/>
      <c r="FI145" s="119"/>
      <c r="FJ145" s="119"/>
      <c r="FK145" s="119"/>
      <c r="FL145" s="119"/>
      <c r="FM145" s="119"/>
      <c r="FN145" s="119"/>
      <c r="FO145" s="119"/>
      <c r="FP145" s="119"/>
      <c r="FQ145" s="119"/>
      <c r="FR145" s="119"/>
      <c r="FS145" s="119"/>
      <c r="FT145" s="119"/>
      <c r="FU145" s="119"/>
      <c r="FV145" s="119"/>
      <c r="FW145" s="119"/>
      <c r="FX145" s="119"/>
      <c r="FY145" s="119"/>
      <c r="FZ145" s="119"/>
      <c r="GA145" s="119"/>
      <c r="GB145" s="136"/>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394"/>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394"/>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394"/>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394"/>
      <c r="JZ145" s="1"/>
      <c r="KA145" s="1"/>
      <c r="KB145" s="1"/>
      <c r="KC145" s="1"/>
      <c r="KD145" s="1"/>
      <c r="KE145" s="1"/>
      <c r="KF145" s="1"/>
      <c r="KG145" s="1"/>
      <c r="KH145" s="1"/>
      <c r="KI145" s="1"/>
      <c r="KJ145" s="1"/>
      <c r="KK145" s="1"/>
      <c r="KL145" s="1"/>
      <c r="KM145" s="1"/>
      <c r="KN145" s="1"/>
      <c r="KO145" s="1"/>
      <c r="KP145" s="1"/>
      <c r="KQ145" s="1"/>
      <c r="KR145" s="1"/>
      <c r="KS145" s="914"/>
      <c r="KT145" s="914"/>
      <c r="KU145" s="914"/>
      <c r="KV145" s="914"/>
      <c r="KW145" s="914"/>
      <c r="KX145" s="913"/>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394"/>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914"/>
      <c r="PM145" s="914"/>
      <c r="PN145" s="914"/>
      <c r="PO145" s="914"/>
      <c r="PP145" s="914"/>
      <c r="PQ145" s="913"/>
      <c r="PR145" s="1"/>
      <c r="PS145" s="1"/>
      <c r="PT145" s="1"/>
      <c r="PU145" s="1"/>
      <c r="PV145" s="1"/>
      <c r="PW145" s="1"/>
      <c r="PX145" s="1"/>
      <c r="PY145" s="1"/>
      <c r="PZ145" s="1"/>
      <c r="QA145" s="1"/>
      <c r="QB145" s="1"/>
      <c r="QC145" s="1"/>
      <c r="QD145" s="1"/>
      <c r="QE145" s="1"/>
      <c r="QF145" s="394"/>
      <c r="QG145" s="835"/>
      <c r="QH145" s="835"/>
      <c r="QI145" s="835"/>
      <c r="QJ145" s="835"/>
      <c r="QK145" s="835"/>
      <c r="QL145" s="835"/>
      <c r="QM145" s="835"/>
      <c r="QN145" s="835"/>
      <c r="QO145" s="835"/>
      <c r="QP145" s="835"/>
      <c r="QQ145" s="835"/>
      <c r="QR145" s="835"/>
      <c r="QS145" s="835"/>
      <c r="QT145" s="835"/>
      <c r="QU145" s="835"/>
      <c r="QV145" s="835"/>
      <c r="QW145" s="835"/>
      <c r="QX145" s="835"/>
      <c r="QY145" s="835"/>
      <c r="QZ145" s="835"/>
      <c r="RA145" s="394"/>
      <c r="RB145" s="1"/>
      <c r="RC145" s="1"/>
      <c r="RD145" s="1"/>
      <c r="RE145" s="1"/>
      <c r="RF145" s="1"/>
      <c r="RG145" s="1"/>
      <c r="RH145" s="1"/>
      <c r="RI145" s="1"/>
      <c r="RJ145" s="1"/>
      <c r="RK145" s="1"/>
      <c r="RL145" s="1"/>
      <c r="RM145" s="1"/>
      <c r="RN145" s="1"/>
      <c r="RO145" s="1"/>
      <c r="RP145" s="1"/>
      <c r="RQ145" s="1"/>
      <c r="RR145" s="1"/>
      <c r="RS145" s="1"/>
      <c r="RT145" s="1"/>
      <c r="RU145" s="1"/>
      <c r="RV145" s="394"/>
      <c r="RW145" s="1"/>
      <c r="RX145" s="1"/>
      <c r="RY145" s="1"/>
      <c r="RZ145" s="1"/>
      <c r="SA145" s="1"/>
      <c r="SB145" s="1"/>
      <c r="SC145" s="1"/>
      <c r="SD145" s="1"/>
      <c r="SE145" s="1"/>
      <c r="SF145" s="1"/>
      <c r="SG145" s="1"/>
      <c r="SH145" s="1"/>
      <c r="SI145" s="1"/>
      <c r="SJ145" s="1"/>
      <c r="SK145" s="1"/>
      <c r="SL145" s="1"/>
      <c r="SM145" s="1"/>
      <c r="SN145" s="1"/>
      <c r="SO145" s="1"/>
      <c r="SP145" s="1"/>
      <c r="SQ145" s="394"/>
      <c r="SR145" s="1"/>
      <c r="SS145" s="1"/>
      <c r="ST145" s="1"/>
      <c r="SU145" s="1"/>
      <c r="SV145" s="1"/>
      <c r="SW145" s="1"/>
      <c r="SX145" s="1"/>
      <c r="SY145" s="1"/>
      <c r="SZ145" s="1"/>
      <c r="TA145" s="1"/>
      <c r="TB145" s="1"/>
      <c r="TC145" s="1"/>
      <c r="TD145" s="1"/>
      <c r="TE145" s="1"/>
      <c r="TF145" s="1"/>
      <c r="TG145" s="1"/>
      <c r="TH145" s="1"/>
      <c r="TI145" s="1"/>
      <c r="TJ145" s="1"/>
      <c r="TK145" s="1"/>
      <c r="TL145" s="394"/>
      <c r="TM145" s="1"/>
      <c r="TN145" s="1"/>
      <c r="TO145" s="1"/>
      <c r="TP145" s="1"/>
      <c r="TQ145" s="394"/>
      <c r="TR145" s="1"/>
      <c r="TS145" s="1"/>
      <c r="TT145" s="1"/>
      <c r="TV145" s="394"/>
      <c r="UA145" s="394"/>
      <c r="UF145" s="394"/>
      <c r="UK145" s="394"/>
      <c r="UP145" s="394"/>
      <c r="UU145" s="394"/>
      <c r="UZ145" s="394"/>
      <c r="VE145" s="394"/>
      <c r="VJ145" s="394"/>
      <c r="VO145" s="394"/>
      <c r="VT145" s="394"/>
      <c r="VY145" s="394"/>
      <c r="WD145" s="394"/>
      <c r="WI145" s="394"/>
      <c r="XL145" s="3"/>
      <c r="XM145" s="394"/>
      <c r="ZA145" s="394"/>
      <c r="AAK145" s="394"/>
      <c r="AAW145" s="394"/>
      <c r="ABL145" s="913"/>
      <c r="ABT145" s="913"/>
      <c r="ACF145" s="913"/>
      <c r="ACZ145" s="913"/>
      <c r="ADO145" s="914"/>
      <c r="ADP145" s="914"/>
      <c r="ADQ145" s="913"/>
      <c r="ADR145" s="913"/>
      <c r="ADS145" s="913"/>
      <c r="ADT145" s="913"/>
      <c r="AEH145" s="914"/>
      <c r="AEI145" s="914"/>
      <c r="AEJ145" s="913"/>
      <c r="AEK145" s="913"/>
      <c r="AEL145" s="913"/>
      <c r="AEM145" s="913"/>
      <c r="AEN145" s="913"/>
      <c r="AEQ145" s="3"/>
      <c r="AER145" s="3"/>
      <c r="AFS145" s="873"/>
      <c r="AFT145" s="873"/>
      <c r="AFU145" s="872"/>
      <c r="AFV145" s="872"/>
      <c r="AFW145" s="872"/>
      <c r="AFX145" s="913"/>
      <c r="AGG145" s="914"/>
      <c r="AGH145" s="914"/>
      <c r="AGI145" s="914"/>
      <c r="AGJ145" s="914"/>
      <c r="AGK145" s="914"/>
      <c r="AGL145" s="914"/>
      <c r="AGM145" s="913"/>
      <c r="AHB145" s="913"/>
      <c r="AHN145" s="913"/>
      <c r="AHO145" s="914"/>
      <c r="AHP145" s="914"/>
      <c r="AHQ145" s="914"/>
      <c r="AHR145" s="1155"/>
      <c r="AHS145" s="1155"/>
      <c r="AHT145" s="1051"/>
      <c r="AHZ145" s="913"/>
      <c r="AIF145" s="913"/>
      <c r="AIJ145" s="464"/>
      <c r="AIK145" s="464"/>
      <c r="AIL145" s="913"/>
      <c r="AIQ145" s="913"/>
      <c r="AIS145" s="387"/>
      <c r="AIT145" s="387"/>
      <c r="AIU145" s="387"/>
      <c r="AJI145" s="913"/>
      <c r="AJK145" s="364"/>
      <c r="AJL145" s="364"/>
      <c r="AJM145" s="364"/>
      <c r="AKA145" s="913"/>
      <c r="AKC145" s="364"/>
      <c r="AKD145" s="364"/>
      <c r="AKE145" s="364"/>
      <c r="AKS145" s="913"/>
      <c r="AKX145" s="913"/>
      <c r="ALC145" s="913"/>
      <c r="ALH145" s="913"/>
      <c r="ALM145" s="913"/>
      <c r="ALR145" s="913"/>
      <c r="ALW145" s="913"/>
      <c r="AMB145" s="913"/>
      <c r="AMG145" s="913"/>
      <c r="AML145" s="913"/>
      <c r="AMS145" s="913"/>
      <c r="AMZ145" s="913"/>
      <c r="ANG145" s="913"/>
      <c r="ANV145" s="913"/>
      <c r="AOK145" s="913"/>
      <c r="API145" s="914"/>
      <c r="APJ145" s="914"/>
      <c r="APK145" s="914"/>
      <c r="APL145" s="914"/>
      <c r="APM145" s="914"/>
      <c r="APN145" s="914"/>
      <c r="APO145" s="913"/>
      <c r="APW145" s="913"/>
      <c r="AQE145" s="913"/>
      <c r="AQM145" s="913"/>
      <c r="AQU145" s="913"/>
      <c r="ARG145" s="913"/>
      <c r="ARS145" s="913"/>
      <c r="ASU145" s="913"/>
      <c r="ATW145" s="913"/>
      <c r="AUQ145" s="913"/>
      <c r="AVK145" s="913"/>
      <c r="AWE145" s="913"/>
      <c r="AWY145" s="913"/>
      <c r="AXF145" s="913"/>
      <c r="AXM145" s="913"/>
      <c r="AXT145" s="913"/>
    </row>
    <row r="146" spans="1:1021 1026:1320" s="2" customFormat="1" ht="14.25" x14ac:dyDescent="0.2">
      <c r="A146" s="1"/>
      <c r="B146"/>
      <c r="C146" s="975"/>
      <c r="D146" s="1"/>
      <c r="E146" s="1"/>
      <c r="F146" s="21"/>
      <c r="G146" s="21"/>
      <c r="H146" s="21"/>
      <c r="I146" s="1"/>
      <c r="J146" s="1"/>
      <c r="K146" s="21"/>
      <c r="L146" s="21"/>
      <c r="M146" s="21"/>
      <c r="N146" s="1"/>
      <c r="O146" s="1"/>
      <c r="P146" s="21"/>
      <c r="Q146" s="21"/>
      <c r="R146" s="21"/>
      <c r="S146" s="1"/>
      <c r="T146" s="1"/>
      <c r="U146" s="21"/>
      <c r="V146" s="21"/>
      <c r="W146" s="21"/>
      <c r="X146" s="1"/>
      <c r="Y146" s="1"/>
      <c r="Z146" s="21"/>
      <c r="AA146" s="21"/>
      <c r="AB146" s="21"/>
      <c r="AC146" s="1"/>
      <c r="AD146" s="1"/>
      <c r="AE146" s="21"/>
      <c r="AF146" s="21"/>
      <c r="AG146" s="21"/>
      <c r="AH146" s="1"/>
      <c r="AI146" s="1"/>
      <c r="AJ146" s="21"/>
      <c r="AK146" s="21"/>
      <c r="AL146" s="750"/>
      <c r="AM146" s="1"/>
      <c r="AN146" s="1"/>
      <c r="AO146" s="1"/>
      <c r="AP146" s="1"/>
      <c r="AQ146" s="1"/>
      <c r="AR146" s="297"/>
      <c r="AS146" s="1"/>
      <c r="AT146" s="1"/>
      <c r="AU146" s="1"/>
      <c r="AV146" s="1"/>
      <c r="AW146" s="1"/>
      <c r="AX146" s="297"/>
      <c r="AY146" s="1"/>
      <c r="AZ146" s="1"/>
      <c r="BA146" s="1"/>
      <c r="BB146" s="1"/>
      <c r="BC146" s="1"/>
      <c r="BD146" s="297"/>
      <c r="BE146" s="1"/>
      <c r="BF146" s="1"/>
      <c r="BG146" s="1"/>
      <c r="BH146" s="1"/>
      <c r="BI146" s="1"/>
      <c r="BJ146" s="297"/>
      <c r="BK146" s="1"/>
      <c r="BL146" s="1"/>
      <c r="BM146" s="1"/>
      <c r="BN146" s="1"/>
      <c r="BO146" s="1"/>
      <c r="BP146" s="297"/>
      <c r="BQ146" s="1"/>
      <c r="BR146" s="1"/>
      <c r="BS146" s="1"/>
      <c r="BT146" s="1"/>
      <c r="BU146" s="1"/>
      <c r="BV146" s="297"/>
      <c r="BW146" s="1"/>
      <c r="BX146" s="1"/>
      <c r="BY146" s="1"/>
      <c r="BZ146" s="1"/>
      <c r="CA146" s="298"/>
      <c r="CB146" s="394"/>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394"/>
      <c r="DC146" s="119"/>
      <c r="DD146" s="119"/>
      <c r="DE146" s="119"/>
      <c r="DF146" s="119"/>
      <c r="DG146" s="119"/>
      <c r="DH146" s="119"/>
      <c r="DI146" s="119"/>
      <c r="DJ146" s="119"/>
      <c r="DK146" s="119"/>
      <c r="DL146" s="119"/>
      <c r="DM146" s="119"/>
      <c r="DN146" s="119"/>
      <c r="DO146" s="119"/>
      <c r="DP146" s="119"/>
      <c r="DQ146" s="119"/>
      <c r="DR146" s="119"/>
      <c r="DS146" s="119"/>
      <c r="DT146" s="119"/>
      <c r="DU146" s="119"/>
      <c r="DV146" s="119"/>
      <c r="DW146" s="119"/>
      <c r="DX146" s="119"/>
      <c r="DY146" s="119"/>
      <c r="DZ146" s="119"/>
      <c r="EA146" s="119"/>
      <c r="EB146" s="136"/>
      <c r="EC146" s="119"/>
      <c r="ED146" s="119"/>
      <c r="EE146" s="119"/>
      <c r="EF146" s="119"/>
      <c r="EG146" s="119"/>
      <c r="EH146" s="119"/>
      <c r="EI146" s="119"/>
      <c r="EJ146" s="119"/>
      <c r="EK146" s="119"/>
      <c r="EL146" s="119"/>
      <c r="EM146" s="119"/>
      <c r="EN146" s="119"/>
      <c r="EO146" s="119"/>
      <c r="EP146" s="119"/>
      <c r="EQ146" s="119"/>
      <c r="ER146" s="119"/>
      <c r="ES146" s="119"/>
      <c r="ET146" s="119"/>
      <c r="EU146" s="119"/>
      <c r="EV146" s="119"/>
      <c r="EW146" s="119"/>
      <c r="EX146" s="119"/>
      <c r="EY146" s="119"/>
      <c r="EZ146" s="119"/>
      <c r="FA146" s="119"/>
      <c r="FB146" s="136"/>
      <c r="FC146" s="119"/>
      <c r="FD146" s="119"/>
      <c r="FE146" s="119"/>
      <c r="FF146" s="119"/>
      <c r="FG146" s="119"/>
      <c r="FH146" s="119"/>
      <c r="FI146" s="119"/>
      <c r="FJ146" s="119"/>
      <c r="FK146" s="119"/>
      <c r="FL146" s="119"/>
      <c r="FM146" s="119"/>
      <c r="FN146" s="119"/>
      <c r="FO146" s="119"/>
      <c r="FP146" s="119"/>
      <c r="FQ146" s="119"/>
      <c r="FR146" s="119"/>
      <c r="FS146" s="119"/>
      <c r="FT146" s="119"/>
      <c r="FU146" s="119"/>
      <c r="FV146" s="119"/>
      <c r="FW146" s="119"/>
      <c r="FX146" s="119"/>
      <c r="FY146" s="119"/>
      <c r="FZ146" s="119"/>
      <c r="GA146" s="119"/>
      <c r="GB146" s="136"/>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394"/>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394"/>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394"/>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394"/>
      <c r="JZ146" s="1"/>
      <c r="KA146" s="1"/>
      <c r="KB146" s="1"/>
      <c r="KC146" s="1"/>
      <c r="KD146" s="1"/>
      <c r="KE146" s="1"/>
      <c r="KF146" s="1"/>
      <c r="KG146" s="1"/>
      <c r="KH146" s="1"/>
      <c r="KI146" s="1"/>
      <c r="KJ146" s="1"/>
      <c r="KK146" s="1"/>
      <c r="KL146" s="1"/>
      <c r="KM146" s="1"/>
      <c r="KN146" s="1"/>
      <c r="KO146" s="1"/>
      <c r="KP146" s="1"/>
      <c r="KQ146" s="1"/>
      <c r="KR146" s="1"/>
      <c r="KS146" s="914"/>
      <c r="KT146" s="914"/>
      <c r="KU146" s="914"/>
      <c r="KV146" s="914"/>
      <c r="KW146" s="914"/>
      <c r="KX146" s="913"/>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394"/>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914"/>
      <c r="PM146" s="914"/>
      <c r="PN146" s="914"/>
      <c r="PO146" s="914"/>
      <c r="PP146" s="914"/>
      <c r="PQ146" s="913"/>
      <c r="PR146" s="1"/>
      <c r="PS146" s="1"/>
      <c r="PT146" s="1"/>
      <c r="PU146" s="1"/>
      <c r="PV146" s="1"/>
      <c r="PW146" s="1"/>
      <c r="PX146" s="1"/>
      <c r="PY146" s="1"/>
      <c r="PZ146" s="1"/>
      <c r="QA146" s="1"/>
      <c r="QB146" s="1"/>
      <c r="QC146" s="1"/>
      <c r="QD146" s="1"/>
      <c r="QE146" s="1"/>
      <c r="QF146" s="394"/>
      <c r="QG146" s="835"/>
      <c r="QH146" s="835"/>
      <c r="QI146" s="835"/>
      <c r="QJ146" s="835"/>
      <c r="QK146" s="835"/>
      <c r="QL146" s="835"/>
      <c r="QM146" s="835"/>
      <c r="QN146" s="835"/>
      <c r="QO146" s="835"/>
      <c r="QP146" s="835"/>
      <c r="QQ146" s="835"/>
      <c r="QR146" s="835"/>
      <c r="QS146" s="835"/>
      <c r="QT146" s="835"/>
      <c r="QU146" s="835"/>
      <c r="QV146" s="835"/>
      <c r="QW146" s="835"/>
      <c r="QX146" s="835"/>
      <c r="QY146" s="835"/>
      <c r="QZ146" s="835"/>
      <c r="RA146" s="394"/>
      <c r="RB146" s="1"/>
      <c r="RC146" s="1"/>
      <c r="RD146" s="1"/>
      <c r="RE146" s="1"/>
      <c r="RF146" s="1"/>
      <c r="RG146" s="1"/>
      <c r="RH146" s="1"/>
      <c r="RI146" s="1"/>
      <c r="RJ146" s="1"/>
      <c r="RK146" s="1"/>
      <c r="RL146" s="1"/>
      <c r="RM146" s="1"/>
      <c r="RN146" s="1"/>
      <c r="RO146" s="1"/>
      <c r="RP146" s="1"/>
      <c r="RQ146" s="1"/>
      <c r="RR146" s="1"/>
      <c r="RS146" s="1"/>
      <c r="RT146" s="1"/>
      <c r="RU146" s="1"/>
      <c r="RV146" s="394"/>
      <c r="RW146" s="1"/>
      <c r="RX146" s="1"/>
      <c r="RY146" s="1"/>
      <c r="RZ146" s="1"/>
      <c r="SA146" s="1"/>
      <c r="SB146" s="1"/>
      <c r="SC146" s="1"/>
      <c r="SD146" s="1"/>
      <c r="SE146" s="1"/>
      <c r="SF146" s="1"/>
      <c r="SG146" s="1"/>
      <c r="SH146" s="1"/>
      <c r="SI146" s="1"/>
      <c r="SJ146" s="1"/>
      <c r="SK146" s="1"/>
      <c r="SL146" s="1"/>
      <c r="SM146" s="1"/>
      <c r="SN146" s="1"/>
      <c r="SO146" s="1"/>
      <c r="SP146" s="1"/>
      <c r="SQ146" s="394"/>
      <c r="SR146" s="1"/>
      <c r="SS146" s="1"/>
      <c r="ST146" s="1"/>
      <c r="SU146" s="1"/>
      <c r="SV146" s="1"/>
      <c r="SW146" s="1"/>
      <c r="SX146" s="1"/>
      <c r="SY146" s="1"/>
      <c r="SZ146" s="1"/>
      <c r="TA146" s="1"/>
      <c r="TB146" s="1"/>
      <c r="TC146" s="1"/>
      <c r="TD146" s="1"/>
      <c r="TE146" s="1"/>
      <c r="TF146" s="1"/>
      <c r="TG146" s="1"/>
      <c r="TH146" s="1"/>
      <c r="TI146" s="1"/>
      <c r="TJ146" s="1"/>
      <c r="TK146" s="1"/>
      <c r="TL146" s="394"/>
      <c r="TM146" s="1"/>
      <c r="TN146" s="1"/>
      <c r="TO146" s="1"/>
      <c r="TP146" s="1"/>
      <c r="TQ146" s="394"/>
      <c r="TR146" s="1"/>
      <c r="TS146" s="1"/>
      <c r="TT146" s="1"/>
      <c r="TV146" s="394"/>
      <c r="UA146" s="394"/>
      <c r="UF146" s="394"/>
      <c r="UK146" s="394"/>
      <c r="UP146" s="394"/>
      <c r="UU146" s="394"/>
      <c r="UZ146" s="394"/>
      <c r="VE146" s="394"/>
      <c r="VJ146" s="394"/>
      <c r="VO146" s="394"/>
      <c r="VT146" s="394"/>
      <c r="VY146" s="394"/>
      <c r="WD146" s="394"/>
      <c r="WI146" s="394"/>
      <c r="XL146" s="3"/>
      <c r="XM146" s="394"/>
      <c r="ZA146" s="394"/>
      <c r="AAK146" s="394"/>
      <c r="AAW146" s="394"/>
      <c r="ABL146" s="913"/>
      <c r="ABT146" s="913"/>
      <c r="ACF146" s="913"/>
      <c r="ACZ146" s="913"/>
      <c r="ADO146" s="914"/>
      <c r="ADP146" s="914"/>
      <c r="ADQ146" s="913"/>
      <c r="ADR146" s="913"/>
      <c r="ADS146" s="913"/>
      <c r="ADT146" s="913"/>
      <c r="AEH146" s="914"/>
      <c r="AEI146" s="914"/>
      <c r="AEJ146" s="913"/>
      <c r="AEK146" s="913"/>
      <c r="AEL146" s="913"/>
      <c r="AEM146" s="913"/>
      <c r="AEN146" s="913"/>
      <c r="AEQ146" s="3"/>
      <c r="AER146" s="3"/>
      <c r="AFS146" s="873"/>
      <c r="AFT146" s="873"/>
      <c r="AFU146" s="872"/>
      <c r="AFV146" s="872"/>
      <c r="AFW146" s="872"/>
      <c r="AFX146" s="913"/>
      <c r="AGG146" s="914"/>
      <c r="AGH146" s="914"/>
      <c r="AGI146" s="914"/>
      <c r="AGJ146" s="914"/>
      <c r="AGK146" s="914"/>
      <c r="AGL146" s="914"/>
      <c r="AGM146" s="913"/>
      <c r="AHB146" s="913"/>
      <c r="AHN146" s="913"/>
      <c r="AHO146" s="914"/>
      <c r="AHP146" s="914"/>
      <c r="AHQ146" s="914"/>
      <c r="AHR146" s="1155"/>
      <c r="AHS146" s="1155"/>
      <c r="AHT146" s="1051"/>
      <c r="AHZ146" s="913"/>
      <c r="AIF146" s="913"/>
      <c r="AIJ146" s="464"/>
      <c r="AIK146" s="464"/>
      <c r="AIL146" s="913"/>
      <c r="AIQ146" s="913"/>
      <c r="AIS146" s="387"/>
      <c r="AIT146" s="387"/>
      <c r="AIU146" s="387"/>
      <c r="AJI146" s="913"/>
      <c r="AJK146" s="364"/>
      <c r="AJL146" s="364"/>
      <c r="AJM146" s="364"/>
      <c r="AKA146" s="913"/>
      <c r="AKC146" s="364"/>
      <c r="AKD146" s="364"/>
      <c r="AKE146" s="364"/>
      <c r="AKS146" s="913"/>
      <c r="AKX146" s="913"/>
      <c r="ALC146" s="913"/>
      <c r="ALH146" s="913"/>
      <c r="ALM146" s="913"/>
      <c r="ALR146" s="913"/>
      <c r="ALW146" s="913"/>
      <c r="AMB146" s="913"/>
      <c r="AMG146" s="913"/>
      <c r="AML146" s="913"/>
      <c r="AMS146" s="913"/>
      <c r="AMZ146" s="913"/>
      <c r="ANG146" s="913"/>
      <c r="ANV146" s="913"/>
      <c r="AOK146" s="913"/>
      <c r="API146" s="914"/>
      <c r="APJ146" s="914"/>
      <c r="APK146" s="914"/>
      <c r="APL146" s="914"/>
      <c r="APM146" s="914"/>
      <c r="APN146" s="914"/>
      <c r="APO146" s="913"/>
      <c r="APW146" s="913"/>
      <c r="AQE146" s="913"/>
      <c r="AQM146" s="913"/>
      <c r="AQU146" s="913"/>
      <c r="ARG146" s="913"/>
      <c r="ARS146" s="913"/>
      <c r="ASU146" s="913"/>
      <c r="ATW146" s="913"/>
      <c r="AUQ146" s="913"/>
      <c r="AVK146" s="913"/>
      <c r="AWE146" s="913"/>
      <c r="AWY146" s="913"/>
      <c r="AXF146" s="913"/>
      <c r="AXM146" s="913"/>
      <c r="AXT146" s="913"/>
    </row>
    <row r="147" spans="1:1021 1026:1320" s="2" customFormat="1" ht="14.25" x14ac:dyDescent="0.2">
      <c r="A147" s="1"/>
      <c r="B147"/>
      <c r="C147" s="975"/>
      <c r="D147" s="1"/>
      <c r="E147" s="1"/>
      <c r="F147" s="21"/>
      <c r="G147" s="21"/>
      <c r="H147" s="21"/>
      <c r="I147" s="1"/>
      <c r="J147" s="1"/>
      <c r="K147" s="21"/>
      <c r="L147" s="21"/>
      <c r="M147" s="21"/>
      <c r="N147" s="1"/>
      <c r="O147" s="1"/>
      <c r="P147" s="21"/>
      <c r="Q147" s="21"/>
      <c r="R147" s="21"/>
      <c r="S147" s="1"/>
      <c r="T147" s="1"/>
      <c r="U147" s="21"/>
      <c r="V147" s="21"/>
      <c r="W147" s="21"/>
      <c r="X147" s="1"/>
      <c r="Y147" s="1"/>
      <c r="Z147" s="21"/>
      <c r="AA147" s="21"/>
      <c r="AB147" s="21"/>
      <c r="AC147" s="1"/>
      <c r="AD147" s="1"/>
      <c r="AE147" s="21"/>
      <c r="AF147" s="21"/>
      <c r="AG147" s="21"/>
      <c r="AH147" s="1"/>
      <c r="AI147" s="1"/>
      <c r="AJ147" s="21"/>
      <c r="AK147" s="21"/>
      <c r="AL147" s="750"/>
      <c r="AM147" s="1"/>
      <c r="AN147" s="1"/>
      <c r="AO147" s="1"/>
      <c r="AP147" s="1"/>
      <c r="AQ147" s="1"/>
      <c r="AR147" s="297"/>
      <c r="AS147" s="1"/>
      <c r="AT147" s="1"/>
      <c r="AU147" s="1"/>
      <c r="AV147" s="1"/>
      <c r="AW147" s="1"/>
      <c r="AX147" s="297"/>
      <c r="AY147" s="1"/>
      <c r="AZ147" s="1"/>
      <c r="BA147" s="1"/>
      <c r="BB147" s="1"/>
      <c r="BC147" s="1"/>
      <c r="BD147" s="297"/>
      <c r="BE147" s="1"/>
      <c r="BF147" s="1"/>
      <c r="BG147" s="1"/>
      <c r="BH147" s="1"/>
      <c r="BI147" s="1"/>
      <c r="BJ147" s="297"/>
      <c r="BK147" s="1"/>
      <c r="BL147" s="1"/>
      <c r="BM147" s="1"/>
      <c r="BN147" s="1"/>
      <c r="BO147" s="1"/>
      <c r="BP147" s="297"/>
      <c r="BQ147" s="1"/>
      <c r="BR147" s="1"/>
      <c r="BS147" s="1"/>
      <c r="BT147" s="1"/>
      <c r="BU147" s="1"/>
      <c r="BV147" s="297"/>
      <c r="BW147" s="1"/>
      <c r="BX147" s="1"/>
      <c r="BY147" s="1"/>
      <c r="BZ147" s="1"/>
      <c r="CA147" s="298"/>
      <c r="CB147" s="394"/>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394"/>
      <c r="DC147" s="119"/>
      <c r="DD147" s="119"/>
      <c r="DE147" s="119"/>
      <c r="DF147" s="119"/>
      <c r="DG147" s="119"/>
      <c r="DH147" s="119"/>
      <c r="DI147" s="119"/>
      <c r="DJ147" s="119"/>
      <c r="DK147" s="119"/>
      <c r="DL147" s="119"/>
      <c r="DM147" s="119"/>
      <c r="DN147" s="119"/>
      <c r="DO147" s="119"/>
      <c r="DP147" s="119"/>
      <c r="DQ147" s="119"/>
      <c r="DR147" s="119"/>
      <c r="DS147" s="119"/>
      <c r="DT147" s="119"/>
      <c r="DU147" s="119"/>
      <c r="DV147" s="119"/>
      <c r="DW147" s="119"/>
      <c r="DX147" s="119"/>
      <c r="DY147" s="119"/>
      <c r="DZ147" s="119"/>
      <c r="EA147" s="119"/>
      <c r="EB147" s="136"/>
      <c r="EC147" s="119"/>
      <c r="ED147" s="119"/>
      <c r="EE147" s="119"/>
      <c r="EF147" s="119"/>
      <c r="EG147" s="119"/>
      <c r="EH147" s="119"/>
      <c r="EI147" s="119"/>
      <c r="EJ147" s="119"/>
      <c r="EK147" s="119"/>
      <c r="EL147" s="119"/>
      <c r="EM147" s="119"/>
      <c r="EN147" s="119"/>
      <c r="EO147" s="119"/>
      <c r="EP147" s="119"/>
      <c r="EQ147" s="119"/>
      <c r="ER147" s="119"/>
      <c r="ES147" s="119"/>
      <c r="ET147" s="119"/>
      <c r="EU147" s="119"/>
      <c r="EV147" s="119"/>
      <c r="EW147" s="119"/>
      <c r="EX147" s="119"/>
      <c r="EY147" s="119"/>
      <c r="EZ147" s="119"/>
      <c r="FA147" s="119"/>
      <c r="FB147" s="136"/>
      <c r="FC147" s="119"/>
      <c r="FD147" s="119"/>
      <c r="FE147" s="119"/>
      <c r="FF147" s="119"/>
      <c r="FG147" s="119"/>
      <c r="FH147" s="119"/>
      <c r="FI147" s="119"/>
      <c r="FJ147" s="119"/>
      <c r="FK147" s="119"/>
      <c r="FL147" s="119"/>
      <c r="FM147" s="119"/>
      <c r="FN147" s="119"/>
      <c r="FO147" s="119"/>
      <c r="FP147" s="119"/>
      <c r="FQ147" s="119"/>
      <c r="FR147" s="119"/>
      <c r="FS147" s="119"/>
      <c r="FT147" s="119"/>
      <c r="FU147" s="119"/>
      <c r="FV147" s="119"/>
      <c r="FW147" s="119"/>
      <c r="FX147" s="119"/>
      <c r="FY147" s="119"/>
      <c r="FZ147" s="119"/>
      <c r="GA147" s="119"/>
      <c r="GB147" s="136"/>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394"/>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394"/>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394"/>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394"/>
      <c r="JZ147" s="1"/>
      <c r="KA147" s="1"/>
      <c r="KB147" s="1"/>
      <c r="KC147" s="1"/>
      <c r="KD147" s="1"/>
      <c r="KE147" s="1"/>
      <c r="KF147" s="1"/>
      <c r="KG147" s="1"/>
      <c r="KH147" s="1"/>
      <c r="KI147" s="1"/>
      <c r="KJ147" s="1"/>
      <c r="KK147" s="1"/>
      <c r="KL147" s="1"/>
      <c r="KM147" s="1"/>
      <c r="KN147" s="1"/>
      <c r="KO147" s="1"/>
      <c r="KP147" s="1"/>
      <c r="KQ147" s="1"/>
      <c r="KR147" s="1"/>
      <c r="KS147" s="914"/>
      <c r="KT147" s="914"/>
      <c r="KU147" s="914"/>
      <c r="KV147" s="914"/>
      <c r="KW147" s="914"/>
      <c r="KX147" s="913"/>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394"/>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914"/>
      <c r="PM147" s="914"/>
      <c r="PN147" s="914"/>
      <c r="PO147" s="914"/>
      <c r="PP147" s="914"/>
      <c r="PQ147" s="913"/>
      <c r="PR147" s="1"/>
      <c r="PS147" s="1"/>
      <c r="PT147" s="1"/>
      <c r="PU147" s="1"/>
      <c r="PV147" s="1"/>
      <c r="PW147" s="1"/>
      <c r="PX147" s="1"/>
      <c r="PY147" s="1"/>
      <c r="PZ147" s="1"/>
      <c r="QA147" s="1"/>
      <c r="QB147" s="1"/>
      <c r="QC147" s="1"/>
      <c r="QD147" s="1"/>
      <c r="QE147" s="1"/>
      <c r="QF147" s="394"/>
      <c r="QG147" s="835"/>
      <c r="QH147" s="835"/>
      <c r="QI147" s="835"/>
      <c r="QJ147" s="835"/>
      <c r="QK147" s="835"/>
      <c r="QL147" s="835"/>
      <c r="QM147" s="835"/>
      <c r="QN147" s="835"/>
      <c r="QO147" s="835"/>
      <c r="QP147" s="835"/>
      <c r="QQ147" s="835"/>
      <c r="QR147" s="835"/>
      <c r="QS147" s="835"/>
      <c r="QT147" s="835"/>
      <c r="QU147" s="835"/>
      <c r="QV147" s="835"/>
      <c r="QW147" s="835"/>
      <c r="QX147" s="835"/>
      <c r="QY147" s="835"/>
      <c r="QZ147" s="835"/>
      <c r="RA147" s="394"/>
      <c r="RB147" s="1"/>
      <c r="RC147" s="1"/>
      <c r="RD147" s="1"/>
      <c r="RE147" s="1"/>
      <c r="RF147" s="1"/>
      <c r="RG147" s="1"/>
      <c r="RH147" s="1"/>
      <c r="RI147" s="1"/>
      <c r="RJ147" s="1"/>
      <c r="RK147" s="1"/>
      <c r="RL147" s="1"/>
      <c r="RM147" s="1"/>
      <c r="RN147" s="1"/>
      <c r="RO147" s="1"/>
      <c r="RP147" s="1"/>
      <c r="RQ147" s="1"/>
      <c r="RR147" s="1"/>
      <c r="RS147" s="1"/>
      <c r="RT147" s="1"/>
      <c r="RU147" s="1"/>
      <c r="RV147" s="394"/>
      <c r="RW147" s="1"/>
      <c r="RX147" s="1"/>
      <c r="RY147" s="1"/>
      <c r="RZ147" s="1"/>
      <c r="SA147" s="1"/>
      <c r="SB147" s="1"/>
      <c r="SC147" s="1"/>
      <c r="SD147" s="1"/>
      <c r="SE147" s="1"/>
      <c r="SF147" s="1"/>
      <c r="SG147" s="1"/>
      <c r="SH147" s="1"/>
      <c r="SI147" s="1"/>
      <c r="SJ147" s="1"/>
      <c r="SK147" s="1"/>
      <c r="SL147" s="1"/>
      <c r="SM147" s="1"/>
      <c r="SN147" s="1"/>
      <c r="SO147" s="1"/>
      <c r="SP147" s="1"/>
      <c r="SQ147" s="394"/>
      <c r="SR147" s="1"/>
      <c r="SS147" s="1"/>
      <c r="ST147" s="1"/>
      <c r="SU147" s="1"/>
      <c r="SV147" s="1"/>
      <c r="SW147" s="1"/>
      <c r="SX147" s="1"/>
      <c r="SY147" s="1"/>
      <c r="SZ147" s="1"/>
      <c r="TA147" s="1"/>
      <c r="TB147" s="1"/>
      <c r="TC147" s="1"/>
      <c r="TD147" s="1"/>
      <c r="TE147" s="1"/>
      <c r="TF147" s="1"/>
      <c r="TG147" s="1"/>
      <c r="TH147" s="1"/>
      <c r="TI147" s="1"/>
      <c r="TJ147" s="1"/>
      <c r="TK147" s="1"/>
      <c r="TL147" s="394"/>
      <c r="TM147" s="1"/>
      <c r="TN147" s="1"/>
      <c r="TO147" s="1"/>
      <c r="TP147" s="1"/>
      <c r="TQ147" s="394"/>
      <c r="TR147" s="1"/>
      <c r="TS147" s="1"/>
      <c r="TT147" s="1"/>
      <c r="TV147" s="394"/>
      <c r="UA147" s="394"/>
      <c r="UF147" s="394"/>
      <c r="UK147" s="394"/>
      <c r="UP147" s="394"/>
      <c r="UU147" s="394"/>
      <c r="UZ147" s="394"/>
      <c r="VE147" s="394"/>
      <c r="VJ147" s="394"/>
      <c r="VO147" s="394"/>
      <c r="VT147" s="394"/>
      <c r="VY147" s="394"/>
      <c r="WD147" s="394"/>
      <c r="WI147" s="394"/>
      <c r="XL147" s="3"/>
      <c r="XM147" s="394"/>
      <c r="ZA147" s="394"/>
      <c r="AAK147" s="394"/>
      <c r="AAW147" s="394"/>
      <c r="ABL147" s="913"/>
      <c r="ABT147" s="913"/>
      <c r="ACF147" s="913"/>
      <c r="ACZ147" s="913"/>
      <c r="ADO147" s="914"/>
      <c r="ADP147" s="914"/>
      <c r="ADQ147" s="913"/>
      <c r="ADR147" s="913"/>
      <c r="ADS147" s="913"/>
      <c r="ADT147" s="913"/>
      <c r="AEH147" s="914"/>
      <c r="AEI147" s="914"/>
      <c r="AEJ147" s="913"/>
      <c r="AEK147" s="913"/>
      <c r="AEL147" s="913"/>
      <c r="AEM147" s="913"/>
      <c r="AEN147" s="913"/>
      <c r="AEQ147" s="3"/>
      <c r="AER147" s="3"/>
      <c r="AFS147" s="873"/>
      <c r="AFT147" s="873"/>
      <c r="AFU147" s="872"/>
      <c r="AFV147" s="872"/>
      <c r="AFW147" s="872"/>
      <c r="AFX147" s="913"/>
      <c r="AGG147" s="914"/>
      <c r="AGH147" s="914"/>
      <c r="AGI147" s="914"/>
      <c r="AGJ147" s="914"/>
      <c r="AGK147" s="914"/>
      <c r="AGL147" s="914"/>
      <c r="AGM147" s="913"/>
      <c r="AHB147" s="913"/>
      <c r="AHN147" s="913"/>
      <c r="AHO147" s="914"/>
      <c r="AHP147" s="914"/>
      <c r="AHQ147" s="914"/>
      <c r="AHR147" s="1155"/>
      <c r="AHS147" s="1155"/>
      <c r="AHT147" s="1051"/>
      <c r="AHZ147" s="913"/>
      <c r="AIF147" s="913"/>
      <c r="AIJ147" s="464"/>
      <c r="AIK147" s="464"/>
      <c r="AIL147" s="913"/>
      <c r="AIQ147" s="913"/>
      <c r="AIS147" s="387"/>
      <c r="AIT147" s="387"/>
      <c r="AIU147" s="387"/>
      <c r="AJI147" s="913"/>
      <c r="AJK147" s="364"/>
      <c r="AJL147" s="364"/>
      <c r="AJM147" s="364"/>
      <c r="AKA147" s="913"/>
      <c r="AKC147" s="364"/>
      <c r="AKD147" s="364"/>
      <c r="AKE147" s="364"/>
      <c r="AKS147" s="913"/>
      <c r="AKX147" s="913"/>
      <c r="ALC147" s="913"/>
      <c r="ALH147" s="913"/>
      <c r="ALM147" s="913"/>
      <c r="ALR147" s="913"/>
      <c r="ALW147" s="913"/>
      <c r="AMB147" s="913"/>
      <c r="AMG147" s="913"/>
      <c r="AML147" s="913"/>
      <c r="AMS147" s="913"/>
      <c r="AMZ147" s="913"/>
      <c r="ANG147" s="913"/>
      <c r="ANV147" s="913"/>
      <c r="AOK147" s="913"/>
      <c r="API147" s="914"/>
      <c r="APJ147" s="914"/>
      <c r="APK147" s="914"/>
      <c r="APL147" s="914"/>
      <c r="APM147" s="914"/>
      <c r="APN147" s="914"/>
      <c r="APO147" s="913"/>
      <c r="APW147" s="913"/>
      <c r="AQE147" s="913"/>
      <c r="AQM147" s="913"/>
      <c r="AQU147" s="913"/>
      <c r="ARG147" s="913"/>
      <c r="ARS147" s="913"/>
      <c r="ASU147" s="913"/>
      <c r="ATW147" s="913"/>
      <c r="AUQ147" s="913"/>
      <c r="AVK147" s="913"/>
      <c r="AWE147" s="913"/>
      <c r="AWY147" s="913"/>
      <c r="AXF147" s="913"/>
      <c r="AXM147" s="913"/>
      <c r="AXT147" s="913"/>
    </row>
    <row r="148" spans="1:1021 1026:1320" s="2" customFormat="1" ht="14.25" x14ac:dyDescent="0.2">
      <c r="A148" s="1"/>
      <c r="B148"/>
      <c r="C148" s="975"/>
      <c r="D148" s="1"/>
      <c r="E148" s="1"/>
      <c r="F148" s="21"/>
      <c r="G148" s="21"/>
      <c r="H148" s="21"/>
      <c r="I148" s="1"/>
      <c r="J148" s="1"/>
      <c r="K148" s="21"/>
      <c r="L148" s="21"/>
      <c r="M148" s="21"/>
      <c r="N148" s="1"/>
      <c r="O148" s="1"/>
      <c r="P148" s="21"/>
      <c r="Q148" s="21"/>
      <c r="R148" s="21"/>
      <c r="S148" s="1"/>
      <c r="T148" s="1"/>
      <c r="U148" s="21"/>
      <c r="V148" s="21"/>
      <c r="W148" s="21"/>
      <c r="X148" s="1"/>
      <c r="Y148" s="1"/>
      <c r="Z148" s="21"/>
      <c r="AA148" s="21"/>
      <c r="AB148" s="21"/>
      <c r="AC148" s="1"/>
      <c r="AD148" s="1"/>
      <c r="AE148" s="21"/>
      <c r="AF148" s="21"/>
      <c r="AG148" s="21"/>
      <c r="AH148" s="1"/>
      <c r="AI148" s="1"/>
      <c r="AJ148" s="21"/>
      <c r="AK148" s="21"/>
      <c r="AL148" s="750"/>
      <c r="AM148" s="1"/>
      <c r="AN148" s="1"/>
      <c r="AO148" s="1"/>
      <c r="AP148" s="1"/>
      <c r="AQ148" s="1"/>
      <c r="AR148" s="297"/>
      <c r="AS148" s="1"/>
      <c r="AT148" s="1"/>
      <c r="AU148" s="1"/>
      <c r="AV148" s="1"/>
      <c r="AW148" s="1"/>
      <c r="AX148" s="297"/>
      <c r="AY148" s="1"/>
      <c r="AZ148" s="1"/>
      <c r="BA148" s="1"/>
      <c r="BB148" s="1"/>
      <c r="BC148" s="1"/>
      <c r="BD148" s="297"/>
      <c r="BE148" s="1"/>
      <c r="BF148" s="1"/>
      <c r="BG148" s="1"/>
      <c r="BH148" s="1"/>
      <c r="BI148" s="1"/>
      <c r="BJ148" s="297"/>
      <c r="BK148" s="1"/>
      <c r="BL148" s="1"/>
      <c r="BM148" s="1"/>
      <c r="BN148" s="1"/>
      <c r="BO148" s="1"/>
      <c r="BP148" s="297"/>
      <c r="BQ148" s="1"/>
      <c r="BR148" s="1"/>
      <c r="BS148" s="1"/>
      <c r="BT148" s="1"/>
      <c r="BU148" s="1"/>
      <c r="BV148" s="297"/>
      <c r="BW148" s="1"/>
      <c r="BX148" s="1"/>
      <c r="BY148" s="1"/>
      <c r="BZ148" s="1"/>
      <c r="CA148" s="298"/>
      <c r="CB148" s="394"/>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394"/>
      <c r="DC148" s="119"/>
      <c r="DD148" s="119"/>
      <c r="DE148" s="119"/>
      <c r="DF148" s="119"/>
      <c r="DG148" s="119"/>
      <c r="DH148" s="119"/>
      <c r="DI148" s="119"/>
      <c r="DJ148" s="119"/>
      <c r="DK148" s="119"/>
      <c r="DL148" s="119"/>
      <c r="DM148" s="119"/>
      <c r="DN148" s="119"/>
      <c r="DO148" s="119"/>
      <c r="DP148" s="119"/>
      <c r="DQ148" s="119"/>
      <c r="DR148" s="119"/>
      <c r="DS148" s="119"/>
      <c r="DT148" s="119"/>
      <c r="DU148" s="119"/>
      <c r="DV148" s="119"/>
      <c r="DW148" s="119"/>
      <c r="DX148" s="119"/>
      <c r="DY148" s="119"/>
      <c r="DZ148" s="119"/>
      <c r="EA148" s="119"/>
      <c r="EB148" s="136"/>
      <c r="EC148" s="119"/>
      <c r="ED148" s="119"/>
      <c r="EE148" s="119"/>
      <c r="EF148" s="119"/>
      <c r="EG148" s="119"/>
      <c r="EH148" s="119"/>
      <c r="EI148" s="119"/>
      <c r="EJ148" s="119"/>
      <c r="EK148" s="119"/>
      <c r="EL148" s="119"/>
      <c r="EM148" s="119"/>
      <c r="EN148" s="119"/>
      <c r="EO148" s="119"/>
      <c r="EP148" s="119"/>
      <c r="EQ148" s="119"/>
      <c r="ER148" s="119"/>
      <c r="ES148" s="119"/>
      <c r="ET148" s="119"/>
      <c r="EU148" s="119"/>
      <c r="EV148" s="119"/>
      <c r="EW148" s="119"/>
      <c r="EX148" s="119"/>
      <c r="EY148" s="119"/>
      <c r="EZ148" s="119"/>
      <c r="FA148" s="119"/>
      <c r="FB148" s="136"/>
      <c r="FC148" s="119"/>
      <c r="FD148" s="119"/>
      <c r="FE148" s="119"/>
      <c r="FF148" s="119"/>
      <c r="FG148" s="119"/>
      <c r="FH148" s="119"/>
      <c r="FI148" s="119"/>
      <c r="FJ148" s="119"/>
      <c r="FK148" s="119"/>
      <c r="FL148" s="119"/>
      <c r="FM148" s="119"/>
      <c r="FN148" s="119"/>
      <c r="FO148" s="119"/>
      <c r="FP148" s="119"/>
      <c r="FQ148" s="119"/>
      <c r="FR148" s="119"/>
      <c r="FS148" s="119"/>
      <c r="FT148" s="119"/>
      <c r="FU148" s="119"/>
      <c r="FV148" s="119"/>
      <c r="FW148" s="119"/>
      <c r="FX148" s="119"/>
      <c r="FY148" s="119"/>
      <c r="FZ148" s="119"/>
      <c r="GA148" s="119"/>
      <c r="GB148" s="136"/>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394"/>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394"/>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394"/>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394"/>
      <c r="JZ148" s="1"/>
      <c r="KA148" s="1"/>
      <c r="KB148" s="1"/>
      <c r="KC148" s="1"/>
      <c r="KD148" s="1"/>
      <c r="KE148" s="1"/>
      <c r="KF148" s="1"/>
      <c r="KG148" s="1"/>
      <c r="KH148" s="1"/>
      <c r="KI148" s="1"/>
      <c r="KJ148" s="1"/>
      <c r="KK148" s="1"/>
      <c r="KL148" s="1"/>
      <c r="KM148" s="1"/>
      <c r="KN148" s="1"/>
      <c r="KO148" s="1"/>
      <c r="KP148" s="1"/>
      <c r="KQ148" s="1"/>
      <c r="KR148" s="1"/>
      <c r="KS148" s="914"/>
      <c r="KT148" s="914"/>
      <c r="KU148" s="914"/>
      <c r="KV148" s="914"/>
      <c r="KW148" s="914"/>
      <c r="KX148" s="913"/>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394"/>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914"/>
      <c r="PM148" s="914"/>
      <c r="PN148" s="914"/>
      <c r="PO148" s="914"/>
      <c r="PP148" s="914"/>
      <c r="PQ148" s="913"/>
      <c r="PR148" s="1"/>
      <c r="PS148" s="1"/>
      <c r="PT148" s="1"/>
      <c r="PU148" s="1"/>
      <c r="PV148" s="1"/>
      <c r="PW148" s="1"/>
      <c r="PX148" s="1"/>
      <c r="PY148" s="1"/>
      <c r="PZ148" s="1"/>
      <c r="QA148" s="1"/>
      <c r="QB148" s="1"/>
      <c r="QC148" s="1"/>
      <c r="QD148" s="1"/>
      <c r="QE148" s="1"/>
      <c r="QF148" s="394"/>
      <c r="QG148" s="835"/>
      <c r="QH148" s="835"/>
      <c r="QI148" s="835"/>
      <c r="QJ148" s="835"/>
      <c r="QK148" s="835"/>
      <c r="QL148" s="835"/>
      <c r="QM148" s="835"/>
      <c r="QN148" s="835"/>
      <c r="QO148" s="835"/>
      <c r="QP148" s="835"/>
      <c r="QQ148" s="835"/>
      <c r="QR148" s="835"/>
      <c r="QS148" s="835"/>
      <c r="QT148" s="835"/>
      <c r="QU148" s="835"/>
      <c r="QV148" s="835"/>
      <c r="QW148" s="835"/>
      <c r="QX148" s="835"/>
      <c r="QY148" s="835"/>
      <c r="QZ148" s="835"/>
      <c r="RA148" s="394"/>
      <c r="RB148" s="1"/>
      <c r="RC148" s="1"/>
      <c r="RD148" s="1"/>
      <c r="RE148" s="1"/>
      <c r="RF148" s="1"/>
      <c r="RG148" s="1"/>
      <c r="RH148" s="1"/>
      <c r="RI148" s="1"/>
      <c r="RJ148" s="1"/>
      <c r="RK148" s="1"/>
      <c r="RL148" s="1"/>
      <c r="RM148" s="1"/>
      <c r="RN148" s="1"/>
      <c r="RO148" s="1"/>
      <c r="RP148" s="1"/>
      <c r="RQ148" s="1"/>
      <c r="RR148" s="1"/>
      <c r="RS148" s="1"/>
      <c r="RT148" s="1"/>
      <c r="RU148" s="1"/>
      <c r="RV148" s="394"/>
      <c r="RW148" s="1"/>
      <c r="RX148" s="1"/>
      <c r="RY148" s="1"/>
      <c r="RZ148" s="1"/>
      <c r="SA148" s="1"/>
      <c r="SB148" s="1"/>
      <c r="SC148" s="1"/>
      <c r="SD148" s="1"/>
      <c r="SE148" s="1"/>
      <c r="SF148" s="1"/>
      <c r="SG148" s="1"/>
      <c r="SH148" s="1"/>
      <c r="SI148" s="1"/>
      <c r="SJ148" s="1"/>
      <c r="SK148" s="1"/>
      <c r="SL148" s="1"/>
      <c r="SM148" s="1"/>
      <c r="SN148" s="1"/>
      <c r="SO148" s="1"/>
      <c r="SP148" s="1"/>
      <c r="SQ148" s="394"/>
      <c r="SR148" s="1"/>
      <c r="SS148" s="1"/>
      <c r="ST148" s="1"/>
      <c r="SU148" s="1"/>
      <c r="SV148" s="1"/>
      <c r="SW148" s="1"/>
      <c r="SX148" s="1"/>
      <c r="SY148" s="1"/>
      <c r="SZ148" s="1"/>
      <c r="TA148" s="1"/>
      <c r="TB148" s="1"/>
      <c r="TC148" s="1"/>
      <c r="TD148" s="1"/>
      <c r="TE148" s="1"/>
      <c r="TF148" s="1"/>
      <c r="TG148" s="1"/>
      <c r="TH148" s="1"/>
      <c r="TI148" s="1"/>
      <c r="TJ148" s="1"/>
      <c r="TK148" s="1"/>
      <c r="TL148" s="394"/>
      <c r="TM148" s="1"/>
      <c r="TN148" s="1"/>
      <c r="TO148" s="1"/>
      <c r="TP148" s="1"/>
      <c r="TQ148" s="394"/>
      <c r="TR148" s="1"/>
      <c r="TS148" s="1"/>
      <c r="TT148" s="1"/>
      <c r="TV148" s="394"/>
      <c r="UA148" s="394"/>
      <c r="UF148" s="394"/>
      <c r="UK148" s="394"/>
      <c r="UP148" s="394"/>
      <c r="UU148" s="394"/>
      <c r="UZ148" s="394"/>
      <c r="VE148" s="394"/>
      <c r="VJ148" s="394"/>
      <c r="VO148" s="394"/>
      <c r="VT148" s="394"/>
      <c r="VY148" s="394"/>
      <c r="WD148" s="394"/>
      <c r="WI148" s="394"/>
      <c r="XL148" s="3"/>
      <c r="XM148" s="394"/>
      <c r="ZA148" s="394"/>
      <c r="AAK148" s="394"/>
      <c r="AAW148" s="394"/>
      <c r="ABL148" s="913"/>
      <c r="ABT148" s="913"/>
      <c r="ACF148" s="913"/>
      <c r="ACZ148" s="913"/>
      <c r="ADO148" s="914"/>
      <c r="ADP148" s="914"/>
      <c r="ADQ148" s="913"/>
      <c r="ADR148" s="913"/>
      <c r="ADS148" s="913"/>
      <c r="ADT148" s="913"/>
      <c r="AEH148" s="914"/>
      <c r="AEI148" s="914"/>
      <c r="AEJ148" s="913"/>
      <c r="AEK148" s="913"/>
      <c r="AEL148" s="913"/>
      <c r="AEM148" s="913"/>
      <c r="AEN148" s="913"/>
      <c r="AEQ148" s="3"/>
      <c r="AER148" s="3"/>
      <c r="AFS148" s="873"/>
      <c r="AFT148" s="873"/>
      <c r="AFU148" s="872"/>
      <c r="AFV148" s="872"/>
      <c r="AFW148" s="872"/>
      <c r="AFX148" s="913"/>
      <c r="AGG148" s="914"/>
      <c r="AGH148" s="914"/>
      <c r="AGI148" s="914"/>
      <c r="AGJ148" s="914"/>
      <c r="AGK148" s="914"/>
      <c r="AGL148" s="914"/>
      <c r="AGM148" s="913"/>
      <c r="AHB148" s="913"/>
      <c r="AHN148" s="913"/>
      <c r="AHO148" s="914"/>
      <c r="AHP148" s="914"/>
      <c r="AHQ148" s="914"/>
      <c r="AHR148" s="1155"/>
      <c r="AHS148" s="1155"/>
      <c r="AHT148" s="1051"/>
      <c r="AHZ148" s="913"/>
      <c r="AIF148" s="913"/>
      <c r="AIJ148" s="464"/>
      <c r="AIK148" s="464"/>
      <c r="AIL148" s="913"/>
      <c r="AIQ148" s="913"/>
      <c r="AIS148" s="387"/>
      <c r="AIT148" s="387"/>
      <c r="AIU148" s="387"/>
      <c r="AJI148" s="913"/>
      <c r="AJK148" s="364"/>
      <c r="AJL148" s="364"/>
      <c r="AJM148" s="364"/>
      <c r="AKA148" s="913"/>
      <c r="AKC148" s="364"/>
      <c r="AKD148" s="364"/>
      <c r="AKE148" s="364"/>
      <c r="AKS148" s="913"/>
      <c r="AKX148" s="913"/>
      <c r="ALC148" s="913"/>
      <c r="ALH148" s="913"/>
      <c r="ALM148" s="913"/>
      <c r="ALR148" s="913"/>
      <c r="ALW148" s="913"/>
      <c r="AMB148" s="913"/>
      <c r="AMG148" s="913"/>
      <c r="AML148" s="913"/>
      <c r="AMS148" s="913"/>
      <c r="AMZ148" s="913"/>
      <c r="ANG148" s="913"/>
      <c r="ANV148" s="913"/>
      <c r="AOK148" s="913"/>
      <c r="API148" s="914"/>
      <c r="APJ148" s="914"/>
      <c r="APK148" s="914"/>
      <c r="APL148" s="914"/>
      <c r="APM148" s="914"/>
      <c r="APN148" s="914"/>
      <c r="APO148" s="913"/>
      <c r="APW148" s="913"/>
      <c r="AQE148" s="913"/>
      <c r="AQM148" s="913"/>
      <c r="AQU148" s="913"/>
      <c r="ARG148" s="913"/>
      <c r="ARS148" s="913"/>
      <c r="ASU148" s="913"/>
      <c r="ATW148" s="913"/>
      <c r="AUQ148" s="913"/>
      <c r="AVK148" s="913"/>
      <c r="AWE148" s="913"/>
      <c r="AWY148" s="913"/>
      <c r="AXF148" s="913"/>
      <c r="AXM148" s="913"/>
      <c r="AXT148" s="913"/>
    </row>
    <row r="149" spans="1:1021 1026:1320" s="2" customFormat="1" ht="14.25" x14ac:dyDescent="0.2">
      <c r="A149" s="1"/>
      <c r="B149"/>
      <c r="C149" s="975"/>
      <c r="D149" s="1"/>
      <c r="E149" s="1"/>
      <c r="F149" s="21"/>
      <c r="G149" s="21"/>
      <c r="H149" s="21"/>
      <c r="I149" s="1"/>
      <c r="J149" s="1"/>
      <c r="K149" s="21"/>
      <c r="L149" s="21"/>
      <c r="M149" s="21"/>
      <c r="N149" s="1"/>
      <c r="O149" s="1"/>
      <c r="P149" s="21"/>
      <c r="Q149" s="21"/>
      <c r="R149" s="21"/>
      <c r="S149" s="1"/>
      <c r="T149" s="1"/>
      <c r="U149" s="21"/>
      <c r="V149" s="21"/>
      <c r="W149" s="21"/>
      <c r="X149" s="1"/>
      <c r="Y149" s="1"/>
      <c r="Z149" s="21"/>
      <c r="AA149" s="21"/>
      <c r="AB149" s="21"/>
      <c r="AC149" s="1"/>
      <c r="AD149" s="1"/>
      <c r="AE149" s="21"/>
      <c r="AF149" s="21"/>
      <c r="AG149" s="21"/>
      <c r="AH149" s="1"/>
      <c r="AI149" s="1"/>
      <c r="AJ149" s="21"/>
      <c r="AK149" s="21"/>
      <c r="AL149" s="750"/>
      <c r="AM149" s="1"/>
      <c r="AN149" s="1"/>
      <c r="AO149" s="1"/>
      <c r="AP149" s="1"/>
      <c r="AQ149" s="1"/>
      <c r="AR149" s="297"/>
      <c r="AS149" s="1"/>
      <c r="AT149" s="1"/>
      <c r="AU149" s="1"/>
      <c r="AV149" s="1"/>
      <c r="AW149" s="1"/>
      <c r="AX149" s="297"/>
      <c r="AY149" s="1"/>
      <c r="AZ149" s="1"/>
      <c r="BA149" s="1"/>
      <c r="BB149" s="1"/>
      <c r="BC149" s="1"/>
      <c r="BD149" s="297"/>
      <c r="BE149" s="1"/>
      <c r="BF149" s="1"/>
      <c r="BG149" s="1"/>
      <c r="BH149" s="1"/>
      <c r="BI149" s="1"/>
      <c r="BJ149" s="297"/>
      <c r="BK149" s="1"/>
      <c r="BL149" s="1"/>
      <c r="BM149" s="1"/>
      <c r="BN149" s="1"/>
      <c r="BO149" s="1"/>
      <c r="BP149" s="297"/>
      <c r="BQ149" s="1"/>
      <c r="BR149" s="1"/>
      <c r="BS149" s="1"/>
      <c r="BT149" s="1"/>
      <c r="BU149" s="1"/>
      <c r="BV149" s="297"/>
      <c r="BW149" s="1"/>
      <c r="BX149" s="1"/>
      <c r="BY149" s="1"/>
      <c r="BZ149" s="1"/>
      <c r="CA149" s="298"/>
      <c r="CB149" s="394"/>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394"/>
      <c r="DC149" s="119"/>
      <c r="DD149" s="119"/>
      <c r="DE149" s="119"/>
      <c r="DF149" s="119"/>
      <c r="DG149" s="119"/>
      <c r="DH149" s="119"/>
      <c r="DI149" s="119"/>
      <c r="DJ149" s="119"/>
      <c r="DK149" s="119"/>
      <c r="DL149" s="119"/>
      <c r="DM149" s="119"/>
      <c r="DN149" s="119"/>
      <c r="DO149" s="119"/>
      <c r="DP149" s="119"/>
      <c r="DQ149" s="119"/>
      <c r="DR149" s="119"/>
      <c r="DS149" s="119"/>
      <c r="DT149" s="119"/>
      <c r="DU149" s="119"/>
      <c r="DV149" s="119"/>
      <c r="DW149" s="119"/>
      <c r="DX149" s="119"/>
      <c r="DY149" s="119"/>
      <c r="DZ149" s="119"/>
      <c r="EA149" s="119"/>
      <c r="EB149" s="136"/>
      <c r="EC149" s="119"/>
      <c r="ED149" s="119"/>
      <c r="EE149" s="119"/>
      <c r="EF149" s="119"/>
      <c r="EG149" s="119"/>
      <c r="EH149" s="119"/>
      <c r="EI149" s="119"/>
      <c r="EJ149" s="119"/>
      <c r="EK149" s="119"/>
      <c r="EL149" s="119"/>
      <c r="EM149" s="119"/>
      <c r="EN149" s="119"/>
      <c r="EO149" s="119"/>
      <c r="EP149" s="119"/>
      <c r="EQ149" s="119"/>
      <c r="ER149" s="119"/>
      <c r="ES149" s="119"/>
      <c r="ET149" s="119"/>
      <c r="EU149" s="119"/>
      <c r="EV149" s="119"/>
      <c r="EW149" s="119"/>
      <c r="EX149" s="119"/>
      <c r="EY149" s="119"/>
      <c r="EZ149" s="119"/>
      <c r="FA149" s="119"/>
      <c r="FB149" s="136"/>
      <c r="FC149" s="119"/>
      <c r="FD149" s="119"/>
      <c r="FE149" s="119"/>
      <c r="FF149" s="119"/>
      <c r="FG149" s="119"/>
      <c r="FH149" s="119"/>
      <c r="FI149" s="119"/>
      <c r="FJ149" s="119"/>
      <c r="FK149" s="119"/>
      <c r="FL149" s="119"/>
      <c r="FM149" s="119"/>
      <c r="FN149" s="119"/>
      <c r="FO149" s="119"/>
      <c r="FP149" s="119"/>
      <c r="FQ149" s="119"/>
      <c r="FR149" s="119"/>
      <c r="FS149" s="119"/>
      <c r="FT149" s="119"/>
      <c r="FU149" s="119"/>
      <c r="FV149" s="119"/>
      <c r="FW149" s="119"/>
      <c r="FX149" s="119"/>
      <c r="FY149" s="119"/>
      <c r="FZ149" s="119"/>
      <c r="GA149" s="119"/>
      <c r="GB149" s="136"/>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394"/>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394"/>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394"/>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394"/>
      <c r="JZ149" s="1"/>
      <c r="KA149" s="1"/>
      <c r="KB149" s="1"/>
      <c r="KC149" s="1"/>
      <c r="KD149" s="1"/>
      <c r="KE149" s="1"/>
      <c r="KF149" s="1"/>
      <c r="KG149" s="1"/>
      <c r="KH149" s="1"/>
      <c r="KI149" s="1"/>
      <c r="KJ149" s="1"/>
      <c r="KK149" s="1"/>
      <c r="KL149" s="1"/>
      <c r="KM149" s="1"/>
      <c r="KN149" s="1"/>
      <c r="KO149" s="1"/>
      <c r="KP149" s="1"/>
      <c r="KQ149" s="1"/>
      <c r="KR149" s="1"/>
      <c r="KS149" s="914"/>
      <c r="KT149" s="914"/>
      <c r="KU149" s="914"/>
      <c r="KV149" s="914"/>
      <c r="KW149" s="914"/>
      <c r="KX149" s="913"/>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394"/>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914"/>
      <c r="PM149" s="914"/>
      <c r="PN149" s="914"/>
      <c r="PO149" s="914"/>
      <c r="PP149" s="914"/>
      <c r="PQ149" s="913"/>
      <c r="PR149" s="1"/>
      <c r="PS149" s="1"/>
      <c r="PT149" s="1"/>
      <c r="PU149" s="1"/>
      <c r="PV149" s="1"/>
      <c r="PW149" s="1"/>
      <c r="PX149" s="1"/>
      <c r="PY149" s="1"/>
      <c r="PZ149" s="1"/>
      <c r="QA149" s="1"/>
      <c r="QB149" s="1"/>
      <c r="QC149" s="1"/>
      <c r="QD149" s="1"/>
      <c r="QE149" s="1"/>
      <c r="QF149" s="394"/>
      <c r="QG149" s="835"/>
      <c r="QH149" s="835"/>
      <c r="QI149" s="835"/>
      <c r="QJ149" s="835"/>
      <c r="QK149" s="835"/>
      <c r="QL149" s="835"/>
      <c r="QM149" s="835"/>
      <c r="QN149" s="835"/>
      <c r="QO149" s="835"/>
      <c r="QP149" s="835"/>
      <c r="QQ149" s="835"/>
      <c r="QR149" s="835"/>
      <c r="QS149" s="835"/>
      <c r="QT149" s="835"/>
      <c r="QU149" s="835"/>
      <c r="QV149" s="835"/>
      <c r="QW149" s="835"/>
      <c r="QX149" s="835"/>
      <c r="QY149" s="835"/>
      <c r="QZ149" s="835"/>
      <c r="RA149" s="394"/>
      <c r="RB149" s="1"/>
      <c r="RC149" s="1"/>
      <c r="RD149" s="1"/>
      <c r="RE149" s="1"/>
      <c r="RF149" s="1"/>
      <c r="RG149" s="1"/>
      <c r="RH149" s="1"/>
      <c r="RI149" s="1"/>
      <c r="RJ149" s="1"/>
      <c r="RK149" s="1"/>
      <c r="RL149" s="1"/>
      <c r="RM149" s="1"/>
      <c r="RN149" s="1"/>
      <c r="RO149" s="1"/>
      <c r="RP149" s="1"/>
      <c r="RQ149" s="1"/>
      <c r="RR149" s="1"/>
      <c r="RS149" s="1"/>
      <c r="RT149" s="1"/>
      <c r="RU149" s="1"/>
      <c r="RV149" s="394"/>
      <c r="RW149" s="1"/>
      <c r="RX149" s="1"/>
      <c r="RY149" s="1"/>
      <c r="RZ149" s="1"/>
      <c r="SA149" s="1"/>
      <c r="SB149" s="1"/>
      <c r="SC149" s="1"/>
      <c r="SD149" s="1"/>
      <c r="SE149" s="1"/>
      <c r="SF149" s="1"/>
      <c r="SG149" s="1"/>
      <c r="SH149" s="1"/>
      <c r="SI149" s="1"/>
      <c r="SJ149" s="1"/>
      <c r="SK149" s="1"/>
      <c r="SL149" s="1"/>
      <c r="SM149" s="1"/>
      <c r="SN149" s="1"/>
      <c r="SO149" s="1"/>
      <c r="SP149" s="1"/>
      <c r="SQ149" s="394"/>
      <c r="SR149" s="1"/>
      <c r="SS149" s="1"/>
      <c r="ST149" s="1"/>
      <c r="SU149" s="1"/>
      <c r="SV149" s="1"/>
      <c r="SW149" s="1"/>
      <c r="SX149" s="1"/>
      <c r="SY149" s="1"/>
      <c r="SZ149" s="1"/>
      <c r="TA149" s="1"/>
      <c r="TB149" s="1"/>
      <c r="TC149" s="1"/>
      <c r="TD149" s="1"/>
      <c r="TE149" s="1"/>
      <c r="TF149" s="1"/>
      <c r="TG149" s="1"/>
      <c r="TH149" s="1"/>
      <c r="TI149" s="1"/>
      <c r="TJ149" s="1"/>
      <c r="TK149" s="1"/>
      <c r="TL149" s="394"/>
      <c r="TM149" s="1"/>
      <c r="TN149" s="1"/>
      <c r="TO149" s="1"/>
      <c r="TP149" s="1"/>
      <c r="TQ149" s="394"/>
      <c r="TR149" s="1"/>
      <c r="TS149" s="1"/>
      <c r="TT149" s="1"/>
      <c r="TV149" s="394"/>
      <c r="UA149" s="394"/>
      <c r="UF149" s="394"/>
      <c r="UK149" s="394"/>
      <c r="UP149" s="394"/>
      <c r="UU149" s="394"/>
      <c r="UZ149" s="394"/>
      <c r="VE149" s="394"/>
      <c r="VJ149" s="394"/>
      <c r="VO149" s="394"/>
      <c r="VT149" s="394"/>
      <c r="VY149" s="394"/>
      <c r="WD149" s="394"/>
      <c r="WI149" s="394"/>
      <c r="XL149" s="3"/>
      <c r="XM149" s="394"/>
      <c r="ZA149" s="394"/>
      <c r="AAK149" s="394"/>
      <c r="AAW149" s="394"/>
      <c r="ABL149" s="913"/>
      <c r="ABT149" s="913"/>
      <c r="ACF149" s="913"/>
      <c r="ACZ149" s="913"/>
      <c r="ADO149" s="914"/>
      <c r="ADP149" s="914"/>
      <c r="ADQ149" s="913"/>
      <c r="ADR149" s="913"/>
      <c r="ADS149" s="913"/>
      <c r="ADT149" s="913"/>
      <c r="AEH149" s="914"/>
      <c r="AEI149" s="914"/>
      <c r="AEJ149" s="913"/>
      <c r="AEK149" s="913"/>
      <c r="AEL149" s="913"/>
      <c r="AEM149" s="913"/>
      <c r="AEN149" s="913"/>
      <c r="AEQ149" s="3"/>
      <c r="AER149" s="3"/>
      <c r="AFS149" s="873"/>
      <c r="AFT149" s="873"/>
      <c r="AFU149" s="872"/>
      <c r="AFV149" s="872"/>
      <c r="AFW149" s="872"/>
      <c r="AFX149" s="913"/>
      <c r="AGG149" s="914"/>
      <c r="AGH149" s="914"/>
      <c r="AGI149" s="914"/>
      <c r="AGJ149" s="914"/>
      <c r="AGK149" s="914"/>
      <c r="AGL149" s="914"/>
      <c r="AGM149" s="913"/>
      <c r="AHB149" s="913"/>
      <c r="AHN149" s="913"/>
      <c r="AHO149" s="914"/>
      <c r="AHP149" s="914"/>
      <c r="AHQ149" s="914"/>
      <c r="AHR149" s="1155"/>
      <c r="AHS149" s="1155"/>
      <c r="AHT149" s="1051"/>
      <c r="AHZ149" s="913"/>
      <c r="AIF149" s="913"/>
      <c r="AIJ149" s="464"/>
      <c r="AIK149" s="464"/>
      <c r="AIL149" s="913"/>
      <c r="AIQ149" s="913"/>
      <c r="AIS149" s="387"/>
      <c r="AIT149" s="387"/>
      <c r="AIU149" s="387"/>
      <c r="AJI149" s="913"/>
      <c r="AJK149" s="364"/>
      <c r="AJL149" s="364"/>
      <c r="AJM149" s="364"/>
      <c r="AKA149" s="913"/>
      <c r="AKC149" s="364"/>
      <c r="AKD149" s="364"/>
      <c r="AKE149" s="364"/>
      <c r="AKS149" s="913"/>
      <c r="AKX149" s="913"/>
      <c r="ALC149" s="913"/>
      <c r="ALH149" s="913"/>
      <c r="ALM149" s="913"/>
      <c r="ALR149" s="913"/>
      <c r="ALW149" s="913"/>
      <c r="AMB149" s="913"/>
      <c r="AMG149" s="913"/>
      <c r="AML149" s="913"/>
      <c r="AMS149" s="913"/>
      <c r="AMZ149" s="913"/>
      <c r="ANG149" s="913"/>
      <c r="ANV149" s="913"/>
      <c r="AOK149" s="913"/>
      <c r="API149" s="914"/>
      <c r="APJ149" s="914"/>
      <c r="APK149" s="914"/>
      <c r="APL149" s="914"/>
      <c r="APM149" s="914"/>
      <c r="APN149" s="914"/>
      <c r="APO149" s="913"/>
      <c r="APW149" s="913"/>
      <c r="AQE149" s="913"/>
      <c r="AQM149" s="913"/>
      <c r="AQU149" s="913"/>
      <c r="ARG149" s="913"/>
      <c r="ARS149" s="913"/>
      <c r="ASU149" s="913"/>
      <c r="ATW149" s="913"/>
      <c r="AUQ149" s="913"/>
      <c r="AVK149" s="913"/>
      <c r="AWE149" s="913"/>
      <c r="AWY149" s="913"/>
      <c r="AXF149" s="913"/>
      <c r="AXM149" s="913"/>
      <c r="AXT149" s="913"/>
    </row>
    <row r="150" spans="1:1021 1026:1320" s="2" customFormat="1" ht="14.25" x14ac:dyDescent="0.2">
      <c r="A150" s="1"/>
      <c r="B150"/>
      <c r="C150" s="975"/>
      <c r="D150" s="1"/>
      <c r="E150" s="1"/>
      <c r="F150" s="21"/>
      <c r="G150" s="21"/>
      <c r="H150" s="21"/>
      <c r="I150" s="1"/>
      <c r="J150" s="1"/>
      <c r="K150" s="21"/>
      <c r="L150" s="21"/>
      <c r="M150" s="21"/>
      <c r="N150" s="1"/>
      <c r="O150" s="1"/>
      <c r="P150" s="21"/>
      <c r="Q150" s="21"/>
      <c r="R150" s="21"/>
      <c r="S150" s="1"/>
      <c r="T150" s="1"/>
      <c r="U150" s="21"/>
      <c r="V150" s="21"/>
      <c r="W150" s="21"/>
      <c r="X150" s="1"/>
      <c r="Y150" s="1"/>
      <c r="Z150" s="21"/>
      <c r="AA150" s="21"/>
      <c r="AB150" s="21"/>
      <c r="AC150" s="1"/>
      <c r="AD150" s="1"/>
      <c r="AE150" s="21"/>
      <c r="AF150" s="21"/>
      <c r="AG150" s="21"/>
      <c r="AH150" s="1"/>
      <c r="AI150" s="1"/>
      <c r="AJ150" s="21"/>
      <c r="AK150" s="21"/>
      <c r="AL150" s="750"/>
      <c r="AM150" s="1"/>
      <c r="AN150" s="1"/>
      <c r="AO150" s="1"/>
      <c r="AP150" s="1"/>
      <c r="AQ150" s="1"/>
      <c r="AR150" s="297"/>
      <c r="AS150" s="1"/>
      <c r="AT150" s="1"/>
      <c r="AU150" s="1"/>
      <c r="AV150" s="1"/>
      <c r="AW150" s="1"/>
      <c r="AX150" s="297"/>
      <c r="AY150" s="1"/>
      <c r="AZ150" s="1"/>
      <c r="BA150" s="1"/>
      <c r="BB150" s="1"/>
      <c r="BC150" s="1"/>
      <c r="BD150" s="297"/>
      <c r="BE150" s="1"/>
      <c r="BF150" s="1"/>
      <c r="BG150" s="1"/>
      <c r="BH150" s="1"/>
      <c r="BI150" s="1"/>
      <c r="BJ150" s="297"/>
      <c r="BK150" s="1"/>
      <c r="BL150" s="1"/>
      <c r="BM150" s="1"/>
      <c r="BN150" s="1"/>
      <c r="BO150" s="1"/>
      <c r="BP150" s="297"/>
      <c r="BQ150" s="1"/>
      <c r="BR150" s="1"/>
      <c r="BS150" s="1"/>
      <c r="BT150" s="1"/>
      <c r="BU150" s="1"/>
      <c r="BV150" s="297"/>
      <c r="BW150" s="1"/>
      <c r="BX150" s="1"/>
      <c r="BY150" s="1"/>
      <c r="BZ150" s="1"/>
      <c r="CA150" s="298"/>
      <c r="CB150" s="394"/>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394"/>
      <c r="DC150" s="119"/>
      <c r="DD150" s="119"/>
      <c r="DE150" s="119"/>
      <c r="DF150" s="119"/>
      <c r="DG150" s="119"/>
      <c r="DH150" s="119"/>
      <c r="DI150" s="119"/>
      <c r="DJ150" s="119"/>
      <c r="DK150" s="119"/>
      <c r="DL150" s="119"/>
      <c r="DM150" s="119"/>
      <c r="DN150" s="119"/>
      <c r="DO150" s="119"/>
      <c r="DP150" s="119"/>
      <c r="DQ150" s="119"/>
      <c r="DR150" s="119"/>
      <c r="DS150" s="119"/>
      <c r="DT150" s="119"/>
      <c r="DU150" s="119"/>
      <c r="DV150" s="119"/>
      <c r="DW150" s="119"/>
      <c r="DX150" s="119"/>
      <c r="DY150" s="119"/>
      <c r="DZ150" s="119"/>
      <c r="EA150" s="119"/>
      <c r="EB150" s="136"/>
      <c r="EC150" s="119"/>
      <c r="ED150" s="119"/>
      <c r="EE150" s="119"/>
      <c r="EF150" s="119"/>
      <c r="EG150" s="119"/>
      <c r="EH150" s="119"/>
      <c r="EI150" s="119"/>
      <c r="EJ150" s="119"/>
      <c r="EK150" s="119"/>
      <c r="EL150" s="119"/>
      <c r="EM150" s="119"/>
      <c r="EN150" s="119"/>
      <c r="EO150" s="119"/>
      <c r="EP150" s="119"/>
      <c r="EQ150" s="119"/>
      <c r="ER150" s="119"/>
      <c r="ES150" s="119"/>
      <c r="ET150" s="119"/>
      <c r="EU150" s="119"/>
      <c r="EV150" s="119"/>
      <c r="EW150" s="119"/>
      <c r="EX150" s="119"/>
      <c r="EY150" s="119"/>
      <c r="EZ150" s="119"/>
      <c r="FA150" s="119"/>
      <c r="FB150" s="136"/>
      <c r="FC150" s="119"/>
      <c r="FD150" s="119"/>
      <c r="FE150" s="119"/>
      <c r="FF150" s="119"/>
      <c r="FG150" s="119"/>
      <c r="FH150" s="119"/>
      <c r="FI150" s="119"/>
      <c r="FJ150" s="119"/>
      <c r="FK150" s="119"/>
      <c r="FL150" s="119"/>
      <c r="FM150" s="119"/>
      <c r="FN150" s="119"/>
      <c r="FO150" s="119"/>
      <c r="FP150" s="119"/>
      <c r="FQ150" s="119"/>
      <c r="FR150" s="119"/>
      <c r="FS150" s="119"/>
      <c r="FT150" s="119"/>
      <c r="FU150" s="119"/>
      <c r="FV150" s="119"/>
      <c r="FW150" s="119"/>
      <c r="FX150" s="119"/>
      <c r="FY150" s="119"/>
      <c r="FZ150" s="119"/>
      <c r="GA150" s="119"/>
      <c r="GB150" s="136"/>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394"/>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394"/>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394"/>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394"/>
      <c r="JZ150" s="1"/>
      <c r="KA150" s="1"/>
      <c r="KB150" s="1"/>
      <c r="KC150" s="1"/>
      <c r="KD150" s="1"/>
      <c r="KE150" s="1"/>
      <c r="KF150" s="1"/>
      <c r="KG150" s="1"/>
      <c r="KH150" s="1"/>
      <c r="KI150" s="1"/>
      <c r="KJ150" s="1"/>
      <c r="KK150" s="1"/>
      <c r="KL150" s="1"/>
      <c r="KM150" s="1"/>
      <c r="KN150" s="1"/>
      <c r="KO150" s="1"/>
      <c r="KP150" s="1"/>
      <c r="KQ150" s="1"/>
      <c r="KR150" s="1"/>
      <c r="KS150" s="914"/>
      <c r="KT150" s="914"/>
      <c r="KU150" s="914"/>
      <c r="KV150" s="914"/>
      <c r="KW150" s="914"/>
      <c r="KX150" s="913"/>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394"/>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914"/>
      <c r="PM150" s="914"/>
      <c r="PN150" s="914"/>
      <c r="PO150" s="914"/>
      <c r="PP150" s="914"/>
      <c r="PQ150" s="913"/>
      <c r="PR150" s="1"/>
      <c r="PS150" s="1"/>
      <c r="PT150" s="1"/>
      <c r="PU150" s="1"/>
      <c r="PV150" s="1"/>
      <c r="PW150" s="1"/>
      <c r="PX150" s="1"/>
      <c r="PY150" s="1"/>
      <c r="PZ150" s="1"/>
      <c r="QA150" s="1"/>
      <c r="QB150" s="1"/>
      <c r="QC150" s="1"/>
      <c r="QD150" s="1"/>
      <c r="QE150" s="1"/>
      <c r="QF150" s="394"/>
      <c r="QG150" s="835"/>
      <c r="QH150" s="835"/>
      <c r="QI150" s="835"/>
      <c r="QJ150" s="835"/>
      <c r="QK150" s="835"/>
      <c r="QL150" s="835"/>
      <c r="QM150" s="835"/>
      <c r="QN150" s="835"/>
      <c r="QO150" s="835"/>
      <c r="QP150" s="835"/>
      <c r="QQ150" s="835"/>
      <c r="QR150" s="835"/>
      <c r="QS150" s="835"/>
      <c r="QT150" s="835"/>
      <c r="QU150" s="835"/>
      <c r="QV150" s="835"/>
      <c r="QW150" s="835"/>
      <c r="QX150" s="835"/>
      <c r="QY150" s="835"/>
      <c r="QZ150" s="835"/>
      <c r="RA150" s="394"/>
      <c r="RB150" s="1"/>
      <c r="RC150" s="1"/>
      <c r="RD150" s="1"/>
      <c r="RE150" s="1"/>
      <c r="RF150" s="1"/>
      <c r="RG150" s="1"/>
      <c r="RH150" s="1"/>
      <c r="RI150" s="1"/>
      <c r="RJ150" s="1"/>
      <c r="RK150" s="1"/>
      <c r="RL150" s="1"/>
      <c r="RM150" s="1"/>
      <c r="RN150" s="1"/>
      <c r="RO150" s="1"/>
      <c r="RP150" s="1"/>
      <c r="RQ150" s="1"/>
      <c r="RR150" s="1"/>
      <c r="RS150" s="1"/>
      <c r="RT150" s="1"/>
      <c r="RU150" s="1"/>
      <c r="RV150" s="394"/>
      <c r="RW150" s="1"/>
      <c r="RX150" s="1"/>
      <c r="RY150" s="1"/>
      <c r="RZ150" s="1"/>
      <c r="SA150" s="1"/>
      <c r="SB150" s="1"/>
      <c r="SC150" s="1"/>
      <c r="SD150" s="1"/>
      <c r="SE150" s="1"/>
      <c r="SF150" s="1"/>
      <c r="SG150" s="1"/>
      <c r="SH150" s="1"/>
      <c r="SI150" s="1"/>
      <c r="SJ150" s="1"/>
      <c r="SK150" s="1"/>
      <c r="SL150" s="1"/>
      <c r="SM150" s="1"/>
      <c r="SN150" s="1"/>
      <c r="SO150" s="1"/>
      <c r="SP150" s="1"/>
      <c r="SQ150" s="394"/>
      <c r="SR150" s="1"/>
      <c r="SS150" s="1"/>
      <c r="ST150" s="1"/>
      <c r="SU150" s="1"/>
      <c r="SV150" s="1"/>
      <c r="SW150" s="1"/>
      <c r="SX150" s="1"/>
      <c r="SY150" s="1"/>
      <c r="SZ150" s="1"/>
      <c r="TA150" s="1"/>
      <c r="TB150" s="1"/>
      <c r="TC150" s="1"/>
      <c r="TD150" s="1"/>
      <c r="TE150" s="1"/>
      <c r="TF150" s="1"/>
      <c r="TG150" s="1"/>
      <c r="TH150" s="1"/>
      <c r="TI150" s="1"/>
      <c r="TJ150" s="1"/>
      <c r="TK150" s="1"/>
      <c r="TL150" s="394"/>
      <c r="TM150" s="1"/>
      <c r="TN150" s="1"/>
      <c r="TO150" s="1"/>
      <c r="TP150" s="1"/>
      <c r="TQ150" s="394"/>
      <c r="TR150" s="1"/>
      <c r="TS150" s="1"/>
      <c r="TT150" s="1"/>
      <c r="TV150" s="394"/>
      <c r="UA150" s="394"/>
      <c r="UF150" s="394"/>
      <c r="UK150" s="394"/>
      <c r="UP150" s="394"/>
      <c r="UU150" s="394"/>
      <c r="UZ150" s="394"/>
      <c r="VE150" s="394"/>
      <c r="VJ150" s="394"/>
      <c r="VO150" s="394"/>
      <c r="VT150" s="394"/>
      <c r="VY150" s="394"/>
      <c r="WD150" s="394"/>
      <c r="WI150" s="394"/>
      <c r="XL150" s="3"/>
      <c r="XM150" s="394"/>
      <c r="ZA150" s="394"/>
      <c r="AAK150" s="394"/>
      <c r="AAW150" s="394"/>
      <c r="ABL150" s="913"/>
      <c r="ABT150" s="913"/>
      <c r="ACF150" s="913"/>
      <c r="ACZ150" s="913"/>
      <c r="ADO150" s="914"/>
      <c r="ADP150" s="914"/>
      <c r="ADQ150" s="913"/>
      <c r="ADR150" s="913"/>
      <c r="ADS150" s="913"/>
      <c r="ADT150" s="913"/>
      <c r="AEH150" s="914"/>
      <c r="AEI150" s="914"/>
      <c r="AEJ150" s="913"/>
      <c r="AEK150" s="913"/>
      <c r="AEL150" s="913"/>
      <c r="AEM150" s="913"/>
      <c r="AEN150" s="913"/>
      <c r="AEQ150" s="3"/>
      <c r="AER150" s="3"/>
      <c r="AFS150" s="873"/>
      <c r="AFT150" s="873"/>
      <c r="AFU150" s="872"/>
      <c r="AFV150" s="872"/>
      <c r="AFW150" s="872"/>
      <c r="AFX150" s="913"/>
      <c r="AGG150" s="914"/>
      <c r="AGH150" s="914"/>
      <c r="AGI150" s="914"/>
      <c r="AGJ150" s="914"/>
      <c r="AGK150" s="914"/>
      <c r="AGL150" s="914"/>
      <c r="AGM150" s="913"/>
      <c r="AHB150" s="913"/>
      <c r="AHN150" s="913"/>
      <c r="AHO150" s="914"/>
      <c r="AHP150" s="914"/>
      <c r="AHQ150" s="914"/>
      <c r="AHR150" s="1155"/>
      <c r="AHS150" s="1155"/>
      <c r="AHT150" s="1051"/>
      <c r="AHZ150" s="913"/>
      <c r="AIF150" s="913"/>
      <c r="AIJ150" s="464"/>
      <c r="AIK150" s="464"/>
      <c r="AIL150" s="913"/>
      <c r="AIQ150" s="913"/>
      <c r="AIS150" s="387"/>
      <c r="AIT150" s="387"/>
      <c r="AIU150" s="387"/>
      <c r="AJI150" s="913"/>
      <c r="AJK150" s="364"/>
      <c r="AJL150" s="364"/>
      <c r="AJM150" s="364"/>
      <c r="AKA150" s="913"/>
      <c r="AKC150" s="364"/>
      <c r="AKD150" s="364"/>
      <c r="AKE150" s="364"/>
      <c r="AKS150" s="913"/>
      <c r="AKX150" s="913"/>
      <c r="ALC150" s="913"/>
      <c r="ALH150" s="913"/>
      <c r="ALM150" s="913"/>
      <c r="ALR150" s="913"/>
      <c r="ALW150" s="913"/>
      <c r="AMB150" s="913"/>
      <c r="AMG150" s="913"/>
      <c r="AML150" s="913"/>
      <c r="AMS150" s="913"/>
      <c r="AMZ150" s="913"/>
      <c r="ANG150" s="913"/>
      <c r="ANV150" s="913"/>
      <c r="AOK150" s="913"/>
      <c r="API150" s="914"/>
      <c r="APJ150" s="914"/>
      <c r="APK150" s="914"/>
      <c r="APL150" s="914"/>
      <c r="APM150" s="914"/>
      <c r="APN150" s="914"/>
      <c r="APO150" s="913"/>
      <c r="APW150" s="913"/>
      <c r="AQE150" s="913"/>
      <c r="AQM150" s="913"/>
      <c r="AQU150" s="913"/>
      <c r="ARG150" s="913"/>
      <c r="ARS150" s="913"/>
      <c r="ASU150" s="913"/>
      <c r="ATW150" s="913"/>
      <c r="AUQ150" s="913"/>
      <c r="AVK150" s="913"/>
      <c r="AWE150" s="913"/>
      <c r="AWY150" s="913"/>
      <c r="AXF150" s="913"/>
      <c r="AXM150" s="913"/>
      <c r="AXT150" s="913"/>
    </row>
    <row r="151" spans="1:1021 1026:1320" s="2" customFormat="1" ht="14.25" x14ac:dyDescent="0.2">
      <c r="A151" s="1"/>
      <c r="B151"/>
      <c r="C151" s="975"/>
      <c r="D151" s="1"/>
      <c r="E151" s="1"/>
      <c r="F151" s="21"/>
      <c r="G151" s="21"/>
      <c r="H151" s="21"/>
      <c r="I151" s="1"/>
      <c r="J151" s="1"/>
      <c r="K151" s="21"/>
      <c r="L151" s="21"/>
      <c r="M151" s="21"/>
      <c r="N151" s="1"/>
      <c r="O151" s="1"/>
      <c r="P151" s="21"/>
      <c r="Q151" s="21"/>
      <c r="R151" s="21"/>
      <c r="S151" s="1"/>
      <c r="T151" s="1"/>
      <c r="U151" s="21"/>
      <c r="V151" s="21"/>
      <c r="W151" s="21"/>
      <c r="X151" s="1"/>
      <c r="Y151" s="1"/>
      <c r="Z151" s="21"/>
      <c r="AA151" s="21"/>
      <c r="AB151" s="21"/>
      <c r="AC151" s="1"/>
      <c r="AD151" s="1"/>
      <c r="AE151" s="21"/>
      <c r="AF151" s="21"/>
      <c r="AG151" s="21"/>
      <c r="AH151" s="1"/>
      <c r="AI151" s="1"/>
      <c r="AJ151" s="21"/>
      <c r="AK151" s="21"/>
      <c r="AL151" s="750"/>
      <c r="AM151" s="1"/>
      <c r="AN151" s="1"/>
      <c r="AO151" s="1"/>
      <c r="AP151" s="1"/>
      <c r="AQ151" s="1"/>
      <c r="AR151" s="297"/>
      <c r="AS151" s="1"/>
      <c r="AT151" s="1"/>
      <c r="AU151" s="1"/>
      <c r="AV151" s="1"/>
      <c r="AW151" s="1"/>
      <c r="AX151" s="297"/>
      <c r="AY151" s="1"/>
      <c r="AZ151" s="1"/>
      <c r="BA151" s="1"/>
      <c r="BB151" s="1"/>
      <c r="BC151" s="1"/>
      <c r="BD151" s="297"/>
      <c r="BE151" s="1"/>
      <c r="BF151" s="1"/>
      <c r="BG151" s="1"/>
      <c r="BH151" s="1"/>
      <c r="BI151" s="1"/>
      <c r="BJ151" s="297"/>
      <c r="BK151" s="1"/>
      <c r="BL151" s="1"/>
      <c r="BM151" s="1"/>
      <c r="BN151" s="1"/>
      <c r="BO151" s="1"/>
      <c r="BP151" s="297"/>
      <c r="BQ151" s="1"/>
      <c r="BR151" s="1"/>
      <c r="BS151" s="1"/>
      <c r="BT151" s="1"/>
      <c r="BU151" s="1"/>
      <c r="BV151" s="297"/>
      <c r="BW151" s="1"/>
      <c r="BX151" s="1"/>
      <c r="BY151" s="1"/>
      <c r="BZ151" s="1"/>
      <c r="CA151" s="298"/>
      <c r="CB151" s="394"/>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394"/>
      <c r="DC151" s="119"/>
      <c r="DD151" s="119"/>
      <c r="DE151" s="119"/>
      <c r="DF151" s="119"/>
      <c r="DG151" s="119"/>
      <c r="DH151" s="119"/>
      <c r="DI151" s="119"/>
      <c r="DJ151" s="119"/>
      <c r="DK151" s="119"/>
      <c r="DL151" s="119"/>
      <c r="DM151" s="119"/>
      <c r="DN151" s="119"/>
      <c r="DO151" s="119"/>
      <c r="DP151" s="119"/>
      <c r="DQ151" s="119"/>
      <c r="DR151" s="119"/>
      <c r="DS151" s="119"/>
      <c r="DT151" s="119"/>
      <c r="DU151" s="119"/>
      <c r="DV151" s="119"/>
      <c r="DW151" s="119"/>
      <c r="DX151" s="119"/>
      <c r="DY151" s="119"/>
      <c r="DZ151" s="119"/>
      <c r="EA151" s="119"/>
      <c r="EB151" s="136"/>
      <c r="EC151" s="119"/>
      <c r="ED151" s="119"/>
      <c r="EE151" s="119"/>
      <c r="EF151" s="119"/>
      <c r="EG151" s="119"/>
      <c r="EH151" s="119"/>
      <c r="EI151" s="119"/>
      <c r="EJ151" s="119"/>
      <c r="EK151" s="119"/>
      <c r="EL151" s="119"/>
      <c r="EM151" s="119"/>
      <c r="EN151" s="119"/>
      <c r="EO151" s="119"/>
      <c r="EP151" s="119"/>
      <c r="EQ151" s="119"/>
      <c r="ER151" s="119"/>
      <c r="ES151" s="119"/>
      <c r="ET151" s="119"/>
      <c r="EU151" s="119"/>
      <c r="EV151" s="119"/>
      <c r="EW151" s="119"/>
      <c r="EX151" s="119"/>
      <c r="EY151" s="119"/>
      <c r="EZ151" s="119"/>
      <c r="FA151" s="119"/>
      <c r="FB151" s="136"/>
      <c r="FC151" s="119"/>
      <c r="FD151" s="119"/>
      <c r="FE151" s="119"/>
      <c r="FF151" s="119"/>
      <c r="FG151" s="119"/>
      <c r="FH151" s="119"/>
      <c r="FI151" s="119"/>
      <c r="FJ151" s="119"/>
      <c r="FK151" s="119"/>
      <c r="FL151" s="119"/>
      <c r="FM151" s="119"/>
      <c r="FN151" s="119"/>
      <c r="FO151" s="119"/>
      <c r="FP151" s="119"/>
      <c r="FQ151" s="119"/>
      <c r="FR151" s="119"/>
      <c r="FS151" s="119"/>
      <c r="FT151" s="119"/>
      <c r="FU151" s="119"/>
      <c r="FV151" s="119"/>
      <c r="FW151" s="119"/>
      <c r="FX151" s="119"/>
      <c r="FY151" s="119"/>
      <c r="FZ151" s="119"/>
      <c r="GA151" s="119"/>
      <c r="GB151" s="136"/>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394"/>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394"/>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394"/>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394"/>
      <c r="JZ151" s="1"/>
      <c r="KA151" s="1"/>
      <c r="KB151" s="1"/>
      <c r="KC151" s="1"/>
      <c r="KD151" s="1"/>
      <c r="KE151" s="1"/>
      <c r="KF151" s="1"/>
      <c r="KG151" s="1"/>
      <c r="KH151" s="1"/>
      <c r="KI151" s="1"/>
      <c r="KJ151" s="1"/>
      <c r="KK151" s="1"/>
      <c r="KL151" s="1"/>
      <c r="KM151" s="1"/>
      <c r="KN151" s="1"/>
      <c r="KO151" s="1"/>
      <c r="KP151" s="1"/>
      <c r="KQ151" s="1"/>
      <c r="KR151" s="1"/>
      <c r="KS151" s="914"/>
      <c r="KT151" s="914"/>
      <c r="KU151" s="914"/>
      <c r="KV151" s="914"/>
      <c r="KW151" s="914"/>
      <c r="KX151" s="913"/>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394"/>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914"/>
      <c r="PM151" s="914"/>
      <c r="PN151" s="914"/>
      <c r="PO151" s="914"/>
      <c r="PP151" s="914"/>
      <c r="PQ151" s="913"/>
      <c r="PR151" s="1"/>
      <c r="PS151" s="1"/>
      <c r="PT151" s="1"/>
      <c r="PU151" s="1"/>
      <c r="PV151" s="1"/>
      <c r="PW151" s="1"/>
      <c r="PX151" s="1"/>
      <c r="PY151" s="1"/>
      <c r="PZ151" s="1"/>
      <c r="QA151" s="1"/>
      <c r="QB151" s="1"/>
      <c r="QC151" s="1"/>
      <c r="QD151" s="1"/>
      <c r="QE151" s="1"/>
      <c r="QF151" s="394"/>
      <c r="QG151" s="835"/>
      <c r="QH151" s="835"/>
      <c r="QI151" s="835"/>
      <c r="QJ151" s="835"/>
      <c r="QK151" s="835"/>
      <c r="QL151" s="835"/>
      <c r="QM151" s="835"/>
      <c r="QN151" s="835"/>
      <c r="QO151" s="835"/>
      <c r="QP151" s="835"/>
      <c r="QQ151" s="835"/>
      <c r="QR151" s="835"/>
      <c r="QS151" s="835"/>
      <c r="QT151" s="835"/>
      <c r="QU151" s="835"/>
      <c r="QV151" s="835"/>
      <c r="QW151" s="835"/>
      <c r="QX151" s="835"/>
      <c r="QY151" s="835"/>
      <c r="QZ151" s="835"/>
      <c r="RA151" s="394"/>
      <c r="RB151" s="1"/>
      <c r="RC151" s="1"/>
      <c r="RD151" s="1"/>
      <c r="RE151" s="1"/>
      <c r="RF151" s="1"/>
      <c r="RG151" s="1"/>
      <c r="RH151" s="1"/>
      <c r="RI151" s="1"/>
      <c r="RJ151" s="1"/>
      <c r="RK151" s="1"/>
      <c r="RL151" s="1"/>
      <c r="RM151" s="1"/>
      <c r="RN151" s="1"/>
      <c r="RO151" s="1"/>
      <c r="RP151" s="1"/>
      <c r="RQ151" s="1"/>
      <c r="RR151" s="1"/>
      <c r="RS151" s="1"/>
      <c r="RT151" s="1"/>
      <c r="RU151" s="1"/>
      <c r="RV151" s="394"/>
      <c r="RW151" s="1"/>
      <c r="RX151" s="1"/>
      <c r="RY151" s="1"/>
      <c r="RZ151" s="1"/>
      <c r="SA151" s="1"/>
      <c r="SB151" s="1"/>
      <c r="SC151" s="1"/>
      <c r="SD151" s="1"/>
      <c r="SE151" s="1"/>
      <c r="SF151" s="1"/>
      <c r="SG151" s="1"/>
      <c r="SH151" s="1"/>
      <c r="SI151" s="1"/>
      <c r="SJ151" s="1"/>
      <c r="SK151" s="1"/>
      <c r="SL151" s="1"/>
      <c r="SM151" s="1"/>
      <c r="SN151" s="1"/>
      <c r="SO151" s="1"/>
      <c r="SP151" s="1"/>
      <c r="SQ151" s="394"/>
      <c r="SR151" s="1"/>
      <c r="SS151" s="1"/>
      <c r="ST151" s="1"/>
      <c r="SU151" s="1"/>
      <c r="SV151" s="1"/>
      <c r="SW151" s="1"/>
      <c r="SX151" s="1"/>
      <c r="SY151" s="1"/>
      <c r="SZ151" s="1"/>
      <c r="TA151" s="1"/>
      <c r="TB151" s="1"/>
      <c r="TC151" s="1"/>
      <c r="TD151" s="1"/>
      <c r="TE151" s="1"/>
      <c r="TF151" s="1"/>
      <c r="TG151" s="1"/>
      <c r="TH151" s="1"/>
      <c r="TI151" s="1"/>
      <c r="TJ151" s="1"/>
      <c r="TK151" s="1"/>
      <c r="TL151" s="394"/>
      <c r="TM151" s="1"/>
      <c r="TN151" s="1"/>
      <c r="TO151" s="1"/>
      <c r="TP151" s="1"/>
      <c r="TQ151" s="394"/>
      <c r="TR151" s="1"/>
      <c r="TS151" s="1"/>
      <c r="TT151" s="1"/>
      <c r="TV151" s="394"/>
      <c r="UA151" s="394"/>
      <c r="UF151" s="394"/>
      <c r="UK151" s="394"/>
      <c r="UP151" s="394"/>
      <c r="UU151" s="394"/>
      <c r="UZ151" s="394"/>
      <c r="VE151" s="394"/>
      <c r="VJ151" s="394"/>
      <c r="VO151" s="394"/>
      <c r="VT151" s="394"/>
      <c r="VY151" s="394"/>
      <c r="WD151" s="394"/>
      <c r="WI151" s="394"/>
      <c r="XL151" s="3"/>
      <c r="XM151" s="394"/>
      <c r="ZA151" s="394"/>
      <c r="AAK151" s="394"/>
      <c r="AAW151" s="394"/>
      <c r="ABL151" s="913"/>
      <c r="ABT151" s="913"/>
      <c r="ACF151" s="913"/>
      <c r="ACZ151" s="913"/>
      <c r="ADO151" s="914"/>
      <c r="ADP151" s="914"/>
      <c r="ADQ151" s="913"/>
      <c r="ADR151" s="913"/>
      <c r="ADS151" s="913"/>
      <c r="ADT151" s="913"/>
      <c r="AEH151" s="914"/>
      <c r="AEI151" s="914"/>
      <c r="AEJ151" s="913"/>
      <c r="AEK151" s="913"/>
      <c r="AEL151" s="913"/>
      <c r="AEM151" s="913"/>
      <c r="AEN151" s="913"/>
      <c r="AEQ151" s="3"/>
      <c r="AER151" s="3"/>
      <c r="AFS151" s="873"/>
      <c r="AFT151" s="873"/>
      <c r="AFU151" s="872"/>
      <c r="AFV151" s="872"/>
      <c r="AFW151" s="872"/>
      <c r="AFX151" s="913"/>
      <c r="AGG151" s="914"/>
      <c r="AGH151" s="914"/>
      <c r="AGI151" s="914"/>
      <c r="AGJ151" s="914"/>
      <c r="AGK151" s="914"/>
      <c r="AGL151" s="914"/>
      <c r="AGM151" s="913"/>
      <c r="AHB151" s="913"/>
      <c r="AHN151" s="913"/>
      <c r="AHO151" s="914"/>
      <c r="AHP151" s="914"/>
      <c r="AHQ151" s="914"/>
      <c r="AHR151" s="1155"/>
      <c r="AHS151" s="1155"/>
      <c r="AHT151" s="1051"/>
      <c r="AHZ151" s="913"/>
      <c r="AIF151" s="913"/>
      <c r="AIJ151" s="464"/>
      <c r="AIK151" s="464"/>
      <c r="AIL151" s="913"/>
      <c r="AIQ151" s="913"/>
      <c r="AIS151" s="387"/>
      <c r="AIT151" s="387"/>
      <c r="AIU151" s="387"/>
      <c r="AJI151" s="913"/>
      <c r="AJK151" s="364"/>
      <c r="AJL151" s="364"/>
      <c r="AJM151" s="364"/>
      <c r="AKA151" s="913"/>
      <c r="AKC151" s="364"/>
      <c r="AKD151" s="364"/>
      <c r="AKE151" s="364"/>
      <c r="AKS151" s="913"/>
      <c r="AKX151" s="913"/>
      <c r="ALC151" s="913"/>
      <c r="ALH151" s="913"/>
      <c r="ALM151" s="913"/>
      <c r="ALR151" s="913"/>
      <c r="ALW151" s="913"/>
      <c r="AMB151" s="913"/>
      <c r="AMG151" s="913"/>
      <c r="AML151" s="913"/>
      <c r="AMS151" s="913"/>
      <c r="AMZ151" s="913"/>
      <c r="ANG151" s="913"/>
      <c r="ANV151" s="913"/>
      <c r="AOK151" s="913"/>
      <c r="API151" s="914"/>
      <c r="APJ151" s="914"/>
      <c r="APK151" s="914"/>
      <c r="APL151" s="914"/>
      <c r="APM151" s="914"/>
      <c r="APN151" s="914"/>
      <c r="APO151" s="913"/>
      <c r="APW151" s="913"/>
      <c r="AQE151" s="913"/>
      <c r="AQM151" s="913"/>
      <c r="AQU151" s="913"/>
      <c r="ARG151" s="913"/>
      <c r="ARS151" s="913"/>
      <c r="ASU151" s="913"/>
      <c r="ATW151" s="913"/>
      <c r="AUQ151" s="913"/>
      <c r="AVK151" s="913"/>
      <c r="AWE151" s="913"/>
      <c r="AWY151" s="913"/>
      <c r="AXF151" s="913"/>
      <c r="AXM151" s="913"/>
      <c r="AXT151" s="913"/>
    </row>
    <row r="152" spans="1:1021 1026:1320" s="2" customFormat="1" ht="14.25" x14ac:dyDescent="0.2">
      <c r="A152" s="1"/>
      <c r="B152"/>
      <c r="C152" s="975"/>
      <c r="D152" s="1"/>
      <c r="E152" s="1"/>
      <c r="F152" s="21"/>
      <c r="G152" s="21"/>
      <c r="H152" s="21"/>
      <c r="I152" s="1"/>
      <c r="J152" s="1"/>
      <c r="K152" s="21"/>
      <c r="L152" s="21"/>
      <c r="M152" s="21"/>
      <c r="N152" s="1"/>
      <c r="O152" s="1"/>
      <c r="P152" s="21"/>
      <c r="Q152" s="21"/>
      <c r="R152" s="21"/>
      <c r="S152" s="1"/>
      <c r="T152" s="1"/>
      <c r="U152" s="21"/>
      <c r="V152" s="21"/>
      <c r="W152" s="21"/>
      <c r="X152" s="1"/>
      <c r="Y152" s="1"/>
      <c r="Z152" s="21"/>
      <c r="AA152" s="21"/>
      <c r="AB152" s="21"/>
      <c r="AC152" s="1"/>
      <c r="AD152" s="1"/>
      <c r="AE152" s="21"/>
      <c r="AF152" s="21"/>
      <c r="AG152" s="21"/>
      <c r="AH152" s="1"/>
      <c r="AI152" s="1"/>
      <c r="AJ152" s="21"/>
      <c r="AK152" s="21"/>
      <c r="AL152" s="750"/>
      <c r="AM152" s="1"/>
      <c r="AN152" s="1"/>
      <c r="AO152" s="1"/>
      <c r="AP152" s="1"/>
      <c r="AQ152" s="1"/>
      <c r="AR152" s="297"/>
      <c r="AS152" s="1"/>
      <c r="AT152" s="1"/>
      <c r="AU152" s="1"/>
      <c r="AV152" s="1"/>
      <c r="AW152" s="1"/>
      <c r="AX152" s="297"/>
      <c r="AY152" s="1"/>
      <c r="AZ152" s="1"/>
      <c r="BA152" s="1"/>
      <c r="BB152" s="1"/>
      <c r="BC152" s="1"/>
      <c r="BD152" s="297"/>
      <c r="BE152" s="1"/>
      <c r="BF152" s="1"/>
      <c r="BG152" s="1"/>
      <c r="BH152" s="1"/>
      <c r="BI152" s="1"/>
      <c r="BJ152" s="297"/>
      <c r="BK152" s="1"/>
      <c r="BL152" s="1"/>
      <c r="BM152" s="1"/>
      <c r="BN152" s="1"/>
      <c r="BO152" s="1"/>
      <c r="BP152" s="297"/>
      <c r="BQ152" s="1"/>
      <c r="BR152" s="1"/>
      <c r="BS152" s="1"/>
      <c r="BT152" s="1"/>
      <c r="BU152" s="1"/>
      <c r="BV152" s="297"/>
      <c r="BW152" s="1"/>
      <c r="BX152" s="1"/>
      <c r="BY152" s="1"/>
      <c r="BZ152" s="1"/>
      <c r="CA152" s="298"/>
      <c r="CB152" s="394"/>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394"/>
      <c r="DC152" s="119"/>
      <c r="DD152" s="119"/>
      <c r="DE152" s="119"/>
      <c r="DF152" s="119"/>
      <c r="DG152" s="119"/>
      <c r="DH152" s="119"/>
      <c r="DI152" s="119"/>
      <c r="DJ152" s="119"/>
      <c r="DK152" s="119"/>
      <c r="DL152" s="119"/>
      <c r="DM152" s="119"/>
      <c r="DN152" s="119"/>
      <c r="DO152" s="119"/>
      <c r="DP152" s="119"/>
      <c r="DQ152" s="119"/>
      <c r="DR152" s="119"/>
      <c r="DS152" s="119"/>
      <c r="DT152" s="119"/>
      <c r="DU152" s="119"/>
      <c r="DV152" s="119"/>
      <c r="DW152" s="119"/>
      <c r="DX152" s="119"/>
      <c r="DY152" s="119"/>
      <c r="DZ152" s="119"/>
      <c r="EA152" s="119"/>
      <c r="EB152" s="136"/>
      <c r="EC152" s="119"/>
      <c r="ED152" s="119"/>
      <c r="EE152" s="119"/>
      <c r="EF152" s="119"/>
      <c r="EG152" s="119"/>
      <c r="EH152" s="119"/>
      <c r="EI152" s="119"/>
      <c r="EJ152" s="119"/>
      <c r="EK152" s="119"/>
      <c r="EL152" s="119"/>
      <c r="EM152" s="119"/>
      <c r="EN152" s="119"/>
      <c r="EO152" s="119"/>
      <c r="EP152" s="119"/>
      <c r="EQ152" s="119"/>
      <c r="ER152" s="119"/>
      <c r="ES152" s="119"/>
      <c r="ET152" s="119"/>
      <c r="EU152" s="119"/>
      <c r="EV152" s="119"/>
      <c r="EW152" s="119"/>
      <c r="EX152" s="119"/>
      <c r="EY152" s="119"/>
      <c r="EZ152" s="119"/>
      <c r="FA152" s="119"/>
      <c r="FB152" s="136"/>
      <c r="FC152" s="119"/>
      <c r="FD152" s="119"/>
      <c r="FE152" s="119"/>
      <c r="FF152" s="119"/>
      <c r="FG152" s="119"/>
      <c r="FH152" s="119"/>
      <c r="FI152" s="119"/>
      <c r="FJ152" s="119"/>
      <c r="FK152" s="119"/>
      <c r="FL152" s="119"/>
      <c r="FM152" s="119"/>
      <c r="FN152" s="119"/>
      <c r="FO152" s="119"/>
      <c r="FP152" s="119"/>
      <c r="FQ152" s="119"/>
      <c r="FR152" s="119"/>
      <c r="FS152" s="119"/>
      <c r="FT152" s="119"/>
      <c r="FU152" s="119"/>
      <c r="FV152" s="119"/>
      <c r="FW152" s="119"/>
      <c r="FX152" s="119"/>
      <c r="FY152" s="119"/>
      <c r="FZ152" s="119"/>
      <c r="GA152" s="119"/>
      <c r="GB152" s="136"/>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394"/>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394"/>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394"/>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394"/>
      <c r="JZ152" s="1"/>
      <c r="KA152" s="1"/>
      <c r="KB152" s="1"/>
      <c r="KC152" s="1"/>
      <c r="KD152" s="1"/>
      <c r="KE152" s="1"/>
      <c r="KF152" s="1"/>
      <c r="KG152" s="1"/>
      <c r="KH152" s="1"/>
      <c r="KI152" s="1"/>
      <c r="KJ152" s="1"/>
      <c r="KK152" s="1"/>
      <c r="KL152" s="1"/>
      <c r="KM152" s="1"/>
      <c r="KN152" s="1"/>
      <c r="KO152" s="1"/>
      <c r="KP152" s="1"/>
      <c r="KQ152" s="1"/>
      <c r="KR152" s="1"/>
      <c r="KS152" s="914"/>
      <c r="KT152" s="914"/>
      <c r="KU152" s="914"/>
      <c r="KV152" s="914"/>
      <c r="KW152" s="914"/>
      <c r="KX152" s="913"/>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394"/>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914"/>
      <c r="PM152" s="914"/>
      <c r="PN152" s="914"/>
      <c r="PO152" s="914"/>
      <c r="PP152" s="914"/>
      <c r="PQ152" s="913"/>
      <c r="PR152" s="1"/>
      <c r="PS152" s="1"/>
      <c r="PT152" s="1"/>
      <c r="PU152" s="1"/>
      <c r="PV152" s="1"/>
      <c r="PW152" s="1"/>
      <c r="PX152" s="1"/>
      <c r="PY152" s="1"/>
      <c r="PZ152" s="1"/>
      <c r="QA152" s="1"/>
      <c r="QB152" s="1"/>
      <c r="QC152" s="1"/>
      <c r="QD152" s="1"/>
      <c r="QE152" s="1"/>
      <c r="QF152" s="394"/>
      <c r="QG152" s="835"/>
      <c r="QH152" s="835"/>
      <c r="QI152" s="835"/>
      <c r="QJ152" s="835"/>
      <c r="QK152" s="835"/>
      <c r="QL152" s="835"/>
      <c r="QM152" s="835"/>
      <c r="QN152" s="835"/>
      <c r="QO152" s="835"/>
      <c r="QP152" s="835"/>
      <c r="QQ152" s="835"/>
      <c r="QR152" s="835"/>
      <c r="QS152" s="835"/>
      <c r="QT152" s="835"/>
      <c r="QU152" s="835"/>
      <c r="QV152" s="835"/>
      <c r="QW152" s="835"/>
      <c r="QX152" s="835"/>
      <c r="QY152" s="835"/>
      <c r="QZ152" s="835"/>
      <c r="RA152" s="394"/>
      <c r="RB152" s="1"/>
      <c r="RC152" s="1"/>
      <c r="RD152" s="1"/>
      <c r="RE152" s="1"/>
      <c r="RF152" s="1"/>
      <c r="RG152" s="1"/>
      <c r="RH152" s="1"/>
      <c r="RI152" s="1"/>
      <c r="RJ152" s="1"/>
      <c r="RK152" s="1"/>
      <c r="RL152" s="1"/>
      <c r="RM152" s="1"/>
      <c r="RN152" s="1"/>
      <c r="RO152" s="1"/>
      <c r="RP152" s="1"/>
      <c r="RQ152" s="1"/>
      <c r="RR152" s="1"/>
      <c r="RS152" s="1"/>
      <c r="RT152" s="1"/>
      <c r="RU152" s="1"/>
      <c r="RV152" s="394"/>
      <c r="RW152" s="1"/>
      <c r="RX152" s="1"/>
      <c r="RY152" s="1"/>
      <c r="RZ152" s="1"/>
      <c r="SA152" s="1"/>
      <c r="SB152" s="1"/>
      <c r="SC152" s="1"/>
      <c r="SD152" s="1"/>
      <c r="SE152" s="1"/>
      <c r="SF152" s="1"/>
      <c r="SG152" s="1"/>
      <c r="SH152" s="1"/>
      <c r="SI152" s="1"/>
      <c r="SJ152" s="1"/>
      <c r="SK152" s="1"/>
      <c r="SL152" s="1"/>
      <c r="SM152" s="1"/>
      <c r="SN152" s="1"/>
      <c r="SO152" s="1"/>
      <c r="SP152" s="1"/>
      <c r="SQ152" s="394"/>
      <c r="SR152" s="1"/>
      <c r="SS152" s="1"/>
      <c r="ST152" s="1"/>
      <c r="SU152" s="1"/>
      <c r="SV152" s="1"/>
      <c r="SW152" s="1"/>
      <c r="SX152" s="1"/>
      <c r="SY152" s="1"/>
      <c r="SZ152" s="1"/>
      <c r="TA152" s="1"/>
      <c r="TB152" s="1"/>
      <c r="TC152" s="1"/>
      <c r="TD152" s="1"/>
      <c r="TE152" s="1"/>
      <c r="TF152" s="1"/>
      <c r="TG152" s="1"/>
      <c r="TH152" s="1"/>
      <c r="TI152" s="1"/>
      <c r="TJ152" s="1"/>
      <c r="TK152" s="1"/>
      <c r="TL152" s="394"/>
      <c r="TM152" s="1"/>
      <c r="TN152" s="1"/>
      <c r="TO152" s="1"/>
      <c r="TP152" s="1"/>
      <c r="TQ152" s="394"/>
      <c r="TR152" s="1"/>
      <c r="TS152" s="1"/>
      <c r="TT152" s="1"/>
      <c r="TV152" s="394"/>
      <c r="UA152" s="394"/>
      <c r="UF152" s="394"/>
      <c r="UK152" s="394"/>
      <c r="UP152" s="394"/>
      <c r="UU152" s="394"/>
      <c r="UZ152" s="394"/>
      <c r="VE152" s="394"/>
      <c r="VJ152" s="394"/>
      <c r="VO152" s="394"/>
      <c r="VT152" s="394"/>
      <c r="VY152" s="394"/>
      <c r="WD152" s="394"/>
      <c r="WI152" s="394"/>
      <c r="XL152" s="3"/>
      <c r="XM152" s="394"/>
      <c r="ZA152" s="394"/>
      <c r="AAK152" s="394"/>
      <c r="AAW152" s="394"/>
      <c r="ABL152" s="913"/>
      <c r="ABT152" s="913"/>
      <c r="ACF152" s="913"/>
      <c r="ACZ152" s="913"/>
      <c r="ADO152" s="914"/>
      <c r="ADP152" s="914"/>
      <c r="ADQ152" s="913"/>
      <c r="ADR152" s="913"/>
      <c r="ADS152" s="913"/>
      <c r="ADT152" s="913"/>
      <c r="AEH152" s="914"/>
      <c r="AEI152" s="914"/>
      <c r="AEJ152" s="913"/>
      <c r="AEK152" s="913"/>
      <c r="AEL152" s="913"/>
      <c r="AEM152" s="913"/>
      <c r="AEN152" s="913"/>
      <c r="AEQ152" s="3"/>
      <c r="AER152" s="3"/>
      <c r="AFS152" s="873"/>
      <c r="AFT152" s="873"/>
      <c r="AFU152" s="872"/>
      <c r="AFV152" s="872"/>
      <c r="AFW152" s="872"/>
      <c r="AFX152" s="913"/>
      <c r="AGG152" s="914"/>
      <c r="AGH152" s="914"/>
      <c r="AGI152" s="914"/>
      <c r="AGJ152" s="914"/>
      <c r="AGK152" s="914"/>
      <c r="AGL152" s="914"/>
      <c r="AGM152" s="913"/>
      <c r="AHB152" s="913"/>
      <c r="AHN152" s="913"/>
      <c r="AHO152" s="914"/>
      <c r="AHP152" s="914"/>
      <c r="AHQ152" s="914"/>
      <c r="AHR152" s="1155"/>
      <c r="AHS152" s="1155"/>
      <c r="AHT152" s="1051"/>
      <c r="AHZ152" s="913"/>
      <c r="AIF152" s="913"/>
      <c r="AIJ152" s="464"/>
      <c r="AIK152" s="464"/>
      <c r="AIL152" s="913"/>
      <c r="AIQ152" s="913"/>
      <c r="AIS152" s="387"/>
      <c r="AIT152" s="387"/>
      <c r="AIU152" s="387"/>
      <c r="AJI152" s="913"/>
      <c r="AJK152" s="364"/>
      <c r="AJL152" s="364"/>
      <c r="AJM152" s="364"/>
      <c r="AKA152" s="913"/>
      <c r="AKC152" s="364"/>
      <c r="AKD152" s="364"/>
      <c r="AKE152" s="364"/>
      <c r="AKS152" s="913"/>
      <c r="AKX152" s="913"/>
      <c r="ALC152" s="913"/>
      <c r="ALH152" s="913"/>
      <c r="ALM152" s="913"/>
      <c r="ALR152" s="913"/>
      <c r="ALW152" s="913"/>
      <c r="AMB152" s="913"/>
      <c r="AMG152" s="913"/>
      <c r="AML152" s="913"/>
      <c r="AMS152" s="913"/>
      <c r="AMZ152" s="913"/>
      <c r="ANG152" s="913"/>
      <c r="ANV152" s="913"/>
      <c r="AOK152" s="913"/>
      <c r="API152" s="914"/>
      <c r="APJ152" s="914"/>
      <c r="APK152" s="914"/>
      <c r="APL152" s="914"/>
      <c r="APM152" s="914"/>
      <c r="APN152" s="914"/>
      <c r="APO152" s="913"/>
      <c r="APW152" s="913"/>
      <c r="AQE152" s="913"/>
      <c r="AQM152" s="913"/>
      <c r="AQU152" s="913"/>
      <c r="ARG152" s="913"/>
      <c r="ARS152" s="913"/>
      <c r="ASU152" s="913"/>
      <c r="ATW152" s="913"/>
      <c r="AUQ152" s="913"/>
      <c r="AVK152" s="913"/>
      <c r="AWE152" s="913"/>
      <c r="AWY152" s="913"/>
      <c r="AXF152" s="913"/>
      <c r="AXM152" s="913"/>
      <c r="AXT152" s="913"/>
    </row>
    <row r="153" spans="1:1021 1026:1320" s="2" customFormat="1" ht="14.25" x14ac:dyDescent="0.2">
      <c r="A153" s="1"/>
      <c r="B153"/>
      <c r="C153" s="975"/>
      <c r="D153" s="1"/>
      <c r="E153" s="1"/>
      <c r="F153" s="21"/>
      <c r="G153" s="21"/>
      <c r="H153" s="21"/>
      <c r="I153" s="1"/>
      <c r="J153" s="1"/>
      <c r="K153" s="21"/>
      <c r="L153" s="21"/>
      <c r="M153" s="21"/>
      <c r="N153" s="1"/>
      <c r="O153" s="1"/>
      <c r="P153" s="21"/>
      <c r="Q153" s="21"/>
      <c r="R153" s="21"/>
      <c r="S153" s="1"/>
      <c r="T153" s="1"/>
      <c r="U153" s="21"/>
      <c r="V153" s="21"/>
      <c r="W153" s="21"/>
      <c r="X153" s="1"/>
      <c r="Y153" s="1"/>
      <c r="Z153" s="21"/>
      <c r="AA153" s="21"/>
      <c r="AB153" s="21"/>
      <c r="AC153" s="1"/>
      <c r="AD153" s="1"/>
      <c r="AE153" s="21"/>
      <c r="AF153" s="21"/>
      <c r="AG153" s="21"/>
      <c r="AH153" s="1"/>
      <c r="AI153" s="1"/>
      <c r="AJ153" s="21"/>
      <c r="AK153" s="21"/>
      <c r="AL153" s="750"/>
      <c r="AM153" s="1"/>
      <c r="AN153" s="1"/>
      <c r="AO153" s="1"/>
      <c r="AP153" s="1"/>
      <c r="AQ153" s="1"/>
      <c r="AR153" s="297"/>
      <c r="AS153" s="1"/>
      <c r="AT153" s="1"/>
      <c r="AU153" s="1"/>
      <c r="AV153" s="1"/>
      <c r="AW153" s="1"/>
      <c r="AX153" s="297"/>
      <c r="AY153" s="1"/>
      <c r="AZ153" s="1"/>
      <c r="BA153" s="1"/>
      <c r="BB153" s="1"/>
      <c r="BC153" s="1"/>
      <c r="BD153" s="297"/>
      <c r="BE153" s="1"/>
      <c r="BF153" s="1"/>
      <c r="BG153" s="1"/>
      <c r="BH153" s="1"/>
      <c r="BI153" s="1"/>
      <c r="BJ153" s="297"/>
      <c r="BK153" s="1"/>
      <c r="BL153" s="1"/>
      <c r="BM153" s="1"/>
      <c r="BN153" s="1"/>
      <c r="BO153" s="1"/>
      <c r="BP153" s="297"/>
      <c r="BQ153" s="1"/>
      <c r="BR153" s="1"/>
      <c r="BS153" s="1"/>
      <c r="BT153" s="1"/>
      <c r="BU153" s="1"/>
      <c r="BV153" s="297"/>
      <c r="BW153" s="1"/>
      <c r="BX153" s="1"/>
      <c r="BY153" s="1"/>
      <c r="BZ153" s="1"/>
      <c r="CA153" s="298"/>
      <c r="CB153" s="394"/>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394"/>
      <c r="DC153" s="119"/>
      <c r="DD153" s="119"/>
      <c r="DE153" s="119"/>
      <c r="DF153" s="119"/>
      <c r="DG153" s="119"/>
      <c r="DH153" s="119"/>
      <c r="DI153" s="119"/>
      <c r="DJ153" s="119"/>
      <c r="DK153" s="119"/>
      <c r="DL153" s="119"/>
      <c r="DM153" s="119"/>
      <c r="DN153" s="119"/>
      <c r="DO153" s="119"/>
      <c r="DP153" s="119"/>
      <c r="DQ153" s="119"/>
      <c r="DR153" s="119"/>
      <c r="DS153" s="119"/>
      <c r="DT153" s="119"/>
      <c r="DU153" s="119"/>
      <c r="DV153" s="119"/>
      <c r="DW153" s="119"/>
      <c r="DX153" s="119"/>
      <c r="DY153" s="119"/>
      <c r="DZ153" s="119"/>
      <c r="EA153" s="119"/>
      <c r="EB153" s="136"/>
      <c r="EC153" s="119"/>
      <c r="ED153" s="119"/>
      <c r="EE153" s="119"/>
      <c r="EF153" s="119"/>
      <c r="EG153" s="119"/>
      <c r="EH153" s="119"/>
      <c r="EI153" s="119"/>
      <c r="EJ153" s="119"/>
      <c r="EK153" s="119"/>
      <c r="EL153" s="119"/>
      <c r="EM153" s="119"/>
      <c r="EN153" s="119"/>
      <c r="EO153" s="119"/>
      <c r="EP153" s="119"/>
      <c r="EQ153" s="119"/>
      <c r="ER153" s="119"/>
      <c r="ES153" s="119"/>
      <c r="ET153" s="119"/>
      <c r="EU153" s="119"/>
      <c r="EV153" s="119"/>
      <c r="EW153" s="119"/>
      <c r="EX153" s="119"/>
      <c r="EY153" s="119"/>
      <c r="EZ153" s="119"/>
      <c r="FA153" s="119"/>
      <c r="FB153" s="136"/>
      <c r="FC153" s="119"/>
      <c r="FD153" s="119"/>
      <c r="FE153" s="119"/>
      <c r="FF153" s="119"/>
      <c r="FG153" s="119"/>
      <c r="FH153" s="119"/>
      <c r="FI153" s="119"/>
      <c r="FJ153" s="119"/>
      <c r="FK153" s="119"/>
      <c r="FL153" s="119"/>
      <c r="FM153" s="119"/>
      <c r="FN153" s="119"/>
      <c r="FO153" s="119"/>
      <c r="FP153" s="119"/>
      <c r="FQ153" s="119"/>
      <c r="FR153" s="119"/>
      <c r="FS153" s="119"/>
      <c r="FT153" s="119"/>
      <c r="FU153" s="119"/>
      <c r="FV153" s="119"/>
      <c r="FW153" s="119"/>
      <c r="FX153" s="119"/>
      <c r="FY153" s="119"/>
      <c r="FZ153" s="119"/>
      <c r="GA153" s="119"/>
      <c r="GB153" s="136"/>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394"/>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394"/>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394"/>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394"/>
      <c r="JZ153" s="1"/>
      <c r="KA153" s="1"/>
      <c r="KB153" s="1"/>
      <c r="KC153" s="1"/>
      <c r="KD153" s="1"/>
      <c r="KE153" s="1"/>
      <c r="KF153" s="1"/>
      <c r="KG153" s="1"/>
      <c r="KH153" s="1"/>
      <c r="KI153" s="1"/>
      <c r="KJ153" s="1"/>
      <c r="KK153" s="1"/>
      <c r="KL153" s="1"/>
      <c r="KM153" s="1"/>
      <c r="KN153" s="1"/>
      <c r="KO153" s="1"/>
      <c r="KP153" s="1"/>
      <c r="KQ153" s="1"/>
      <c r="KR153" s="1"/>
      <c r="KS153" s="914"/>
      <c r="KT153" s="914"/>
      <c r="KU153" s="914"/>
      <c r="KV153" s="914"/>
      <c r="KW153" s="914"/>
      <c r="KX153" s="913"/>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394"/>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914"/>
      <c r="PM153" s="914"/>
      <c r="PN153" s="914"/>
      <c r="PO153" s="914"/>
      <c r="PP153" s="914"/>
      <c r="PQ153" s="913"/>
      <c r="PR153" s="1"/>
      <c r="PS153" s="1"/>
      <c r="PT153" s="1"/>
      <c r="PU153" s="1"/>
      <c r="PV153" s="1"/>
      <c r="PW153" s="1"/>
      <c r="PX153" s="1"/>
      <c r="PY153" s="1"/>
      <c r="PZ153" s="1"/>
      <c r="QA153" s="1"/>
      <c r="QB153" s="1"/>
      <c r="QC153" s="1"/>
      <c r="QD153" s="1"/>
      <c r="QE153" s="1"/>
      <c r="QF153" s="394"/>
      <c r="QG153" s="835"/>
      <c r="QH153" s="835"/>
      <c r="QI153" s="835"/>
      <c r="QJ153" s="835"/>
      <c r="QK153" s="835"/>
      <c r="QL153" s="835"/>
      <c r="QM153" s="835"/>
      <c r="QN153" s="835"/>
      <c r="QO153" s="835"/>
      <c r="QP153" s="835"/>
      <c r="QQ153" s="835"/>
      <c r="QR153" s="835"/>
      <c r="QS153" s="835"/>
      <c r="QT153" s="835"/>
      <c r="QU153" s="835"/>
      <c r="QV153" s="835"/>
      <c r="QW153" s="835"/>
      <c r="QX153" s="835"/>
      <c r="QY153" s="835"/>
      <c r="QZ153" s="835"/>
      <c r="RA153" s="394"/>
      <c r="RB153" s="1"/>
      <c r="RC153" s="1"/>
      <c r="RD153" s="1"/>
      <c r="RE153" s="1"/>
      <c r="RF153" s="1"/>
      <c r="RG153" s="1"/>
      <c r="RH153" s="1"/>
      <c r="RI153" s="1"/>
      <c r="RJ153" s="1"/>
      <c r="RK153" s="1"/>
      <c r="RL153" s="1"/>
      <c r="RM153" s="1"/>
      <c r="RN153" s="1"/>
      <c r="RO153" s="1"/>
      <c r="RP153" s="1"/>
      <c r="RQ153" s="1"/>
      <c r="RR153" s="1"/>
      <c r="RS153" s="1"/>
      <c r="RT153" s="1"/>
      <c r="RU153" s="1"/>
      <c r="RV153" s="394"/>
      <c r="RW153" s="1"/>
      <c r="RX153" s="1"/>
      <c r="RY153" s="1"/>
      <c r="RZ153" s="1"/>
      <c r="SA153" s="1"/>
      <c r="SB153" s="1"/>
      <c r="SC153" s="1"/>
      <c r="SD153" s="1"/>
      <c r="SE153" s="1"/>
      <c r="SF153" s="1"/>
      <c r="SG153" s="1"/>
      <c r="SH153" s="1"/>
      <c r="SI153" s="1"/>
      <c r="SJ153" s="1"/>
      <c r="SK153" s="1"/>
      <c r="SL153" s="1"/>
      <c r="SM153" s="1"/>
      <c r="SN153" s="1"/>
      <c r="SO153" s="1"/>
      <c r="SP153" s="1"/>
      <c r="SQ153" s="394"/>
      <c r="SR153" s="1"/>
      <c r="SS153" s="1"/>
      <c r="ST153" s="1"/>
      <c r="SU153" s="1"/>
      <c r="SV153" s="1"/>
      <c r="SW153" s="1"/>
      <c r="SX153" s="1"/>
      <c r="SY153" s="1"/>
      <c r="SZ153" s="1"/>
      <c r="TA153" s="1"/>
      <c r="TB153" s="1"/>
      <c r="TC153" s="1"/>
      <c r="TD153" s="1"/>
      <c r="TE153" s="1"/>
      <c r="TF153" s="1"/>
      <c r="TG153" s="1"/>
      <c r="TH153" s="1"/>
      <c r="TI153" s="1"/>
      <c r="TJ153" s="1"/>
      <c r="TK153" s="1"/>
      <c r="TL153" s="394"/>
      <c r="TM153" s="1"/>
      <c r="TN153" s="1"/>
      <c r="TO153" s="1"/>
      <c r="TP153" s="1"/>
      <c r="TQ153" s="394"/>
      <c r="TR153" s="1"/>
      <c r="TS153" s="1"/>
      <c r="TT153" s="1"/>
      <c r="TV153" s="394"/>
      <c r="UA153" s="394"/>
      <c r="UF153" s="394"/>
      <c r="UK153" s="394"/>
      <c r="UP153" s="394"/>
      <c r="UU153" s="394"/>
      <c r="UZ153" s="394"/>
      <c r="VE153" s="394"/>
      <c r="VJ153" s="394"/>
      <c r="VO153" s="394"/>
      <c r="VT153" s="394"/>
      <c r="VY153" s="394"/>
      <c r="WD153" s="394"/>
      <c r="WI153" s="394"/>
      <c r="XL153" s="3"/>
      <c r="XM153" s="394"/>
      <c r="ZA153" s="394"/>
      <c r="AAK153" s="394"/>
      <c r="AAW153" s="394"/>
      <c r="ABL153" s="913"/>
      <c r="ABT153" s="913"/>
      <c r="ACF153" s="913"/>
      <c r="ACZ153" s="913"/>
      <c r="ADO153" s="914"/>
      <c r="ADP153" s="914"/>
      <c r="ADQ153" s="913"/>
      <c r="ADR153" s="913"/>
      <c r="ADS153" s="913"/>
      <c r="ADT153" s="913"/>
      <c r="AEH153" s="914"/>
      <c r="AEI153" s="914"/>
      <c r="AEJ153" s="913"/>
      <c r="AEK153" s="913"/>
      <c r="AEL153" s="913"/>
      <c r="AEM153" s="913"/>
      <c r="AEN153" s="913"/>
      <c r="AEQ153" s="3"/>
      <c r="AER153" s="3"/>
      <c r="AFS153" s="873"/>
      <c r="AFT153" s="873"/>
      <c r="AFU153" s="872"/>
      <c r="AFV153" s="872"/>
      <c r="AFW153" s="872"/>
      <c r="AFX153" s="913"/>
      <c r="AGG153" s="914"/>
      <c r="AGH153" s="914"/>
      <c r="AGI153" s="914"/>
      <c r="AGJ153" s="914"/>
      <c r="AGK153" s="914"/>
      <c r="AGL153" s="914"/>
      <c r="AGM153" s="913"/>
      <c r="AHB153" s="913"/>
      <c r="AHN153" s="913"/>
      <c r="AHO153" s="914"/>
      <c r="AHP153" s="914"/>
      <c r="AHQ153" s="914"/>
      <c r="AHR153" s="1155"/>
      <c r="AHS153" s="1155"/>
      <c r="AHT153" s="1051"/>
      <c r="AHZ153" s="913"/>
      <c r="AIF153" s="913"/>
      <c r="AIJ153" s="464"/>
      <c r="AIK153" s="464"/>
      <c r="AIL153" s="913"/>
      <c r="AIQ153" s="913"/>
      <c r="AIS153" s="387"/>
      <c r="AIT153" s="387"/>
      <c r="AIU153" s="387"/>
      <c r="AJI153" s="913"/>
      <c r="AJK153" s="364"/>
      <c r="AJL153" s="364"/>
      <c r="AJM153" s="364"/>
      <c r="AKA153" s="913"/>
      <c r="AKC153" s="364"/>
      <c r="AKD153" s="364"/>
      <c r="AKE153" s="364"/>
      <c r="AKS153" s="913"/>
      <c r="AKX153" s="913"/>
      <c r="ALC153" s="913"/>
      <c r="ALH153" s="913"/>
      <c r="ALM153" s="913"/>
      <c r="ALR153" s="913"/>
      <c r="ALW153" s="913"/>
      <c r="AMB153" s="913"/>
      <c r="AMG153" s="913"/>
      <c r="AML153" s="913"/>
      <c r="AMS153" s="913"/>
      <c r="AMZ153" s="913"/>
      <c r="ANG153" s="913"/>
      <c r="ANV153" s="913"/>
      <c r="AOK153" s="913"/>
      <c r="API153" s="914"/>
      <c r="APJ153" s="914"/>
      <c r="APK153" s="914"/>
      <c r="APL153" s="914"/>
      <c r="APM153" s="914"/>
      <c r="APN153" s="914"/>
      <c r="APO153" s="913"/>
      <c r="APW153" s="913"/>
      <c r="AQE153" s="913"/>
      <c r="AQM153" s="913"/>
      <c r="AQU153" s="913"/>
      <c r="ARG153" s="913"/>
      <c r="ARS153" s="913"/>
      <c r="ASU153" s="913"/>
      <c r="ATW153" s="913"/>
      <c r="AUQ153" s="913"/>
      <c r="AVK153" s="913"/>
      <c r="AWE153" s="913"/>
      <c r="AWY153" s="913"/>
      <c r="AXF153" s="913"/>
      <c r="AXM153" s="913"/>
      <c r="AXT153" s="913"/>
    </row>
    <row r="154" spans="1:1021 1026:1320" s="2" customFormat="1" ht="14.25" x14ac:dyDescent="0.2">
      <c r="A154" s="1"/>
      <c r="B154"/>
      <c r="C154" s="975"/>
      <c r="D154" s="1"/>
      <c r="E154" s="1"/>
      <c r="F154" s="21"/>
      <c r="G154" s="21"/>
      <c r="H154" s="21"/>
      <c r="I154" s="1"/>
      <c r="J154" s="1"/>
      <c r="K154" s="21"/>
      <c r="L154" s="21"/>
      <c r="M154" s="21"/>
      <c r="N154" s="1"/>
      <c r="O154" s="1"/>
      <c r="P154" s="21"/>
      <c r="Q154" s="21"/>
      <c r="R154" s="21"/>
      <c r="S154" s="1"/>
      <c r="T154" s="1"/>
      <c r="U154" s="21"/>
      <c r="V154" s="21"/>
      <c r="W154" s="21"/>
      <c r="X154" s="1"/>
      <c r="Y154" s="1"/>
      <c r="Z154" s="21"/>
      <c r="AA154" s="21"/>
      <c r="AB154" s="21"/>
      <c r="AC154" s="1"/>
      <c r="AD154" s="1"/>
      <c r="AE154" s="21"/>
      <c r="AF154" s="21"/>
      <c r="AG154" s="21"/>
      <c r="AH154" s="1"/>
      <c r="AI154" s="1"/>
      <c r="AJ154" s="21"/>
      <c r="AK154" s="21"/>
      <c r="AL154" s="750"/>
      <c r="AM154" s="1"/>
      <c r="AN154" s="1"/>
      <c r="AO154" s="1"/>
      <c r="AP154" s="1"/>
      <c r="AQ154" s="1"/>
      <c r="AR154" s="297"/>
      <c r="AS154" s="1"/>
      <c r="AT154" s="1"/>
      <c r="AU154" s="1"/>
      <c r="AV154" s="1"/>
      <c r="AW154" s="1"/>
      <c r="AX154" s="297"/>
      <c r="AY154" s="1"/>
      <c r="AZ154" s="1"/>
      <c r="BA154" s="1"/>
      <c r="BB154" s="1"/>
      <c r="BC154" s="1"/>
      <c r="BD154" s="297"/>
      <c r="BE154" s="1"/>
      <c r="BF154" s="1"/>
      <c r="BG154" s="1"/>
      <c r="BH154" s="1"/>
      <c r="BI154" s="1"/>
      <c r="BJ154" s="297"/>
      <c r="BK154" s="1"/>
      <c r="BL154" s="1"/>
      <c r="BM154" s="1"/>
      <c r="BN154" s="1"/>
      <c r="BO154" s="1"/>
      <c r="BP154" s="297"/>
      <c r="BQ154" s="1"/>
      <c r="BR154" s="1"/>
      <c r="BS154" s="1"/>
      <c r="BT154" s="1"/>
      <c r="BU154" s="1"/>
      <c r="BV154" s="297"/>
      <c r="BW154" s="1"/>
      <c r="BX154" s="1"/>
      <c r="BY154" s="1"/>
      <c r="BZ154" s="1"/>
      <c r="CA154" s="298"/>
      <c r="CB154" s="394"/>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394"/>
      <c r="DC154" s="119"/>
      <c r="DD154" s="119"/>
      <c r="DE154" s="119"/>
      <c r="DF154" s="119"/>
      <c r="DG154" s="119"/>
      <c r="DH154" s="119"/>
      <c r="DI154" s="119"/>
      <c r="DJ154" s="119"/>
      <c r="DK154" s="119"/>
      <c r="DL154" s="119"/>
      <c r="DM154" s="119"/>
      <c r="DN154" s="119"/>
      <c r="DO154" s="119"/>
      <c r="DP154" s="119"/>
      <c r="DQ154" s="119"/>
      <c r="DR154" s="119"/>
      <c r="DS154" s="119"/>
      <c r="DT154" s="119"/>
      <c r="DU154" s="119"/>
      <c r="DV154" s="119"/>
      <c r="DW154" s="119"/>
      <c r="DX154" s="119"/>
      <c r="DY154" s="119"/>
      <c r="DZ154" s="119"/>
      <c r="EA154" s="119"/>
      <c r="EB154" s="136"/>
      <c r="EC154" s="119"/>
      <c r="ED154" s="119"/>
      <c r="EE154" s="119"/>
      <c r="EF154" s="119"/>
      <c r="EG154" s="119"/>
      <c r="EH154" s="119"/>
      <c r="EI154" s="119"/>
      <c r="EJ154" s="119"/>
      <c r="EK154" s="119"/>
      <c r="EL154" s="119"/>
      <c r="EM154" s="119"/>
      <c r="EN154" s="119"/>
      <c r="EO154" s="119"/>
      <c r="EP154" s="119"/>
      <c r="EQ154" s="119"/>
      <c r="ER154" s="119"/>
      <c r="ES154" s="119"/>
      <c r="ET154" s="119"/>
      <c r="EU154" s="119"/>
      <c r="EV154" s="119"/>
      <c r="EW154" s="119"/>
      <c r="EX154" s="119"/>
      <c r="EY154" s="119"/>
      <c r="EZ154" s="119"/>
      <c r="FA154" s="119"/>
      <c r="FB154" s="136"/>
      <c r="FC154" s="119"/>
      <c r="FD154" s="119"/>
      <c r="FE154" s="119"/>
      <c r="FF154" s="119"/>
      <c r="FG154" s="119"/>
      <c r="FH154" s="119"/>
      <c r="FI154" s="119"/>
      <c r="FJ154" s="119"/>
      <c r="FK154" s="119"/>
      <c r="FL154" s="119"/>
      <c r="FM154" s="119"/>
      <c r="FN154" s="119"/>
      <c r="FO154" s="119"/>
      <c r="FP154" s="119"/>
      <c r="FQ154" s="119"/>
      <c r="FR154" s="119"/>
      <c r="FS154" s="119"/>
      <c r="FT154" s="119"/>
      <c r="FU154" s="119"/>
      <c r="FV154" s="119"/>
      <c r="FW154" s="119"/>
      <c r="FX154" s="119"/>
      <c r="FY154" s="119"/>
      <c r="FZ154" s="119"/>
      <c r="GA154" s="119"/>
      <c r="GB154" s="136"/>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394"/>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394"/>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394"/>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394"/>
      <c r="JZ154" s="1"/>
      <c r="KA154" s="1"/>
      <c r="KB154" s="1"/>
      <c r="KC154" s="1"/>
      <c r="KD154" s="1"/>
      <c r="KE154" s="1"/>
      <c r="KF154" s="1"/>
      <c r="KG154" s="1"/>
      <c r="KH154" s="1"/>
      <c r="KI154" s="1"/>
      <c r="KJ154" s="1"/>
      <c r="KK154" s="1"/>
      <c r="KL154" s="1"/>
      <c r="KM154" s="1"/>
      <c r="KN154" s="1"/>
      <c r="KO154" s="1"/>
      <c r="KP154" s="1"/>
      <c r="KQ154" s="1"/>
      <c r="KR154" s="1"/>
      <c r="KS154" s="914"/>
      <c r="KT154" s="914"/>
      <c r="KU154" s="914"/>
      <c r="KV154" s="914"/>
      <c r="KW154" s="914"/>
      <c r="KX154" s="913"/>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394"/>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914"/>
      <c r="PM154" s="914"/>
      <c r="PN154" s="914"/>
      <c r="PO154" s="914"/>
      <c r="PP154" s="914"/>
      <c r="PQ154" s="913"/>
      <c r="PR154" s="1"/>
      <c r="PS154" s="1"/>
      <c r="PT154" s="1"/>
      <c r="PU154" s="1"/>
      <c r="PV154" s="1"/>
      <c r="PW154" s="1"/>
      <c r="PX154" s="1"/>
      <c r="PY154" s="1"/>
      <c r="PZ154" s="1"/>
      <c r="QA154" s="1"/>
      <c r="QB154" s="1"/>
      <c r="QC154" s="1"/>
      <c r="QD154" s="1"/>
      <c r="QE154" s="1"/>
      <c r="QF154" s="394"/>
      <c r="QG154" s="835"/>
      <c r="QH154" s="835"/>
      <c r="QI154" s="835"/>
      <c r="QJ154" s="835"/>
      <c r="QK154" s="835"/>
      <c r="QL154" s="835"/>
      <c r="QM154" s="835"/>
      <c r="QN154" s="835"/>
      <c r="QO154" s="835"/>
      <c r="QP154" s="835"/>
      <c r="QQ154" s="835"/>
      <c r="QR154" s="835"/>
      <c r="QS154" s="835"/>
      <c r="QT154" s="835"/>
      <c r="QU154" s="835"/>
      <c r="QV154" s="835"/>
      <c r="QW154" s="835"/>
      <c r="QX154" s="835"/>
      <c r="QY154" s="835"/>
      <c r="QZ154" s="835"/>
      <c r="RA154" s="394"/>
      <c r="RB154" s="1"/>
      <c r="RC154" s="1"/>
      <c r="RD154" s="1"/>
      <c r="RE154" s="1"/>
      <c r="RF154" s="1"/>
      <c r="RG154" s="1"/>
      <c r="RH154" s="1"/>
      <c r="RI154" s="1"/>
      <c r="RJ154" s="1"/>
      <c r="RK154" s="1"/>
      <c r="RL154" s="1"/>
      <c r="RM154" s="1"/>
      <c r="RN154" s="1"/>
      <c r="RO154" s="1"/>
      <c r="RP154" s="1"/>
      <c r="RQ154" s="1"/>
      <c r="RR154" s="1"/>
      <c r="RS154" s="1"/>
      <c r="RT154" s="1"/>
      <c r="RU154" s="1"/>
      <c r="RV154" s="394"/>
      <c r="RW154" s="1"/>
      <c r="RX154" s="1"/>
      <c r="RY154" s="1"/>
      <c r="RZ154" s="1"/>
      <c r="SA154" s="1"/>
      <c r="SB154" s="1"/>
      <c r="SC154" s="1"/>
      <c r="SD154" s="1"/>
      <c r="SE154" s="1"/>
      <c r="SF154" s="1"/>
      <c r="SG154" s="1"/>
      <c r="SH154" s="1"/>
      <c r="SI154" s="1"/>
      <c r="SJ154" s="1"/>
      <c r="SK154" s="1"/>
      <c r="SL154" s="1"/>
      <c r="SM154" s="1"/>
      <c r="SN154" s="1"/>
      <c r="SO154" s="1"/>
      <c r="SP154" s="1"/>
      <c r="SQ154" s="394"/>
      <c r="SR154" s="1"/>
      <c r="SS154" s="1"/>
      <c r="ST154" s="1"/>
      <c r="SU154" s="1"/>
      <c r="SV154" s="1"/>
      <c r="SW154" s="1"/>
      <c r="SX154" s="1"/>
      <c r="SY154" s="1"/>
      <c r="SZ154" s="1"/>
      <c r="TA154" s="1"/>
      <c r="TB154" s="1"/>
      <c r="TC154" s="1"/>
      <c r="TD154" s="1"/>
      <c r="TE154" s="1"/>
      <c r="TF154" s="1"/>
      <c r="TG154" s="1"/>
      <c r="TH154" s="1"/>
      <c r="TI154" s="1"/>
      <c r="TJ154" s="1"/>
      <c r="TK154" s="1"/>
      <c r="TL154" s="394"/>
      <c r="TM154" s="1"/>
      <c r="TN154" s="1"/>
      <c r="TO154" s="1"/>
      <c r="TP154" s="1"/>
      <c r="TQ154" s="394"/>
      <c r="TR154" s="1"/>
      <c r="TS154" s="1"/>
      <c r="TT154" s="1"/>
      <c r="TV154" s="394"/>
      <c r="UA154" s="394"/>
      <c r="UF154" s="394"/>
      <c r="UK154" s="394"/>
      <c r="UP154" s="394"/>
      <c r="UU154" s="394"/>
      <c r="UZ154" s="394"/>
      <c r="VE154" s="394"/>
      <c r="VJ154" s="394"/>
      <c r="VO154" s="394"/>
      <c r="VT154" s="394"/>
      <c r="VY154" s="394"/>
      <c r="WD154" s="394"/>
      <c r="WI154" s="394"/>
      <c r="XL154" s="3"/>
      <c r="XM154" s="394"/>
      <c r="ZA154" s="394"/>
      <c r="AAK154" s="394"/>
      <c r="AAW154" s="394"/>
      <c r="ABL154" s="913"/>
      <c r="ABT154" s="913"/>
      <c r="ACF154" s="913"/>
      <c r="ACZ154" s="913"/>
      <c r="ADO154" s="914"/>
      <c r="ADP154" s="914"/>
      <c r="ADQ154" s="913"/>
      <c r="ADR154" s="913"/>
      <c r="ADS154" s="913"/>
      <c r="ADT154" s="913"/>
      <c r="AEH154" s="914"/>
      <c r="AEI154" s="914"/>
      <c r="AEJ154" s="913"/>
      <c r="AEK154" s="913"/>
      <c r="AEL154" s="913"/>
      <c r="AEM154" s="913"/>
      <c r="AEN154" s="913"/>
      <c r="AEQ154" s="3"/>
      <c r="AER154" s="3"/>
      <c r="AFS154" s="873"/>
      <c r="AFT154" s="873"/>
      <c r="AFU154" s="872"/>
      <c r="AFV154" s="872"/>
      <c r="AFW154" s="872"/>
      <c r="AFX154" s="913"/>
      <c r="AGG154" s="914"/>
      <c r="AGH154" s="914"/>
      <c r="AGI154" s="914"/>
      <c r="AGJ154" s="914"/>
      <c r="AGK154" s="914"/>
      <c r="AGL154" s="914"/>
      <c r="AGM154" s="913"/>
      <c r="AHB154" s="913"/>
      <c r="AHN154" s="913"/>
      <c r="AHO154" s="914"/>
      <c r="AHP154" s="914"/>
      <c r="AHQ154" s="914"/>
      <c r="AHR154" s="1155"/>
      <c r="AHS154" s="1155"/>
      <c r="AHT154" s="1051"/>
      <c r="AHZ154" s="913"/>
      <c r="AIF154" s="913"/>
      <c r="AIJ154" s="464"/>
      <c r="AIK154" s="464"/>
      <c r="AIL154" s="913"/>
      <c r="AIQ154" s="913"/>
      <c r="AIS154" s="387"/>
      <c r="AIT154" s="387"/>
      <c r="AIU154" s="387"/>
      <c r="AJI154" s="913"/>
      <c r="AJK154" s="364"/>
      <c r="AJL154" s="364"/>
      <c r="AJM154" s="364"/>
      <c r="AKA154" s="913"/>
      <c r="AKC154" s="364"/>
      <c r="AKD154" s="364"/>
      <c r="AKE154" s="364"/>
      <c r="AKS154" s="913"/>
      <c r="AKX154" s="913"/>
      <c r="ALC154" s="913"/>
      <c r="ALH154" s="913"/>
      <c r="ALM154" s="913"/>
      <c r="ALR154" s="913"/>
      <c r="ALW154" s="913"/>
      <c r="AMB154" s="913"/>
      <c r="AMG154" s="913"/>
      <c r="AML154" s="913"/>
      <c r="AMS154" s="913"/>
      <c r="AMZ154" s="913"/>
      <c r="ANG154" s="913"/>
      <c r="ANV154" s="913"/>
      <c r="AOK154" s="913"/>
      <c r="API154" s="914"/>
      <c r="APJ154" s="914"/>
      <c r="APK154" s="914"/>
      <c r="APL154" s="914"/>
      <c r="APM154" s="914"/>
      <c r="APN154" s="914"/>
      <c r="APO154" s="913"/>
      <c r="APW154" s="913"/>
      <c r="AQE154" s="913"/>
      <c r="AQM154" s="913"/>
      <c r="AQU154" s="913"/>
      <c r="ARG154" s="913"/>
      <c r="ARS154" s="913"/>
      <c r="ASU154" s="913"/>
      <c r="ATW154" s="913"/>
      <c r="AUQ154" s="913"/>
      <c r="AVK154" s="913"/>
      <c r="AWE154" s="913"/>
      <c r="AWY154" s="913"/>
      <c r="AXF154" s="913"/>
      <c r="AXM154" s="913"/>
      <c r="AXT154" s="913"/>
    </row>
    <row r="155" spans="1:1021 1026:1320" s="2" customFormat="1" ht="14.25" x14ac:dyDescent="0.2">
      <c r="A155" s="1"/>
      <c r="B155"/>
      <c r="C155" s="975"/>
      <c r="D155" s="1"/>
      <c r="E155" s="1"/>
      <c r="F155" s="21"/>
      <c r="G155" s="21"/>
      <c r="H155" s="21"/>
      <c r="I155" s="1"/>
      <c r="J155" s="1"/>
      <c r="K155" s="21"/>
      <c r="L155" s="21"/>
      <c r="M155" s="21"/>
      <c r="N155" s="1"/>
      <c r="O155" s="1"/>
      <c r="P155" s="21"/>
      <c r="Q155" s="21"/>
      <c r="R155" s="21"/>
      <c r="S155" s="1"/>
      <c r="T155" s="1"/>
      <c r="U155" s="21"/>
      <c r="V155" s="21"/>
      <c r="W155" s="21"/>
      <c r="X155" s="1"/>
      <c r="Y155" s="1"/>
      <c r="Z155" s="21"/>
      <c r="AA155" s="21"/>
      <c r="AB155" s="21"/>
      <c r="AC155" s="1"/>
      <c r="AD155" s="1"/>
      <c r="AE155" s="21"/>
      <c r="AF155" s="21"/>
      <c r="AG155" s="21"/>
      <c r="AH155" s="1"/>
      <c r="AI155" s="1"/>
      <c r="AJ155" s="21"/>
      <c r="AK155" s="21"/>
      <c r="AL155" s="750"/>
      <c r="AM155" s="1"/>
      <c r="AN155" s="1"/>
      <c r="AO155" s="1"/>
      <c r="AP155" s="1"/>
      <c r="AQ155" s="1"/>
      <c r="AR155" s="297"/>
      <c r="AS155" s="1"/>
      <c r="AT155" s="1"/>
      <c r="AU155" s="1"/>
      <c r="AV155" s="1"/>
      <c r="AW155" s="1"/>
      <c r="AX155" s="297"/>
      <c r="AY155" s="1"/>
      <c r="AZ155" s="1"/>
      <c r="BA155" s="1"/>
      <c r="BB155" s="1"/>
      <c r="BC155" s="1"/>
      <c r="BD155" s="297"/>
      <c r="BE155" s="1"/>
      <c r="BF155" s="1"/>
      <c r="BG155" s="1"/>
      <c r="BH155" s="1"/>
      <c r="BI155" s="1"/>
      <c r="BJ155" s="297"/>
      <c r="BK155" s="1"/>
      <c r="BL155" s="1"/>
      <c r="BM155" s="1"/>
      <c r="BN155" s="1"/>
      <c r="BO155" s="1"/>
      <c r="BP155" s="297"/>
      <c r="BQ155" s="1"/>
      <c r="BR155" s="1"/>
      <c r="BS155" s="1"/>
      <c r="BT155" s="1"/>
      <c r="BU155" s="1"/>
      <c r="BV155" s="297"/>
      <c r="BW155" s="1"/>
      <c r="BX155" s="1"/>
      <c r="BY155" s="1"/>
      <c r="BZ155" s="1"/>
      <c r="CA155" s="298"/>
      <c r="CB155" s="394"/>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394"/>
      <c r="DC155" s="119"/>
      <c r="DD155" s="119"/>
      <c r="DE155" s="119"/>
      <c r="DF155" s="119"/>
      <c r="DG155" s="119"/>
      <c r="DH155" s="119"/>
      <c r="DI155" s="119"/>
      <c r="DJ155" s="119"/>
      <c r="DK155" s="119"/>
      <c r="DL155" s="119"/>
      <c r="DM155" s="119"/>
      <c r="DN155" s="119"/>
      <c r="DO155" s="119"/>
      <c r="DP155" s="119"/>
      <c r="DQ155" s="119"/>
      <c r="DR155" s="119"/>
      <c r="DS155" s="119"/>
      <c r="DT155" s="119"/>
      <c r="DU155" s="119"/>
      <c r="DV155" s="119"/>
      <c r="DW155" s="119"/>
      <c r="DX155" s="119"/>
      <c r="DY155" s="119"/>
      <c r="DZ155" s="119"/>
      <c r="EA155" s="119"/>
      <c r="EB155" s="136"/>
      <c r="EC155" s="119"/>
      <c r="ED155" s="119"/>
      <c r="EE155" s="119"/>
      <c r="EF155" s="119"/>
      <c r="EG155" s="119"/>
      <c r="EH155" s="119"/>
      <c r="EI155" s="119"/>
      <c r="EJ155" s="119"/>
      <c r="EK155" s="119"/>
      <c r="EL155" s="119"/>
      <c r="EM155" s="119"/>
      <c r="EN155" s="119"/>
      <c r="EO155" s="119"/>
      <c r="EP155" s="119"/>
      <c r="EQ155" s="119"/>
      <c r="ER155" s="119"/>
      <c r="ES155" s="119"/>
      <c r="ET155" s="119"/>
      <c r="EU155" s="119"/>
      <c r="EV155" s="119"/>
      <c r="EW155" s="119"/>
      <c r="EX155" s="119"/>
      <c r="EY155" s="119"/>
      <c r="EZ155" s="119"/>
      <c r="FA155" s="119"/>
      <c r="FB155" s="136"/>
      <c r="FC155" s="119"/>
      <c r="FD155" s="119"/>
      <c r="FE155" s="119"/>
      <c r="FF155" s="119"/>
      <c r="FG155" s="119"/>
      <c r="FH155" s="119"/>
      <c r="FI155" s="119"/>
      <c r="FJ155" s="119"/>
      <c r="FK155" s="119"/>
      <c r="FL155" s="119"/>
      <c r="FM155" s="119"/>
      <c r="FN155" s="119"/>
      <c r="FO155" s="119"/>
      <c r="FP155" s="119"/>
      <c r="FQ155" s="119"/>
      <c r="FR155" s="119"/>
      <c r="FS155" s="119"/>
      <c r="FT155" s="119"/>
      <c r="FU155" s="119"/>
      <c r="FV155" s="119"/>
      <c r="FW155" s="119"/>
      <c r="FX155" s="119"/>
      <c r="FY155" s="119"/>
      <c r="FZ155" s="119"/>
      <c r="GA155" s="119"/>
      <c r="GB155" s="136"/>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394"/>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394"/>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394"/>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394"/>
      <c r="JZ155" s="1"/>
      <c r="KA155" s="1"/>
      <c r="KB155" s="1"/>
      <c r="KC155" s="1"/>
      <c r="KD155" s="1"/>
      <c r="KE155" s="1"/>
      <c r="KF155" s="1"/>
      <c r="KG155" s="1"/>
      <c r="KH155" s="1"/>
      <c r="KI155" s="1"/>
      <c r="KJ155" s="1"/>
      <c r="KK155" s="1"/>
      <c r="KL155" s="1"/>
      <c r="KM155" s="1"/>
      <c r="KN155" s="1"/>
      <c r="KO155" s="1"/>
      <c r="KP155" s="1"/>
      <c r="KQ155" s="1"/>
      <c r="KR155" s="1"/>
      <c r="KS155" s="914"/>
      <c r="KT155" s="914"/>
      <c r="KU155" s="914"/>
      <c r="KV155" s="914"/>
      <c r="KW155" s="914"/>
      <c r="KX155" s="913"/>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394"/>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914"/>
      <c r="PM155" s="914"/>
      <c r="PN155" s="914"/>
      <c r="PO155" s="914"/>
      <c r="PP155" s="914"/>
      <c r="PQ155" s="913"/>
      <c r="PR155" s="1"/>
      <c r="PS155" s="1"/>
      <c r="PT155" s="1"/>
      <c r="PU155" s="1"/>
      <c r="PV155" s="1"/>
      <c r="PW155" s="1"/>
      <c r="PX155" s="1"/>
      <c r="PY155" s="1"/>
      <c r="PZ155" s="1"/>
      <c r="QA155" s="1"/>
      <c r="QB155" s="1"/>
      <c r="QC155" s="1"/>
      <c r="QD155" s="1"/>
      <c r="QE155" s="1"/>
      <c r="QF155" s="394"/>
      <c r="QG155" s="835"/>
      <c r="QH155" s="835"/>
      <c r="QI155" s="835"/>
      <c r="QJ155" s="835"/>
      <c r="QK155" s="835"/>
      <c r="QL155" s="835"/>
      <c r="QM155" s="835"/>
      <c r="QN155" s="835"/>
      <c r="QO155" s="835"/>
      <c r="QP155" s="835"/>
      <c r="QQ155" s="835"/>
      <c r="QR155" s="835"/>
      <c r="QS155" s="835"/>
      <c r="QT155" s="835"/>
      <c r="QU155" s="835"/>
      <c r="QV155" s="835"/>
      <c r="QW155" s="835"/>
      <c r="QX155" s="835"/>
      <c r="QY155" s="835"/>
      <c r="QZ155" s="835"/>
      <c r="RA155" s="394"/>
      <c r="RB155" s="1"/>
      <c r="RC155" s="1"/>
      <c r="RD155" s="1"/>
      <c r="RE155" s="1"/>
      <c r="RF155" s="1"/>
      <c r="RG155" s="1"/>
      <c r="RH155" s="1"/>
      <c r="RI155" s="1"/>
      <c r="RJ155" s="1"/>
      <c r="RK155" s="1"/>
      <c r="RL155" s="1"/>
      <c r="RM155" s="1"/>
      <c r="RN155" s="1"/>
      <c r="RO155" s="1"/>
      <c r="RP155" s="1"/>
      <c r="RQ155" s="1"/>
      <c r="RR155" s="1"/>
      <c r="RS155" s="1"/>
      <c r="RT155" s="1"/>
      <c r="RU155" s="1"/>
      <c r="RV155" s="394"/>
      <c r="RW155" s="1"/>
      <c r="RX155" s="1"/>
      <c r="RY155" s="1"/>
      <c r="RZ155" s="1"/>
      <c r="SA155" s="1"/>
      <c r="SB155" s="1"/>
      <c r="SC155" s="1"/>
      <c r="SD155" s="1"/>
      <c r="SE155" s="1"/>
      <c r="SF155" s="1"/>
      <c r="SG155" s="1"/>
      <c r="SH155" s="1"/>
      <c r="SI155" s="1"/>
      <c r="SJ155" s="1"/>
      <c r="SK155" s="1"/>
      <c r="SL155" s="1"/>
      <c r="SM155" s="1"/>
      <c r="SN155" s="1"/>
      <c r="SO155" s="1"/>
      <c r="SP155" s="1"/>
      <c r="SQ155" s="394"/>
      <c r="SR155" s="1"/>
      <c r="SS155" s="1"/>
      <c r="ST155" s="1"/>
      <c r="SU155" s="1"/>
      <c r="SV155" s="1"/>
      <c r="SW155" s="1"/>
      <c r="SX155" s="1"/>
      <c r="SY155" s="1"/>
      <c r="SZ155" s="1"/>
      <c r="TA155" s="1"/>
      <c r="TB155" s="1"/>
      <c r="TC155" s="1"/>
      <c r="TD155" s="1"/>
      <c r="TE155" s="1"/>
      <c r="TF155" s="1"/>
      <c r="TG155" s="1"/>
      <c r="TH155" s="1"/>
      <c r="TI155" s="1"/>
      <c r="TJ155" s="1"/>
      <c r="TK155" s="1"/>
      <c r="TL155" s="394"/>
      <c r="TM155" s="1"/>
      <c r="TN155" s="1"/>
      <c r="TO155" s="1"/>
      <c r="TP155" s="1"/>
      <c r="TQ155" s="394"/>
      <c r="TR155" s="1"/>
      <c r="TS155" s="1"/>
      <c r="TT155" s="1"/>
      <c r="TV155" s="394"/>
      <c r="UA155" s="394"/>
      <c r="UF155" s="394"/>
      <c r="UK155" s="394"/>
      <c r="UP155" s="394"/>
      <c r="UU155" s="394"/>
      <c r="UZ155" s="394"/>
      <c r="VE155" s="394"/>
      <c r="VJ155" s="394"/>
      <c r="VO155" s="394"/>
      <c r="VT155" s="394"/>
      <c r="VY155" s="394"/>
      <c r="WD155" s="394"/>
      <c r="WI155" s="394"/>
      <c r="XL155" s="3"/>
      <c r="XM155" s="394"/>
      <c r="ZA155" s="394"/>
      <c r="AAK155" s="394"/>
      <c r="AAW155" s="394"/>
      <c r="ABL155" s="913"/>
      <c r="ABT155" s="913"/>
      <c r="ACF155" s="913"/>
      <c r="ACZ155" s="913"/>
      <c r="ADO155" s="914"/>
      <c r="ADP155" s="914"/>
      <c r="ADQ155" s="913"/>
      <c r="ADR155" s="913"/>
      <c r="ADS155" s="913"/>
      <c r="ADT155" s="913"/>
      <c r="AEH155" s="914"/>
      <c r="AEI155" s="914"/>
      <c r="AEJ155" s="913"/>
      <c r="AEK155" s="913"/>
      <c r="AEL155" s="913"/>
      <c r="AEM155" s="913"/>
      <c r="AEN155" s="913"/>
      <c r="AEQ155" s="3"/>
      <c r="AER155" s="3"/>
      <c r="AFS155" s="873"/>
      <c r="AFT155" s="873"/>
      <c r="AFU155" s="872"/>
      <c r="AFV155" s="872"/>
      <c r="AFW155" s="872"/>
      <c r="AFX155" s="913"/>
      <c r="AGG155" s="914"/>
      <c r="AGH155" s="914"/>
      <c r="AGI155" s="914"/>
      <c r="AGJ155" s="914"/>
      <c r="AGK155" s="914"/>
      <c r="AGL155" s="914"/>
      <c r="AGM155" s="913"/>
      <c r="AHB155" s="913"/>
      <c r="AHN155" s="913"/>
      <c r="AHO155" s="914"/>
      <c r="AHP155" s="914"/>
      <c r="AHQ155" s="914"/>
      <c r="AHR155" s="1155"/>
      <c r="AHS155" s="1155"/>
      <c r="AHT155" s="1051"/>
      <c r="AHZ155" s="913"/>
      <c r="AIF155" s="913"/>
      <c r="AIJ155" s="464"/>
      <c r="AIK155" s="464"/>
      <c r="AIL155" s="913"/>
      <c r="AIQ155" s="913"/>
      <c r="AIS155" s="387"/>
      <c r="AIT155" s="387"/>
      <c r="AIU155" s="387"/>
      <c r="AJI155" s="913"/>
      <c r="AJK155" s="364"/>
      <c r="AJL155" s="364"/>
      <c r="AJM155" s="364"/>
      <c r="AKA155" s="913"/>
      <c r="AKC155" s="364"/>
      <c r="AKD155" s="364"/>
      <c r="AKE155" s="364"/>
      <c r="AKS155" s="913"/>
      <c r="AKX155" s="913"/>
      <c r="ALC155" s="913"/>
      <c r="ALH155" s="913"/>
      <c r="ALM155" s="913"/>
      <c r="ALR155" s="913"/>
      <c r="ALW155" s="913"/>
      <c r="AMB155" s="913"/>
      <c r="AMG155" s="913"/>
      <c r="AML155" s="913"/>
      <c r="AMS155" s="913"/>
      <c r="AMZ155" s="913"/>
      <c r="ANG155" s="913"/>
      <c r="ANV155" s="913"/>
      <c r="AOK155" s="913"/>
      <c r="API155" s="914"/>
      <c r="APJ155" s="914"/>
      <c r="APK155" s="914"/>
      <c r="APL155" s="914"/>
      <c r="APM155" s="914"/>
      <c r="APN155" s="914"/>
      <c r="APO155" s="913"/>
      <c r="APW155" s="913"/>
      <c r="AQE155" s="913"/>
      <c r="AQM155" s="913"/>
      <c r="AQU155" s="913"/>
      <c r="ARG155" s="913"/>
      <c r="ARS155" s="913"/>
      <c r="ASU155" s="913"/>
      <c r="ATW155" s="913"/>
      <c r="AUQ155" s="913"/>
      <c r="AVK155" s="913"/>
      <c r="AWE155" s="913"/>
      <c r="AWY155" s="913"/>
      <c r="AXF155" s="913"/>
      <c r="AXM155" s="913"/>
      <c r="AXT155" s="913"/>
    </row>
    <row r="156" spans="1:1021 1026:1320" s="2" customFormat="1" ht="14.25" x14ac:dyDescent="0.2">
      <c r="A156" s="1"/>
      <c r="B156"/>
      <c r="C156" s="975"/>
      <c r="D156" s="1"/>
      <c r="E156" s="1"/>
      <c r="F156" s="21"/>
      <c r="G156" s="21"/>
      <c r="H156" s="21"/>
      <c r="I156" s="1"/>
      <c r="J156" s="1"/>
      <c r="K156" s="21"/>
      <c r="L156" s="21"/>
      <c r="M156" s="21"/>
      <c r="N156" s="1"/>
      <c r="O156" s="1"/>
      <c r="P156" s="21"/>
      <c r="Q156" s="21"/>
      <c r="R156" s="21"/>
      <c r="S156" s="1"/>
      <c r="T156" s="1"/>
      <c r="U156" s="21"/>
      <c r="V156" s="21"/>
      <c r="W156" s="21"/>
      <c r="X156" s="1"/>
      <c r="Y156" s="1"/>
      <c r="Z156" s="21"/>
      <c r="AA156" s="21"/>
      <c r="AB156" s="21"/>
      <c r="AC156" s="1"/>
      <c r="AD156" s="1"/>
      <c r="AE156" s="21"/>
      <c r="AF156" s="21"/>
      <c r="AG156" s="21"/>
      <c r="AH156" s="1"/>
      <c r="AI156" s="1"/>
      <c r="AJ156" s="21"/>
      <c r="AK156" s="21"/>
      <c r="AL156" s="750"/>
      <c r="AM156" s="1"/>
      <c r="AN156" s="1"/>
      <c r="AO156" s="1"/>
      <c r="AP156" s="1"/>
      <c r="AQ156" s="1"/>
      <c r="AR156" s="297"/>
      <c r="AS156" s="1"/>
      <c r="AT156" s="1"/>
      <c r="AU156" s="1"/>
      <c r="AV156" s="1"/>
      <c r="AW156" s="1"/>
      <c r="AX156" s="297"/>
      <c r="AY156" s="1"/>
      <c r="AZ156" s="1"/>
      <c r="BA156" s="1"/>
      <c r="BB156" s="1"/>
      <c r="BC156" s="1"/>
      <c r="BD156" s="297"/>
      <c r="BE156" s="1"/>
      <c r="BF156" s="1"/>
      <c r="BG156" s="1"/>
      <c r="BH156" s="1"/>
      <c r="BI156" s="1"/>
      <c r="BJ156" s="297"/>
      <c r="BK156" s="1"/>
      <c r="BL156" s="1"/>
      <c r="BM156" s="1"/>
      <c r="BN156" s="1"/>
      <c r="BO156" s="1"/>
      <c r="BP156" s="297"/>
      <c r="BQ156" s="1"/>
      <c r="BR156" s="1"/>
      <c r="BS156" s="1"/>
      <c r="BT156" s="1"/>
      <c r="BU156" s="1"/>
      <c r="BV156" s="297"/>
      <c r="BW156" s="1"/>
      <c r="BX156" s="1"/>
      <c r="BY156" s="1"/>
      <c r="BZ156" s="1"/>
      <c r="CA156" s="298"/>
      <c r="CB156" s="394"/>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394"/>
      <c r="DC156" s="119"/>
      <c r="DD156" s="119"/>
      <c r="DE156" s="119"/>
      <c r="DF156" s="119"/>
      <c r="DG156" s="119"/>
      <c r="DH156" s="119"/>
      <c r="DI156" s="119"/>
      <c r="DJ156" s="119"/>
      <c r="DK156" s="119"/>
      <c r="DL156" s="119"/>
      <c r="DM156" s="119"/>
      <c r="DN156" s="119"/>
      <c r="DO156" s="119"/>
      <c r="DP156" s="119"/>
      <c r="DQ156" s="119"/>
      <c r="DR156" s="119"/>
      <c r="DS156" s="119"/>
      <c r="DT156" s="119"/>
      <c r="DU156" s="119"/>
      <c r="DV156" s="119"/>
      <c r="DW156" s="119"/>
      <c r="DX156" s="119"/>
      <c r="DY156" s="119"/>
      <c r="DZ156" s="119"/>
      <c r="EA156" s="119"/>
      <c r="EB156" s="136"/>
      <c r="EC156" s="119"/>
      <c r="ED156" s="119"/>
      <c r="EE156" s="119"/>
      <c r="EF156" s="119"/>
      <c r="EG156" s="119"/>
      <c r="EH156" s="119"/>
      <c r="EI156" s="119"/>
      <c r="EJ156" s="119"/>
      <c r="EK156" s="119"/>
      <c r="EL156" s="119"/>
      <c r="EM156" s="119"/>
      <c r="EN156" s="119"/>
      <c r="EO156" s="119"/>
      <c r="EP156" s="119"/>
      <c r="EQ156" s="119"/>
      <c r="ER156" s="119"/>
      <c r="ES156" s="119"/>
      <c r="ET156" s="119"/>
      <c r="EU156" s="119"/>
      <c r="EV156" s="119"/>
      <c r="EW156" s="119"/>
      <c r="EX156" s="119"/>
      <c r="EY156" s="119"/>
      <c r="EZ156" s="119"/>
      <c r="FA156" s="119"/>
      <c r="FB156" s="136"/>
      <c r="FC156" s="119"/>
      <c r="FD156" s="119"/>
      <c r="FE156" s="119"/>
      <c r="FF156" s="119"/>
      <c r="FG156" s="119"/>
      <c r="FH156" s="119"/>
      <c r="FI156" s="119"/>
      <c r="FJ156" s="119"/>
      <c r="FK156" s="119"/>
      <c r="FL156" s="119"/>
      <c r="FM156" s="119"/>
      <c r="FN156" s="119"/>
      <c r="FO156" s="119"/>
      <c r="FP156" s="119"/>
      <c r="FQ156" s="119"/>
      <c r="FR156" s="119"/>
      <c r="FS156" s="119"/>
      <c r="FT156" s="119"/>
      <c r="FU156" s="119"/>
      <c r="FV156" s="119"/>
      <c r="FW156" s="119"/>
      <c r="FX156" s="119"/>
      <c r="FY156" s="119"/>
      <c r="FZ156" s="119"/>
      <c r="GA156" s="119"/>
      <c r="GB156" s="136"/>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394"/>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394"/>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394"/>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394"/>
      <c r="JZ156" s="1"/>
      <c r="KA156" s="1"/>
      <c r="KB156" s="1"/>
      <c r="KC156" s="1"/>
      <c r="KD156" s="1"/>
      <c r="KE156" s="1"/>
      <c r="KF156" s="1"/>
      <c r="KG156" s="1"/>
      <c r="KH156" s="1"/>
      <c r="KI156" s="1"/>
      <c r="KJ156" s="1"/>
      <c r="KK156" s="1"/>
      <c r="KL156" s="1"/>
      <c r="KM156" s="1"/>
      <c r="KN156" s="1"/>
      <c r="KO156" s="1"/>
      <c r="KP156" s="1"/>
      <c r="KQ156" s="1"/>
      <c r="KR156" s="1"/>
      <c r="KS156" s="914"/>
      <c r="KT156" s="914"/>
      <c r="KU156" s="914"/>
      <c r="KV156" s="914"/>
      <c r="KW156" s="914"/>
      <c r="KX156" s="913"/>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394"/>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914"/>
      <c r="PM156" s="914"/>
      <c r="PN156" s="914"/>
      <c r="PO156" s="914"/>
      <c r="PP156" s="914"/>
      <c r="PQ156" s="913"/>
      <c r="PR156" s="1"/>
      <c r="PS156" s="1"/>
      <c r="PT156" s="1"/>
      <c r="PU156" s="1"/>
      <c r="PV156" s="1"/>
      <c r="PW156" s="1"/>
      <c r="PX156" s="1"/>
      <c r="PY156" s="1"/>
      <c r="PZ156" s="1"/>
      <c r="QA156" s="1"/>
      <c r="QB156" s="1"/>
      <c r="QC156" s="1"/>
      <c r="QD156" s="1"/>
      <c r="QE156" s="1"/>
      <c r="QF156" s="394"/>
      <c r="QG156" s="835"/>
      <c r="QH156" s="835"/>
      <c r="QI156" s="835"/>
      <c r="QJ156" s="835"/>
      <c r="QK156" s="835"/>
      <c r="QL156" s="835"/>
      <c r="QM156" s="835"/>
      <c r="QN156" s="835"/>
      <c r="QO156" s="835"/>
      <c r="QP156" s="835"/>
      <c r="QQ156" s="835"/>
      <c r="QR156" s="835"/>
      <c r="QS156" s="835"/>
      <c r="QT156" s="835"/>
      <c r="QU156" s="835"/>
      <c r="QV156" s="835"/>
      <c r="QW156" s="835"/>
      <c r="QX156" s="835"/>
      <c r="QY156" s="835"/>
      <c r="QZ156" s="835"/>
      <c r="RA156" s="394"/>
      <c r="RB156" s="1"/>
      <c r="RC156" s="1"/>
      <c r="RD156" s="1"/>
      <c r="RE156" s="1"/>
      <c r="RF156" s="1"/>
      <c r="RG156" s="1"/>
      <c r="RH156" s="1"/>
      <c r="RI156" s="1"/>
      <c r="RJ156" s="1"/>
      <c r="RK156" s="1"/>
      <c r="RL156" s="1"/>
      <c r="RM156" s="1"/>
      <c r="RN156" s="1"/>
      <c r="RO156" s="1"/>
      <c r="RP156" s="1"/>
      <c r="RQ156" s="1"/>
      <c r="RR156" s="1"/>
      <c r="RS156" s="1"/>
      <c r="RT156" s="1"/>
      <c r="RU156" s="1"/>
      <c r="RV156" s="394"/>
      <c r="RW156" s="1"/>
      <c r="RX156" s="1"/>
      <c r="RY156" s="1"/>
      <c r="RZ156" s="1"/>
      <c r="SA156" s="1"/>
      <c r="SB156" s="1"/>
      <c r="SC156" s="1"/>
      <c r="SD156" s="1"/>
      <c r="SE156" s="1"/>
      <c r="SF156" s="1"/>
      <c r="SG156" s="1"/>
      <c r="SH156" s="1"/>
      <c r="SI156" s="1"/>
      <c r="SJ156" s="1"/>
      <c r="SK156" s="1"/>
      <c r="SL156" s="1"/>
      <c r="SM156" s="1"/>
      <c r="SN156" s="1"/>
      <c r="SO156" s="1"/>
      <c r="SP156" s="1"/>
      <c r="SQ156" s="394"/>
      <c r="SR156" s="1"/>
      <c r="SS156" s="1"/>
      <c r="ST156" s="1"/>
      <c r="SU156" s="1"/>
      <c r="SV156" s="1"/>
      <c r="SW156" s="1"/>
      <c r="SX156" s="1"/>
      <c r="SY156" s="1"/>
      <c r="SZ156" s="1"/>
      <c r="TA156" s="1"/>
      <c r="TB156" s="1"/>
      <c r="TC156" s="1"/>
      <c r="TD156" s="1"/>
      <c r="TE156" s="1"/>
      <c r="TF156" s="1"/>
      <c r="TG156" s="1"/>
      <c r="TH156" s="1"/>
      <c r="TI156" s="1"/>
      <c r="TJ156" s="1"/>
      <c r="TK156" s="1"/>
      <c r="TL156" s="394"/>
      <c r="TM156" s="1"/>
      <c r="TN156" s="1"/>
      <c r="TO156" s="1"/>
      <c r="TP156" s="1"/>
      <c r="TQ156" s="394"/>
      <c r="TR156" s="1"/>
      <c r="TS156" s="1"/>
      <c r="TT156" s="1"/>
      <c r="TV156" s="394"/>
      <c r="UA156" s="394"/>
      <c r="UF156" s="394"/>
      <c r="UK156" s="394"/>
      <c r="UP156" s="394"/>
      <c r="UU156" s="394"/>
      <c r="UZ156" s="394"/>
      <c r="VE156" s="394"/>
      <c r="VJ156" s="394"/>
      <c r="VO156" s="394"/>
      <c r="VT156" s="394"/>
      <c r="VY156" s="394"/>
      <c r="WD156" s="394"/>
      <c r="WI156" s="394"/>
      <c r="XL156" s="3"/>
      <c r="XM156" s="394"/>
      <c r="ZA156" s="394"/>
      <c r="AAK156" s="394"/>
      <c r="AAW156" s="394"/>
      <c r="ABL156" s="913"/>
      <c r="ABT156" s="913"/>
      <c r="ACF156" s="913"/>
      <c r="ACZ156" s="913"/>
      <c r="ADO156" s="914"/>
      <c r="ADP156" s="914"/>
      <c r="ADQ156" s="913"/>
      <c r="ADR156" s="913"/>
      <c r="ADS156" s="913"/>
      <c r="ADT156" s="913"/>
      <c r="AEH156" s="914"/>
      <c r="AEI156" s="914"/>
      <c r="AEJ156" s="913"/>
      <c r="AEK156" s="913"/>
      <c r="AEL156" s="913"/>
      <c r="AEM156" s="913"/>
      <c r="AEN156" s="913"/>
      <c r="AEQ156" s="3"/>
      <c r="AER156" s="3"/>
      <c r="AFS156" s="873"/>
      <c r="AFT156" s="873"/>
      <c r="AFU156" s="872"/>
      <c r="AFV156" s="872"/>
      <c r="AFW156" s="872"/>
      <c r="AFX156" s="913"/>
      <c r="AGG156" s="914"/>
      <c r="AGH156" s="914"/>
      <c r="AGI156" s="914"/>
      <c r="AGJ156" s="914"/>
      <c r="AGK156" s="914"/>
      <c r="AGL156" s="914"/>
      <c r="AGM156" s="913"/>
      <c r="AHB156" s="913"/>
      <c r="AHN156" s="913"/>
      <c r="AHO156" s="914"/>
      <c r="AHP156" s="914"/>
      <c r="AHQ156" s="914"/>
      <c r="AHR156" s="1155"/>
      <c r="AHS156" s="1155"/>
      <c r="AHT156" s="1051"/>
      <c r="AHZ156" s="913"/>
      <c r="AIF156" s="913"/>
      <c r="AIJ156" s="464"/>
      <c r="AIK156" s="464"/>
      <c r="AIL156" s="913"/>
      <c r="AIQ156" s="913"/>
      <c r="AIS156" s="387"/>
      <c r="AIT156" s="387"/>
      <c r="AIU156" s="387"/>
      <c r="AJI156" s="913"/>
      <c r="AJK156" s="364"/>
      <c r="AJL156" s="364"/>
      <c r="AJM156" s="364"/>
      <c r="AKA156" s="913"/>
      <c r="AKC156" s="364"/>
      <c r="AKD156" s="364"/>
      <c r="AKE156" s="364"/>
      <c r="AKS156" s="913"/>
      <c r="AKX156" s="913"/>
      <c r="ALC156" s="913"/>
      <c r="ALH156" s="913"/>
      <c r="ALM156" s="913"/>
      <c r="ALR156" s="913"/>
      <c r="ALW156" s="913"/>
      <c r="AMB156" s="913"/>
      <c r="AMG156" s="913"/>
      <c r="AML156" s="913"/>
      <c r="AMS156" s="913"/>
      <c r="AMZ156" s="913"/>
      <c r="ANG156" s="913"/>
      <c r="ANV156" s="913"/>
      <c r="AOK156" s="913"/>
      <c r="API156" s="914"/>
      <c r="APJ156" s="914"/>
      <c r="APK156" s="914"/>
      <c r="APL156" s="914"/>
      <c r="APM156" s="914"/>
      <c r="APN156" s="914"/>
      <c r="APO156" s="913"/>
      <c r="APW156" s="913"/>
      <c r="AQE156" s="913"/>
      <c r="AQM156" s="913"/>
      <c r="AQU156" s="913"/>
      <c r="ARG156" s="913"/>
      <c r="ARS156" s="913"/>
      <c r="ASU156" s="913"/>
      <c r="ATW156" s="913"/>
      <c r="AUQ156" s="913"/>
      <c r="AVK156" s="913"/>
      <c r="AWE156" s="913"/>
      <c r="AWY156" s="913"/>
      <c r="AXF156" s="913"/>
      <c r="AXM156" s="913"/>
      <c r="AXT156" s="913"/>
    </row>
    <row r="157" spans="1:1021 1026:1320" s="2" customFormat="1" ht="14.25" x14ac:dyDescent="0.2">
      <c r="A157" s="1"/>
      <c r="B157"/>
      <c r="C157" s="975"/>
      <c r="D157" s="1"/>
      <c r="E157" s="1"/>
      <c r="F157" s="21"/>
      <c r="G157" s="21"/>
      <c r="H157" s="21"/>
      <c r="I157" s="1"/>
      <c r="J157" s="1"/>
      <c r="K157" s="21"/>
      <c r="L157" s="21"/>
      <c r="M157" s="21"/>
      <c r="N157" s="1"/>
      <c r="O157" s="1"/>
      <c r="P157" s="21"/>
      <c r="Q157" s="21"/>
      <c r="R157" s="21"/>
      <c r="S157" s="1"/>
      <c r="T157" s="1"/>
      <c r="U157" s="21"/>
      <c r="V157" s="21"/>
      <c r="W157" s="21"/>
      <c r="X157" s="1"/>
      <c r="Y157" s="1"/>
      <c r="Z157" s="21"/>
      <c r="AA157" s="21"/>
      <c r="AB157" s="21"/>
      <c r="AC157" s="1"/>
      <c r="AD157" s="1"/>
      <c r="AE157" s="21"/>
      <c r="AF157" s="21"/>
      <c r="AG157" s="21"/>
      <c r="AH157" s="1"/>
      <c r="AI157" s="1"/>
      <c r="AJ157" s="21"/>
      <c r="AK157" s="21"/>
      <c r="AL157" s="750"/>
      <c r="AM157" s="1"/>
      <c r="AN157" s="1"/>
      <c r="AO157" s="1"/>
      <c r="AP157" s="1"/>
      <c r="AQ157" s="1"/>
      <c r="AR157" s="297"/>
      <c r="AS157" s="1"/>
      <c r="AT157" s="1"/>
      <c r="AU157" s="1"/>
      <c r="AV157" s="1"/>
      <c r="AW157" s="1"/>
      <c r="AX157" s="297"/>
      <c r="AY157" s="1"/>
      <c r="AZ157" s="1"/>
      <c r="BA157" s="1"/>
      <c r="BB157" s="1"/>
      <c r="BC157" s="1"/>
      <c r="BD157" s="297"/>
      <c r="BE157" s="1"/>
      <c r="BF157" s="1"/>
      <c r="BG157" s="1"/>
      <c r="BH157" s="1"/>
      <c r="BI157" s="1"/>
      <c r="BJ157" s="297"/>
      <c r="BK157" s="1"/>
      <c r="BL157" s="1"/>
      <c r="BM157" s="1"/>
      <c r="BN157" s="1"/>
      <c r="BO157" s="1"/>
      <c r="BP157" s="297"/>
      <c r="BQ157" s="1"/>
      <c r="BR157" s="1"/>
      <c r="BS157" s="1"/>
      <c r="BT157" s="1"/>
      <c r="BU157" s="1"/>
      <c r="BV157" s="297"/>
      <c r="BW157" s="1"/>
      <c r="BX157" s="1"/>
      <c r="BY157" s="1"/>
      <c r="BZ157" s="1"/>
      <c r="CA157" s="298"/>
      <c r="CB157" s="394"/>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394"/>
      <c r="DC157" s="119"/>
      <c r="DD157" s="119"/>
      <c r="DE157" s="119"/>
      <c r="DF157" s="119"/>
      <c r="DG157" s="119"/>
      <c r="DH157" s="119"/>
      <c r="DI157" s="119"/>
      <c r="DJ157" s="119"/>
      <c r="DK157" s="119"/>
      <c r="DL157" s="119"/>
      <c r="DM157" s="119"/>
      <c r="DN157" s="119"/>
      <c r="DO157" s="119"/>
      <c r="DP157" s="119"/>
      <c r="DQ157" s="119"/>
      <c r="DR157" s="119"/>
      <c r="DS157" s="119"/>
      <c r="DT157" s="119"/>
      <c r="DU157" s="119"/>
      <c r="DV157" s="119"/>
      <c r="DW157" s="119"/>
      <c r="DX157" s="119"/>
      <c r="DY157" s="119"/>
      <c r="DZ157" s="119"/>
      <c r="EA157" s="119"/>
      <c r="EB157" s="136"/>
      <c r="EC157" s="119"/>
      <c r="ED157" s="119"/>
      <c r="EE157" s="119"/>
      <c r="EF157" s="119"/>
      <c r="EG157" s="119"/>
      <c r="EH157" s="119"/>
      <c r="EI157" s="119"/>
      <c r="EJ157" s="119"/>
      <c r="EK157" s="119"/>
      <c r="EL157" s="119"/>
      <c r="EM157" s="119"/>
      <c r="EN157" s="119"/>
      <c r="EO157" s="119"/>
      <c r="EP157" s="119"/>
      <c r="EQ157" s="119"/>
      <c r="ER157" s="119"/>
      <c r="ES157" s="119"/>
      <c r="ET157" s="119"/>
      <c r="EU157" s="119"/>
      <c r="EV157" s="119"/>
      <c r="EW157" s="119"/>
      <c r="EX157" s="119"/>
      <c r="EY157" s="119"/>
      <c r="EZ157" s="119"/>
      <c r="FA157" s="119"/>
      <c r="FB157" s="136"/>
      <c r="FC157" s="119"/>
      <c r="FD157" s="119"/>
      <c r="FE157" s="119"/>
      <c r="FF157" s="119"/>
      <c r="FG157" s="119"/>
      <c r="FH157" s="119"/>
      <c r="FI157" s="119"/>
      <c r="FJ157" s="119"/>
      <c r="FK157" s="119"/>
      <c r="FL157" s="119"/>
      <c r="FM157" s="119"/>
      <c r="FN157" s="119"/>
      <c r="FO157" s="119"/>
      <c r="FP157" s="119"/>
      <c r="FQ157" s="119"/>
      <c r="FR157" s="119"/>
      <c r="FS157" s="119"/>
      <c r="FT157" s="119"/>
      <c r="FU157" s="119"/>
      <c r="FV157" s="119"/>
      <c r="FW157" s="119"/>
      <c r="FX157" s="119"/>
      <c r="FY157" s="119"/>
      <c r="FZ157" s="119"/>
      <c r="GA157" s="119"/>
      <c r="GB157" s="136"/>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394"/>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394"/>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394"/>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394"/>
      <c r="JZ157" s="1"/>
      <c r="KA157" s="1"/>
      <c r="KB157" s="1"/>
      <c r="KC157" s="1"/>
      <c r="KD157" s="1"/>
      <c r="KE157" s="1"/>
      <c r="KF157" s="1"/>
      <c r="KG157" s="1"/>
      <c r="KH157" s="1"/>
      <c r="KI157" s="1"/>
      <c r="KJ157" s="1"/>
      <c r="KK157" s="1"/>
      <c r="KL157" s="1"/>
      <c r="KM157" s="1"/>
      <c r="KN157" s="1"/>
      <c r="KO157" s="1"/>
      <c r="KP157" s="1"/>
      <c r="KQ157" s="1"/>
      <c r="KR157" s="1"/>
      <c r="KS157" s="914"/>
      <c r="KT157" s="914"/>
      <c r="KU157" s="914"/>
      <c r="KV157" s="914"/>
      <c r="KW157" s="914"/>
      <c r="KX157" s="913"/>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394"/>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914"/>
      <c r="PM157" s="914"/>
      <c r="PN157" s="914"/>
      <c r="PO157" s="914"/>
      <c r="PP157" s="914"/>
      <c r="PQ157" s="913"/>
      <c r="PR157" s="1"/>
      <c r="PS157" s="1"/>
      <c r="PT157" s="1"/>
      <c r="PU157" s="1"/>
      <c r="PV157" s="1"/>
      <c r="PW157" s="1"/>
      <c r="PX157" s="1"/>
      <c r="PY157" s="1"/>
      <c r="PZ157" s="1"/>
      <c r="QA157" s="1"/>
      <c r="QB157" s="1"/>
      <c r="QC157" s="1"/>
      <c r="QD157" s="1"/>
      <c r="QE157" s="1"/>
      <c r="QF157" s="394"/>
      <c r="QG157" s="835"/>
      <c r="QH157" s="835"/>
      <c r="QI157" s="835"/>
      <c r="QJ157" s="835"/>
      <c r="QK157" s="835"/>
      <c r="QL157" s="835"/>
      <c r="QM157" s="835"/>
      <c r="QN157" s="835"/>
      <c r="QO157" s="835"/>
      <c r="QP157" s="835"/>
      <c r="QQ157" s="835"/>
      <c r="QR157" s="835"/>
      <c r="QS157" s="835"/>
      <c r="QT157" s="835"/>
      <c r="QU157" s="835"/>
      <c r="QV157" s="835"/>
      <c r="QW157" s="835"/>
      <c r="QX157" s="835"/>
      <c r="QY157" s="835"/>
      <c r="QZ157" s="835"/>
      <c r="RA157" s="394"/>
      <c r="RB157" s="1"/>
      <c r="RC157" s="1"/>
      <c r="RD157" s="1"/>
      <c r="RE157" s="1"/>
      <c r="RF157" s="1"/>
      <c r="RG157" s="1"/>
      <c r="RH157" s="1"/>
      <c r="RI157" s="1"/>
      <c r="RJ157" s="1"/>
      <c r="RK157" s="1"/>
      <c r="RL157" s="1"/>
      <c r="RM157" s="1"/>
      <c r="RN157" s="1"/>
      <c r="RO157" s="1"/>
      <c r="RP157" s="1"/>
      <c r="RQ157" s="1"/>
      <c r="RR157" s="1"/>
      <c r="RS157" s="1"/>
      <c r="RT157" s="1"/>
      <c r="RU157" s="1"/>
      <c r="RV157" s="394"/>
      <c r="RW157" s="1"/>
      <c r="RX157" s="1"/>
      <c r="RY157" s="1"/>
      <c r="RZ157" s="1"/>
      <c r="SA157" s="1"/>
      <c r="SB157" s="1"/>
      <c r="SC157" s="1"/>
      <c r="SD157" s="1"/>
      <c r="SE157" s="1"/>
      <c r="SF157" s="1"/>
      <c r="SG157" s="1"/>
      <c r="SH157" s="1"/>
      <c r="SI157" s="1"/>
      <c r="SJ157" s="1"/>
      <c r="SK157" s="1"/>
      <c r="SL157" s="1"/>
      <c r="SM157" s="1"/>
      <c r="SN157" s="1"/>
      <c r="SO157" s="1"/>
      <c r="SP157" s="1"/>
      <c r="SQ157" s="394"/>
      <c r="SR157" s="1"/>
      <c r="SS157" s="1"/>
      <c r="ST157" s="1"/>
      <c r="SU157" s="1"/>
      <c r="SV157" s="1"/>
      <c r="SW157" s="1"/>
      <c r="SX157" s="1"/>
      <c r="SY157" s="1"/>
      <c r="SZ157" s="1"/>
      <c r="TA157" s="1"/>
      <c r="TB157" s="1"/>
      <c r="TC157" s="1"/>
      <c r="TD157" s="1"/>
      <c r="TE157" s="1"/>
      <c r="TF157" s="1"/>
      <c r="TG157" s="1"/>
      <c r="TH157" s="1"/>
      <c r="TI157" s="1"/>
      <c r="TJ157" s="1"/>
      <c r="TK157" s="1"/>
      <c r="TL157" s="394"/>
      <c r="TM157" s="1"/>
      <c r="TN157" s="1"/>
      <c r="TO157" s="1"/>
      <c r="TP157" s="1"/>
      <c r="TQ157" s="394"/>
      <c r="TR157" s="1"/>
      <c r="TS157" s="1"/>
      <c r="TT157" s="1"/>
      <c r="TV157" s="394"/>
      <c r="UA157" s="394"/>
      <c r="UF157" s="394"/>
      <c r="UK157" s="394"/>
      <c r="UP157" s="394"/>
      <c r="UU157" s="394"/>
      <c r="UZ157" s="394"/>
      <c r="VE157" s="394"/>
      <c r="VJ157" s="394"/>
      <c r="VO157" s="394"/>
      <c r="VT157" s="394"/>
      <c r="VY157" s="394"/>
      <c r="WD157" s="394"/>
      <c r="WI157" s="394"/>
      <c r="XL157" s="3"/>
      <c r="XM157" s="394"/>
      <c r="ZA157" s="394"/>
      <c r="AAK157" s="394"/>
      <c r="AAW157" s="394"/>
      <c r="ABL157" s="913"/>
      <c r="ABT157" s="913"/>
      <c r="ACF157" s="913"/>
      <c r="ACZ157" s="913"/>
      <c r="ADO157" s="914"/>
      <c r="ADP157" s="914"/>
      <c r="ADQ157" s="913"/>
      <c r="ADR157" s="913"/>
      <c r="ADS157" s="913"/>
      <c r="ADT157" s="913"/>
      <c r="AEH157" s="914"/>
      <c r="AEI157" s="914"/>
      <c r="AEJ157" s="913"/>
      <c r="AEK157" s="913"/>
      <c r="AEL157" s="913"/>
      <c r="AEM157" s="913"/>
      <c r="AEN157" s="913"/>
      <c r="AEQ157" s="3"/>
      <c r="AER157" s="3"/>
      <c r="AFS157" s="873"/>
      <c r="AFT157" s="873"/>
      <c r="AFU157" s="872"/>
      <c r="AFV157" s="872"/>
      <c r="AFW157" s="872"/>
      <c r="AFX157" s="913"/>
      <c r="AGG157" s="914"/>
      <c r="AGH157" s="914"/>
      <c r="AGI157" s="914"/>
      <c r="AGJ157" s="914"/>
      <c r="AGK157" s="914"/>
      <c r="AGL157" s="914"/>
      <c r="AGM157" s="913"/>
      <c r="AHB157" s="913"/>
      <c r="AHN157" s="913"/>
      <c r="AHO157" s="914"/>
      <c r="AHP157" s="914"/>
      <c r="AHQ157" s="914"/>
      <c r="AHR157" s="1155"/>
      <c r="AHS157" s="1155"/>
      <c r="AHT157" s="1051"/>
      <c r="AHZ157" s="913"/>
      <c r="AIF157" s="913"/>
      <c r="AIJ157" s="464"/>
      <c r="AIK157" s="464"/>
      <c r="AIL157" s="913"/>
      <c r="AIQ157" s="913"/>
      <c r="AIS157" s="387"/>
      <c r="AIT157" s="387"/>
      <c r="AIU157" s="387"/>
      <c r="AJI157" s="913"/>
      <c r="AJK157" s="364"/>
      <c r="AJL157" s="364"/>
      <c r="AJM157" s="364"/>
      <c r="AKA157" s="913"/>
      <c r="AKC157" s="364"/>
      <c r="AKD157" s="364"/>
      <c r="AKE157" s="364"/>
      <c r="AKS157" s="913"/>
      <c r="AKX157" s="913"/>
      <c r="ALC157" s="913"/>
      <c r="ALH157" s="913"/>
      <c r="ALM157" s="913"/>
      <c r="ALR157" s="913"/>
      <c r="ALW157" s="913"/>
      <c r="AMB157" s="913"/>
      <c r="AMG157" s="913"/>
      <c r="AML157" s="913"/>
      <c r="AMS157" s="913"/>
      <c r="AMZ157" s="913"/>
      <c r="ANG157" s="913"/>
      <c r="ANV157" s="913"/>
      <c r="AOK157" s="913"/>
      <c r="API157" s="914"/>
      <c r="APJ157" s="914"/>
      <c r="APK157" s="914"/>
      <c r="APL157" s="914"/>
      <c r="APM157" s="914"/>
      <c r="APN157" s="914"/>
      <c r="APO157" s="913"/>
      <c r="APW157" s="913"/>
      <c r="AQE157" s="913"/>
      <c r="AQM157" s="913"/>
      <c r="AQU157" s="913"/>
      <c r="ARG157" s="913"/>
      <c r="ARS157" s="913"/>
      <c r="ASU157" s="913"/>
      <c r="ATW157" s="913"/>
      <c r="AUQ157" s="913"/>
      <c r="AVK157" s="913"/>
      <c r="AWE157" s="913"/>
      <c r="AWY157" s="913"/>
      <c r="AXF157" s="913"/>
      <c r="AXM157" s="913"/>
      <c r="AXT157" s="913"/>
    </row>
    <row r="158" spans="1:1021 1026:1320" s="2" customFormat="1" ht="14.25" x14ac:dyDescent="0.2">
      <c r="A158" s="1"/>
      <c r="B158"/>
      <c r="C158" s="975"/>
      <c r="D158" s="1"/>
      <c r="E158" s="1"/>
      <c r="F158" s="21"/>
      <c r="G158" s="21"/>
      <c r="H158" s="21"/>
      <c r="I158" s="1"/>
      <c r="J158" s="1"/>
      <c r="K158" s="21"/>
      <c r="L158" s="21"/>
      <c r="M158" s="21"/>
      <c r="N158" s="1"/>
      <c r="O158" s="1"/>
      <c r="P158" s="21"/>
      <c r="Q158" s="21"/>
      <c r="R158" s="21"/>
      <c r="S158" s="1"/>
      <c r="T158" s="1"/>
      <c r="U158" s="21"/>
      <c r="V158" s="21"/>
      <c r="W158" s="21"/>
      <c r="X158" s="1"/>
      <c r="Y158" s="1"/>
      <c r="Z158" s="21"/>
      <c r="AA158" s="21"/>
      <c r="AB158" s="21"/>
      <c r="AC158" s="1"/>
      <c r="AD158" s="1"/>
      <c r="AE158" s="21"/>
      <c r="AF158" s="21"/>
      <c r="AG158" s="21"/>
      <c r="AH158" s="1"/>
      <c r="AI158" s="1"/>
      <c r="AJ158" s="21"/>
      <c r="AK158" s="21"/>
      <c r="AL158" s="750"/>
      <c r="AM158" s="1"/>
      <c r="AN158" s="1"/>
      <c r="AO158" s="1"/>
      <c r="AP158" s="1"/>
      <c r="AQ158" s="1"/>
      <c r="AR158" s="297"/>
      <c r="AS158" s="1"/>
      <c r="AT158" s="1"/>
      <c r="AU158" s="1"/>
      <c r="AV158" s="1"/>
      <c r="AW158" s="1"/>
      <c r="AX158" s="297"/>
      <c r="AY158" s="1"/>
      <c r="AZ158" s="1"/>
      <c r="BA158" s="1"/>
      <c r="BB158" s="1"/>
      <c r="BC158" s="1"/>
      <c r="BD158" s="297"/>
      <c r="BE158" s="1"/>
      <c r="BF158" s="1"/>
      <c r="BG158" s="1"/>
      <c r="BH158" s="1"/>
      <c r="BI158" s="1"/>
      <c r="BJ158" s="297"/>
      <c r="BK158" s="1"/>
      <c r="BL158" s="1"/>
      <c r="BM158" s="1"/>
      <c r="BN158" s="1"/>
      <c r="BO158" s="1"/>
      <c r="BP158" s="297"/>
      <c r="BQ158" s="1"/>
      <c r="BR158" s="1"/>
      <c r="BS158" s="1"/>
      <c r="BT158" s="1"/>
      <c r="BU158" s="1"/>
      <c r="BV158" s="297"/>
      <c r="BW158" s="1"/>
      <c r="BX158" s="1"/>
      <c r="BY158" s="1"/>
      <c r="BZ158" s="1"/>
      <c r="CA158" s="298"/>
      <c r="CB158" s="394"/>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394"/>
      <c r="DC158" s="119"/>
      <c r="DD158" s="119"/>
      <c r="DE158" s="119"/>
      <c r="DF158" s="119"/>
      <c r="DG158" s="119"/>
      <c r="DH158" s="119"/>
      <c r="DI158" s="119"/>
      <c r="DJ158" s="119"/>
      <c r="DK158" s="119"/>
      <c r="DL158" s="119"/>
      <c r="DM158" s="119"/>
      <c r="DN158" s="119"/>
      <c r="DO158" s="119"/>
      <c r="DP158" s="119"/>
      <c r="DQ158" s="119"/>
      <c r="DR158" s="119"/>
      <c r="DS158" s="119"/>
      <c r="DT158" s="119"/>
      <c r="DU158" s="119"/>
      <c r="DV158" s="119"/>
      <c r="DW158" s="119"/>
      <c r="DX158" s="119"/>
      <c r="DY158" s="119"/>
      <c r="DZ158" s="119"/>
      <c r="EA158" s="119"/>
      <c r="EB158" s="136"/>
      <c r="EC158" s="119"/>
      <c r="ED158" s="119"/>
      <c r="EE158" s="119"/>
      <c r="EF158" s="119"/>
      <c r="EG158" s="119"/>
      <c r="EH158" s="119"/>
      <c r="EI158" s="119"/>
      <c r="EJ158" s="119"/>
      <c r="EK158" s="119"/>
      <c r="EL158" s="119"/>
      <c r="EM158" s="119"/>
      <c r="EN158" s="119"/>
      <c r="EO158" s="119"/>
      <c r="EP158" s="119"/>
      <c r="EQ158" s="119"/>
      <c r="ER158" s="119"/>
      <c r="ES158" s="119"/>
      <c r="ET158" s="119"/>
      <c r="EU158" s="119"/>
      <c r="EV158" s="119"/>
      <c r="EW158" s="119"/>
      <c r="EX158" s="119"/>
      <c r="EY158" s="119"/>
      <c r="EZ158" s="119"/>
      <c r="FA158" s="119"/>
      <c r="FB158" s="136"/>
      <c r="FC158" s="119"/>
      <c r="FD158" s="119"/>
      <c r="FE158" s="119"/>
      <c r="FF158" s="119"/>
      <c r="FG158" s="119"/>
      <c r="FH158" s="119"/>
      <c r="FI158" s="119"/>
      <c r="FJ158" s="119"/>
      <c r="FK158" s="119"/>
      <c r="FL158" s="119"/>
      <c r="FM158" s="119"/>
      <c r="FN158" s="119"/>
      <c r="FO158" s="119"/>
      <c r="FP158" s="119"/>
      <c r="FQ158" s="119"/>
      <c r="FR158" s="119"/>
      <c r="FS158" s="119"/>
      <c r="FT158" s="119"/>
      <c r="FU158" s="119"/>
      <c r="FV158" s="119"/>
      <c r="FW158" s="119"/>
      <c r="FX158" s="119"/>
      <c r="FY158" s="119"/>
      <c r="FZ158" s="119"/>
      <c r="GA158" s="119"/>
      <c r="GB158" s="136"/>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394"/>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394"/>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394"/>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394"/>
      <c r="JZ158" s="1"/>
      <c r="KA158" s="1"/>
      <c r="KB158" s="1"/>
      <c r="KC158" s="1"/>
      <c r="KD158" s="1"/>
      <c r="KE158" s="1"/>
      <c r="KF158" s="1"/>
      <c r="KG158" s="1"/>
      <c r="KH158" s="1"/>
      <c r="KI158" s="1"/>
      <c r="KJ158" s="1"/>
      <c r="KK158" s="1"/>
      <c r="KL158" s="1"/>
      <c r="KM158" s="1"/>
      <c r="KN158" s="1"/>
      <c r="KO158" s="1"/>
      <c r="KP158" s="1"/>
      <c r="KQ158" s="1"/>
      <c r="KR158" s="1"/>
      <c r="KS158" s="914"/>
      <c r="KT158" s="914"/>
      <c r="KU158" s="914"/>
      <c r="KV158" s="914"/>
      <c r="KW158" s="914"/>
      <c r="KX158" s="913"/>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394"/>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914"/>
      <c r="PM158" s="914"/>
      <c r="PN158" s="914"/>
      <c r="PO158" s="914"/>
      <c r="PP158" s="914"/>
      <c r="PQ158" s="913"/>
      <c r="PR158" s="1"/>
      <c r="PS158" s="1"/>
      <c r="PT158" s="1"/>
      <c r="PU158" s="1"/>
      <c r="PV158" s="1"/>
      <c r="PW158" s="1"/>
      <c r="PX158" s="1"/>
      <c r="PY158" s="1"/>
      <c r="PZ158" s="1"/>
      <c r="QA158" s="1"/>
      <c r="QB158" s="1"/>
      <c r="QC158" s="1"/>
      <c r="QD158" s="1"/>
      <c r="QE158" s="1"/>
      <c r="QF158" s="394"/>
      <c r="QG158" s="835"/>
      <c r="QH158" s="835"/>
      <c r="QI158" s="835"/>
      <c r="QJ158" s="835"/>
      <c r="QK158" s="835"/>
      <c r="QL158" s="835"/>
      <c r="QM158" s="835"/>
      <c r="QN158" s="835"/>
      <c r="QO158" s="835"/>
      <c r="QP158" s="835"/>
      <c r="QQ158" s="835"/>
      <c r="QR158" s="835"/>
      <c r="QS158" s="835"/>
      <c r="QT158" s="835"/>
      <c r="QU158" s="835"/>
      <c r="QV158" s="835"/>
      <c r="QW158" s="835"/>
      <c r="QX158" s="835"/>
      <c r="QY158" s="835"/>
      <c r="QZ158" s="835"/>
      <c r="RA158" s="394"/>
      <c r="RB158" s="1"/>
      <c r="RC158" s="1"/>
      <c r="RD158" s="1"/>
      <c r="RE158" s="1"/>
      <c r="RF158" s="1"/>
      <c r="RG158" s="1"/>
      <c r="RH158" s="1"/>
      <c r="RI158" s="1"/>
      <c r="RJ158" s="1"/>
      <c r="RK158" s="1"/>
      <c r="RL158" s="1"/>
      <c r="RM158" s="1"/>
      <c r="RN158" s="1"/>
      <c r="RO158" s="1"/>
      <c r="RP158" s="1"/>
      <c r="RQ158" s="1"/>
      <c r="RR158" s="1"/>
      <c r="RS158" s="1"/>
      <c r="RT158" s="1"/>
      <c r="RU158" s="1"/>
      <c r="RV158" s="394"/>
      <c r="RW158" s="1"/>
      <c r="RX158" s="1"/>
      <c r="RY158" s="1"/>
      <c r="RZ158" s="1"/>
      <c r="SA158" s="1"/>
      <c r="SB158" s="1"/>
      <c r="SC158" s="1"/>
      <c r="SD158" s="1"/>
      <c r="SE158" s="1"/>
      <c r="SF158" s="1"/>
      <c r="SG158" s="1"/>
      <c r="SH158" s="1"/>
      <c r="SI158" s="1"/>
      <c r="SJ158" s="1"/>
      <c r="SK158" s="1"/>
      <c r="SL158" s="1"/>
      <c r="SM158" s="1"/>
      <c r="SN158" s="1"/>
      <c r="SO158" s="1"/>
      <c r="SP158" s="1"/>
      <c r="SQ158" s="394"/>
      <c r="SR158" s="1"/>
      <c r="SS158" s="1"/>
      <c r="ST158" s="1"/>
      <c r="SU158" s="1"/>
      <c r="SV158" s="1"/>
      <c r="SW158" s="1"/>
      <c r="SX158" s="1"/>
      <c r="SY158" s="1"/>
      <c r="SZ158" s="1"/>
      <c r="TA158" s="1"/>
      <c r="TB158" s="1"/>
      <c r="TC158" s="1"/>
      <c r="TD158" s="1"/>
      <c r="TE158" s="1"/>
      <c r="TF158" s="1"/>
      <c r="TG158" s="1"/>
      <c r="TH158" s="1"/>
      <c r="TI158" s="1"/>
      <c r="TJ158" s="1"/>
      <c r="TK158" s="1"/>
      <c r="TL158" s="394"/>
      <c r="TM158" s="1"/>
      <c r="TN158" s="1"/>
      <c r="TO158" s="1"/>
      <c r="TP158" s="1"/>
      <c r="TQ158" s="394"/>
      <c r="TR158" s="1"/>
      <c r="TS158" s="1"/>
      <c r="TT158" s="1"/>
      <c r="TV158" s="394"/>
      <c r="UA158" s="394"/>
      <c r="UF158" s="394"/>
      <c r="UK158" s="394"/>
      <c r="UP158" s="394"/>
      <c r="UU158" s="394"/>
      <c r="UZ158" s="394"/>
      <c r="VE158" s="394"/>
      <c r="VJ158" s="394"/>
      <c r="VO158" s="394"/>
      <c r="VT158" s="394"/>
      <c r="VY158" s="394"/>
      <c r="WD158" s="394"/>
      <c r="WI158" s="394"/>
      <c r="XL158" s="3"/>
      <c r="XM158" s="394"/>
      <c r="ZA158" s="394"/>
      <c r="AAK158" s="394"/>
      <c r="AAW158" s="394"/>
      <c r="ABL158" s="913"/>
      <c r="ABT158" s="913"/>
      <c r="ACF158" s="913"/>
      <c r="ACZ158" s="913"/>
      <c r="ADO158" s="914"/>
      <c r="ADP158" s="914"/>
      <c r="ADQ158" s="913"/>
      <c r="ADR158" s="913"/>
      <c r="ADS158" s="913"/>
      <c r="ADT158" s="913"/>
      <c r="AEH158" s="914"/>
      <c r="AEI158" s="914"/>
      <c r="AEJ158" s="913"/>
      <c r="AEK158" s="913"/>
      <c r="AEL158" s="913"/>
      <c r="AEM158" s="913"/>
      <c r="AEN158" s="913"/>
      <c r="AEQ158" s="3"/>
      <c r="AER158" s="3"/>
      <c r="AFS158" s="873"/>
      <c r="AFT158" s="873"/>
      <c r="AFU158" s="872"/>
      <c r="AFV158" s="872"/>
      <c r="AFW158" s="872"/>
      <c r="AFX158" s="913"/>
      <c r="AGG158" s="914"/>
      <c r="AGH158" s="914"/>
      <c r="AGI158" s="914"/>
      <c r="AGJ158" s="914"/>
      <c r="AGK158" s="914"/>
      <c r="AGL158" s="914"/>
      <c r="AGM158" s="913"/>
      <c r="AHB158" s="913"/>
      <c r="AHN158" s="913"/>
      <c r="AHO158" s="914"/>
      <c r="AHP158" s="914"/>
      <c r="AHQ158" s="914"/>
      <c r="AHR158" s="1155"/>
      <c r="AHS158" s="1155"/>
      <c r="AHT158" s="1051"/>
      <c r="AHZ158" s="913"/>
      <c r="AIF158" s="913"/>
      <c r="AIJ158" s="464"/>
      <c r="AIK158" s="464"/>
      <c r="AIL158" s="913"/>
      <c r="AIQ158" s="913"/>
      <c r="AIS158" s="387"/>
      <c r="AIT158" s="387"/>
      <c r="AIU158" s="387"/>
      <c r="AJI158" s="913"/>
      <c r="AJK158" s="364"/>
      <c r="AJL158" s="364"/>
      <c r="AJM158" s="364"/>
      <c r="AKA158" s="913"/>
      <c r="AKC158" s="364"/>
      <c r="AKD158" s="364"/>
      <c r="AKE158" s="364"/>
      <c r="AKS158" s="913"/>
      <c r="AKX158" s="913"/>
      <c r="ALC158" s="913"/>
      <c r="ALH158" s="913"/>
      <c r="ALM158" s="913"/>
      <c r="ALR158" s="913"/>
      <c r="ALW158" s="913"/>
      <c r="AMB158" s="913"/>
      <c r="AMG158" s="913"/>
      <c r="AML158" s="913"/>
      <c r="AMS158" s="913"/>
      <c r="AMZ158" s="913"/>
      <c r="ANG158" s="913"/>
      <c r="ANV158" s="913"/>
      <c r="AOK158" s="913"/>
      <c r="API158" s="914"/>
      <c r="APJ158" s="914"/>
      <c r="APK158" s="914"/>
      <c r="APL158" s="914"/>
      <c r="APM158" s="914"/>
      <c r="APN158" s="914"/>
      <c r="APO158" s="913"/>
      <c r="APW158" s="913"/>
      <c r="AQE158" s="913"/>
      <c r="AQM158" s="913"/>
      <c r="AQU158" s="913"/>
      <c r="ARG158" s="913"/>
      <c r="ARS158" s="913"/>
      <c r="ASU158" s="913"/>
      <c r="ATW158" s="913"/>
      <c r="AUQ158" s="913"/>
      <c r="AVK158" s="913"/>
      <c r="AWE158" s="913"/>
      <c r="AWY158" s="913"/>
      <c r="AXF158" s="913"/>
      <c r="AXM158" s="913"/>
      <c r="AXT158" s="913"/>
    </row>
    <row r="159" spans="1:1021 1026:1320" s="2" customFormat="1" ht="14.25" x14ac:dyDescent="0.2">
      <c r="A159" s="1"/>
      <c r="B159"/>
      <c r="C159" s="975"/>
      <c r="D159" s="1"/>
      <c r="E159" s="1"/>
      <c r="F159" s="21"/>
      <c r="G159" s="21"/>
      <c r="H159" s="21"/>
      <c r="I159" s="1"/>
      <c r="J159" s="1"/>
      <c r="K159" s="21"/>
      <c r="L159" s="21"/>
      <c r="M159" s="21"/>
      <c r="N159" s="1"/>
      <c r="O159" s="1"/>
      <c r="P159" s="21"/>
      <c r="Q159" s="21"/>
      <c r="R159" s="21"/>
      <c r="S159" s="1"/>
      <c r="T159" s="1"/>
      <c r="U159" s="21"/>
      <c r="V159" s="21"/>
      <c r="W159" s="21"/>
      <c r="X159" s="1"/>
      <c r="Y159" s="1"/>
      <c r="Z159" s="21"/>
      <c r="AA159" s="21"/>
      <c r="AB159" s="21"/>
      <c r="AC159" s="1"/>
      <c r="AD159" s="1"/>
      <c r="AE159" s="21"/>
      <c r="AF159" s="21"/>
      <c r="AG159" s="21"/>
      <c r="AH159" s="1"/>
      <c r="AI159" s="1"/>
      <c r="AJ159" s="21"/>
      <c r="AK159" s="21"/>
      <c r="AL159" s="750"/>
      <c r="AM159" s="1"/>
      <c r="AN159" s="1"/>
      <c r="AO159" s="1"/>
      <c r="AP159" s="1"/>
      <c r="AQ159" s="1"/>
      <c r="AR159" s="297"/>
      <c r="AS159" s="1"/>
      <c r="AT159" s="1"/>
      <c r="AU159" s="1"/>
      <c r="AV159" s="1"/>
      <c r="AW159" s="1"/>
      <c r="AX159" s="297"/>
      <c r="AY159" s="1"/>
      <c r="AZ159" s="1"/>
      <c r="BA159" s="1"/>
      <c r="BB159" s="1"/>
      <c r="BC159" s="1"/>
      <c r="BD159" s="297"/>
      <c r="BE159" s="1"/>
      <c r="BF159" s="1"/>
      <c r="BG159" s="1"/>
      <c r="BH159" s="1"/>
      <c r="BI159" s="1"/>
      <c r="BJ159" s="297"/>
      <c r="BK159" s="1"/>
      <c r="BL159" s="1"/>
      <c r="BM159" s="1"/>
      <c r="BN159" s="1"/>
      <c r="BO159" s="1"/>
      <c r="BP159" s="297"/>
      <c r="BQ159" s="1"/>
      <c r="BR159" s="1"/>
      <c r="BS159" s="1"/>
      <c r="BT159" s="1"/>
      <c r="BU159" s="1"/>
      <c r="BV159" s="297"/>
      <c r="BW159" s="1"/>
      <c r="BX159" s="1"/>
      <c r="BY159" s="1"/>
      <c r="BZ159" s="1"/>
      <c r="CA159" s="298"/>
      <c r="CB159" s="394"/>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394"/>
      <c r="DC159" s="119"/>
      <c r="DD159" s="119"/>
      <c r="DE159" s="119"/>
      <c r="DF159" s="119"/>
      <c r="DG159" s="119"/>
      <c r="DH159" s="119"/>
      <c r="DI159" s="119"/>
      <c r="DJ159" s="119"/>
      <c r="DK159" s="119"/>
      <c r="DL159" s="119"/>
      <c r="DM159" s="119"/>
      <c r="DN159" s="119"/>
      <c r="DO159" s="119"/>
      <c r="DP159" s="119"/>
      <c r="DQ159" s="119"/>
      <c r="DR159" s="119"/>
      <c r="DS159" s="119"/>
      <c r="DT159" s="119"/>
      <c r="DU159" s="119"/>
      <c r="DV159" s="119"/>
      <c r="DW159" s="119"/>
      <c r="DX159" s="119"/>
      <c r="DY159" s="119"/>
      <c r="DZ159" s="119"/>
      <c r="EA159" s="119"/>
      <c r="EB159" s="136"/>
      <c r="EC159" s="119"/>
      <c r="ED159" s="119"/>
      <c r="EE159" s="119"/>
      <c r="EF159" s="119"/>
      <c r="EG159" s="119"/>
      <c r="EH159" s="119"/>
      <c r="EI159" s="119"/>
      <c r="EJ159" s="119"/>
      <c r="EK159" s="119"/>
      <c r="EL159" s="119"/>
      <c r="EM159" s="119"/>
      <c r="EN159" s="119"/>
      <c r="EO159" s="119"/>
      <c r="EP159" s="119"/>
      <c r="EQ159" s="119"/>
      <c r="ER159" s="119"/>
      <c r="ES159" s="119"/>
      <c r="ET159" s="119"/>
      <c r="EU159" s="119"/>
      <c r="EV159" s="119"/>
      <c r="EW159" s="119"/>
      <c r="EX159" s="119"/>
      <c r="EY159" s="119"/>
      <c r="EZ159" s="119"/>
      <c r="FA159" s="119"/>
      <c r="FB159" s="136"/>
      <c r="FC159" s="119"/>
      <c r="FD159" s="119"/>
      <c r="FE159" s="119"/>
      <c r="FF159" s="119"/>
      <c r="FG159" s="119"/>
      <c r="FH159" s="119"/>
      <c r="FI159" s="119"/>
      <c r="FJ159" s="119"/>
      <c r="FK159" s="119"/>
      <c r="FL159" s="119"/>
      <c r="FM159" s="119"/>
      <c r="FN159" s="119"/>
      <c r="FO159" s="119"/>
      <c r="FP159" s="119"/>
      <c r="FQ159" s="119"/>
      <c r="FR159" s="119"/>
      <c r="FS159" s="119"/>
      <c r="FT159" s="119"/>
      <c r="FU159" s="119"/>
      <c r="FV159" s="119"/>
      <c r="FW159" s="119"/>
      <c r="FX159" s="119"/>
      <c r="FY159" s="119"/>
      <c r="FZ159" s="119"/>
      <c r="GA159" s="119"/>
      <c r="GB159" s="136"/>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394"/>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394"/>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394"/>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394"/>
      <c r="JZ159" s="1"/>
      <c r="KA159" s="1"/>
      <c r="KB159" s="1"/>
      <c r="KC159" s="1"/>
      <c r="KD159" s="1"/>
      <c r="KE159" s="1"/>
      <c r="KF159" s="1"/>
      <c r="KG159" s="1"/>
      <c r="KH159" s="1"/>
      <c r="KI159" s="1"/>
      <c r="KJ159" s="1"/>
      <c r="KK159" s="1"/>
      <c r="KL159" s="1"/>
      <c r="KM159" s="1"/>
      <c r="KN159" s="1"/>
      <c r="KO159" s="1"/>
      <c r="KP159" s="1"/>
      <c r="KQ159" s="1"/>
      <c r="KR159" s="1"/>
      <c r="KS159" s="914"/>
      <c r="KT159" s="914"/>
      <c r="KU159" s="914"/>
      <c r="KV159" s="914"/>
      <c r="KW159" s="914"/>
      <c r="KX159" s="913"/>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394"/>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914"/>
      <c r="PM159" s="914"/>
      <c r="PN159" s="914"/>
      <c r="PO159" s="914"/>
      <c r="PP159" s="914"/>
      <c r="PQ159" s="913"/>
      <c r="PR159" s="1"/>
      <c r="PS159" s="1"/>
      <c r="PT159" s="1"/>
      <c r="PU159" s="1"/>
      <c r="PV159" s="1"/>
      <c r="PW159" s="1"/>
      <c r="PX159" s="1"/>
      <c r="PY159" s="1"/>
      <c r="PZ159" s="1"/>
      <c r="QA159" s="1"/>
      <c r="QB159" s="1"/>
      <c r="QC159" s="1"/>
      <c r="QD159" s="1"/>
      <c r="QE159" s="1"/>
      <c r="QF159" s="394"/>
      <c r="QG159" s="835"/>
      <c r="QH159" s="835"/>
      <c r="QI159" s="835"/>
      <c r="QJ159" s="835"/>
      <c r="QK159" s="835"/>
      <c r="QL159" s="835"/>
      <c r="QM159" s="835"/>
      <c r="QN159" s="835"/>
      <c r="QO159" s="835"/>
      <c r="QP159" s="835"/>
      <c r="QQ159" s="835"/>
      <c r="QR159" s="835"/>
      <c r="QS159" s="835"/>
      <c r="QT159" s="835"/>
      <c r="QU159" s="835"/>
      <c r="QV159" s="835"/>
      <c r="QW159" s="835"/>
      <c r="QX159" s="835"/>
      <c r="QY159" s="835"/>
      <c r="QZ159" s="835"/>
      <c r="RA159" s="394"/>
      <c r="RB159" s="1"/>
      <c r="RC159" s="1"/>
      <c r="RD159" s="1"/>
      <c r="RE159" s="1"/>
      <c r="RF159" s="1"/>
      <c r="RG159" s="1"/>
      <c r="RH159" s="1"/>
      <c r="RI159" s="1"/>
      <c r="RJ159" s="1"/>
      <c r="RK159" s="1"/>
      <c r="RL159" s="1"/>
      <c r="RM159" s="1"/>
      <c r="RN159" s="1"/>
      <c r="RO159" s="1"/>
      <c r="RP159" s="1"/>
      <c r="RQ159" s="1"/>
      <c r="RR159" s="1"/>
      <c r="RS159" s="1"/>
      <c r="RT159" s="1"/>
      <c r="RU159" s="1"/>
      <c r="RV159" s="394"/>
      <c r="RW159" s="1"/>
      <c r="RX159" s="1"/>
      <c r="RY159" s="1"/>
      <c r="RZ159" s="1"/>
      <c r="SA159" s="1"/>
      <c r="SB159" s="1"/>
      <c r="SC159" s="1"/>
      <c r="SD159" s="1"/>
      <c r="SE159" s="1"/>
      <c r="SF159" s="1"/>
      <c r="SG159" s="1"/>
      <c r="SH159" s="1"/>
      <c r="SI159" s="1"/>
      <c r="SJ159" s="1"/>
      <c r="SK159" s="1"/>
      <c r="SL159" s="1"/>
      <c r="SM159" s="1"/>
      <c r="SN159" s="1"/>
      <c r="SO159" s="1"/>
      <c r="SP159" s="1"/>
      <c r="SQ159" s="394"/>
      <c r="SR159" s="1"/>
      <c r="SS159" s="1"/>
      <c r="ST159" s="1"/>
      <c r="SU159" s="1"/>
      <c r="SV159" s="1"/>
      <c r="SW159" s="1"/>
      <c r="SX159" s="1"/>
      <c r="SY159" s="1"/>
      <c r="SZ159" s="1"/>
      <c r="TA159" s="1"/>
      <c r="TB159" s="1"/>
      <c r="TC159" s="1"/>
      <c r="TD159" s="1"/>
      <c r="TE159" s="1"/>
      <c r="TF159" s="1"/>
      <c r="TG159" s="1"/>
      <c r="TH159" s="1"/>
      <c r="TI159" s="1"/>
      <c r="TJ159" s="1"/>
      <c r="TK159" s="1"/>
      <c r="TL159" s="394"/>
      <c r="TM159" s="1"/>
      <c r="TN159" s="1"/>
      <c r="TO159" s="1"/>
      <c r="TP159" s="1"/>
      <c r="TQ159" s="394"/>
      <c r="TR159" s="1"/>
      <c r="TS159" s="1"/>
      <c r="TT159" s="1"/>
      <c r="TV159" s="394"/>
      <c r="UA159" s="394"/>
      <c r="UF159" s="394"/>
      <c r="UK159" s="394"/>
      <c r="UP159" s="394"/>
      <c r="UU159" s="394"/>
      <c r="UZ159" s="394"/>
      <c r="VE159" s="394"/>
      <c r="VJ159" s="394"/>
      <c r="VO159" s="394"/>
      <c r="VT159" s="394"/>
      <c r="VY159" s="394"/>
      <c r="WD159" s="394"/>
      <c r="WI159" s="394"/>
      <c r="XL159" s="3"/>
      <c r="XM159" s="394"/>
      <c r="ZA159" s="394"/>
      <c r="AAK159" s="394"/>
      <c r="AAW159" s="394"/>
      <c r="ABL159" s="913"/>
      <c r="ABT159" s="913"/>
      <c r="ACF159" s="913"/>
      <c r="ACZ159" s="913"/>
      <c r="ADO159" s="914"/>
      <c r="ADP159" s="914"/>
      <c r="ADQ159" s="913"/>
      <c r="ADR159" s="913"/>
      <c r="ADS159" s="913"/>
      <c r="ADT159" s="913"/>
      <c r="AEH159" s="914"/>
      <c r="AEI159" s="914"/>
      <c r="AEJ159" s="913"/>
      <c r="AEK159" s="913"/>
      <c r="AEL159" s="913"/>
      <c r="AEM159" s="913"/>
      <c r="AEN159" s="913"/>
      <c r="AEQ159" s="3"/>
      <c r="AER159" s="3"/>
      <c r="AFS159" s="873"/>
      <c r="AFT159" s="873"/>
      <c r="AFU159" s="872"/>
      <c r="AFV159" s="872"/>
      <c r="AFW159" s="872"/>
      <c r="AFX159" s="913"/>
      <c r="AGG159" s="914"/>
      <c r="AGH159" s="914"/>
      <c r="AGI159" s="914"/>
      <c r="AGJ159" s="914"/>
      <c r="AGK159" s="914"/>
      <c r="AGL159" s="914"/>
      <c r="AGM159" s="913"/>
      <c r="AHB159" s="913"/>
      <c r="AHN159" s="913"/>
      <c r="AHO159" s="914"/>
      <c r="AHP159" s="914"/>
      <c r="AHQ159" s="914"/>
      <c r="AHR159" s="1155"/>
      <c r="AHS159" s="1155"/>
      <c r="AHT159" s="1051"/>
      <c r="AHZ159" s="913"/>
      <c r="AIF159" s="913"/>
      <c r="AIJ159" s="464"/>
      <c r="AIK159" s="464"/>
      <c r="AIL159" s="913"/>
      <c r="AIQ159" s="913"/>
      <c r="AIS159" s="387"/>
      <c r="AIT159" s="387"/>
      <c r="AIU159" s="387"/>
      <c r="AJI159" s="913"/>
      <c r="AJK159" s="364"/>
      <c r="AJL159" s="364"/>
      <c r="AJM159" s="364"/>
      <c r="AKA159" s="913"/>
      <c r="AKC159" s="364"/>
      <c r="AKD159" s="364"/>
      <c r="AKE159" s="364"/>
      <c r="AKS159" s="913"/>
      <c r="AKX159" s="913"/>
      <c r="ALC159" s="913"/>
      <c r="ALH159" s="913"/>
      <c r="ALM159" s="913"/>
      <c r="ALR159" s="913"/>
      <c r="ALW159" s="913"/>
      <c r="AMB159" s="913"/>
      <c r="AMG159" s="913"/>
      <c r="AML159" s="913"/>
      <c r="AMS159" s="913"/>
      <c r="AMZ159" s="913"/>
      <c r="ANG159" s="913"/>
      <c r="ANV159" s="913"/>
      <c r="AOK159" s="913"/>
      <c r="API159" s="914"/>
      <c r="APJ159" s="914"/>
      <c r="APK159" s="914"/>
      <c r="APL159" s="914"/>
      <c r="APM159" s="914"/>
      <c r="APN159" s="914"/>
      <c r="APO159" s="913"/>
      <c r="APW159" s="913"/>
      <c r="AQE159" s="913"/>
      <c r="AQM159" s="913"/>
      <c r="AQU159" s="913"/>
      <c r="ARG159" s="913"/>
      <c r="ARS159" s="913"/>
      <c r="ASU159" s="913"/>
      <c r="ATW159" s="913"/>
      <c r="AUQ159" s="913"/>
      <c r="AVK159" s="913"/>
      <c r="AWE159" s="913"/>
      <c r="AWY159" s="913"/>
      <c r="AXF159" s="913"/>
      <c r="AXM159" s="913"/>
      <c r="AXT159" s="913"/>
    </row>
    <row r="160" spans="1:1021 1026:1320" s="2" customFormat="1" ht="14.25" x14ac:dyDescent="0.2">
      <c r="A160" s="1"/>
      <c r="B160"/>
      <c r="C160" s="975"/>
      <c r="D160" s="1"/>
      <c r="E160" s="1"/>
      <c r="F160" s="21"/>
      <c r="G160" s="21"/>
      <c r="H160" s="21"/>
      <c r="I160" s="1"/>
      <c r="J160" s="1"/>
      <c r="K160" s="21"/>
      <c r="L160" s="21"/>
      <c r="M160" s="21"/>
      <c r="N160" s="1"/>
      <c r="O160" s="1"/>
      <c r="P160" s="21"/>
      <c r="Q160" s="21"/>
      <c r="R160" s="21"/>
      <c r="S160" s="1"/>
      <c r="T160" s="1"/>
      <c r="U160" s="21"/>
      <c r="V160" s="21"/>
      <c r="W160" s="21"/>
      <c r="X160" s="1"/>
      <c r="Y160" s="1"/>
      <c r="Z160" s="21"/>
      <c r="AA160" s="21"/>
      <c r="AB160" s="21"/>
      <c r="AC160" s="1"/>
      <c r="AD160" s="1"/>
      <c r="AE160" s="21"/>
      <c r="AF160" s="21"/>
      <c r="AG160" s="21"/>
      <c r="AH160" s="1"/>
      <c r="AI160" s="1"/>
      <c r="AJ160" s="21"/>
      <c r="AK160" s="21"/>
      <c r="AL160" s="750"/>
      <c r="AM160" s="1"/>
      <c r="AN160" s="1"/>
      <c r="AO160" s="1"/>
      <c r="AP160" s="1"/>
      <c r="AQ160" s="1"/>
      <c r="AR160" s="297"/>
      <c r="AS160" s="1"/>
      <c r="AT160" s="1"/>
      <c r="AU160" s="1"/>
      <c r="AV160" s="1"/>
      <c r="AW160" s="1"/>
      <c r="AX160" s="297"/>
      <c r="AY160" s="1"/>
      <c r="AZ160" s="1"/>
      <c r="BA160" s="1"/>
      <c r="BB160" s="1"/>
      <c r="BC160" s="1"/>
      <c r="BD160" s="297"/>
      <c r="BE160" s="1"/>
      <c r="BF160" s="1"/>
      <c r="BG160" s="1"/>
      <c r="BH160" s="1"/>
      <c r="BI160" s="1"/>
      <c r="BJ160" s="297"/>
      <c r="BK160" s="1"/>
      <c r="BL160" s="1"/>
      <c r="BM160" s="1"/>
      <c r="BN160" s="1"/>
      <c r="BO160" s="1"/>
      <c r="BP160" s="297"/>
      <c r="BQ160" s="1"/>
      <c r="BR160" s="1"/>
      <c r="BS160" s="1"/>
      <c r="BT160" s="1"/>
      <c r="BU160" s="1"/>
      <c r="BV160" s="297"/>
      <c r="BW160" s="1"/>
      <c r="BX160" s="1"/>
      <c r="BY160" s="1"/>
      <c r="BZ160" s="1"/>
      <c r="CA160" s="298"/>
      <c r="CB160" s="394"/>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394"/>
      <c r="DC160" s="119"/>
      <c r="DD160" s="119"/>
      <c r="DE160" s="119"/>
      <c r="DF160" s="119"/>
      <c r="DG160" s="119"/>
      <c r="DH160" s="119"/>
      <c r="DI160" s="119"/>
      <c r="DJ160" s="119"/>
      <c r="DK160" s="119"/>
      <c r="DL160" s="119"/>
      <c r="DM160" s="119"/>
      <c r="DN160" s="119"/>
      <c r="DO160" s="119"/>
      <c r="DP160" s="119"/>
      <c r="DQ160" s="119"/>
      <c r="DR160" s="119"/>
      <c r="DS160" s="119"/>
      <c r="DT160" s="119"/>
      <c r="DU160" s="119"/>
      <c r="DV160" s="119"/>
      <c r="DW160" s="119"/>
      <c r="DX160" s="119"/>
      <c r="DY160" s="119"/>
      <c r="DZ160" s="119"/>
      <c r="EA160" s="119"/>
      <c r="EB160" s="136"/>
      <c r="EC160" s="119"/>
      <c r="ED160" s="119"/>
      <c r="EE160" s="119"/>
      <c r="EF160" s="119"/>
      <c r="EG160" s="119"/>
      <c r="EH160" s="119"/>
      <c r="EI160" s="119"/>
      <c r="EJ160" s="119"/>
      <c r="EK160" s="119"/>
      <c r="EL160" s="119"/>
      <c r="EM160" s="119"/>
      <c r="EN160" s="119"/>
      <c r="EO160" s="119"/>
      <c r="EP160" s="119"/>
      <c r="EQ160" s="119"/>
      <c r="ER160" s="119"/>
      <c r="ES160" s="119"/>
      <c r="ET160" s="119"/>
      <c r="EU160" s="119"/>
      <c r="EV160" s="119"/>
      <c r="EW160" s="119"/>
      <c r="EX160" s="119"/>
      <c r="EY160" s="119"/>
      <c r="EZ160" s="119"/>
      <c r="FA160" s="119"/>
      <c r="FB160" s="136"/>
      <c r="FC160" s="119"/>
      <c r="FD160" s="119"/>
      <c r="FE160" s="119"/>
      <c r="FF160" s="119"/>
      <c r="FG160" s="119"/>
      <c r="FH160" s="119"/>
      <c r="FI160" s="119"/>
      <c r="FJ160" s="119"/>
      <c r="FK160" s="119"/>
      <c r="FL160" s="119"/>
      <c r="FM160" s="119"/>
      <c r="FN160" s="119"/>
      <c r="FO160" s="119"/>
      <c r="FP160" s="119"/>
      <c r="FQ160" s="119"/>
      <c r="FR160" s="119"/>
      <c r="FS160" s="119"/>
      <c r="FT160" s="119"/>
      <c r="FU160" s="119"/>
      <c r="FV160" s="119"/>
      <c r="FW160" s="119"/>
      <c r="FX160" s="119"/>
      <c r="FY160" s="119"/>
      <c r="FZ160" s="119"/>
      <c r="GA160" s="119"/>
      <c r="GB160" s="136"/>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394"/>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394"/>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394"/>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394"/>
      <c r="JZ160" s="1"/>
      <c r="KA160" s="1"/>
      <c r="KB160" s="1"/>
      <c r="KC160" s="1"/>
      <c r="KD160" s="1"/>
      <c r="KE160" s="1"/>
      <c r="KF160" s="1"/>
      <c r="KG160" s="1"/>
      <c r="KH160" s="1"/>
      <c r="KI160" s="1"/>
      <c r="KJ160" s="1"/>
      <c r="KK160" s="1"/>
      <c r="KL160" s="1"/>
      <c r="KM160" s="1"/>
      <c r="KN160" s="1"/>
      <c r="KO160" s="1"/>
      <c r="KP160" s="1"/>
      <c r="KQ160" s="1"/>
      <c r="KR160" s="1"/>
      <c r="KS160" s="914"/>
      <c r="KT160" s="914"/>
      <c r="KU160" s="914"/>
      <c r="KV160" s="914"/>
      <c r="KW160" s="914"/>
      <c r="KX160" s="913"/>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394"/>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914"/>
      <c r="PM160" s="914"/>
      <c r="PN160" s="914"/>
      <c r="PO160" s="914"/>
      <c r="PP160" s="914"/>
      <c r="PQ160" s="913"/>
      <c r="PR160" s="1"/>
      <c r="PS160" s="1"/>
      <c r="PT160" s="1"/>
      <c r="PU160" s="1"/>
      <c r="PV160" s="1"/>
      <c r="PW160" s="1"/>
      <c r="PX160" s="1"/>
      <c r="PY160" s="1"/>
      <c r="PZ160" s="1"/>
      <c r="QA160" s="1"/>
      <c r="QB160" s="1"/>
      <c r="QC160" s="1"/>
      <c r="QD160" s="1"/>
      <c r="QE160" s="1"/>
      <c r="QF160" s="394"/>
      <c r="QG160" s="835"/>
      <c r="QH160" s="835"/>
      <c r="QI160" s="835"/>
      <c r="QJ160" s="835"/>
      <c r="QK160" s="835"/>
      <c r="QL160" s="835"/>
      <c r="QM160" s="835"/>
      <c r="QN160" s="835"/>
      <c r="QO160" s="835"/>
      <c r="QP160" s="835"/>
      <c r="QQ160" s="835"/>
      <c r="QR160" s="835"/>
      <c r="QS160" s="835"/>
      <c r="QT160" s="835"/>
      <c r="QU160" s="835"/>
      <c r="QV160" s="835"/>
      <c r="QW160" s="835"/>
      <c r="QX160" s="835"/>
      <c r="QY160" s="835"/>
      <c r="QZ160" s="835"/>
      <c r="RA160" s="394"/>
      <c r="RB160" s="1"/>
      <c r="RC160" s="1"/>
      <c r="RD160" s="1"/>
      <c r="RE160" s="1"/>
      <c r="RF160" s="1"/>
      <c r="RG160" s="1"/>
      <c r="RH160" s="1"/>
      <c r="RI160" s="1"/>
      <c r="RJ160" s="1"/>
      <c r="RK160" s="1"/>
      <c r="RL160" s="1"/>
      <c r="RM160" s="1"/>
      <c r="RN160" s="1"/>
      <c r="RO160" s="1"/>
      <c r="RP160" s="1"/>
      <c r="RQ160" s="1"/>
      <c r="RR160" s="1"/>
      <c r="RS160" s="1"/>
      <c r="RT160" s="1"/>
      <c r="RU160" s="1"/>
      <c r="RV160" s="394"/>
      <c r="RW160" s="1"/>
      <c r="RX160" s="1"/>
      <c r="RY160" s="1"/>
      <c r="RZ160" s="1"/>
      <c r="SA160" s="1"/>
      <c r="SB160" s="1"/>
      <c r="SC160" s="1"/>
      <c r="SD160" s="1"/>
      <c r="SE160" s="1"/>
      <c r="SF160" s="1"/>
      <c r="SG160" s="1"/>
      <c r="SH160" s="1"/>
      <c r="SI160" s="1"/>
      <c r="SJ160" s="1"/>
      <c r="SK160" s="1"/>
      <c r="SL160" s="1"/>
      <c r="SM160" s="1"/>
      <c r="SN160" s="1"/>
      <c r="SO160" s="1"/>
      <c r="SP160" s="1"/>
      <c r="SQ160" s="394"/>
      <c r="SR160" s="1"/>
      <c r="SS160" s="1"/>
      <c r="ST160" s="1"/>
      <c r="SU160" s="1"/>
      <c r="SV160" s="1"/>
      <c r="SW160" s="1"/>
      <c r="SX160" s="1"/>
      <c r="SY160" s="1"/>
      <c r="SZ160" s="1"/>
      <c r="TA160" s="1"/>
      <c r="TB160" s="1"/>
      <c r="TC160" s="1"/>
      <c r="TD160" s="1"/>
      <c r="TE160" s="1"/>
      <c r="TF160" s="1"/>
      <c r="TG160" s="1"/>
      <c r="TH160" s="1"/>
      <c r="TI160" s="1"/>
      <c r="TJ160" s="1"/>
      <c r="TK160" s="1"/>
      <c r="TL160" s="394"/>
      <c r="TM160" s="1"/>
      <c r="TN160" s="1"/>
      <c r="TO160" s="1"/>
      <c r="TP160" s="1"/>
      <c r="TQ160" s="394"/>
      <c r="TR160" s="1"/>
      <c r="TS160" s="1"/>
      <c r="TT160" s="1"/>
      <c r="TV160" s="394"/>
      <c r="UA160" s="394"/>
      <c r="UF160" s="394"/>
      <c r="UK160" s="394"/>
      <c r="UP160" s="394"/>
      <c r="UU160" s="394"/>
      <c r="UZ160" s="394"/>
      <c r="VE160" s="394"/>
      <c r="VJ160" s="394"/>
      <c r="VO160" s="394"/>
      <c r="VT160" s="394"/>
      <c r="VY160" s="394"/>
      <c r="WD160" s="394"/>
      <c r="WI160" s="394"/>
      <c r="XL160" s="3"/>
      <c r="XM160" s="394"/>
      <c r="ZA160" s="394"/>
      <c r="AAK160" s="394"/>
      <c r="AAW160" s="394"/>
      <c r="ABL160" s="913"/>
      <c r="ABT160" s="913"/>
      <c r="ACF160" s="913"/>
      <c r="ACZ160" s="913"/>
      <c r="ADO160" s="914"/>
      <c r="ADP160" s="914"/>
      <c r="ADQ160" s="913"/>
      <c r="ADR160" s="913"/>
      <c r="ADS160" s="913"/>
      <c r="ADT160" s="913"/>
      <c r="AEH160" s="914"/>
      <c r="AEI160" s="914"/>
      <c r="AEJ160" s="913"/>
      <c r="AEK160" s="913"/>
      <c r="AEL160" s="913"/>
      <c r="AEM160" s="913"/>
      <c r="AEN160" s="913"/>
      <c r="AEQ160" s="3"/>
      <c r="AER160" s="3"/>
      <c r="AFS160" s="873"/>
      <c r="AFT160" s="873"/>
      <c r="AFU160" s="872"/>
      <c r="AFV160" s="872"/>
      <c r="AFW160" s="872"/>
      <c r="AFX160" s="913"/>
      <c r="AGG160" s="914"/>
      <c r="AGH160" s="914"/>
      <c r="AGI160" s="914"/>
      <c r="AGJ160" s="914"/>
      <c r="AGK160" s="914"/>
      <c r="AGL160" s="914"/>
      <c r="AGM160" s="913"/>
      <c r="AHB160" s="913"/>
      <c r="AHN160" s="913"/>
      <c r="AHO160" s="914"/>
      <c r="AHP160" s="914"/>
      <c r="AHQ160" s="914"/>
      <c r="AHR160" s="1155"/>
      <c r="AHS160" s="1155"/>
      <c r="AHT160" s="1051"/>
      <c r="AHZ160" s="913"/>
      <c r="AIF160" s="913"/>
      <c r="AIJ160" s="464"/>
      <c r="AIK160" s="464"/>
      <c r="AIL160" s="913"/>
      <c r="AIQ160" s="913"/>
      <c r="AIS160" s="387"/>
      <c r="AIT160" s="387"/>
      <c r="AIU160" s="387"/>
      <c r="AJI160" s="913"/>
      <c r="AJK160" s="364"/>
      <c r="AJL160" s="364"/>
      <c r="AJM160" s="364"/>
      <c r="AKA160" s="913"/>
      <c r="AKC160" s="364"/>
      <c r="AKD160" s="364"/>
      <c r="AKE160" s="364"/>
      <c r="AKS160" s="913"/>
      <c r="AKX160" s="913"/>
      <c r="ALC160" s="913"/>
      <c r="ALH160" s="913"/>
      <c r="ALM160" s="913"/>
      <c r="ALR160" s="913"/>
      <c r="ALW160" s="913"/>
      <c r="AMB160" s="913"/>
      <c r="AMG160" s="913"/>
      <c r="AML160" s="913"/>
      <c r="AMS160" s="913"/>
      <c r="AMZ160" s="913"/>
      <c r="ANG160" s="913"/>
      <c r="ANV160" s="913"/>
      <c r="AOK160" s="913"/>
      <c r="API160" s="914"/>
      <c r="APJ160" s="914"/>
      <c r="APK160" s="914"/>
      <c r="APL160" s="914"/>
      <c r="APM160" s="914"/>
      <c r="APN160" s="914"/>
      <c r="APO160" s="913"/>
      <c r="APW160" s="913"/>
      <c r="AQE160" s="913"/>
      <c r="AQM160" s="913"/>
      <c r="AQU160" s="913"/>
      <c r="ARG160" s="913"/>
      <c r="ARS160" s="913"/>
      <c r="ASU160" s="913"/>
      <c r="ATW160" s="913"/>
      <c r="AUQ160" s="913"/>
      <c r="AVK160" s="913"/>
      <c r="AWE160" s="913"/>
      <c r="AWY160" s="913"/>
      <c r="AXF160" s="913"/>
      <c r="AXM160" s="913"/>
      <c r="AXT160" s="913"/>
    </row>
    <row r="161" spans="1:1021 1026:1320" s="2" customFormat="1" ht="14.25" x14ac:dyDescent="0.2">
      <c r="A161" s="1"/>
      <c r="B161"/>
      <c r="C161" s="975"/>
      <c r="D161" s="1"/>
      <c r="E161" s="1"/>
      <c r="F161" s="21"/>
      <c r="G161" s="21"/>
      <c r="H161" s="21"/>
      <c r="I161" s="1"/>
      <c r="J161" s="1"/>
      <c r="K161" s="21"/>
      <c r="L161" s="21"/>
      <c r="M161" s="21"/>
      <c r="N161" s="1"/>
      <c r="O161" s="1"/>
      <c r="P161" s="21"/>
      <c r="Q161" s="21"/>
      <c r="R161" s="21"/>
      <c r="S161" s="1"/>
      <c r="T161" s="1"/>
      <c r="U161" s="21"/>
      <c r="V161" s="21"/>
      <c r="W161" s="21"/>
      <c r="X161" s="1"/>
      <c r="Y161" s="1"/>
      <c r="Z161" s="21"/>
      <c r="AA161" s="21"/>
      <c r="AB161" s="21"/>
      <c r="AC161" s="1"/>
      <c r="AD161" s="1"/>
      <c r="AE161" s="21"/>
      <c r="AF161" s="21"/>
      <c r="AG161" s="21"/>
      <c r="AH161" s="1"/>
      <c r="AI161" s="1"/>
      <c r="AJ161" s="21"/>
      <c r="AK161" s="21"/>
      <c r="AL161" s="750"/>
      <c r="AM161" s="1"/>
      <c r="AN161" s="1"/>
      <c r="AO161" s="1"/>
      <c r="AP161" s="1"/>
      <c r="AQ161" s="1"/>
      <c r="AR161" s="297"/>
      <c r="AS161" s="1"/>
      <c r="AT161" s="1"/>
      <c r="AU161" s="1"/>
      <c r="AV161" s="1"/>
      <c r="AW161" s="1"/>
      <c r="AX161" s="297"/>
      <c r="AY161" s="1"/>
      <c r="AZ161" s="1"/>
      <c r="BA161" s="1"/>
      <c r="BB161" s="1"/>
      <c r="BC161" s="1"/>
      <c r="BD161" s="297"/>
      <c r="BE161" s="1"/>
      <c r="BF161" s="1"/>
      <c r="BG161" s="1"/>
      <c r="BH161" s="1"/>
      <c r="BI161" s="1"/>
      <c r="BJ161" s="297"/>
      <c r="BK161" s="1"/>
      <c r="BL161" s="1"/>
      <c r="BM161" s="1"/>
      <c r="BN161" s="1"/>
      <c r="BO161" s="1"/>
      <c r="BP161" s="297"/>
      <c r="BQ161" s="1"/>
      <c r="BR161" s="1"/>
      <c r="BS161" s="1"/>
      <c r="BT161" s="1"/>
      <c r="BU161" s="1"/>
      <c r="BV161" s="297"/>
      <c r="BW161" s="1"/>
      <c r="BX161" s="1"/>
      <c r="BY161" s="1"/>
      <c r="BZ161" s="1"/>
      <c r="CA161" s="298"/>
      <c r="CB161" s="394"/>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394"/>
      <c r="DC161" s="119"/>
      <c r="DD161" s="119"/>
      <c r="DE161" s="119"/>
      <c r="DF161" s="119"/>
      <c r="DG161" s="119"/>
      <c r="DH161" s="119"/>
      <c r="DI161" s="119"/>
      <c r="DJ161" s="119"/>
      <c r="DK161" s="119"/>
      <c r="DL161" s="119"/>
      <c r="DM161" s="119"/>
      <c r="DN161" s="119"/>
      <c r="DO161" s="119"/>
      <c r="DP161" s="119"/>
      <c r="DQ161" s="119"/>
      <c r="DR161" s="119"/>
      <c r="DS161" s="119"/>
      <c r="DT161" s="119"/>
      <c r="DU161" s="119"/>
      <c r="DV161" s="119"/>
      <c r="DW161" s="119"/>
      <c r="DX161" s="119"/>
      <c r="DY161" s="119"/>
      <c r="DZ161" s="119"/>
      <c r="EA161" s="119"/>
      <c r="EB161" s="136"/>
      <c r="EC161" s="119"/>
      <c r="ED161" s="119"/>
      <c r="EE161" s="119"/>
      <c r="EF161" s="119"/>
      <c r="EG161" s="119"/>
      <c r="EH161" s="119"/>
      <c r="EI161" s="119"/>
      <c r="EJ161" s="119"/>
      <c r="EK161" s="119"/>
      <c r="EL161" s="119"/>
      <c r="EM161" s="119"/>
      <c r="EN161" s="119"/>
      <c r="EO161" s="119"/>
      <c r="EP161" s="119"/>
      <c r="EQ161" s="119"/>
      <c r="ER161" s="119"/>
      <c r="ES161" s="119"/>
      <c r="ET161" s="119"/>
      <c r="EU161" s="119"/>
      <c r="EV161" s="119"/>
      <c r="EW161" s="119"/>
      <c r="EX161" s="119"/>
      <c r="EY161" s="119"/>
      <c r="EZ161" s="119"/>
      <c r="FA161" s="119"/>
      <c r="FB161" s="136"/>
      <c r="FC161" s="119"/>
      <c r="FD161" s="119"/>
      <c r="FE161" s="119"/>
      <c r="FF161" s="119"/>
      <c r="FG161" s="119"/>
      <c r="FH161" s="119"/>
      <c r="FI161" s="119"/>
      <c r="FJ161" s="119"/>
      <c r="FK161" s="119"/>
      <c r="FL161" s="119"/>
      <c r="FM161" s="119"/>
      <c r="FN161" s="119"/>
      <c r="FO161" s="119"/>
      <c r="FP161" s="119"/>
      <c r="FQ161" s="119"/>
      <c r="FR161" s="119"/>
      <c r="FS161" s="119"/>
      <c r="FT161" s="119"/>
      <c r="FU161" s="119"/>
      <c r="FV161" s="119"/>
      <c r="FW161" s="119"/>
      <c r="FX161" s="119"/>
      <c r="FY161" s="119"/>
      <c r="FZ161" s="119"/>
      <c r="GA161" s="119"/>
      <c r="GB161" s="136"/>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394"/>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394"/>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394"/>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394"/>
      <c r="JZ161" s="1"/>
      <c r="KA161" s="1"/>
      <c r="KB161" s="1"/>
      <c r="KC161" s="1"/>
      <c r="KD161" s="1"/>
      <c r="KE161" s="1"/>
      <c r="KF161" s="1"/>
      <c r="KG161" s="1"/>
      <c r="KH161" s="1"/>
      <c r="KI161" s="1"/>
      <c r="KJ161" s="1"/>
      <c r="KK161" s="1"/>
      <c r="KL161" s="1"/>
      <c r="KM161" s="1"/>
      <c r="KN161" s="1"/>
      <c r="KO161" s="1"/>
      <c r="KP161" s="1"/>
      <c r="KQ161" s="1"/>
      <c r="KR161" s="1"/>
      <c r="KS161" s="914"/>
      <c r="KT161" s="914"/>
      <c r="KU161" s="914"/>
      <c r="KV161" s="914"/>
      <c r="KW161" s="914"/>
      <c r="KX161" s="913"/>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394"/>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914"/>
      <c r="PM161" s="914"/>
      <c r="PN161" s="914"/>
      <c r="PO161" s="914"/>
      <c r="PP161" s="914"/>
      <c r="PQ161" s="913"/>
      <c r="PR161" s="1"/>
      <c r="PS161" s="1"/>
      <c r="PT161" s="1"/>
      <c r="PU161" s="1"/>
      <c r="PV161" s="1"/>
      <c r="PW161" s="1"/>
      <c r="PX161" s="1"/>
      <c r="PY161" s="1"/>
      <c r="PZ161" s="1"/>
      <c r="QA161" s="1"/>
      <c r="QB161" s="1"/>
      <c r="QC161" s="1"/>
      <c r="QD161" s="1"/>
      <c r="QE161" s="1"/>
      <c r="QF161" s="394"/>
      <c r="QG161" s="835"/>
      <c r="QH161" s="835"/>
      <c r="QI161" s="835"/>
      <c r="QJ161" s="835"/>
      <c r="QK161" s="835"/>
      <c r="QL161" s="835"/>
      <c r="QM161" s="835"/>
      <c r="QN161" s="835"/>
      <c r="QO161" s="835"/>
      <c r="QP161" s="835"/>
      <c r="QQ161" s="835"/>
      <c r="QR161" s="835"/>
      <c r="QS161" s="835"/>
      <c r="QT161" s="835"/>
      <c r="QU161" s="835"/>
      <c r="QV161" s="835"/>
      <c r="QW161" s="835"/>
      <c r="QX161" s="835"/>
      <c r="QY161" s="835"/>
      <c r="QZ161" s="835"/>
      <c r="RA161" s="394"/>
      <c r="RB161" s="1"/>
      <c r="RC161" s="1"/>
      <c r="RD161" s="1"/>
      <c r="RE161" s="1"/>
      <c r="RF161" s="1"/>
      <c r="RG161" s="1"/>
      <c r="RH161" s="1"/>
      <c r="RI161" s="1"/>
      <c r="RJ161" s="1"/>
      <c r="RK161" s="1"/>
      <c r="RL161" s="1"/>
      <c r="RM161" s="1"/>
      <c r="RN161" s="1"/>
      <c r="RO161" s="1"/>
      <c r="RP161" s="1"/>
      <c r="RQ161" s="1"/>
      <c r="RR161" s="1"/>
      <c r="RS161" s="1"/>
      <c r="RT161" s="1"/>
      <c r="RU161" s="1"/>
      <c r="RV161" s="394"/>
      <c r="RW161" s="1"/>
      <c r="RX161" s="1"/>
      <c r="RY161" s="1"/>
      <c r="RZ161" s="1"/>
      <c r="SA161" s="1"/>
      <c r="SB161" s="1"/>
      <c r="SC161" s="1"/>
      <c r="SD161" s="1"/>
      <c r="SE161" s="1"/>
      <c r="SF161" s="1"/>
      <c r="SG161" s="1"/>
      <c r="SH161" s="1"/>
      <c r="SI161" s="1"/>
      <c r="SJ161" s="1"/>
      <c r="SK161" s="1"/>
      <c r="SL161" s="1"/>
      <c r="SM161" s="1"/>
      <c r="SN161" s="1"/>
      <c r="SO161" s="1"/>
      <c r="SP161" s="1"/>
      <c r="SQ161" s="394"/>
      <c r="SR161" s="1"/>
      <c r="SS161" s="1"/>
      <c r="ST161" s="1"/>
      <c r="SU161" s="1"/>
      <c r="SV161" s="1"/>
      <c r="SW161" s="1"/>
      <c r="SX161" s="1"/>
      <c r="SY161" s="1"/>
      <c r="SZ161" s="1"/>
      <c r="TA161" s="1"/>
      <c r="TB161" s="1"/>
      <c r="TC161" s="1"/>
      <c r="TD161" s="1"/>
      <c r="TE161" s="1"/>
      <c r="TF161" s="1"/>
      <c r="TG161" s="1"/>
      <c r="TH161" s="1"/>
      <c r="TI161" s="1"/>
      <c r="TJ161" s="1"/>
      <c r="TK161" s="1"/>
      <c r="TL161" s="394"/>
      <c r="TM161" s="1"/>
      <c r="TN161" s="1"/>
      <c r="TO161" s="1"/>
      <c r="TP161" s="1"/>
      <c r="TQ161" s="394"/>
      <c r="TR161" s="1"/>
      <c r="TS161" s="1"/>
      <c r="TT161" s="1"/>
      <c r="TV161" s="394"/>
      <c r="UA161" s="394"/>
      <c r="UF161" s="394"/>
      <c r="UK161" s="394"/>
      <c r="UP161" s="394"/>
      <c r="UU161" s="394"/>
      <c r="UZ161" s="394"/>
      <c r="VE161" s="394"/>
      <c r="VJ161" s="394"/>
      <c r="VO161" s="394"/>
      <c r="VT161" s="394"/>
      <c r="VY161" s="394"/>
      <c r="WD161" s="394"/>
      <c r="WI161" s="394"/>
      <c r="XL161" s="3"/>
      <c r="XM161" s="394"/>
      <c r="ZA161" s="394"/>
      <c r="AAK161" s="394"/>
      <c r="AAW161" s="394"/>
      <c r="ABL161" s="913"/>
      <c r="ABT161" s="913"/>
      <c r="ACF161" s="913"/>
      <c r="ACZ161" s="913"/>
      <c r="ADO161" s="914"/>
      <c r="ADP161" s="914"/>
      <c r="ADQ161" s="913"/>
      <c r="ADR161" s="913"/>
      <c r="ADS161" s="913"/>
      <c r="ADT161" s="913"/>
      <c r="AEH161" s="914"/>
      <c r="AEI161" s="914"/>
      <c r="AEJ161" s="913"/>
      <c r="AEK161" s="913"/>
      <c r="AEL161" s="913"/>
      <c r="AEM161" s="913"/>
      <c r="AEN161" s="913"/>
      <c r="AEQ161" s="3"/>
      <c r="AER161" s="3"/>
      <c r="AFS161" s="873"/>
      <c r="AFT161" s="873"/>
      <c r="AFU161" s="872"/>
      <c r="AFV161" s="872"/>
      <c r="AFW161" s="872"/>
      <c r="AFX161" s="913"/>
      <c r="AGG161" s="914"/>
      <c r="AGH161" s="914"/>
      <c r="AGI161" s="914"/>
      <c r="AGJ161" s="914"/>
      <c r="AGK161" s="914"/>
      <c r="AGL161" s="914"/>
      <c r="AGM161" s="913"/>
      <c r="AHB161" s="913"/>
      <c r="AHN161" s="913"/>
      <c r="AHO161" s="914"/>
      <c r="AHP161" s="914"/>
      <c r="AHQ161" s="914"/>
      <c r="AHR161" s="1155"/>
      <c r="AHS161" s="1155"/>
      <c r="AHT161" s="1051"/>
      <c r="AHZ161" s="913"/>
      <c r="AIF161" s="913"/>
      <c r="AIJ161" s="464"/>
      <c r="AIK161" s="464"/>
      <c r="AIL161" s="913"/>
      <c r="AIQ161" s="913"/>
      <c r="AIS161" s="387"/>
      <c r="AIT161" s="387"/>
      <c r="AIU161" s="387"/>
      <c r="AJI161" s="913"/>
      <c r="AJK161" s="364"/>
      <c r="AJL161" s="364"/>
      <c r="AJM161" s="364"/>
      <c r="AKA161" s="913"/>
      <c r="AKC161" s="364"/>
      <c r="AKD161" s="364"/>
      <c r="AKE161" s="364"/>
      <c r="AKS161" s="913"/>
      <c r="AKX161" s="913"/>
      <c r="ALC161" s="913"/>
      <c r="ALH161" s="913"/>
      <c r="ALM161" s="913"/>
      <c r="ALR161" s="913"/>
      <c r="ALW161" s="913"/>
      <c r="AMB161" s="913"/>
      <c r="AMG161" s="913"/>
      <c r="AML161" s="913"/>
      <c r="AMS161" s="913"/>
      <c r="AMZ161" s="913"/>
      <c r="ANG161" s="913"/>
      <c r="ANV161" s="913"/>
      <c r="AOK161" s="913"/>
      <c r="API161" s="914"/>
      <c r="APJ161" s="914"/>
      <c r="APK161" s="914"/>
      <c r="APL161" s="914"/>
      <c r="APM161" s="914"/>
      <c r="APN161" s="914"/>
      <c r="APO161" s="913"/>
      <c r="APW161" s="913"/>
      <c r="AQE161" s="913"/>
      <c r="AQM161" s="913"/>
      <c r="AQU161" s="913"/>
      <c r="ARG161" s="913"/>
      <c r="ARS161" s="913"/>
      <c r="ASU161" s="913"/>
      <c r="ATW161" s="913"/>
      <c r="AUQ161" s="913"/>
      <c r="AVK161" s="913"/>
      <c r="AWE161" s="913"/>
      <c r="AWY161" s="913"/>
      <c r="AXF161" s="913"/>
      <c r="AXM161" s="913"/>
      <c r="AXT161" s="913"/>
    </row>
    <row r="162" spans="1:1021 1026:1320" s="2" customFormat="1" ht="14.25" x14ac:dyDescent="0.2">
      <c r="A162" s="1"/>
      <c r="B162"/>
      <c r="C162" s="975"/>
      <c r="D162" s="1"/>
      <c r="E162" s="1"/>
      <c r="F162" s="21"/>
      <c r="G162" s="21"/>
      <c r="H162" s="21"/>
      <c r="I162" s="1"/>
      <c r="J162" s="1"/>
      <c r="K162" s="21"/>
      <c r="L162" s="21"/>
      <c r="M162" s="21"/>
      <c r="N162" s="1"/>
      <c r="O162" s="1"/>
      <c r="P162" s="21"/>
      <c r="Q162" s="21"/>
      <c r="R162" s="21"/>
      <c r="S162" s="1"/>
      <c r="T162" s="1"/>
      <c r="U162" s="21"/>
      <c r="V162" s="21"/>
      <c r="W162" s="21"/>
      <c r="X162" s="1"/>
      <c r="Y162" s="1"/>
      <c r="Z162" s="21"/>
      <c r="AA162" s="21"/>
      <c r="AB162" s="21"/>
      <c r="AC162" s="1"/>
      <c r="AD162" s="1"/>
      <c r="AE162" s="21"/>
      <c r="AF162" s="21"/>
      <c r="AG162" s="21"/>
      <c r="AH162" s="1"/>
      <c r="AI162" s="1"/>
      <c r="AJ162" s="21"/>
      <c r="AK162" s="21"/>
      <c r="AL162" s="750"/>
      <c r="AM162" s="1"/>
      <c r="AN162" s="1"/>
      <c r="AO162" s="1"/>
      <c r="AP162" s="1"/>
      <c r="AQ162" s="1"/>
      <c r="AR162" s="297"/>
      <c r="AS162" s="1"/>
      <c r="AT162" s="1"/>
      <c r="AU162" s="1"/>
      <c r="AV162" s="1"/>
      <c r="AW162" s="1"/>
      <c r="AX162" s="297"/>
      <c r="AY162" s="1"/>
      <c r="AZ162" s="1"/>
      <c r="BA162" s="1"/>
      <c r="BB162" s="1"/>
      <c r="BC162" s="1"/>
      <c r="BD162" s="297"/>
      <c r="BE162" s="1"/>
      <c r="BF162" s="1"/>
      <c r="BG162" s="1"/>
      <c r="BH162" s="1"/>
      <c r="BI162" s="1"/>
      <c r="BJ162" s="297"/>
      <c r="BK162" s="1"/>
      <c r="BL162" s="1"/>
      <c r="BM162" s="1"/>
      <c r="BN162" s="1"/>
      <c r="BO162" s="1"/>
      <c r="BP162" s="297"/>
      <c r="BQ162" s="1"/>
      <c r="BR162" s="1"/>
      <c r="BS162" s="1"/>
      <c r="BT162" s="1"/>
      <c r="BU162" s="1"/>
      <c r="BV162" s="297"/>
      <c r="BW162" s="1"/>
      <c r="BX162" s="1"/>
      <c r="BY162" s="1"/>
      <c r="BZ162" s="1"/>
      <c r="CA162" s="298"/>
      <c r="CB162" s="394"/>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394"/>
      <c r="DC162" s="119"/>
      <c r="DD162" s="119"/>
      <c r="DE162" s="119"/>
      <c r="DF162" s="119"/>
      <c r="DG162" s="119"/>
      <c r="DH162" s="119"/>
      <c r="DI162" s="119"/>
      <c r="DJ162" s="119"/>
      <c r="DK162" s="119"/>
      <c r="DL162" s="119"/>
      <c r="DM162" s="119"/>
      <c r="DN162" s="119"/>
      <c r="DO162" s="119"/>
      <c r="DP162" s="119"/>
      <c r="DQ162" s="119"/>
      <c r="DR162" s="119"/>
      <c r="DS162" s="119"/>
      <c r="DT162" s="119"/>
      <c r="DU162" s="119"/>
      <c r="DV162" s="119"/>
      <c r="DW162" s="119"/>
      <c r="DX162" s="119"/>
      <c r="DY162" s="119"/>
      <c r="DZ162" s="119"/>
      <c r="EA162" s="119"/>
      <c r="EB162" s="136"/>
      <c r="EC162" s="119"/>
      <c r="ED162" s="119"/>
      <c r="EE162" s="119"/>
      <c r="EF162" s="119"/>
      <c r="EG162" s="119"/>
      <c r="EH162" s="119"/>
      <c r="EI162" s="119"/>
      <c r="EJ162" s="119"/>
      <c r="EK162" s="119"/>
      <c r="EL162" s="119"/>
      <c r="EM162" s="119"/>
      <c r="EN162" s="119"/>
      <c r="EO162" s="119"/>
      <c r="EP162" s="119"/>
      <c r="EQ162" s="119"/>
      <c r="ER162" s="119"/>
      <c r="ES162" s="119"/>
      <c r="ET162" s="119"/>
      <c r="EU162" s="119"/>
      <c r="EV162" s="119"/>
      <c r="EW162" s="119"/>
      <c r="EX162" s="119"/>
      <c r="EY162" s="119"/>
      <c r="EZ162" s="119"/>
      <c r="FA162" s="119"/>
      <c r="FB162" s="136"/>
      <c r="FC162" s="119"/>
      <c r="FD162" s="119"/>
      <c r="FE162" s="119"/>
      <c r="FF162" s="119"/>
      <c r="FG162" s="119"/>
      <c r="FH162" s="119"/>
      <c r="FI162" s="119"/>
      <c r="FJ162" s="119"/>
      <c r="FK162" s="119"/>
      <c r="FL162" s="119"/>
      <c r="FM162" s="119"/>
      <c r="FN162" s="119"/>
      <c r="FO162" s="119"/>
      <c r="FP162" s="119"/>
      <c r="FQ162" s="119"/>
      <c r="FR162" s="119"/>
      <c r="FS162" s="119"/>
      <c r="FT162" s="119"/>
      <c r="FU162" s="119"/>
      <c r="FV162" s="119"/>
      <c r="FW162" s="119"/>
      <c r="FX162" s="119"/>
      <c r="FY162" s="119"/>
      <c r="FZ162" s="119"/>
      <c r="GA162" s="119"/>
      <c r="GB162" s="136"/>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394"/>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394"/>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394"/>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394"/>
      <c r="JZ162" s="1"/>
      <c r="KA162" s="1"/>
      <c r="KB162" s="1"/>
      <c r="KC162" s="1"/>
      <c r="KD162" s="1"/>
      <c r="KE162" s="1"/>
      <c r="KF162" s="1"/>
      <c r="KG162" s="1"/>
      <c r="KH162" s="1"/>
      <c r="KI162" s="1"/>
      <c r="KJ162" s="1"/>
      <c r="KK162" s="1"/>
      <c r="KL162" s="1"/>
      <c r="KM162" s="1"/>
      <c r="KN162" s="1"/>
      <c r="KO162" s="1"/>
      <c r="KP162" s="1"/>
      <c r="KQ162" s="1"/>
      <c r="KR162" s="1"/>
      <c r="KS162" s="914"/>
      <c r="KT162" s="914"/>
      <c r="KU162" s="914"/>
      <c r="KV162" s="914"/>
      <c r="KW162" s="914"/>
      <c r="KX162" s="913"/>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394"/>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914"/>
      <c r="PM162" s="914"/>
      <c r="PN162" s="914"/>
      <c r="PO162" s="914"/>
      <c r="PP162" s="914"/>
      <c r="PQ162" s="913"/>
      <c r="PR162" s="1"/>
      <c r="PS162" s="1"/>
      <c r="PT162" s="1"/>
      <c r="PU162" s="1"/>
      <c r="PV162" s="1"/>
      <c r="PW162" s="1"/>
      <c r="PX162" s="1"/>
      <c r="PY162" s="1"/>
      <c r="PZ162" s="1"/>
      <c r="QA162" s="1"/>
      <c r="QB162" s="1"/>
      <c r="QC162" s="1"/>
      <c r="QD162" s="1"/>
      <c r="QE162" s="1"/>
      <c r="QF162" s="394"/>
      <c r="QG162" s="835"/>
      <c r="QH162" s="835"/>
      <c r="QI162" s="835"/>
      <c r="QJ162" s="835"/>
      <c r="QK162" s="835"/>
      <c r="QL162" s="835"/>
      <c r="QM162" s="835"/>
      <c r="QN162" s="835"/>
      <c r="QO162" s="835"/>
      <c r="QP162" s="835"/>
      <c r="QQ162" s="835"/>
      <c r="QR162" s="835"/>
      <c r="QS162" s="835"/>
      <c r="QT162" s="835"/>
      <c r="QU162" s="835"/>
      <c r="QV162" s="835"/>
      <c r="QW162" s="835"/>
      <c r="QX162" s="835"/>
      <c r="QY162" s="835"/>
      <c r="QZ162" s="835"/>
      <c r="RA162" s="394"/>
      <c r="RB162" s="1"/>
      <c r="RC162" s="1"/>
      <c r="RD162" s="1"/>
      <c r="RE162" s="1"/>
      <c r="RF162" s="1"/>
      <c r="RG162" s="1"/>
      <c r="RH162" s="1"/>
      <c r="RI162" s="1"/>
      <c r="RJ162" s="1"/>
      <c r="RK162" s="1"/>
      <c r="RL162" s="1"/>
      <c r="RM162" s="1"/>
      <c r="RN162" s="1"/>
      <c r="RO162" s="1"/>
      <c r="RP162" s="1"/>
      <c r="RQ162" s="1"/>
      <c r="RR162" s="1"/>
      <c r="RS162" s="1"/>
      <c r="RT162" s="1"/>
      <c r="RU162" s="1"/>
      <c r="RV162" s="394"/>
      <c r="RW162" s="1"/>
      <c r="RX162" s="1"/>
      <c r="RY162" s="1"/>
      <c r="RZ162" s="1"/>
      <c r="SA162" s="1"/>
      <c r="SB162" s="1"/>
      <c r="SC162" s="1"/>
      <c r="SD162" s="1"/>
      <c r="SE162" s="1"/>
      <c r="SF162" s="1"/>
      <c r="SG162" s="1"/>
      <c r="SH162" s="1"/>
      <c r="SI162" s="1"/>
      <c r="SJ162" s="1"/>
      <c r="SK162" s="1"/>
      <c r="SL162" s="1"/>
      <c r="SM162" s="1"/>
      <c r="SN162" s="1"/>
      <c r="SO162" s="1"/>
      <c r="SP162" s="1"/>
      <c r="SQ162" s="394"/>
      <c r="SR162" s="1"/>
      <c r="SS162" s="1"/>
      <c r="ST162" s="1"/>
      <c r="SU162" s="1"/>
      <c r="SV162" s="1"/>
      <c r="SW162" s="1"/>
      <c r="SX162" s="1"/>
      <c r="SY162" s="1"/>
      <c r="SZ162" s="1"/>
      <c r="TA162" s="1"/>
      <c r="TB162" s="1"/>
      <c r="TC162" s="1"/>
      <c r="TD162" s="1"/>
      <c r="TE162" s="1"/>
      <c r="TF162" s="1"/>
      <c r="TG162" s="1"/>
      <c r="TH162" s="1"/>
      <c r="TI162" s="1"/>
      <c r="TJ162" s="1"/>
      <c r="TK162" s="1"/>
      <c r="TL162" s="394"/>
      <c r="TM162" s="1"/>
      <c r="TN162" s="1"/>
      <c r="TO162" s="1"/>
      <c r="TP162" s="1"/>
      <c r="TQ162" s="394"/>
      <c r="TR162" s="1"/>
      <c r="TS162" s="1"/>
      <c r="TT162" s="1"/>
      <c r="TV162" s="394"/>
      <c r="UA162" s="394"/>
      <c r="UF162" s="394"/>
      <c r="UK162" s="394"/>
      <c r="UP162" s="394"/>
      <c r="UU162" s="394"/>
      <c r="UZ162" s="394"/>
      <c r="VE162" s="394"/>
      <c r="VJ162" s="394"/>
      <c r="VO162" s="394"/>
      <c r="VT162" s="394"/>
      <c r="VY162" s="394"/>
      <c r="WD162" s="394"/>
      <c r="WI162" s="394"/>
      <c r="XL162" s="3"/>
      <c r="XM162" s="394"/>
      <c r="ZA162" s="394"/>
      <c r="AAK162" s="394"/>
      <c r="AAW162" s="394"/>
      <c r="ABL162" s="913"/>
      <c r="ABT162" s="913"/>
      <c r="ACF162" s="913"/>
      <c r="ACZ162" s="913"/>
      <c r="ADO162" s="914"/>
      <c r="ADP162" s="914"/>
      <c r="ADQ162" s="913"/>
      <c r="ADR162" s="913"/>
      <c r="ADS162" s="913"/>
      <c r="ADT162" s="913"/>
      <c r="AEH162" s="914"/>
      <c r="AEI162" s="914"/>
      <c r="AEJ162" s="913"/>
      <c r="AEK162" s="913"/>
      <c r="AEL162" s="913"/>
      <c r="AEM162" s="913"/>
      <c r="AEN162" s="913"/>
      <c r="AEQ162" s="3"/>
      <c r="AER162" s="3"/>
      <c r="AFS162" s="873"/>
      <c r="AFT162" s="873"/>
      <c r="AFU162" s="872"/>
      <c r="AFV162" s="872"/>
      <c r="AFW162" s="872"/>
      <c r="AFX162" s="913"/>
      <c r="AGG162" s="914"/>
      <c r="AGH162" s="914"/>
      <c r="AGI162" s="914"/>
      <c r="AGJ162" s="914"/>
      <c r="AGK162" s="914"/>
      <c r="AGL162" s="914"/>
      <c r="AGM162" s="913"/>
      <c r="AHB162" s="913"/>
      <c r="AHN162" s="913"/>
      <c r="AHO162" s="914"/>
      <c r="AHP162" s="914"/>
      <c r="AHQ162" s="914"/>
      <c r="AHR162" s="1155"/>
      <c r="AHS162" s="1155"/>
      <c r="AHT162" s="1051"/>
      <c r="AHZ162" s="913"/>
      <c r="AIF162" s="913"/>
      <c r="AIJ162" s="464"/>
      <c r="AIK162" s="464"/>
      <c r="AIL162" s="913"/>
      <c r="AIQ162" s="913"/>
      <c r="AIS162" s="387"/>
      <c r="AIT162" s="387"/>
      <c r="AIU162" s="387"/>
      <c r="AJI162" s="913"/>
      <c r="AJK162" s="364"/>
      <c r="AJL162" s="364"/>
      <c r="AJM162" s="364"/>
      <c r="AKA162" s="913"/>
      <c r="AKC162" s="364"/>
      <c r="AKD162" s="364"/>
      <c r="AKE162" s="364"/>
      <c r="AKS162" s="913"/>
      <c r="AKX162" s="913"/>
      <c r="ALC162" s="913"/>
      <c r="ALH162" s="913"/>
      <c r="ALM162" s="913"/>
      <c r="ALR162" s="913"/>
      <c r="ALW162" s="913"/>
      <c r="AMB162" s="913"/>
      <c r="AMG162" s="913"/>
      <c r="AML162" s="913"/>
      <c r="AMS162" s="913"/>
      <c r="AMZ162" s="913"/>
      <c r="ANG162" s="913"/>
      <c r="ANV162" s="913"/>
      <c r="AOK162" s="913"/>
      <c r="API162" s="914"/>
      <c r="APJ162" s="914"/>
      <c r="APK162" s="914"/>
      <c r="APL162" s="914"/>
      <c r="APM162" s="914"/>
      <c r="APN162" s="914"/>
      <c r="APO162" s="913"/>
      <c r="APW162" s="913"/>
      <c r="AQE162" s="913"/>
      <c r="AQM162" s="913"/>
      <c r="AQU162" s="913"/>
      <c r="ARG162" s="913"/>
      <c r="ARS162" s="913"/>
      <c r="ASU162" s="913"/>
      <c r="ATW162" s="913"/>
      <c r="AUQ162" s="913"/>
      <c r="AVK162" s="913"/>
      <c r="AWE162" s="913"/>
      <c r="AWY162" s="913"/>
      <c r="AXF162" s="913"/>
      <c r="AXM162" s="913"/>
      <c r="AXT162" s="913"/>
    </row>
    <row r="163" spans="1:1021 1026:1320" s="2" customFormat="1" ht="14.25" x14ac:dyDescent="0.2">
      <c r="A163" s="1"/>
      <c r="B163"/>
      <c r="C163" s="975"/>
      <c r="D163" s="1"/>
      <c r="E163" s="1"/>
      <c r="F163" s="21"/>
      <c r="G163" s="21"/>
      <c r="H163" s="21"/>
      <c r="I163" s="1"/>
      <c r="J163" s="1"/>
      <c r="K163" s="21"/>
      <c r="L163" s="21"/>
      <c r="M163" s="21"/>
      <c r="N163" s="1"/>
      <c r="O163" s="1"/>
      <c r="P163" s="21"/>
      <c r="Q163" s="21"/>
      <c r="R163" s="21"/>
      <c r="S163" s="1"/>
      <c r="T163" s="1"/>
      <c r="U163" s="21"/>
      <c r="V163" s="21"/>
      <c r="W163" s="21"/>
      <c r="X163" s="1"/>
      <c r="Y163" s="1"/>
      <c r="Z163" s="21"/>
      <c r="AA163" s="21"/>
      <c r="AB163" s="21"/>
      <c r="AC163" s="1"/>
      <c r="AD163" s="1"/>
      <c r="AE163" s="21"/>
      <c r="AF163" s="21"/>
      <c r="AG163" s="21"/>
      <c r="AH163" s="1"/>
      <c r="AI163" s="1"/>
      <c r="AJ163" s="21"/>
      <c r="AK163" s="21"/>
      <c r="AL163" s="750"/>
      <c r="AM163" s="1"/>
      <c r="AN163" s="1"/>
      <c r="AO163" s="1"/>
      <c r="AP163" s="1"/>
      <c r="AQ163" s="1"/>
      <c r="AR163" s="297"/>
      <c r="AS163" s="1"/>
      <c r="AT163" s="1"/>
      <c r="AU163" s="1"/>
      <c r="AV163" s="1"/>
      <c r="AW163" s="1"/>
      <c r="AX163" s="297"/>
      <c r="AY163" s="1"/>
      <c r="AZ163" s="1"/>
      <c r="BA163" s="1"/>
      <c r="BB163" s="1"/>
      <c r="BC163" s="1"/>
      <c r="BD163" s="297"/>
      <c r="BE163" s="1"/>
      <c r="BF163" s="1"/>
      <c r="BG163" s="1"/>
      <c r="BH163" s="1"/>
      <c r="BI163" s="1"/>
      <c r="BJ163" s="297"/>
      <c r="BK163" s="1"/>
      <c r="BL163" s="1"/>
      <c r="BM163" s="1"/>
      <c r="BN163" s="1"/>
      <c r="BO163" s="1"/>
      <c r="BP163" s="297"/>
      <c r="BQ163" s="1"/>
      <c r="BR163" s="1"/>
      <c r="BS163" s="1"/>
      <c r="BT163" s="1"/>
      <c r="BU163" s="1"/>
      <c r="BV163" s="297"/>
      <c r="BW163" s="1"/>
      <c r="BX163" s="1"/>
      <c r="BY163" s="1"/>
      <c r="BZ163" s="1"/>
      <c r="CA163" s="298"/>
      <c r="CB163" s="394"/>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394"/>
      <c r="DC163" s="119"/>
      <c r="DD163" s="119"/>
      <c r="DE163" s="119"/>
      <c r="DF163" s="119"/>
      <c r="DG163" s="119"/>
      <c r="DH163" s="119"/>
      <c r="DI163" s="119"/>
      <c r="DJ163" s="119"/>
      <c r="DK163" s="119"/>
      <c r="DL163" s="119"/>
      <c r="DM163" s="119"/>
      <c r="DN163" s="119"/>
      <c r="DO163" s="119"/>
      <c r="DP163" s="119"/>
      <c r="DQ163" s="119"/>
      <c r="DR163" s="119"/>
      <c r="DS163" s="119"/>
      <c r="DT163" s="119"/>
      <c r="DU163" s="119"/>
      <c r="DV163" s="119"/>
      <c r="DW163" s="119"/>
      <c r="DX163" s="119"/>
      <c r="DY163" s="119"/>
      <c r="DZ163" s="119"/>
      <c r="EA163" s="119"/>
      <c r="EB163" s="136"/>
      <c r="EC163" s="119"/>
      <c r="ED163" s="119"/>
      <c r="EE163" s="119"/>
      <c r="EF163" s="119"/>
      <c r="EG163" s="119"/>
      <c r="EH163" s="119"/>
      <c r="EI163" s="119"/>
      <c r="EJ163" s="119"/>
      <c r="EK163" s="119"/>
      <c r="EL163" s="119"/>
      <c r="EM163" s="119"/>
      <c r="EN163" s="119"/>
      <c r="EO163" s="119"/>
      <c r="EP163" s="119"/>
      <c r="EQ163" s="119"/>
      <c r="ER163" s="119"/>
      <c r="ES163" s="119"/>
      <c r="ET163" s="119"/>
      <c r="EU163" s="119"/>
      <c r="EV163" s="119"/>
      <c r="EW163" s="119"/>
      <c r="EX163" s="119"/>
      <c r="EY163" s="119"/>
      <c r="EZ163" s="119"/>
      <c r="FA163" s="119"/>
      <c r="FB163" s="136"/>
      <c r="FC163" s="119"/>
      <c r="FD163" s="119"/>
      <c r="FE163" s="119"/>
      <c r="FF163" s="119"/>
      <c r="FG163" s="119"/>
      <c r="FH163" s="119"/>
      <c r="FI163" s="119"/>
      <c r="FJ163" s="119"/>
      <c r="FK163" s="119"/>
      <c r="FL163" s="119"/>
      <c r="FM163" s="119"/>
      <c r="FN163" s="119"/>
      <c r="FO163" s="119"/>
      <c r="FP163" s="119"/>
      <c r="FQ163" s="119"/>
      <c r="FR163" s="119"/>
      <c r="FS163" s="119"/>
      <c r="FT163" s="119"/>
      <c r="FU163" s="119"/>
      <c r="FV163" s="119"/>
      <c r="FW163" s="119"/>
      <c r="FX163" s="119"/>
      <c r="FY163" s="119"/>
      <c r="FZ163" s="119"/>
      <c r="GA163" s="119"/>
      <c r="GB163" s="136"/>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394"/>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394"/>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394"/>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394"/>
      <c r="JZ163" s="1"/>
      <c r="KA163" s="1"/>
      <c r="KB163" s="1"/>
      <c r="KC163" s="1"/>
      <c r="KD163" s="1"/>
      <c r="KE163" s="1"/>
      <c r="KF163" s="1"/>
      <c r="KG163" s="1"/>
      <c r="KH163" s="1"/>
      <c r="KI163" s="1"/>
      <c r="KJ163" s="1"/>
      <c r="KK163" s="1"/>
      <c r="KL163" s="1"/>
      <c r="KM163" s="1"/>
      <c r="KN163" s="1"/>
      <c r="KO163" s="1"/>
      <c r="KP163" s="1"/>
      <c r="KQ163" s="1"/>
      <c r="KR163" s="1"/>
      <c r="KS163" s="914"/>
      <c r="KT163" s="914"/>
      <c r="KU163" s="914"/>
      <c r="KV163" s="914"/>
      <c r="KW163" s="914"/>
      <c r="KX163" s="913"/>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394"/>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914"/>
      <c r="PM163" s="914"/>
      <c r="PN163" s="914"/>
      <c r="PO163" s="914"/>
      <c r="PP163" s="914"/>
      <c r="PQ163" s="913"/>
      <c r="PR163" s="1"/>
      <c r="PS163" s="1"/>
      <c r="PT163" s="1"/>
      <c r="PU163" s="1"/>
      <c r="PV163" s="1"/>
      <c r="PW163" s="1"/>
      <c r="PX163" s="1"/>
      <c r="PY163" s="1"/>
      <c r="PZ163" s="1"/>
      <c r="QA163" s="1"/>
      <c r="QB163" s="1"/>
      <c r="QC163" s="1"/>
      <c r="QD163" s="1"/>
      <c r="QE163" s="1"/>
      <c r="QF163" s="394"/>
      <c r="QG163" s="835"/>
      <c r="QH163" s="835"/>
      <c r="QI163" s="835"/>
      <c r="QJ163" s="835"/>
      <c r="QK163" s="835"/>
      <c r="QL163" s="835"/>
      <c r="QM163" s="835"/>
      <c r="QN163" s="835"/>
      <c r="QO163" s="835"/>
      <c r="QP163" s="835"/>
      <c r="QQ163" s="835"/>
      <c r="QR163" s="835"/>
      <c r="QS163" s="835"/>
      <c r="QT163" s="835"/>
      <c r="QU163" s="835"/>
      <c r="QV163" s="835"/>
      <c r="QW163" s="835"/>
      <c r="QX163" s="835"/>
      <c r="QY163" s="835"/>
      <c r="QZ163" s="835"/>
      <c r="RA163" s="394"/>
      <c r="RB163" s="1"/>
      <c r="RC163" s="1"/>
      <c r="RD163" s="1"/>
      <c r="RE163" s="1"/>
      <c r="RF163" s="1"/>
      <c r="RG163" s="1"/>
      <c r="RH163" s="1"/>
      <c r="RI163" s="1"/>
      <c r="RJ163" s="1"/>
      <c r="RK163" s="1"/>
      <c r="RL163" s="1"/>
      <c r="RM163" s="1"/>
      <c r="RN163" s="1"/>
      <c r="RO163" s="1"/>
      <c r="RP163" s="1"/>
      <c r="RQ163" s="1"/>
      <c r="RR163" s="1"/>
      <c r="RS163" s="1"/>
      <c r="RT163" s="1"/>
      <c r="RU163" s="1"/>
      <c r="RV163" s="394"/>
      <c r="RW163" s="1"/>
      <c r="RX163" s="1"/>
      <c r="RY163" s="1"/>
      <c r="RZ163" s="1"/>
      <c r="SA163" s="1"/>
      <c r="SB163" s="1"/>
      <c r="SC163" s="1"/>
      <c r="SD163" s="1"/>
      <c r="SE163" s="1"/>
      <c r="SF163" s="1"/>
      <c r="SG163" s="1"/>
      <c r="SH163" s="1"/>
      <c r="SI163" s="1"/>
      <c r="SJ163" s="1"/>
      <c r="SK163" s="1"/>
      <c r="SL163" s="1"/>
      <c r="SM163" s="1"/>
      <c r="SN163" s="1"/>
      <c r="SO163" s="1"/>
      <c r="SP163" s="1"/>
      <c r="SQ163" s="394"/>
      <c r="SR163" s="1"/>
      <c r="SS163" s="1"/>
      <c r="ST163" s="1"/>
      <c r="SU163" s="1"/>
      <c r="SV163" s="1"/>
      <c r="SW163" s="1"/>
      <c r="SX163" s="1"/>
      <c r="SY163" s="1"/>
      <c r="SZ163" s="1"/>
      <c r="TA163" s="1"/>
      <c r="TB163" s="1"/>
      <c r="TC163" s="1"/>
      <c r="TD163" s="1"/>
      <c r="TE163" s="1"/>
      <c r="TF163" s="1"/>
      <c r="TG163" s="1"/>
      <c r="TH163" s="1"/>
      <c r="TI163" s="1"/>
      <c r="TJ163" s="1"/>
      <c r="TK163" s="1"/>
      <c r="TL163" s="394"/>
      <c r="TM163" s="1"/>
      <c r="TN163" s="1"/>
      <c r="TO163" s="1"/>
      <c r="TP163" s="1"/>
      <c r="TQ163" s="394"/>
      <c r="TR163" s="1"/>
      <c r="TS163" s="1"/>
      <c r="TT163" s="1"/>
      <c r="TV163" s="394"/>
      <c r="UA163" s="394"/>
      <c r="UF163" s="394"/>
      <c r="UK163" s="394"/>
      <c r="UP163" s="394"/>
      <c r="UU163" s="394"/>
      <c r="UZ163" s="394"/>
      <c r="VE163" s="394"/>
      <c r="VJ163" s="394"/>
      <c r="VO163" s="394"/>
      <c r="VT163" s="394"/>
      <c r="VY163" s="394"/>
      <c r="WD163" s="394"/>
      <c r="WI163" s="394"/>
      <c r="XL163" s="3"/>
      <c r="XM163" s="394"/>
      <c r="ZA163" s="394"/>
      <c r="AAK163" s="394"/>
      <c r="AAW163" s="394"/>
      <c r="ABL163" s="913"/>
      <c r="ABT163" s="913"/>
      <c r="ACF163" s="913"/>
      <c r="ACZ163" s="913"/>
      <c r="ADO163" s="914"/>
      <c r="ADP163" s="914"/>
      <c r="ADQ163" s="913"/>
      <c r="ADR163" s="913"/>
      <c r="ADS163" s="913"/>
      <c r="ADT163" s="913"/>
      <c r="AEH163" s="914"/>
      <c r="AEI163" s="914"/>
      <c r="AEJ163" s="913"/>
      <c r="AEK163" s="913"/>
      <c r="AEL163" s="913"/>
      <c r="AEM163" s="913"/>
      <c r="AEN163" s="913"/>
      <c r="AEQ163" s="3"/>
      <c r="AER163" s="3"/>
      <c r="AFS163" s="873"/>
      <c r="AFT163" s="873"/>
      <c r="AFU163" s="872"/>
      <c r="AFV163" s="872"/>
      <c r="AFW163" s="872"/>
      <c r="AFX163" s="913"/>
      <c r="AGG163" s="914"/>
      <c r="AGH163" s="914"/>
      <c r="AGI163" s="914"/>
      <c r="AGJ163" s="914"/>
      <c r="AGK163" s="914"/>
      <c r="AGL163" s="914"/>
      <c r="AGM163" s="913"/>
      <c r="AHB163" s="913"/>
      <c r="AHN163" s="913"/>
      <c r="AHO163" s="914"/>
      <c r="AHP163" s="914"/>
      <c r="AHQ163" s="914"/>
      <c r="AHR163" s="1155"/>
      <c r="AHS163" s="1155"/>
      <c r="AHT163" s="1051"/>
      <c r="AHZ163" s="913"/>
      <c r="AIF163" s="913"/>
      <c r="AIJ163" s="464"/>
      <c r="AIK163" s="464"/>
      <c r="AIL163" s="913"/>
      <c r="AIQ163" s="913"/>
      <c r="AIS163" s="387"/>
      <c r="AIT163" s="387"/>
      <c r="AIU163" s="387"/>
      <c r="AJI163" s="913"/>
      <c r="AJK163" s="364"/>
      <c r="AJL163" s="364"/>
      <c r="AJM163" s="364"/>
      <c r="AKA163" s="913"/>
      <c r="AKC163" s="364"/>
      <c r="AKD163" s="364"/>
      <c r="AKE163" s="364"/>
      <c r="AKS163" s="913"/>
      <c r="AKX163" s="913"/>
      <c r="ALC163" s="913"/>
      <c r="ALH163" s="913"/>
      <c r="ALM163" s="913"/>
      <c r="ALR163" s="913"/>
      <c r="ALW163" s="913"/>
      <c r="AMB163" s="913"/>
      <c r="AMG163" s="913"/>
      <c r="AML163" s="913"/>
      <c r="AMS163" s="913"/>
      <c r="AMZ163" s="913"/>
      <c r="ANG163" s="913"/>
      <c r="ANV163" s="913"/>
      <c r="AOK163" s="913"/>
      <c r="API163" s="914"/>
      <c r="APJ163" s="914"/>
      <c r="APK163" s="914"/>
      <c r="APL163" s="914"/>
      <c r="APM163" s="914"/>
      <c r="APN163" s="914"/>
      <c r="APO163" s="913"/>
      <c r="APW163" s="913"/>
      <c r="AQE163" s="913"/>
      <c r="AQM163" s="913"/>
      <c r="AQU163" s="913"/>
      <c r="ARG163" s="913"/>
      <c r="ARS163" s="913"/>
      <c r="ASU163" s="913"/>
      <c r="ATW163" s="913"/>
      <c r="AUQ163" s="913"/>
      <c r="AVK163" s="913"/>
      <c r="AWE163" s="913"/>
      <c r="AWY163" s="913"/>
      <c r="AXF163" s="913"/>
      <c r="AXM163" s="913"/>
      <c r="AXT163" s="913"/>
    </row>
    <row r="164" spans="1:1021 1026:1320" s="2" customFormat="1" ht="14.25" x14ac:dyDescent="0.2">
      <c r="A164" s="1"/>
      <c r="B164"/>
      <c r="C164" s="975"/>
      <c r="D164" s="1"/>
      <c r="E164" s="1"/>
      <c r="F164" s="21"/>
      <c r="G164" s="21"/>
      <c r="H164" s="21"/>
      <c r="I164" s="1"/>
      <c r="J164" s="1"/>
      <c r="K164" s="21"/>
      <c r="L164" s="21"/>
      <c r="M164" s="21"/>
      <c r="N164" s="1"/>
      <c r="O164" s="1"/>
      <c r="P164" s="21"/>
      <c r="Q164" s="21"/>
      <c r="R164" s="21"/>
      <c r="S164" s="1"/>
      <c r="T164" s="1"/>
      <c r="U164" s="21"/>
      <c r="V164" s="21"/>
      <c r="W164" s="21"/>
      <c r="X164" s="1"/>
      <c r="Y164" s="1"/>
      <c r="Z164" s="21"/>
      <c r="AA164" s="21"/>
      <c r="AB164" s="21"/>
      <c r="AC164" s="1"/>
      <c r="AD164" s="1"/>
      <c r="AE164" s="21"/>
      <c r="AF164" s="21"/>
      <c r="AG164" s="21"/>
      <c r="AH164" s="1"/>
      <c r="AI164" s="1"/>
      <c r="AJ164" s="21"/>
      <c r="AK164" s="21"/>
      <c r="AL164" s="750"/>
      <c r="AM164" s="1"/>
      <c r="AN164" s="1"/>
      <c r="AO164" s="1"/>
      <c r="AP164" s="1"/>
      <c r="AQ164" s="1"/>
      <c r="AR164" s="297"/>
      <c r="AS164" s="1"/>
      <c r="AT164" s="1"/>
      <c r="AU164" s="1"/>
      <c r="AV164" s="1"/>
      <c r="AW164" s="1"/>
      <c r="AX164" s="297"/>
      <c r="AY164" s="1"/>
      <c r="AZ164" s="1"/>
      <c r="BA164" s="1"/>
      <c r="BB164" s="1"/>
      <c r="BC164" s="1"/>
      <c r="BD164" s="297"/>
      <c r="BE164" s="1"/>
      <c r="BF164" s="1"/>
      <c r="BG164" s="1"/>
      <c r="BH164" s="1"/>
      <c r="BI164" s="1"/>
      <c r="BJ164" s="297"/>
      <c r="BK164" s="1"/>
      <c r="BL164" s="1"/>
      <c r="BM164" s="1"/>
      <c r="BN164" s="1"/>
      <c r="BO164" s="1"/>
      <c r="BP164" s="297"/>
      <c r="BQ164" s="1"/>
      <c r="BR164" s="1"/>
      <c r="BS164" s="1"/>
      <c r="BT164" s="1"/>
      <c r="BU164" s="1"/>
      <c r="BV164" s="297"/>
      <c r="BW164" s="1"/>
      <c r="BX164" s="1"/>
      <c r="BY164" s="1"/>
      <c r="BZ164" s="1"/>
      <c r="CA164" s="298"/>
      <c r="CB164" s="394"/>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394"/>
      <c r="DC164" s="119"/>
      <c r="DD164" s="119"/>
      <c r="DE164" s="119"/>
      <c r="DF164" s="119"/>
      <c r="DG164" s="119"/>
      <c r="DH164" s="119"/>
      <c r="DI164" s="119"/>
      <c r="DJ164" s="119"/>
      <c r="DK164" s="119"/>
      <c r="DL164" s="119"/>
      <c r="DM164" s="119"/>
      <c r="DN164" s="119"/>
      <c r="DO164" s="119"/>
      <c r="DP164" s="119"/>
      <c r="DQ164" s="119"/>
      <c r="DR164" s="119"/>
      <c r="DS164" s="119"/>
      <c r="DT164" s="119"/>
      <c r="DU164" s="119"/>
      <c r="DV164" s="119"/>
      <c r="DW164" s="119"/>
      <c r="DX164" s="119"/>
      <c r="DY164" s="119"/>
      <c r="DZ164" s="119"/>
      <c r="EA164" s="119"/>
      <c r="EB164" s="136"/>
      <c r="EC164" s="119"/>
      <c r="ED164" s="119"/>
      <c r="EE164" s="119"/>
      <c r="EF164" s="119"/>
      <c r="EG164" s="119"/>
      <c r="EH164" s="119"/>
      <c r="EI164" s="119"/>
      <c r="EJ164" s="119"/>
      <c r="EK164" s="119"/>
      <c r="EL164" s="119"/>
      <c r="EM164" s="119"/>
      <c r="EN164" s="119"/>
      <c r="EO164" s="119"/>
      <c r="EP164" s="119"/>
      <c r="EQ164" s="119"/>
      <c r="ER164" s="119"/>
      <c r="ES164" s="119"/>
      <c r="ET164" s="119"/>
      <c r="EU164" s="119"/>
      <c r="EV164" s="119"/>
      <c r="EW164" s="119"/>
      <c r="EX164" s="119"/>
      <c r="EY164" s="119"/>
      <c r="EZ164" s="119"/>
      <c r="FA164" s="119"/>
      <c r="FB164" s="136"/>
      <c r="FC164" s="119"/>
      <c r="FD164" s="119"/>
      <c r="FE164" s="119"/>
      <c r="FF164" s="119"/>
      <c r="FG164" s="119"/>
      <c r="FH164" s="119"/>
      <c r="FI164" s="119"/>
      <c r="FJ164" s="119"/>
      <c r="FK164" s="119"/>
      <c r="FL164" s="119"/>
      <c r="FM164" s="119"/>
      <c r="FN164" s="119"/>
      <c r="FO164" s="119"/>
      <c r="FP164" s="119"/>
      <c r="FQ164" s="119"/>
      <c r="FR164" s="119"/>
      <c r="FS164" s="119"/>
      <c r="FT164" s="119"/>
      <c r="FU164" s="119"/>
      <c r="FV164" s="119"/>
      <c r="FW164" s="119"/>
      <c r="FX164" s="119"/>
      <c r="FY164" s="119"/>
      <c r="FZ164" s="119"/>
      <c r="GA164" s="119"/>
      <c r="GB164" s="136"/>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394"/>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394"/>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394"/>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394"/>
      <c r="JZ164" s="1"/>
      <c r="KA164" s="1"/>
      <c r="KB164" s="1"/>
      <c r="KC164" s="1"/>
      <c r="KD164" s="1"/>
      <c r="KE164" s="1"/>
      <c r="KF164" s="1"/>
      <c r="KG164" s="1"/>
      <c r="KH164" s="1"/>
      <c r="KI164" s="1"/>
      <c r="KJ164" s="1"/>
      <c r="KK164" s="1"/>
      <c r="KL164" s="1"/>
      <c r="KM164" s="1"/>
      <c r="KN164" s="1"/>
      <c r="KO164" s="1"/>
      <c r="KP164" s="1"/>
      <c r="KQ164" s="1"/>
      <c r="KR164" s="1"/>
      <c r="KS164" s="914"/>
      <c r="KT164" s="914"/>
      <c r="KU164" s="914"/>
      <c r="KV164" s="914"/>
      <c r="KW164" s="914"/>
      <c r="KX164" s="913"/>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394"/>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914"/>
      <c r="PM164" s="914"/>
      <c r="PN164" s="914"/>
      <c r="PO164" s="914"/>
      <c r="PP164" s="914"/>
      <c r="PQ164" s="913"/>
      <c r="PR164" s="1"/>
      <c r="PS164" s="1"/>
      <c r="PT164" s="1"/>
      <c r="PU164" s="1"/>
      <c r="PV164" s="1"/>
      <c r="PW164" s="1"/>
      <c r="PX164" s="1"/>
      <c r="PY164" s="1"/>
      <c r="PZ164" s="1"/>
      <c r="QA164" s="1"/>
      <c r="QB164" s="1"/>
      <c r="QC164" s="1"/>
      <c r="QD164" s="1"/>
      <c r="QE164" s="1"/>
      <c r="QF164" s="394"/>
      <c r="QG164" s="835"/>
      <c r="QH164" s="835"/>
      <c r="QI164" s="835"/>
      <c r="QJ164" s="835"/>
      <c r="QK164" s="835"/>
      <c r="QL164" s="835"/>
      <c r="QM164" s="835"/>
      <c r="QN164" s="835"/>
      <c r="QO164" s="835"/>
      <c r="QP164" s="835"/>
      <c r="QQ164" s="835"/>
      <c r="QR164" s="835"/>
      <c r="QS164" s="835"/>
      <c r="QT164" s="835"/>
      <c r="QU164" s="835"/>
      <c r="QV164" s="835"/>
      <c r="QW164" s="835"/>
      <c r="QX164" s="835"/>
      <c r="QY164" s="835"/>
      <c r="QZ164" s="835"/>
      <c r="RA164" s="394"/>
      <c r="RB164" s="1"/>
      <c r="RC164" s="1"/>
      <c r="RD164" s="1"/>
      <c r="RE164" s="1"/>
      <c r="RF164" s="1"/>
      <c r="RG164" s="1"/>
      <c r="RH164" s="1"/>
      <c r="RI164" s="1"/>
      <c r="RJ164" s="1"/>
      <c r="RK164" s="1"/>
      <c r="RL164" s="1"/>
      <c r="RM164" s="1"/>
      <c r="RN164" s="1"/>
      <c r="RO164" s="1"/>
      <c r="RP164" s="1"/>
      <c r="RQ164" s="1"/>
      <c r="RR164" s="1"/>
      <c r="RS164" s="1"/>
      <c r="RT164" s="1"/>
      <c r="RU164" s="1"/>
      <c r="RV164" s="394"/>
      <c r="RW164" s="1"/>
      <c r="RX164" s="1"/>
      <c r="RY164" s="1"/>
      <c r="RZ164" s="1"/>
      <c r="SA164" s="1"/>
      <c r="SB164" s="1"/>
      <c r="SC164" s="1"/>
      <c r="SD164" s="1"/>
      <c r="SE164" s="1"/>
      <c r="SF164" s="1"/>
      <c r="SG164" s="1"/>
      <c r="SH164" s="1"/>
      <c r="SI164" s="1"/>
      <c r="SJ164" s="1"/>
      <c r="SK164" s="1"/>
      <c r="SL164" s="1"/>
      <c r="SM164" s="1"/>
      <c r="SN164" s="1"/>
      <c r="SO164" s="1"/>
      <c r="SP164" s="1"/>
      <c r="SQ164" s="394"/>
      <c r="SR164" s="1"/>
      <c r="SS164" s="1"/>
      <c r="ST164" s="1"/>
      <c r="SU164" s="1"/>
      <c r="SV164" s="1"/>
      <c r="SW164" s="1"/>
      <c r="SX164" s="1"/>
      <c r="SY164" s="1"/>
      <c r="SZ164" s="1"/>
      <c r="TA164" s="1"/>
      <c r="TB164" s="1"/>
      <c r="TC164" s="1"/>
      <c r="TD164" s="1"/>
      <c r="TE164" s="1"/>
      <c r="TF164" s="1"/>
      <c r="TG164" s="1"/>
      <c r="TH164" s="1"/>
      <c r="TI164" s="1"/>
      <c r="TJ164" s="1"/>
      <c r="TK164" s="1"/>
      <c r="TL164" s="394"/>
      <c r="TM164" s="1"/>
      <c r="TN164" s="1"/>
      <c r="TO164" s="1"/>
      <c r="TP164" s="1"/>
      <c r="TQ164" s="394"/>
      <c r="TR164" s="1"/>
      <c r="TS164" s="1"/>
      <c r="TT164" s="1"/>
      <c r="TV164" s="394"/>
      <c r="UA164" s="394"/>
      <c r="UF164" s="394"/>
      <c r="UK164" s="394"/>
      <c r="UP164" s="394"/>
      <c r="UU164" s="394"/>
      <c r="UZ164" s="394"/>
      <c r="VE164" s="394"/>
      <c r="VJ164" s="394"/>
      <c r="VO164" s="394"/>
      <c r="VT164" s="394"/>
      <c r="VY164" s="394"/>
      <c r="WD164" s="394"/>
      <c r="WI164" s="394"/>
      <c r="XL164" s="3"/>
      <c r="XM164" s="394"/>
      <c r="ZA164" s="394"/>
      <c r="AAK164" s="394"/>
      <c r="AAW164" s="394"/>
      <c r="ABL164" s="913"/>
      <c r="ABT164" s="913"/>
      <c r="ACF164" s="913"/>
      <c r="ACZ164" s="913"/>
      <c r="ADO164" s="914"/>
      <c r="ADP164" s="914"/>
      <c r="ADQ164" s="913"/>
      <c r="ADR164" s="913"/>
      <c r="ADS164" s="913"/>
      <c r="ADT164" s="913"/>
      <c r="AEH164" s="914"/>
      <c r="AEI164" s="914"/>
      <c r="AEJ164" s="913"/>
      <c r="AEK164" s="913"/>
      <c r="AEL164" s="913"/>
      <c r="AEM164" s="913"/>
      <c r="AEN164" s="913"/>
      <c r="AEQ164" s="3"/>
      <c r="AER164" s="3"/>
      <c r="AFS164" s="873"/>
      <c r="AFT164" s="873"/>
      <c r="AFU164" s="872"/>
      <c r="AFV164" s="872"/>
      <c r="AFW164" s="872"/>
      <c r="AFX164" s="913"/>
      <c r="AGG164" s="914"/>
      <c r="AGH164" s="914"/>
      <c r="AGI164" s="914"/>
      <c r="AGJ164" s="914"/>
      <c r="AGK164" s="914"/>
      <c r="AGL164" s="914"/>
      <c r="AGM164" s="913"/>
      <c r="AHB164" s="913"/>
      <c r="AHN164" s="913"/>
      <c r="AHO164" s="914"/>
      <c r="AHP164" s="914"/>
      <c r="AHQ164" s="914"/>
      <c r="AHR164" s="1155"/>
      <c r="AHS164" s="1155"/>
      <c r="AHT164" s="1051"/>
      <c r="AHZ164" s="913"/>
      <c r="AIF164" s="913"/>
      <c r="AIJ164" s="464"/>
      <c r="AIK164" s="464"/>
      <c r="AIL164" s="913"/>
      <c r="AIQ164" s="913"/>
      <c r="AIS164" s="387"/>
      <c r="AIT164" s="387"/>
      <c r="AIU164" s="387"/>
      <c r="AJI164" s="913"/>
      <c r="AJK164" s="364"/>
      <c r="AJL164" s="364"/>
      <c r="AJM164" s="364"/>
      <c r="AKA164" s="913"/>
      <c r="AKC164" s="364"/>
      <c r="AKD164" s="364"/>
      <c r="AKE164" s="364"/>
      <c r="AKS164" s="913"/>
      <c r="AKX164" s="913"/>
      <c r="ALC164" s="913"/>
      <c r="ALH164" s="913"/>
      <c r="ALM164" s="913"/>
      <c r="ALR164" s="913"/>
      <c r="ALW164" s="913"/>
      <c r="AMB164" s="913"/>
      <c r="AMG164" s="913"/>
      <c r="AML164" s="913"/>
      <c r="AMS164" s="913"/>
      <c r="AMZ164" s="913"/>
      <c r="ANG164" s="913"/>
      <c r="ANV164" s="913"/>
      <c r="AOK164" s="913"/>
      <c r="API164" s="914"/>
      <c r="APJ164" s="914"/>
      <c r="APK164" s="914"/>
      <c r="APL164" s="914"/>
      <c r="APM164" s="914"/>
      <c r="APN164" s="914"/>
      <c r="APO164" s="913"/>
      <c r="APW164" s="913"/>
      <c r="AQE164" s="913"/>
      <c r="AQM164" s="913"/>
      <c r="AQU164" s="913"/>
      <c r="ARG164" s="913"/>
      <c r="ARS164" s="913"/>
      <c r="ASU164" s="913"/>
      <c r="ATW164" s="913"/>
      <c r="AUQ164" s="913"/>
      <c r="AVK164" s="913"/>
      <c r="AWE164" s="913"/>
      <c r="AWY164" s="913"/>
      <c r="AXF164" s="913"/>
      <c r="AXM164" s="913"/>
      <c r="AXT164" s="913"/>
    </row>
    <row r="165" spans="1:1021 1026:1320" s="2" customFormat="1" ht="14.25" x14ac:dyDescent="0.2">
      <c r="A165" s="1"/>
      <c r="B165"/>
      <c r="C165" s="975"/>
      <c r="D165" s="1"/>
      <c r="E165" s="1"/>
      <c r="F165" s="21"/>
      <c r="G165" s="21"/>
      <c r="H165" s="21"/>
      <c r="I165" s="1"/>
      <c r="J165" s="1"/>
      <c r="K165" s="21"/>
      <c r="L165" s="21"/>
      <c r="M165" s="21"/>
      <c r="N165" s="1"/>
      <c r="O165" s="1"/>
      <c r="P165" s="21"/>
      <c r="Q165" s="21"/>
      <c r="R165" s="21"/>
      <c r="S165" s="1"/>
      <c r="T165" s="1"/>
      <c r="U165" s="21"/>
      <c r="V165" s="21"/>
      <c r="W165" s="21"/>
      <c r="X165" s="1"/>
      <c r="Y165" s="1"/>
      <c r="Z165" s="21"/>
      <c r="AA165" s="21"/>
      <c r="AB165" s="21"/>
      <c r="AC165" s="1"/>
      <c r="AD165" s="1"/>
      <c r="AE165" s="21"/>
      <c r="AF165" s="21"/>
      <c r="AG165" s="21"/>
      <c r="AH165" s="1"/>
      <c r="AI165" s="1"/>
      <c r="AJ165" s="21"/>
      <c r="AK165" s="21"/>
      <c r="AL165" s="750"/>
      <c r="AM165" s="1"/>
      <c r="AN165" s="1"/>
      <c r="AO165" s="1"/>
      <c r="AP165" s="1"/>
      <c r="AQ165" s="1"/>
      <c r="AR165" s="297"/>
      <c r="AS165" s="1"/>
      <c r="AT165" s="1"/>
      <c r="AU165" s="1"/>
      <c r="AV165" s="1"/>
      <c r="AW165" s="1"/>
      <c r="AX165" s="297"/>
      <c r="AY165" s="1"/>
      <c r="AZ165" s="1"/>
      <c r="BA165" s="1"/>
      <c r="BB165" s="1"/>
      <c r="BC165" s="1"/>
      <c r="BD165" s="297"/>
      <c r="BE165" s="1"/>
      <c r="BF165" s="1"/>
      <c r="BG165" s="1"/>
      <c r="BH165" s="1"/>
      <c r="BI165" s="1"/>
      <c r="BJ165" s="297"/>
      <c r="BK165" s="1"/>
      <c r="BL165" s="1"/>
      <c r="BM165" s="1"/>
      <c r="BN165" s="1"/>
      <c r="BO165" s="1"/>
      <c r="BP165" s="297"/>
      <c r="BQ165" s="1"/>
      <c r="BR165" s="1"/>
      <c r="BS165" s="1"/>
      <c r="BT165" s="1"/>
      <c r="BU165" s="1"/>
      <c r="BV165" s="297"/>
      <c r="BW165" s="1"/>
      <c r="BX165" s="1"/>
      <c r="BY165" s="1"/>
      <c r="BZ165" s="1"/>
      <c r="CA165" s="298"/>
      <c r="CB165" s="394"/>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394"/>
      <c r="DC165" s="119"/>
      <c r="DD165" s="119"/>
      <c r="DE165" s="119"/>
      <c r="DF165" s="119"/>
      <c r="DG165" s="119"/>
      <c r="DH165" s="119"/>
      <c r="DI165" s="119"/>
      <c r="DJ165" s="119"/>
      <c r="DK165" s="119"/>
      <c r="DL165" s="119"/>
      <c r="DM165" s="119"/>
      <c r="DN165" s="119"/>
      <c r="DO165" s="119"/>
      <c r="DP165" s="119"/>
      <c r="DQ165" s="119"/>
      <c r="DR165" s="119"/>
      <c r="DS165" s="119"/>
      <c r="DT165" s="119"/>
      <c r="DU165" s="119"/>
      <c r="DV165" s="119"/>
      <c r="DW165" s="119"/>
      <c r="DX165" s="119"/>
      <c r="DY165" s="119"/>
      <c r="DZ165" s="119"/>
      <c r="EA165" s="119"/>
      <c r="EB165" s="136"/>
      <c r="EC165" s="119"/>
      <c r="ED165" s="119"/>
      <c r="EE165" s="119"/>
      <c r="EF165" s="119"/>
      <c r="EG165" s="119"/>
      <c r="EH165" s="119"/>
      <c r="EI165" s="119"/>
      <c r="EJ165" s="119"/>
      <c r="EK165" s="119"/>
      <c r="EL165" s="119"/>
      <c r="EM165" s="119"/>
      <c r="EN165" s="119"/>
      <c r="EO165" s="119"/>
      <c r="EP165" s="119"/>
      <c r="EQ165" s="119"/>
      <c r="ER165" s="119"/>
      <c r="ES165" s="119"/>
      <c r="ET165" s="119"/>
      <c r="EU165" s="119"/>
      <c r="EV165" s="119"/>
      <c r="EW165" s="119"/>
      <c r="EX165" s="119"/>
      <c r="EY165" s="119"/>
      <c r="EZ165" s="119"/>
      <c r="FA165" s="119"/>
      <c r="FB165" s="136"/>
      <c r="FC165" s="119"/>
      <c r="FD165" s="119"/>
      <c r="FE165" s="119"/>
      <c r="FF165" s="119"/>
      <c r="FG165" s="119"/>
      <c r="FH165" s="119"/>
      <c r="FI165" s="119"/>
      <c r="FJ165" s="119"/>
      <c r="FK165" s="119"/>
      <c r="FL165" s="119"/>
      <c r="FM165" s="119"/>
      <c r="FN165" s="119"/>
      <c r="FO165" s="119"/>
      <c r="FP165" s="119"/>
      <c r="FQ165" s="119"/>
      <c r="FR165" s="119"/>
      <c r="FS165" s="119"/>
      <c r="FT165" s="119"/>
      <c r="FU165" s="119"/>
      <c r="FV165" s="119"/>
      <c r="FW165" s="119"/>
      <c r="FX165" s="119"/>
      <c r="FY165" s="119"/>
      <c r="FZ165" s="119"/>
      <c r="GA165" s="119"/>
      <c r="GB165" s="136"/>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394"/>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394"/>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394"/>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394"/>
      <c r="JZ165" s="1"/>
      <c r="KA165" s="1"/>
      <c r="KB165" s="1"/>
      <c r="KC165" s="1"/>
      <c r="KD165" s="1"/>
      <c r="KE165" s="1"/>
      <c r="KF165" s="1"/>
      <c r="KG165" s="1"/>
      <c r="KH165" s="1"/>
      <c r="KI165" s="1"/>
      <c r="KJ165" s="1"/>
      <c r="KK165" s="1"/>
      <c r="KL165" s="1"/>
      <c r="KM165" s="1"/>
      <c r="KN165" s="1"/>
      <c r="KO165" s="1"/>
      <c r="KP165" s="1"/>
      <c r="KQ165" s="1"/>
      <c r="KR165" s="1"/>
      <c r="KS165" s="914"/>
      <c r="KT165" s="914"/>
      <c r="KU165" s="914"/>
      <c r="KV165" s="914"/>
      <c r="KW165" s="914"/>
      <c r="KX165" s="913"/>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394"/>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914"/>
      <c r="PM165" s="914"/>
      <c r="PN165" s="914"/>
      <c r="PO165" s="914"/>
      <c r="PP165" s="914"/>
      <c r="PQ165" s="913"/>
      <c r="PR165" s="1"/>
      <c r="PS165" s="1"/>
      <c r="PT165" s="1"/>
      <c r="PU165" s="1"/>
      <c r="PV165" s="1"/>
      <c r="PW165" s="1"/>
      <c r="PX165" s="1"/>
      <c r="PY165" s="1"/>
      <c r="PZ165" s="1"/>
      <c r="QA165" s="1"/>
      <c r="QB165" s="1"/>
      <c r="QC165" s="1"/>
      <c r="QD165" s="1"/>
      <c r="QE165" s="1"/>
      <c r="QF165" s="394"/>
      <c r="QG165" s="835"/>
      <c r="QH165" s="835"/>
      <c r="QI165" s="835"/>
      <c r="QJ165" s="835"/>
      <c r="QK165" s="835"/>
      <c r="QL165" s="835"/>
      <c r="QM165" s="835"/>
      <c r="QN165" s="835"/>
      <c r="QO165" s="835"/>
      <c r="QP165" s="835"/>
      <c r="QQ165" s="835"/>
      <c r="QR165" s="835"/>
      <c r="QS165" s="835"/>
      <c r="QT165" s="835"/>
      <c r="QU165" s="835"/>
      <c r="QV165" s="835"/>
      <c r="QW165" s="835"/>
      <c r="QX165" s="835"/>
      <c r="QY165" s="835"/>
      <c r="QZ165" s="835"/>
      <c r="RA165" s="394"/>
      <c r="RB165" s="1"/>
      <c r="RC165" s="1"/>
      <c r="RD165" s="1"/>
      <c r="RE165" s="1"/>
      <c r="RF165" s="1"/>
      <c r="RG165" s="1"/>
      <c r="RH165" s="1"/>
      <c r="RI165" s="1"/>
      <c r="RJ165" s="1"/>
      <c r="RK165" s="1"/>
      <c r="RL165" s="1"/>
      <c r="RM165" s="1"/>
      <c r="RN165" s="1"/>
      <c r="RO165" s="1"/>
      <c r="RP165" s="1"/>
      <c r="RQ165" s="1"/>
      <c r="RR165" s="1"/>
      <c r="RS165" s="1"/>
      <c r="RT165" s="1"/>
      <c r="RU165" s="1"/>
      <c r="RV165" s="394"/>
      <c r="RW165" s="1"/>
      <c r="RX165" s="1"/>
      <c r="RY165" s="1"/>
      <c r="RZ165" s="1"/>
      <c r="SA165" s="1"/>
      <c r="SB165" s="1"/>
      <c r="SC165" s="1"/>
      <c r="SD165" s="1"/>
      <c r="SE165" s="1"/>
      <c r="SF165" s="1"/>
      <c r="SG165" s="1"/>
      <c r="SH165" s="1"/>
      <c r="SI165" s="1"/>
      <c r="SJ165" s="1"/>
      <c r="SK165" s="1"/>
      <c r="SL165" s="1"/>
      <c r="SM165" s="1"/>
      <c r="SN165" s="1"/>
      <c r="SO165" s="1"/>
      <c r="SP165" s="1"/>
      <c r="SQ165" s="394"/>
      <c r="SR165" s="1"/>
      <c r="SS165" s="1"/>
      <c r="ST165" s="1"/>
      <c r="SU165" s="1"/>
      <c r="SV165" s="1"/>
      <c r="SW165" s="1"/>
      <c r="SX165" s="1"/>
      <c r="SY165" s="1"/>
      <c r="SZ165" s="1"/>
      <c r="TA165" s="1"/>
      <c r="TB165" s="1"/>
      <c r="TC165" s="1"/>
      <c r="TD165" s="1"/>
      <c r="TE165" s="1"/>
      <c r="TF165" s="1"/>
      <c r="TG165" s="1"/>
      <c r="TH165" s="1"/>
      <c r="TI165" s="1"/>
      <c r="TJ165" s="1"/>
      <c r="TK165" s="1"/>
      <c r="TL165" s="394"/>
      <c r="TM165" s="1"/>
      <c r="TN165" s="1"/>
      <c r="TO165" s="1"/>
      <c r="TP165" s="1"/>
      <c r="TQ165" s="394"/>
      <c r="TR165" s="1"/>
      <c r="TS165" s="1"/>
      <c r="TT165" s="1"/>
      <c r="TV165" s="394"/>
      <c r="UA165" s="394"/>
      <c r="UF165" s="394"/>
      <c r="UK165" s="394"/>
      <c r="UP165" s="394"/>
      <c r="UU165" s="394"/>
      <c r="UZ165" s="394"/>
      <c r="VE165" s="394"/>
      <c r="VJ165" s="394"/>
      <c r="VO165" s="394"/>
      <c r="VT165" s="394"/>
      <c r="VY165" s="394"/>
      <c r="WD165" s="394"/>
      <c r="WI165" s="394"/>
      <c r="XL165" s="3"/>
      <c r="XM165" s="394"/>
      <c r="ZA165" s="394"/>
      <c r="AAK165" s="394"/>
      <c r="AAW165" s="394"/>
      <c r="ABL165" s="913"/>
      <c r="ABT165" s="913"/>
      <c r="ACF165" s="913"/>
      <c r="ACZ165" s="913"/>
      <c r="ADO165" s="914"/>
      <c r="ADP165" s="914"/>
      <c r="ADQ165" s="913"/>
      <c r="ADR165" s="913"/>
      <c r="ADS165" s="913"/>
      <c r="ADT165" s="913"/>
      <c r="AEH165" s="914"/>
      <c r="AEI165" s="914"/>
      <c r="AEJ165" s="913"/>
      <c r="AEK165" s="913"/>
      <c r="AEL165" s="913"/>
      <c r="AEM165" s="913"/>
      <c r="AEN165" s="913"/>
      <c r="AEQ165" s="3"/>
      <c r="AER165" s="3"/>
      <c r="AFS165" s="873"/>
      <c r="AFT165" s="873"/>
      <c r="AFU165" s="872"/>
      <c r="AFV165" s="872"/>
      <c r="AFW165" s="872"/>
      <c r="AFX165" s="913"/>
      <c r="AGG165" s="914"/>
      <c r="AGH165" s="914"/>
      <c r="AGI165" s="914"/>
      <c r="AGJ165" s="914"/>
      <c r="AGK165" s="914"/>
      <c r="AGL165" s="914"/>
      <c r="AGM165" s="913"/>
      <c r="AHB165" s="913"/>
      <c r="AHN165" s="913"/>
      <c r="AHO165" s="914"/>
      <c r="AHP165" s="914"/>
      <c r="AHQ165" s="914"/>
      <c r="AHR165" s="1155"/>
      <c r="AHS165" s="1155"/>
      <c r="AHT165" s="1051"/>
      <c r="AHZ165" s="913"/>
      <c r="AIF165" s="913"/>
      <c r="AIJ165" s="464"/>
      <c r="AIK165" s="464"/>
      <c r="AIL165" s="913"/>
      <c r="AIQ165" s="913"/>
      <c r="AIS165" s="387"/>
      <c r="AIT165" s="387"/>
      <c r="AIU165" s="387"/>
      <c r="AJI165" s="913"/>
      <c r="AJK165" s="364"/>
      <c r="AJL165" s="364"/>
      <c r="AJM165" s="364"/>
      <c r="AKA165" s="913"/>
      <c r="AKC165" s="364"/>
      <c r="AKD165" s="364"/>
      <c r="AKE165" s="364"/>
      <c r="AKS165" s="913"/>
      <c r="AKX165" s="913"/>
      <c r="ALC165" s="913"/>
      <c r="ALH165" s="913"/>
      <c r="ALM165" s="913"/>
      <c r="ALR165" s="913"/>
      <c r="ALW165" s="913"/>
      <c r="AMB165" s="913"/>
      <c r="AMG165" s="913"/>
      <c r="AML165" s="913"/>
      <c r="AMS165" s="913"/>
      <c r="AMZ165" s="913"/>
      <c r="ANG165" s="913"/>
      <c r="ANV165" s="913"/>
      <c r="AOK165" s="913"/>
      <c r="API165" s="914"/>
      <c r="APJ165" s="914"/>
      <c r="APK165" s="914"/>
      <c r="APL165" s="914"/>
      <c r="APM165" s="914"/>
      <c r="APN165" s="914"/>
      <c r="APO165" s="913"/>
      <c r="APW165" s="913"/>
      <c r="AQE165" s="913"/>
      <c r="AQM165" s="913"/>
      <c r="AQU165" s="913"/>
      <c r="ARG165" s="913"/>
      <c r="ARS165" s="913"/>
      <c r="ASU165" s="913"/>
      <c r="ATW165" s="913"/>
      <c r="AUQ165" s="913"/>
      <c r="AVK165" s="913"/>
      <c r="AWE165" s="913"/>
      <c r="AWY165" s="913"/>
      <c r="AXF165" s="913"/>
      <c r="AXM165" s="913"/>
      <c r="AXT165" s="913"/>
    </row>
    <row r="166" spans="1:1021 1026:1320" s="2" customFormat="1" ht="14.25" x14ac:dyDescent="0.2">
      <c r="A166" s="1"/>
      <c r="B166"/>
      <c r="C166" s="975"/>
      <c r="D166" s="1"/>
      <c r="E166" s="1"/>
      <c r="F166" s="21"/>
      <c r="G166" s="21"/>
      <c r="H166" s="21"/>
      <c r="I166" s="1"/>
      <c r="J166" s="1"/>
      <c r="K166" s="21"/>
      <c r="L166" s="21"/>
      <c r="M166" s="21"/>
      <c r="N166" s="1"/>
      <c r="O166" s="1"/>
      <c r="P166" s="21"/>
      <c r="Q166" s="21"/>
      <c r="R166" s="21"/>
      <c r="S166" s="1"/>
      <c r="T166" s="1"/>
      <c r="U166" s="21"/>
      <c r="V166" s="21"/>
      <c r="W166" s="21"/>
      <c r="X166" s="1"/>
      <c r="Y166" s="1"/>
      <c r="Z166" s="21"/>
      <c r="AA166" s="21"/>
      <c r="AB166" s="21"/>
      <c r="AC166" s="1"/>
      <c r="AD166" s="1"/>
      <c r="AE166" s="21"/>
      <c r="AF166" s="21"/>
      <c r="AG166" s="21"/>
      <c r="AH166" s="1"/>
      <c r="AI166" s="1"/>
      <c r="AJ166" s="21"/>
      <c r="AK166" s="21"/>
      <c r="AL166" s="750"/>
      <c r="AM166" s="1"/>
      <c r="AN166" s="1"/>
      <c r="AO166" s="1"/>
      <c r="AP166" s="1"/>
      <c r="AQ166" s="1"/>
      <c r="AR166" s="297"/>
      <c r="AS166" s="1"/>
      <c r="AT166" s="1"/>
      <c r="AU166" s="1"/>
      <c r="AV166" s="1"/>
      <c r="AW166" s="1"/>
      <c r="AX166" s="297"/>
      <c r="AY166" s="1"/>
      <c r="AZ166" s="1"/>
      <c r="BA166" s="1"/>
      <c r="BB166" s="1"/>
      <c r="BC166" s="1"/>
      <c r="BD166" s="297"/>
      <c r="BE166" s="1"/>
      <c r="BF166" s="1"/>
      <c r="BG166" s="1"/>
      <c r="BH166" s="1"/>
      <c r="BI166" s="1"/>
      <c r="BJ166" s="297"/>
      <c r="BK166" s="1"/>
      <c r="BL166" s="1"/>
      <c r="BM166" s="1"/>
      <c r="BN166" s="1"/>
      <c r="BO166" s="1"/>
      <c r="BP166" s="297"/>
      <c r="BQ166" s="1"/>
      <c r="BR166" s="1"/>
      <c r="BS166" s="1"/>
      <c r="BT166" s="1"/>
      <c r="BU166" s="1"/>
      <c r="BV166" s="297"/>
      <c r="BW166" s="1"/>
      <c r="BX166" s="1"/>
      <c r="BY166" s="1"/>
      <c r="BZ166" s="1"/>
      <c r="CA166" s="298"/>
      <c r="CB166" s="394"/>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394"/>
      <c r="DC166" s="119"/>
      <c r="DD166" s="119"/>
      <c r="DE166" s="119"/>
      <c r="DF166" s="119"/>
      <c r="DG166" s="119"/>
      <c r="DH166" s="119"/>
      <c r="DI166" s="119"/>
      <c r="DJ166" s="119"/>
      <c r="DK166" s="119"/>
      <c r="DL166" s="119"/>
      <c r="DM166" s="119"/>
      <c r="DN166" s="119"/>
      <c r="DO166" s="119"/>
      <c r="DP166" s="119"/>
      <c r="DQ166" s="119"/>
      <c r="DR166" s="119"/>
      <c r="DS166" s="119"/>
      <c r="DT166" s="119"/>
      <c r="DU166" s="119"/>
      <c r="DV166" s="119"/>
      <c r="DW166" s="119"/>
      <c r="DX166" s="119"/>
      <c r="DY166" s="119"/>
      <c r="DZ166" s="119"/>
      <c r="EA166" s="119"/>
      <c r="EB166" s="136"/>
      <c r="EC166" s="119"/>
      <c r="ED166" s="119"/>
      <c r="EE166" s="119"/>
      <c r="EF166" s="119"/>
      <c r="EG166" s="119"/>
      <c r="EH166" s="119"/>
      <c r="EI166" s="119"/>
      <c r="EJ166" s="119"/>
      <c r="EK166" s="119"/>
      <c r="EL166" s="119"/>
      <c r="EM166" s="119"/>
      <c r="EN166" s="119"/>
      <c r="EO166" s="119"/>
      <c r="EP166" s="119"/>
      <c r="EQ166" s="119"/>
      <c r="ER166" s="119"/>
      <c r="ES166" s="119"/>
      <c r="ET166" s="119"/>
      <c r="EU166" s="119"/>
      <c r="EV166" s="119"/>
      <c r="EW166" s="119"/>
      <c r="EX166" s="119"/>
      <c r="EY166" s="119"/>
      <c r="EZ166" s="119"/>
      <c r="FA166" s="119"/>
      <c r="FB166" s="136"/>
      <c r="FC166" s="119"/>
      <c r="FD166" s="119"/>
      <c r="FE166" s="119"/>
      <c r="FF166" s="119"/>
      <c r="FG166" s="119"/>
      <c r="FH166" s="119"/>
      <c r="FI166" s="119"/>
      <c r="FJ166" s="119"/>
      <c r="FK166" s="119"/>
      <c r="FL166" s="119"/>
      <c r="FM166" s="119"/>
      <c r="FN166" s="119"/>
      <c r="FO166" s="119"/>
      <c r="FP166" s="119"/>
      <c r="FQ166" s="119"/>
      <c r="FR166" s="119"/>
      <c r="FS166" s="119"/>
      <c r="FT166" s="119"/>
      <c r="FU166" s="119"/>
      <c r="FV166" s="119"/>
      <c r="FW166" s="119"/>
      <c r="FX166" s="119"/>
      <c r="FY166" s="119"/>
      <c r="FZ166" s="119"/>
      <c r="GA166" s="119"/>
      <c r="GB166" s="136"/>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394"/>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394"/>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394"/>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394"/>
      <c r="JZ166" s="1"/>
      <c r="KA166" s="1"/>
      <c r="KB166" s="1"/>
      <c r="KC166" s="1"/>
      <c r="KD166" s="1"/>
      <c r="KE166" s="1"/>
      <c r="KF166" s="1"/>
      <c r="KG166" s="1"/>
      <c r="KH166" s="1"/>
      <c r="KI166" s="1"/>
      <c r="KJ166" s="1"/>
      <c r="KK166" s="1"/>
      <c r="KL166" s="1"/>
      <c r="KM166" s="1"/>
      <c r="KN166" s="1"/>
      <c r="KO166" s="1"/>
      <c r="KP166" s="1"/>
      <c r="KQ166" s="1"/>
      <c r="KR166" s="1"/>
      <c r="KS166" s="914"/>
      <c r="KT166" s="914"/>
      <c r="KU166" s="914"/>
      <c r="KV166" s="914"/>
      <c r="KW166" s="914"/>
      <c r="KX166" s="913"/>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394"/>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914"/>
      <c r="PM166" s="914"/>
      <c r="PN166" s="914"/>
      <c r="PO166" s="914"/>
      <c r="PP166" s="914"/>
      <c r="PQ166" s="913"/>
      <c r="PR166" s="1"/>
      <c r="PS166" s="1"/>
      <c r="PT166" s="1"/>
      <c r="PU166" s="1"/>
      <c r="PV166" s="1"/>
      <c r="PW166" s="1"/>
      <c r="PX166" s="1"/>
      <c r="PY166" s="1"/>
      <c r="PZ166" s="1"/>
      <c r="QA166" s="1"/>
      <c r="QB166" s="1"/>
      <c r="QC166" s="1"/>
      <c r="QD166" s="1"/>
      <c r="QE166" s="1"/>
      <c r="QF166" s="394"/>
      <c r="QG166" s="835"/>
      <c r="QH166" s="835"/>
      <c r="QI166" s="835"/>
      <c r="QJ166" s="835"/>
      <c r="QK166" s="835"/>
      <c r="QL166" s="835"/>
      <c r="QM166" s="835"/>
      <c r="QN166" s="835"/>
      <c r="QO166" s="835"/>
      <c r="QP166" s="835"/>
      <c r="QQ166" s="835"/>
      <c r="QR166" s="835"/>
      <c r="QS166" s="835"/>
      <c r="QT166" s="835"/>
      <c r="QU166" s="835"/>
      <c r="QV166" s="835"/>
      <c r="QW166" s="835"/>
      <c r="QX166" s="835"/>
      <c r="QY166" s="835"/>
      <c r="QZ166" s="835"/>
      <c r="RA166" s="394"/>
      <c r="RB166" s="1"/>
      <c r="RC166" s="1"/>
      <c r="RD166" s="1"/>
      <c r="RE166" s="1"/>
      <c r="RF166" s="1"/>
      <c r="RG166" s="1"/>
      <c r="RH166" s="1"/>
      <c r="RI166" s="1"/>
      <c r="RJ166" s="1"/>
      <c r="RK166" s="1"/>
      <c r="RL166" s="1"/>
      <c r="RM166" s="1"/>
      <c r="RN166" s="1"/>
      <c r="RO166" s="1"/>
      <c r="RP166" s="1"/>
      <c r="RQ166" s="1"/>
      <c r="RR166" s="1"/>
      <c r="RS166" s="1"/>
      <c r="RT166" s="1"/>
      <c r="RU166" s="1"/>
      <c r="RV166" s="394"/>
      <c r="RW166" s="1"/>
      <c r="RX166" s="1"/>
      <c r="RY166" s="1"/>
      <c r="RZ166" s="1"/>
      <c r="SA166" s="1"/>
      <c r="SB166" s="1"/>
      <c r="SC166" s="1"/>
      <c r="SD166" s="1"/>
      <c r="SE166" s="1"/>
      <c r="SF166" s="1"/>
      <c r="SG166" s="1"/>
      <c r="SH166" s="1"/>
      <c r="SI166" s="1"/>
      <c r="SJ166" s="1"/>
      <c r="SK166" s="1"/>
      <c r="SL166" s="1"/>
      <c r="SM166" s="1"/>
      <c r="SN166" s="1"/>
      <c r="SO166" s="1"/>
      <c r="SP166" s="1"/>
      <c r="SQ166" s="394"/>
      <c r="SR166" s="1"/>
      <c r="SS166" s="1"/>
      <c r="ST166" s="1"/>
      <c r="SU166" s="1"/>
      <c r="SV166" s="1"/>
      <c r="SW166" s="1"/>
      <c r="SX166" s="1"/>
      <c r="SY166" s="1"/>
      <c r="SZ166" s="1"/>
      <c r="TA166" s="1"/>
      <c r="TB166" s="1"/>
      <c r="TC166" s="1"/>
      <c r="TD166" s="1"/>
      <c r="TE166" s="1"/>
      <c r="TF166" s="1"/>
      <c r="TG166" s="1"/>
      <c r="TH166" s="1"/>
      <c r="TI166" s="1"/>
      <c r="TJ166" s="1"/>
      <c r="TK166" s="1"/>
      <c r="TL166" s="394"/>
      <c r="TM166" s="1"/>
      <c r="TN166" s="1"/>
      <c r="TO166" s="1"/>
      <c r="TP166" s="1"/>
      <c r="TQ166" s="394"/>
      <c r="TR166" s="1"/>
      <c r="TS166" s="1"/>
      <c r="TT166" s="1"/>
      <c r="TV166" s="394"/>
      <c r="UA166" s="394"/>
      <c r="UF166" s="394"/>
      <c r="UK166" s="394"/>
      <c r="UP166" s="394"/>
      <c r="UU166" s="394"/>
      <c r="UZ166" s="394"/>
      <c r="VE166" s="394"/>
      <c r="VJ166" s="394"/>
      <c r="VO166" s="394"/>
      <c r="VT166" s="394"/>
      <c r="VY166" s="394"/>
      <c r="WD166" s="394"/>
      <c r="WI166" s="394"/>
      <c r="XL166" s="3"/>
      <c r="XM166" s="394"/>
      <c r="ZA166" s="394"/>
      <c r="AAK166" s="394"/>
      <c r="AAW166" s="394"/>
      <c r="ABL166" s="913"/>
      <c r="ABT166" s="913"/>
      <c r="ACF166" s="913"/>
      <c r="ACZ166" s="913"/>
      <c r="ADO166" s="914"/>
      <c r="ADP166" s="914"/>
      <c r="ADQ166" s="913"/>
      <c r="ADR166" s="913"/>
      <c r="ADS166" s="913"/>
      <c r="ADT166" s="913"/>
      <c r="AEH166" s="914"/>
      <c r="AEI166" s="914"/>
      <c r="AEJ166" s="913"/>
      <c r="AEK166" s="913"/>
      <c r="AEL166" s="913"/>
      <c r="AEM166" s="913"/>
      <c r="AEN166" s="913"/>
      <c r="AEQ166" s="3"/>
      <c r="AER166" s="3"/>
      <c r="AFS166" s="873"/>
      <c r="AFT166" s="873"/>
      <c r="AFU166" s="872"/>
      <c r="AFV166" s="872"/>
      <c r="AFW166" s="872"/>
      <c r="AFX166" s="913"/>
      <c r="AGG166" s="914"/>
      <c r="AGH166" s="914"/>
      <c r="AGI166" s="914"/>
      <c r="AGJ166" s="914"/>
      <c r="AGK166" s="914"/>
      <c r="AGL166" s="914"/>
      <c r="AGM166" s="913"/>
      <c r="AHB166" s="913"/>
      <c r="AHN166" s="913"/>
      <c r="AHO166" s="914"/>
      <c r="AHP166" s="914"/>
      <c r="AHQ166" s="914"/>
      <c r="AHR166" s="1155"/>
      <c r="AHS166" s="1155"/>
      <c r="AHT166" s="1051"/>
      <c r="AHZ166" s="913"/>
      <c r="AIF166" s="913"/>
      <c r="AIJ166" s="464"/>
      <c r="AIK166" s="464"/>
      <c r="AIL166" s="913"/>
      <c r="AIQ166" s="913"/>
      <c r="AIS166" s="387"/>
      <c r="AIT166" s="387"/>
      <c r="AIU166" s="387"/>
      <c r="AJI166" s="913"/>
      <c r="AJK166" s="364"/>
      <c r="AJL166" s="364"/>
      <c r="AJM166" s="364"/>
      <c r="AKA166" s="913"/>
      <c r="AKC166" s="364"/>
      <c r="AKD166" s="364"/>
      <c r="AKE166" s="364"/>
      <c r="AKS166" s="913"/>
      <c r="AKX166" s="913"/>
      <c r="ALC166" s="913"/>
      <c r="ALH166" s="913"/>
      <c r="ALM166" s="913"/>
      <c r="ALR166" s="913"/>
      <c r="ALW166" s="913"/>
      <c r="AMB166" s="913"/>
      <c r="AMG166" s="913"/>
      <c r="AML166" s="913"/>
      <c r="AMS166" s="913"/>
      <c r="AMZ166" s="913"/>
      <c r="ANG166" s="913"/>
      <c r="ANV166" s="913"/>
      <c r="AOK166" s="913"/>
      <c r="API166" s="914"/>
      <c r="APJ166" s="914"/>
      <c r="APK166" s="914"/>
      <c r="APL166" s="914"/>
      <c r="APM166" s="914"/>
      <c r="APN166" s="914"/>
      <c r="APO166" s="913"/>
      <c r="APW166" s="913"/>
      <c r="AQE166" s="913"/>
      <c r="AQM166" s="913"/>
      <c r="AQU166" s="913"/>
      <c r="ARG166" s="913"/>
      <c r="ARS166" s="913"/>
      <c r="ASU166" s="913"/>
      <c r="ATW166" s="913"/>
      <c r="AUQ166" s="913"/>
      <c r="AVK166" s="913"/>
      <c r="AWE166" s="913"/>
      <c r="AWY166" s="913"/>
      <c r="AXF166" s="913"/>
      <c r="AXM166" s="913"/>
      <c r="AXT166" s="913"/>
    </row>
    <row r="167" spans="1:1021 1026:1320" s="2" customFormat="1" ht="14.25" x14ac:dyDescent="0.2">
      <c r="A167" s="1"/>
      <c r="B167"/>
      <c r="C167" s="975"/>
      <c r="D167" s="1"/>
      <c r="E167" s="1"/>
      <c r="F167" s="21"/>
      <c r="G167" s="21"/>
      <c r="H167" s="21"/>
      <c r="I167" s="1"/>
      <c r="J167" s="1"/>
      <c r="K167" s="21"/>
      <c r="L167" s="21"/>
      <c r="M167" s="21"/>
      <c r="N167" s="1"/>
      <c r="O167" s="1"/>
      <c r="P167" s="21"/>
      <c r="Q167" s="21"/>
      <c r="R167" s="21"/>
      <c r="S167" s="1"/>
      <c r="T167" s="1"/>
      <c r="U167" s="21"/>
      <c r="V167" s="21"/>
      <c r="W167" s="21"/>
      <c r="X167" s="1"/>
      <c r="Y167" s="1"/>
      <c r="Z167" s="21"/>
      <c r="AA167" s="21"/>
      <c r="AB167" s="21"/>
      <c r="AC167" s="1"/>
      <c r="AD167" s="1"/>
      <c r="AE167" s="21"/>
      <c r="AF167" s="21"/>
      <c r="AG167" s="21"/>
      <c r="AH167" s="1"/>
      <c r="AI167" s="1"/>
      <c r="AJ167" s="21"/>
      <c r="AK167" s="21"/>
      <c r="AL167" s="750"/>
      <c r="AM167" s="1"/>
      <c r="AN167" s="1"/>
      <c r="AO167" s="1"/>
      <c r="AP167" s="1"/>
      <c r="AQ167" s="1"/>
      <c r="AR167" s="297"/>
      <c r="AS167" s="1"/>
      <c r="AT167" s="1"/>
      <c r="AU167" s="1"/>
      <c r="AV167" s="1"/>
      <c r="AW167" s="1"/>
      <c r="AX167" s="297"/>
      <c r="AY167" s="1"/>
      <c r="AZ167" s="1"/>
      <c r="BA167" s="1"/>
      <c r="BB167" s="1"/>
      <c r="BC167" s="1"/>
      <c r="BD167" s="297"/>
      <c r="BE167" s="1"/>
      <c r="BF167" s="1"/>
      <c r="BG167" s="1"/>
      <c r="BH167" s="1"/>
      <c r="BI167" s="1"/>
      <c r="BJ167" s="297"/>
      <c r="BK167" s="1"/>
      <c r="BL167" s="1"/>
      <c r="BM167" s="1"/>
      <c r="BN167" s="1"/>
      <c r="BO167" s="1"/>
      <c r="BP167" s="297"/>
      <c r="BQ167" s="1"/>
      <c r="BR167" s="1"/>
      <c r="BS167" s="1"/>
      <c r="BT167" s="1"/>
      <c r="BU167" s="1"/>
      <c r="BV167" s="297"/>
      <c r="BW167" s="1"/>
      <c r="BX167" s="1"/>
      <c r="BY167" s="1"/>
      <c r="BZ167" s="1"/>
      <c r="CA167" s="298"/>
      <c r="CB167" s="394"/>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394"/>
      <c r="DC167" s="119"/>
      <c r="DD167" s="119"/>
      <c r="DE167" s="119"/>
      <c r="DF167" s="119"/>
      <c r="DG167" s="119"/>
      <c r="DH167" s="119"/>
      <c r="DI167" s="119"/>
      <c r="DJ167" s="119"/>
      <c r="DK167" s="119"/>
      <c r="DL167" s="119"/>
      <c r="DM167" s="119"/>
      <c r="DN167" s="119"/>
      <c r="DO167" s="119"/>
      <c r="DP167" s="119"/>
      <c r="DQ167" s="119"/>
      <c r="DR167" s="119"/>
      <c r="DS167" s="119"/>
      <c r="DT167" s="119"/>
      <c r="DU167" s="119"/>
      <c r="DV167" s="119"/>
      <c r="DW167" s="119"/>
      <c r="DX167" s="119"/>
      <c r="DY167" s="119"/>
      <c r="DZ167" s="119"/>
      <c r="EA167" s="119"/>
      <c r="EB167" s="136"/>
      <c r="EC167" s="119"/>
      <c r="ED167" s="119"/>
      <c r="EE167" s="119"/>
      <c r="EF167" s="119"/>
      <c r="EG167" s="119"/>
      <c r="EH167" s="119"/>
      <c r="EI167" s="119"/>
      <c r="EJ167" s="119"/>
      <c r="EK167" s="119"/>
      <c r="EL167" s="119"/>
      <c r="EM167" s="119"/>
      <c r="EN167" s="119"/>
      <c r="EO167" s="119"/>
      <c r="EP167" s="119"/>
      <c r="EQ167" s="119"/>
      <c r="ER167" s="119"/>
      <c r="ES167" s="119"/>
      <c r="ET167" s="119"/>
      <c r="EU167" s="119"/>
      <c r="EV167" s="119"/>
      <c r="EW167" s="119"/>
      <c r="EX167" s="119"/>
      <c r="EY167" s="119"/>
      <c r="EZ167" s="119"/>
      <c r="FA167" s="119"/>
      <c r="FB167" s="136"/>
      <c r="FC167" s="119"/>
      <c r="FD167" s="119"/>
      <c r="FE167" s="119"/>
      <c r="FF167" s="119"/>
      <c r="FG167" s="119"/>
      <c r="FH167" s="119"/>
      <c r="FI167" s="119"/>
      <c r="FJ167" s="119"/>
      <c r="FK167" s="119"/>
      <c r="FL167" s="119"/>
      <c r="FM167" s="119"/>
      <c r="FN167" s="119"/>
      <c r="FO167" s="119"/>
      <c r="FP167" s="119"/>
      <c r="FQ167" s="119"/>
      <c r="FR167" s="119"/>
      <c r="FS167" s="119"/>
      <c r="FT167" s="119"/>
      <c r="FU167" s="119"/>
      <c r="FV167" s="119"/>
      <c r="FW167" s="119"/>
      <c r="FX167" s="119"/>
      <c r="FY167" s="119"/>
      <c r="FZ167" s="119"/>
      <c r="GA167" s="119"/>
      <c r="GB167" s="136"/>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394"/>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394"/>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394"/>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394"/>
      <c r="JZ167" s="1"/>
      <c r="KA167" s="1"/>
      <c r="KB167" s="1"/>
      <c r="KC167" s="1"/>
      <c r="KD167" s="1"/>
      <c r="KE167" s="1"/>
      <c r="KF167" s="1"/>
      <c r="KG167" s="1"/>
      <c r="KH167" s="1"/>
      <c r="KI167" s="1"/>
      <c r="KJ167" s="1"/>
      <c r="KK167" s="1"/>
      <c r="KL167" s="1"/>
      <c r="KM167" s="1"/>
      <c r="KN167" s="1"/>
      <c r="KO167" s="1"/>
      <c r="KP167" s="1"/>
      <c r="KQ167" s="1"/>
      <c r="KR167" s="1"/>
      <c r="KS167" s="914"/>
      <c r="KT167" s="914"/>
      <c r="KU167" s="914"/>
      <c r="KV167" s="914"/>
      <c r="KW167" s="914"/>
      <c r="KX167" s="913"/>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394"/>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914"/>
      <c r="PM167" s="914"/>
      <c r="PN167" s="914"/>
      <c r="PO167" s="914"/>
      <c r="PP167" s="914"/>
      <c r="PQ167" s="913"/>
      <c r="PR167" s="1"/>
      <c r="PS167" s="1"/>
      <c r="PT167" s="1"/>
      <c r="PU167" s="1"/>
      <c r="PV167" s="1"/>
      <c r="PW167" s="1"/>
      <c r="PX167" s="1"/>
      <c r="PY167" s="1"/>
      <c r="PZ167" s="1"/>
      <c r="QA167" s="1"/>
      <c r="QB167" s="1"/>
      <c r="QC167" s="1"/>
      <c r="QD167" s="1"/>
      <c r="QE167" s="1"/>
      <c r="QF167" s="394"/>
      <c r="QG167" s="835"/>
      <c r="QH167" s="835"/>
      <c r="QI167" s="835"/>
      <c r="QJ167" s="835"/>
      <c r="QK167" s="835"/>
      <c r="QL167" s="835"/>
      <c r="QM167" s="835"/>
      <c r="QN167" s="835"/>
      <c r="QO167" s="835"/>
      <c r="QP167" s="835"/>
      <c r="QQ167" s="835"/>
      <c r="QR167" s="835"/>
      <c r="QS167" s="835"/>
      <c r="QT167" s="835"/>
      <c r="QU167" s="835"/>
      <c r="QV167" s="835"/>
      <c r="QW167" s="835"/>
      <c r="QX167" s="835"/>
      <c r="QY167" s="835"/>
      <c r="QZ167" s="835"/>
      <c r="RA167" s="394"/>
      <c r="RB167" s="1"/>
      <c r="RC167" s="1"/>
      <c r="RD167" s="1"/>
      <c r="RE167" s="1"/>
      <c r="RF167" s="1"/>
      <c r="RG167" s="1"/>
      <c r="RH167" s="1"/>
      <c r="RI167" s="1"/>
      <c r="RJ167" s="1"/>
      <c r="RK167" s="1"/>
      <c r="RL167" s="1"/>
      <c r="RM167" s="1"/>
      <c r="RN167" s="1"/>
      <c r="RO167" s="1"/>
      <c r="RP167" s="1"/>
      <c r="RQ167" s="1"/>
      <c r="RR167" s="1"/>
      <c r="RS167" s="1"/>
      <c r="RT167" s="1"/>
      <c r="RU167" s="1"/>
      <c r="RV167" s="394"/>
      <c r="RW167" s="1"/>
      <c r="RX167" s="1"/>
      <c r="RY167" s="1"/>
      <c r="RZ167" s="1"/>
      <c r="SA167" s="1"/>
      <c r="SB167" s="1"/>
      <c r="SC167" s="1"/>
      <c r="SD167" s="1"/>
      <c r="SE167" s="1"/>
      <c r="SF167" s="1"/>
      <c r="SG167" s="1"/>
      <c r="SH167" s="1"/>
      <c r="SI167" s="1"/>
      <c r="SJ167" s="1"/>
      <c r="SK167" s="1"/>
      <c r="SL167" s="1"/>
      <c r="SM167" s="1"/>
      <c r="SN167" s="1"/>
      <c r="SO167" s="1"/>
      <c r="SP167" s="1"/>
      <c r="SQ167" s="394"/>
      <c r="SR167" s="1"/>
      <c r="SS167" s="1"/>
      <c r="ST167" s="1"/>
      <c r="SU167" s="1"/>
      <c r="SV167" s="1"/>
      <c r="SW167" s="1"/>
      <c r="SX167" s="1"/>
      <c r="SY167" s="1"/>
      <c r="SZ167" s="1"/>
      <c r="TA167" s="1"/>
      <c r="TB167" s="1"/>
      <c r="TC167" s="1"/>
      <c r="TD167" s="1"/>
      <c r="TE167" s="1"/>
      <c r="TF167" s="1"/>
      <c r="TG167" s="1"/>
      <c r="TH167" s="1"/>
      <c r="TI167" s="1"/>
      <c r="TJ167" s="1"/>
      <c r="TK167" s="1"/>
      <c r="TL167" s="394"/>
      <c r="TM167" s="1"/>
      <c r="TN167" s="1"/>
      <c r="TO167" s="1"/>
      <c r="TP167" s="1"/>
      <c r="TQ167" s="394"/>
      <c r="TR167" s="1"/>
      <c r="TS167" s="1"/>
      <c r="TT167" s="1"/>
      <c r="TV167" s="394"/>
      <c r="UA167" s="394"/>
      <c r="UF167" s="394"/>
      <c r="UK167" s="394"/>
      <c r="UP167" s="394"/>
      <c r="UU167" s="394"/>
      <c r="UZ167" s="394"/>
      <c r="VE167" s="394"/>
      <c r="VJ167" s="394"/>
      <c r="VO167" s="394"/>
      <c r="VT167" s="394"/>
      <c r="VY167" s="394"/>
      <c r="WD167" s="394"/>
      <c r="WI167" s="394"/>
      <c r="XL167" s="3"/>
      <c r="XM167" s="394"/>
      <c r="ZA167" s="394"/>
      <c r="AAK167" s="394"/>
      <c r="AAW167" s="394"/>
      <c r="ABL167" s="913"/>
      <c r="ABT167" s="913"/>
      <c r="ACF167" s="913"/>
      <c r="ACZ167" s="913"/>
      <c r="ADO167" s="914"/>
      <c r="ADP167" s="914"/>
      <c r="ADQ167" s="913"/>
      <c r="ADR167" s="913"/>
      <c r="ADS167" s="913"/>
      <c r="ADT167" s="913"/>
      <c r="AEH167" s="914"/>
      <c r="AEI167" s="914"/>
      <c r="AEJ167" s="913"/>
      <c r="AEK167" s="913"/>
      <c r="AEL167" s="913"/>
      <c r="AEM167" s="913"/>
      <c r="AEN167" s="913"/>
      <c r="AEQ167" s="3"/>
      <c r="AER167" s="3"/>
      <c r="AFS167" s="873"/>
      <c r="AFT167" s="873"/>
      <c r="AFU167" s="872"/>
      <c r="AFV167" s="872"/>
      <c r="AFW167" s="872"/>
      <c r="AFX167" s="913"/>
      <c r="AGG167" s="914"/>
      <c r="AGH167" s="914"/>
      <c r="AGI167" s="914"/>
      <c r="AGJ167" s="914"/>
      <c r="AGK167" s="914"/>
      <c r="AGL167" s="914"/>
      <c r="AGM167" s="913"/>
      <c r="AHB167" s="913"/>
      <c r="AHN167" s="913"/>
      <c r="AHO167" s="914"/>
      <c r="AHP167" s="914"/>
      <c r="AHQ167" s="914"/>
      <c r="AHR167" s="1155"/>
      <c r="AHS167" s="1155"/>
      <c r="AHT167" s="1051"/>
      <c r="AHZ167" s="913"/>
      <c r="AIF167" s="913"/>
      <c r="AIJ167" s="464"/>
      <c r="AIK167" s="464"/>
      <c r="AIL167" s="913"/>
      <c r="AIQ167" s="913"/>
      <c r="AIS167" s="387"/>
      <c r="AIT167" s="387"/>
      <c r="AIU167" s="387"/>
      <c r="AJI167" s="913"/>
      <c r="AJK167" s="364"/>
      <c r="AJL167" s="364"/>
      <c r="AJM167" s="364"/>
      <c r="AKA167" s="913"/>
      <c r="AKC167" s="364"/>
      <c r="AKD167" s="364"/>
      <c r="AKE167" s="364"/>
      <c r="AKS167" s="913"/>
      <c r="AKX167" s="913"/>
      <c r="ALC167" s="913"/>
      <c r="ALH167" s="913"/>
      <c r="ALM167" s="913"/>
      <c r="ALR167" s="913"/>
      <c r="ALW167" s="913"/>
      <c r="AMB167" s="913"/>
      <c r="AMG167" s="913"/>
      <c r="AML167" s="913"/>
      <c r="AMS167" s="913"/>
      <c r="AMZ167" s="913"/>
      <c r="ANG167" s="913"/>
      <c r="ANV167" s="913"/>
      <c r="AOK167" s="913"/>
      <c r="API167" s="914"/>
      <c r="APJ167" s="914"/>
      <c r="APK167" s="914"/>
      <c r="APL167" s="914"/>
      <c r="APM167" s="914"/>
      <c r="APN167" s="914"/>
      <c r="APO167" s="913"/>
      <c r="APW167" s="913"/>
      <c r="AQE167" s="913"/>
      <c r="AQM167" s="913"/>
      <c r="AQU167" s="913"/>
      <c r="ARG167" s="913"/>
      <c r="ARS167" s="913"/>
      <c r="ASU167" s="913"/>
      <c r="ATW167" s="913"/>
      <c r="AUQ167" s="913"/>
      <c r="AVK167" s="913"/>
      <c r="AWE167" s="913"/>
      <c r="AWY167" s="913"/>
      <c r="AXF167" s="913"/>
      <c r="AXM167" s="913"/>
      <c r="AXT167" s="913"/>
    </row>
    <row r="168" spans="1:1021 1026:1320" s="2" customFormat="1" ht="14.25" x14ac:dyDescent="0.2">
      <c r="A168" s="1"/>
      <c r="B168"/>
      <c r="C168" s="975"/>
      <c r="D168" s="1"/>
      <c r="E168" s="1"/>
      <c r="F168" s="21"/>
      <c r="G168" s="21"/>
      <c r="H168" s="21"/>
      <c r="I168" s="1"/>
      <c r="J168" s="1"/>
      <c r="K168" s="21"/>
      <c r="L168" s="21"/>
      <c r="M168" s="21"/>
      <c r="N168" s="1"/>
      <c r="O168" s="1"/>
      <c r="P168" s="21"/>
      <c r="Q168" s="21"/>
      <c r="R168" s="21"/>
      <c r="S168" s="1"/>
      <c r="T168" s="1"/>
      <c r="U168" s="21"/>
      <c r="V168" s="21"/>
      <c r="W168" s="21"/>
      <c r="X168" s="1"/>
      <c r="Y168" s="1"/>
      <c r="Z168" s="21"/>
      <c r="AA168" s="21"/>
      <c r="AB168" s="21"/>
      <c r="AC168" s="1"/>
      <c r="AD168" s="1"/>
      <c r="AE168" s="21"/>
      <c r="AF168" s="21"/>
      <c r="AG168" s="21"/>
      <c r="AH168" s="1"/>
      <c r="AI168" s="1"/>
      <c r="AJ168" s="21"/>
      <c r="AK168" s="21"/>
      <c r="AL168" s="750"/>
      <c r="AM168" s="1"/>
      <c r="AN168" s="1"/>
      <c r="AO168" s="1"/>
      <c r="AP168" s="1"/>
      <c r="AQ168" s="1"/>
      <c r="AR168" s="297"/>
      <c r="AS168" s="1"/>
      <c r="AT168" s="1"/>
      <c r="AU168" s="1"/>
      <c r="AV168" s="1"/>
      <c r="AW168" s="1"/>
      <c r="AX168" s="297"/>
      <c r="AY168" s="1"/>
      <c r="AZ168" s="1"/>
      <c r="BA168" s="1"/>
      <c r="BB168" s="1"/>
      <c r="BC168" s="1"/>
      <c r="BD168" s="297"/>
      <c r="BE168" s="1"/>
      <c r="BF168" s="1"/>
      <c r="BG168" s="1"/>
      <c r="BH168" s="1"/>
      <c r="BI168" s="1"/>
      <c r="BJ168" s="297"/>
      <c r="BK168" s="1"/>
      <c r="BL168" s="1"/>
      <c r="BM168" s="1"/>
      <c r="BN168" s="1"/>
      <c r="BO168" s="1"/>
      <c r="BP168" s="297"/>
      <c r="BQ168" s="1"/>
      <c r="BR168" s="1"/>
      <c r="BS168" s="1"/>
      <c r="BT168" s="1"/>
      <c r="BU168" s="1"/>
      <c r="BV168" s="297"/>
      <c r="BW168" s="1"/>
      <c r="BX168" s="1"/>
      <c r="BY168" s="1"/>
      <c r="BZ168" s="1"/>
      <c r="CA168" s="298"/>
      <c r="CB168" s="394"/>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394"/>
      <c r="DC168" s="119"/>
      <c r="DD168" s="119"/>
      <c r="DE168" s="119"/>
      <c r="DF168" s="119"/>
      <c r="DG168" s="119"/>
      <c r="DH168" s="119"/>
      <c r="DI168" s="119"/>
      <c r="DJ168" s="119"/>
      <c r="DK168" s="119"/>
      <c r="DL168" s="119"/>
      <c r="DM168" s="119"/>
      <c r="DN168" s="119"/>
      <c r="DO168" s="119"/>
      <c r="DP168" s="119"/>
      <c r="DQ168" s="119"/>
      <c r="DR168" s="119"/>
      <c r="DS168" s="119"/>
      <c r="DT168" s="119"/>
      <c r="DU168" s="119"/>
      <c r="DV168" s="119"/>
      <c r="DW168" s="119"/>
      <c r="DX168" s="119"/>
      <c r="DY168" s="119"/>
      <c r="DZ168" s="119"/>
      <c r="EA168" s="119"/>
      <c r="EB168" s="136"/>
      <c r="EC168" s="119"/>
      <c r="ED168" s="119"/>
      <c r="EE168" s="119"/>
      <c r="EF168" s="119"/>
      <c r="EG168" s="119"/>
      <c r="EH168" s="119"/>
      <c r="EI168" s="119"/>
      <c r="EJ168" s="119"/>
      <c r="EK168" s="119"/>
      <c r="EL168" s="119"/>
      <c r="EM168" s="119"/>
      <c r="EN168" s="119"/>
      <c r="EO168" s="119"/>
      <c r="EP168" s="119"/>
      <c r="EQ168" s="119"/>
      <c r="ER168" s="119"/>
      <c r="ES168" s="119"/>
      <c r="ET168" s="119"/>
      <c r="EU168" s="119"/>
      <c r="EV168" s="119"/>
      <c r="EW168" s="119"/>
      <c r="EX168" s="119"/>
      <c r="EY168" s="119"/>
      <c r="EZ168" s="119"/>
      <c r="FA168" s="119"/>
      <c r="FB168" s="136"/>
      <c r="FC168" s="119"/>
      <c r="FD168" s="119"/>
      <c r="FE168" s="119"/>
      <c r="FF168" s="119"/>
      <c r="FG168" s="119"/>
      <c r="FH168" s="119"/>
      <c r="FI168" s="119"/>
      <c r="FJ168" s="119"/>
      <c r="FK168" s="119"/>
      <c r="FL168" s="119"/>
      <c r="FM168" s="119"/>
      <c r="FN168" s="119"/>
      <c r="FO168" s="119"/>
      <c r="FP168" s="119"/>
      <c r="FQ168" s="119"/>
      <c r="FR168" s="119"/>
      <c r="FS168" s="119"/>
      <c r="FT168" s="119"/>
      <c r="FU168" s="119"/>
      <c r="FV168" s="119"/>
      <c r="FW168" s="119"/>
      <c r="FX168" s="119"/>
      <c r="FY168" s="119"/>
      <c r="FZ168" s="119"/>
      <c r="GA168" s="119"/>
      <c r="GB168" s="136"/>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394"/>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394"/>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394"/>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394"/>
      <c r="JZ168" s="1"/>
      <c r="KA168" s="1"/>
      <c r="KB168" s="1"/>
      <c r="KC168" s="1"/>
      <c r="KD168" s="1"/>
      <c r="KE168" s="1"/>
      <c r="KF168" s="1"/>
      <c r="KG168" s="1"/>
      <c r="KH168" s="1"/>
      <c r="KI168" s="1"/>
      <c r="KJ168" s="1"/>
      <c r="KK168" s="1"/>
      <c r="KL168" s="1"/>
      <c r="KM168" s="1"/>
      <c r="KN168" s="1"/>
      <c r="KO168" s="1"/>
      <c r="KP168" s="1"/>
      <c r="KQ168" s="1"/>
      <c r="KR168" s="1"/>
      <c r="KS168" s="914"/>
      <c r="KT168" s="914"/>
      <c r="KU168" s="914"/>
      <c r="KV168" s="914"/>
      <c r="KW168" s="914"/>
      <c r="KX168" s="913"/>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394"/>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914"/>
      <c r="PM168" s="914"/>
      <c r="PN168" s="914"/>
      <c r="PO168" s="914"/>
      <c r="PP168" s="914"/>
      <c r="PQ168" s="913"/>
      <c r="PR168" s="1"/>
      <c r="PS168" s="1"/>
      <c r="PT168" s="1"/>
      <c r="PU168" s="1"/>
      <c r="PV168" s="1"/>
      <c r="PW168" s="1"/>
      <c r="PX168" s="1"/>
      <c r="PY168" s="1"/>
      <c r="PZ168" s="1"/>
      <c r="QA168" s="1"/>
      <c r="QB168" s="1"/>
      <c r="QC168" s="1"/>
      <c r="QD168" s="1"/>
      <c r="QE168" s="1"/>
      <c r="QF168" s="394"/>
      <c r="QG168" s="835"/>
      <c r="QH168" s="835"/>
      <c r="QI168" s="835"/>
      <c r="QJ168" s="835"/>
      <c r="QK168" s="835"/>
      <c r="QL168" s="835"/>
      <c r="QM168" s="835"/>
      <c r="QN168" s="835"/>
      <c r="QO168" s="835"/>
      <c r="QP168" s="835"/>
      <c r="QQ168" s="835"/>
      <c r="QR168" s="835"/>
      <c r="QS168" s="835"/>
      <c r="QT168" s="835"/>
      <c r="QU168" s="835"/>
      <c r="QV168" s="835"/>
      <c r="QW168" s="835"/>
      <c r="QX168" s="835"/>
      <c r="QY168" s="835"/>
      <c r="QZ168" s="835"/>
      <c r="RA168" s="394"/>
      <c r="RB168" s="1"/>
      <c r="RC168" s="1"/>
      <c r="RD168" s="1"/>
      <c r="RE168" s="1"/>
      <c r="RF168" s="1"/>
      <c r="RG168" s="1"/>
      <c r="RH168" s="1"/>
      <c r="RI168" s="1"/>
      <c r="RJ168" s="1"/>
      <c r="RK168" s="1"/>
      <c r="RL168" s="1"/>
      <c r="RM168" s="1"/>
      <c r="RN168" s="1"/>
      <c r="RO168" s="1"/>
      <c r="RP168" s="1"/>
      <c r="RQ168" s="1"/>
      <c r="RR168" s="1"/>
      <c r="RS168" s="1"/>
      <c r="RT168" s="1"/>
      <c r="RU168" s="1"/>
      <c r="RV168" s="394"/>
      <c r="RW168" s="1"/>
      <c r="RX168" s="1"/>
      <c r="RY168" s="1"/>
      <c r="RZ168" s="1"/>
      <c r="SA168" s="1"/>
      <c r="SB168" s="1"/>
      <c r="SC168" s="1"/>
      <c r="SD168" s="1"/>
      <c r="SE168" s="1"/>
      <c r="SF168" s="1"/>
      <c r="SG168" s="1"/>
      <c r="SH168" s="1"/>
      <c r="SI168" s="1"/>
      <c r="SJ168" s="1"/>
      <c r="SK168" s="1"/>
      <c r="SL168" s="1"/>
      <c r="SM168" s="1"/>
      <c r="SN168" s="1"/>
      <c r="SO168" s="1"/>
      <c r="SP168" s="1"/>
      <c r="SQ168" s="394"/>
      <c r="SR168" s="1"/>
      <c r="SS168" s="1"/>
      <c r="ST168" s="1"/>
      <c r="SU168" s="1"/>
      <c r="SV168" s="1"/>
      <c r="SW168" s="1"/>
      <c r="SX168" s="1"/>
      <c r="SY168" s="1"/>
      <c r="SZ168" s="1"/>
      <c r="TA168" s="1"/>
      <c r="TB168" s="1"/>
      <c r="TC168" s="1"/>
      <c r="TD168" s="1"/>
      <c r="TE168" s="1"/>
      <c r="TF168" s="1"/>
      <c r="TG168" s="1"/>
      <c r="TH168" s="1"/>
      <c r="TI168" s="1"/>
      <c r="TJ168" s="1"/>
      <c r="TK168" s="1"/>
      <c r="TL168" s="394"/>
      <c r="TM168" s="1"/>
      <c r="TN168" s="1"/>
      <c r="TO168" s="1"/>
      <c r="TP168" s="1"/>
      <c r="TQ168" s="394"/>
      <c r="TR168" s="1"/>
      <c r="TS168" s="1"/>
      <c r="TT168" s="1"/>
      <c r="TV168" s="394"/>
      <c r="UA168" s="394"/>
      <c r="UF168" s="394"/>
      <c r="UK168" s="394"/>
      <c r="UP168" s="394"/>
      <c r="UU168" s="394"/>
      <c r="UZ168" s="394"/>
      <c r="VE168" s="394"/>
      <c r="VJ168" s="394"/>
      <c r="VO168" s="394"/>
      <c r="VT168" s="394"/>
      <c r="VY168" s="394"/>
      <c r="WD168" s="394"/>
      <c r="WI168" s="394"/>
      <c r="XL168" s="3"/>
      <c r="XM168" s="394"/>
      <c r="ZA168" s="394"/>
      <c r="AAK168" s="394"/>
      <c r="AAW168" s="394"/>
      <c r="ABL168" s="913"/>
      <c r="ABT168" s="913"/>
      <c r="ACF168" s="913"/>
      <c r="ACZ168" s="913"/>
      <c r="ADO168" s="914"/>
      <c r="ADP168" s="914"/>
      <c r="ADQ168" s="913"/>
      <c r="ADR168" s="913"/>
      <c r="ADS168" s="913"/>
      <c r="ADT168" s="913"/>
      <c r="AEH168" s="914"/>
      <c r="AEI168" s="914"/>
      <c r="AEJ168" s="913"/>
      <c r="AEK168" s="913"/>
      <c r="AEL168" s="913"/>
      <c r="AEM168" s="913"/>
      <c r="AEN168" s="913"/>
      <c r="AEQ168" s="3"/>
      <c r="AER168" s="3"/>
      <c r="AFS168" s="873"/>
      <c r="AFT168" s="873"/>
      <c r="AFU168" s="872"/>
      <c r="AFV168" s="872"/>
      <c r="AFW168" s="872"/>
      <c r="AFX168" s="913"/>
      <c r="AGG168" s="914"/>
      <c r="AGH168" s="914"/>
      <c r="AGI168" s="914"/>
      <c r="AGJ168" s="914"/>
      <c r="AGK168" s="914"/>
      <c r="AGL168" s="914"/>
      <c r="AGM168" s="913"/>
      <c r="AHB168" s="913"/>
      <c r="AHN168" s="913"/>
      <c r="AHO168" s="914"/>
      <c r="AHP168" s="914"/>
      <c r="AHQ168" s="914"/>
      <c r="AHR168" s="1155"/>
      <c r="AHS168" s="1155"/>
      <c r="AHT168" s="1051"/>
      <c r="AHZ168" s="913"/>
      <c r="AIF168" s="913"/>
      <c r="AIJ168" s="464"/>
      <c r="AIK168" s="464"/>
      <c r="AIL168" s="913"/>
      <c r="AIQ168" s="913"/>
      <c r="AIS168" s="387"/>
      <c r="AIT168" s="387"/>
      <c r="AIU168" s="387"/>
      <c r="AJI168" s="913"/>
      <c r="AJK168" s="364"/>
      <c r="AJL168" s="364"/>
      <c r="AJM168" s="364"/>
      <c r="AKA168" s="913"/>
      <c r="AKC168" s="364"/>
      <c r="AKD168" s="364"/>
      <c r="AKE168" s="364"/>
      <c r="AKS168" s="913"/>
      <c r="AKX168" s="913"/>
      <c r="ALC168" s="913"/>
      <c r="ALH168" s="913"/>
      <c r="ALM168" s="913"/>
      <c r="ALR168" s="913"/>
      <c r="ALW168" s="913"/>
      <c r="AMB168" s="913"/>
      <c r="AMG168" s="913"/>
      <c r="AML168" s="913"/>
      <c r="AMS168" s="913"/>
      <c r="AMZ168" s="913"/>
      <c r="ANG168" s="913"/>
      <c r="ANV168" s="913"/>
      <c r="AOK168" s="913"/>
      <c r="API168" s="914"/>
      <c r="APJ168" s="914"/>
      <c r="APK168" s="914"/>
      <c r="APL168" s="914"/>
      <c r="APM168" s="914"/>
      <c r="APN168" s="914"/>
      <c r="APO168" s="913"/>
      <c r="APW168" s="913"/>
      <c r="AQE168" s="913"/>
      <c r="AQM168" s="913"/>
      <c r="AQU168" s="913"/>
      <c r="ARG168" s="913"/>
      <c r="ARS168" s="913"/>
      <c r="ASU168" s="913"/>
      <c r="ATW168" s="913"/>
      <c r="AUQ168" s="913"/>
      <c r="AVK168" s="913"/>
      <c r="AWE168" s="913"/>
      <c r="AWY168" s="913"/>
      <c r="AXF168" s="913"/>
      <c r="AXM168" s="913"/>
      <c r="AXT168" s="913"/>
    </row>
    <row r="169" spans="1:1021 1026:1320" s="2" customFormat="1" ht="14.25" x14ac:dyDescent="0.2">
      <c r="A169" s="1"/>
      <c r="B169"/>
      <c r="C169" s="975"/>
      <c r="D169" s="1"/>
      <c r="E169" s="1"/>
      <c r="F169" s="21"/>
      <c r="G169" s="21"/>
      <c r="H169" s="21"/>
      <c r="I169" s="1"/>
      <c r="J169" s="1"/>
      <c r="K169" s="21"/>
      <c r="L169" s="21"/>
      <c r="M169" s="21"/>
      <c r="N169" s="1"/>
      <c r="O169" s="1"/>
      <c r="P169" s="21"/>
      <c r="Q169" s="21"/>
      <c r="R169" s="21"/>
      <c r="S169" s="1"/>
      <c r="T169" s="1"/>
      <c r="U169" s="21"/>
      <c r="V169" s="21"/>
      <c r="W169" s="21"/>
      <c r="X169" s="1"/>
      <c r="Y169" s="1"/>
      <c r="Z169" s="21"/>
      <c r="AA169" s="21"/>
      <c r="AB169" s="21"/>
      <c r="AC169" s="1"/>
      <c r="AD169" s="1"/>
      <c r="AE169" s="21"/>
      <c r="AF169" s="21"/>
      <c r="AG169" s="21"/>
      <c r="AH169" s="1"/>
      <c r="AI169" s="1"/>
      <c r="AJ169" s="21"/>
      <c r="AK169" s="21"/>
      <c r="AL169" s="750"/>
      <c r="AM169" s="1"/>
      <c r="AN169" s="1"/>
      <c r="AO169" s="1"/>
      <c r="AP169" s="1"/>
      <c r="AQ169" s="1"/>
      <c r="AR169" s="297"/>
      <c r="AS169" s="1"/>
      <c r="AT169" s="1"/>
      <c r="AU169" s="1"/>
      <c r="AV169" s="1"/>
      <c r="AW169" s="1"/>
      <c r="AX169" s="297"/>
      <c r="AY169" s="1"/>
      <c r="AZ169" s="1"/>
      <c r="BA169" s="1"/>
      <c r="BB169" s="1"/>
      <c r="BC169" s="1"/>
      <c r="BD169" s="297"/>
      <c r="BE169" s="1"/>
      <c r="BF169" s="1"/>
      <c r="BG169" s="1"/>
      <c r="BH169" s="1"/>
      <c r="BI169" s="1"/>
      <c r="BJ169" s="297"/>
      <c r="BK169" s="1"/>
      <c r="BL169" s="1"/>
      <c r="BM169" s="1"/>
      <c r="BN169" s="1"/>
      <c r="BO169" s="1"/>
      <c r="BP169" s="297"/>
      <c r="BQ169" s="1"/>
      <c r="BR169" s="1"/>
      <c r="BS169" s="1"/>
      <c r="BT169" s="1"/>
      <c r="BU169" s="1"/>
      <c r="BV169" s="297"/>
      <c r="BW169" s="1"/>
      <c r="BX169" s="1"/>
      <c r="BY169" s="1"/>
      <c r="BZ169" s="1"/>
      <c r="CA169" s="298"/>
      <c r="CB169" s="394"/>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394"/>
      <c r="DC169" s="119"/>
      <c r="DD169" s="119"/>
      <c r="DE169" s="119"/>
      <c r="DF169" s="119"/>
      <c r="DG169" s="119"/>
      <c r="DH169" s="119"/>
      <c r="DI169" s="119"/>
      <c r="DJ169" s="119"/>
      <c r="DK169" s="119"/>
      <c r="DL169" s="119"/>
      <c r="DM169" s="119"/>
      <c r="DN169" s="119"/>
      <c r="DO169" s="119"/>
      <c r="DP169" s="119"/>
      <c r="DQ169" s="119"/>
      <c r="DR169" s="119"/>
      <c r="DS169" s="119"/>
      <c r="DT169" s="119"/>
      <c r="DU169" s="119"/>
      <c r="DV169" s="119"/>
      <c r="DW169" s="119"/>
      <c r="DX169" s="119"/>
      <c r="DY169" s="119"/>
      <c r="DZ169" s="119"/>
      <c r="EA169" s="119"/>
      <c r="EB169" s="136"/>
      <c r="EC169" s="119"/>
      <c r="ED169" s="119"/>
      <c r="EE169" s="119"/>
      <c r="EF169" s="119"/>
      <c r="EG169" s="119"/>
      <c r="EH169" s="119"/>
      <c r="EI169" s="119"/>
      <c r="EJ169" s="119"/>
      <c r="EK169" s="119"/>
      <c r="EL169" s="119"/>
      <c r="EM169" s="119"/>
      <c r="EN169" s="119"/>
      <c r="EO169" s="119"/>
      <c r="EP169" s="119"/>
      <c r="EQ169" s="119"/>
      <c r="ER169" s="119"/>
      <c r="ES169" s="119"/>
      <c r="ET169" s="119"/>
      <c r="EU169" s="119"/>
      <c r="EV169" s="119"/>
      <c r="EW169" s="119"/>
      <c r="EX169" s="119"/>
      <c r="EY169" s="119"/>
      <c r="EZ169" s="119"/>
      <c r="FA169" s="119"/>
      <c r="FB169" s="136"/>
      <c r="FC169" s="119"/>
      <c r="FD169" s="119"/>
      <c r="FE169" s="119"/>
      <c r="FF169" s="119"/>
      <c r="FG169" s="119"/>
      <c r="FH169" s="119"/>
      <c r="FI169" s="119"/>
      <c r="FJ169" s="119"/>
      <c r="FK169" s="119"/>
      <c r="FL169" s="119"/>
      <c r="FM169" s="119"/>
      <c r="FN169" s="119"/>
      <c r="FO169" s="119"/>
      <c r="FP169" s="119"/>
      <c r="FQ169" s="119"/>
      <c r="FR169" s="119"/>
      <c r="FS169" s="119"/>
      <c r="FT169" s="119"/>
      <c r="FU169" s="119"/>
      <c r="FV169" s="119"/>
      <c r="FW169" s="119"/>
      <c r="FX169" s="119"/>
      <c r="FY169" s="119"/>
      <c r="FZ169" s="119"/>
      <c r="GA169" s="119"/>
      <c r="GB169" s="136"/>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394"/>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394"/>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394"/>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394"/>
      <c r="JZ169" s="1"/>
      <c r="KA169" s="1"/>
      <c r="KB169" s="1"/>
      <c r="KC169" s="1"/>
      <c r="KD169" s="1"/>
      <c r="KE169" s="1"/>
      <c r="KF169" s="1"/>
      <c r="KG169" s="1"/>
      <c r="KH169" s="1"/>
      <c r="KI169" s="1"/>
      <c r="KJ169" s="1"/>
      <c r="KK169" s="1"/>
      <c r="KL169" s="1"/>
      <c r="KM169" s="1"/>
      <c r="KN169" s="1"/>
      <c r="KO169" s="1"/>
      <c r="KP169" s="1"/>
      <c r="KQ169" s="1"/>
      <c r="KR169" s="1"/>
      <c r="KS169" s="914"/>
      <c r="KT169" s="914"/>
      <c r="KU169" s="914"/>
      <c r="KV169" s="914"/>
      <c r="KW169" s="914"/>
      <c r="KX169" s="913"/>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394"/>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914"/>
      <c r="PM169" s="914"/>
      <c r="PN169" s="914"/>
      <c r="PO169" s="914"/>
      <c r="PP169" s="914"/>
      <c r="PQ169" s="913"/>
      <c r="PR169" s="1"/>
      <c r="PS169" s="1"/>
      <c r="PT169" s="1"/>
      <c r="PU169" s="1"/>
      <c r="PV169" s="1"/>
      <c r="PW169" s="1"/>
      <c r="PX169" s="1"/>
      <c r="PY169" s="1"/>
      <c r="PZ169" s="1"/>
      <c r="QA169" s="1"/>
      <c r="QB169" s="1"/>
      <c r="QC169" s="1"/>
      <c r="QD169" s="1"/>
      <c r="QE169" s="1"/>
      <c r="QF169" s="394"/>
      <c r="QG169" s="835"/>
      <c r="QH169" s="835"/>
      <c r="QI169" s="835"/>
      <c r="QJ169" s="835"/>
      <c r="QK169" s="835"/>
      <c r="QL169" s="835"/>
      <c r="QM169" s="835"/>
      <c r="QN169" s="835"/>
      <c r="QO169" s="835"/>
      <c r="QP169" s="835"/>
      <c r="QQ169" s="835"/>
      <c r="QR169" s="835"/>
      <c r="QS169" s="835"/>
      <c r="QT169" s="835"/>
      <c r="QU169" s="835"/>
      <c r="QV169" s="835"/>
      <c r="QW169" s="835"/>
      <c r="QX169" s="835"/>
      <c r="QY169" s="835"/>
      <c r="QZ169" s="835"/>
      <c r="RA169" s="394"/>
      <c r="RB169" s="1"/>
      <c r="RC169" s="1"/>
      <c r="RD169" s="1"/>
      <c r="RE169" s="1"/>
      <c r="RF169" s="1"/>
      <c r="RG169" s="1"/>
      <c r="RH169" s="1"/>
      <c r="RI169" s="1"/>
      <c r="RJ169" s="1"/>
      <c r="RK169" s="1"/>
      <c r="RL169" s="1"/>
      <c r="RM169" s="1"/>
      <c r="RN169" s="1"/>
      <c r="RO169" s="1"/>
      <c r="RP169" s="1"/>
      <c r="RQ169" s="1"/>
      <c r="RR169" s="1"/>
      <c r="RS169" s="1"/>
      <c r="RT169" s="1"/>
      <c r="RU169" s="1"/>
      <c r="RV169" s="394"/>
      <c r="RW169" s="1"/>
      <c r="RX169" s="1"/>
      <c r="RY169" s="1"/>
      <c r="RZ169" s="1"/>
      <c r="SA169" s="1"/>
      <c r="SB169" s="1"/>
      <c r="SC169" s="1"/>
      <c r="SD169" s="1"/>
      <c r="SE169" s="1"/>
      <c r="SF169" s="1"/>
      <c r="SG169" s="1"/>
      <c r="SH169" s="1"/>
      <c r="SI169" s="1"/>
      <c r="SJ169" s="1"/>
      <c r="SK169" s="1"/>
      <c r="SL169" s="1"/>
      <c r="SM169" s="1"/>
      <c r="SN169" s="1"/>
      <c r="SO169" s="1"/>
      <c r="SP169" s="1"/>
      <c r="SQ169" s="394"/>
      <c r="SR169" s="1"/>
      <c r="SS169" s="1"/>
      <c r="ST169" s="1"/>
      <c r="SU169" s="1"/>
      <c r="SV169" s="1"/>
      <c r="SW169" s="1"/>
      <c r="SX169" s="1"/>
      <c r="SY169" s="1"/>
      <c r="SZ169" s="1"/>
      <c r="TA169" s="1"/>
      <c r="TB169" s="1"/>
      <c r="TC169" s="1"/>
      <c r="TD169" s="1"/>
      <c r="TE169" s="1"/>
      <c r="TF169" s="1"/>
      <c r="TG169" s="1"/>
      <c r="TH169" s="1"/>
      <c r="TI169" s="1"/>
      <c r="TJ169" s="1"/>
      <c r="TK169" s="1"/>
      <c r="TL169" s="394"/>
      <c r="TM169" s="1"/>
      <c r="TN169" s="1"/>
      <c r="TO169" s="1"/>
      <c r="TP169" s="1"/>
      <c r="TQ169" s="394"/>
      <c r="TR169" s="1"/>
      <c r="TS169" s="1"/>
      <c r="TT169" s="1"/>
      <c r="TV169" s="394"/>
      <c r="UA169" s="394"/>
      <c r="UF169" s="394"/>
      <c r="UK169" s="394"/>
      <c r="UP169" s="394"/>
      <c r="UU169" s="394"/>
      <c r="UZ169" s="394"/>
      <c r="VE169" s="394"/>
      <c r="VJ169" s="394"/>
      <c r="VO169" s="394"/>
      <c r="VT169" s="394"/>
      <c r="VY169" s="394"/>
      <c r="WD169" s="394"/>
      <c r="WI169" s="394"/>
      <c r="XL169" s="3"/>
      <c r="XM169" s="394"/>
      <c r="ZA169" s="394"/>
      <c r="AAK169" s="394"/>
      <c r="AAW169" s="394"/>
      <c r="ABL169" s="913"/>
      <c r="ABT169" s="913"/>
      <c r="ACF169" s="913"/>
      <c r="ACZ169" s="913"/>
      <c r="ADO169" s="914"/>
      <c r="ADP169" s="914"/>
      <c r="ADQ169" s="913"/>
      <c r="ADR169" s="913"/>
      <c r="ADS169" s="913"/>
      <c r="ADT169" s="913"/>
      <c r="AEH169" s="914"/>
      <c r="AEI169" s="914"/>
      <c r="AEJ169" s="913"/>
      <c r="AEK169" s="913"/>
      <c r="AEL169" s="913"/>
      <c r="AEM169" s="913"/>
      <c r="AEN169" s="913"/>
      <c r="AEQ169" s="3"/>
      <c r="AER169" s="3"/>
      <c r="AFS169" s="873"/>
      <c r="AFT169" s="873"/>
      <c r="AFU169" s="872"/>
      <c r="AFV169" s="872"/>
      <c r="AFW169" s="872"/>
      <c r="AFX169" s="913"/>
      <c r="AGG169" s="914"/>
      <c r="AGH169" s="914"/>
      <c r="AGI169" s="914"/>
      <c r="AGJ169" s="914"/>
      <c r="AGK169" s="914"/>
      <c r="AGL169" s="914"/>
      <c r="AGM169" s="913"/>
      <c r="AHB169" s="913"/>
      <c r="AHN169" s="913"/>
      <c r="AHO169" s="914"/>
      <c r="AHP169" s="914"/>
      <c r="AHQ169" s="914"/>
      <c r="AHR169" s="1155"/>
      <c r="AHS169" s="1155"/>
      <c r="AHT169" s="1051"/>
      <c r="AHZ169" s="913"/>
      <c r="AIF169" s="913"/>
      <c r="AIJ169" s="464"/>
      <c r="AIK169" s="464"/>
      <c r="AIL169" s="913"/>
      <c r="AIQ169" s="913"/>
      <c r="AIS169" s="387"/>
      <c r="AIT169" s="387"/>
      <c r="AIU169" s="387"/>
      <c r="AJI169" s="913"/>
      <c r="AJK169" s="364"/>
      <c r="AJL169" s="364"/>
      <c r="AJM169" s="364"/>
      <c r="AKA169" s="913"/>
      <c r="AKC169" s="364"/>
      <c r="AKD169" s="364"/>
      <c r="AKE169" s="364"/>
      <c r="AKS169" s="913"/>
      <c r="AKX169" s="913"/>
      <c r="ALC169" s="913"/>
      <c r="ALH169" s="913"/>
      <c r="ALM169" s="913"/>
      <c r="ALR169" s="913"/>
      <c r="ALW169" s="913"/>
      <c r="AMB169" s="913"/>
      <c r="AMG169" s="913"/>
      <c r="AML169" s="913"/>
      <c r="AMS169" s="913"/>
      <c r="AMZ169" s="913"/>
      <c r="ANG169" s="913"/>
      <c r="ANV169" s="913"/>
      <c r="AOK169" s="913"/>
      <c r="API169" s="914"/>
      <c r="APJ169" s="914"/>
      <c r="APK169" s="914"/>
      <c r="APL169" s="914"/>
      <c r="APM169" s="914"/>
      <c r="APN169" s="914"/>
      <c r="APO169" s="913"/>
      <c r="APW169" s="913"/>
      <c r="AQE169" s="913"/>
      <c r="AQM169" s="913"/>
      <c r="AQU169" s="913"/>
      <c r="ARG169" s="913"/>
      <c r="ARS169" s="913"/>
      <c r="ASU169" s="913"/>
      <c r="ATW169" s="913"/>
      <c r="AUQ169" s="913"/>
      <c r="AVK169" s="913"/>
      <c r="AWE169" s="913"/>
      <c r="AWY169" s="913"/>
      <c r="AXF169" s="913"/>
      <c r="AXM169" s="913"/>
      <c r="AXT169" s="913"/>
    </row>
    <row r="170" spans="1:1021 1026:1320" s="2" customFormat="1" ht="14.25" x14ac:dyDescent="0.2">
      <c r="A170" s="1"/>
      <c r="B170"/>
      <c r="C170" s="975"/>
      <c r="D170" s="1"/>
      <c r="E170" s="1"/>
      <c r="F170" s="21"/>
      <c r="G170" s="21"/>
      <c r="H170" s="21"/>
      <c r="I170" s="1"/>
      <c r="J170" s="1"/>
      <c r="K170" s="21"/>
      <c r="L170" s="21"/>
      <c r="M170" s="21"/>
      <c r="N170" s="1"/>
      <c r="O170" s="1"/>
      <c r="P170" s="21"/>
      <c r="Q170" s="21"/>
      <c r="R170" s="21"/>
      <c r="S170" s="1"/>
      <c r="T170" s="1"/>
      <c r="U170" s="21"/>
      <c r="V170" s="21"/>
      <c r="W170" s="21"/>
      <c r="X170" s="1"/>
      <c r="Y170" s="1"/>
      <c r="Z170" s="21"/>
      <c r="AA170" s="21"/>
      <c r="AB170" s="21"/>
      <c r="AC170" s="1"/>
      <c r="AD170" s="1"/>
      <c r="AE170" s="21"/>
      <c r="AF170" s="21"/>
      <c r="AG170" s="21"/>
      <c r="AH170" s="1"/>
      <c r="AI170" s="1"/>
      <c r="AJ170" s="21"/>
      <c r="AK170" s="21"/>
      <c r="AL170" s="750"/>
      <c r="AM170" s="1"/>
      <c r="AN170" s="1"/>
      <c r="AO170" s="1"/>
      <c r="AP170" s="1"/>
      <c r="AQ170" s="1"/>
      <c r="AR170" s="297"/>
      <c r="AS170" s="1"/>
      <c r="AT170" s="1"/>
      <c r="AU170" s="1"/>
      <c r="AV170" s="1"/>
      <c r="AW170" s="1"/>
      <c r="AX170" s="297"/>
      <c r="AY170" s="1"/>
      <c r="AZ170" s="1"/>
      <c r="BA170" s="1"/>
      <c r="BB170" s="1"/>
      <c r="BC170" s="1"/>
      <c r="BD170" s="297"/>
      <c r="BE170" s="1"/>
      <c r="BF170" s="1"/>
      <c r="BG170" s="1"/>
      <c r="BH170" s="1"/>
      <c r="BI170" s="1"/>
      <c r="BJ170" s="297"/>
      <c r="BK170" s="1"/>
      <c r="BL170" s="1"/>
      <c r="BM170" s="1"/>
      <c r="BN170" s="1"/>
      <c r="BO170" s="1"/>
      <c r="BP170" s="297"/>
      <c r="BQ170" s="1"/>
      <c r="BR170" s="1"/>
      <c r="BS170" s="1"/>
      <c r="BT170" s="1"/>
      <c r="BU170" s="1"/>
      <c r="BV170" s="297"/>
      <c r="BW170" s="1"/>
      <c r="BX170" s="1"/>
      <c r="BY170" s="1"/>
      <c r="BZ170" s="1"/>
      <c r="CA170" s="298"/>
      <c r="CB170" s="394"/>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394"/>
      <c r="DC170" s="119"/>
      <c r="DD170" s="119"/>
      <c r="DE170" s="119"/>
      <c r="DF170" s="119"/>
      <c r="DG170" s="119"/>
      <c r="DH170" s="119"/>
      <c r="DI170" s="119"/>
      <c r="DJ170" s="119"/>
      <c r="DK170" s="119"/>
      <c r="DL170" s="119"/>
      <c r="DM170" s="119"/>
      <c r="DN170" s="119"/>
      <c r="DO170" s="119"/>
      <c r="DP170" s="119"/>
      <c r="DQ170" s="119"/>
      <c r="DR170" s="119"/>
      <c r="DS170" s="119"/>
      <c r="DT170" s="119"/>
      <c r="DU170" s="119"/>
      <c r="DV170" s="119"/>
      <c r="DW170" s="119"/>
      <c r="DX170" s="119"/>
      <c r="DY170" s="119"/>
      <c r="DZ170" s="119"/>
      <c r="EA170" s="119"/>
      <c r="EB170" s="136"/>
      <c r="EC170" s="119"/>
      <c r="ED170" s="119"/>
      <c r="EE170" s="119"/>
      <c r="EF170" s="119"/>
      <c r="EG170" s="119"/>
      <c r="EH170" s="119"/>
      <c r="EI170" s="119"/>
      <c r="EJ170" s="119"/>
      <c r="EK170" s="119"/>
      <c r="EL170" s="119"/>
      <c r="EM170" s="119"/>
      <c r="EN170" s="119"/>
      <c r="EO170" s="119"/>
      <c r="EP170" s="119"/>
      <c r="EQ170" s="119"/>
      <c r="ER170" s="119"/>
      <c r="ES170" s="119"/>
      <c r="ET170" s="119"/>
      <c r="EU170" s="119"/>
      <c r="EV170" s="119"/>
      <c r="EW170" s="119"/>
      <c r="EX170" s="119"/>
      <c r="EY170" s="119"/>
      <c r="EZ170" s="119"/>
      <c r="FA170" s="119"/>
      <c r="FB170" s="136"/>
      <c r="FC170" s="119"/>
      <c r="FD170" s="119"/>
      <c r="FE170" s="119"/>
      <c r="FF170" s="119"/>
      <c r="FG170" s="119"/>
      <c r="FH170" s="119"/>
      <c r="FI170" s="119"/>
      <c r="FJ170" s="119"/>
      <c r="FK170" s="119"/>
      <c r="FL170" s="119"/>
      <c r="FM170" s="119"/>
      <c r="FN170" s="119"/>
      <c r="FO170" s="119"/>
      <c r="FP170" s="119"/>
      <c r="FQ170" s="119"/>
      <c r="FR170" s="119"/>
      <c r="FS170" s="119"/>
      <c r="FT170" s="119"/>
      <c r="FU170" s="119"/>
      <c r="FV170" s="119"/>
      <c r="FW170" s="119"/>
      <c r="FX170" s="119"/>
      <c r="FY170" s="119"/>
      <c r="FZ170" s="119"/>
      <c r="GA170" s="119"/>
      <c r="GB170" s="136"/>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394"/>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394"/>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394"/>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394"/>
      <c r="JZ170" s="1"/>
      <c r="KA170" s="1"/>
      <c r="KB170" s="1"/>
      <c r="KC170" s="1"/>
      <c r="KD170" s="1"/>
      <c r="KE170" s="1"/>
      <c r="KF170" s="1"/>
      <c r="KG170" s="1"/>
      <c r="KH170" s="1"/>
      <c r="KI170" s="1"/>
      <c r="KJ170" s="1"/>
      <c r="KK170" s="1"/>
      <c r="KL170" s="1"/>
      <c r="KM170" s="1"/>
      <c r="KN170" s="1"/>
      <c r="KO170" s="1"/>
      <c r="KP170" s="1"/>
      <c r="KQ170" s="1"/>
      <c r="KR170" s="1"/>
      <c r="KS170" s="914"/>
      <c r="KT170" s="914"/>
      <c r="KU170" s="914"/>
      <c r="KV170" s="914"/>
      <c r="KW170" s="914"/>
      <c r="KX170" s="913"/>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394"/>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914"/>
      <c r="PM170" s="914"/>
      <c r="PN170" s="914"/>
      <c r="PO170" s="914"/>
      <c r="PP170" s="914"/>
      <c r="PQ170" s="913"/>
      <c r="PR170" s="1"/>
      <c r="PS170" s="1"/>
      <c r="PT170" s="1"/>
      <c r="PU170" s="1"/>
      <c r="PV170" s="1"/>
      <c r="PW170" s="1"/>
      <c r="PX170" s="1"/>
      <c r="PY170" s="1"/>
      <c r="PZ170" s="1"/>
      <c r="QA170" s="1"/>
      <c r="QB170" s="1"/>
      <c r="QC170" s="1"/>
      <c r="QD170" s="1"/>
      <c r="QE170" s="1"/>
      <c r="QF170" s="394"/>
      <c r="QG170" s="835"/>
      <c r="QH170" s="835"/>
      <c r="QI170" s="835"/>
      <c r="QJ170" s="835"/>
      <c r="QK170" s="835"/>
      <c r="QL170" s="835"/>
      <c r="QM170" s="835"/>
      <c r="QN170" s="835"/>
      <c r="QO170" s="835"/>
      <c r="QP170" s="835"/>
      <c r="QQ170" s="835"/>
      <c r="QR170" s="835"/>
      <c r="QS170" s="835"/>
      <c r="QT170" s="835"/>
      <c r="QU170" s="835"/>
      <c r="QV170" s="835"/>
      <c r="QW170" s="835"/>
      <c r="QX170" s="835"/>
      <c r="QY170" s="835"/>
      <c r="QZ170" s="835"/>
      <c r="RA170" s="394"/>
      <c r="RB170" s="1"/>
      <c r="RC170" s="1"/>
      <c r="RD170" s="1"/>
      <c r="RE170" s="1"/>
      <c r="RF170" s="1"/>
      <c r="RG170" s="1"/>
      <c r="RH170" s="1"/>
      <c r="RI170" s="1"/>
      <c r="RJ170" s="1"/>
      <c r="RK170" s="1"/>
      <c r="RL170" s="1"/>
      <c r="RM170" s="1"/>
      <c r="RN170" s="1"/>
      <c r="RO170" s="1"/>
      <c r="RP170" s="1"/>
      <c r="RQ170" s="1"/>
      <c r="RR170" s="1"/>
      <c r="RS170" s="1"/>
      <c r="RT170" s="1"/>
      <c r="RU170" s="1"/>
      <c r="RV170" s="394"/>
      <c r="RW170" s="1"/>
      <c r="RX170" s="1"/>
      <c r="RY170" s="1"/>
      <c r="RZ170" s="1"/>
      <c r="SA170" s="1"/>
      <c r="SB170" s="1"/>
      <c r="SC170" s="1"/>
      <c r="SD170" s="1"/>
      <c r="SE170" s="1"/>
      <c r="SF170" s="1"/>
      <c r="SG170" s="1"/>
      <c r="SH170" s="1"/>
      <c r="SI170" s="1"/>
      <c r="SJ170" s="1"/>
      <c r="SK170" s="1"/>
      <c r="SL170" s="1"/>
      <c r="SM170" s="1"/>
      <c r="SN170" s="1"/>
      <c r="SO170" s="1"/>
      <c r="SP170" s="1"/>
      <c r="SQ170" s="394"/>
      <c r="SR170" s="1"/>
      <c r="SS170" s="1"/>
      <c r="ST170" s="1"/>
      <c r="SU170" s="1"/>
      <c r="SV170" s="1"/>
      <c r="SW170" s="1"/>
      <c r="SX170" s="1"/>
      <c r="SY170" s="1"/>
      <c r="SZ170" s="1"/>
      <c r="TA170" s="1"/>
      <c r="TB170" s="1"/>
      <c r="TC170" s="1"/>
      <c r="TD170" s="1"/>
      <c r="TE170" s="1"/>
      <c r="TF170" s="1"/>
      <c r="TG170" s="1"/>
      <c r="TH170" s="1"/>
      <c r="TI170" s="1"/>
      <c r="TJ170" s="1"/>
      <c r="TK170" s="1"/>
      <c r="TL170" s="394"/>
      <c r="TM170" s="1"/>
      <c r="TN170" s="1"/>
      <c r="TO170" s="1"/>
      <c r="TP170" s="1"/>
      <c r="TQ170" s="394"/>
      <c r="TR170" s="1"/>
      <c r="TS170" s="1"/>
      <c r="TT170" s="1"/>
      <c r="TV170" s="394"/>
      <c r="UA170" s="394"/>
      <c r="UF170" s="394"/>
      <c r="UK170" s="394"/>
      <c r="UP170" s="394"/>
      <c r="UU170" s="394"/>
      <c r="UZ170" s="394"/>
      <c r="VE170" s="394"/>
      <c r="VJ170" s="394"/>
      <c r="VO170" s="394"/>
      <c r="VT170" s="394"/>
      <c r="VY170" s="394"/>
      <c r="WD170" s="394"/>
      <c r="WI170" s="394"/>
      <c r="XL170" s="3"/>
      <c r="XM170" s="394"/>
      <c r="ZA170" s="394"/>
      <c r="AAK170" s="394"/>
      <c r="AAW170" s="394"/>
      <c r="ABL170" s="913"/>
      <c r="ABT170" s="913"/>
      <c r="ACF170" s="913"/>
      <c r="ACZ170" s="913"/>
      <c r="ADO170" s="914"/>
      <c r="ADP170" s="914"/>
      <c r="ADQ170" s="913"/>
      <c r="ADR170" s="913"/>
      <c r="ADS170" s="913"/>
      <c r="ADT170" s="913"/>
      <c r="AEH170" s="914"/>
      <c r="AEI170" s="914"/>
      <c r="AEJ170" s="913"/>
      <c r="AEK170" s="913"/>
      <c r="AEL170" s="913"/>
      <c r="AEM170" s="913"/>
      <c r="AEN170" s="913"/>
      <c r="AEQ170" s="3"/>
      <c r="AER170" s="3"/>
      <c r="AFS170" s="873"/>
      <c r="AFT170" s="873"/>
      <c r="AFU170" s="872"/>
      <c r="AFV170" s="872"/>
      <c r="AFW170" s="872"/>
      <c r="AFX170" s="913"/>
      <c r="AGG170" s="914"/>
      <c r="AGH170" s="914"/>
      <c r="AGI170" s="914"/>
      <c r="AGJ170" s="914"/>
      <c r="AGK170" s="914"/>
      <c r="AGL170" s="914"/>
      <c r="AGM170" s="913"/>
      <c r="AHB170" s="913"/>
      <c r="AHN170" s="913"/>
      <c r="AHO170" s="914"/>
      <c r="AHP170" s="914"/>
      <c r="AHQ170" s="914"/>
      <c r="AHR170" s="1155"/>
      <c r="AHS170" s="1155"/>
      <c r="AHT170" s="1051"/>
      <c r="AHZ170" s="913"/>
      <c r="AIF170" s="913"/>
      <c r="AIJ170" s="464"/>
      <c r="AIK170" s="464"/>
      <c r="AIL170" s="913"/>
      <c r="AIQ170" s="913"/>
      <c r="AIS170" s="387"/>
      <c r="AIT170" s="387"/>
      <c r="AIU170" s="387"/>
      <c r="AJI170" s="913"/>
      <c r="AJK170" s="364"/>
      <c r="AJL170" s="364"/>
      <c r="AJM170" s="364"/>
      <c r="AKA170" s="913"/>
      <c r="AKC170" s="364"/>
      <c r="AKD170" s="364"/>
      <c r="AKE170" s="364"/>
      <c r="AKS170" s="913"/>
      <c r="AKX170" s="913"/>
      <c r="ALC170" s="913"/>
      <c r="ALH170" s="913"/>
      <c r="ALM170" s="913"/>
      <c r="ALR170" s="913"/>
      <c r="ALW170" s="913"/>
      <c r="AMB170" s="913"/>
      <c r="AMG170" s="913"/>
      <c r="AML170" s="913"/>
      <c r="AMS170" s="913"/>
      <c r="AMZ170" s="913"/>
      <c r="ANG170" s="913"/>
      <c r="ANV170" s="913"/>
      <c r="AOK170" s="913"/>
      <c r="API170" s="914"/>
      <c r="APJ170" s="914"/>
      <c r="APK170" s="914"/>
      <c r="APL170" s="914"/>
      <c r="APM170" s="914"/>
      <c r="APN170" s="914"/>
      <c r="APO170" s="913"/>
      <c r="APW170" s="913"/>
      <c r="AQE170" s="913"/>
      <c r="AQM170" s="913"/>
      <c r="AQU170" s="913"/>
      <c r="ARG170" s="913"/>
      <c r="ARS170" s="913"/>
      <c r="ASU170" s="913"/>
      <c r="ATW170" s="913"/>
      <c r="AUQ170" s="913"/>
      <c r="AVK170" s="913"/>
      <c r="AWE170" s="913"/>
      <c r="AWY170" s="913"/>
      <c r="AXF170" s="913"/>
      <c r="AXM170" s="913"/>
      <c r="AXT170" s="913"/>
    </row>
    <row r="171" spans="1:1021 1026:1320" s="2" customFormat="1" ht="14.25" x14ac:dyDescent="0.2">
      <c r="A171" s="1"/>
      <c r="B171"/>
      <c r="C171" s="975"/>
      <c r="D171" s="1"/>
      <c r="E171" s="1"/>
      <c r="F171" s="21"/>
      <c r="G171" s="21"/>
      <c r="H171" s="21"/>
      <c r="I171" s="1"/>
      <c r="J171" s="1"/>
      <c r="K171" s="21"/>
      <c r="L171" s="21"/>
      <c r="M171" s="21"/>
      <c r="N171" s="1"/>
      <c r="O171" s="1"/>
      <c r="P171" s="21"/>
      <c r="Q171" s="21"/>
      <c r="R171" s="21"/>
      <c r="S171" s="1"/>
      <c r="T171" s="1"/>
      <c r="U171" s="21"/>
      <c r="V171" s="21"/>
      <c r="W171" s="21"/>
      <c r="X171" s="1"/>
      <c r="Y171" s="1"/>
      <c r="Z171" s="21"/>
      <c r="AA171" s="21"/>
      <c r="AB171" s="21"/>
      <c r="AC171" s="1"/>
      <c r="AD171" s="1"/>
      <c r="AE171" s="21"/>
      <c r="AF171" s="21"/>
      <c r="AG171" s="21"/>
      <c r="AH171" s="1"/>
      <c r="AI171" s="1"/>
      <c r="AJ171" s="21"/>
      <c r="AK171" s="21"/>
      <c r="AL171" s="750"/>
      <c r="AM171" s="1"/>
      <c r="AN171" s="1"/>
      <c r="AO171" s="1"/>
      <c r="AP171" s="1"/>
      <c r="AQ171" s="1"/>
      <c r="AR171" s="297"/>
      <c r="AS171" s="1"/>
      <c r="AT171" s="1"/>
      <c r="AU171" s="1"/>
      <c r="AV171" s="1"/>
      <c r="AW171" s="1"/>
      <c r="AX171" s="297"/>
      <c r="AY171" s="1"/>
      <c r="AZ171" s="1"/>
      <c r="BA171" s="1"/>
      <c r="BB171" s="1"/>
      <c r="BC171" s="1"/>
      <c r="BD171" s="297"/>
      <c r="BE171" s="1"/>
      <c r="BF171" s="1"/>
      <c r="BG171" s="1"/>
      <c r="BH171" s="1"/>
      <c r="BI171" s="1"/>
      <c r="BJ171" s="297"/>
      <c r="BK171" s="1"/>
      <c r="BL171" s="1"/>
      <c r="BM171" s="1"/>
      <c r="BN171" s="1"/>
      <c r="BO171" s="1"/>
      <c r="BP171" s="297"/>
      <c r="BQ171" s="1"/>
      <c r="BR171" s="1"/>
      <c r="BS171" s="1"/>
      <c r="BT171" s="1"/>
      <c r="BU171" s="1"/>
      <c r="BV171" s="297"/>
      <c r="BW171" s="1"/>
      <c r="BX171" s="1"/>
      <c r="BY171" s="1"/>
      <c r="BZ171" s="1"/>
      <c r="CA171" s="298"/>
      <c r="CB171" s="394"/>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394"/>
      <c r="DC171" s="119"/>
      <c r="DD171" s="119"/>
      <c r="DE171" s="119"/>
      <c r="DF171" s="119"/>
      <c r="DG171" s="119"/>
      <c r="DH171" s="119"/>
      <c r="DI171" s="119"/>
      <c r="DJ171" s="119"/>
      <c r="DK171" s="119"/>
      <c r="DL171" s="119"/>
      <c r="DM171" s="119"/>
      <c r="DN171" s="119"/>
      <c r="DO171" s="119"/>
      <c r="DP171" s="119"/>
      <c r="DQ171" s="119"/>
      <c r="DR171" s="119"/>
      <c r="DS171" s="119"/>
      <c r="DT171" s="119"/>
      <c r="DU171" s="119"/>
      <c r="DV171" s="119"/>
      <c r="DW171" s="119"/>
      <c r="DX171" s="119"/>
      <c r="DY171" s="119"/>
      <c r="DZ171" s="119"/>
      <c r="EA171" s="119"/>
      <c r="EB171" s="136"/>
      <c r="EC171" s="119"/>
      <c r="ED171" s="119"/>
      <c r="EE171" s="119"/>
      <c r="EF171" s="119"/>
      <c r="EG171" s="119"/>
      <c r="EH171" s="119"/>
      <c r="EI171" s="119"/>
      <c r="EJ171" s="119"/>
      <c r="EK171" s="119"/>
      <c r="EL171" s="119"/>
      <c r="EM171" s="119"/>
      <c r="EN171" s="119"/>
      <c r="EO171" s="119"/>
      <c r="EP171" s="119"/>
      <c r="EQ171" s="119"/>
      <c r="ER171" s="119"/>
      <c r="ES171" s="119"/>
      <c r="ET171" s="119"/>
      <c r="EU171" s="119"/>
      <c r="EV171" s="119"/>
      <c r="EW171" s="119"/>
      <c r="EX171" s="119"/>
      <c r="EY171" s="119"/>
      <c r="EZ171" s="119"/>
      <c r="FA171" s="119"/>
      <c r="FB171" s="136"/>
      <c r="FC171" s="119"/>
      <c r="FD171" s="119"/>
      <c r="FE171" s="119"/>
      <c r="FF171" s="119"/>
      <c r="FG171" s="119"/>
      <c r="FH171" s="119"/>
      <c r="FI171" s="119"/>
      <c r="FJ171" s="119"/>
      <c r="FK171" s="119"/>
      <c r="FL171" s="119"/>
      <c r="FM171" s="119"/>
      <c r="FN171" s="119"/>
      <c r="FO171" s="119"/>
      <c r="FP171" s="119"/>
      <c r="FQ171" s="119"/>
      <c r="FR171" s="119"/>
      <c r="FS171" s="119"/>
      <c r="FT171" s="119"/>
      <c r="FU171" s="119"/>
      <c r="FV171" s="119"/>
      <c r="FW171" s="119"/>
      <c r="FX171" s="119"/>
      <c r="FY171" s="119"/>
      <c r="FZ171" s="119"/>
      <c r="GA171" s="119"/>
      <c r="GB171" s="136"/>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394"/>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394"/>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394"/>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394"/>
      <c r="JZ171" s="1"/>
      <c r="KA171" s="1"/>
      <c r="KB171" s="1"/>
      <c r="KC171" s="1"/>
      <c r="KD171" s="1"/>
      <c r="KE171" s="1"/>
      <c r="KF171" s="1"/>
      <c r="KG171" s="1"/>
      <c r="KH171" s="1"/>
      <c r="KI171" s="1"/>
      <c r="KJ171" s="1"/>
      <c r="KK171" s="1"/>
      <c r="KL171" s="1"/>
      <c r="KM171" s="1"/>
      <c r="KN171" s="1"/>
      <c r="KO171" s="1"/>
      <c r="KP171" s="1"/>
      <c r="KQ171" s="1"/>
      <c r="KR171" s="1"/>
      <c r="KS171" s="914"/>
      <c r="KT171" s="914"/>
      <c r="KU171" s="914"/>
      <c r="KV171" s="914"/>
      <c r="KW171" s="914"/>
      <c r="KX171" s="913"/>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394"/>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914"/>
      <c r="PM171" s="914"/>
      <c r="PN171" s="914"/>
      <c r="PO171" s="914"/>
      <c r="PP171" s="914"/>
      <c r="PQ171" s="913"/>
      <c r="PR171" s="1"/>
      <c r="PS171" s="1"/>
      <c r="PT171" s="1"/>
      <c r="PU171" s="1"/>
      <c r="PV171" s="1"/>
      <c r="PW171" s="1"/>
      <c r="PX171" s="1"/>
      <c r="PY171" s="1"/>
      <c r="PZ171" s="1"/>
      <c r="QA171" s="1"/>
      <c r="QB171" s="1"/>
      <c r="QC171" s="1"/>
      <c r="QD171" s="1"/>
      <c r="QE171" s="1"/>
      <c r="QF171" s="394"/>
      <c r="QG171" s="835"/>
      <c r="QH171" s="835"/>
      <c r="QI171" s="835"/>
      <c r="QJ171" s="835"/>
      <c r="QK171" s="835"/>
      <c r="QL171" s="835"/>
      <c r="QM171" s="835"/>
      <c r="QN171" s="835"/>
      <c r="QO171" s="835"/>
      <c r="QP171" s="835"/>
      <c r="QQ171" s="835"/>
      <c r="QR171" s="835"/>
      <c r="QS171" s="835"/>
      <c r="QT171" s="835"/>
      <c r="QU171" s="835"/>
      <c r="QV171" s="835"/>
      <c r="QW171" s="835"/>
      <c r="QX171" s="835"/>
      <c r="QY171" s="835"/>
      <c r="QZ171" s="835"/>
      <c r="RA171" s="394"/>
      <c r="RB171" s="1"/>
      <c r="RC171" s="1"/>
      <c r="RD171" s="1"/>
      <c r="RE171" s="1"/>
      <c r="RF171" s="1"/>
      <c r="RG171" s="1"/>
      <c r="RH171" s="1"/>
      <c r="RI171" s="1"/>
      <c r="RJ171" s="1"/>
      <c r="RK171" s="1"/>
      <c r="RL171" s="1"/>
      <c r="RM171" s="1"/>
      <c r="RN171" s="1"/>
      <c r="RO171" s="1"/>
      <c r="RP171" s="1"/>
      <c r="RQ171" s="1"/>
      <c r="RR171" s="1"/>
      <c r="RS171" s="1"/>
      <c r="RT171" s="1"/>
      <c r="RU171" s="1"/>
      <c r="RV171" s="394"/>
      <c r="RW171" s="1"/>
      <c r="RX171" s="1"/>
      <c r="RY171" s="1"/>
      <c r="RZ171" s="1"/>
      <c r="SA171" s="1"/>
      <c r="SB171" s="1"/>
      <c r="SC171" s="1"/>
      <c r="SD171" s="1"/>
      <c r="SE171" s="1"/>
      <c r="SF171" s="1"/>
      <c r="SG171" s="1"/>
      <c r="SH171" s="1"/>
      <c r="SI171" s="1"/>
      <c r="SJ171" s="1"/>
      <c r="SK171" s="1"/>
      <c r="SL171" s="1"/>
      <c r="SM171" s="1"/>
      <c r="SN171" s="1"/>
      <c r="SO171" s="1"/>
      <c r="SP171" s="1"/>
      <c r="SQ171" s="394"/>
      <c r="SR171" s="1"/>
      <c r="SS171" s="1"/>
      <c r="ST171" s="1"/>
      <c r="SU171" s="1"/>
      <c r="SV171" s="1"/>
      <c r="SW171" s="1"/>
      <c r="SX171" s="1"/>
      <c r="SY171" s="1"/>
      <c r="SZ171" s="1"/>
      <c r="TA171" s="1"/>
      <c r="TB171" s="1"/>
      <c r="TC171" s="1"/>
      <c r="TD171" s="1"/>
      <c r="TE171" s="1"/>
      <c r="TF171" s="1"/>
      <c r="TG171" s="1"/>
      <c r="TH171" s="1"/>
      <c r="TI171" s="1"/>
      <c r="TJ171" s="1"/>
      <c r="TK171" s="1"/>
      <c r="TL171" s="394"/>
      <c r="TM171" s="1"/>
      <c r="TN171" s="1"/>
      <c r="TO171" s="1"/>
      <c r="TP171" s="1"/>
      <c r="TQ171" s="394"/>
      <c r="TR171" s="1"/>
      <c r="TS171" s="1"/>
      <c r="TT171" s="1"/>
      <c r="TV171" s="394"/>
      <c r="UA171" s="394"/>
      <c r="UF171" s="394"/>
      <c r="UK171" s="394"/>
      <c r="UP171" s="394"/>
      <c r="UU171" s="394"/>
      <c r="UZ171" s="394"/>
      <c r="VE171" s="394"/>
      <c r="VJ171" s="394"/>
      <c r="VO171" s="394"/>
      <c r="VT171" s="394"/>
      <c r="VY171" s="394"/>
      <c r="WD171" s="394"/>
      <c r="WI171" s="394"/>
      <c r="XL171" s="3"/>
      <c r="XM171" s="394"/>
      <c r="ZA171" s="394"/>
      <c r="AAK171" s="394"/>
      <c r="AAW171" s="394"/>
      <c r="ABL171" s="913"/>
      <c r="ABT171" s="913"/>
      <c r="ACF171" s="913"/>
      <c r="ACZ171" s="913"/>
      <c r="ADO171" s="914"/>
      <c r="ADP171" s="914"/>
      <c r="ADQ171" s="913"/>
      <c r="ADR171" s="913"/>
      <c r="ADS171" s="913"/>
      <c r="ADT171" s="913"/>
      <c r="AEH171" s="914"/>
      <c r="AEI171" s="914"/>
      <c r="AEJ171" s="913"/>
      <c r="AEK171" s="913"/>
      <c r="AEL171" s="913"/>
      <c r="AEM171" s="913"/>
      <c r="AEN171" s="913"/>
      <c r="AEQ171" s="3"/>
      <c r="AER171" s="3"/>
      <c r="AFS171" s="873"/>
      <c r="AFT171" s="873"/>
      <c r="AFU171" s="872"/>
      <c r="AFV171" s="872"/>
      <c r="AFW171" s="872"/>
      <c r="AFX171" s="913"/>
      <c r="AGG171" s="914"/>
      <c r="AGH171" s="914"/>
      <c r="AGI171" s="914"/>
      <c r="AGJ171" s="914"/>
      <c r="AGK171" s="914"/>
      <c r="AGL171" s="914"/>
      <c r="AGM171" s="913"/>
      <c r="AHB171" s="913"/>
      <c r="AHN171" s="913"/>
      <c r="AHO171" s="914"/>
      <c r="AHP171" s="914"/>
      <c r="AHQ171" s="914"/>
      <c r="AHR171" s="1155"/>
      <c r="AHS171" s="1155"/>
      <c r="AHT171" s="1051"/>
      <c r="AHZ171" s="913"/>
      <c r="AIF171" s="913"/>
      <c r="AIJ171" s="464"/>
      <c r="AIK171" s="464"/>
      <c r="AIL171" s="913"/>
      <c r="AIQ171" s="913"/>
      <c r="AIS171" s="387"/>
      <c r="AIT171" s="387"/>
      <c r="AIU171" s="387"/>
      <c r="AJI171" s="913"/>
      <c r="AJK171" s="364"/>
      <c r="AJL171" s="364"/>
      <c r="AJM171" s="364"/>
      <c r="AKA171" s="913"/>
      <c r="AKC171" s="364"/>
      <c r="AKD171" s="364"/>
      <c r="AKE171" s="364"/>
      <c r="AKS171" s="913"/>
      <c r="AKX171" s="913"/>
      <c r="ALC171" s="913"/>
      <c r="ALH171" s="913"/>
      <c r="ALM171" s="913"/>
      <c r="ALR171" s="913"/>
      <c r="ALW171" s="913"/>
      <c r="AMB171" s="913"/>
      <c r="AMG171" s="913"/>
      <c r="AML171" s="913"/>
      <c r="AMS171" s="913"/>
      <c r="AMZ171" s="913"/>
      <c r="ANG171" s="913"/>
      <c r="ANV171" s="913"/>
      <c r="AOK171" s="913"/>
      <c r="API171" s="914"/>
      <c r="APJ171" s="914"/>
      <c r="APK171" s="914"/>
      <c r="APL171" s="914"/>
      <c r="APM171" s="914"/>
      <c r="APN171" s="914"/>
      <c r="APO171" s="913"/>
      <c r="APW171" s="913"/>
      <c r="AQE171" s="913"/>
      <c r="AQM171" s="913"/>
      <c r="AQU171" s="913"/>
      <c r="ARG171" s="913"/>
      <c r="ARS171" s="913"/>
      <c r="ASU171" s="913"/>
      <c r="ATW171" s="913"/>
      <c r="AUQ171" s="913"/>
      <c r="AVK171" s="913"/>
      <c r="AWE171" s="913"/>
      <c r="AWY171" s="913"/>
      <c r="AXF171" s="913"/>
      <c r="AXM171" s="913"/>
      <c r="AXT171" s="913"/>
    </row>
    <row r="172" spans="1:1021 1026:1320" s="2" customFormat="1" ht="14.25" x14ac:dyDescent="0.2">
      <c r="A172" s="1"/>
      <c r="B172"/>
      <c r="C172" s="975"/>
      <c r="D172" s="1"/>
      <c r="E172" s="1"/>
      <c r="F172" s="21"/>
      <c r="G172" s="21"/>
      <c r="H172" s="21"/>
      <c r="I172" s="1"/>
      <c r="J172" s="1"/>
      <c r="K172" s="21"/>
      <c r="L172" s="21"/>
      <c r="M172" s="21"/>
      <c r="N172" s="1"/>
      <c r="O172" s="1"/>
      <c r="P172" s="21"/>
      <c r="Q172" s="21"/>
      <c r="R172" s="21"/>
      <c r="S172" s="1"/>
      <c r="T172" s="1"/>
      <c r="U172" s="21"/>
      <c r="V172" s="21"/>
      <c r="W172" s="21"/>
      <c r="X172" s="1"/>
      <c r="Y172" s="1"/>
      <c r="Z172" s="21"/>
      <c r="AA172" s="21"/>
      <c r="AB172" s="21"/>
      <c r="AC172" s="1"/>
      <c r="AD172" s="1"/>
      <c r="AE172" s="21"/>
      <c r="AF172" s="21"/>
      <c r="AG172" s="21"/>
      <c r="AH172" s="1"/>
      <c r="AI172" s="1"/>
      <c r="AJ172" s="21"/>
      <c r="AK172" s="21"/>
      <c r="AL172" s="750"/>
      <c r="AM172" s="1"/>
      <c r="AN172" s="1"/>
      <c r="AO172" s="1"/>
      <c r="AP172" s="1"/>
      <c r="AQ172" s="1"/>
      <c r="AR172" s="297"/>
      <c r="AS172" s="1"/>
      <c r="AT172" s="1"/>
      <c r="AU172" s="1"/>
      <c r="AV172" s="1"/>
      <c r="AW172" s="1"/>
      <c r="AX172" s="297"/>
      <c r="AY172" s="1"/>
      <c r="AZ172" s="1"/>
      <c r="BA172" s="1"/>
      <c r="BB172" s="1"/>
      <c r="BC172" s="1"/>
      <c r="BD172" s="297"/>
      <c r="BE172" s="1"/>
      <c r="BF172" s="1"/>
      <c r="BG172" s="1"/>
      <c r="BH172" s="1"/>
      <c r="BI172" s="1"/>
      <c r="BJ172" s="297"/>
      <c r="BK172" s="1"/>
      <c r="BL172" s="1"/>
      <c r="BM172" s="1"/>
      <c r="BN172" s="1"/>
      <c r="BO172" s="1"/>
      <c r="BP172" s="297"/>
      <c r="BQ172" s="1"/>
      <c r="BR172" s="1"/>
      <c r="BS172" s="1"/>
      <c r="BT172" s="1"/>
      <c r="BU172" s="1"/>
      <c r="BV172" s="297"/>
      <c r="BW172" s="1"/>
      <c r="BX172" s="1"/>
      <c r="BY172" s="1"/>
      <c r="BZ172" s="1"/>
      <c r="CA172" s="298"/>
      <c r="CB172" s="394"/>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394"/>
      <c r="DC172" s="119"/>
      <c r="DD172" s="119"/>
      <c r="DE172" s="119"/>
      <c r="DF172" s="119"/>
      <c r="DG172" s="119"/>
      <c r="DH172" s="119"/>
      <c r="DI172" s="119"/>
      <c r="DJ172" s="119"/>
      <c r="DK172" s="119"/>
      <c r="DL172" s="119"/>
      <c r="DM172" s="119"/>
      <c r="DN172" s="119"/>
      <c r="DO172" s="119"/>
      <c r="DP172" s="119"/>
      <c r="DQ172" s="119"/>
      <c r="DR172" s="119"/>
      <c r="DS172" s="119"/>
      <c r="DT172" s="119"/>
      <c r="DU172" s="119"/>
      <c r="DV172" s="119"/>
      <c r="DW172" s="119"/>
      <c r="DX172" s="119"/>
      <c r="DY172" s="119"/>
      <c r="DZ172" s="119"/>
      <c r="EA172" s="119"/>
      <c r="EB172" s="136"/>
      <c r="EC172" s="119"/>
      <c r="ED172" s="119"/>
      <c r="EE172" s="119"/>
      <c r="EF172" s="119"/>
      <c r="EG172" s="119"/>
      <c r="EH172" s="119"/>
      <c r="EI172" s="119"/>
      <c r="EJ172" s="119"/>
      <c r="EK172" s="119"/>
      <c r="EL172" s="119"/>
      <c r="EM172" s="119"/>
      <c r="EN172" s="119"/>
      <c r="EO172" s="119"/>
      <c r="EP172" s="119"/>
      <c r="EQ172" s="119"/>
      <c r="ER172" s="119"/>
      <c r="ES172" s="119"/>
      <c r="ET172" s="119"/>
      <c r="EU172" s="119"/>
      <c r="EV172" s="119"/>
      <c r="EW172" s="119"/>
      <c r="EX172" s="119"/>
      <c r="EY172" s="119"/>
      <c r="EZ172" s="119"/>
      <c r="FA172" s="119"/>
      <c r="FB172" s="136"/>
      <c r="FC172" s="119"/>
      <c r="FD172" s="119"/>
      <c r="FE172" s="119"/>
      <c r="FF172" s="119"/>
      <c r="FG172" s="119"/>
      <c r="FH172" s="119"/>
      <c r="FI172" s="119"/>
      <c r="FJ172" s="119"/>
      <c r="FK172" s="119"/>
      <c r="FL172" s="119"/>
      <c r="FM172" s="119"/>
      <c r="FN172" s="119"/>
      <c r="FO172" s="119"/>
      <c r="FP172" s="119"/>
      <c r="FQ172" s="119"/>
      <c r="FR172" s="119"/>
      <c r="FS172" s="119"/>
      <c r="FT172" s="119"/>
      <c r="FU172" s="119"/>
      <c r="FV172" s="119"/>
      <c r="FW172" s="119"/>
      <c r="FX172" s="119"/>
      <c r="FY172" s="119"/>
      <c r="FZ172" s="119"/>
      <c r="GA172" s="119"/>
      <c r="GB172" s="136"/>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394"/>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394"/>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394"/>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394"/>
      <c r="JZ172" s="1"/>
      <c r="KA172" s="1"/>
      <c r="KB172" s="1"/>
      <c r="KC172" s="1"/>
      <c r="KD172" s="1"/>
      <c r="KE172" s="1"/>
      <c r="KF172" s="1"/>
      <c r="KG172" s="1"/>
      <c r="KH172" s="1"/>
      <c r="KI172" s="1"/>
      <c r="KJ172" s="1"/>
      <c r="KK172" s="1"/>
      <c r="KL172" s="1"/>
      <c r="KM172" s="1"/>
      <c r="KN172" s="1"/>
      <c r="KO172" s="1"/>
      <c r="KP172" s="1"/>
      <c r="KQ172" s="1"/>
      <c r="KR172" s="1"/>
      <c r="KS172" s="914"/>
      <c r="KT172" s="914"/>
      <c r="KU172" s="914"/>
      <c r="KV172" s="914"/>
      <c r="KW172" s="914"/>
      <c r="KX172" s="913"/>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394"/>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914"/>
      <c r="PM172" s="914"/>
      <c r="PN172" s="914"/>
      <c r="PO172" s="914"/>
      <c r="PP172" s="914"/>
      <c r="PQ172" s="913"/>
      <c r="PR172" s="1"/>
      <c r="PS172" s="1"/>
      <c r="PT172" s="1"/>
      <c r="PU172" s="1"/>
      <c r="PV172" s="1"/>
      <c r="PW172" s="1"/>
      <c r="PX172" s="1"/>
      <c r="PY172" s="1"/>
      <c r="PZ172" s="1"/>
      <c r="QA172" s="1"/>
      <c r="QB172" s="1"/>
      <c r="QC172" s="1"/>
      <c r="QD172" s="1"/>
      <c r="QE172" s="1"/>
      <c r="QF172" s="394"/>
      <c r="QG172" s="835"/>
      <c r="QH172" s="835"/>
      <c r="QI172" s="835"/>
      <c r="QJ172" s="835"/>
      <c r="QK172" s="835"/>
      <c r="QL172" s="835"/>
      <c r="QM172" s="835"/>
      <c r="QN172" s="835"/>
      <c r="QO172" s="835"/>
      <c r="QP172" s="835"/>
      <c r="QQ172" s="835"/>
      <c r="QR172" s="835"/>
      <c r="QS172" s="835"/>
      <c r="QT172" s="835"/>
      <c r="QU172" s="835"/>
      <c r="QV172" s="835"/>
      <c r="QW172" s="835"/>
      <c r="QX172" s="835"/>
      <c r="QY172" s="835"/>
      <c r="QZ172" s="835"/>
      <c r="RA172" s="394"/>
      <c r="RB172" s="1"/>
      <c r="RC172" s="1"/>
      <c r="RD172" s="1"/>
      <c r="RE172" s="1"/>
      <c r="RF172" s="1"/>
      <c r="RG172" s="1"/>
      <c r="RH172" s="1"/>
      <c r="RI172" s="1"/>
      <c r="RJ172" s="1"/>
      <c r="RK172" s="1"/>
      <c r="RL172" s="1"/>
      <c r="RM172" s="1"/>
      <c r="RN172" s="1"/>
      <c r="RO172" s="1"/>
      <c r="RP172" s="1"/>
      <c r="RQ172" s="1"/>
      <c r="RR172" s="1"/>
      <c r="RS172" s="1"/>
      <c r="RT172" s="1"/>
      <c r="RU172" s="1"/>
      <c r="RV172" s="394"/>
      <c r="RW172" s="1"/>
      <c r="RX172" s="1"/>
      <c r="RY172" s="1"/>
      <c r="RZ172" s="1"/>
      <c r="SA172" s="1"/>
      <c r="SB172" s="1"/>
      <c r="SC172" s="1"/>
      <c r="SD172" s="1"/>
      <c r="SE172" s="1"/>
      <c r="SF172" s="1"/>
      <c r="SG172" s="1"/>
      <c r="SH172" s="1"/>
      <c r="SI172" s="1"/>
      <c r="SJ172" s="1"/>
      <c r="SK172" s="1"/>
      <c r="SL172" s="1"/>
      <c r="SM172" s="1"/>
      <c r="SN172" s="1"/>
      <c r="SO172" s="1"/>
      <c r="SP172" s="1"/>
      <c r="SQ172" s="394"/>
      <c r="SR172" s="1"/>
      <c r="SS172" s="1"/>
      <c r="ST172" s="1"/>
      <c r="SU172" s="1"/>
      <c r="SV172" s="1"/>
      <c r="SW172" s="1"/>
      <c r="SX172" s="1"/>
      <c r="SY172" s="1"/>
      <c r="SZ172" s="1"/>
      <c r="TA172" s="1"/>
      <c r="TB172" s="1"/>
      <c r="TC172" s="1"/>
      <c r="TD172" s="1"/>
      <c r="TE172" s="1"/>
      <c r="TF172" s="1"/>
      <c r="TG172" s="1"/>
      <c r="TH172" s="1"/>
      <c r="TI172" s="1"/>
      <c r="TJ172" s="1"/>
      <c r="TK172" s="1"/>
      <c r="TL172" s="394"/>
      <c r="TM172" s="1"/>
      <c r="TN172" s="1"/>
      <c r="TO172" s="1"/>
      <c r="TP172" s="1"/>
      <c r="TQ172" s="394"/>
      <c r="TR172" s="1"/>
      <c r="TS172" s="1"/>
      <c r="TT172" s="1"/>
      <c r="TV172" s="394"/>
      <c r="UA172" s="394"/>
      <c r="UF172" s="394"/>
      <c r="UK172" s="394"/>
      <c r="UP172" s="394"/>
      <c r="UU172" s="394"/>
      <c r="UZ172" s="394"/>
      <c r="VE172" s="394"/>
      <c r="VJ172" s="394"/>
      <c r="VO172" s="394"/>
      <c r="VT172" s="394"/>
      <c r="VY172" s="394"/>
      <c r="WD172" s="394"/>
      <c r="WI172" s="394"/>
      <c r="XL172" s="3"/>
      <c r="XM172" s="394"/>
      <c r="ZA172" s="394"/>
      <c r="AAK172" s="394"/>
      <c r="AAW172" s="394"/>
      <c r="ABL172" s="913"/>
      <c r="ABT172" s="913"/>
      <c r="ACF172" s="913"/>
      <c r="ACZ172" s="913"/>
      <c r="ADO172" s="914"/>
      <c r="ADP172" s="914"/>
      <c r="ADQ172" s="913"/>
      <c r="ADR172" s="913"/>
      <c r="ADS172" s="913"/>
      <c r="ADT172" s="913"/>
      <c r="AEH172" s="914"/>
      <c r="AEI172" s="914"/>
      <c r="AEJ172" s="913"/>
      <c r="AEK172" s="913"/>
      <c r="AEL172" s="913"/>
      <c r="AEM172" s="913"/>
      <c r="AEN172" s="913"/>
      <c r="AEQ172" s="3"/>
      <c r="AER172" s="3"/>
      <c r="AFS172" s="873"/>
      <c r="AFT172" s="873"/>
      <c r="AFU172" s="872"/>
      <c r="AFV172" s="872"/>
      <c r="AFW172" s="872"/>
      <c r="AFX172" s="913"/>
      <c r="AGG172" s="914"/>
      <c r="AGH172" s="914"/>
      <c r="AGI172" s="914"/>
      <c r="AGJ172" s="914"/>
      <c r="AGK172" s="914"/>
      <c r="AGL172" s="914"/>
      <c r="AGM172" s="913"/>
      <c r="AHB172" s="913"/>
      <c r="AHN172" s="913"/>
      <c r="AHO172" s="914"/>
      <c r="AHP172" s="914"/>
      <c r="AHQ172" s="914"/>
      <c r="AHR172" s="1155"/>
      <c r="AHS172" s="1155"/>
      <c r="AHT172" s="1051"/>
      <c r="AHZ172" s="913"/>
      <c r="AIF172" s="913"/>
      <c r="AIJ172" s="464"/>
      <c r="AIK172" s="464"/>
      <c r="AIL172" s="913"/>
      <c r="AIQ172" s="913"/>
      <c r="AIS172" s="387"/>
      <c r="AIT172" s="387"/>
      <c r="AIU172" s="387"/>
      <c r="AJI172" s="913"/>
      <c r="AJK172" s="364"/>
      <c r="AJL172" s="364"/>
      <c r="AJM172" s="364"/>
      <c r="AKA172" s="913"/>
      <c r="AKC172" s="364"/>
      <c r="AKD172" s="364"/>
      <c r="AKE172" s="364"/>
      <c r="AKS172" s="913"/>
      <c r="AKX172" s="913"/>
      <c r="ALC172" s="913"/>
      <c r="ALH172" s="913"/>
      <c r="ALM172" s="913"/>
      <c r="ALR172" s="913"/>
      <c r="ALW172" s="913"/>
      <c r="AMB172" s="913"/>
      <c r="AMG172" s="913"/>
      <c r="AML172" s="913"/>
      <c r="AMS172" s="913"/>
      <c r="AMZ172" s="913"/>
      <c r="ANG172" s="913"/>
      <c r="ANV172" s="913"/>
      <c r="AOK172" s="913"/>
      <c r="API172" s="914"/>
      <c r="APJ172" s="914"/>
      <c r="APK172" s="914"/>
      <c r="APL172" s="914"/>
      <c r="APM172" s="914"/>
      <c r="APN172" s="914"/>
      <c r="APO172" s="913"/>
      <c r="APW172" s="913"/>
      <c r="AQE172" s="913"/>
      <c r="AQM172" s="913"/>
      <c r="AQU172" s="913"/>
      <c r="ARG172" s="913"/>
      <c r="ARS172" s="913"/>
      <c r="ASU172" s="913"/>
      <c r="ATW172" s="913"/>
      <c r="AUQ172" s="913"/>
      <c r="AVK172" s="913"/>
      <c r="AWE172" s="913"/>
      <c r="AWY172" s="913"/>
      <c r="AXF172" s="913"/>
      <c r="AXM172" s="913"/>
      <c r="AXT172" s="913"/>
    </row>
    <row r="173" spans="1:1021 1026:1320" s="2" customFormat="1" ht="14.25" x14ac:dyDescent="0.2">
      <c r="A173" s="1"/>
      <c r="B173"/>
      <c r="C173" s="975"/>
      <c r="D173" s="1"/>
      <c r="E173" s="1"/>
      <c r="F173" s="21"/>
      <c r="G173" s="21"/>
      <c r="H173" s="21"/>
      <c r="I173" s="1"/>
      <c r="J173" s="1"/>
      <c r="K173" s="21"/>
      <c r="L173" s="21"/>
      <c r="M173" s="21"/>
      <c r="N173" s="1"/>
      <c r="O173" s="1"/>
      <c r="P173" s="21"/>
      <c r="Q173" s="21"/>
      <c r="R173" s="21"/>
      <c r="S173" s="1"/>
      <c r="T173" s="1"/>
      <c r="U173" s="21"/>
      <c r="V173" s="21"/>
      <c r="W173" s="21"/>
      <c r="X173" s="1"/>
      <c r="Y173" s="1"/>
      <c r="Z173" s="21"/>
      <c r="AA173" s="21"/>
      <c r="AB173" s="21"/>
      <c r="AC173" s="1"/>
      <c r="AD173" s="1"/>
      <c r="AE173" s="21"/>
      <c r="AF173" s="21"/>
      <c r="AG173" s="21"/>
      <c r="AH173" s="1"/>
      <c r="AI173" s="1"/>
      <c r="AJ173" s="21"/>
      <c r="AK173" s="21"/>
      <c r="AL173" s="750"/>
      <c r="AM173" s="1"/>
      <c r="AN173" s="1"/>
      <c r="AO173" s="1"/>
      <c r="AP173" s="1"/>
      <c r="AQ173" s="1"/>
      <c r="AR173" s="297"/>
      <c r="AS173" s="1"/>
      <c r="AT173" s="1"/>
      <c r="AU173" s="1"/>
      <c r="AV173" s="1"/>
      <c r="AW173" s="1"/>
      <c r="AX173" s="297"/>
      <c r="AY173" s="1"/>
      <c r="AZ173" s="1"/>
      <c r="BA173" s="1"/>
      <c r="BB173" s="1"/>
      <c r="BC173" s="1"/>
      <c r="BD173" s="297"/>
      <c r="BE173" s="1"/>
      <c r="BF173" s="1"/>
      <c r="BG173" s="1"/>
      <c r="BH173" s="1"/>
      <c r="BI173" s="1"/>
      <c r="BJ173" s="297"/>
      <c r="BK173" s="1"/>
      <c r="BL173" s="1"/>
      <c r="BM173" s="1"/>
      <c r="BN173" s="1"/>
      <c r="BO173" s="1"/>
      <c r="BP173" s="297"/>
      <c r="BQ173" s="1"/>
      <c r="BR173" s="1"/>
      <c r="BS173" s="1"/>
      <c r="BT173" s="1"/>
      <c r="BU173" s="1"/>
      <c r="BV173" s="297"/>
      <c r="BW173" s="1"/>
      <c r="BX173" s="1"/>
      <c r="BY173" s="1"/>
      <c r="BZ173" s="1"/>
      <c r="CA173" s="298"/>
      <c r="CB173" s="394"/>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394"/>
      <c r="DC173" s="119"/>
      <c r="DD173" s="119"/>
      <c r="DE173" s="119"/>
      <c r="DF173" s="119"/>
      <c r="DG173" s="119"/>
      <c r="DH173" s="119"/>
      <c r="DI173" s="119"/>
      <c r="DJ173" s="119"/>
      <c r="DK173" s="119"/>
      <c r="DL173" s="119"/>
      <c r="DM173" s="119"/>
      <c r="DN173" s="119"/>
      <c r="DO173" s="119"/>
      <c r="DP173" s="119"/>
      <c r="DQ173" s="119"/>
      <c r="DR173" s="119"/>
      <c r="DS173" s="119"/>
      <c r="DT173" s="119"/>
      <c r="DU173" s="119"/>
      <c r="DV173" s="119"/>
      <c r="DW173" s="119"/>
      <c r="DX173" s="119"/>
      <c r="DY173" s="119"/>
      <c r="DZ173" s="119"/>
      <c r="EA173" s="119"/>
      <c r="EB173" s="136"/>
      <c r="EC173" s="119"/>
      <c r="ED173" s="119"/>
      <c r="EE173" s="119"/>
      <c r="EF173" s="119"/>
      <c r="EG173" s="119"/>
      <c r="EH173" s="119"/>
      <c r="EI173" s="119"/>
      <c r="EJ173" s="119"/>
      <c r="EK173" s="119"/>
      <c r="EL173" s="119"/>
      <c r="EM173" s="119"/>
      <c r="EN173" s="119"/>
      <c r="EO173" s="119"/>
      <c r="EP173" s="119"/>
      <c r="EQ173" s="119"/>
      <c r="ER173" s="119"/>
      <c r="ES173" s="119"/>
      <c r="ET173" s="119"/>
      <c r="EU173" s="119"/>
      <c r="EV173" s="119"/>
      <c r="EW173" s="119"/>
      <c r="EX173" s="119"/>
      <c r="EY173" s="119"/>
      <c r="EZ173" s="119"/>
      <c r="FA173" s="119"/>
      <c r="FB173" s="136"/>
      <c r="FC173" s="119"/>
      <c r="FD173" s="119"/>
      <c r="FE173" s="119"/>
      <c r="FF173" s="119"/>
      <c r="FG173" s="119"/>
      <c r="FH173" s="119"/>
      <c r="FI173" s="119"/>
      <c r="FJ173" s="119"/>
      <c r="FK173" s="119"/>
      <c r="FL173" s="119"/>
      <c r="FM173" s="119"/>
      <c r="FN173" s="119"/>
      <c r="FO173" s="119"/>
      <c r="FP173" s="119"/>
      <c r="FQ173" s="119"/>
      <c r="FR173" s="119"/>
      <c r="FS173" s="119"/>
      <c r="FT173" s="119"/>
      <c r="FU173" s="119"/>
      <c r="FV173" s="119"/>
      <c r="FW173" s="119"/>
      <c r="FX173" s="119"/>
      <c r="FY173" s="119"/>
      <c r="FZ173" s="119"/>
      <c r="GA173" s="119"/>
      <c r="GB173" s="136"/>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394"/>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394"/>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394"/>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394"/>
      <c r="JZ173" s="1"/>
      <c r="KA173" s="1"/>
      <c r="KB173" s="1"/>
      <c r="KC173" s="1"/>
      <c r="KD173" s="1"/>
      <c r="KE173" s="1"/>
      <c r="KF173" s="1"/>
      <c r="KG173" s="1"/>
      <c r="KH173" s="1"/>
      <c r="KI173" s="1"/>
      <c r="KJ173" s="1"/>
      <c r="KK173" s="1"/>
      <c r="KL173" s="1"/>
      <c r="KM173" s="1"/>
      <c r="KN173" s="1"/>
      <c r="KO173" s="1"/>
      <c r="KP173" s="1"/>
      <c r="KQ173" s="1"/>
      <c r="KR173" s="1"/>
      <c r="KS173" s="914"/>
      <c r="KT173" s="914"/>
      <c r="KU173" s="914"/>
      <c r="KV173" s="914"/>
      <c r="KW173" s="914"/>
      <c r="KX173" s="913"/>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394"/>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914"/>
      <c r="PM173" s="914"/>
      <c r="PN173" s="914"/>
      <c r="PO173" s="914"/>
      <c r="PP173" s="914"/>
      <c r="PQ173" s="913"/>
      <c r="PR173" s="1"/>
      <c r="PS173" s="1"/>
      <c r="PT173" s="1"/>
      <c r="PU173" s="1"/>
      <c r="PV173" s="1"/>
      <c r="PW173" s="1"/>
      <c r="PX173" s="1"/>
      <c r="PY173" s="1"/>
      <c r="PZ173" s="1"/>
      <c r="QA173" s="1"/>
      <c r="QB173" s="1"/>
      <c r="QC173" s="1"/>
      <c r="QD173" s="1"/>
      <c r="QE173" s="1"/>
      <c r="QF173" s="394"/>
      <c r="QG173" s="835"/>
      <c r="QH173" s="835"/>
      <c r="QI173" s="835"/>
      <c r="QJ173" s="835"/>
      <c r="QK173" s="835"/>
      <c r="QL173" s="835"/>
      <c r="QM173" s="835"/>
      <c r="QN173" s="835"/>
      <c r="QO173" s="835"/>
      <c r="QP173" s="835"/>
      <c r="QQ173" s="835"/>
      <c r="QR173" s="835"/>
      <c r="QS173" s="835"/>
      <c r="QT173" s="835"/>
      <c r="QU173" s="835"/>
      <c r="QV173" s="835"/>
      <c r="QW173" s="835"/>
      <c r="QX173" s="835"/>
      <c r="QY173" s="835"/>
      <c r="QZ173" s="835"/>
      <c r="RA173" s="394"/>
      <c r="RB173" s="1"/>
      <c r="RC173" s="1"/>
      <c r="RD173" s="1"/>
      <c r="RE173" s="1"/>
      <c r="RF173" s="1"/>
      <c r="RG173" s="1"/>
      <c r="RH173" s="1"/>
      <c r="RI173" s="1"/>
      <c r="RJ173" s="1"/>
      <c r="RK173" s="1"/>
      <c r="RL173" s="1"/>
      <c r="RM173" s="1"/>
      <c r="RN173" s="1"/>
      <c r="RO173" s="1"/>
      <c r="RP173" s="1"/>
      <c r="RQ173" s="1"/>
      <c r="RR173" s="1"/>
      <c r="RS173" s="1"/>
      <c r="RT173" s="1"/>
      <c r="RU173" s="1"/>
      <c r="RV173" s="394"/>
      <c r="RW173" s="1"/>
      <c r="RX173" s="1"/>
      <c r="RY173" s="1"/>
      <c r="RZ173" s="1"/>
      <c r="SA173" s="1"/>
      <c r="SB173" s="1"/>
      <c r="SC173" s="1"/>
      <c r="SD173" s="1"/>
      <c r="SE173" s="1"/>
      <c r="SF173" s="1"/>
      <c r="SG173" s="1"/>
      <c r="SH173" s="1"/>
      <c r="SI173" s="1"/>
      <c r="SJ173" s="1"/>
      <c r="SK173" s="1"/>
      <c r="SL173" s="1"/>
      <c r="SM173" s="1"/>
      <c r="SN173" s="1"/>
      <c r="SO173" s="1"/>
      <c r="SP173" s="1"/>
      <c r="SQ173" s="394"/>
      <c r="SR173" s="1"/>
      <c r="SS173" s="1"/>
      <c r="ST173" s="1"/>
      <c r="SU173" s="1"/>
      <c r="SV173" s="1"/>
      <c r="SW173" s="1"/>
      <c r="SX173" s="1"/>
      <c r="SY173" s="1"/>
      <c r="SZ173" s="1"/>
      <c r="TA173" s="1"/>
      <c r="TB173" s="1"/>
      <c r="TC173" s="1"/>
      <c r="TD173" s="1"/>
      <c r="TE173" s="1"/>
      <c r="TF173" s="1"/>
      <c r="TG173" s="1"/>
      <c r="TH173" s="1"/>
      <c r="TI173" s="1"/>
      <c r="TJ173" s="1"/>
      <c r="TK173" s="1"/>
      <c r="TL173" s="394"/>
      <c r="TM173" s="1"/>
      <c r="TN173" s="1"/>
      <c r="TO173" s="1"/>
      <c r="TP173" s="1"/>
      <c r="TQ173" s="394"/>
      <c r="TR173" s="1"/>
      <c r="TS173" s="1"/>
      <c r="TT173" s="1"/>
      <c r="TV173" s="394"/>
      <c r="UA173" s="394"/>
      <c r="UF173" s="394"/>
      <c r="UK173" s="394"/>
      <c r="UP173" s="394"/>
      <c r="UU173" s="394"/>
      <c r="UZ173" s="394"/>
      <c r="VE173" s="394"/>
      <c r="VJ173" s="394"/>
      <c r="VO173" s="394"/>
      <c r="VT173" s="394"/>
      <c r="VY173" s="394"/>
      <c r="WD173" s="394"/>
      <c r="WI173" s="394"/>
      <c r="XL173" s="3"/>
      <c r="XM173" s="394"/>
      <c r="ZA173" s="394"/>
      <c r="AAK173" s="394"/>
      <c r="AAW173" s="394"/>
      <c r="ABL173" s="913"/>
      <c r="ABT173" s="913"/>
      <c r="ACF173" s="913"/>
      <c r="ACZ173" s="913"/>
      <c r="ADO173" s="914"/>
      <c r="ADP173" s="914"/>
      <c r="ADQ173" s="913"/>
      <c r="ADR173" s="913"/>
      <c r="ADS173" s="913"/>
      <c r="ADT173" s="913"/>
      <c r="AEH173" s="914"/>
      <c r="AEI173" s="914"/>
      <c r="AEJ173" s="913"/>
      <c r="AEK173" s="913"/>
      <c r="AEL173" s="913"/>
      <c r="AEM173" s="913"/>
      <c r="AEN173" s="913"/>
      <c r="AEQ173" s="3"/>
      <c r="AER173" s="3"/>
      <c r="AFS173" s="873"/>
      <c r="AFT173" s="873"/>
      <c r="AFU173" s="872"/>
      <c r="AFV173" s="872"/>
      <c r="AFW173" s="872"/>
      <c r="AFX173" s="913"/>
      <c r="AGG173" s="914"/>
      <c r="AGH173" s="914"/>
      <c r="AGI173" s="914"/>
      <c r="AGJ173" s="914"/>
      <c r="AGK173" s="914"/>
      <c r="AGL173" s="914"/>
      <c r="AGM173" s="913"/>
      <c r="AHB173" s="913"/>
      <c r="AHN173" s="913"/>
      <c r="AHO173" s="914"/>
      <c r="AHP173" s="914"/>
      <c r="AHQ173" s="914"/>
      <c r="AHR173" s="1155"/>
      <c r="AHS173" s="1155"/>
      <c r="AHT173" s="1051"/>
      <c r="AHZ173" s="913"/>
      <c r="AIF173" s="913"/>
      <c r="AIJ173" s="464"/>
      <c r="AIK173" s="464"/>
      <c r="AIL173" s="913"/>
      <c r="AIQ173" s="913"/>
      <c r="AIS173" s="387"/>
      <c r="AIT173" s="387"/>
      <c r="AIU173" s="387"/>
      <c r="AJI173" s="913"/>
      <c r="AJK173" s="364"/>
      <c r="AJL173" s="364"/>
      <c r="AJM173" s="364"/>
      <c r="AKA173" s="913"/>
      <c r="AKC173" s="364"/>
      <c r="AKD173" s="364"/>
      <c r="AKE173" s="364"/>
      <c r="AKS173" s="913"/>
      <c r="AKX173" s="913"/>
      <c r="ALC173" s="913"/>
      <c r="ALH173" s="913"/>
      <c r="ALM173" s="913"/>
      <c r="ALR173" s="913"/>
      <c r="ALW173" s="913"/>
      <c r="AMB173" s="913"/>
      <c r="AMG173" s="913"/>
      <c r="AML173" s="913"/>
      <c r="AMS173" s="913"/>
      <c r="AMZ173" s="913"/>
      <c r="ANG173" s="913"/>
      <c r="ANV173" s="913"/>
      <c r="AOK173" s="913"/>
      <c r="API173" s="914"/>
      <c r="APJ173" s="914"/>
      <c r="APK173" s="914"/>
      <c r="APL173" s="914"/>
      <c r="APM173" s="914"/>
      <c r="APN173" s="914"/>
      <c r="APO173" s="913"/>
      <c r="APW173" s="913"/>
      <c r="AQE173" s="913"/>
      <c r="AQM173" s="913"/>
      <c r="AQU173" s="913"/>
      <c r="ARG173" s="913"/>
      <c r="ARS173" s="913"/>
      <c r="ASU173" s="913"/>
      <c r="ATW173" s="913"/>
      <c r="AUQ173" s="913"/>
      <c r="AVK173" s="913"/>
      <c r="AWE173" s="913"/>
      <c r="AWY173" s="913"/>
      <c r="AXF173" s="913"/>
      <c r="AXM173" s="913"/>
      <c r="AXT173" s="913"/>
    </row>
    <row r="174" spans="1:1021 1026:1320" s="2" customFormat="1" ht="14.25" x14ac:dyDescent="0.2">
      <c r="A174" s="1"/>
      <c r="B174"/>
      <c r="C174" s="975"/>
      <c r="D174" s="1"/>
      <c r="E174" s="1"/>
      <c r="F174" s="21"/>
      <c r="G174" s="21"/>
      <c r="H174" s="21"/>
      <c r="I174" s="1"/>
      <c r="J174" s="1"/>
      <c r="K174" s="21"/>
      <c r="L174" s="21"/>
      <c r="M174" s="21"/>
      <c r="N174" s="1"/>
      <c r="O174" s="1"/>
      <c r="P174" s="21"/>
      <c r="Q174" s="21"/>
      <c r="R174" s="21"/>
      <c r="S174" s="1"/>
      <c r="T174" s="1"/>
      <c r="U174" s="21"/>
      <c r="V174" s="21"/>
      <c r="W174" s="21"/>
      <c r="X174" s="1"/>
      <c r="Y174" s="1"/>
      <c r="Z174" s="21"/>
      <c r="AA174" s="21"/>
      <c r="AB174" s="21"/>
      <c r="AC174" s="1"/>
      <c r="AD174" s="1"/>
      <c r="AE174" s="21"/>
      <c r="AF174" s="21"/>
      <c r="AG174" s="21"/>
      <c r="AH174" s="1"/>
      <c r="AI174" s="1"/>
      <c r="AJ174" s="21"/>
      <c r="AK174" s="21"/>
      <c r="AL174" s="750"/>
      <c r="AM174" s="1"/>
      <c r="AN174" s="1"/>
      <c r="AO174" s="1"/>
      <c r="AP174" s="1"/>
      <c r="AQ174" s="1"/>
      <c r="AR174" s="297"/>
      <c r="AS174" s="1"/>
      <c r="AT174" s="1"/>
      <c r="AU174" s="1"/>
      <c r="AV174" s="1"/>
      <c r="AW174" s="1"/>
      <c r="AX174" s="297"/>
      <c r="AY174" s="1"/>
      <c r="AZ174" s="1"/>
      <c r="BA174" s="1"/>
      <c r="BB174" s="1"/>
      <c r="BC174" s="1"/>
      <c r="BD174" s="297"/>
      <c r="BE174" s="1"/>
      <c r="BF174" s="1"/>
      <c r="BG174" s="1"/>
      <c r="BH174" s="1"/>
      <c r="BI174" s="1"/>
      <c r="BJ174" s="297"/>
      <c r="BK174" s="1"/>
      <c r="BL174" s="1"/>
      <c r="BM174" s="1"/>
      <c r="BN174" s="1"/>
      <c r="BO174" s="1"/>
      <c r="BP174" s="297"/>
      <c r="BQ174" s="1"/>
      <c r="BR174" s="1"/>
      <c r="BS174" s="1"/>
      <c r="BT174" s="1"/>
      <c r="BU174" s="1"/>
      <c r="BV174" s="297"/>
      <c r="BW174" s="1"/>
      <c r="BX174" s="1"/>
      <c r="BY174" s="1"/>
      <c r="BZ174" s="1"/>
      <c r="CA174" s="298"/>
      <c r="CB174" s="394"/>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394"/>
      <c r="DC174" s="119"/>
      <c r="DD174" s="119"/>
      <c r="DE174" s="119"/>
      <c r="DF174" s="119"/>
      <c r="DG174" s="119"/>
      <c r="DH174" s="119"/>
      <c r="DI174" s="119"/>
      <c r="DJ174" s="119"/>
      <c r="DK174" s="119"/>
      <c r="DL174" s="119"/>
      <c r="DM174" s="119"/>
      <c r="DN174" s="119"/>
      <c r="DO174" s="119"/>
      <c r="DP174" s="119"/>
      <c r="DQ174" s="119"/>
      <c r="DR174" s="119"/>
      <c r="DS174" s="119"/>
      <c r="DT174" s="119"/>
      <c r="DU174" s="119"/>
      <c r="DV174" s="119"/>
      <c r="DW174" s="119"/>
      <c r="DX174" s="119"/>
      <c r="DY174" s="119"/>
      <c r="DZ174" s="119"/>
      <c r="EA174" s="119"/>
      <c r="EB174" s="136"/>
      <c r="EC174" s="119"/>
      <c r="ED174" s="119"/>
      <c r="EE174" s="119"/>
      <c r="EF174" s="119"/>
      <c r="EG174" s="119"/>
      <c r="EH174" s="119"/>
      <c r="EI174" s="119"/>
      <c r="EJ174" s="119"/>
      <c r="EK174" s="119"/>
      <c r="EL174" s="119"/>
      <c r="EM174" s="119"/>
      <c r="EN174" s="119"/>
      <c r="EO174" s="119"/>
      <c r="EP174" s="119"/>
      <c r="EQ174" s="119"/>
      <c r="ER174" s="119"/>
      <c r="ES174" s="119"/>
      <c r="ET174" s="119"/>
      <c r="EU174" s="119"/>
      <c r="EV174" s="119"/>
      <c r="EW174" s="119"/>
      <c r="EX174" s="119"/>
      <c r="EY174" s="119"/>
      <c r="EZ174" s="119"/>
      <c r="FA174" s="119"/>
      <c r="FB174" s="136"/>
      <c r="FC174" s="119"/>
      <c r="FD174" s="119"/>
      <c r="FE174" s="119"/>
      <c r="FF174" s="119"/>
      <c r="FG174" s="119"/>
      <c r="FH174" s="119"/>
      <c r="FI174" s="119"/>
      <c r="FJ174" s="119"/>
      <c r="FK174" s="119"/>
      <c r="FL174" s="119"/>
      <c r="FM174" s="119"/>
      <c r="FN174" s="119"/>
      <c r="FO174" s="119"/>
      <c r="FP174" s="119"/>
      <c r="FQ174" s="119"/>
      <c r="FR174" s="119"/>
      <c r="FS174" s="119"/>
      <c r="FT174" s="119"/>
      <c r="FU174" s="119"/>
      <c r="FV174" s="119"/>
      <c r="FW174" s="119"/>
      <c r="FX174" s="119"/>
      <c r="FY174" s="119"/>
      <c r="FZ174" s="119"/>
      <c r="GA174" s="119"/>
      <c r="GB174" s="136"/>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394"/>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394"/>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394"/>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394"/>
      <c r="JZ174" s="1"/>
      <c r="KA174" s="1"/>
      <c r="KB174" s="1"/>
      <c r="KC174" s="1"/>
      <c r="KD174" s="1"/>
      <c r="KE174" s="1"/>
      <c r="KF174" s="1"/>
      <c r="KG174" s="1"/>
      <c r="KH174" s="1"/>
      <c r="KI174" s="1"/>
      <c r="KJ174" s="1"/>
      <c r="KK174" s="1"/>
      <c r="KL174" s="1"/>
      <c r="KM174" s="1"/>
      <c r="KN174" s="1"/>
      <c r="KO174" s="1"/>
      <c r="KP174" s="1"/>
      <c r="KQ174" s="1"/>
      <c r="KR174" s="1"/>
      <c r="KS174" s="914"/>
      <c r="KT174" s="914"/>
      <c r="KU174" s="914"/>
      <c r="KV174" s="914"/>
      <c r="KW174" s="914"/>
      <c r="KX174" s="913"/>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394"/>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914"/>
      <c r="PM174" s="914"/>
      <c r="PN174" s="914"/>
      <c r="PO174" s="914"/>
      <c r="PP174" s="914"/>
      <c r="PQ174" s="913"/>
      <c r="PR174" s="1"/>
      <c r="PS174" s="1"/>
      <c r="PT174" s="1"/>
      <c r="PU174" s="1"/>
      <c r="PV174" s="1"/>
      <c r="PW174" s="1"/>
      <c r="PX174" s="1"/>
      <c r="PY174" s="1"/>
      <c r="PZ174" s="1"/>
      <c r="QA174" s="1"/>
      <c r="QB174" s="1"/>
      <c r="QC174" s="1"/>
      <c r="QD174" s="1"/>
      <c r="QE174" s="1"/>
      <c r="QF174" s="394"/>
      <c r="QG174" s="835"/>
      <c r="QH174" s="835"/>
      <c r="QI174" s="835"/>
      <c r="QJ174" s="835"/>
      <c r="QK174" s="835"/>
      <c r="QL174" s="835"/>
      <c r="QM174" s="835"/>
      <c r="QN174" s="835"/>
      <c r="QO174" s="835"/>
      <c r="QP174" s="835"/>
      <c r="QQ174" s="835"/>
      <c r="QR174" s="835"/>
      <c r="QS174" s="835"/>
      <c r="QT174" s="835"/>
      <c r="QU174" s="835"/>
      <c r="QV174" s="835"/>
      <c r="QW174" s="835"/>
      <c r="QX174" s="835"/>
      <c r="QY174" s="835"/>
      <c r="QZ174" s="835"/>
      <c r="RA174" s="394"/>
      <c r="RB174" s="1"/>
      <c r="RC174" s="1"/>
      <c r="RD174" s="1"/>
      <c r="RE174" s="1"/>
      <c r="RF174" s="1"/>
      <c r="RG174" s="1"/>
      <c r="RH174" s="1"/>
      <c r="RI174" s="1"/>
      <c r="RJ174" s="1"/>
      <c r="RK174" s="1"/>
      <c r="RL174" s="1"/>
      <c r="RM174" s="1"/>
      <c r="RN174" s="1"/>
      <c r="RO174" s="1"/>
      <c r="RP174" s="1"/>
      <c r="RQ174" s="1"/>
      <c r="RR174" s="1"/>
      <c r="RS174" s="1"/>
      <c r="RT174" s="1"/>
      <c r="RU174" s="1"/>
      <c r="RV174" s="394"/>
      <c r="RW174" s="1"/>
      <c r="RX174" s="1"/>
      <c r="RY174" s="1"/>
      <c r="RZ174" s="1"/>
      <c r="SA174" s="1"/>
      <c r="SB174" s="1"/>
      <c r="SC174" s="1"/>
      <c r="SD174" s="1"/>
      <c r="SE174" s="1"/>
      <c r="SF174" s="1"/>
      <c r="SG174" s="1"/>
      <c r="SH174" s="1"/>
      <c r="SI174" s="1"/>
      <c r="SJ174" s="1"/>
      <c r="SK174" s="1"/>
      <c r="SL174" s="1"/>
      <c r="SM174" s="1"/>
      <c r="SN174" s="1"/>
      <c r="SO174" s="1"/>
      <c r="SP174" s="1"/>
      <c r="SQ174" s="394"/>
      <c r="SR174" s="1"/>
      <c r="SS174" s="1"/>
      <c r="ST174" s="1"/>
      <c r="SU174" s="1"/>
      <c r="SV174" s="1"/>
      <c r="SW174" s="1"/>
      <c r="SX174" s="1"/>
      <c r="SY174" s="1"/>
      <c r="SZ174" s="1"/>
      <c r="TA174" s="1"/>
      <c r="TB174" s="1"/>
      <c r="TC174" s="1"/>
      <c r="TD174" s="1"/>
      <c r="TE174" s="1"/>
      <c r="TF174" s="1"/>
      <c r="TG174" s="1"/>
      <c r="TH174" s="1"/>
      <c r="TI174" s="1"/>
      <c r="TJ174" s="1"/>
      <c r="TK174" s="1"/>
      <c r="TL174" s="394"/>
      <c r="TM174" s="1"/>
      <c r="TN174" s="1"/>
      <c r="TO174" s="1"/>
      <c r="TP174" s="1"/>
      <c r="TQ174" s="394"/>
      <c r="TR174" s="1"/>
      <c r="TS174" s="1"/>
      <c r="TT174" s="1"/>
      <c r="TV174" s="394"/>
      <c r="UA174" s="394"/>
      <c r="UF174" s="394"/>
      <c r="UK174" s="394"/>
      <c r="UP174" s="394"/>
      <c r="UU174" s="394"/>
      <c r="UZ174" s="394"/>
      <c r="VE174" s="394"/>
      <c r="VJ174" s="394"/>
      <c r="VO174" s="394"/>
      <c r="VT174" s="394"/>
      <c r="VY174" s="394"/>
      <c r="WD174" s="394"/>
      <c r="WI174" s="394"/>
      <c r="XL174" s="3"/>
      <c r="XM174" s="394"/>
      <c r="ZA174" s="394"/>
      <c r="AAK174" s="394"/>
      <c r="AAW174" s="394"/>
      <c r="ABL174" s="913"/>
      <c r="ABT174" s="913"/>
      <c r="ACF174" s="913"/>
      <c r="ACZ174" s="913"/>
      <c r="ADO174" s="914"/>
      <c r="ADP174" s="914"/>
      <c r="ADQ174" s="913"/>
      <c r="ADR174" s="913"/>
      <c r="ADS174" s="913"/>
      <c r="ADT174" s="913"/>
      <c r="AEH174" s="914"/>
      <c r="AEI174" s="914"/>
      <c r="AEJ174" s="913"/>
      <c r="AEK174" s="913"/>
      <c r="AEL174" s="913"/>
      <c r="AEM174" s="913"/>
      <c r="AEN174" s="913"/>
      <c r="AEQ174" s="3"/>
      <c r="AER174" s="3"/>
      <c r="AFS174" s="873"/>
      <c r="AFT174" s="873"/>
      <c r="AFU174" s="872"/>
      <c r="AFV174" s="872"/>
      <c r="AFW174" s="872"/>
      <c r="AFX174" s="913"/>
      <c r="AGG174" s="914"/>
      <c r="AGH174" s="914"/>
      <c r="AGI174" s="914"/>
      <c r="AGJ174" s="914"/>
      <c r="AGK174" s="914"/>
      <c r="AGL174" s="914"/>
      <c r="AGM174" s="913"/>
      <c r="AHB174" s="913"/>
      <c r="AHN174" s="913"/>
      <c r="AHO174" s="914"/>
      <c r="AHP174" s="914"/>
      <c r="AHQ174" s="914"/>
      <c r="AHR174" s="1155"/>
      <c r="AHS174" s="1155"/>
      <c r="AHT174" s="1051"/>
      <c r="AHZ174" s="913"/>
      <c r="AIF174" s="913"/>
      <c r="AIJ174" s="464"/>
      <c r="AIK174" s="464"/>
      <c r="AIL174" s="913"/>
      <c r="AIQ174" s="913"/>
      <c r="AIS174" s="387"/>
      <c r="AIT174" s="387"/>
      <c r="AIU174" s="387"/>
      <c r="AJI174" s="913"/>
      <c r="AJK174" s="364"/>
      <c r="AJL174" s="364"/>
      <c r="AJM174" s="364"/>
      <c r="AKA174" s="913"/>
      <c r="AKC174" s="364"/>
      <c r="AKD174" s="364"/>
      <c r="AKE174" s="364"/>
      <c r="AKS174" s="913"/>
      <c r="AKX174" s="913"/>
      <c r="ALC174" s="913"/>
      <c r="ALH174" s="913"/>
      <c r="ALM174" s="913"/>
      <c r="ALR174" s="913"/>
      <c r="ALW174" s="913"/>
      <c r="AMB174" s="913"/>
      <c r="AMG174" s="913"/>
      <c r="AML174" s="913"/>
      <c r="AMS174" s="913"/>
      <c r="AMZ174" s="913"/>
      <c r="ANG174" s="913"/>
      <c r="ANV174" s="913"/>
      <c r="AOK174" s="913"/>
      <c r="API174" s="914"/>
      <c r="APJ174" s="914"/>
      <c r="APK174" s="914"/>
      <c r="APL174" s="914"/>
      <c r="APM174" s="914"/>
      <c r="APN174" s="914"/>
      <c r="APO174" s="913"/>
      <c r="APW174" s="913"/>
      <c r="AQE174" s="913"/>
      <c r="AQM174" s="913"/>
      <c r="AQU174" s="913"/>
      <c r="ARG174" s="913"/>
      <c r="ARS174" s="913"/>
      <c r="ASU174" s="913"/>
      <c r="ATW174" s="913"/>
      <c r="AUQ174" s="913"/>
      <c r="AVK174" s="913"/>
      <c r="AWE174" s="913"/>
      <c r="AWY174" s="913"/>
      <c r="AXF174" s="913"/>
      <c r="AXM174" s="913"/>
      <c r="AXT174" s="913"/>
    </row>
    <row r="175" spans="1:1021 1026:1320" s="2" customFormat="1" ht="14.25" x14ac:dyDescent="0.2">
      <c r="A175" s="1"/>
      <c r="B175"/>
      <c r="C175" s="975"/>
      <c r="D175" s="1"/>
      <c r="E175" s="1"/>
      <c r="F175" s="21"/>
      <c r="G175" s="21"/>
      <c r="H175" s="21"/>
      <c r="I175" s="1"/>
      <c r="J175" s="1"/>
      <c r="K175" s="21"/>
      <c r="L175" s="21"/>
      <c r="M175" s="21"/>
      <c r="N175" s="1"/>
      <c r="O175" s="1"/>
      <c r="P175" s="21"/>
      <c r="Q175" s="21"/>
      <c r="R175" s="21"/>
      <c r="S175" s="1"/>
      <c r="T175" s="1"/>
      <c r="U175" s="21"/>
      <c r="V175" s="21"/>
      <c r="W175" s="21"/>
      <c r="X175" s="1"/>
      <c r="Y175" s="1"/>
      <c r="Z175" s="21"/>
      <c r="AA175" s="21"/>
      <c r="AB175" s="21"/>
      <c r="AC175" s="1"/>
      <c r="AD175" s="1"/>
      <c r="AE175" s="21"/>
      <c r="AF175" s="21"/>
      <c r="AG175" s="21"/>
      <c r="AH175" s="1"/>
      <c r="AI175" s="1"/>
      <c r="AJ175" s="21"/>
      <c r="AK175" s="21"/>
      <c r="AL175" s="750"/>
      <c r="AM175" s="1"/>
      <c r="AN175" s="1"/>
      <c r="AO175" s="1"/>
      <c r="AP175" s="1"/>
      <c r="AQ175" s="1"/>
      <c r="AR175" s="297"/>
      <c r="AS175" s="1"/>
      <c r="AT175" s="1"/>
      <c r="AU175" s="1"/>
      <c r="AV175" s="1"/>
      <c r="AW175" s="1"/>
      <c r="AX175" s="297"/>
      <c r="AY175" s="1"/>
      <c r="AZ175" s="1"/>
      <c r="BA175" s="1"/>
      <c r="BB175" s="1"/>
      <c r="BC175" s="1"/>
      <c r="BD175" s="297"/>
      <c r="BE175" s="1"/>
      <c r="BF175" s="1"/>
      <c r="BG175" s="1"/>
      <c r="BH175" s="1"/>
      <c r="BI175" s="1"/>
      <c r="BJ175" s="297"/>
      <c r="BK175" s="1"/>
      <c r="BL175" s="1"/>
      <c r="BM175" s="1"/>
      <c r="BN175" s="1"/>
      <c r="BO175" s="1"/>
      <c r="BP175" s="297"/>
      <c r="BQ175" s="1"/>
      <c r="BR175" s="1"/>
      <c r="BS175" s="1"/>
      <c r="BT175" s="1"/>
      <c r="BU175" s="1"/>
      <c r="BV175" s="297"/>
      <c r="BW175" s="1"/>
      <c r="BX175" s="1"/>
      <c r="BY175" s="1"/>
      <c r="BZ175" s="1"/>
      <c r="CA175" s="298"/>
      <c r="CB175" s="394"/>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394"/>
      <c r="DC175" s="119"/>
      <c r="DD175" s="119"/>
      <c r="DE175" s="119"/>
      <c r="DF175" s="119"/>
      <c r="DG175" s="119"/>
      <c r="DH175" s="119"/>
      <c r="DI175" s="119"/>
      <c r="DJ175" s="119"/>
      <c r="DK175" s="119"/>
      <c r="DL175" s="119"/>
      <c r="DM175" s="119"/>
      <c r="DN175" s="119"/>
      <c r="DO175" s="119"/>
      <c r="DP175" s="119"/>
      <c r="DQ175" s="119"/>
      <c r="DR175" s="119"/>
      <c r="DS175" s="119"/>
      <c r="DT175" s="119"/>
      <c r="DU175" s="119"/>
      <c r="DV175" s="119"/>
      <c r="DW175" s="119"/>
      <c r="DX175" s="119"/>
      <c r="DY175" s="119"/>
      <c r="DZ175" s="119"/>
      <c r="EA175" s="119"/>
      <c r="EB175" s="136"/>
      <c r="EC175" s="119"/>
      <c r="ED175" s="119"/>
      <c r="EE175" s="119"/>
      <c r="EF175" s="119"/>
      <c r="EG175" s="119"/>
      <c r="EH175" s="119"/>
      <c r="EI175" s="119"/>
      <c r="EJ175" s="119"/>
      <c r="EK175" s="119"/>
      <c r="EL175" s="119"/>
      <c r="EM175" s="119"/>
      <c r="EN175" s="119"/>
      <c r="EO175" s="119"/>
      <c r="EP175" s="119"/>
      <c r="EQ175" s="119"/>
      <c r="ER175" s="119"/>
      <c r="ES175" s="119"/>
      <c r="ET175" s="119"/>
      <c r="EU175" s="119"/>
      <c r="EV175" s="119"/>
      <c r="EW175" s="119"/>
      <c r="EX175" s="119"/>
      <c r="EY175" s="119"/>
      <c r="EZ175" s="119"/>
      <c r="FA175" s="119"/>
      <c r="FB175" s="136"/>
      <c r="FC175" s="119"/>
      <c r="FD175" s="119"/>
      <c r="FE175" s="119"/>
      <c r="FF175" s="119"/>
      <c r="FG175" s="119"/>
      <c r="FH175" s="119"/>
      <c r="FI175" s="119"/>
      <c r="FJ175" s="119"/>
      <c r="FK175" s="119"/>
      <c r="FL175" s="119"/>
      <c r="FM175" s="119"/>
      <c r="FN175" s="119"/>
      <c r="FO175" s="119"/>
      <c r="FP175" s="119"/>
      <c r="FQ175" s="119"/>
      <c r="FR175" s="119"/>
      <c r="FS175" s="119"/>
      <c r="FT175" s="119"/>
      <c r="FU175" s="119"/>
      <c r="FV175" s="119"/>
      <c r="FW175" s="119"/>
      <c r="FX175" s="119"/>
      <c r="FY175" s="119"/>
      <c r="FZ175" s="119"/>
      <c r="GA175" s="119"/>
      <c r="GB175" s="136"/>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394"/>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394"/>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394"/>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394"/>
      <c r="JZ175" s="1"/>
      <c r="KA175" s="1"/>
      <c r="KB175" s="1"/>
      <c r="KC175" s="1"/>
      <c r="KD175" s="1"/>
      <c r="KE175" s="1"/>
      <c r="KF175" s="1"/>
      <c r="KG175" s="1"/>
      <c r="KH175" s="1"/>
      <c r="KI175" s="1"/>
      <c r="KJ175" s="1"/>
      <c r="KK175" s="1"/>
      <c r="KL175" s="1"/>
      <c r="KM175" s="1"/>
      <c r="KN175" s="1"/>
      <c r="KO175" s="1"/>
      <c r="KP175" s="1"/>
      <c r="KQ175" s="1"/>
      <c r="KR175" s="1"/>
      <c r="KS175" s="914"/>
      <c r="KT175" s="914"/>
      <c r="KU175" s="914"/>
      <c r="KV175" s="914"/>
      <c r="KW175" s="914"/>
      <c r="KX175" s="913"/>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394"/>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914"/>
      <c r="PM175" s="914"/>
      <c r="PN175" s="914"/>
      <c r="PO175" s="914"/>
      <c r="PP175" s="914"/>
      <c r="PQ175" s="913"/>
      <c r="PR175" s="1"/>
      <c r="PS175" s="1"/>
      <c r="PT175" s="1"/>
      <c r="PU175" s="1"/>
      <c r="PV175" s="1"/>
      <c r="PW175" s="1"/>
      <c r="PX175" s="1"/>
      <c r="PY175" s="1"/>
      <c r="PZ175" s="1"/>
      <c r="QA175" s="1"/>
      <c r="QB175" s="1"/>
      <c r="QC175" s="1"/>
      <c r="QD175" s="1"/>
      <c r="QE175" s="1"/>
      <c r="QF175" s="394"/>
      <c r="QG175" s="835"/>
      <c r="QH175" s="835"/>
      <c r="QI175" s="835"/>
      <c r="QJ175" s="835"/>
      <c r="QK175" s="835"/>
      <c r="QL175" s="835"/>
      <c r="QM175" s="835"/>
      <c r="QN175" s="835"/>
      <c r="QO175" s="835"/>
      <c r="QP175" s="835"/>
      <c r="QQ175" s="835"/>
      <c r="QR175" s="835"/>
      <c r="QS175" s="835"/>
      <c r="QT175" s="835"/>
      <c r="QU175" s="835"/>
      <c r="QV175" s="835"/>
      <c r="QW175" s="835"/>
      <c r="QX175" s="835"/>
      <c r="QY175" s="835"/>
      <c r="QZ175" s="835"/>
      <c r="RA175" s="394"/>
      <c r="RB175" s="1"/>
      <c r="RC175" s="1"/>
      <c r="RD175" s="1"/>
      <c r="RE175" s="1"/>
      <c r="RF175" s="1"/>
      <c r="RG175" s="1"/>
      <c r="RH175" s="1"/>
      <c r="RI175" s="1"/>
      <c r="RJ175" s="1"/>
      <c r="RK175" s="1"/>
      <c r="RL175" s="1"/>
      <c r="RM175" s="1"/>
      <c r="RN175" s="1"/>
      <c r="RO175" s="1"/>
      <c r="RP175" s="1"/>
      <c r="RQ175" s="1"/>
      <c r="RR175" s="1"/>
      <c r="RS175" s="1"/>
      <c r="RT175" s="1"/>
      <c r="RU175" s="1"/>
      <c r="RV175" s="394"/>
      <c r="RW175" s="1"/>
      <c r="RX175" s="1"/>
      <c r="RY175" s="1"/>
      <c r="RZ175" s="1"/>
      <c r="SA175" s="1"/>
      <c r="SB175" s="1"/>
      <c r="SC175" s="1"/>
      <c r="SD175" s="1"/>
      <c r="SE175" s="1"/>
      <c r="SF175" s="1"/>
      <c r="SG175" s="1"/>
      <c r="SH175" s="1"/>
      <c r="SI175" s="1"/>
      <c r="SJ175" s="1"/>
      <c r="SK175" s="1"/>
      <c r="SL175" s="1"/>
      <c r="SM175" s="1"/>
      <c r="SN175" s="1"/>
      <c r="SO175" s="1"/>
      <c r="SP175" s="1"/>
      <c r="SQ175" s="394"/>
      <c r="SR175" s="1"/>
      <c r="SS175" s="1"/>
      <c r="ST175" s="1"/>
      <c r="SU175" s="1"/>
      <c r="SV175" s="1"/>
      <c r="SW175" s="1"/>
      <c r="SX175" s="1"/>
      <c r="SY175" s="1"/>
      <c r="SZ175" s="1"/>
      <c r="TA175" s="1"/>
      <c r="TB175" s="1"/>
      <c r="TC175" s="1"/>
      <c r="TD175" s="1"/>
      <c r="TE175" s="1"/>
      <c r="TF175" s="1"/>
      <c r="TG175" s="1"/>
      <c r="TH175" s="1"/>
      <c r="TI175" s="1"/>
      <c r="TJ175" s="1"/>
      <c r="TK175" s="1"/>
      <c r="TL175" s="394"/>
      <c r="TM175" s="1"/>
      <c r="TN175" s="1"/>
      <c r="TO175" s="1"/>
      <c r="TP175" s="1"/>
      <c r="TQ175" s="394"/>
      <c r="TR175" s="1"/>
      <c r="TS175" s="1"/>
      <c r="TT175" s="1"/>
      <c r="TV175" s="394"/>
      <c r="UA175" s="394"/>
      <c r="UF175" s="394"/>
      <c r="UK175" s="394"/>
      <c r="UP175" s="394"/>
      <c r="UU175" s="394"/>
      <c r="UZ175" s="394"/>
      <c r="VE175" s="394"/>
      <c r="VJ175" s="394"/>
      <c r="VO175" s="394"/>
      <c r="VT175" s="394"/>
      <c r="VY175" s="394"/>
      <c r="WD175" s="394"/>
      <c r="WI175" s="394"/>
      <c r="XL175" s="3"/>
      <c r="XM175" s="394"/>
      <c r="ZA175" s="394"/>
      <c r="AAK175" s="394"/>
      <c r="AAW175" s="394"/>
      <c r="ABL175" s="913"/>
      <c r="ABT175" s="913"/>
      <c r="ACF175" s="913"/>
      <c r="ACZ175" s="913"/>
      <c r="ADO175" s="914"/>
      <c r="ADP175" s="914"/>
      <c r="ADQ175" s="913"/>
      <c r="ADR175" s="913"/>
      <c r="ADS175" s="913"/>
      <c r="ADT175" s="913"/>
      <c r="AEH175" s="914"/>
      <c r="AEI175" s="914"/>
      <c r="AEJ175" s="913"/>
      <c r="AEK175" s="913"/>
      <c r="AEL175" s="913"/>
      <c r="AEM175" s="913"/>
      <c r="AEN175" s="913"/>
      <c r="AEQ175" s="3"/>
      <c r="AER175" s="3"/>
      <c r="AFS175" s="873"/>
      <c r="AFT175" s="873"/>
      <c r="AFU175" s="872"/>
      <c r="AFV175" s="872"/>
      <c r="AFW175" s="872"/>
      <c r="AFX175" s="913"/>
      <c r="AGG175" s="914"/>
      <c r="AGH175" s="914"/>
      <c r="AGI175" s="914"/>
      <c r="AGJ175" s="914"/>
      <c r="AGK175" s="914"/>
      <c r="AGL175" s="914"/>
      <c r="AGM175" s="913"/>
      <c r="AHB175" s="913"/>
      <c r="AHN175" s="913"/>
      <c r="AHO175" s="914"/>
      <c r="AHP175" s="914"/>
      <c r="AHQ175" s="914"/>
      <c r="AHR175" s="1155"/>
      <c r="AHS175" s="1155"/>
      <c r="AHT175" s="1051"/>
      <c r="AHZ175" s="913"/>
      <c r="AIF175" s="913"/>
      <c r="AIJ175" s="464"/>
      <c r="AIK175" s="464"/>
      <c r="AIL175" s="913"/>
      <c r="AIQ175" s="913"/>
      <c r="AIS175" s="387"/>
      <c r="AIT175" s="387"/>
      <c r="AIU175" s="387"/>
      <c r="AJI175" s="913"/>
      <c r="AJK175" s="364"/>
      <c r="AJL175" s="364"/>
      <c r="AJM175" s="364"/>
      <c r="AKA175" s="913"/>
      <c r="AKC175" s="364"/>
      <c r="AKD175" s="364"/>
      <c r="AKE175" s="364"/>
      <c r="AKS175" s="913"/>
      <c r="AKX175" s="913"/>
      <c r="ALC175" s="913"/>
      <c r="ALH175" s="913"/>
      <c r="ALM175" s="913"/>
      <c r="ALR175" s="913"/>
      <c r="ALW175" s="913"/>
      <c r="AMB175" s="913"/>
      <c r="AMG175" s="913"/>
      <c r="AML175" s="913"/>
      <c r="AMS175" s="913"/>
      <c r="AMZ175" s="913"/>
      <c r="ANG175" s="913"/>
      <c r="ANV175" s="913"/>
      <c r="AOK175" s="913"/>
      <c r="API175" s="914"/>
      <c r="APJ175" s="914"/>
      <c r="APK175" s="914"/>
      <c r="APL175" s="914"/>
      <c r="APM175" s="914"/>
      <c r="APN175" s="914"/>
      <c r="APO175" s="913"/>
      <c r="APW175" s="913"/>
      <c r="AQE175" s="913"/>
      <c r="AQM175" s="913"/>
      <c r="AQU175" s="913"/>
      <c r="ARG175" s="913"/>
      <c r="ARS175" s="913"/>
      <c r="ASU175" s="913"/>
      <c r="ATW175" s="913"/>
      <c r="AUQ175" s="913"/>
      <c r="AVK175" s="913"/>
      <c r="AWE175" s="913"/>
      <c r="AWY175" s="913"/>
      <c r="AXF175" s="913"/>
      <c r="AXM175" s="913"/>
      <c r="AXT175" s="913"/>
    </row>
    <row r="176" spans="1:1021 1026:1320" s="2" customFormat="1" ht="14.25" x14ac:dyDescent="0.2">
      <c r="A176" s="1"/>
      <c r="B176"/>
      <c r="C176" s="975"/>
      <c r="D176" s="1"/>
      <c r="E176" s="1"/>
      <c r="F176" s="21"/>
      <c r="G176" s="21"/>
      <c r="H176" s="21"/>
      <c r="I176" s="1"/>
      <c r="J176" s="1"/>
      <c r="K176" s="21"/>
      <c r="L176" s="21"/>
      <c r="M176" s="21"/>
      <c r="N176" s="1"/>
      <c r="O176" s="1"/>
      <c r="P176" s="21"/>
      <c r="Q176" s="21"/>
      <c r="R176" s="21"/>
      <c r="S176" s="1"/>
      <c r="T176" s="1"/>
      <c r="U176" s="21"/>
      <c r="V176" s="21"/>
      <c r="W176" s="21"/>
      <c r="X176" s="1"/>
      <c r="Y176" s="1"/>
      <c r="Z176" s="21"/>
      <c r="AA176" s="21"/>
      <c r="AB176" s="21"/>
      <c r="AC176" s="1"/>
      <c r="AD176" s="1"/>
      <c r="AE176" s="21"/>
      <c r="AF176" s="21"/>
      <c r="AG176" s="21"/>
      <c r="AH176" s="1"/>
      <c r="AI176" s="1"/>
      <c r="AJ176" s="21"/>
      <c r="AK176" s="21"/>
      <c r="AL176" s="750"/>
      <c r="AM176" s="1"/>
      <c r="AN176" s="1"/>
      <c r="AO176" s="1"/>
      <c r="AP176" s="1"/>
      <c r="AQ176" s="1"/>
      <c r="AR176" s="297"/>
      <c r="AS176" s="1"/>
      <c r="AT176" s="1"/>
      <c r="AU176" s="1"/>
      <c r="AV176" s="1"/>
      <c r="AW176" s="1"/>
      <c r="AX176" s="297"/>
      <c r="AY176" s="1"/>
      <c r="AZ176" s="1"/>
      <c r="BA176" s="1"/>
      <c r="BB176" s="1"/>
      <c r="BC176" s="1"/>
      <c r="BD176" s="297"/>
      <c r="BE176" s="1"/>
      <c r="BF176" s="1"/>
      <c r="BG176" s="1"/>
      <c r="BH176" s="1"/>
      <c r="BI176" s="1"/>
      <c r="BJ176" s="297"/>
      <c r="BK176" s="1"/>
      <c r="BL176" s="1"/>
      <c r="BM176" s="1"/>
      <c r="BN176" s="1"/>
      <c r="BO176" s="1"/>
      <c r="BP176" s="297"/>
      <c r="BQ176" s="1"/>
      <c r="BR176" s="1"/>
      <c r="BS176" s="1"/>
      <c r="BT176" s="1"/>
      <c r="BU176" s="1"/>
      <c r="BV176" s="297"/>
      <c r="BW176" s="1"/>
      <c r="BX176" s="1"/>
      <c r="BY176" s="1"/>
      <c r="BZ176" s="1"/>
      <c r="CA176" s="298"/>
      <c r="CB176" s="394"/>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394"/>
      <c r="DC176" s="119"/>
      <c r="DD176" s="119"/>
      <c r="DE176" s="119"/>
      <c r="DF176" s="119"/>
      <c r="DG176" s="119"/>
      <c r="DH176" s="119"/>
      <c r="DI176" s="119"/>
      <c r="DJ176" s="119"/>
      <c r="DK176" s="119"/>
      <c r="DL176" s="119"/>
      <c r="DM176" s="119"/>
      <c r="DN176" s="119"/>
      <c r="DO176" s="119"/>
      <c r="DP176" s="119"/>
      <c r="DQ176" s="119"/>
      <c r="DR176" s="119"/>
      <c r="DS176" s="119"/>
      <c r="DT176" s="119"/>
      <c r="DU176" s="119"/>
      <c r="DV176" s="119"/>
      <c r="DW176" s="119"/>
      <c r="DX176" s="119"/>
      <c r="DY176" s="119"/>
      <c r="DZ176" s="119"/>
      <c r="EA176" s="119"/>
      <c r="EB176" s="136"/>
      <c r="EC176" s="119"/>
      <c r="ED176" s="119"/>
      <c r="EE176" s="119"/>
      <c r="EF176" s="119"/>
      <c r="EG176" s="119"/>
      <c r="EH176" s="119"/>
      <c r="EI176" s="119"/>
      <c r="EJ176" s="119"/>
      <c r="EK176" s="119"/>
      <c r="EL176" s="119"/>
      <c r="EM176" s="119"/>
      <c r="EN176" s="119"/>
      <c r="EO176" s="119"/>
      <c r="EP176" s="119"/>
      <c r="EQ176" s="119"/>
      <c r="ER176" s="119"/>
      <c r="ES176" s="119"/>
      <c r="ET176" s="119"/>
      <c r="EU176" s="119"/>
      <c r="EV176" s="119"/>
      <c r="EW176" s="119"/>
      <c r="EX176" s="119"/>
      <c r="EY176" s="119"/>
      <c r="EZ176" s="119"/>
      <c r="FA176" s="119"/>
      <c r="FB176" s="136"/>
      <c r="FC176" s="119"/>
      <c r="FD176" s="119"/>
      <c r="FE176" s="119"/>
      <c r="FF176" s="119"/>
      <c r="FG176" s="119"/>
      <c r="FH176" s="119"/>
      <c r="FI176" s="119"/>
      <c r="FJ176" s="119"/>
      <c r="FK176" s="119"/>
      <c r="FL176" s="119"/>
      <c r="FM176" s="119"/>
      <c r="FN176" s="119"/>
      <c r="FO176" s="119"/>
      <c r="FP176" s="119"/>
      <c r="FQ176" s="119"/>
      <c r="FR176" s="119"/>
      <c r="FS176" s="119"/>
      <c r="FT176" s="119"/>
      <c r="FU176" s="119"/>
      <c r="FV176" s="119"/>
      <c r="FW176" s="119"/>
      <c r="FX176" s="119"/>
      <c r="FY176" s="119"/>
      <c r="FZ176" s="119"/>
      <c r="GA176" s="119"/>
      <c r="GB176" s="136"/>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394"/>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394"/>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394"/>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394"/>
      <c r="JZ176" s="1"/>
      <c r="KA176" s="1"/>
      <c r="KB176" s="1"/>
      <c r="KC176" s="1"/>
      <c r="KD176" s="1"/>
      <c r="KE176" s="1"/>
      <c r="KF176" s="1"/>
      <c r="KG176" s="1"/>
      <c r="KH176" s="1"/>
      <c r="KI176" s="1"/>
      <c r="KJ176" s="1"/>
      <c r="KK176" s="1"/>
      <c r="KL176" s="1"/>
      <c r="KM176" s="1"/>
      <c r="KN176" s="1"/>
      <c r="KO176" s="1"/>
      <c r="KP176" s="1"/>
      <c r="KQ176" s="1"/>
      <c r="KR176" s="1"/>
      <c r="KS176" s="914"/>
      <c r="KT176" s="914"/>
      <c r="KU176" s="914"/>
      <c r="KV176" s="914"/>
      <c r="KW176" s="914"/>
      <c r="KX176" s="913"/>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394"/>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914"/>
      <c r="PM176" s="914"/>
      <c r="PN176" s="914"/>
      <c r="PO176" s="914"/>
      <c r="PP176" s="914"/>
      <c r="PQ176" s="913"/>
      <c r="PR176" s="1"/>
      <c r="PS176" s="1"/>
      <c r="PT176" s="1"/>
      <c r="PU176" s="1"/>
      <c r="PV176" s="1"/>
      <c r="PW176" s="1"/>
      <c r="PX176" s="1"/>
      <c r="PY176" s="1"/>
      <c r="PZ176" s="1"/>
      <c r="QA176" s="1"/>
      <c r="QB176" s="1"/>
      <c r="QC176" s="1"/>
      <c r="QD176" s="1"/>
      <c r="QE176" s="1"/>
      <c r="QF176" s="394"/>
      <c r="QG176" s="835"/>
      <c r="QH176" s="835"/>
      <c r="QI176" s="835"/>
      <c r="QJ176" s="835"/>
      <c r="QK176" s="835"/>
      <c r="QL176" s="835"/>
      <c r="QM176" s="835"/>
      <c r="QN176" s="835"/>
      <c r="QO176" s="835"/>
      <c r="QP176" s="835"/>
      <c r="QQ176" s="835"/>
      <c r="QR176" s="835"/>
      <c r="QS176" s="835"/>
      <c r="QT176" s="835"/>
      <c r="QU176" s="835"/>
      <c r="QV176" s="835"/>
      <c r="QW176" s="835"/>
      <c r="QX176" s="835"/>
      <c r="QY176" s="835"/>
      <c r="QZ176" s="835"/>
      <c r="RA176" s="394"/>
      <c r="RB176" s="1"/>
      <c r="RC176" s="1"/>
      <c r="RD176" s="1"/>
      <c r="RE176" s="1"/>
      <c r="RF176" s="1"/>
      <c r="RG176" s="1"/>
      <c r="RH176" s="1"/>
      <c r="RI176" s="1"/>
      <c r="RJ176" s="1"/>
      <c r="RK176" s="1"/>
      <c r="RL176" s="1"/>
      <c r="RM176" s="1"/>
      <c r="RN176" s="1"/>
      <c r="RO176" s="1"/>
      <c r="RP176" s="1"/>
      <c r="RQ176" s="1"/>
      <c r="RR176" s="1"/>
      <c r="RS176" s="1"/>
      <c r="RT176" s="1"/>
      <c r="RU176" s="1"/>
      <c r="RV176" s="394"/>
      <c r="RW176" s="1"/>
      <c r="RX176" s="1"/>
      <c r="RY176" s="1"/>
      <c r="RZ176" s="1"/>
      <c r="SA176" s="1"/>
      <c r="SB176" s="1"/>
      <c r="SC176" s="1"/>
      <c r="SD176" s="1"/>
      <c r="SE176" s="1"/>
      <c r="SF176" s="1"/>
      <c r="SG176" s="1"/>
      <c r="SH176" s="1"/>
      <c r="SI176" s="1"/>
      <c r="SJ176" s="1"/>
      <c r="SK176" s="1"/>
      <c r="SL176" s="1"/>
      <c r="SM176" s="1"/>
      <c r="SN176" s="1"/>
      <c r="SO176" s="1"/>
      <c r="SP176" s="1"/>
      <c r="SQ176" s="394"/>
      <c r="SR176" s="1"/>
      <c r="SS176" s="1"/>
      <c r="ST176" s="1"/>
      <c r="SU176" s="1"/>
      <c r="SV176" s="1"/>
      <c r="SW176" s="1"/>
      <c r="SX176" s="1"/>
      <c r="SY176" s="1"/>
      <c r="SZ176" s="1"/>
      <c r="TA176" s="1"/>
      <c r="TB176" s="1"/>
      <c r="TC176" s="1"/>
      <c r="TD176" s="1"/>
      <c r="TE176" s="1"/>
      <c r="TF176" s="1"/>
      <c r="TG176" s="1"/>
      <c r="TH176" s="1"/>
      <c r="TI176" s="1"/>
      <c r="TJ176" s="1"/>
      <c r="TK176" s="1"/>
      <c r="TL176" s="394"/>
      <c r="TM176" s="1"/>
      <c r="TN176" s="1"/>
      <c r="TO176" s="1"/>
      <c r="TP176" s="1"/>
      <c r="TQ176" s="394"/>
      <c r="TR176" s="1"/>
      <c r="TS176" s="1"/>
      <c r="TT176" s="1"/>
      <c r="TV176" s="394"/>
      <c r="UA176" s="394"/>
      <c r="UF176" s="394"/>
      <c r="UK176" s="394"/>
      <c r="UP176" s="394"/>
      <c r="UU176" s="394"/>
      <c r="UZ176" s="394"/>
      <c r="VE176" s="394"/>
      <c r="VJ176" s="394"/>
      <c r="VO176" s="394"/>
      <c r="VT176" s="394"/>
      <c r="VY176" s="394"/>
      <c r="WD176" s="394"/>
      <c r="WI176" s="394"/>
      <c r="XL176" s="3"/>
      <c r="XM176" s="394"/>
      <c r="ZA176" s="394"/>
      <c r="AAK176" s="394"/>
      <c r="AAW176" s="394"/>
      <c r="ABL176" s="913"/>
      <c r="ABT176" s="913"/>
      <c r="ACF176" s="913"/>
      <c r="ACZ176" s="913"/>
      <c r="ADO176" s="914"/>
      <c r="ADP176" s="914"/>
      <c r="ADQ176" s="913"/>
      <c r="ADR176" s="913"/>
      <c r="ADS176" s="913"/>
      <c r="ADT176" s="913"/>
      <c r="AEH176" s="914"/>
      <c r="AEI176" s="914"/>
      <c r="AEJ176" s="913"/>
      <c r="AEK176" s="913"/>
      <c r="AEL176" s="913"/>
      <c r="AEM176" s="913"/>
      <c r="AEN176" s="913"/>
      <c r="AEQ176" s="3"/>
      <c r="AER176" s="3"/>
      <c r="AFS176" s="873"/>
      <c r="AFT176" s="873"/>
      <c r="AFU176" s="872"/>
      <c r="AFV176" s="872"/>
      <c r="AFW176" s="872"/>
      <c r="AFX176" s="913"/>
      <c r="AGG176" s="914"/>
      <c r="AGH176" s="914"/>
      <c r="AGI176" s="914"/>
      <c r="AGJ176" s="914"/>
      <c r="AGK176" s="914"/>
      <c r="AGL176" s="914"/>
      <c r="AGM176" s="913"/>
      <c r="AHB176" s="913"/>
      <c r="AHN176" s="913"/>
      <c r="AHO176" s="914"/>
      <c r="AHP176" s="914"/>
      <c r="AHQ176" s="914"/>
      <c r="AHR176" s="1155"/>
      <c r="AHS176" s="1155"/>
      <c r="AHT176" s="1051"/>
      <c r="AHZ176" s="913"/>
      <c r="AIF176" s="913"/>
      <c r="AIJ176" s="464"/>
      <c r="AIK176" s="464"/>
      <c r="AIL176" s="913"/>
      <c r="AIQ176" s="913"/>
      <c r="AIS176" s="387"/>
      <c r="AIT176" s="387"/>
      <c r="AIU176" s="387"/>
      <c r="AJI176" s="913"/>
      <c r="AJK176" s="364"/>
      <c r="AJL176" s="364"/>
      <c r="AJM176" s="364"/>
      <c r="AKA176" s="913"/>
      <c r="AKC176" s="364"/>
      <c r="AKD176" s="364"/>
      <c r="AKE176" s="364"/>
      <c r="AKS176" s="913"/>
      <c r="AKX176" s="913"/>
      <c r="ALC176" s="913"/>
      <c r="ALH176" s="913"/>
      <c r="ALM176" s="913"/>
      <c r="ALR176" s="913"/>
      <c r="ALW176" s="913"/>
      <c r="AMB176" s="913"/>
      <c r="AMG176" s="913"/>
      <c r="AML176" s="913"/>
      <c r="AMS176" s="913"/>
      <c r="AMZ176" s="913"/>
      <c r="ANG176" s="913"/>
      <c r="ANV176" s="913"/>
      <c r="AOK176" s="913"/>
      <c r="API176" s="914"/>
      <c r="APJ176" s="914"/>
      <c r="APK176" s="914"/>
      <c r="APL176" s="914"/>
      <c r="APM176" s="914"/>
      <c r="APN176" s="914"/>
      <c r="APO176" s="913"/>
      <c r="APW176" s="913"/>
      <c r="AQE176" s="913"/>
      <c r="AQM176" s="913"/>
      <c r="AQU176" s="913"/>
      <c r="ARG176" s="913"/>
      <c r="ARS176" s="913"/>
      <c r="ASU176" s="913"/>
      <c r="ATW176" s="913"/>
      <c r="AUQ176" s="913"/>
      <c r="AVK176" s="913"/>
      <c r="AWE176" s="913"/>
      <c r="AWY176" s="913"/>
      <c r="AXF176" s="913"/>
      <c r="AXM176" s="913"/>
      <c r="AXT176" s="913"/>
    </row>
    <row r="177" spans="1:1021 1026:1320" s="2" customFormat="1" ht="14.25" x14ac:dyDescent="0.2">
      <c r="A177" s="1"/>
      <c r="B177"/>
      <c r="C177" s="975"/>
      <c r="D177" s="1"/>
      <c r="E177" s="1"/>
      <c r="F177" s="21"/>
      <c r="G177" s="21"/>
      <c r="H177" s="21"/>
      <c r="I177" s="1"/>
      <c r="J177" s="1"/>
      <c r="K177" s="21"/>
      <c r="L177" s="21"/>
      <c r="M177" s="21"/>
      <c r="N177" s="1"/>
      <c r="O177" s="1"/>
      <c r="P177" s="21"/>
      <c r="Q177" s="21"/>
      <c r="R177" s="21"/>
      <c r="S177" s="1"/>
      <c r="T177" s="1"/>
      <c r="U177" s="21"/>
      <c r="V177" s="21"/>
      <c r="W177" s="21"/>
      <c r="X177" s="1"/>
      <c r="Y177" s="1"/>
      <c r="Z177" s="21"/>
      <c r="AA177" s="21"/>
      <c r="AB177" s="21"/>
      <c r="AC177" s="1"/>
      <c r="AD177" s="1"/>
      <c r="AE177" s="21"/>
      <c r="AF177" s="21"/>
      <c r="AG177" s="21"/>
      <c r="AH177" s="1"/>
      <c r="AI177" s="1"/>
      <c r="AJ177" s="21"/>
      <c r="AK177" s="21"/>
      <c r="AL177" s="750"/>
      <c r="AM177" s="1"/>
      <c r="AN177" s="1"/>
      <c r="AO177" s="1"/>
      <c r="AP177" s="1"/>
      <c r="AQ177" s="1"/>
      <c r="AR177" s="297"/>
      <c r="AS177" s="1"/>
      <c r="AT177" s="1"/>
      <c r="AU177" s="1"/>
      <c r="AV177" s="1"/>
      <c r="AW177" s="1"/>
      <c r="AX177" s="297"/>
      <c r="AY177" s="1"/>
      <c r="AZ177" s="1"/>
      <c r="BA177" s="1"/>
      <c r="BB177" s="1"/>
      <c r="BC177" s="1"/>
      <c r="BD177" s="297"/>
      <c r="BE177" s="1"/>
      <c r="BF177" s="1"/>
      <c r="BG177" s="1"/>
      <c r="BH177" s="1"/>
      <c r="BI177" s="1"/>
      <c r="BJ177" s="297"/>
      <c r="BK177" s="1"/>
      <c r="BL177" s="1"/>
      <c r="BM177" s="1"/>
      <c r="BN177" s="1"/>
      <c r="BO177" s="1"/>
      <c r="BP177" s="297"/>
      <c r="BQ177" s="1"/>
      <c r="BR177" s="1"/>
      <c r="BS177" s="1"/>
      <c r="BT177" s="1"/>
      <c r="BU177" s="1"/>
      <c r="BV177" s="297"/>
      <c r="BW177" s="1"/>
      <c r="BX177" s="1"/>
      <c r="BY177" s="1"/>
      <c r="BZ177" s="1"/>
      <c r="CA177" s="298"/>
      <c r="CB177" s="394"/>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394"/>
      <c r="DC177" s="119"/>
      <c r="DD177" s="119"/>
      <c r="DE177" s="119"/>
      <c r="DF177" s="119"/>
      <c r="DG177" s="119"/>
      <c r="DH177" s="119"/>
      <c r="DI177" s="119"/>
      <c r="DJ177" s="119"/>
      <c r="DK177" s="119"/>
      <c r="DL177" s="119"/>
      <c r="DM177" s="119"/>
      <c r="DN177" s="119"/>
      <c r="DO177" s="119"/>
      <c r="DP177" s="119"/>
      <c r="DQ177" s="119"/>
      <c r="DR177" s="119"/>
      <c r="DS177" s="119"/>
      <c r="DT177" s="119"/>
      <c r="DU177" s="119"/>
      <c r="DV177" s="119"/>
      <c r="DW177" s="119"/>
      <c r="DX177" s="119"/>
      <c r="DY177" s="119"/>
      <c r="DZ177" s="119"/>
      <c r="EA177" s="119"/>
      <c r="EB177" s="136"/>
      <c r="EC177" s="119"/>
      <c r="ED177" s="119"/>
      <c r="EE177" s="119"/>
      <c r="EF177" s="119"/>
      <c r="EG177" s="119"/>
      <c r="EH177" s="119"/>
      <c r="EI177" s="119"/>
      <c r="EJ177" s="119"/>
      <c r="EK177" s="119"/>
      <c r="EL177" s="119"/>
      <c r="EM177" s="119"/>
      <c r="EN177" s="119"/>
      <c r="EO177" s="119"/>
      <c r="EP177" s="119"/>
      <c r="EQ177" s="119"/>
      <c r="ER177" s="119"/>
      <c r="ES177" s="119"/>
      <c r="ET177" s="119"/>
      <c r="EU177" s="119"/>
      <c r="EV177" s="119"/>
      <c r="EW177" s="119"/>
      <c r="EX177" s="119"/>
      <c r="EY177" s="119"/>
      <c r="EZ177" s="119"/>
      <c r="FA177" s="119"/>
      <c r="FB177" s="136"/>
      <c r="FC177" s="119"/>
      <c r="FD177" s="119"/>
      <c r="FE177" s="119"/>
      <c r="FF177" s="119"/>
      <c r="FG177" s="119"/>
      <c r="FH177" s="119"/>
      <c r="FI177" s="119"/>
      <c r="FJ177" s="119"/>
      <c r="FK177" s="119"/>
      <c r="FL177" s="119"/>
      <c r="FM177" s="119"/>
      <c r="FN177" s="119"/>
      <c r="FO177" s="119"/>
      <c r="FP177" s="119"/>
      <c r="FQ177" s="119"/>
      <c r="FR177" s="119"/>
      <c r="FS177" s="119"/>
      <c r="FT177" s="119"/>
      <c r="FU177" s="119"/>
      <c r="FV177" s="119"/>
      <c r="FW177" s="119"/>
      <c r="FX177" s="119"/>
      <c r="FY177" s="119"/>
      <c r="FZ177" s="119"/>
      <c r="GA177" s="119"/>
      <c r="GB177" s="136"/>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394"/>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394"/>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394"/>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394"/>
      <c r="JZ177" s="1"/>
      <c r="KA177" s="1"/>
      <c r="KB177" s="1"/>
      <c r="KC177" s="1"/>
      <c r="KD177" s="1"/>
      <c r="KE177" s="1"/>
      <c r="KF177" s="1"/>
      <c r="KG177" s="1"/>
      <c r="KH177" s="1"/>
      <c r="KI177" s="1"/>
      <c r="KJ177" s="1"/>
      <c r="KK177" s="1"/>
      <c r="KL177" s="1"/>
      <c r="KM177" s="1"/>
      <c r="KN177" s="1"/>
      <c r="KO177" s="1"/>
      <c r="KP177" s="1"/>
      <c r="KQ177" s="1"/>
      <c r="KR177" s="1"/>
      <c r="KS177" s="914"/>
      <c r="KT177" s="914"/>
      <c r="KU177" s="914"/>
      <c r="KV177" s="914"/>
      <c r="KW177" s="914"/>
      <c r="KX177" s="913"/>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394"/>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914"/>
      <c r="PM177" s="914"/>
      <c r="PN177" s="914"/>
      <c r="PO177" s="914"/>
      <c r="PP177" s="914"/>
      <c r="PQ177" s="913"/>
      <c r="PR177" s="1"/>
      <c r="PS177" s="1"/>
      <c r="PT177" s="1"/>
      <c r="PU177" s="1"/>
      <c r="PV177" s="1"/>
      <c r="PW177" s="1"/>
      <c r="PX177" s="1"/>
      <c r="PY177" s="1"/>
      <c r="PZ177" s="1"/>
      <c r="QA177" s="1"/>
      <c r="QB177" s="1"/>
      <c r="QC177" s="1"/>
      <c r="QD177" s="1"/>
      <c r="QE177" s="1"/>
      <c r="QF177" s="394"/>
      <c r="QG177" s="835"/>
      <c r="QH177" s="835"/>
      <c r="QI177" s="835"/>
      <c r="QJ177" s="835"/>
      <c r="QK177" s="835"/>
      <c r="QL177" s="835"/>
      <c r="QM177" s="835"/>
      <c r="QN177" s="835"/>
      <c r="QO177" s="835"/>
      <c r="QP177" s="835"/>
      <c r="QQ177" s="835"/>
      <c r="QR177" s="835"/>
      <c r="QS177" s="835"/>
      <c r="QT177" s="835"/>
      <c r="QU177" s="835"/>
      <c r="QV177" s="835"/>
      <c r="QW177" s="835"/>
      <c r="QX177" s="835"/>
      <c r="QY177" s="835"/>
      <c r="QZ177" s="835"/>
      <c r="RA177" s="394"/>
      <c r="RB177" s="1"/>
      <c r="RC177" s="1"/>
      <c r="RD177" s="1"/>
      <c r="RE177" s="1"/>
      <c r="RF177" s="1"/>
      <c r="RG177" s="1"/>
      <c r="RH177" s="1"/>
      <c r="RI177" s="1"/>
      <c r="RJ177" s="1"/>
      <c r="RK177" s="1"/>
      <c r="RL177" s="1"/>
      <c r="RM177" s="1"/>
      <c r="RN177" s="1"/>
      <c r="RO177" s="1"/>
      <c r="RP177" s="1"/>
      <c r="RQ177" s="1"/>
      <c r="RR177" s="1"/>
      <c r="RS177" s="1"/>
      <c r="RT177" s="1"/>
      <c r="RU177" s="1"/>
      <c r="RV177" s="394"/>
      <c r="RW177" s="1"/>
      <c r="RX177" s="1"/>
      <c r="RY177" s="1"/>
      <c r="RZ177" s="1"/>
      <c r="SA177" s="1"/>
      <c r="SB177" s="1"/>
      <c r="SC177" s="1"/>
      <c r="SD177" s="1"/>
      <c r="SE177" s="1"/>
      <c r="SF177" s="1"/>
      <c r="SG177" s="1"/>
      <c r="SH177" s="1"/>
      <c r="SI177" s="1"/>
      <c r="SJ177" s="1"/>
      <c r="SK177" s="1"/>
      <c r="SL177" s="1"/>
      <c r="SM177" s="1"/>
      <c r="SN177" s="1"/>
      <c r="SO177" s="1"/>
      <c r="SP177" s="1"/>
      <c r="SQ177" s="394"/>
      <c r="SR177" s="1"/>
      <c r="SS177" s="1"/>
      <c r="ST177" s="1"/>
      <c r="SU177" s="1"/>
      <c r="SV177" s="1"/>
      <c r="SW177" s="1"/>
      <c r="SX177" s="1"/>
      <c r="SY177" s="1"/>
      <c r="SZ177" s="1"/>
      <c r="TA177" s="1"/>
      <c r="TB177" s="1"/>
      <c r="TC177" s="1"/>
      <c r="TD177" s="1"/>
      <c r="TE177" s="1"/>
      <c r="TF177" s="1"/>
      <c r="TG177" s="1"/>
      <c r="TH177" s="1"/>
      <c r="TI177" s="1"/>
      <c r="TJ177" s="1"/>
      <c r="TK177" s="1"/>
      <c r="TL177" s="394"/>
      <c r="TM177" s="1"/>
      <c r="TN177" s="1"/>
      <c r="TO177" s="1"/>
      <c r="TP177" s="1"/>
      <c r="TQ177" s="394"/>
      <c r="TR177" s="1"/>
      <c r="TS177" s="1"/>
      <c r="TT177" s="1"/>
      <c r="TV177" s="394"/>
      <c r="UA177" s="394"/>
      <c r="UF177" s="394"/>
      <c r="UK177" s="394"/>
      <c r="UP177" s="394"/>
      <c r="UU177" s="394"/>
      <c r="UZ177" s="394"/>
      <c r="VE177" s="394"/>
      <c r="VJ177" s="394"/>
      <c r="VO177" s="394"/>
      <c r="VT177" s="394"/>
      <c r="VY177" s="394"/>
      <c r="WD177" s="394"/>
      <c r="WI177" s="394"/>
      <c r="XL177" s="3"/>
      <c r="XM177" s="394"/>
      <c r="ZA177" s="394"/>
      <c r="AAK177" s="394"/>
      <c r="AAW177" s="394"/>
      <c r="ABL177" s="913"/>
      <c r="ABT177" s="913"/>
      <c r="ACF177" s="913"/>
      <c r="ACZ177" s="913"/>
      <c r="ADO177" s="914"/>
      <c r="ADP177" s="914"/>
      <c r="ADQ177" s="913"/>
      <c r="ADR177" s="913"/>
      <c r="ADS177" s="913"/>
      <c r="ADT177" s="913"/>
      <c r="AEH177" s="914"/>
      <c r="AEI177" s="914"/>
      <c r="AEJ177" s="913"/>
      <c r="AEK177" s="913"/>
      <c r="AEL177" s="913"/>
      <c r="AEM177" s="913"/>
      <c r="AEN177" s="913"/>
      <c r="AEQ177" s="3"/>
      <c r="AER177" s="3"/>
      <c r="AFS177" s="873"/>
      <c r="AFT177" s="873"/>
      <c r="AFU177" s="872"/>
      <c r="AFV177" s="872"/>
      <c r="AFW177" s="872"/>
      <c r="AFX177" s="913"/>
      <c r="AGG177" s="914"/>
      <c r="AGH177" s="914"/>
      <c r="AGI177" s="914"/>
      <c r="AGJ177" s="914"/>
      <c r="AGK177" s="914"/>
      <c r="AGL177" s="914"/>
      <c r="AGM177" s="913"/>
      <c r="AHB177" s="913"/>
      <c r="AHN177" s="913"/>
      <c r="AHO177" s="914"/>
      <c r="AHP177" s="914"/>
      <c r="AHQ177" s="914"/>
      <c r="AHR177" s="1155"/>
      <c r="AHS177" s="1155"/>
      <c r="AHT177" s="1051"/>
      <c r="AHZ177" s="913"/>
      <c r="AIF177" s="913"/>
      <c r="AIJ177" s="464"/>
      <c r="AIK177" s="464"/>
      <c r="AIL177" s="913"/>
      <c r="AIQ177" s="913"/>
      <c r="AIS177" s="387"/>
      <c r="AIT177" s="387"/>
      <c r="AIU177" s="387"/>
      <c r="AJI177" s="913"/>
      <c r="AJK177" s="364"/>
      <c r="AJL177" s="364"/>
      <c r="AJM177" s="364"/>
      <c r="AKA177" s="913"/>
      <c r="AKC177" s="364"/>
      <c r="AKD177" s="364"/>
      <c r="AKE177" s="364"/>
      <c r="AKS177" s="913"/>
      <c r="AKX177" s="913"/>
      <c r="ALC177" s="913"/>
      <c r="ALH177" s="913"/>
      <c r="ALM177" s="913"/>
      <c r="ALR177" s="913"/>
      <c r="ALW177" s="913"/>
      <c r="AMB177" s="913"/>
      <c r="AMG177" s="913"/>
      <c r="AML177" s="913"/>
      <c r="AMS177" s="913"/>
      <c r="AMZ177" s="913"/>
      <c r="ANG177" s="913"/>
      <c r="ANV177" s="913"/>
      <c r="AOK177" s="913"/>
      <c r="API177" s="914"/>
      <c r="APJ177" s="914"/>
      <c r="APK177" s="914"/>
      <c r="APL177" s="914"/>
      <c r="APM177" s="914"/>
      <c r="APN177" s="914"/>
      <c r="APO177" s="913"/>
      <c r="APW177" s="913"/>
      <c r="AQE177" s="913"/>
      <c r="AQM177" s="913"/>
      <c r="AQU177" s="913"/>
      <c r="ARG177" s="913"/>
      <c r="ARS177" s="913"/>
      <c r="ASU177" s="913"/>
      <c r="ATW177" s="913"/>
      <c r="AUQ177" s="913"/>
      <c r="AVK177" s="913"/>
      <c r="AWE177" s="913"/>
      <c r="AWY177" s="913"/>
      <c r="AXF177" s="913"/>
      <c r="AXM177" s="913"/>
      <c r="AXT177" s="913"/>
    </row>
    <row r="178" spans="1:1021 1026:1320" s="2" customFormat="1" ht="14.25" x14ac:dyDescent="0.2">
      <c r="A178" s="1"/>
      <c r="B178"/>
      <c r="C178" s="975"/>
      <c r="D178" s="1"/>
      <c r="E178" s="1"/>
      <c r="F178" s="21"/>
      <c r="G178" s="21"/>
      <c r="H178" s="21"/>
      <c r="I178" s="1"/>
      <c r="J178" s="1"/>
      <c r="K178" s="21"/>
      <c r="L178" s="21"/>
      <c r="M178" s="21"/>
      <c r="N178" s="1"/>
      <c r="O178" s="1"/>
      <c r="P178" s="21"/>
      <c r="Q178" s="21"/>
      <c r="R178" s="21"/>
      <c r="S178" s="1"/>
      <c r="T178" s="1"/>
      <c r="U178" s="21"/>
      <c r="V178" s="21"/>
      <c r="W178" s="21"/>
      <c r="X178" s="1"/>
      <c r="Y178" s="1"/>
      <c r="Z178" s="21"/>
      <c r="AA178" s="21"/>
      <c r="AB178" s="21"/>
      <c r="AC178" s="1"/>
      <c r="AD178" s="1"/>
      <c r="AE178" s="21"/>
      <c r="AF178" s="21"/>
      <c r="AG178" s="21"/>
      <c r="AH178" s="1"/>
      <c r="AI178" s="1"/>
      <c r="AJ178" s="21"/>
      <c r="AK178" s="21"/>
      <c r="AL178" s="750"/>
      <c r="AM178" s="1"/>
      <c r="AN178" s="1"/>
      <c r="AO178" s="1"/>
      <c r="AP178" s="1"/>
      <c r="AQ178" s="1"/>
      <c r="AR178" s="297"/>
      <c r="AS178" s="1"/>
      <c r="AT178" s="1"/>
      <c r="AU178" s="1"/>
      <c r="AV178" s="1"/>
      <c r="AW178" s="1"/>
      <c r="AX178" s="297"/>
      <c r="AY178" s="1"/>
      <c r="AZ178" s="1"/>
      <c r="BA178" s="1"/>
      <c r="BB178" s="1"/>
      <c r="BC178" s="1"/>
      <c r="BD178" s="297"/>
      <c r="BE178" s="1"/>
      <c r="BF178" s="1"/>
      <c r="BG178" s="1"/>
      <c r="BH178" s="1"/>
      <c r="BI178" s="1"/>
      <c r="BJ178" s="297"/>
      <c r="BK178" s="1"/>
      <c r="BL178" s="1"/>
      <c r="BM178" s="1"/>
      <c r="BN178" s="1"/>
      <c r="BO178" s="1"/>
      <c r="BP178" s="297"/>
      <c r="BQ178" s="1"/>
      <c r="BR178" s="1"/>
      <c r="BS178" s="1"/>
      <c r="BT178" s="1"/>
      <c r="BU178" s="1"/>
      <c r="BV178" s="297"/>
      <c r="BW178" s="1"/>
      <c r="BX178" s="1"/>
      <c r="BY178" s="1"/>
      <c r="BZ178" s="1"/>
      <c r="CA178" s="298"/>
      <c r="CB178" s="394"/>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394"/>
      <c r="DC178" s="119"/>
      <c r="DD178" s="119"/>
      <c r="DE178" s="119"/>
      <c r="DF178" s="119"/>
      <c r="DG178" s="119"/>
      <c r="DH178" s="119"/>
      <c r="DI178" s="119"/>
      <c r="DJ178" s="119"/>
      <c r="DK178" s="119"/>
      <c r="DL178" s="119"/>
      <c r="DM178" s="119"/>
      <c r="DN178" s="119"/>
      <c r="DO178" s="119"/>
      <c r="DP178" s="119"/>
      <c r="DQ178" s="119"/>
      <c r="DR178" s="119"/>
      <c r="DS178" s="119"/>
      <c r="DT178" s="119"/>
      <c r="DU178" s="119"/>
      <c r="DV178" s="119"/>
      <c r="DW178" s="119"/>
      <c r="DX178" s="119"/>
      <c r="DY178" s="119"/>
      <c r="DZ178" s="119"/>
      <c r="EA178" s="119"/>
      <c r="EB178" s="136"/>
      <c r="EC178" s="119"/>
      <c r="ED178" s="119"/>
      <c r="EE178" s="119"/>
      <c r="EF178" s="119"/>
      <c r="EG178" s="119"/>
      <c r="EH178" s="119"/>
      <c r="EI178" s="119"/>
      <c r="EJ178" s="119"/>
      <c r="EK178" s="119"/>
      <c r="EL178" s="119"/>
      <c r="EM178" s="119"/>
      <c r="EN178" s="119"/>
      <c r="EO178" s="119"/>
      <c r="EP178" s="119"/>
      <c r="EQ178" s="119"/>
      <c r="ER178" s="119"/>
      <c r="ES178" s="119"/>
      <c r="ET178" s="119"/>
      <c r="EU178" s="119"/>
      <c r="EV178" s="119"/>
      <c r="EW178" s="119"/>
      <c r="EX178" s="119"/>
      <c r="EY178" s="119"/>
      <c r="EZ178" s="119"/>
      <c r="FA178" s="119"/>
      <c r="FB178" s="136"/>
      <c r="FC178" s="119"/>
      <c r="FD178" s="119"/>
      <c r="FE178" s="119"/>
      <c r="FF178" s="119"/>
      <c r="FG178" s="119"/>
      <c r="FH178" s="119"/>
      <c r="FI178" s="119"/>
      <c r="FJ178" s="119"/>
      <c r="FK178" s="119"/>
      <c r="FL178" s="119"/>
      <c r="FM178" s="119"/>
      <c r="FN178" s="119"/>
      <c r="FO178" s="119"/>
      <c r="FP178" s="119"/>
      <c r="FQ178" s="119"/>
      <c r="FR178" s="119"/>
      <c r="FS178" s="119"/>
      <c r="FT178" s="119"/>
      <c r="FU178" s="119"/>
      <c r="FV178" s="119"/>
      <c r="FW178" s="119"/>
      <c r="FX178" s="119"/>
      <c r="FY178" s="119"/>
      <c r="FZ178" s="119"/>
      <c r="GA178" s="119"/>
      <c r="GB178" s="136"/>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394"/>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394"/>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394"/>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394"/>
      <c r="JZ178" s="1"/>
      <c r="KA178" s="1"/>
      <c r="KB178" s="1"/>
      <c r="KC178" s="1"/>
      <c r="KD178" s="1"/>
      <c r="KE178" s="1"/>
      <c r="KF178" s="1"/>
      <c r="KG178" s="1"/>
      <c r="KH178" s="1"/>
      <c r="KI178" s="1"/>
      <c r="KJ178" s="1"/>
      <c r="KK178" s="1"/>
      <c r="KL178" s="1"/>
      <c r="KM178" s="1"/>
      <c r="KN178" s="1"/>
      <c r="KO178" s="1"/>
      <c r="KP178" s="1"/>
      <c r="KQ178" s="1"/>
      <c r="KR178" s="1"/>
      <c r="KS178" s="914"/>
      <c r="KT178" s="914"/>
      <c r="KU178" s="914"/>
      <c r="KV178" s="914"/>
      <c r="KW178" s="914"/>
      <c r="KX178" s="913"/>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394"/>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914"/>
      <c r="PM178" s="914"/>
      <c r="PN178" s="914"/>
      <c r="PO178" s="914"/>
      <c r="PP178" s="914"/>
      <c r="PQ178" s="913"/>
      <c r="PR178" s="1"/>
      <c r="PS178" s="1"/>
      <c r="PT178" s="1"/>
      <c r="PU178" s="1"/>
      <c r="PV178" s="1"/>
      <c r="PW178" s="1"/>
      <c r="PX178" s="1"/>
      <c r="PY178" s="1"/>
      <c r="PZ178" s="1"/>
      <c r="QA178" s="1"/>
      <c r="QB178" s="1"/>
      <c r="QC178" s="1"/>
      <c r="QD178" s="1"/>
      <c r="QE178" s="1"/>
      <c r="QF178" s="394"/>
      <c r="QG178" s="835"/>
      <c r="QH178" s="835"/>
      <c r="QI178" s="835"/>
      <c r="QJ178" s="835"/>
      <c r="QK178" s="835"/>
      <c r="QL178" s="835"/>
      <c r="QM178" s="835"/>
      <c r="QN178" s="835"/>
      <c r="QO178" s="835"/>
      <c r="QP178" s="835"/>
      <c r="QQ178" s="835"/>
      <c r="QR178" s="835"/>
      <c r="QS178" s="835"/>
      <c r="QT178" s="835"/>
      <c r="QU178" s="835"/>
      <c r="QV178" s="835"/>
      <c r="QW178" s="835"/>
      <c r="QX178" s="835"/>
      <c r="QY178" s="835"/>
      <c r="QZ178" s="835"/>
      <c r="RA178" s="394"/>
      <c r="RB178" s="1"/>
      <c r="RC178" s="1"/>
      <c r="RD178" s="1"/>
      <c r="RE178" s="1"/>
      <c r="RF178" s="1"/>
      <c r="RG178" s="1"/>
      <c r="RH178" s="1"/>
      <c r="RI178" s="1"/>
      <c r="RJ178" s="1"/>
      <c r="RK178" s="1"/>
      <c r="RL178" s="1"/>
      <c r="RM178" s="1"/>
      <c r="RN178" s="1"/>
      <c r="RO178" s="1"/>
      <c r="RP178" s="1"/>
      <c r="RQ178" s="1"/>
      <c r="RR178" s="1"/>
      <c r="RS178" s="1"/>
      <c r="RT178" s="1"/>
      <c r="RU178" s="1"/>
      <c r="RV178" s="394"/>
      <c r="RW178" s="1"/>
      <c r="RX178" s="1"/>
      <c r="RY178" s="1"/>
      <c r="RZ178" s="1"/>
      <c r="SA178" s="1"/>
      <c r="SB178" s="1"/>
      <c r="SC178" s="1"/>
      <c r="SD178" s="1"/>
      <c r="SE178" s="1"/>
      <c r="SF178" s="1"/>
      <c r="SG178" s="1"/>
      <c r="SH178" s="1"/>
      <c r="SI178" s="1"/>
      <c r="SJ178" s="1"/>
      <c r="SK178" s="1"/>
      <c r="SL178" s="1"/>
      <c r="SM178" s="1"/>
      <c r="SN178" s="1"/>
      <c r="SO178" s="1"/>
      <c r="SP178" s="1"/>
      <c r="SQ178" s="394"/>
      <c r="SR178" s="1"/>
      <c r="SS178" s="1"/>
      <c r="ST178" s="1"/>
      <c r="SU178" s="1"/>
      <c r="SV178" s="1"/>
      <c r="SW178" s="1"/>
      <c r="SX178" s="1"/>
      <c r="SY178" s="1"/>
      <c r="SZ178" s="1"/>
      <c r="TA178" s="1"/>
      <c r="TB178" s="1"/>
      <c r="TC178" s="1"/>
      <c r="TD178" s="1"/>
      <c r="TE178" s="1"/>
      <c r="TF178" s="1"/>
      <c r="TG178" s="1"/>
      <c r="TH178" s="1"/>
      <c r="TI178" s="1"/>
      <c r="TJ178" s="1"/>
      <c r="TK178" s="1"/>
      <c r="TL178" s="394"/>
      <c r="TM178" s="1"/>
      <c r="TN178" s="1"/>
      <c r="TO178" s="1"/>
      <c r="TP178" s="1"/>
      <c r="TQ178" s="394"/>
      <c r="TR178" s="1"/>
      <c r="TS178" s="1"/>
      <c r="TT178" s="1"/>
      <c r="TV178" s="394"/>
      <c r="UA178" s="394"/>
      <c r="UF178" s="394"/>
      <c r="UK178" s="394"/>
      <c r="UP178" s="394"/>
      <c r="UU178" s="394"/>
      <c r="UZ178" s="394"/>
      <c r="VE178" s="394"/>
      <c r="VJ178" s="394"/>
      <c r="VO178" s="394"/>
      <c r="VT178" s="394"/>
      <c r="VY178" s="394"/>
      <c r="WD178" s="394"/>
      <c r="WI178" s="394"/>
      <c r="XL178" s="3"/>
      <c r="XM178" s="394"/>
      <c r="ZA178" s="394"/>
      <c r="AAK178" s="394"/>
      <c r="AAW178" s="394"/>
      <c r="ABL178" s="913"/>
      <c r="ABT178" s="913"/>
      <c r="ACF178" s="913"/>
      <c r="ACZ178" s="913"/>
      <c r="ADO178" s="914"/>
      <c r="ADP178" s="914"/>
      <c r="ADQ178" s="913"/>
      <c r="ADR178" s="913"/>
      <c r="ADS178" s="913"/>
      <c r="ADT178" s="913"/>
      <c r="AEH178" s="914"/>
      <c r="AEI178" s="914"/>
      <c r="AEJ178" s="913"/>
      <c r="AEK178" s="913"/>
      <c r="AEL178" s="913"/>
      <c r="AEM178" s="913"/>
      <c r="AEN178" s="913"/>
      <c r="AEQ178" s="3"/>
      <c r="AER178" s="3"/>
      <c r="AFS178" s="873"/>
      <c r="AFT178" s="873"/>
      <c r="AFU178" s="872"/>
      <c r="AFV178" s="872"/>
      <c r="AFW178" s="872"/>
      <c r="AFX178" s="913"/>
      <c r="AGG178" s="914"/>
      <c r="AGH178" s="914"/>
      <c r="AGI178" s="914"/>
      <c r="AGJ178" s="914"/>
      <c r="AGK178" s="914"/>
      <c r="AGL178" s="914"/>
      <c r="AGM178" s="913"/>
      <c r="AHB178" s="913"/>
      <c r="AHN178" s="913"/>
      <c r="AHO178" s="914"/>
      <c r="AHP178" s="914"/>
      <c r="AHQ178" s="914"/>
      <c r="AHR178" s="1155"/>
      <c r="AHS178" s="1155"/>
      <c r="AHT178" s="1051"/>
      <c r="AHZ178" s="913"/>
      <c r="AIF178" s="913"/>
      <c r="AIJ178" s="464"/>
      <c r="AIK178" s="464"/>
      <c r="AIL178" s="913"/>
      <c r="AIQ178" s="913"/>
      <c r="AIS178" s="387"/>
      <c r="AIT178" s="387"/>
      <c r="AIU178" s="387"/>
      <c r="AJI178" s="913"/>
      <c r="AJK178" s="364"/>
      <c r="AJL178" s="364"/>
      <c r="AJM178" s="364"/>
      <c r="AKA178" s="913"/>
      <c r="AKC178" s="364"/>
      <c r="AKD178" s="364"/>
      <c r="AKE178" s="364"/>
      <c r="AKS178" s="913"/>
      <c r="AKX178" s="913"/>
      <c r="ALC178" s="913"/>
      <c r="ALH178" s="913"/>
      <c r="ALM178" s="913"/>
      <c r="ALR178" s="913"/>
      <c r="ALW178" s="913"/>
      <c r="AMB178" s="913"/>
      <c r="AMG178" s="913"/>
      <c r="AML178" s="913"/>
      <c r="AMS178" s="913"/>
      <c r="AMZ178" s="913"/>
      <c r="ANG178" s="913"/>
      <c r="ANV178" s="913"/>
      <c r="AOK178" s="913"/>
      <c r="API178" s="914"/>
      <c r="APJ178" s="914"/>
      <c r="APK178" s="914"/>
      <c r="APL178" s="914"/>
      <c r="APM178" s="914"/>
      <c r="APN178" s="914"/>
      <c r="APO178" s="913"/>
      <c r="APW178" s="913"/>
      <c r="AQE178" s="913"/>
      <c r="AQM178" s="913"/>
      <c r="AQU178" s="913"/>
      <c r="ARG178" s="913"/>
      <c r="ARS178" s="913"/>
      <c r="ASU178" s="913"/>
      <c r="ATW178" s="913"/>
      <c r="AUQ178" s="913"/>
      <c r="AVK178" s="913"/>
      <c r="AWE178" s="913"/>
      <c r="AWY178" s="913"/>
      <c r="AXF178" s="913"/>
      <c r="AXM178" s="913"/>
      <c r="AXT178" s="913"/>
    </row>
    <row r="179" spans="1:1021 1026:1320" s="2" customFormat="1" ht="14.25" x14ac:dyDescent="0.2">
      <c r="A179" s="1"/>
      <c r="B179"/>
      <c r="C179" s="975"/>
      <c r="D179" s="1"/>
      <c r="E179" s="1"/>
      <c r="F179" s="21"/>
      <c r="G179" s="21"/>
      <c r="H179" s="21"/>
      <c r="I179" s="1"/>
      <c r="J179" s="1"/>
      <c r="K179" s="21"/>
      <c r="L179" s="21"/>
      <c r="M179" s="21"/>
      <c r="N179" s="1"/>
      <c r="O179" s="1"/>
      <c r="P179" s="21"/>
      <c r="Q179" s="21"/>
      <c r="R179" s="21"/>
      <c r="S179" s="1"/>
      <c r="T179" s="1"/>
      <c r="U179" s="21"/>
      <c r="V179" s="21"/>
      <c r="W179" s="21"/>
      <c r="X179" s="1"/>
      <c r="Y179" s="1"/>
      <c r="Z179" s="21"/>
      <c r="AA179" s="21"/>
      <c r="AB179" s="21"/>
      <c r="AC179" s="1"/>
      <c r="AD179" s="1"/>
      <c r="AE179" s="21"/>
      <c r="AF179" s="21"/>
      <c r="AG179" s="21"/>
      <c r="AH179" s="1"/>
      <c r="AI179" s="1"/>
      <c r="AJ179" s="21"/>
      <c r="AK179" s="21"/>
      <c r="AL179" s="750"/>
      <c r="AM179" s="1"/>
      <c r="AN179" s="1"/>
      <c r="AO179" s="1"/>
      <c r="AP179" s="1"/>
      <c r="AQ179" s="1"/>
      <c r="AR179" s="297"/>
      <c r="AS179" s="1"/>
      <c r="AT179" s="1"/>
      <c r="AU179" s="1"/>
      <c r="AV179" s="1"/>
      <c r="AW179" s="1"/>
      <c r="AX179" s="297"/>
      <c r="AY179" s="1"/>
      <c r="AZ179" s="1"/>
      <c r="BA179" s="1"/>
      <c r="BB179" s="1"/>
      <c r="BC179" s="1"/>
      <c r="BD179" s="297"/>
      <c r="BE179" s="1"/>
      <c r="BF179" s="1"/>
      <c r="BG179" s="1"/>
      <c r="BH179" s="1"/>
      <c r="BI179" s="1"/>
      <c r="BJ179" s="297"/>
      <c r="BK179" s="1"/>
      <c r="BL179" s="1"/>
      <c r="BM179" s="1"/>
      <c r="BN179" s="1"/>
      <c r="BO179" s="1"/>
      <c r="BP179" s="297"/>
      <c r="BQ179" s="1"/>
      <c r="BR179" s="1"/>
      <c r="BS179" s="1"/>
      <c r="BT179" s="1"/>
      <c r="BU179" s="1"/>
      <c r="BV179" s="297"/>
      <c r="BW179" s="1"/>
      <c r="BX179" s="1"/>
      <c r="BY179" s="1"/>
      <c r="BZ179" s="1"/>
      <c r="CA179" s="298"/>
      <c r="CB179" s="394"/>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394"/>
      <c r="DC179" s="119"/>
      <c r="DD179" s="119"/>
      <c r="DE179" s="119"/>
      <c r="DF179" s="119"/>
      <c r="DG179" s="119"/>
      <c r="DH179" s="119"/>
      <c r="DI179" s="119"/>
      <c r="DJ179" s="119"/>
      <c r="DK179" s="119"/>
      <c r="DL179" s="119"/>
      <c r="DM179" s="119"/>
      <c r="DN179" s="119"/>
      <c r="DO179" s="119"/>
      <c r="DP179" s="119"/>
      <c r="DQ179" s="119"/>
      <c r="DR179" s="119"/>
      <c r="DS179" s="119"/>
      <c r="DT179" s="119"/>
      <c r="DU179" s="119"/>
      <c r="DV179" s="119"/>
      <c r="DW179" s="119"/>
      <c r="DX179" s="119"/>
      <c r="DY179" s="119"/>
      <c r="DZ179" s="119"/>
      <c r="EA179" s="119"/>
      <c r="EB179" s="136"/>
      <c r="EC179" s="119"/>
      <c r="ED179" s="119"/>
      <c r="EE179" s="119"/>
      <c r="EF179" s="119"/>
      <c r="EG179" s="119"/>
      <c r="EH179" s="119"/>
      <c r="EI179" s="119"/>
      <c r="EJ179" s="119"/>
      <c r="EK179" s="119"/>
      <c r="EL179" s="119"/>
      <c r="EM179" s="119"/>
      <c r="EN179" s="119"/>
      <c r="EO179" s="119"/>
      <c r="EP179" s="119"/>
      <c r="EQ179" s="119"/>
      <c r="ER179" s="119"/>
      <c r="ES179" s="119"/>
      <c r="ET179" s="119"/>
      <c r="EU179" s="119"/>
      <c r="EV179" s="119"/>
      <c r="EW179" s="119"/>
      <c r="EX179" s="119"/>
      <c r="EY179" s="119"/>
      <c r="EZ179" s="119"/>
      <c r="FA179" s="119"/>
      <c r="FB179" s="136"/>
      <c r="FC179" s="119"/>
      <c r="FD179" s="119"/>
      <c r="FE179" s="119"/>
      <c r="FF179" s="119"/>
      <c r="FG179" s="119"/>
      <c r="FH179" s="119"/>
      <c r="FI179" s="119"/>
      <c r="FJ179" s="119"/>
      <c r="FK179" s="119"/>
      <c r="FL179" s="119"/>
      <c r="FM179" s="119"/>
      <c r="FN179" s="119"/>
      <c r="FO179" s="119"/>
      <c r="FP179" s="119"/>
      <c r="FQ179" s="119"/>
      <c r="FR179" s="119"/>
      <c r="FS179" s="119"/>
      <c r="FT179" s="119"/>
      <c r="FU179" s="119"/>
      <c r="FV179" s="119"/>
      <c r="FW179" s="119"/>
      <c r="FX179" s="119"/>
      <c r="FY179" s="119"/>
      <c r="FZ179" s="119"/>
      <c r="GA179" s="119"/>
      <c r="GB179" s="136"/>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394"/>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394"/>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394"/>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394"/>
      <c r="JZ179" s="1"/>
      <c r="KA179" s="1"/>
      <c r="KB179" s="1"/>
      <c r="KC179" s="1"/>
      <c r="KD179" s="1"/>
      <c r="KE179" s="1"/>
      <c r="KF179" s="1"/>
      <c r="KG179" s="1"/>
      <c r="KH179" s="1"/>
      <c r="KI179" s="1"/>
      <c r="KJ179" s="1"/>
      <c r="KK179" s="1"/>
      <c r="KL179" s="1"/>
      <c r="KM179" s="1"/>
      <c r="KN179" s="1"/>
      <c r="KO179" s="1"/>
      <c r="KP179" s="1"/>
      <c r="KQ179" s="1"/>
      <c r="KR179" s="1"/>
      <c r="KS179" s="914"/>
      <c r="KT179" s="914"/>
      <c r="KU179" s="914"/>
      <c r="KV179" s="914"/>
      <c r="KW179" s="914"/>
      <c r="KX179" s="913"/>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394"/>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914"/>
      <c r="PM179" s="914"/>
      <c r="PN179" s="914"/>
      <c r="PO179" s="914"/>
      <c r="PP179" s="914"/>
      <c r="PQ179" s="913"/>
      <c r="PR179" s="1"/>
      <c r="PS179" s="1"/>
      <c r="PT179" s="1"/>
      <c r="PU179" s="1"/>
      <c r="PV179" s="1"/>
      <c r="PW179" s="1"/>
      <c r="PX179" s="1"/>
      <c r="PY179" s="1"/>
      <c r="PZ179" s="1"/>
      <c r="QA179" s="1"/>
      <c r="QB179" s="1"/>
      <c r="QC179" s="1"/>
      <c r="QD179" s="1"/>
      <c r="QE179" s="1"/>
      <c r="QF179" s="394"/>
      <c r="QG179" s="835"/>
      <c r="QH179" s="835"/>
      <c r="QI179" s="835"/>
      <c r="QJ179" s="835"/>
      <c r="QK179" s="835"/>
      <c r="QL179" s="835"/>
      <c r="QM179" s="835"/>
      <c r="QN179" s="835"/>
      <c r="QO179" s="835"/>
      <c r="QP179" s="835"/>
      <c r="QQ179" s="835"/>
      <c r="QR179" s="835"/>
      <c r="QS179" s="835"/>
      <c r="QT179" s="835"/>
      <c r="QU179" s="835"/>
      <c r="QV179" s="835"/>
      <c r="QW179" s="835"/>
      <c r="QX179" s="835"/>
      <c r="QY179" s="835"/>
      <c r="QZ179" s="835"/>
      <c r="RA179" s="394"/>
      <c r="RB179" s="1"/>
      <c r="RC179" s="1"/>
      <c r="RD179" s="1"/>
      <c r="RE179" s="1"/>
      <c r="RF179" s="1"/>
      <c r="RG179" s="1"/>
      <c r="RH179" s="1"/>
      <c r="RI179" s="1"/>
      <c r="RJ179" s="1"/>
      <c r="RK179" s="1"/>
      <c r="RL179" s="1"/>
      <c r="RM179" s="1"/>
      <c r="RN179" s="1"/>
      <c r="RO179" s="1"/>
      <c r="RP179" s="1"/>
      <c r="RQ179" s="1"/>
      <c r="RR179" s="1"/>
      <c r="RS179" s="1"/>
      <c r="RT179" s="1"/>
      <c r="RU179" s="1"/>
      <c r="RV179" s="394"/>
      <c r="RW179" s="1"/>
      <c r="RX179" s="1"/>
      <c r="RY179" s="1"/>
      <c r="RZ179" s="1"/>
      <c r="SA179" s="1"/>
      <c r="SB179" s="1"/>
      <c r="SC179" s="1"/>
      <c r="SD179" s="1"/>
      <c r="SE179" s="1"/>
      <c r="SF179" s="1"/>
      <c r="SG179" s="1"/>
      <c r="SH179" s="1"/>
      <c r="SI179" s="1"/>
      <c r="SJ179" s="1"/>
      <c r="SK179" s="1"/>
      <c r="SL179" s="1"/>
      <c r="SM179" s="1"/>
      <c r="SN179" s="1"/>
      <c r="SO179" s="1"/>
      <c r="SP179" s="1"/>
      <c r="SQ179" s="394"/>
      <c r="SR179" s="1"/>
      <c r="SS179" s="1"/>
      <c r="ST179" s="1"/>
      <c r="SU179" s="1"/>
      <c r="SV179" s="1"/>
      <c r="SW179" s="1"/>
      <c r="SX179" s="1"/>
      <c r="SY179" s="1"/>
      <c r="SZ179" s="1"/>
      <c r="TA179" s="1"/>
      <c r="TB179" s="1"/>
      <c r="TC179" s="1"/>
      <c r="TD179" s="1"/>
      <c r="TE179" s="1"/>
      <c r="TF179" s="1"/>
      <c r="TG179" s="1"/>
      <c r="TH179" s="1"/>
      <c r="TI179" s="1"/>
      <c r="TJ179" s="1"/>
      <c r="TK179" s="1"/>
      <c r="TL179" s="394"/>
      <c r="TM179" s="1"/>
      <c r="TN179" s="1"/>
      <c r="TO179" s="1"/>
      <c r="TP179" s="1"/>
      <c r="TQ179" s="394"/>
      <c r="TR179" s="1"/>
      <c r="TS179" s="1"/>
      <c r="TT179" s="1"/>
      <c r="TV179" s="394"/>
      <c r="UA179" s="394"/>
      <c r="UF179" s="394"/>
      <c r="UK179" s="394"/>
      <c r="UP179" s="394"/>
      <c r="UU179" s="394"/>
      <c r="UZ179" s="394"/>
      <c r="VE179" s="394"/>
      <c r="VJ179" s="394"/>
      <c r="VO179" s="394"/>
      <c r="VT179" s="394"/>
      <c r="VY179" s="394"/>
      <c r="WD179" s="394"/>
      <c r="WI179" s="394"/>
      <c r="XL179" s="3"/>
      <c r="XM179" s="394"/>
      <c r="ZA179" s="394"/>
      <c r="AAK179" s="394"/>
      <c r="AAW179" s="394"/>
      <c r="ABL179" s="913"/>
      <c r="ABT179" s="913"/>
      <c r="ACF179" s="913"/>
      <c r="ACZ179" s="913"/>
      <c r="ADO179" s="914"/>
      <c r="ADP179" s="914"/>
      <c r="ADQ179" s="913"/>
      <c r="ADR179" s="913"/>
      <c r="ADS179" s="913"/>
      <c r="ADT179" s="913"/>
      <c r="AEH179" s="914"/>
      <c r="AEI179" s="914"/>
      <c r="AEJ179" s="913"/>
      <c r="AEK179" s="913"/>
      <c r="AEL179" s="913"/>
      <c r="AEM179" s="913"/>
      <c r="AEN179" s="913"/>
      <c r="AEQ179" s="3"/>
      <c r="AER179" s="3"/>
      <c r="AFS179" s="873"/>
      <c r="AFT179" s="873"/>
      <c r="AFU179" s="872"/>
      <c r="AFV179" s="872"/>
      <c r="AFW179" s="872"/>
      <c r="AFX179" s="913"/>
      <c r="AGG179" s="914"/>
      <c r="AGH179" s="914"/>
      <c r="AGI179" s="914"/>
      <c r="AGJ179" s="914"/>
      <c r="AGK179" s="914"/>
      <c r="AGL179" s="914"/>
      <c r="AGM179" s="913"/>
      <c r="AHB179" s="913"/>
      <c r="AHN179" s="913"/>
      <c r="AHO179" s="914"/>
      <c r="AHP179" s="914"/>
      <c r="AHQ179" s="914"/>
      <c r="AHR179" s="1155"/>
      <c r="AHS179" s="1155"/>
      <c r="AHT179" s="1051"/>
      <c r="AHZ179" s="913"/>
      <c r="AIF179" s="913"/>
      <c r="AIJ179" s="464"/>
      <c r="AIK179" s="464"/>
      <c r="AIL179" s="913"/>
      <c r="AIQ179" s="913"/>
      <c r="AIS179" s="387"/>
      <c r="AIT179" s="387"/>
      <c r="AIU179" s="387"/>
      <c r="AJI179" s="913"/>
      <c r="AJK179" s="364"/>
      <c r="AJL179" s="364"/>
      <c r="AJM179" s="364"/>
      <c r="AKA179" s="913"/>
      <c r="AKC179" s="364"/>
      <c r="AKD179" s="364"/>
      <c r="AKE179" s="364"/>
      <c r="AKS179" s="913"/>
      <c r="AKX179" s="913"/>
      <c r="ALC179" s="913"/>
      <c r="ALH179" s="913"/>
      <c r="ALM179" s="913"/>
      <c r="ALR179" s="913"/>
      <c r="ALW179" s="913"/>
      <c r="AMB179" s="913"/>
      <c r="AMG179" s="913"/>
      <c r="AML179" s="913"/>
      <c r="AMS179" s="913"/>
      <c r="AMZ179" s="913"/>
      <c r="ANG179" s="913"/>
      <c r="ANV179" s="913"/>
      <c r="AOK179" s="913"/>
      <c r="API179" s="914"/>
      <c r="APJ179" s="914"/>
      <c r="APK179" s="914"/>
      <c r="APL179" s="914"/>
      <c r="APM179" s="914"/>
      <c r="APN179" s="914"/>
      <c r="APO179" s="913"/>
      <c r="APW179" s="913"/>
      <c r="AQE179" s="913"/>
      <c r="AQM179" s="913"/>
      <c r="AQU179" s="913"/>
      <c r="ARG179" s="913"/>
      <c r="ARS179" s="913"/>
      <c r="ASU179" s="913"/>
      <c r="ATW179" s="913"/>
      <c r="AUQ179" s="913"/>
      <c r="AVK179" s="913"/>
      <c r="AWE179" s="913"/>
      <c r="AWY179" s="913"/>
      <c r="AXF179" s="913"/>
      <c r="AXM179" s="913"/>
      <c r="AXT179" s="913"/>
    </row>
    <row r="180" spans="1:1021 1026:1320" s="2" customFormat="1" ht="14.25" x14ac:dyDescent="0.2">
      <c r="A180" s="1"/>
      <c r="B180"/>
      <c r="C180" s="975"/>
      <c r="D180" s="1"/>
      <c r="E180" s="1"/>
      <c r="F180" s="21"/>
      <c r="G180" s="21"/>
      <c r="H180" s="21"/>
      <c r="I180" s="1"/>
      <c r="J180" s="1"/>
      <c r="K180" s="21"/>
      <c r="L180" s="21"/>
      <c r="M180" s="21"/>
      <c r="N180" s="1"/>
      <c r="O180" s="1"/>
      <c r="P180" s="21"/>
      <c r="Q180" s="21"/>
      <c r="R180" s="21"/>
      <c r="S180" s="1"/>
      <c r="T180" s="1"/>
      <c r="U180" s="21"/>
      <c r="V180" s="21"/>
      <c r="W180" s="21"/>
      <c r="X180" s="1"/>
      <c r="Y180" s="1"/>
      <c r="Z180" s="21"/>
      <c r="AA180" s="21"/>
      <c r="AB180" s="21"/>
      <c r="AC180" s="1"/>
      <c r="AD180" s="1"/>
      <c r="AE180" s="21"/>
      <c r="AF180" s="21"/>
      <c r="AG180" s="21"/>
      <c r="AH180" s="1"/>
      <c r="AI180" s="1"/>
      <c r="AJ180" s="21"/>
      <c r="AK180" s="21"/>
      <c r="AL180" s="750"/>
      <c r="AM180" s="1"/>
      <c r="AN180" s="1"/>
      <c r="AO180" s="1"/>
      <c r="AP180" s="1"/>
      <c r="AQ180" s="1"/>
      <c r="AR180" s="297"/>
      <c r="AS180" s="1"/>
      <c r="AT180" s="1"/>
      <c r="AU180" s="1"/>
      <c r="AV180" s="1"/>
      <c r="AW180" s="1"/>
      <c r="AX180" s="297"/>
      <c r="AY180" s="1"/>
      <c r="AZ180" s="1"/>
      <c r="BA180" s="1"/>
      <c r="BB180" s="1"/>
      <c r="BC180" s="1"/>
      <c r="BD180" s="297"/>
      <c r="BE180" s="1"/>
      <c r="BF180" s="1"/>
      <c r="BG180" s="1"/>
      <c r="BH180" s="1"/>
      <c r="BI180" s="1"/>
      <c r="BJ180" s="297"/>
      <c r="BK180" s="1"/>
      <c r="BL180" s="1"/>
      <c r="BM180" s="1"/>
      <c r="BN180" s="1"/>
      <c r="BO180" s="1"/>
      <c r="BP180" s="297"/>
      <c r="BQ180" s="1"/>
      <c r="BR180" s="1"/>
      <c r="BS180" s="1"/>
      <c r="BT180" s="1"/>
      <c r="BU180" s="1"/>
      <c r="BV180" s="297"/>
      <c r="BW180" s="1"/>
      <c r="BX180" s="1"/>
      <c r="BY180" s="1"/>
      <c r="BZ180" s="1"/>
      <c r="CA180" s="298"/>
      <c r="CB180" s="394"/>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394"/>
      <c r="DC180" s="119"/>
      <c r="DD180" s="119"/>
      <c r="DE180" s="119"/>
      <c r="DF180" s="119"/>
      <c r="DG180" s="119"/>
      <c r="DH180" s="119"/>
      <c r="DI180" s="119"/>
      <c r="DJ180" s="119"/>
      <c r="DK180" s="119"/>
      <c r="DL180" s="119"/>
      <c r="DM180" s="119"/>
      <c r="DN180" s="119"/>
      <c r="DO180" s="119"/>
      <c r="DP180" s="119"/>
      <c r="DQ180" s="119"/>
      <c r="DR180" s="119"/>
      <c r="DS180" s="119"/>
      <c r="DT180" s="119"/>
      <c r="DU180" s="119"/>
      <c r="DV180" s="119"/>
      <c r="DW180" s="119"/>
      <c r="DX180" s="119"/>
      <c r="DY180" s="119"/>
      <c r="DZ180" s="119"/>
      <c r="EA180" s="119"/>
      <c r="EB180" s="136"/>
      <c r="EC180" s="119"/>
      <c r="ED180" s="119"/>
      <c r="EE180" s="119"/>
      <c r="EF180" s="119"/>
      <c r="EG180" s="119"/>
      <c r="EH180" s="119"/>
      <c r="EI180" s="119"/>
      <c r="EJ180" s="119"/>
      <c r="EK180" s="119"/>
      <c r="EL180" s="119"/>
      <c r="EM180" s="119"/>
      <c r="EN180" s="119"/>
      <c r="EO180" s="119"/>
      <c r="EP180" s="119"/>
      <c r="EQ180" s="119"/>
      <c r="ER180" s="119"/>
      <c r="ES180" s="119"/>
      <c r="ET180" s="119"/>
      <c r="EU180" s="119"/>
      <c r="EV180" s="119"/>
      <c r="EW180" s="119"/>
      <c r="EX180" s="119"/>
      <c r="EY180" s="119"/>
      <c r="EZ180" s="119"/>
      <c r="FA180" s="119"/>
      <c r="FB180" s="136"/>
      <c r="FC180" s="119"/>
      <c r="FD180" s="119"/>
      <c r="FE180" s="119"/>
      <c r="FF180" s="119"/>
      <c r="FG180" s="119"/>
      <c r="FH180" s="119"/>
      <c r="FI180" s="119"/>
      <c r="FJ180" s="119"/>
      <c r="FK180" s="119"/>
      <c r="FL180" s="119"/>
      <c r="FM180" s="119"/>
      <c r="FN180" s="119"/>
      <c r="FO180" s="119"/>
      <c r="FP180" s="119"/>
      <c r="FQ180" s="119"/>
      <c r="FR180" s="119"/>
      <c r="FS180" s="119"/>
      <c r="FT180" s="119"/>
      <c r="FU180" s="119"/>
      <c r="FV180" s="119"/>
      <c r="FW180" s="119"/>
      <c r="FX180" s="119"/>
      <c r="FY180" s="119"/>
      <c r="FZ180" s="119"/>
      <c r="GA180" s="119"/>
      <c r="GB180" s="136"/>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394"/>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394"/>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394"/>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394"/>
      <c r="JZ180" s="1"/>
      <c r="KA180" s="1"/>
      <c r="KB180" s="1"/>
      <c r="KC180" s="1"/>
      <c r="KD180" s="1"/>
      <c r="KE180" s="1"/>
      <c r="KF180" s="1"/>
      <c r="KG180" s="1"/>
      <c r="KH180" s="1"/>
      <c r="KI180" s="1"/>
      <c r="KJ180" s="1"/>
      <c r="KK180" s="1"/>
      <c r="KL180" s="1"/>
      <c r="KM180" s="1"/>
      <c r="KN180" s="1"/>
      <c r="KO180" s="1"/>
      <c r="KP180" s="1"/>
      <c r="KQ180" s="1"/>
      <c r="KR180" s="1"/>
      <c r="KS180" s="914"/>
      <c r="KT180" s="914"/>
      <c r="KU180" s="914"/>
      <c r="KV180" s="914"/>
      <c r="KW180" s="914"/>
      <c r="KX180" s="913"/>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394"/>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914"/>
      <c r="PM180" s="914"/>
      <c r="PN180" s="914"/>
      <c r="PO180" s="914"/>
      <c r="PP180" s="914"/>
      <c r="PQ180" s="913"/>
      <c r="PR180" s="1"/>
      <c r="PS180" s="1"/>
      <c r="PT180" s="1"/>
      <c r="PU180" s="1"/>
      <c r="PV180" s="1"/>
      <c r="PW180" s="1"/>
      <c r="PX180" s="1"/>
      <c r="PY180" s="1"/>
      <c r="PZ180" s="1"/>
      <c r="QA180" s="1"/>
      <c r="QB180" s="1"/>
      <c r="QC180" s="1"/>
      <c r="QD180" s="1"/>
      <c r="QE180" s="1"/>
      <c r="QF180" s="394"/>
      <c r="QG180" s="835"/>
      <c r="QH180" s="835"/>
      <c r="QI180" s="835"/>
      <c r="QJ180" s="835"/>
      <c r="QK180" s="835"/>
      <c r="QL180" s="835"/>
      <c r="QM180" s="835"/>
      <c r="QN180" s="835"/>
      <c r="QO180" s="835"/>
      <c r="QP180" s="835"/>
      <c r="QQ180" s="835"/>
      <c r="QR180" s="835"/>
      <c r="QS180" s="835"/>
      <c r="QT180" s="835"/>
      <c r="QU180" s="835"/>
      <c r="QV180" s="835"/>
      <c r="QW180" s="835"/>
      <c r="QX180" s="835"/>
      <c r="QY180" s="835"/>
      <c r="QZ180" s="835"/>
      <c r="RA180" s="394"/>
      <c r="RB180" s="1"/>
      <c r="RC180" s="1"/>
      <c r="RD180" s="1"/>
      <c r="RE180" s="1"/>
      <c r="RF180" s="1"/>
      <c r="RG180" s="1"/>
      <c r="RH180" s="1"/>
      <c r="RI180" s="1"/>
      <c r="RJ180" s="1"/>
      <c r="RK180" s="1"/>
      <c r="RL180" s="1"/>
      <c r="RM180" s="1"/>
      <c r="RN180" s="1"/>
      <c r="RO180" s="1"/>
      <c r="RP180" s="1"/>
      <c r="RQ180" s="1"/>
      <c r="RR180" s="1"/>
      <c r="RS180" s="1"/>
      <c r="RT180" s="1"/>
      <c r="RU180" s="1"/>
      <c r="RV180" s="394"/>
      <c r="RW180" s="1"/>
      <c r="RX180" s="1"/>
      <c r="RY180" s="1"/>
      <c r="RZ180" s="1"/>
      <c r="SA180" s="1"/>
      <c r="SB180" s="1"/>
      <c r="SC180" s="1"/>
      <c r="SD180" s="1"/>
      <c r="SE180" s="1"/>
      <c r="SF180" s="1"/>
      <c r="SG180" s="1"/>
      <c r="SH180" s="1"/>
      <c r="SI180" s="1"/>
      <c r="SJ180" s="1"/>
      <c r="SK180" s="1"/>
      <c r="SL180" s="1"/>
      <c r="SM180" s="1"/>
      <c r="SN180" s="1"/>
      <c r="SO180" s="1"/>
      <c r="SP180" s="1"/>
      <c r="SQ180" s="394"/>
      <c r="SR180" s="1"/>
      <c r="SS180" s="1"/>
      <c r="ST180" s="1"/>
      <c r="SU180" s="1"/>
      <c r="SV180" s="1"/>
      <c r="SW180" s="1"/>
      <c r="SX180" s="1"/>
      <c r="SY180" s="1"/>
      <c r="SZ180" s="1"/>
      <c r="TA180" s="1"/>
      <c r="TB180" s="1"/>
      <c r="TC180" s="1"/>
      <c r="TD180" s="1"/>
      <c r="TE180" s="1"/>
      <c r="TF180" s="1"/>
      <c r="TG180" s="1"/>
      <c r="TH180" s="1"/>
      <c r="TI180" s="1"/>
      <c r="TJ180" s="1"/>
      <c r="TK180" s="1"/>
      <c r="TL180" s="394"/>
      <c r="TM180" s="1"/>
      <c r="TN180" s="1"/>
      <c r="TO180" s="1"/>
      <c r="TP180" s="1"/>
      <c r="TQ180" s="394"/>
      <c r="TR180" s="1"/>
      <c r="TS180" s="1"/>
      <c r="TT180" s="1"/>
      <c r="TV180" s="394"/>
      <c r="UA180" s="394"/>
      <c r="UF180" s="394"/>
      <c r="UK180" s="394"/>
      <c r="UP180" s="394"/>
      <c r="UU180" s="394"/>
      <c r="UZ180" s="394"/>
      <c r="VE180" s="394"/>
      <c r="VJ180" s="394"/>
      <c r="VO180" s="394"/>
      <c r="VT180" s="394"/>
      <c r="VY180" s="394"/>
      <c r="WD180" s="394"/>
      <c r="WI180" s="394"/>
      <c r="XL180" s="3"/>
      <c r="XM180" s="394"/>
      <c r="ZA180" s="394"/>
      <c r="AAK180" s="394"/>
      <c r="AAW180" s="394"/>
      <c r="ABL180" s="913"/>
      <c r="ABT180" s="913"/>
      <c r="ACF180" s="913"/>
      <c r="ACZ180" s="913"/>
      <c r="ADO180" s="914"/>
      <c r="ADP180" s="914"/>
      <c r="ADQ180" s="913"/>
      <c r="ADR180" s="913"/>
      <c r="ADS180" s="913"/>
      <c r="ADT180" s="913"/>
      <c r="AEH180" s="914"/>
      <c r="AEI180" s="914"/>
      <c r="AEJ180" s="913"/>
      <c r="AEK180" s="913"/>
      <c r="AEL180" s="913"/>
      <c r="AEM180" s="913"/>
      <c r="AEN180" s="913"/>
      <c r="AEQ180" s="3"/>
      <c r="AER180" s="3"/>
      <c r="AFS180" s="873"/>
      <c r="AFT180" s="873"/>
      <c r="AFU180" s="872"/>
      <c r="AFV180" s="872"/>
      <c r="AFW180" s="872"/>
      <c r="AFX180" s="913"/>
      <c r="AGG180" s="914"/>
      <c r="AGH180" s="914"/>
      <c r="AGI180" s="914"/>
      <c r="AGJ180" s="914"/>
      <c r="AGK180" s="914"/>
      <c r="AGL180" s="914"/>
      <c r="AGM180" s="913"/>
      <c r="AHB180" s="913"/>
      <c r="AHN180" s="913"/>
      <c r="AHO180" s="914"/>
      <c r="AHP180" s="914"/>
      <c r="AHQ180" s="914"/>
      <c r="AHR180" s="1155"/>
      <c r="AHS180" s="1155"/>
      <c r="AHT180" s="1051"/>
      <c r="AHZ180" s="913"/>
      <c r="AIF180" s="913"/>
      <c r="AIJ180" s="464"/>
      <c r="AIK180" s="464"/>
      <c r="AIL180" s="913"/>
      <c r="AIQ180" s="913"/>
      <c r="AIS180" s="387"/>
      <c r="AIT180" s="387"/>
      <c r="AIU180" s="387"/>
      <c r="AJI180" s="913"/>
      <c r="AJK180" s="364"/>
      <c r="AJL180" s="364"/>
      <c r="AJM180" s="364"/>
      <c r="AKA180" s="913"/>
      <c r="AKC180" s="364"/>
      <c r="AKD180" s="364"/>
      <c r="AKE180" s="364"/>
      <c r="AKS180" s="913"/>
      <c r="AKX180" s="913"/>
      <c r="ALC180" s="913"/>
      <c r="ALH180" s="913"/>
      <c r="ALM180" s="913"/>
      <c r="ALR180" s="913"/>
      <c r="ALW180" s="913"/>
      <c r="AMB180" s="913"/>
      <c r="AMG180" s="913"/>
      <c r="AML180" s="913"/>
      <c r="AMS180" s="913"/>
      <c r="AMZ180" s="913"/>
      <c r="ANG180" s="913"/>
      <c r="ANV180" s="913"/>
      <c r="AOK180" s="913"/>
      <c r="API180" s="914"/>
      <c r="APJ180" s="914"/>
      <c r="APK180" s="914"/>
      <c r="APL180" s="914"/>
      <c r="APM180" s="914"/>
      <c r="APN180" s="914"/>
      <c r="APO180" s="913"/>
      <c r="APW180" s="913"/>
      <c r="AQE180" s="913"/>
      <c r="AQM180" s="913"/>
      <c r="AQU180" s="913"/>
      <c r="ARG180" s="913"/>
      <c r="ARS180" s="913"/>
      <c r="ASU180" s="913"/>
      <c r="ATW180" s="913"/>
      <c r="AUQ180" s="913"/>
      <c r="AVK180" s="913"/>
      <c r="AWE180" s="913"/>
      <c r="AWY180" s="913"/>
      <c r="AXF180" s="913"/>
      <c r="AXM180" s="913"/>
      <c r="AXT180" s="913"/>
    </row>
    <row r="181" spans="1:1021 1026:1320" s="2" customFormat="1" ht="14.25" x14ac:dyDescent="0.2">
      <c r="A181" s="1"/>
      <c r="B181"/>
      <c r="C181" s="975"/>
      <c r="D181" s="1"/>
      <c r="E181" s="1"/>
      <c r="F181" s="21"/>
      <c r="G181" s="21"/>
      <c r="H181" s="21"/>
      <c r="I181" s="1"/>
      <c r="J181" s="1"/>
      <c r="K181" s="21"/>
      <c r="L181" s="21"/>
      <c r="M181" s="21"/>
      <c r="N181" s="1"/>
      <c r="O181" s="1"/>
      <c r="P181" s="21"/>
      <c r="Q181" s="21"/>
      <c r="R181" s="21"/>
      <c r="S181" s="1"/>
      <c r="T181" s="1"/>
      <c r="U181" s="21"/>
      <c r="V181" s="21"/>
      <c r="W181" s="21"/>
      <c r="X181" s="1"/>
      <c r="Y181" s="1"/>
      <c r="Z181" s="21"/>
      <c r="AA181" s="21"/>
      <c r="AB181" s="21"/>
      <c r="AC181" s="1"/>
      <c r="AD181" s="1"/>
      <c r="AE181" s="21"/>
      <c r="AF181" s="21"/>
      <c r="AG181" s="21"/>
      <c r="AH181" s="1"/>
      <c r="AI181" s="1"/>
      <c r="AJ181" s="21"/>
      <c r="AK181" s="21"/>
      <c r="AL181" s="750"/>
      <c r="AM181" s="1"/>
      <c r="AN181" s="1"/>
      <c r="AO181" s="1"/>
      <c r="AP181" s="1"/>
      <c r="AQ181" s="1"/>
      <c r="AR181" s="297"/>
      <c r="AS181" s="1"/>
      <c r="AT181" s="1"/>
      <c r="AU181" s="1"/>
      <c r="AV181" s="1"/>
      <c r="AW181" s="1"/>
      <c r="AX181" s="297"/>
      <c r="AY181" s="1"/>
      <c r="AZ181" s="1"/>
      <c r="BA181" s="1"/>
      <c r="BB181" s="1"/>
      <c r="BC181" s="1"/>
      <c r="BD181" s="297"/>
      <c r="BE181" s="1"/>
      <c r="BF181" s="1"/>
      <c r="BG181" s="1"/>
      <c r="BH181" s="1"/>
      <c r="BI181" s="1"/>
      <c r="BJ181" s="297"/>
      <c r="BK181" s="1"/>
      <c r="BL181" s="1"/>
      <c r="BM181" s="1"/>
      <c r="BN181" s="1"/>
      <c r="BO181" s="1"/>
      <c r="BP181" s="297"/>
      <c r="BQ181" s="1"/>
      <c r="BR181" s="1"/>
      <c r="BS181" s="1"/>
      <c r="BT181" s="1"/>
      <c r="BU181" s="1"/>
      <c r="BV181" s="297"/>
      <c r="BW181" s="1"/>
      <c r="BX181" s="1"/>
      <c r="BY181" s="1"/>
      <c r="BZ181" s="1"/>
      <c r="CA181" s="298"/>
      <c r="CB181" s="394"/>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394"/>
      <c r="DC181" s="119"/>
      <c r="DD181" s="119"/>
      <c r="DE181" s="119"/>
      <c r="DF181" s="119"/>
      <c r="DG181" s="119"/>
      <c r="DH181" s="119"/>
      <c r="DI181" s="119"/>
      <c r="DJ181" s="119"/>
      <c r="DK181" s="119"/>
      <c r="DL181" s="119"/>
      <c r="DM181" s="119"/>
      <c r="DN181" s="119"/>
      <c r="DO181" s="119"/>
      <c r="DP181" s="119"/>
      <c r="DQ181" s="119"/>
      <c r="DR181" s="119"/>
      <c r="DS181" s="119"/>
      <c r="DT181" s="119"/>
      <c r="DU181" s="119"/>
      <c r="DV181" s="119"/>
      <c r="DW181" s="119"/>
      <c r="DX181" s="119"/>
      <c r="DY181" s="119"/>
      <c r="DZ181" s="119"/>
      <c r="EA181" s="119"/>
      <c r="EB181" s="136"/>
      <c r="EC181" s="119"/>
      <c r="ED181" s="119"/>
      <c r="EE181" s="119"/>
      <c r="EF181" s="119"/>
      <c r="EG181" s="119"/>
      <c r="EH181" s="119"/>
      <c r="EI181" s="119"/>
      <c r="EJ181" s="119"/>
      <c r="EK181" s="119"/>
      <c r="EL181" s="119"/>
      <c r="EM181" s="119"/>
      <c r="EN181" s="119"/>
      <c r="EO181" s="119"/>
      <c r="EP181" s="119"/>
      <c r="EQ181" s="119"/>
      <c r="ER181" s="119"/>
      <c r="ES181" s="119"/>
      <c r="ET181" s="119"/>
      <c r="EU181" s="119"/>
      <c r="EV181" s="119"/>
      <c r="EW181" s="119"/>
      <c r="EX181" s="119"/>
      <c r="EY181" s="119"/>
      <c r="EZ181" s="119"/>
      <c r="FA181" s="119"/>
      <c r="FB181" s="136"/>
      <c r="FC181" s="119"/>
      <c r="FD181" s="119"/>
      <c r="FE181" s="119"/>
      <c r="FF181" s="119"/>
      <c r="FG181" s="119"/>
      <c r="FH181" s="119"/>
      <c r="FI181" s="119"/>
      <c r="FJ181" s="119"/>
      <c r="FK181" s="119"/>
      <c r="FL181" s="119"/>
      <c r="FM181" s="119"/>
      <c r="FN181" s="119"/>
      <c r="FO181" s="119"/>
      <c r="FP181" s="119"/>
      <c r="FQ181" s="119"/>
      <c r="FR181" s="119"/>
      <c r="FS181" s="119"/>
      <c r="FT181" s="119"/>
      <c r="FU181" s="119"/>
      <c r="FV181" s="119"/>
      <c r="FW181" s="119"/>
      <c r="FX181" s="119"/>
      <c r="FY181" s="119"/>
      <c r="FZ181" s="119"/>
      <c r="GA181" s="119"/>
      <c r="GB181" s="136"/>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394"/>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394"/>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394"/>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394"/>
      <c r="JZ181" s="1"/>
      <c r="KA181" s="1"/>
      <c r="KB181" s="1"/>
      <c r="KC181" s="1"/>
      <c r="KD181" s="1"/>
      <c r="KE181" s="1"/>
      <c r="KF181" s="1"/>
      <c r="KG181" s="1"/>
      <c r="KH181" s="1"/>
      <c r="KI181" s="1"/>
      <c r="KJ181" s="1"/>
      <c r="KK181" s="1"/>
      <c r="KL181" s="1"/>
      <c r="KM181" s="1"/>
      <c r="KN181" s="1"/>
      <c r="KO181" s="1"/>
      <c r="KP181" s="1"/>
      <c r="KQ181" s="1"/>
      <c r="KR181" s="1"/>
      <c r="KS181" s="914"/>
      <c r="KT181" s="914"/>
      <c r="KU181" s="914"/>
      <c r="KV181" s="914"/>
      <c r="KW181" s="914"/>
      <c r="KX181" s="913"/>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394"/>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914"/>
      <c r="PM181" s="914"/>
      <c r="PN181" s="914"/>
      <c r="PO181" s="914"/>
      <c r="PP181" s="914"/>
      <c r="PQ181" s="913"/>
      <c r="PR181" s="1"/>
      <c r="PS181" s="1"/>
      <c r="PT181" s="1"/>
      <c r="PU181" s="1"/>
      <c r="PV181" s="1"/>
      <c r="PW181" s="1"/>
      <c r="PX181" s="1"/>
      <c r="PY181" s="1"/>
      <c r="PZ181" s="1"/>
      <c r="QA181" s="1"/>
      <c r="QB181" s="1"/>
      <c r="QC181" s="1"/>
      <c r="QD181" s="1"/>
      <c r="QE181" s="1"/>
      <c r="QF181" s="394"/>
      <c r="QG181" s="835"/>
      <c r="QH181" s="835"/>
      <c r="QI181" s="835"/>
      <c r="QJ181" s="835"/>
      <c r="QK181" s="835"/>
      <c r="QL181" s="835"/>
      <c r="QM181" s="835"/>
      <c r="QN181" s="835"/>
      <c r="QO181" s="835"/>
      <c r="QP181" s="835"/>
      <c r="QQ181" s="835"/>
      <c r="QR181" s="835"/>
      <c r="QS181" s="835"/>
      <c r="QT181" s="835"/>
      <c r="QU181" s="835"/>
      <c r="QV181" s="835"/>
      <c r="QW181" s="835"/>
      <c r="QX181" s="835"/>
      <c r="QY181" s="835"/>
      <c r="QZ181" s="835"/>
      <c r="RA181" s="394"/>
      <c r="RB181" s="1"/>
      <c r="RC181" s="1"/>
      <c r="RD181" s="1"/>
      <c r="RE181" s="1"/>
      <c r="RF181" s="1"/>
      <c r="RG181" s="1"/>
      <c r="RH181" s="1"/>
      <c r="RI181" s="1"/>
      <c r="RJ181" s="1"/>
      <c r="RK181" s="1"/>
      <c r="RL181" s="1"/>
      <c r="RM181" s="1"/>
      <c r="RN181" s="1"/>
      <c r="RO181" s="1"/>
      <c r="RP181" s="1"/>
      <c r="RQ181" s="1"/>
      <c r="RR181" s="1"/>
      <c r="RS181" s="1"/>
      <c r="RT181" s="1"/>
      <c r="RU181" s="1"/>
      <c r="RV181" s="394"/>
      <c r="RW181" s="1"/>
      <c r="RX181" s="1"/>
      <c r="RY181" s="1"/>
      <c r="RZ181" s="1"/>
      <c r="SA181" s="1"/>
      <c r="SB181" s="1"/>
      <c r="SC181" s="1"/>
      <c r="SD181" s="1"/>
      <c r="SE181" s="1"/>
      <c r="SF181" s="1"/>
      <c r="SG181" s="1"/>
      <c r="SH181" s="1"/>
      <c r="SI181" s="1"/>
      <c r="SJ181" s="1"/>
      <c r="SK181" s="1"/>
      <c r="SL181" s="1"/>
      <c r="SM181" s="1"/>
      <c r="SN181" s="1"/>
      <c r="SO181" s="1"/>
      <c r="SP181" s="1"/>
      <c r="SQ181" s="394"/>
      <c r="SR181" s="1"/>
      <c r="SS181" s="1"/>
      <c r="ST181" s="1"/>
      <c r="SU181" s="1"/>
      <c r="SV181" s="1"/>
      <c r="SW181" s="1"/>
      <c r="SX181" s="1"/>
      <c r="SY181" s="1"/>
      <c r="SZ181" s="1"/>
      <c r="TA181" s="1"/>
      <c r="TB181" s="1"/>
      <c r="TC181" s="1"/>
      <c r="TD181" s="1"/>
      <c r="TE181" s="1"/>
      <c r="TF181" s="1"/>
      <c r="TG181" s="1"/>
      <c r="TH181" s="1"/>
      <c r="TI181" s="1"/>
      <c r="TJ181" s="1"/>
      <c r="TK181" s="1"/>
      <c r="TL181" s="394"/>
      <c r="TM181" s="1"/>
      <c r="TN181" s="1"/>
      <c r="TO181" s="1"/>
      <c r="TP181" s="1"/>
      <c r="TQ181" s="394"/>
      <c r="TR181" s="1"/>
      <c r="TS181" s="1"/>
      <c r="TT181" s="1"/>
      <c r="TV181" s="394"/>
      <c r="UA181" s="394"/>
      <c r="UF181" s="394"/>
      <c r="UK181" s="394"/>
      <c r="UP181" s="394"/>
      <c r="UU181" s="394"/>
      <c r="UZ181" s="394"/>
      <c r="VE181" s="394"/>
      <c r="VJ181" s="394"/>
      <c r="VO181" s="394"/>
      <c r="VT181" s="394"/>
      <c r="VY181" s="394"/>
      <c r="WD181" s="394"/>
      <c r="WI181" s="394"/>
      <c r="XL181" s="3"/>
      <c r="XM181" s="394"/>
      <c r="ZA181" s="394"/>
      <c r="AAK181" s="394"/>
      <c r="AAW181" s="394"/>
      <c r="ABL181" s="913"/>
      <c r="ABT181" s="913"/>
      <c r="ACF181" s="913"/>
      <c r="ACZ181" s="913"/>
      <c r="ADO181" s="914"/>
      <c r="ADP181" s="914"/>
      <c r="ADQ181" s="913"/>
      <c r="ADR181" s="913"/>
      <c r="ADS181" s="913"/>
      <c r="ADT181" s="913"/>
      <c r="AEH181" s="914"/>
      <c r="AEI181" s="914"/>
      <c r="AEJ181" s="913"/>
      <c r="AEK181" s="913"/>
      <c r="AEL181" s="913"/>
      <c r="AEM181" s="913"/>
      <c r="AEN181" s="913"/>
      <c r="AEQ181" s="3"/>
      <c r="AER181" s="3"/>
      <c r="AFS181" s="873"/>
      <c r="AFT181" s="873"/>
      <c r="AFU181" s="872"/>
      <c r="AFV181" s="872"/>
      <c r="AFW181" s="872"/>
      <c r="AFX181" s="913"/>
      <c r="AGG181" s="914"/>
      <c r="AGH181" s="914"/>
      <c r="AGI181" s="914"/>
      <c r="AGJ181" s="914"/>
      <c r="AGK181" s="914"/>
      <c r="AGL181" s="914"/>
      <c r="AGM181" s="913"/>
      <c r="AHB181" s="913"/>
      <c r="AHN181" s="913"/>
      <c r="AHO181" s="914"/>
      <c r="AHP181" s="914"/>
      <c r="AHQ181" s="914"/>
      <c r="AHR181" s="1155"/>
      <c r="AHS181" s="1155"/>
      <c r="AHT181" s="1051"/>
      <c r="AHZ181" s="913"/>
      <c r="AIF181" s="913"/>
      <c r="AIJ181" s="464"/>
      <c r="AIK181" s="464"/>
      <c r="AIL181" s="913"/>
      <c r="AIQ181" s="913"/>
      <c r="AIS181" s="387"/>
      <c r="AIT181" s="387"/>
      <c r="AIU181" s="387"/>
      <c r="AJI181" s="913"/>
      <c r="AJK181" s="364"/>
      <c r="AJL181" s="364"/>
      <c r="AJM181" s="364"/>
      <c r="AKA181" s="913"/>
      <c r="AKC181" s="364"/>
      <c r="AKD181" s="364"/>
      <c r="AKE181" s="364"/>
      <c r="AKS181" s="913"/>
      <c r="AKX181" s="913"/>
      <c r="ALC181" s="913"/>
      <c r="ALH181" s="913"/>
      <c r="ALM181" s="913"/>
      <c r="ALR181" s="913"/>
      <c r="ALW181" s="913"/>
      <c r="AMB181" s="913"/>
      <c r="AMG181" s="913"/>
      <c r="AML181" s="913"/>
      <c r="AMS181" s="913"/>
      <c r="AMZ181" s="913"/>
      <c r="ANG181" s="913"/>
      <c r="ANV181" s="913"/>
      <c r="AOK181" s="913"/>
      <c r="API181" s="914"/>
      <c r="APJ181" s="914"/>
      <c r="APK181" s="914"/>
      <c r="APL181" s="914"/>
      <c r="APM181" s="914"/>
      <c r="APN181" s="914"/>
      <c r="APO181" s="913"/>
      <c r="APW181" s="913"/>
      <c r="AQE181" s="913"/>
      <c r="AQM181" s="913"/>
      <c r="AQU181" s="913"/>
      <c r="ARG181" s="913"/>
      <c r="ARS181" s="913"/>
      <c r="ASU181" s="913"/>
      <c r="ATW181" s="913"/>
      <c r="AUQ181" s="913"/>
      <c r="AVK181" s="913"/>
      <c r="AWE181" s="913"/>
      <c r="AWY181" s="913"/>
      <c r="AXF181" s="913"/>
      <c r="AXM181" s="913"/>
      <c r="AXT181" s="913"/>
    </row>
    <row r="182" spans="1:1021 1026:1320" s="2" customFormat="1" ht="14.25" x14ac:dyDescent="0.2">
      <c r="A182" s="1"/>
      <c r="B182"/>
      <c r="C182" s="975"/>
      <c r="D182" s="1"/>
      <c r="E182" s="1"/>
      <c r="F182" s="21"/>
      <c r="G182" s="21"/>
      <c r="H182" s="21"/>
      <c r="I182" s="1"/>
      <c r="J182" s="1"/>
      <c r="K182" s="21"/>
      <c r="L182" s="21"/>
      <c r="M182" s="21"/>
      <c r="N182" s="1"/>
      <c r="O182" s="1"/>
      <c r="P182" s="21"/>
      <c r="Q182" s="21"/>
      <c r="R182" s="21"/>
      <c r="S182" s="1"/>
      <c r="T182" s="1"/>
      <c r="U182" s="21"/>
      <c r="V182" s="21"/>
      <c r="W182" s="21"/>
      <c r="X182" s="1"/>
      <c r="Y182" s="1"/>
      <c r="Z182" s="21"/>
      <c r="AA182" s="21"/>
      <c r="AB182" s="21"/>
      <c r="AC182" s="1"/>
      <c r="AD182" s="1"/>
      <c r="AE182" s="21"/>
      <c r="AF182" s="21"/>
      <c r="AG182" s="21"/>
      <c r="AH182" s="1"/>
      <c r="AI182" s="1"/>
      <c r="AJ182" s="21"/>
      <c r="AK182" s="21"/>
      <c r="AL182" s="750"/>
      <c r="AM182" s="1"/>
      <c r="AN182" s="1"/>
      <c r="AO182" s="1"/>
      <c r="AP182" s="1"/>
      <c r="AQ182" s="1"/>
      <c r="AR182" s="297"/>
      <c r="AS182" s="1"/>
      <c r="AT182" s="1"/>
      <c r="AU182" s="1"/>
      <c r="AV182" s="1"/>
      <c r="AW182" s="1"/>
      <c r="AX182" s="297"/>
      <c r="AY182" s="1"/>
      <c r="AZ182" s="1"/>
      <c r="BA182" s="1"/>
      <c r="BB182" s="1"/>
      <c r="BC182" s="1"/>
      <c r="BD182" s="297"/>
      <c r="BE182" s="1"/>
      <c r="BF182" s="1"/>
      <c r="BG182" s="1"/>
      <c r="BH182" s="1"/>
      <c r="BI182" s="1"/>
      <c r="BJ182" s="297"/>
      <c r="BK182" s="1"/>
      <c r="BL182" s="1"/>
      <c r="BM182" s="1"/>
      <c r="BN182" s="1"/>
      <c r="BO182" s="1"/>
      <c r="BP182" s="297"/>
      <c r="BQ182" s="1"/>
      <c r="BR182" s="1"/>
      <c r="BS182" s="1"/>
      <c r="BT182" s="1"/>
      <c r="BU182" s="1"/>
      <c r="BV182" s="297"/>
      <c r="BW182" s="1"/>
      <c r="BX182" s="1"/>
      <c r="BY182" s="1"/>
      <c r="BZ182" s="1"/>
      <c r="CA182" s="298"/>
      <c r="CB182" s="394"/>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394"/>
      <c r="DC182" s="119"/>
      <c r="DD182" s="119"/>
      <c r="DE182" s="119"/>
      <c r="DF182" s="119"/>
      <c r="DG182" s="119"/>
      <c r="DH182" s="119"/>
      <c r="DI182" s="119"/>
      <c r="DJ182" s="119"/>
      <c r="DK182" s="119"/>
      <c r="DL182" s="119"/>
      <c r="DM182" s="119"/>
      <c r="DN182" s="119"/>
      <c r="DO182" s="119"/>
      <c r="DP182" s="119"/>
      <c r="DQ182" s="119"/>
      <c r="DR182" s="119"/>
      <c r="DS182" s="119"/>
      <c r="DT182" s="119"/>
      <c r="DU182" s="119"/>
      <c r="DV182" s="119"/>
      <c r="DW182" s="119"/>
      <c r="DX182" s="119"/>
      <c r="DY182" s="119"/>
      <c r="DZ182" s="119"/>
      <c r="EA182" s="119"/>
      <c r="EB182" s="136"/>
      <c r="EC182" s="119"/>
      <c r="ED182" s="119"/>
      <c r="EE182" s="119"/>
      <c r="EF182" s="119"/>
      <c r="EG182" s="119"/>
      <c r="EH182" s="119"/>
      <c r="EI182" s="119"/>
      <c r="EJ182" s="119"/>
      <c r="EK182" s="119"/>
      <c r="EL182" s="119"/>
      <c r="EM182" s="119"/>
      <c r="EN182" s="119"/>
      <c r="EO182" s="119"/>
      <c r="EP182" s="119"/>
      <c r="EQ182" s="119"/>
      <c r="ER182" s="119"/>
      <c r="ES182" s="119"/>
      <c r="ET182" s="119"/>
      <c r="EU182" s="119"/>
      <c r="EV182" s="119"/>
      <c r="EW182" s="119"/>
      <c r="EX182" s="119"/>
      <c r="EY182" s="119"/>
      <c r="EZ182" s="119"/>
      <c r="FA182" s="119"/>
      <c r="FB182" s="136"/>
      <c r="FC182" s="119"/>
      <c r="FD182" s="119"/>
      <c r="FE182" s="119"/>
      <c r="FF182" s="119"/>
      <c r="FG182" s="119"/>
      <c r="FH182" s="119"/>
      <c r="FI182" s="119"/>
      <c r="FJ182" s="119"/>
      <c r="FK182" s="119"/>
      <c r="FL182" s="119"/>
      <c r="FM182" s="119"/>
      <c r="FN182" s="119"/>
      <c r="FO182" s="119"/>
      <c r="FP182" s="119"/>
      <c r="FQ182" s="119"/>
      <c r="FR182" s="119"/>
      <c r="FS182" s="119"/>
      <c r="FT182" s="119"/>
      <c r="FU182" s="119"/>
      <c r="FV182" s="119"/>
      <c r="FW182" s="119"/>
      <c r="FX182" s="119"/>
      <c r="FY182" s="119"/>
      <c r="FZ182" s="119"/>
      <c r="GA182" s="119"/>
      <c r="GB182" s="136"/>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394"/>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394"/>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394"/>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394"/>
      <c r="JZ182" s="1"/>
      <c r="KA182" s="1"/>
      <c r="KB182" s="1"/>
      <c r="KC182" s="1"/>
      <c r="KD182" s="1"/>
      <c r="KE182" s="1"/>
      <c r="KF182" s="1"/>
      <c r="KG182" s="1"/>
      <c r="KH182" s="1"/>
      <c r="KI182" s="1"/>
      <c r="KJ182" s="1"/>
      <c r="KK182" s="1"/>
      <c r="KL182" s="1"/>
      <c r="KM182" s="1"/>
      <c r="KN182" s="1"/>
      <c r="KO182" s="1"/>
      <c r="KP182" s="1"/>
      <c r="KQ182" s="1"/>
      <c r="KR182" s="1"/>
      <c r="KS182" s="914"/>
      <c r="KT182" s="914"/>
      <c r="KU182" s="914"/>
      <c r="KV182" s="914"/>
      <c r="KW182" s="914"/>
      <c r="KX182" s="913"/>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394"/>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914"/>
      <c r="PM182" s="914"/>
      <c r="PN182" s="914"/>
      <c r="PO182" s="914"/>
      <c r="PP182" s="914"/>
      <c r="PQ182" s="913"/>
      <c r="PR182" s="1"/>
      <c r="PS182" s="1"/>
      <c r="PT182" s="1"/>
      <c r="PU182" s="1"/>
      <c r="PV182" s="1"/>
      <c r="PW182" s="1"/>
      <c r="PX182" s="1"/>
      <c r="PY182" s="1"/>
      <c r="PZ182" s="1"/>
      <c r="QA182" s="1"/>
      <c r="QB182" s="1"/>
      <c r="QC182" s="1"/>
      <c r="QD182" s="1"/>
      <c r="QE182" s="1"/>
      <c r="QF182" s="394"/>
      <c r="QG182" s="835"/>
      <c r="QH182" s="835"/>
      <c r="QI182" s="835"/>
      <c r="QJ182" s="835"/>
      <c r="QK182" s="835"/>
      <c r="QL182" s="835"/>
      <c r="QM182" s="835"/>
      <c r="QN182" s="835"/>
      <c r="QO182" s="835"/>
      <c r="QP182" s="835"/>
      <c r="QQ182" s="835"/>
      <c r="QR182" s="835"/>
      <c r="QS182" s="835"/>
      <c r="QT182" s="835"/>
      <c r="QU182" s="835"/>
      <c r="QV182" s="835"/>
      <c r="QW182" s="835"/>
      <c r="QX182" s="835"/>
      <c r="QY182" s="835"/>
      <c r="QZ182" s="835"/>
      <c r="RA182" s="394"/>
      <c r="RB182" s="1"/>
      <c r="RC182" s="1"/>
      <c r="RD182" s="1"/>
      <c r="RE182" s="1"/>
      <c r="RF182" s="1"/>
      <c r="RG182" s="1"/>
      <c r="RH182" s="1"/>
      <c r="RI182" s="1"/>
      <c r="RJ182" s="1"/>
      <c r="RK182" s="1"/>
      <c r="RL182" s="1"/>
      <c r="RM182" s="1"/>
      <c r="RN182" s="1"/>
      <c r="RO182" s="1"/>
      <c r="RP182" s="1"/>
      <c r="RQ182" s="1"/>
      <c r="RR182" s="1"/>
      <c r="RS182" s="1"/>
      <c r="RT182" s="1"/>
      <c r="RU182" s="1"/>
      <c r="RV182" s="394"/>
      <c r="RW182" s="1"/>
      <c r="RX182" s="1"/>
      <c r="RY182" s="1"/>
      <c r="RZ182" s="1"/>
      <c r="SA182" s="1"/>
      <c r="SB182" s="1"/>
      <c r="SC182" s="1"/>
      <c r="SD182" s="1"/>
      <c r="SE182" s="1"/>
      <c r="SF182" s="1"/>
      <c r="SG182" s="1"/>
      <c r="SH182" s="1"/>
      <c r="SI182" s="1"/>
      <c r="SJ182" s="1"/>
      <c r="SK182" s="1"/>
      <c r="SL182" s="1"/>
      <c r="SM182" s="1"/>
      <c r="SN182" s="1"/>
      <c r="SO182" s="1"/>
      <c r="SP182" s="1"/>
      <c r="SQ182" s="394"/>
      <c r="SR182" s="1"/>
      <c r="SS182" s="1"/>
      <c r="ST182" s="1"/>
      <c r="SU182" s="1"/>
      <c r="SV182" s="1"/>
      <c r="SW182" s="1"/>
      <c r="SX182" s="1"/>
      <c r="SY182" s="1"/>
      <c r="SZ182" s="1"/>
      <c r="TA182" s="1"/>
      <c r="TB182" s="1"/>
      <c r="TC182" s="1"/>
      <c r="TD182" s="1"/>
      <c r="TE182" s="1"/>
      <c r="TF182" s="1"/>
      <c r="TG182" s="1"/>
      <c r="TH182" s="1"/>
      <c r="TI182" s="1"/>
      <c r="TJ182" s="1"/>
      <c r="TK182" s="1"/>
      <c r="TL182" s="394"/>
      <c r="TM182" s="1"/>
      <c r="TN182" s="1"/>
      <c r="TO182" s="1"/>
      <c r="TP182" s="1"/>
      <c r="TQ182" s="394"/>
      <c r="TR182" s="1"/>
      <c r="TS182" s="1"/>
      <c r="TT182" s="1"/>
      <c r="TV182" s="394"/>
      <c r="UA182" s="394"/>
      <c r="UF182" s="394"/>
      <c r="UK182" s="394"/>
      <c r="UP182" s="394"/>
      <c r="UU182" s="394"/>
      <c r="UZ182" s="394"/>
      <c r="VE182" s="394"/>
      <c r="VJ182" s="394"/>
      <c r="VO182" s="394"/>
      <c r="VT182" s="394"/>
      <c r="VY182" s="394"/>
      <c r="WD182" s="394"/>
      <c r="WI182" s="394"/>
      <c r="XL182" s="3"/>
      <c r="XM182" s="394"/>
      <c r="ZA182" s="394"/>
      <c r="AAK182" s="394"/>
      <c r="AAW182" s="394"/>
      <c r="ABL182" s="913"/>
      <c r="ABT182" s="913"/>
      <c r="ACF182" s="913"/>
      <c r="ACZ182" s="913"/>
      <c r="ADO182" s="914"/>
      <c r="ADP182" s="914"/>
      <c r="ADQ182" s="913"/>
      <c r="ADR182" s="913"/>
      <c r="ADS182" s="913"/>
      <c r="ADT182" s="913"/>
      <c r="AEH182" s="914"/>
      <c r="AEI182" s="914"/>
      <c r="AEJ182" s="913"/>
      <c r="AEK182" s="913"/>
      <c r="AEL182" s="913"/>
      <c r="AEM182" s="913"/>
      <c r="AEN182" s="913"/>
      <c r="AEQ182" s="3"/>
      <c r="AER182" s="3"/>
      <c r="AFS182" s="873"/>
      <c r="AFT182" s="873"/>
      <c r="AFU182" s="872"/>
      <c r="AFV182" s="872"/>
      <c r="AFW182" s="872"/>
      <c r="AFX182" s="913"/>
      <c r="AGG182" s="914"/>
      <c r="AGH182" s="914"/>
      <c r="AGI182" s="914"/>
      <c r="AGJ182" s="914"/>
      <c r="AGK182" s="914"/>
      <c r="AGL182" s="914"/>
      <c r="AGM182" s="913"/>
      <c r="AHB182" s="913"/>
      <c r="AHN182" s="913"/>
      <c r="AHO182" s="914"/>
      <c r="AHP182" s="914"/>
      <c r="AHQ182" s="914"/>
      <c r="AHR182" s="1155"/>
      <c r="AHS182" s="1155"/>
      <c r="AHT182" s="1051"/>
      <c r="AHZ182" s="913"/>
      <c r="AIF182" s="913"/>
      <c r="AIJ182" s="464"/>
      <c r="AIK182" s="464"/>
      <c r="AIL182" s="913"/>
      <c r="AIQ182" s="913"/>
      <c r="AIS182" s="387"/>
      <c r="AIT182" s="387"/>
      <c r="AIU182" s="387"/>
      <c r="AJI182" s="913"/>
      <c r="AJK182" s="364"/>
      <c r="AJL182" s="364"/>
      <c r="AJM182" s="364"/>
      <c r="AKA182" s="913"/>
      <c r="AKC182" s="364"/>
      <c r="AKD182" s="364"/>
      <c r="AKE182" s="364"/>
      <c r="AKS182" s="913"/>
      <c r="AKX182" s="913"/>
      <c r="ALC182" s="913"/>
      <c r="ALH182" s="913"/>
      <c r="ALM182" s="913"/>
      <c r="ALR182" s="913"/>
      <c r="ALW182" s="913"/>
      <c r="AMB182" s="913"/>
      <c r="AMG182" s="913"/>
      <c r="AML182" s="913"/>
      <c r="AMS182" s="913"/>
      <c r="AMZ182" s="913"/>
      <c r="ANG182" s="913"/>
      <c r="ANV182" s="913"/>
      <c r="AOK182" s="913"/>
      <c r="API182" s="914"/>
      <c r="APJ182" s="914"/>
      <c r="APK182" s="914"/>
      <c r="APL182" s="914"/>
      <c r="APM182" s="914"/>
      <c r="APN182" s="914"/>
      <c r="APO182" s="913"/>
      <c r="APW182" s="913"/>
      <c r="AQE182" s="913"/>
      <c r="AQM182" s="913"/>
      <c r="AQU182" s="913"/>
      <c r="ARG182" s="913"/>
      <c r="ARS182" s="913"/>
      <c r="ASU182" s="913"/>
      <c r="ATW182" s="913"/>
      <c r="AUQ182" s="913"/>
      <c r="AVK182" s="913"/>
      <c r="AWE182" s="913"/>
      <c r="AWY182" s="913"/>
      <c r="AXF182" s="913"/>
      <c r="AXM182" s="913"/>
      <c r="AXT182" s="913"/>
    </row>
    <row r="183" spans="1:1021 1026:1320" s="2" customFormat="1" ht="14.25" x14ac:dyDescent="0.2">
      <c r="A183" s="1"/>
      <c r="B183"/>
      <c r="C183" s="975"/>
      <c r="D183" s="1"/>
      <c r="E183" s="1"/>
      <c r="F183" s="21"/>
      <c r="G183" s="21"/>
      <c r="H183" s="21"/>
      <c r="I183" s="1"/>
      <c r="J183" s="1"/>
      <c r="K183" s="21"/>
      <c r="L183" s="21"/>
      <c r="M183" s="21"/>
      <c r="N183" s="1"/>
      <c r="O183" s="1"/>
      <c r="P183" s="21"/>
      <c r="Q183" s="21"/>
      <c r="R183" s="21"/>
      <c r="S183" s="1"/>
      <c r="T183" s="1"/>
      <c r="U183" s="21"/>
      <c r="V183" s="21"/>
      <c r="W183" s="21"/>
      <c r="X183" s="1"/>
      <c r="Y183" s="1"/>
      <c r="Z183" s="21"/>
      <c r="AA183" s="21"/>
      <c r="AB183" s="21"/>
      <c r="AC183" s="1"/>
      <c r="AD183" s="1"/>
      <c r="AE183" s="21"/>
      <c r="AF183" s="21"/>
      <c r="AG183" s="21"/>
      <c r="AH183" s="1"/>
      <c r="AI183" s="1"/>
      <c r="AJ183" s="21"/>
      <c r="AK183" s="21"/>
      <c r="AL183" s="750"/>
      <c r="AM183" s="1"/>
      <c r="AN183" s="1"/>
      <c r="AO183" s="1"/>
      <c r="AP183" s="1"/>
      <c r="AQ183" s="1"/>
      <c r="AR183" s="297"/>
      <c r="AS183" s="1"/>
      <c r="AT183" s="1"/>
      <c r="AU183" s="1"/>
      <c r="AV183" s="1"/>
      <c r="AW183" s="1"/>
      <c r="AX183" s="297"/>
      <c r="AY183" s="1"/>
      <c r="AZ183" s="1"/>
      <c r="BA183" s="1"/>
      <c r="BB183" s="1"/>
      <c r="BC183" s="1"/>
      <c r="BD183" s="297"/>
      <c r="BE183" s="1"/>
      <c r="BF183" s="1"/>
      <c r="BG183" s="1"/>
      <c r="BH183" s="1"/>
      <c r="BI183" s="1"/>
      <c r="BJ183" s="297"/>
      <c r="BK183" s="1"/>
      <c r="BL183" s="1"/>
      <c r="BM183" s="1"/>
      <c r="BN183" s="1"/>
      <c r="BO183" s="1"/>
      <c r="BP183" s="297"/>
      <c r="BQ183" s="1"/>
      <c r="BR183" s="1"/>
      <c r="BS183" s="1"/>
      <c r="BT183" s="1"/>
      <c r="BU183" s="1"/>
      <c r="BV183" s="297"/>
      <c r="BW183" s="1"/>
      <c r="BX183" s="1"/>
      <c r="BY183" s="1"/>
      <c r="BZ183" s="1"/>
      <c r="CA183" s="298"/>
      <c r="CB183" s="394"/>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394"/>
      <c r="DC183" s="119"/>
      <c r="DD183" s="119"/>
      <c r="DE183" s="119"/>
      <c r="DF183" s="119"/>
      <c r="DG183" s="119"/>
      <c r="DH183" s="119"/>
      <c r="DI183" s="119"/>
      <c r="DJ183" s="119"/>
      <c r="DK183" s="119"/>
      <c r="DL183" s="119"/>
      <c r="DM183" s="119"/>
      <c r="DN183" s="119"/>
      <c r="DO183" s="119"/>
      <c r="DP183" s="119"/>
      <c r="DQ183" s="119"/>
      <c r="DR183" s="119"/>
      <c r="DS183" s="119"/>
      <c r="DT183" s="119"/>
      <c r="DU183" s="119"/>
      <c r="DV183" s="119"/>
      <c r="DW183" s="119"/>
      <c r="DX183" s="119"/>
      <c r="DY183" s="119"/>
      <c r="DZ183" s="119"/>
      <c r="EA183" s="119"/>
      <c r="EB183" s="136"/>
      <c r="EC183" s="119"/>
      <c r="ED183" s="119"/>
      <c r="EE183" s="119"/>
      <c r="EF183" s="119"/>
      <c r="EG183" s="119"/>
      <c r="EH183" s="119"/>
      <c r="EI183" s="119"/>
      <c r="EJ183" s="119"/>
      <c r="EK183" s="119"/>
      <c r="EL183" s="119"/>
      <c r="EM183" s="119"/>
      <c r="EN183" s="119"/>
      <c r="EO183" s="119"/>
      <c r="EP183" s="119"/>
      <c r="EQ183" s="119"/>
      <c r="ER183" s="119"/>
      <c r="ES183" s="119"/>
      <c r="ET183" s="119"/>
      <c r="EU183" s="119"/>
      <c r="EV183" s="119"/>
      <c r="EW183" s="119"/>
      <c r="EX183" s="119"/>
      <c r="EY183" s="119"/>
      <c r="EZ183" s="119"/>
      <c r="FA183" s="119"/>
      <c r="FB183" s="136"/>
      <c r="FC183" s="119"/>
      <c r="FD183" s="119"/>
      <c r="FE183" s="119"/>
      <c r="FF183" s="119"/>
      <c r="FG183" s="119"/>
      <c r="FH183" s="119"/>
      <c r="FI183" s="119"/>
      <c r="FJ183" s="119"/>
      <c r="FK183" s="119"/>
      <c r="FL183" s="119"/>
      <c r="FM183" s="119"/>
      <c r="FN183" s="119"/>
      <c r="FO183" s="119"/>
      <c r="FP183" s="119"/>
      <c r="FQ183" s="119"/>
      <c r="FR183" s="119"/>
      <c r="FS183" s="119"/>
      <c r="FT183" s="119"/>
      <c r="FU183" s="119"/>
      <c r="FV183" s="119"/>
      <c r="FW183" s="119"/>
      <c r="FX183" s="119"/>
      <c r="FY183" s="119"/>
      <c r="FZ183" s="119"/>
      <c r="GA183" s="119"/>
      <c r="GB183" s="136"/>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394"/>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394"/>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394"/>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394"/>
      <c r="JZ183" s="1"/>
      <c r="KA183" s="1"/>
      <c r="KB183" s="1"/>
      <c r="KC183" s="1"/>
      <c r="KD183" s="1"/>
      <c r="KE183" s="1"/>
      <c r="KF183" s="1"/>
      <c r="KG183" s="1"/>
      <c r="KH183" s="1"/>
      <c r="KI183" s="1"/>
      <c r="KJ183" s="1"/>
      <c r="KK183" s="1"/>
      <c r="KL183" s="1"/>
      <c r="KM183" s="1"/>
      <c r="KN183" s="1"/>
      <c r="KO183" s="1"/>
      <c r="KP183" s="1"/>
      <c r="KQ183" s="1"/>
      <c r="KR183" s="1"/>
      <c r="KS183" s="914"/>
      <c r="KT183" s="914"/>
      <c r="KU183" s="914"/>
      <c r="KV183" s="914"/>
      <c r="KW183" s="914"/>
      <c r="KX183" s="913"/>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394"/>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914"/>
      <c r="PM183" s="914"/>
      <c r="PN183" s="914"/>
      <c r="PO183" s="914"/>
      <c r="PP183" s="914"/>
      <c r="PQ183" s="913"/>
      <c r="PR183" s="1"/>
      <c r="PS183" s="1"/>
      <c r="PT183" s="1"/>
      <c r="PU183" s="1"/>
      <c r="PV183" s="1"/>
      <c r="PW183" s="1"/>
      <c r="PX183" s="1"/>
      <c r="PY183" s="1"/>
      <c r="PZ183" s="1"/>
      <c r="QA183" s="1"/>
      <c r="QB183" s="1"/>
      <c r="QC183" s="1"/>
      <c r="QD183" s="1"/>
      <c r="QE183" s="1"/>
      <c r="QF183" s="394"/>
      <c r="QG183" s="835"/>
      <c r="QH183" s="835"/>
      <c r="QI183" s="835"/>
      <c r="QJ183" s="835"/>
      <c r="QK183" s="835"/>
      <c r="QL183" s="835"/>
      <c r="QM183" s="835"/>
      <c r="QN183" s="835"/>
      <c r="QO183" s="835"/>
      <c r="QP183" s="835"/>
      <c r="QQ183" s="835"/>
      <c r="QR183" s="835"/>
      <c r="QS183" s="835"/>
      <c r="QT183" s="835"/>
      <c r="QU183" s="835"/>
      <c r="QV183" s="835"/>
      <c r="QW183" s="835"/>
      <c r="QX183" s="835"/>
      <c r="QY183" s="835"/>
      <c r="QZ183" s="835"/>
      <c r="RA183" s="394"/>
      <c r="RB183" s="1"/>
      <c r="RC183" s="1"/>
      <c r="RD183" s="1"/>
      <c r="RE183" s="1"/>
      <c r="RF183" s="1"/>
      <c r="RG183" s="1"/>
      <c r="RH183" s="1"/>
      <c r="RI183" s="1"/>
      <c r="RJ183" s="1"/>
      <c r="RK183" s="1"/>
      <c r="RL183" s="1"/>
      <c r="RM183" s="1"/>
      <c r="RN183" s="1"/>
      <c r="RO183" s="1"/>
      <c r="RP183" s="1"/>
      <c r="RQ183" s="1"/>
      <c r="RR183" s="1"/>
      <c r="RS183" s="1"/>
      <c r="RT183" s="1"/>
      <c r="RU183" s="1"/>
      <c r="RV183" s="394"/>
      <c r="RW183" s="1"/>
      <c r="RX183" s="1"/>
      <c r="RY183" s="1"/>
      <c r="RZ183" s="1"/>
      <c r="SA183" s="1"/>
      <c r="SB183" s="1"/>
      <c r="SC183" s="1"/>
      <c r="SD183" s="1"/>
      <c r="SE183" s="1"/>
      <c r="SF183" s="1"/>
      <c r="SG183" s="1"/>
      <c r="SH183" s="1"/>
      <c r="SI183" s="1"/>
      <c r="SJ183" s="1"/>
      <c r="SK183" s="1"/>
      <c r="SL183" s="1"/>
      <c r="SM183" s="1"/>
      <c r="SN183" s="1"/>
      <c r="SO183" s="1"/>
      <c r="SP183" s="1"/>
      <c r="SQ183" s="394"/>
      <c r="SR183" s="1"/>
      <c r="SS183" s="1"/>
      <c r="ST183" s="1"/>
      <c r="SU183" s="1"/>
      <c r="SV183" s="1"/>
      <c r="SW183" s="1"/>
      <c r="SX183" s="1"/>
      <c r="SY183" s="1"/>
      <c r="SZ183" s="1"/>
      <c r="TA183" s="1"/>
      <c r="TB183" s="1"/>
      <c r="TC183" s="1"/>
      <c r="TD183" s="1"/>
      <c r="TE183" s="1"/>
      <c r="TF183" s="1"/>
      <c r="TG183" s="1"/>
      <c r="TH183" s="1"/>
      <c r="TI183" s="1"/>
      <c r="TJ183" s="1"/>
      <c r="TK183" s="1"/>
      <c r="TL183" s="394"/>
      <c r="TM183" s="1"/>
      <c r="TN183" s="1"/>
      <c r="TO183" s="1"/>
      <c r="TP183" s="1"/>
      <c r="TQ183" s="394"/>
      <c r="TR183" s="1"/>
      <c r="TS183" s="1"/>
      <c r="TT183" s="1"/>
      <c r="TV183" s="394"/>
      <c r="UA183" s="394"/>
      <c r="UF183" s="394"/>
      <c r="UK183" s="394"/>
      <c r="UP183" s="394"/>
      <c r="UU183" s="394"/>
      <c r="UZ183" s="394"/>
      <c r="VE183" s="394"/>
      <c r="VJ183" s="394"/>
      <c r="VO183" s="394"/>
      <c r="VT183" s="394"/>
      <c r="VY183" s="394"/>
      <c r="WD183" s="394"/>
      <c r="WI183" s="394"/>
      <c r="XL183" s="3"/>
      <c r="XM183" s="394"/>
      <c r="ZA183" s="394"/>
      <c r="AAK183" s="394"/>
      <c r="AAW183" s="394"/>
      <c r="ABL183" s="913"/>
      <c r="ABT183" s="913"/>
      <c r="ACF183" s="913"/>
      <c r="ACZ183" s="913"/>
      <c r="ADO183" s="914"/>
      <c r="ADP183" s="914"/>
      <c r="ADQ183" s="913"/>
      <c r="ADR183" s="913"/>
      <c r="ADS183" s="913"/>
      <c r="ADT183" s="913"/>
      <c r="AEH183" s="914"/>
      <c r="AEI183" s="914"/>
      <c r="AEJ183" s="913"/>
      <c r="AEK183" s="913"/>
      <c r="AEL183" s="913"/>
      <c r="AEM183" s="913"/>
      <c r="AEN183" s="913"/>
      <c r="AEQ183" s="3"/>
      <c r="AER183" s="3"/>
      <c r="AFS183" s="873"/>
      <c r="AFT183" s="873"/>
      <c r="AFU183" s="872"/>
      <c r="AFV183" s="872"/>
      <c r="AFW183" s="872"/>
      <c r="AFX183" s="913"/>
      <c r="AGG183" s="914"/>
      <c r="AGH183" s="914"/>
      <c r="AGI183" s="914"/>
      <c r="AGJ183" s="914"/>
      <c r="AGK183" s="914"/>
      <c r="AGL183" s="914"/>
      <c r="AGM183" s="913"/>
      <c r="AHB183" s="913"/>
      <c r="AHN183" s="913"/>
      <c r="AHO183" s="914"/>
      <c r="AHP183" s="914"/>
      <c r="AHQ183" s="914"/>
      <c r="AHR183" s="1155"/>
      <c r="AHS183" s="1155"/>
      <c r="AHT183" s="1051"/>
      <c r="AHZ183" s="913"/>
      <c r="AIF183" s="913"/>
      <c r="AIJ183" s="464"/>
      <c r="AIK183" s="464"/>
      <c r="AIL183" s="913"/>
      <c r="AIQ183" s="913"/>
      <c r="AIS183" s="387"/>
      <c r="AIT183" s="387"/>
      <c r="AIU183" s="387"/>
      <c r="AJI183" s="913"/>
      <c r="AJK183" s="364"/>
      <c r="AJL183" s="364"/>
      <c r="AJM183" s="364"/>
      <c r="AKA183" s="913"/>
      <c r="AKC183" s="364"/>
      <c r="AKD183" s="364"/>
      <c r="AKE183" s="364"/>
      <c r="AKS183" s="913"/>
      <c r="AKX183" s="913"/>
      <c r="ALC183" s="913"/>
      <c r="ALH183" s="913"/>
      <c r="ALM183" s="913"/>
      <c r="ALR183" s="913"/>
      <c r="ALW183" s="913"/>
      <c r="AMB183" s="913"/>
      <c r="AMG183" s="913"/>
      <c r="AML183" s="913"/>
      <c r="AMS183" s="913"/>
      <c r="AMZ183" s="913"/>
      <c r="ANG183" s="913"/>
      <c r="ANV183" s="913"/>
      <c r="AOK183" s="913"/>
      <c r="API183" s="914"/>
      <c r="APJ183" s="914"/>
      <c r="APK183" s="914"/>
      <c r="APL183" s="914"/>
      <c r="APM183" s="914"/>
      <c r="APN183" s="914"/>
      <c r="APO183" s="913"/>
      <c r="APW183" s="913"/>
      <c r="AQE183" s="913"/>
      <c r="AQM183" s="913"/>
      <c r="AQU183" s="913"/>
      <c r="ARG183" s="913"/>
      <c r="ARS183" s="913"/>
      <c r="ASU183" s="913"/>
      <c r="ATW183" s="913"/>
      <c r="AUQ183" s="913"/>
      <c r="AVK183" s="913"/>
      <c r="AWE183" s="913"/>
      <c r="AWY183" s="913"/>
      <c r="AXF183" s="913"/>
      <c r="AXM183" s="913"/>
      <c r="AXT183" s="913"/>
    </row>
    <row r="184" spans="1:1021 1026:1320" s="2" customFormat="1" ht="14.25" x14ac:dyDescent="0.2">
      <c r="A184" s="1"/>
      <c r="B184"/>
      <c r="C184" s="975"/>
      <c r="D184" s="1"/>
      <c r="E184" s="1"/>
      <c r="F184" s="21"/>
      <c r="G184" s="21"/>
      <c r="H184" s="21"/>
      <c r="I184" s="1"/>
      <c r="J184" s="1"/>
      <c r="K184" s="21"/>
      <c r="L184" s="21"/>
      <c r="M184" s="21"/>
      <c r="N184" s="1"/>
      <c r="O184" s="1"/>
      <c r="P184" s="21"/>
      <c r="Q184" s="21"/>
      <c r="R184" s="21"/>
      <c r="S184" s="1"/>
      <c r="T184" s="1"/>
      <c r="U184" s="21"/>
      <c r="V184" s="21"/>
      <c r="W184" s="21"/>
      <c r="X184" s="1"/>
      <c r="Y184" s="1"/>
      <c r="Z184" s="21"/>
      <c r="AA184" s="21"/>
      <c r="AB184" s="21"/>
      <c r="AC184" s="1"/>
      <c r="AD184" s="1"/>
      <c r="AE184" s="21"/>
      <c r="AF184" s="21"/>
      <c r="AG184" s="21"/>
      <c r="AH184" s="1"/>
      <c r="AI184" s="1"/>
      <c r="AJ184" s="21"/>
      <c r="AK184" s="21"/>
      <c r="AL184" s="750"/>
      <c r="AM184" s="1"/>
      <c r="AN184" s="1"/>
      <c r="AO184" s="1"/>
      <c r="AP184" s="1"/>
      <c r="AQ184" s="1"/>
      <c r="AR184" s="297"/>
      <c r="AS184" s="1"/>
      <c r="AT184" s="1"/>
      <c r="AU184" s="1"/>
      <c r="AV184" s="1"/>
      <c r="AW184" s="1"/>
      <c r="AX184" s="297"/>
      <c r="AY184" s="1"/>
      <c r="AZ184" s="1"/>
      <c r="BA184" s="1"/>
      <c r="BB184" s="1"/>
      <c r="BC184" s="1"/>
      <c r="BD184" s="297"/>
      <c r="BE184" s="1"/>
      <c r="BF184" s="1"/>
      <c r="BG184" s="1"/>
      <c r="BH184" s="1"/>
      <c r="BI184" s="1"/>
      <c r="BJ184" s="297"/>
      <c r="BK184" s="1"/>
      <c r="BL184" s="1"/>
      <c r="BM184" s="1"/>
      <c r="BN184" s="1"/>
      <c r="BO184" s="1"/>
      <c r="BP184" s="297"/>
      <c r="BQ184" s="1"/>
      <c r="BR184" s="1"/>
      <c r="BS184" s="1"/>
      <c r="BT184" s="1"/>
      <c r="BU184" s="1"/>
      <c r="BV184" s="297"/>
      <c r="BW184" s="1"/>
      <c r="BX184" s="1"/>
      <c r="BY184" s="1"/>
      <c r="BZ184" s="1"/>
      <c r="CA184" s="298"/>
      <c r="CB184" s="394"/>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394"/>
      <c r="DC184" s="119"/>
      <c r="DD184" s="119"/>
      <c r="DE184" s="119"/>
      <c r="DF184" s="119"/>
      <c r="DG184" s="119"/>
      <c r="DH184" s="119"/>
      <c r="DI184" s="119"/>
      <c r="DJ184" s="119"/>
      <c r="DK184" s="119"/>
      <c r="DL184" s="119"/>
      <c r="DM184" s="119"/>
      <c r="DN184" s="119"/>
      <c r="DO184" s="119"/>
      <c r="DP184" s="119"/>
      <c r="DQ184" s="119"/>
      <c r="DR184" s="119"/>
      <c r="DS184" s="119"/>
      <c r="DT184" s="119"/>
      <c r="DU184" s="119"/>
      <c r="DV184" s="119"/>
      <c r="DW184" s="119"/>
      <c r="DX184" s="119"/>
      <c r="DY184" s="119"/>
      <c r="DZ184" s="119"/>
      <c r="EA184" s="119"/>
      <c r="EB184" s="136"/>
      <c r="EC184" s="119"/>
      <c r="ED184" s="119"/>
      <c r="EE184" s="119"/>
      <c r="EF184" s="119"/>
      <c r="EG184" s="119"/>
      <c r="EH184" s="119"/>
      <c r="EI184" s="119"/>
      <c r="EJ184" s="119"/>
      <c r="EK184" s="119"/>
      <c r="EL184" s="119"/>
      <c r="EM184" s="119"/>
      <c r="EN184" s="119"/>
      <c r="EO184" s="119"/>
      <c r="EP184" s="119"/>
      <c r="EQ184" s="119"/>
      <c r="ER184" s="119"/>
      <c r="ES184" s="119"/>
      <c r="ET184" s="119"/>
      <c r="EU184" s="119"/>
      <c r="EV184" s="119"/>
      <c r="EW184" s="119"/>
      <c r="EX184" s="119"/>
      <c r="EY184" s="119"/>
      <c r="EZ184" s="119"/>
      <c r="FA184" s="119"/>
      <c r="FB184" s="136"/>
      <c r="FC184" s="119"/>
      <c r="FD184" s="119"/>
      <c r="FE184" s="119"/>
      <c r="FF184" s="119"/>
      <c r="FG184" s="119"/>
      <c r="FH184" s="119"/>
      <c r="FI184" s="119"/>
      <c r="FJ184" s="119"/>
      <c r="FK184" s="119"/>
      <c r="FL184" s="119"/>
      <c r="FM184" s="119"/>
      <c r="FN184" s="119"/>
      <c r="FO184" s="119"/>
      <c r="FP184" s="119"/>
      <c r="FQ184" s="119"/>
      <c r="FR184" s="119"/>
      <c r="FS184" s="119"/>
      <c r="FT184" s="119"/>
      <c r="FU184" s="119"/>
      <c r="FV184" s="119"/>
      <c r="FW184" s="119"/>
      <c r="FX184" s="119"/>
      <c r="FY184" s="119"/>
      <c r="FZ184" s="119"/>
      <c r="GA184" s="119"/>
      <c r="GB184" s="136"/>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394"/>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394"/>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394"/>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394"/>
      <c r="JZ184" s="1"/>
      <c r="KA184" s="1"/>
      <c r="KB184" s="1"/>
      <c r="KC184" s="1"/>
      <c r="KD184" s="1"/>
      <c r="KE184" s="1"/>
      <c r="KF184" s="1"/>
      <c r="KG184" s="1"/>
      <c r="KH184" s="1"/>
      <c r="KI184" s="1"/>
      <c r="KJ184" s="1"/>
      <c r="KK184" s="1"/>
      <c r="KL184" s="1"/>
      <c r="KM184" s="1"/>
      <c r="KN184" s="1"/>
      <c r="KO184" s="1"/>
      <c r="KP184" s="1"/>
      <c r="KQ184" s="1"/>
      <c r="KR184" s="1"/>
      <c r="KS184" s="914"/>
      <c r="KT184" s="914"/>
      <c r="KU184" s="914"/>
      <c r="KV184" s="914"/>
      <c r="KW184" s="914"/>
      <c r="KX184" s="913"/>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394"/>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914"/>
      <c r="PM184" s="914"/>
      <c r="PN184" s="914"/>
      <c r="PO184" s="914"/>
      <c r="PP184" s="914"/>
      <c r="PQ184" s="913"/>
      <c r="PR184" s="1"/>
      <c r="PS184" s="1"/>
      <c r="PT184" s="1"/>
      <c r="PU184" s="1"/>
      <c r="PV184" s="1"/>
      <c r="PW184" s="1"/>
      <c r="PX184" s="1"/>
      <c r="PY184" s="1"/>
      <c r="PZ184" s="1"/>
      <c r="QA184" s="1"/>
      <c r="QB184" s="1"/>
      <c r="QC184" s="1"/>
      <c r="QD184" s="1"/>
      <c r="QE184" s="1"/>
      <c r="QF184" s="394"/>
      <c r="QG184" s="835"/>
      <c r="QH184" s="835"/>
      <c r="QI184" s="835"/>
      <c r="QJ184" s="835"/>
      <c r="QK184" s="835"/>
      <c r="QL184" s="835"/>
      <c r="QM184" s="835"/>
      <c r="QN184" s="835"/>
      <c r="QO184" s="835"/>
      <c r="QP184" s="835"/>
      <c r="QQ184" s="835"/>
      <c r="QR184" s="835"/>
      <c r="QS184" s="835"/>
      <c r="QT184" s="835"/>
      <c r="QU184" s="835"/>
      <c r="QV184" s="835"/>
      <c r="QW184" s="835"/>
      <c r="QX184" s="835"/>
      <c r="QY184" s="835"/>
      <c r="QZ184" s="835"/>
      <c r="RA184" s="394"/>
      <c r="RB184" s="1"/>
      <c r="RC184" s="1"/>
      <c r="RD184" s="1"/>
      <c r="RE184" s="1"/>
      <c r="RF184" s="1"/>
      <c r="RG184" s="1"/>
      <c r="RH184" s="1"/>
      <c r="RI184" s="1"/>
      <c r="RJ184" s="1"/>
      <c r="RK184" s="1"/>
      <c r="RL184" s="1"/>
      <c r="RM184" s="1"/>
      <c r="RN184" s="1"/>
      <c r="RO184" s="1"/>
      <c r="RP184" s="1"/>
      <c r="RQ184" s="1"/>
      <c r="RR184" s="1"/>
      <c r="RS184" s="1"/>
      <c r="RT184" s="1"/>
      <c r="RU184" s="1"/>
      <c r="RV184" s="394"/>
      <c r="RW184" s="1"/>
      <c r="RX184" s="1"/>
      <c r="RY184" s="1"/>
      <c r="RZ184" s="1"/>
      <c r="SA184" s="1"/>
      <c r="SB184" s="1"/>
      <c r="SC184" s="1"/>
      <c r="SD184" s="1"/>
      <c r="SE184" s="1"/>
      <c r="SF184" s="1"/>
      <c r="SG184" s="1"/>
      <c r="SH184" s="1"/>
      <c r="SI184" s="1"/>
      <c r="SJ184" s="1"/>
      <c r="SK184" s="1"/>
      <c r="SL184" s="1"/>
      <c r="SM184" s="1"/>
      <c r="SN184" s="1"/>
      <c r="SO184" s="1"/>
      <c r="SP184" s="1"/>
      <c r="SQ184" s="394"/>
      <c r="SR184" s="1"/>
      <c r="SS184" s="1"/>
      <c r="ST184" s="1"/>
      <c r="SU184" s="1"/>
      <c r="SV184" s="1"/>
      <c r="SW184" s="1"/>
      <c r="SX184" s="1"/>
      <c r="SY184" s="1"/>
      <c r="SZ184" s="1"/>
      <c r="TA184" s="1"/>
      <c r="TB184" s="1"/>
      <c r="TC184" s="1"/>
      <c r="TD184" s="1"/>
      <c r="TE184" s="1"/>
      <c r="TF184" s="1"/>
      <c r="TG184" s="1"/>
      <c r="TH184" s="1"/>
      <c r="TI184" s="1"/>
      <c r="TJ184" s="1"/>
      <c r="TK184" s="1"/>
      <c r="TL184" s="394"/>
      <c r="TM184" s="1"/>
      <c r="TN184" s="1"/>
      <c r="TO184" s="1"/>
      <c r="TP184" s="1"/>
      <c r="TQ184" s="394"/>
      <c r="TR184" s="1"/>
      <c r="TS184" s="1"/>
      <c r="TT184" s="1"/>
      <c r="TV184" s="394"/>
      <c r="UA184" s="394"/>
      <c r="UF184" s="394"/>
      <c r="UK184" s="394"/>
      <c r="UP184" s="394"/>
      <c r="UU184" s="394"/>
      <c r="UZ184" s="394"/>
      <c r="VE184" s="394"/>
      <c r="VJ184" s="394"/>
      <c r="VO184" s="394"/>
      <c r="VT184" s="394"/>
      <c r="VY184" s="394"/>
      <c r="WD184" s="394"/>
      <c r="WI184" s="394"/>
      <c r="XL184" s="3"/>
      <c r="XM184" s="394"/>
      <c r="ZA184" s="394"/>
      <c r="AAK184" s="394"/>
      <c r="AAW184" s="394"/>
      <c r="ABL184" s="913"/>
      <c r="ABT184" s="913"/>
      <c r="ACF184" s="913"/>
      <c r="ACZ184" s="913"/>
      <c r="ADO184" s="914"/>
      <c r="ADP184" s="914"/>
      <c r="ADQ184" s="913"/>
      <c r="ADR184" s="913"/>
      <c r="ADS184" s="913"/>
      <c r="ADT184" s="913"/>
      <c r="AEH184" s="914"/>
      <c r="AEI184" s="914"/>
      <c r="AEJ184" s="913"/>
      <c r="AEK184" s="913"/>
      <c r="AEL184" s="913"/>
      <c r="AEM184" s="913"/>
      <c r="AEN184" s="913"/>
      <c r="AEQ184" s="3"/>
      <c r="AER184" s="3"/>
      <c r="AFS184" s="873"/>
      <c r="AFT184" s="873"/>
      <c r="AFU184" s="872"/>
      <c r="AFV184" s="872"/>
      <c r="AFW184" s="872"/>
      <c r="AFX184" s="913"/>
      <c r="AGG184" s="914"/>
      <c r="AGH184" s="914"/>
      <c r="AGI184" s="914"/>
      <c r="AGJ184" s="914"/>
      <c r="AGK184" s="914"/>
      <c r="AGL184" s="914"/>
      <c r="AGM184" s="913"/>
      <c r="AHB184" s="913"/>
      <c r="AHN184" s="913"/>
      <c r="AHO184" s="914"/>
      <c r="AHP184" s="914"/>
      <c r="AHQ184" s="914"/>
      <c r="AHR184" s="1155"/>
      <c r="AHS184" s="1155"/>
      <c r="AHT184" s="1051"/>
      <c r="AHZ184" s="913"/>
      <c r="AIF184" s="913"/>
      <c r="AIJ184" s="464"/>
      <c r="AIK184" s="464"/>
      <c r="AIL184" s="913"/>
      <c r="AIQ184" s="913"/>
      <c r="AIS184" s="387"/>
      <c r="AIT184" s="387"/>
      <c r="AIU184" s="387"/>
      <c r="AJI184" s="913"/>
      <c r="AJK184" s="364"/>
      <c r="AJL184" s="364"/>
      <c r="AJM184" s="364"/>
      <c r="AKA184" s="913"/>
      <c r="AKC184" s="364"/>
      <c r="AKD184" s="364"/>
      <c r="AKE184" s="364"/>
      <c r="AKS184" s="913"/>
      <c r="AKX184" s="913"/>
      <c r="ALC184" s="913"/>
      <c r="ALH184" s="913"/>
      <c r="ALM184" s="913"/>
      <c r="ALR184" s="913"/>
      <c r="ALW184" s="913"/>
      <c r="AMB184" s="913"/>
      <c r="AMG184" s="913"/>
      <c r="AML184" s="913"/>
      <c r="AMS184" s="913"/>
      <c r="AMZ184" s="913"/>
      <c r="ANG184" s="913"/>
      <c r="ANV184" s="913"/>
      <c r="AOK184" s="913"/>
      <c r="API184" s="914"/>
      <c r="APJ184" s="914"/>
      <c r="APK184" s="914"/>
      <c r="APL184" s="914"/>
      <c r="APM184" s="914"/>
      <c r="APN184" s="914"/>
      <c r="APO184" s="913"/>
      <c r="APW184" s="913"/>
      <c r="AQE184" s="913"/>
      <c r="AQM184" s="913"/>
      <c r="AQU184" s="913"/>
      <c r="ARG184" s="913"/>
      <c r="ARS184" s="913"/>
      <c r="ASU184" s="913"/>
      <c r="ATW184" s="913"/>
      <c r="AUQ184" s="913"/>
      <c r="AVK184" s="913"/>
      <c r="AWE184" s="913"/>
      <c r="AWY184" s="913"/>
      <c r="AXF184" s="913"/>
      <c r="AXM184" s="913"/>
      <c r="AXT184" s="913"/>
    </row>
    <row r="185" spans="1:1021 1026:1320" s="2" customFormat="1" ht="14.25" x14ac:dyDescent="0.2">
      <c r="A185" s="1"/>
      <c r="B185"/>
      <c r="C185" s="975"/>
      <c r="D185" s="1"/>
      <c r="E185" s="1"/>
      <c r="F185" s="21"/>
      <c r="G185" s="21"/>
      <c r="H185" s="21"/>
      <c r="I185" s="1"/>
      <c r="J185" s="1"/>
      <c r="K185" s="21"/>
      <c r="L185" s="21"/>
      <c r="M185" s="21"/>
      <c r="N185" s="1"/>
      <c r="O185" s="1"/>
      <c r="P185" s="21"/>
      <c r="Q185" s="21"/>
      <c r="R185" s="21"/>
      <c r="S185" s="1"/>
      <c r="T185" s="1"/>
      <c r="U185" s="21"/>
      <c r="V185" s="21"/>
      <c r="W185" s="21"/>
      <c r="X185" s="1"/>
      <c r="Y185" s="1"/>
      <c r="Z185" s="21"/>
      <c r="AA185" s="21"/>
      <c r="AB185" s="21"/>
      <c r="AC185" s="1"/>
      <c r="AD185" s="1"/>
      <c r="AE185" s="21"/>
      <c r="AF185" s="21"/>
      <c r="AG185" s="21"/>
      <c r="AH185" s="1"/>
      <c r="AI185" s="1"/>
      <c r="AJ185" s="21"/>
      <c r="AK185" s="21"/>
      <c r="AL185" s="750"/>
      <c r="AM185" s="1"/>
      <c r="AN185" s="1"/>
      <c r="AO185" s="1"/>
      <c r="AP185" s="1"/>
      <c r="AQ185" s="1"/>
      <c r="AR185" s="297"/>
      <c r="AS185" s="1"/>
      <c r="AT185" s="1"/>
      <c r="AU185" s="1"/>
      <c r="AV185" s="1"/>
      <c r="AW185" s="1"/>
      <c r="AX185" s="297"/>
      <c r="AY185" s="1"/>
      <c r="AZ185" s="1"/>
      <c r="BA185" s="1"/>
      <c r="BB185" s="1"/>
      <c r="BC185" s="1"/>
      <c r="BD185" s="297"/>
      <c r="BE185" s="1"/>
      <c r="BF185" s="1"/>
      <c r="BG185" s="1"/>
      <c r="BH185" s="1"/>
      <c r="BI185" s="1"/>
      <c r="BJ185" s="297"/>
      <c r="BK185" s="1"/>
      <c r="BL185" s="1"/>
      <c r="BM185" s="1"/>
      <c r="BN185" s="1"/>
      <c r="BO185" s="1"/>
      <c r="BP185" s="297"/>
      <c r="BQ185" s="1"/>
      <c r="BR185" s="1"/>
      <c r="BS185" s="1"/>
      <c r="BT185" s="1"/>
      <c r="BU185" s="1"/>
      <c r="BV185" s="297"/>
      <c r="BW185" s="1"/>
      <c r="BX185" s="1"/>
      <c r="BY185" s="1"/>
      <c r="BZ185" s="1"/>
      <c r="CA185" s="298"/>
      <c r="CB185" s="394"/>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394"/>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36"/>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36"/>
      <c r="FC185" s="119"/>
      <c r="FD185" s="119"/>
      <c r="FE185" s="119"/>
      <c r="FF185" s="119"/>
      <c r="FG185" s="119"/>
      <c r="FH185" s="119"/>
      <c r="FI185" s="119"/>
      <c r="FJ185" s="119"/>
      <c r="FK185" s="119"/>
      <c r="FL185" s="119"/>
      <c r="FM185" s="119"/>
      <c r="FN185" s="119"/>
      <c r="FO185" s="119"/>
      <c r="FP185" s="119"/>
      <c r="FQ185" s="119"/>
      <c r="FR185" s="119"/>
      <c r="FS185" s="119"/>
      <c r="FT185" s="119"/>
      <c r="FU185" s="119"/>
      <c r="FV185" s="119"/>
      <c r="FW185" s="119"/>
      <c r="FX185" s="119"/>
      <c r="FY185" s="119"/>
      <c r="FZ185" s="119"/>
      <c r="GA185" s="119"/>
      <c r="GB185" s="136"/>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394"/>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394"/>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394"/>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394"/>
      <c r="JZ185" s="1"/>
      <c r="KA185" s="1"/>
      <c r="KB185" s="1"/>
      <c r="KC185" s="1"/>
      <c r="KD185" s="1"/>
      <c r="KE185" s="1"/>
      <c r="KF185" s="1"/>
      <c r="KG185" s="1"/>
      <c r="KH185" s="1"/>
      <c r="KI185" s="1"/>
      <c r="KJ185" s="1"/>
      <c r="KK185" s="1"/>
      <c r="KL185" s="1"/>
      <c r="KM185" s="1"/>
      <c r="KN185" s="1"/>
      <c r="KO185" s="1"/>
      <c r="KP185" s="1"/>
      <c r="KQ185" s="1"/>
      <c r="KR185" s="1"/>
      <c r="KS185" s="914"/>
      <c r="KT185" s="914"/>
      <c r="KU185" s="914"/>
      <c r="KV185" s="914"/>
      <c r="KW185" s="914"/>
      <c r="KX185" s="913"/>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394"/>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914"/>
      <c r="PM185" s="914"/>
      <c r="PN185" s="914"/>
      <c r="PO185" s="914"/>
      <c r="PP185" s="914"/>
      <c r="PQ185" s="913"/>
      <c r="PR185" s="1"/>
      <c r="PS185" s="1"/>
      <c r="PT185" s="1"/>
      <c r="PU185" s="1"/>
      <c r="PV185" s="1"/>
      <c r="PW185" s="1"/>
      <c r="PX185" s="1"/>
      <c r="PY185" s="1"/>
      <c r="PZ185" s="1"/>
      <c r="QA185" s="1"/>
      <c r="QB185" s="1"/>
      <c r="QC185" s="1"/>
      <c r="QD185" s="1"/>
      <c r="QE185" s="1"/>
      <c r="QF185" s="394"/>
      <c r="QG185" s="835"/>
      <c r="QH185" s="835"/>
      <c r="QI185" s="835"/>
      <c r="QJ185" s="835"/>
      <c r="QK185" s="835"/>
      <c r="QL185" s="835"/>
      <c r="QM185" s="835"/>
      <c r="QN185" s="835"/>
      <c r="QO185" s="835"/>
      <c r="QP185" s="835"/>
      <c r="QQ185" s="835"/>
      <c r="QR185" s="835"/>
      <c r="QS185" s="835"/>
      <c r="QT185" s="835"/>
      <c r="QU185" s="835"/>
      <c r="QV185" s="835"/>
      <c r="QW185" s="835"/>
      <c r="QX185" s="835"/>
      <c r="QY185" s="835"/>
      <c r="QZ185" s="835"/>
      <c r="RA185" s="394"/>
      <c r="RB185" s="1"/>
      <c r="RC185" s="1"/>
      <c r="RD185" s="1"/>
      <c r="RE185" s="1"/>
      <c r="RF185" s="1"/>
      <c r="RG185" s="1"/>
      <c r="RH185" s="1"/>
      <c r="RI185" s="1"/>
      <c r="RJ185" s="1"/>
      <c r="RK185" s="1"/>
      <c r="RL185" s="1"/>
      <c r="RM185" s="1"/>
      <c r="RN185" s="1"/>
      <c r="RO185" s="1"/>
      <c r="RP185" s="1"/>
      <c r="RQ185" s="1"/>
      <c r="RR185" s="1"/>
      <c r="RS185" s="1"/>
      <c r="RT185" s="1"/>
      <c r="RU185" s="1"/>
      <c r="RV185" s="394"/>
      <c r="RW185" s="1"/>
      <c r="RX185" s="1"/>
      <c r="RY185" s="1"/>
      <c r="RZ185" s="1"/>
      <c r="SA185" s="1"/>
      <c r="SB185" s="1"/>
      <c r="SC185" s="1"/>
      <c r="SD185" s="1"/>
      <c r="SE185" s="1"/>
      <c r="SF185" s="1"/>
      <c r="SG185" s="1"/>
      <c r="SH185" s="1"/>
      <c r="SI185" s="1"/>
      <c r="SJ185" s="1"/>
      <c r="SK185" s="1"/>
      <c r="SL185" s="1"/>
      <c r="SM185" s="1"/>
      <c r="SN185" s="1"/>
      <c r="SO185" s="1"/>
      <c r="SP185" s="1"/>
      <c r="SQ185" s="394"/>
      <c r="SR185" s="1"/>
      <c r="SS185" s="1"/>
      <c r="ST185" s="1"/>
      <c r="SU185" s="1"/>
      <c r="SV185" s="1"/>
      <c r="SW185" s="1"/>
      <c r="SX185" s="1"/>
      <c r="SY185" s="1"/>
      <c r="SZ185" s="1"/>
      <c r="TA185" s="1"/>
      <c r="TB185" s="1"/>
      <c r="TC185" s="1"/>
      <c r="TD185" s="1"/>
      <c r="TE185" s="1"/>
      <c r="TF185" s="1"/>
      <c r="TG185" s="1"/>
      <c r="TH185" s="1"/>
      <c r="TI185" s="1"/>
      <c r="TJ185" s="1"/>
      <c r="TK185" s="1"/>
      <c r="TL185" s="394"/>
      <c r="TM185" s="1"/>
      <c r="TN185" s="1"/>
      <c r="TO185" s="1"/>
      <c r="TP185" s="1"/>
      <c r="TQ185" s="394"/>
      <c r="TR185" s="1"/>
      <c r="TS185" s="1"/>
      <c r="TT185" s="1"/>
      <c r="TV185" s="394"/>
      <c r="UA185" s="394"/>
      <c r="UF185" s="394"/>
      <c r="UK185" s="394"/>
      <c r="UP185" s="394"/>
      <c r="UU185" s="394"/>
      <c r="UZ185" s="394"/>
      <c r="VE185" s="394"/>
      <c r="VJ185" s="394"/>
      <c r="VO185" s="394"/>
      <c r="VT185" s="394"/>
      <c r="VY185" s="394"/>
      <c r="WD185" s="394"/>
      <c r="WI185" s="394"/>
      <c r="XL185" s="3"/>
      <c r="XM185" s="394"/>
      <c r="ZA185" s="394"/>
      <c r="AAK185" s="394"/>
      <c r="AAW185" s="394"/>
      <c r="ABL185" s="913"/>
      <c r="ABT185" s="913"/>
      <c r="ACF185" s="913"/>
      <c r="ACZ185" s="913"/>
      <c r="ADO185" s="914"/>
      <c r="ADP185" s="914"/>
      <c r="ADQ185" s="913"/>
      <c r="ADR185" s="913"/>
      <c r="ADS185" s="913"/>
      <c r="ADT185" s="913"/>
      <c r="AEH185" s="914"/>
      <c r="AEI185" s="914"/>
      <c r="AEJ185" s="913"/>
      <c r="AEK185" s="913"/>
      <c r="AEL185" s="913"/>
      <c r="AEM185" s="913"/>
      <c r="AEN185" s="913"/>
      <c r="AEQ185" s="3"/>
      <c r="AER185" s="3"/>
      <c r="AFS185" s="873"/>
      <c r="AFT185" s="873"/>
      <c r="AFU185" s="872"/>
      <c r="AFV185" s="872"/>
      <c r="AFW185" s="872"/>
      <c r="AFX185" s="913"/>
      <c r="AGG185" s="914"/>
      <c r="AGH185" s="914"/>
      <c r="AGI185" s="914"/>
      <c r="AGJ185" s="914"/>
      <c r="AGK185" s="914"/>
      <c r="AGL185" s="914"/>
      <c r="AGM185" s="913"/>
      <c r="AHB185" s="913"/>
      <c r="AHN185" s="913"/>
      <c r="AHO185" s="914"/>
      <c r="AHP185" s="914"/>
      <c r="AHQ185" s="914"/>
      <c r="AHR185" s="1155"/>
      <c r="AHS185" s="1155"/>
      <c r="AHT185" s="1051"/>
      <c r="AHZ185" s="913"/>
      <c r="AIF185" s="913"/>
      <c r="AIJ185" s="464"/>
      <c r="AIK185" s="464"/>
      <c r="AIL185" s="913"/>
      <c r="AIQ185" s="913"/>
      <c r="AIS185" s="387"/>
      <c r="AIT185" s="387"/>
      <c r="AIU185" s="387"/>
      <c r="AJI185" s="913"/>
      <c r="AJK185" s="364"/>
      <c r="AJL185" s="364"/>
      <c r="AJM185" s="364"/>
      <c r="AKA185" s="913"/>
      <c r="AKC185" s="364"/>
      <c r="AKD185" s="364"/>
      <c r="AKE185" s="364"/>
      <c r="AKS185" s="913"/>
      <c r="AKX185" s="913"/>
      <c r="ALC185" s="913"/>
      <c r="ALH185" s="913"/>
      <c r="ALM185" s="913"/>
      <c r="ALR185" s="913"/>
      <c r="ALW185" s="913"/>
      <c r="AMB185" s="913"/>
      <c r="AMG185" s="913"/>
      <c r="AML185" s="913"/>
      <c r="AMS185" s="913"/>
      <c r="AMZ185" s="913"/>
      <c r="ANG185" s="913"/>
      <c r="ANV185" s="913"/>
      <c r="AOK185" s="913"/>
      <c r="API185" s="914"/>
      <c r="APJ185" s="914"/>
      <c r="APK185" s="914"/>
      <c r="APL185" s="914"/>
      <c r="APM185" s="914"/>
      <c r="APN185" s="914"/>
      <c r="APO185" s="913"/>
      <c r="APW185" s="913"/>
      <c r="AQE185" s="913"/>
      <c r="AQM185" s="913"/>
      <c r="AQU185" s="913"/>
      <c r="ARG185" s="913"/>
      <c r="ARS185" s="913"/>
      <c r="ASU185" s="913"/>
      <c r="ATW185" s="913"/>
      <c r="AUQ185" s="913"/>
      <c r="AVK185" s="913"/>
      <c r="AWE185" s="913"/>
      <c r="AWY185" s="913"/>
      <c r="AXF185" s="913"/>
      <c r="AXM185" s="913"/>
      <c r="AXT185" s="913"/>
    </row>
    <row r="186" spans="1:1021 1026:1320" s="2" customFormat="1" ht="14.25" x14ac:dyDescent="0.2">
      <c r="A186" s="1"/>
      <c r="B186"/>
      <c r="C186" s="975"/>
      <c r="D186" s="1"/>
      <c r="E186" s="1"/>
      <c r="F186" s="21"/>
      <c r="G186" s="21"/>
      <c r="H186" s="21"/>
      <c r="I186" s="1"/>
      <c r="J186" s="1"/>
      <c r="K186" s="21"/>
      <c r="L186" s="21"/>
      <c r="M186" s="21"/>
      <c r="N186" s="1"/>
      <c r="O186" s="1"/>
      <c r="P186" s="21"/>
      <c r="Q186" s="21"/>
      <c r="R186" s="21"/>
      <c r="S186" s="1"/>
      <c r="T186" s="1"/>
      <c r="U186" s="21"/>
      <c r="V186" s="21"/>
      <c r="W186" s="21"/>
      <c r="X186" s="1"/>
      <c r="Y186" s="1"/>
      <c r="Z186" s="21"/>
      <c r="AA186" s="21"/>
      <c r="AB186" s="21"/>
      <c r="AC186" s="1"/>
      <c r="AD186" s="1"/>
      <c r="AE186" s="21"/>
      <c r="AF186" s="21"/>
      <c r="AG186" s="21"/>
      <c r="AH186" s="1"/>
      <c r="AI186" s="1"/>
      <c r="AJ186" s="21"/>
      <c r="AK186" s="21"/>
      <c r="AL186" s="750"/>
      <c r="AM186" s="1"/>
      <c r="AN186" s="1"/>
      <c r="AO186" s="1"/>
      <c r="AP186" s="1"/>
      <c r="AQ186" s="1"/>
      <c r="AR186" s="297"/>
      <c r="AS186" s="1"/>
      <c r="AT186" s="1"/>
      <c r="AU186" s="1"/>
      <c r="AV186" s="1"/>
      <c r="AW186" s="1"/>
      <c r="AX186" s="297"/>
      <c r="AY186" s="1"/>
      <c r="AZ186" s="1"/>
      <c r="BA186" s="1"/>
      <c r="BB186" s="1"/>
      <c r="BC186" s="1"/>
      <c r="BD186" s="297"/>
      <c r="BE186" s="1"/>
      <c r="BF186" s="1"/>
      <c r="BG186" s="1"/>
      <c r="BH186" s="1"/>
      <c r="BI186" s="1"/>
      <c r="BJ186" s="297"/>
      <c r="BK186" s="1"/>
      <c r="BL186" s="1"/>
      <c r="BM186" s="1"/>
      <c r="BN186" s="1"/>
      <c r="BO186" s="1"/>
      <c r="BP186" s="297"/>
      <c r="BQ186" s="1"/>
      <c r="BR186" s="1"/>
      <c r="BS186" s="1"/>
      <c r="BT186" s="1"/>
      <c r="BU186" s="1"/>
      <c r="BV186" s="297"/>
      <c r="BW186" s="1"/>
      <c r="BX186" s="1"/>
      <c r="BY186" s="1"/>
      <c r="BZ186" s="1"/>
      <c r="CA186" s="298"/>
      <c r="CB186" s="394"/>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394"/>
      <c r="DC186" s="119"/>
      <c r="DD186" s="119"/>
      <c r="DE186" s="119"/>
      <c r="DF186" s="119"/>
      <c r="DG186" s="119"/>
      <c r="DH186" s="119"/>
      <c r="DI186" s="119"/>
      <c r="DJ186" s="119"/>
      <c r="DK186" s="119"/>
      <c r="DL186" s="119"/>
      <c r="DM186" s="119"/>
      <c r="DN186" s="119"/>
      <c r="DO186" s="119"/>
      <c r="DP186" s="119"/>
      <c r="DQ186" s="119"/>
      <c r="DR186" s="119"/>
      <c r="DS186" s="119"/>
      <c r="DT186" s="119"/>
      <c r="DU186" s="119"/>
      <c r="DV186" s="119"/>
      <c r="DW186" s="119"/>
      <c r="DX186" s="119"/>
      <c r="DY186" s="119"/>
      <c r="DZ186" s="119"/>
      <c r="EA186" s="119"/>
      <c r="EB186" s="136"/>
      <c r="EC186" s="119"/>
      <c r="ED186" s="119"/>
      <c r="EE186" s="119"/>
      <c r="EF186" s="119"/>
      <c r="EG186" s="119"/>
      <c r="EH186" s="119"/>
      <c r="EI186" s="119"/>
      <c r="EJ186" s="119"/>
      <c r="EK186" s="119"/>
      <c r="EL186" s="119"/>
      <c r="EM186" s="119"/>
      <c r="EN186" s="119"/>
      <c r="EO186" s="119"/>
      <c r="EP186" s="119"/>
      <c r="EQ186" s="119"/>
      <c r="ER186" s="119"/>
      <c r="ES186" s="119"/>
      <c r="ET186" s="119"/>
      <c r="EU186" s="119"/>
      <c r="EV186" s="119"/>
      <c r="EW186" s="119"/>
      <c r="EX186" s="119"/>
      <c r="EY186" s="119"/>
      <c r="EZ186" s="119"/>
      <c r="FA186" s="119"/>
      <c r="FB186" s="136"/>
      <c r="FC186" s="119"/>
      <c r="FD186" s="119"/>
      <c r="FE186" s="119"/>
      <c r="FF186" s="119"/>
      <c r="FG186" s="119"/>
      <c r="FH186" s="119"/>
      <c r="FI186" s="119"/>
      <c r="FJ186" s="119"/>
      <c r="FK186" s="119"/>
      <c r="FL186" s="119"/>
      <c r="FM186" s="119"/>
      <c r="FN186" s="119"/>
      <c r="FO186" s="119"/>
      <c r="FP186" s="119"/>
      <c r="FQ186" s="119"/>
      <c r="FR186" s="119"/>
      <c r="FS186" s="119"/>
      <c r="FT186" s="119"/>
      <c r="FU186" s="119"/>
      <c r="FV186" s="119"/>
      <c r="FW186" s="119"/>
      <c r="FX186" s="119"/>
      <c r="FY186" s="119"/>
      <c r="FZ186" s="119"/>
      <c r="GA186" s="119"/>
      <c r="GB186" s="136"/>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394"/>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394"/>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394"/>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394"/>
      <c r="JZ186" s="1"/>
      <c r="KA186" s="1"/>
      <c r="KB186" s="1"/>
      <c r="KC186" s="1"/>
      <c r="KD186" s="1"/>
      <c r="KE186" s="1"/>
      <c r="KF186" s="1"/>
      <c r="KG186" s="1"/>
      <c r="KH186" s="1"/>
      <c r="KI186" s="1"/>
      <c r="KJ186" s="1"/>
      <c r="KK186" s="1"/>
      <c r="KL186" s="1"/>
      <c r="KM186" s="1"/>
      <c r="KN186" s="1"/>
      <c r="KO186" s="1"/>
      <c r="KP186" s="1"/>
      <c r="KQ186" s="1"/>
      <c r="KR186" s="1"/>
      <c r="KS186" s="914"/>
      <c r="KT186" s="914"/>
      <c r="KU186" s="914"/>
      <c r="KV186" s="914"/>
      <c r="KW186" s="914"/>
      <c r="KX186" s="913"/>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394"/>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914"/>
      <c r="PM186" s="914"/>
      <c r="PN186" s="914"/>
      <c r="PO186" s="914"/>
      <c r="PP186" s="914"/>
      <c r="PQ186" s="913"/>
      <c r="PR186" s="1"/>
      <c r="PS186" s="1"/>
      <c r="PT186" s="1"/>
      <c r="PU186" s="1"/>
      <c r="PV186" s="1"/>
      <c r="PW186" s="1"/>
      <c r="PX186" s="1"/>
      <c r="PY186" s="1"/>
      <c r="PZ186" s="1"/>
      <c r="QA186" s="1"/>
      <c r="QB186" s="1"/>
      <c r="QC186" s="1"/>
      <c r="QD186" s="1"/>
      <c r="QE186" s="1"/>
      <c r="QF186" s="394"/>
      <c r="QG186" s="835"/>
      <c r="QH186" s="835"/>
      <c r="QI186" s="835"/>
      <c r="QJ186" s="835"/>
      <c r="QK186" s="835"/>
      <c r="QL186" s="835"/>
      <c r="QM186" s="835"/>
      <c r="QN186" s="835"/>
      <c r="QO186" s="835"/>
      <c r="QP186" s="835"/>
      <c r="QQ186" s="835"/>
      <c r="QR186" s="835"/>
      <c r="QS186" s="835"/>
      <c r="QT186" s="835"/>
      <c r="QU186" s="835"/>
      <c r="QV186" s="835"/>
      <c r="QW186" s="835"/>
      <c r="QX186" s="835"/>
      <c r="QY186" s="835"/>
      <c r="QZ186" s="835"/>
      <c r="RA186" s="394"/>
      <c r="RB186" s="1"/>
      <c r="RC186" s="1"/>
      <c r="RD186" s="1"/>
      <c r="RE186" s="1"/>
      <c r="RF186" s="1"/>
      <c r="RG186" s="1"/>
      <c r="RH186" s="1"/>
      <c r="RI186" s="1"/>
      <c r="RJ186" s="1"/>
      <c r="RK186" s="1"/>
      <c r="RL186" s="1"/>
      <c r="RM186" s="1"/>
      <c r="RN186" s="1"/>
      <c r="RO186" s="1"/>
      <c r="RP186" s="1"/>
      <c r="RQ186" s="1"/>
      <c r="RR186" s="1"/>
      <c r="RS186" s="1"/>
      <c r="RT186" s="1"/>
      <c r="RU186" s="1"/>
      <c r="RV186" s="394"/>
      <c r="RW186" s="1"/>
      <c r="RX186" s="1"/>
      <c r="RY186" s="1"/>
      <c r="RZ186" s="1"/>
      <c r="SA186" s="1"/>
      <c r="SB186" s="1"/>
      <c r="SC186" s="1"/>
      <c r="SD186" s="1"/>
      <c r="SE186" s="1"/>
      <c r="SF186" s="1"/>
      <c r="SG186" s="1"/>
      <c r="SH186" s="1"/>
      <c r="SI186" s="1"/>
      <c r="SJ186" s="1"/>
      <c r="SK186" s="1"/>
      <c r="SL186" s="1"/>
      <c r="SM186" s="1"/>
      <c r="SN186" s="1"/>
      <c r="SO186" s="1"/>
      <c r="SP186" s="1"/>
      <c r="SQ186" s="394"/>
      <c r="SR186" s="1"/>
      <c r="SS186" s="1"/>
      <c r="ST186" s="1"/>
      <c r="SU186" s="1"/>
      <c r="SV186" s="1"/>
      <c r="SW186" s="1"/>
      <c r="SX186" s="1"/>
      <c r="SY186" s="1"/>
      <c r="SZ186" s="1"/>
      <c r="TA186" s="1"/>
      <c r="TB186" s="1"/>
      <c r="TC186" s="1"/>
      <c r="TD186" s="1"/>
      <c r="TE186" s="1"/>
      <c r="TF186" s="1"/>
      <c r="TG186" s="1"/>
      <c r="TH186" s="1"/>
      <c r="TI186" s="1"/>
      <c r="TJ186" s="1"/>
      <c r="TK186" s="1"/>
      <c r="TL186" s="394"/>
      <c r="TM186" s="1"/>
      <c r="TN186" s="1"/>
      <c r="TO186" s="1"/>
      <c r="TP186" s="1"/>
      <c r="TQ186" s="394"/>
      <c r="TR186" s="1"/>
      <c r="TS186" s="1"/>
      <c r="TT186" s="1"/>
      <c r="TV186" s="394"/>
      <c r="UA186" s="394"/>
      <c r="UF186" s="394"/>
      <c r="UK186" s="394"/>
      <c r="UP186" s="394"/>
      <c r="UU186" s="394"/>
      <c r="UZ186" s="394"/>
      <c r="VE186" s="394"/>
      <c r="VJ186" s="394"/>
      <c r="VO186" s="394"/>
      <c r="VT186" s="394"/>
      <c r="VY186" s="394"/>
      <c r="WD186" s="394"/>
      <c r="WI186" s="394"/>
      <c r="XL186" s="3"/>
      <c r="XM186" s="394"/>
      <c r="ZA186" s="394"/>
      <c r="AAK186" s="394"/>
      <c r="AAW186" s="394"/>
      <c r="ABL186" s="913"/>
      <c r="ABT186" s="913"/>
      <c r="ACF186" s="913"/>
      <c r="ACZ186" s="913"/>
      <c r="ADO186" s="914"/>
      <c r="ADP186" s="914"/>
      <c r="ADQ186" s="913"/>
      <c r="ADR186" s="913"/>
      <c r="ADS186" s="913"/>
      <c r="ADT186" s="913"/>
      <c r="AEH186" s="914"/>
      <c r="AEI186" s="914"/>
      <c r="AEJ186" s="913"/>
      <c r="AEK186" s="913"/>
      <c r="AEL186" s="913"/>
      <c r="AEM186" s="913"/>
      <c r="AEN186" s="913"/>
      <c r="AEQ186" s="3"/>
      <c r="AER186" s="3"/>
      <c r="AFS186" s="873"/>
      <c r="AFT186" s="873"/>
      <c r="AFU186" s="872"/>
      <c r="AFV186" s="872"/>
      <c r="AFW186" s="872"/>
      <c r="AFX186" s="913"/>
      <c r="AGG186" s="914"/>
      <c r="AGH186" s="914"/>
      <c r="AGI186" s="914"/>
      <c r="AGJ186" s="914"/>
      <c r="AGK186" s="914"/>
      <c r="AGL186" s="914"/>
      <c r="AGM186" s="913"/>
      <c r="AHB186" s="913"/>
      <c r="AHN186" s="913"/>
      <c r="AHO186" s="914"/>
      <c r="AHP186" s="914"/>
      <c r="AHQ186" s="914"/>
      <c r="AHR186" s="1155"/>
      <c r="AHS186" s="1155"/>
      <c r="AHT186" s="1051"/>
      <c r="AHZ186" s="913"/>
      <c r="AIF186" s="913"/>
      <c r="AIJ186" s="464"/>
      <c r="AIK186" s="464"/>
      <c r="AIL186" s="913"/>
      <c r="AIQ186" s="913"/>
      <c r="AIS186" s="387"/>
      <c r="AIT186" s="387"/>
      <c r="AIU186" s="387"/>
      <c r="AJI186" s="913"/>
      <c r="AJK186" s="364"/>
      <c r="AJL186" s="364"/>
      <c r="AJM186" s="364"/>
      <c r="AKA186" s="913"/>
      <c r="AKC186" s="364"/>
      <c r="AKD186" s="364"/>
      <c r="AKE186" s="364"/>
      <c r="AKS186" s="913"/>
      <c r="AKX186" s="913"/>
      <c r="ALC186" s="913"/>
      <c r="ALH186" s="913"/>
      <c r="ALM186" s="913"/>
      <c r="ALR186" s="913"/>
      <c r="ALW186" s="913"/>
      <c r="AMB186" s="913"/>
      <c r="AMG186" s="913"/>
      <c r="AML186" s="913"/>
      <c r="AMS186" s="913"/>
      <c r="AMZ186" s="913"/>
      <c r="ANG186" s="913"/>
      <c r="ANV186" s="913"/>
      <c r="AOK186" s="913"/>
      <c r="API186" s="914"/>
      <c r="APJ186" s="914"/>
      <c r="APK186" s="914"/>
      <c r="APL186" s="914"/>
      <c r="APM186" s="914"/>
      <c r="APN186" s="914"/>
      <c r="APO186" s="913"/>
      <c r="APW186" s="913"/>
      <c r="AQE186" s="913"/>
      <c r="AQM186" s="913"/>
      <c r="AQU186" s="913"/>
      <c r="ARG186" s="913"/>
      <c r="ARS186" s="913"/>
      <c r="ASU186" s="913"/>
      <c r="ATW186" s="913"/>
      <c r="AUQ186" s="913"/>
      <c r="AVK186" s="913"/>
      <c r="AWE186" s="913"/>
      <c r="AWY186" s="913"/>
      <c r="AXF186" s="913"/>
      <c r="AXM186" s="913"/>
      <c r="AXT186" s="913"/>
    </row>
    <row r="187" spans="1:1021 1026:1320" s="2" customFormat="1" ht="14.25" x14ac:dyDescent="0.2">
      <c r="A187" s="1"/>
      <c r="B187"/>
      <c r="C187" s="975"/>
      <c r="D187" s="1"/>
      <c r="E187" s="1"/>
      <c r="F187" s="21"/>
      <c r="G187" s="21"/>
      <c r="H187" s="21"/>
      <c r="I187" s="1"/>
      <c r="J187" s="1"/>
      <c r="K187" s="21"/>
      <c r="L187" s="21"/>
      <c r="M187" s="21"/>
      <c r="N187" s="1"/>
      <c r="O187" s="1"/>
      <c r="P187" s="21"/>
      <c r="Q187" s="21"/>
      <c r="R187" s="21"/>
      <c r="S187" s="1"/>
      <c r="T187" s="1"/>
      <c r="U187" s="21"/>
      <c r="V187" s="21"/>
      <c r="W187" s="21"/>
      <c r="X187" s="1"/>
      <c r="Y187" s="1"/>
      <c r="Z187" s="21"/>
      <c r="AA187" s="21"/>
      <c r="AB187" s="21"/>
      <c r="AC187" s="1"/>
      <c r="AD187" s="1"/>
      <c r="AE187" s="21"/>
      <c r="AF187" s="21"/>
      <c r="AG187" s="21"/>
      <c r="AH187" s="1"/>
      <c r="AI187" s="1"/>
      <c r="AJ187" s="21"/>
      <c r="AK187" s="21"/>
      <c r="AL187" s="750"/>
      <c r="AM187" s="1"/>
      <c r="AN187" s="1"/>
      <c r="AO187" s="1"/>
      <c r="AP187" s="1"/>
      <c r="AQ187" s="1"/>
      <c r="AR187" s="297"/>
      <c r="AS187" s="1"/>
      <c r="AT187" s="1"/>
      <c r="AU187" s="1"/>
      <c r="AV187" s="1"/>
      <c r="AW187" s="1"/>
      <c r="AX187" s="297"/>
      <c r="AY187" s="1"/>
      <c r="AZ187" s="1"/>
      <c r="BA187" s="1"/>
      <c r="BB187" s="1"/>
      <c r="BC187" s="1"/>
      <c r="BD187" s="297"/>
      <c r="BE187" s="1"/>
      <c r="BF187" s="1"/>
      <c r="BG187" s="1"/>
      <c r="BH187" s="1"/>
      <c r="BI187" s="1"/>
      <c r="BJ187" s="297"/>
      <c r="BK187" s="1"/>
      <c r="BL187" s="1"/>
      <c r="BM187" s="1"/>
      <c r="BN187" s="1"/>
      <c r="BO187" s="1"/>
      <c r="BP187" s="297"/>
      <c r="BQ187" s="1"/>
      <c r="BR187" s="1"/>
      <c r="BS187" s="1"/>
      <c r="BT187" s="1"/>
      <c r="BU187" s="1"/>
      <c r="BV187" s="297"/>
      <c r="BW187" s="1"/>
      <c r="BX187" s="1"/>
      <c r="BY187" s="1"/>
      <c r="BZ187" s="1"/>
      <c r="CA187" s="298"/>
      <c r="CB187" s="394"/>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394"/>
      <c r="DC187" s="119"/>
      <c r="DD187" s="119"/>
      <c r="DE187" s="119"/>
      <c r="DF187" s="119"/>
      <c r="DG187" s="119"/>
      <c r="DH187" s="119"/>
      <c r="DI187" s="119"/>
      <c r="DJ187" s="119"/>
      <c r="DK187" s="119"/>
      <c r="DL187" s="119"/>
      <c r="DM187" s="119"/>
      <c r="DN187" s="119"/>
      <c r="DO187" s="119"/>
      <c r="DP187" s="119"/>
      <c r="DQ187" s="119"/>
      <c r="DR187" s="119"/>
      <c r="DS187" s="119"/>
      <c r="DT187" s="119"/>
      <c r="DU187" s="119"/>
      <c r="DV187" s="119"/>
      <c r="DW187" s="119"/>
      <c r="DX187" s="119"/>
      <c r="DY187" s="119"/>
      <c r="DZ187" s="119"/>
      <c r="EA187" s="119"/>
      <c r="EB187" s="136"/>
      <c r="EC187" s="119"/>
      <c r="ED187" s="119"/>
      <c r="EE187" s="119"/>
      <c r="EF187" s="119"/>
      <c r="EG187" s="119"/>
      <c r="EH187" s="119"/>
      <c r="EI187" s="119"/>
      <c r="EJ187" s="119"/>
      <c r="EK187" s="119"/>
      <c r="EL187" s="119"/>
      <c r="EM187" s="119"/>
      <c r="EN187" s="119"/>
      <c r="EO187" s="119"/>
      <c r="EP187" s="119"/>
      <c r="EQ187" s="119"/>
      <c r="ER187" s="119"/>
      <c r="ES187" s="119"/>
      <c r="ET187" s="119"/>
      <c r="EU187" s="119"/>
      <c r="EV187" s="119"/>
      <c r="EW187" s="119"/>
      <c r="EX187" s="119"/>
      <c r="EY187" s="119"/>
      <c r="EZ187" s="119"/>
      <c r="FA187" s="119"/>
      <c r="FB187" s="136"/>
      <c r="FC187" s="119"/>
      <c r="FD187" s="119"/>
      <c r="FE187" s="119"/>
      <c r="FF187" s="119"/>
      <c r="FG187" s="119"/>
      <c r="FH187" s="119"/>
      <c r="FI187" s="119"/>
      <c r="FJ187" s="119"/>
      <c r="FK187" s="119"/>
      <c r="FL187" s="119"/>
      <c r="FM187" s="119"/>
      <c r="FN187" s="119"/>
      <c r="FO187" s="119"/>
      <c r="FP187" s="119"/>
      <c r="FQ187" s="119"/>
      <c r="FR187" s="119"/>
      <c r="FS187" s="119"/>
      <c r="FT187" s="119"/>
      <c r="FU187" s="119"/>
      <c r="FV187" s="119"/>
      <c r="FW187" s="119"/>
      <c r="FX187" s="119"/>
      <c r="FY187" s="119"/>
      <c r="FZ187" s="119"/>
      <c r="GA187" s="119"/>
      <c r="GB187" s="136"/>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394"/>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394"/>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394"/>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394"/>
      <c r="JZ187" s="1"/>
      <c r="KA187" s="1"/>
      <c r="KB187" s="1"/>
      <c r="KC187" s="1"/>
      <c r="KD187" s="1"/>
      <c r="KE187" s="1"/>
      <c r="KF187" s="1"/>
      <c r="KG187" s="1"/>
      <c r="KH187" s="1"/>
      <c r="KI187" s="1"/>
      <c r="KJ187" s="1"/>
      <c r="KK187" s="1"/>
      <c r="KL187" s="1"/>
      <c r="KM187" s="1"/>
      <c r="KN187" s="1"/>
      <c r="KO187" s="1"/>
      <c r="KP187" s="1"/>
      <c r="KQ187" s="1"/>
      <c r="KR187" s="1"/>
      <c r="KS187" s="914"/>
      <c r="KT187" s="914"/>
      <c r="KU187" s="914"/>
      <c r="KV187" s="914"/>
      <c r="KW187" s="914"/>
      <c r="KX187" s="913"/>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394"/>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914"/>
      <c r="PM187" s="914"/>
      <c r="PN187" s="914"/>
      <c r="PO187" s="914"/>
      <c r="PP187" s="914"/>
      <c r="PQ187" s="913"/>
      <c r="PR187" s="1"/>
      <c r="PS187" s="1"/>
      <c r="PT187" s="1"/>
      <c r="PU187" s="1"/>
      <c r="PV187" s="1"/>
      <c r="PW187" s="1"/>
      <c r="PX187" s="1"/>
      <c r="PY187" s="1"/>
      <c r="PZ187" s="1"/>
      <c r="QA187" s="1"/>
      <c r="QB187" s="1"/>
      <c r="QC187" s="1"/>
      <c r="QD187" s="1"/>
      <c r="QE187" s="1"/>
      <c r="QF187" s="394"/>
      <c r="QG187" s="835"/>
      <c r="QH187" s="835"/>
      <c r="QI187" s="835"/>
      <c r="QJ187" s="835"/>
      <c r="QK187" s="835"/>
      <c r="QL187" s="835"/>
      <c r="QM187" s="835"/>
      <c r="QN187" s="835"/>
      <c r="QO187" s="835"/>
      <c r="QP187" s="835"/>
      <c r="QQ187" s="835"/>
      <c r="QR187" s="835"/>
      <c r="QS187" s="835"/>
      <c r="QT187" s="835"/>
      <c r="QU187" s="835"/>
      <c r="QV187" s="835"/>
      <c r="QW187" s="835"/>
      <c r="QX187" s="835"/>
      <c r="QY187" s="835"/>
      <c r="QZ187" s="835"/>
      <c r="RA187" s="394"/>
      <c r="RB187" s="1"/>
      <c r="RC187" s="1"/>
      <c r="RD187" s="1"/>
      <c r="RE187" s="1"/>
      <c r="RF187" s="1"/>
      <c r="RG187" s="1"/>
      <c r="RH187" s="1"/>
      <c r="RI187" s="1"/>
      <c r="RJ187" s="1"/>
      <c r="RK187" s="1"/>
      <c r="RL187" s="1"/>
      <c r="RM187" s="1"/>
      <c r="RN187" s="1"/>
      <c r="RO187" s="1"/>
      <c r="RP187" s="1"/>
      <c r="RQ187" s="1"/>
      <c r="RR187" s="1"/>
      <c r="RS187" s="1"/>
      <c r="RT187" s="1"/>
      <c r="RU187" s="1"/>
      <c r="RV187" s="394"/>
      <c r="RW187" s="1"/>
      <c r="RX187" s="1"/>
      <c r="RY187" s="1"/>
      <c r="RZ187" s="1"/>
      <c r="SA187" s="1"/>
      <c r="SB187" s="1"/>
      <c r="SC187" s="1"/>
      <c r="SD187" s="1"/>
      <c r="SE187" s="1"/>
      <c r="SF187" s="1"/>
      <c r="SG187" s="1"/>
      <c r="SH187" s="1"/>
      <c r="SI187" s="1"/>
      <c r="SJ187" s="1"/>
      <c r="SK187" s="1"/>
      <c r="SL187" s="1"/>
      <c r="SM187" s="1"/>
      <c r="SN187" s="1"/>
      <c r="SO187" s="1"/>
      <c r="SP187" s="1"/>
      <c r="SQ187" s="394"/>
      <c r="SR187" s="1"/>
      <c r="SS187" s="1"/>
      <c r="ST187" s="1"/>
      <c r="SU187" s="1"/>
      <c r="SV187" s="1"/>
      <c r="SW187" s="1"/>
      <c r="SX187" s="1"/>
      <c r="SY187" s="1"/>
      <c r="SZ187" s="1"/>
      <c r="TA187" s="1"/>
      <c r="TB187" s="1"/>
      <c r="TC187" s="1"/>
      <c r="TD187" s="1"/>
      <c r="TE187" s="1"/>
      <c r="TF187" s="1"/>
      <c r="TG187" s="1"/>
      <c r="TH187" s="1"/>
      <c r="TI187" s="1"/>
      <c r="TJ187" s="1"/>
      <c r="TK187" s="1"/>
      <c r="TL187" s="394"/>
      <c r="TM187" s="1"/>
      <c r="TN187" s="1"/>
      <c r="TO187" s="1"/>
      <c r="TP187" s="1"/>
      <c r="TQ187" s="394"/>
      <c r="TR187" s="1"/>
      <c r="TS187" s="1"/>
      <c r="TT187" s="1"/>
      <c r="TV187" s="394"/>
      <c r="UA187" s="394"/>
      <c r="UF187" s="394"/>
      <c r="UK187" s="394"/>
      <c r="UP187" s="394"/>
      <c r="UU187" s="394"/>
      <c r="UZ187" s="394"/>
      <c r="VE187" s="394"/>
      <c r="VJ187" s="394"/>
      <c r="VO187" s="394"/>
      <c r="VT187" s="394"/>
      <c r="VY187" s="394"/>
      <c r="WD187" s="394"/>
      <c r="WI187" s="394"/>
      <c r="XL187" s="3"/>
      <c r="XM187" s="394"/>
      <c r="ZA187" s="394"/>
      <c r="AAK187" s="394"/>
      <c r="AAW187" s="394"/>
      <c r="ABL187" s="913"/>
      <c r="ABT187" s="913"/>
      <c r="ACF187" s="913"/>
      <c r="ACZ187" s="913"/>
      <c r="ADO187" s="914"/>
      <c r="ADP187" s="914"/>
      <c r="ADQ187" s="913"/>
      <c r="ADR187" s="913"/>
      <c r="ADS187" s="913"/>
      <c r="ADT187" s="913"/>
      <c r="AEH187" s="914"/>
      <c r="AEI187" s="914"/>
      <c r="AEJ187" s="913"/>
      <c r="AEK187" s="913"/>
      <c r="AEL187" s="913"/>
      <c r="AEM187" s="913"/>
      <c r="AEN187" s="913"/>
      <c r="AEQ187" s="3"/>
      <c r="AER187" s="3"/>
      <c r="AFS187" s="873"/>
      <c r="AFT187" s="873"/>
      <c r="AFU187" s="872"/>
      <c r="AFV187" s="872"/>
      <c r="AFW187" s="872"/>
      <c r="AFX187" s="913"/>
      <c r="AGG187" s="914"/>
      <c r="AGH187" s="914"/>
      <c r="AGI187" s="914"/>
      <c r="AGJ187" s="914"/>
      <c r="AGK187" s="914"/>
      <c r="AGL187" s="914"/>
      <c r="AGM187" s="913"/>
      <c r="AHB187" s="913"/>
      <c r="AHN187" s="913"/>
      <c r="AHO187" s="914"/>
      <c r="AHP187" s="914"/>
      <c r="AHQ187" s="914"/>
      <c r="AHR187" s="1155"/>
      <c r="AHS187" s="1155"/>
      <c r="AHT187" s="1051"/>
      <c r="AHZ187" s="913"/>
      <c r="AIF187" s="913"/>
      <c r="AIJ187" s="464"/>
      <c r="AIK187" s="464"/>
      <c r="AIL187" s="913"/>
      <c r="AIQ187" s="913"/>
      <c r="AIS187" s="387"/>
      <c r="AIT187" s="387"/>
      <c r="AIU187" s="387"/>
      <c r="AJI187" s="913"/>
      <c r="AJK187" s="364"/>
      <c r="AJL187" s="364"/>
      <c r="AJM187" s="364"/>
      <c r="AKA187" s="913"/>
      <c r="AKC187" s="364"/>
      <c r="AKD187" s="364"/>
      <c r="AKE187" s="364"/>
      <c r="AKS187" s="913"/>
      <c r="AKX187" s="913"/>
      <c r="ALC187" s="913"/>
      <c r="ALH187" s="913"/>
      <c r="ALM187" s="913"/>
      <c r="ALR187" s="913"/>
      <c r="ALW187" s="913"/>
      <c r="AMB187" s="913"/>
      <c r="AMG187" s="913"/>
      <c r="AML187" s="913"/>
      <c r="AMS187" s="913"/>
      <c r="AMZ187" s="913"/>
      <c r="ANG187" s="913"/>
      <c r="ANV187" s="913"/>
      <c r="AOK187" s="913"/>
      <c r="API187" s="914"/>
      <c r="APJ187" s="914"/>
      <c r="APK187" s="914"/>
      <c r="APL187" s="914"/>
      <c r="APM187" s="914"/>
      <c r="APN187" s="914"/>
      <c r="APO187" s="913"/>
      <c r="APW187" s="913"/>
      <c r="AQE187" s="913"/>
      <c r="AQM187" s="913"/>
      <c r="AQU187" s="913"/>
      <c r="ARG187" s="913"/>
      <c r="ARS187" s="913"/>
      <c r="ASU187" s="913"/>
      <c r="ATW187" s="913"/>
      <c r="AUQ187" s="913"/>
      <c r="AVK187" s="913"/>
      <c r="AWE187" s="913"/>
      <c r="AWY187" s="913"/>
      <c r="AXF187" s="913"/>
      <c r="AXM187" s="913"/>
      <c r="AXT187" s="913"/>
    </row>
    <row r="188" spans="1:1021 1026:1320" s="2" customFormat="1" ht="14.25" x14ac:dyDescent="0.2">
      <c r="A188" s="1"/>
      <c r="B188"/>
      <c r="C188" s="975"/>
      <c r="D188" s="1"/>
      <c r="E188" s="1"/>
      <c r="F188" s="21"/>
      <c r="G188" s="21"/>
      <c r="H188" s="21"/>
      <c r="I188" s="1"/>
      <c r="J188" s="1"/>
      <c r="K188" s="21"/>
      <c r="L188" s="21"/>
      <c r="M188" s="21"/>
      <c r="N188" s="1"/>
      <c r="O188" s="1"/>
      <c r="P188" s="21"/>
      <c r="Q188" s="21"/>
      <c r="R188" s="21"/>
      <c r="S188" s="1"/>
      <c r="T188" s="1"/>
      <c r="U188" s="21"/>
      <c r="V188" s="21"/>
      <c r="W188" s="21"/>
      <c r="X188" s="1"/>
      <c r="Y188" s="1"/>
      <c r="Z188" s="21"/>
      <c r="AA188" s="21"/>
      <c r="AB188" s="21"/>
      <c r="AC188" s="1"/>
      <c r="AD188" s="1"/>
      <c r="AE188" s="21"/>
      <c r="AF188" s="21"/>
      <c r="AG188" s="21"/>
      <c r="AH188" s="1"/>
      <c r="AI188" s="1"/>
      <c r="AJ188" s="21"/>
      <c r="AK188" s="21"/>
      <c r="AL188" s="750"/>
      <c r="AM188" s="1"/>
      <c r="AN188" s="1"/>
      <c r="AO188" s="1"/>
      <c r="AP188" s="1"/>
      <c r="AQ188" s="1"/>
      <c r="AR188" s="297"/>
      <c r="AS188" s="1"/>
      <c r="AT188" s="1"/>
      <c r="AU188" s="1"/>
      <c r="AV188" s="1"/>
      <c r="AW188" s="1"/>
      <c r="AX188" s="297"/>
      <c r="AY188" s="1"/>
      <c r="AZ188" s="1"/>
      <c r="BA188" s="1"/>
      <c r="BB188" s="1"/>
      <c r="BC188" s="1"/>
      <c r="BD188" s="297"/>
      <c r="BE188" s="1"/>
      <c r="BF188" s="1"/>
      <c r="BG188" s="1"/>
      <c r="BH188" s="1"/>
      <c r="BI188" s="1"/>
      <c r="BJ188" s="297"/>
      <c r="BK188" s="1"/>
      <c r="BL188" s="1"/>
      <c r="BM188" s="1"/>
      <c r="BN188" s="1"/>
      <c r="BO188" s="1"/>
      <c r="BP188" s="297"/>
      <c r="BQ188" s="1"/>
      <c r="BR188" s="1"/>
      <c r="BS188" s="1"/>
      <c r="BT188" s="1"/>
      <c r="BU188" s="1"/>
      <c r="BV188" s="297"/>
      <c r="BW188" s="1"/>
      <c r="BX188" s="1"/>
      <c r="BY188" s="1"/>
      <c r="BZ188" s="1"/>
      <c r="CA188" s="298"/>
      <c r="CB188" s="394"/>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394"/>
      <c r="DC188" s="119"/>
      <c r="DD188" s="119"/>
      <c r="DE188" s="119"/>
      <c r="DF188" s="119"/>
      <c r="DG188" s="119"/>
      <c r="DH188" s="119"/>
      <c r="DI188" s="119"/>
      <c r="DJ188" s="119"/>
      <c r="DK188" s="119"/>
      <c r="DL188" s="119"/>
      <c r="DM188" s="119"/>
      <c r="DN188" s="119"/>
      <c r="DO188" s="119"/>
      <c r="DP188" s="119"/>
      <c r="DQ188" s="119"/>
      <c r="DR188" s="119"/>
      <c r="DS188" s="119"/>
      <c r="DT188" s="119"/>
      <c r="DU188" s="119"/>
      <c r="DV188" s="119"/>
      <c r="DW188" s="119"/>
      <c r="DX188" s="119"/>
      <c r="DY188" s="119"/>
      <c r="DZ188" s="119"/>
      <c r="EA188" s="119"/>
      <c r="EB188" s="136"/>
      <c r="EC188" s="119"/>
      <c r="ED188" s="119"/>
      <c r="EE188" s="119"/>
      <c r="EF188" s="119"/>
      <c r="EG188" s="119"/>
      <c r="EH188" s="119"/>
      <c r="EI188" s="119"/>
      <c r="EJ188" s="119"/>
      <c r="EK188" s="119"/>
      <c r="EL188" s="119"/>
      <c r="EM188" s="119"/>
      <c r="EN188" s="119"/>
      <c r="EO188" s="119"/>
      <c r="EP188" s="119"/>
      <c r="EQ188" s="119"/>
      <c r="ER188" s="119"/>
      <c r="ES188" s="119"/>
      <c r="ET188" s="119"/>
      <c r="EU188" s="119"/>
      <c r="EV188" s="119"/>
      <c r="EW188" s="119"/>
      <c r="EX188" s="119"/>
      <c r="EY188" s="119"/>
      <c r="EZ188" s="119"/>
      <c r="FA188" s="119"/>
      <c r="FB188" s="136"/>
      <c r="FC188" s="119"/>
      <c r="FD188" s="119"/>
      <c r="FE188" s="119"/>
      <c r="FF188" s="119"/>
      <c r="FG188" s="119"/>
      <c r="FH188" s="119"/>
      <c r="FI188" s="119"/>
      <c r="FJ188" s="119"/>
      <c r="FK188" s="119"/>
      <c r="FL188" s="119"/>
      <c r="FM188" s="119"/>
      <c r="FN188" s="119"/>
      <c r="FO188" s="119"/>
      <c r="FP188" s="119"/>
      <c r="FQ188" s="119"/>
      <c r="FR188" s="119"/>
      <c r="FS188" s="119"/>
      <c r="FT188" s="119"/>
      <c r="FU188" s="119"/>
      <c r="FV188" s="119"/>
      <c r="FW188" s="119"/>
      <c r="FX188" s="119"/>
      <c r="FY188" s="119"/>
      <c r="FZ188" s="119"/>
      <c r="GA188" s="119"/>
      <c r="GB188" s="136"/>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394"/>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394"/>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394"/>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394"/>
      <c r="JZ188" s="1"/>
      <c r="KA188" s="1"/>
      <c r="KB188" s="1"/>
      <c r="KC188" s="1"/>
      <c r="KD188" s="1"/>
      <c r="KE188" s="1"/>
      <c r="KF188" s="1"/>
      <c r="KG188" s="1"/>
      <c r="KH188" s="1"/>
      <c r="KI188" s="1"/>
      <c r="KJ188" s="1"/>
      <c r="KK188" s="1"/>
      <c r="KL188" s="1"/>
      <c r="KM188" s="1"/>
      <c r="KN188" s="1"/>
      <c r="KO188" s="1"/>
      <c r="KP188" s="1"/>
      <c r="KQ188" s="1"/>
      <c r="KR188" s="1"/>
      <c r="KS188" s="914"/>
      <c r="KT188" s="914"/>
      <c r="KU188" s="914"/>
      <c r="KV188" s="914"/>
      <c r="KW188" s="914"/>
      <c r="KX188" s="913"/>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394"/>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914"/>
      <c r="PM188" s="914"/>
      <c r="PN188" s="914"/>
      <c r="PO188" s="914"/>
      <c r="PP188" s="914"/>
      <c r="PQ188" s="913"/>
      <c r="PR188" s="1"/>
      <c r="PS188" s="1"/>
      <c r="PT188" s="1"/>
      <c r="PU188" s="1"/>
      <c r="PV188" s="1"/>
      <c r="PW188" s="1"/>
      <c r="PX188" s="1"/>
      <c r="PY188" s="1"/>
      <c r="PZ188" s="1"/>
      <c r="QA188" s="1"/>
      <c r="QB188" s="1"/>
      <c r="QC188" s="1"/>
      <c r="QD188" s="1"/>
      <c r="QE188" s="1"/>
      <c r="QF188" s="394"/>
      <c r="QG188" s="835"/>
      <c r="QH188" s="835"/>
      <c r="QI188" s="835"/>
      <c r="QJ188" s="835"/>
      <c r="QK188" s="835"/>
      <c r="QL188" s="835"/>
      <c r="QM188" s="835"/>
      <c r="QN188" s="835"/>
      <c r="QO188" s="835"/>
      <c r="QP188" s="835"/>
      <c r="QQ188" s="835"/>
      <c r="QR188" s="835"/>
      <c r="QS188" s="835"/>
      <c r="QT188" s="835"/>
      <c r="QU188" s="835"/>
      <c r="QV188" s="835"/>
      <c r="QW188" s="835"/>
      <c r="QX188" s="835"/>
      <c r="QY188" s="835"/>
      <c r="QZ188" s="835"/>
      <c r="RA188" s="394"/>
      <c r="RB188" s="1"/>
      <c r="RC188" s="1"/>
      <c r="RD188" s="1"/>
      <c r="RE188" s="1"/>
      <c r="RF188" s="1"/>
      <c r="RG188" s="1"/>
      <c r="RH188" s="1"/>
      <c r="RI188" s="1"/>
      <c r="RJ188" s="1"/>
      <c r="RK188" s="1"/>
      <c r="RL188" s="1"/>
      <c r="RM188" s="1"/>
      <c r="RN188" s="1"/>
      <c r="RO188" s="1"/>
      <c r="RP188" s="1"/>
      <c r="RQ188" s="1"/>
      <c r="RR188" s="1"/>
      <c r="RS188" s="1"/>
      <c r="RT188" s="1"/>
      <c r="RU188" s="1"/>
      <c r="RV188" s="394"/>
      <c r="RW188" s="1"/>
      <c r="RX188" s="1"/>
      <c r="RY188" s="1"/>
      <c r="RZ188" s="1"/>
      <c r="SA188" s="1"/>
      <c r="SB188" s="1"/>
      <c r="SC188" s="1"/>
      <c r="SD188" s="1"/>
      <c r="SE188" s="1"/>
      <c r="SF188" s="1"/>
      <c r="SG188" s="1"/>
      <c r="SH188" s="1"/>
      <c r="SI188" s="1"/>
      <c r="SJ188" s="1"/>
      <c r="SK188" s="1"/>
      <c r="SL188" s="1"/>
      <c r="SM188" s="1"/>
      <c r="SN188" s="1"/>
      <c r="SO188" s="1"/>
      <c r="SP188" s="1"/>
      <c r="SQ188" s="394"/>
      <c r="SR188" s="1"/>
      <c r="SS188" s="1"/>
      <c r="ST188" s="1"/>
      <c r="SU188" s="1"/>
      <c r="SV188" s="1"/>
      <c r="SW188" s="1"/>
      <c r="SX188" s="1"/>
      <c r="SY188" s="1"/>
      <c r="SZ188" s="1"/>
      <c r="TA188" s="1"/>
      <c r="TB188" s="1"/>
      <c r="TC188" s="1"/>
      <c r="TD188" s="1"/>
      <c r="TE188" s="1"/>
      <c r="TF188" s="1"/>
      <c r="TG188" s="1"/>
      <c r="TH188" s="1"/>
      <c r="TI188" s="1"/>
      <c r="TJ188" s="1"/>
      <c r="TK188" s="1"/>
      <c r="TL188" s="394"/>
      <c r="TM188" s="1"/>
      <c r="TN188" s="1"/>
      <c r="TO188" s="1"/>
      <c r="TP188" s="1"/>
      <c r="TQ188" s="394"/>
      <c r="TR188" s="1"/>
      <c r="TS188" s="1"/>
      <c r="TT188" s="1"/>
      <c r="TV188" s="394"/>
      <c r="UA188" s="394"/>
      <c r="UF188" s="394"/>
      <c r="UK188" s="394"/>
      <c r="UP188" s="394"/>
      <c r="UU188" s="394"/>
      <c r="UZ188" s="394"/>
      <c r="VE188" s="394"/>
      <c r="VJ188" s="394"/>
      <c r="VO188" s="394"/>
      <c r="VT188" s="394"/>
      <c r="VY188" s="394"/>
      <c r="WD188" s="394"/>
      <c r="WI188" s="394"/>
      <c r="XL188" s="3"/>
      <c r="XM188" s="394"/>
      <c r="ZA188" s="394"/>
      <c r="AAK188" s="394"/>
      <c r="AAW188" s="394"/>
      <c r="ABL188" s="913"/>
      <c r="ABT188" s="913"/>
      <c r="ACF188" s="913"/>
      <c r="ACZ188" s="913"/>
      <c r="ADO188" s="914"/>
      <c r="ADP188" s="914"/>
      <c r="ADQ188" s="913"/>
      <c r="ADR188" s="913"/>
      <c r="ADS188" s="913"/>
      <c r="ADT188" s="913"/>
      <c r="AEH188" s="914"/>
      <c r="AEI188" s="914"/>
      <c r="AEJ188" s="913"/>
      <c r="AEK188" s="913"/>
      <c r="AEL188" s="913"/>
      <c r="AEM188" s="913"/>
      <c r="AEN188" s="913"/>
      <c r="AEQ188" s="3"/>
      <c r="AER188" s="3"/>
      <c r="AFS188" s="873"/>
      <c r="AFT188" s="873"/>
      <c r="AFU188" s="872"/>
      <c r="AFV188" s="872"/>
      <c r="AFW188" s="872"/>
      <c r="AFX188" s="913"/>
      <c r="AGG188" s="914"/>
      <c r="AGH188" s="914"/>
      <c r="AGI188" s="914"/>
      <c r="AGJ188" s="914"/>
      <c r="AGK188" s="914"/>
      <c r="AGL188" s="914"/>
      <c r="AGM188" s="913"/>
      <c r="AHB188" s="913"/>
      <c r="AHN188" s="913"/>
      <c r="AHO188" s="914"/>
      <c r="AHP188" s="914"/>
      <c r="AHQ188" s="914"/>
      <c r="AHR188" s="1155"/>
      <c r="AHS188" s="1155"/>
      <c r="AHT188" s="1051"/>
      <c r="AHZ188" s="913"/>
      <c r="AIF188" s="913"/>
      <c r="AIJ188" s="464"/>
      <c r="AIK188" s="464"/>
      <c r="AIL188" s="913"/>
      <c r="AIQ188" s="913"/>
      <c r="AIS188" s="387"/>
      <c r="AIT188" s="387"/>
      <c r="AIU188" s="387"/>
      <c r="AJI188" s="913"/>
      <c r="AJK188" s="364"/>
      <c r="AJL188" s="364"/>
      <c r="AJM188" s="364"/>
      <c r="AKA188" s="913"/>
      <c r="AKC188" s="364"/>
      <c r="AKD188" s="364"/>
      <c r="AKE188" s="364"/>
      <c r="AKS188" s="913"/>
      <c r="AKX188" s="913"/>
      <c r="ALC188" s="913"/>
      <c r="ALH188" s="913"/>
      <c r="ALM188" s="913"/>
      <c r="ALR188" s="913"/>
      <c r="ALW188" s="913"/>
      <c r="AMB188" s="913"/>
      <c r="AMG188" s="913"/>
      <c r="AML188" s="913"/>
      <c r="AMS188" s="913"/>
      <c r="AMZ188" s="913"/>
      <c r="ANG188" s="913"/>
      <c r="ANV188" s="913"/>
      <c r="AOK188" s="913"/>
      <c r="API188" s="914"/>
      <c r="APJ188" s="914"/>
      <c r="APK188" s="914"/>
      <c r="APL188" s="914"/>
      <c r="APM188" s="914"/>
      <c r="APN188" s="914"/>
      <c r="APO188" s="913"/>
      <c r="APW188" s="913"/>
      <c r="AQE188" s="913"/>
      <c r="AQM188" s="913"/>
      <c r="AQU188" s="913"/>
      <c r="ARG188" s="913"/>
      <c r="ARS188" s="913"/>
      <c r="ASU188" s="913"/>
      <c r="ATW188" s="913"/>
      <c r="AUQ188" s="913"/>
      <c r="AVK188" s="913"/>
      <c r="AWE188" s="913"/>
      <c r="AWY188" s="913"/>
      <c r="AXF188" s="913"/>
      <c r="AXM188" s="913"/>
      <c r="AXT188" s="913"/>
    </row>
    <row r="189" spans="1:1021 1026:1320" s="2" customFormat="1" ht="14.25" x14ac:dyDescent="0.2">
      <c r="A189" s="1"/>
      <c r="B189"/>
      <c r="C189" s="975"/>
      <c r="D189" s="1"/>
      <c r="E189" s="1"/>
      <c r="F189" s="21"/>
      <c r="G189" s="21"/>
      <c r="H189" s="21"/>
      <c r="I189" s="1"/>
      <c r="J189" s="1"/>
      <c r="K189" s="21"/>
      <c r="L189" s="21"/>
      <c r="M189" s="21"/>
      <c r="N189" s="1"/>
      <c r="O189" s="1"/>
      <c r="P189" s="21"/>
      <c r="Q189" s="21"/>
      <c r="R189" s="21"/>
      <c r="S189" s="1"/>
      <c r="T189" s="1"/>
      <c r="U189" s="21"/>
      <c r="V189" s="21"/>
      <c r="W189" s="21"/>
      <c r="X189" s="1"/>
      <c r="Y189" s="1"/>
      <c r="Z189" s="21"/>
      <c r="AA189" s="21"/>
      <c r="AB189" s="21"/>
      <c r="AC189" s="1"/>
      <c r="AD189" s="1"/>
      <c r="AE189" s="21"/>
      <c r="AF189" s="21"/>
      <c r="AG189" s="21"/>
      <c r="AH189" s="1"/>
      <c r="AI189" s="1"/>
      <c r="AJ189" s="21"/>
      <c r="AK189" s="21"/>
      <c r="AL189" s="750"/>
      <c r="AM189" s="1"/>
      <c r="AN189" s="1"/>
      <c r="AO189" s="1"/>
      <c r="AP189" s="1"/>
      <c r="AQ189" s="1"/>
      <c r="AR189" s="297"/>
      <c r="AS189" s="1"/>
      <c r="AT189" s="1"/>
      <c r="AU189" s="1"/>
      <c r="AV189" s="1"/>
      <c r="AW189" s="1"/>
      <c r="AX189" s="297"/>
      <c r="AY189" s="1"/>
      <c r="AZ189" s="1"/>
      <c r="BA189" s="1"/>
      <c r="BB189" s="1"/>
      <c r="BC189" s="1"/>
      <c r="BD189" s="297"/>
      <c r="BE189" s="1"/>
      <c r="BF189" s="1"/>
      <c r="BG189" s="1"/>
      <c r="BH189" s="1"/>
      <c r="BI189" s="1"/>
      <c r="BJ189" s="297"/>
      <c r="BK189" s="1"/>
      <c r="BL189" s="1"/>
      <c r="BM189" s="1"/>
      <c r="BN189" s="1"/>
      <c r="BO189" s="1"/>
      <c r="BP189" s="297"/>
      <c r="BQ189" s="1"/>
      <c r="BR189" s="1"/>
      <c r="BS189" s="1"/>
      <c r="BT189" s="1"/>
      <c r="BU189" s="1"/>
      <c r="BV189" s="297"/>
      <c r="BW189" s="1"/>
      <c r="BX189" s="1"/>
      <c r="BY189" s="1"/>
      <c r="BZ189" s="1"/>
      <c r="CA189" s="298"/>
      <c r="CB189" s="394"/>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394"/>
      <c r="DC189" s="119"/>
      <c r="DD189" s="119"/>
      <c r="DE189" s="119"/>
      <c r="DF189" s="119"/>
      <c r="DG189" s="119"/>
      <c r="DH189" s="119"/>
      <c r="DI189" s="119"/>
      <c r="DJ189" s="119"/>
      <c r="DK189" s="119"/>
      <c r="DL189" s="119"/>
      <c r="DM189" s="119"/>
      <c r="DN189" s="119"/>
      <c r="DO189" s="119"/>
      <c r="DP189" s="119"/>
      <c r="DQ189" s="119"/>
      <c r="DR189" s="119"/>
      <c r="DS189" s="119"/>
      <c r="DT189" s="119"/>
      <c r="DU189" s="119"/>
      <c r="DV189" s="119"/>
      <c r="DW189" s="119"/>
      <c r="DX189" s="119"/>
      <c r="DY189" s="119"/>
      <c r="DZ189" s="119"/>
      <c r="EA189" s="119"/>
      <c r="EB189" s="136"/>
      <c r="EC189" s="119"/>
      <c r="ED189" s="119"/>
      <c r="EE189" s="119"/>
      <c r="EF189" s="119"/>
      <c r="EG189" s="119"/>
      <c r="EH189" s="119"/>
      <c r="EI189" s="119"/>
      <c r="EJ189" s="119"/>
      <c r="EK189" s="119"/>
      <c r="EL189" s="119"/>
      <c r="EM189" s="119"/>
      <c r="EN189" s="119"/>
      <c r="EO189" s="119"/>
      <c r="EP189" s="119"/>
      <c r="EQ189" s="119"/>
      <c r="ER189" s="119"/>
      <c r="ES189" s="119"/>
      <c r="ET189" s="119"/>
      <c r="EU189" s="119"/>
      <c r="EV189" s="119"/>
      <c r="EW189" s="119"/>
      <c r="EX189" s="119"/>
      <c r="EY189" s="119"/>
      <c r="EZ189" s="119"/>
      <c r="FA189" s="119"/>
      <c r="FB189" s="136"/>
      <c r="FC189" s="119"/>
      <c r="FD189" s="119"/>
      <c r="FE189" s="119"/>
      <c r="FF189" s="119"/>
      <c r="FG189" s="119"/>
      <c r="FH189" s="119"/>
      <c r="FI189" s="119"/>
      <c r="FJ189" s="119"/>
      <c r="FK189" s="119"/>
      <c r="FL189" s="119"/>
      <c r="FM189" s="119"/>
      <c r="FN189" s="119"/>
      <c r="FO189" s="119"/>
      <c r="FP189" s="119"/>
      <c r="FQ189" s="119"/>
      <c r="FR189" s="119"/>
      <c r="FS189" s="119"/>
      <c r="FT189" s="119"/>
      <c r="FU189" s="119"/>
      <c r="FV189" s="119"/>
      <c r="FW189" s="119"/>
      <c r="FX189" s="119"/>
      <c r="FY189" s="119"/>
      <c r="FZ189" s="119"/>
      <c r="GA189" s="119"/>
      <c r="GB189" s="136"/>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394"/>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394"/>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394"/>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394"/>
      <c r="JZ189" s="1"/>
      <c r="KA189" s="1"/>
      <c r="KB189" s="1"/>
      <c r="KC189" s="1"/>
      <c r="KD189" s="1"/>
      <c r="KE189" s="1"/>
      <c r="KF189" s="1"/>
      <c r="KG189" s="1"/>
      <c r="KH189" s="1"/>
      <c r="KI189" s="1"/>
      <c r="KJ189" s="1"/>
      <c r="KK189" s="1"/>
      <c r="KL189" s="1"/>
      <c r="KM189" s="1"/>
      <c r="KN189" s="1"/>
      <c r="KO189" s="1"/>
      <c r="KP189" s="1"/>
      <c r="KQ189" s="1"/>
      <c r="KR189" s="1"/>
      <c r="KS189" s="914"/>
      <c r="KT189" s="914"/>
      <c r="KU189" s="914"/>
      <c r="KV189" s="914"/>
      <c r="KW189" s="914"/>
      <c r="KX189" s="913"/>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394"/>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914"/>
      <c r="PM189" s="914"/>
      <c r="PN189" s="914"/>
      <c r="PO189" s="914"/>
      <c r="PP189" s="914"/>
      <c r="PQ189" s="913"/>
      <c r="PR189" s="1"/>
      <c r="PS189" s="1"/>
      <c r="PT189" s="1"/>
      <c r="PU189" s="1"/>
      <c r="PV189" s="1"/>
      <c r="PW189" s="1"/>
      <c r="PX189" s="1"/>
      <c r="PY189" s="1"/>
      <c r="PZ189" s="1"/>
      <c r="QA189" s="1"/>
      <c r="QB189" s="1"/>
      <c r="QC189" s="1"/>
      <c r="QD189" s="1"/>
      <c r="QE189" s="1"/>
      <c r="QF189" s="394"/>
      <c r="QG189" s="835"/>
      <c r="QH189" s="835"/>
      <c r="QI189" s="835"/>
      <c r="QJ189" s="835"/>
      <c r="QK189" s="835"/>
      <c r="QL189" s="835"/>
      <c r="QM189" s="835"/>
      <c r="QN189" s="835"/>
      <c r="QO189" s="835"/>
      <c r="QP189" s="835"/>
      <c r="QQ189" s="835"/>
      <c r="QR189" s="835"/>
      <c r="QS189" s="835"/>
      <c r="QT189" s="835"/>
      <c r="QU189" s="835"/>
      <c r="QV189" s="835"/>
      <c r="QW189" s="835"/>
      <c r="QX189" s="835"/>
      <c r="QY189" s="835"/>
      <c r="QZ189" s="835"/>
      <c r="RA189" s="394"/>
      <c r="RB189" s="1"/>
      <c r="RC189" s="1"/>
      <c r="RD189" s="1"/>
      <c r="RE189" s="1"/>
      <c r="RF189" s="1"/>
      <c r="RG189" s="1"/>
      <c r="RH189" s="1"/>
      <c r="RI189" s="1"/>
      <c r="RJ189" s="1"/>
      <c r="RK189" s="1"/>
      <c r="RL189" s="1"/>
      <c r="RM189" s="1"/>
      <c r="RN189" s="1"/>
      <c r="RO189" s="1"/>
      <c r="RP189" s="1"/>
      <c r="RQ189" s="1"/>
      <c r="RR189" s="1"/>
      <c r="RS189" s="1"/>
      <c r="RT189" s="1"/>
      <c r="RU189" s="1"/>
      <c r="RV189" s="394"/>
      <c r="RW189" s="1"/>
      <c r="RX189" s="1"/>
      <c r="RY189" s="1"/>
      <c r="RZ189" s="1"/>
      <c r="SA189" s="1"/>
      <c r="SB189" s="1"/>
      <c r="SC189" s="1"/>
      <c r="SD189" s="1"/>
      <c r="SE189" s="1"/>
      <c r="SF189" s="1"/>
      <c r="SG189" s="1"/>
      <c r="SH189" s="1"/>
      <c r="SI189" s="1"/>
      <c r="SJ189" s="1"/>
      <c r="SK189" s="1"/>
      <c r="SL189" s="1"/>
      <c r="SM189" s="1"/>
      <c r="SN189" s="1"/>
      <c r="SO189" s="1"/>
      <c r="SP189" s="1"/>
      <c r="SQ189" s="394"/>
      <c r="SR189" s="1"/>
      <c r="SS189" s="1"/>
      <c r="ST189" s="1"/>
      <c r="SU189" s="1"/>
      <c r="SV189" s="1"/>
      <c r="SW189" s="1"/>
      <c r="SX189" s="1"/>
      <c r="SY189" s="1"/>
      <c r="SZ189" s="1"/>
      <c r="TA189" s="1"/>
      <c r="TB189" s="1"/>
      <c r="TC189" s="1"/>
      <c r="TD189" s="1"/>
      <c r="TE189" s="1"/>
      <c r="TF189" s="1"/>
      <c r="TG189" s="1"/>
      <c r="TH189" s="1"/>
      <c r="TI189" s="1"/>
      <c r="TJ189" s="1"/>
      <c r="TK189" s="1"/>
      <c r="TL189" s="394"/>
      <c r="TM189" s="1"/>
      <c r="TN189" s="1"/>
      <c r="TO189" s="1"/>
      <c r="TP189" s="1"/>
      <c r="TQ189" s="394"/>
      <c r="TR189" s="1"/>
      <c r="TS189" s="1"/>
      <c r="TT189" s="1"/>
      <c r="TV189" s="394"/>
      <c r="UA189" s="394"/>
      <c r="UF189" s="394"/>
      <c r="UK189" s="394"/>
      <c r="UP189" s="394"/>
      <c r="UU189" s="394"/>
      <c r="UZ189" s="394"/>
      <c r="VE189" s="394"/>
      <c r="VJ189" s="394"/>
      <c r="VO189" s="394"/>
      <c r="VT189" s="394"/>
      <c r="VY189" s="394"/>
      <c r="WD189" s="394"/>
      <c r="WI189" s="394"/>
      <c r="XL189" s="3"/>
      <c r="XM189" s="394"/>
      <c r="ZA189" s="394"/>
      <c r="AAK189" s="394"/>
      <c r="AAW189" s="394"/>
      <c r="ABL189" s="913"/>
      <c r="ABT189" s="913"/>
      <c r="ACF189" s="913"/>
      <c r="ACZ189" s="913"/>
      <c r="ADO189" s="914"/>
      <c r="ADP189" s="914"/>
      <c r="ADQ189" s="913"/>
      <c r="ADR189" s="913"/>
      <c r="ADS189" s="913"/>
      <c r="ADT189" s="913"/>
      <c r="AEH189" s="914"/>
      <c r="AEI189" s="914"/>
      <c r="AEJ189" s="913"/>
      <c r="AEK189" s="913"/>
      <c r="AEL189" s="913"/>
      <c r="AEM189" s="913"/>
      <c r="AEN189" s="913"/>
      <c r="AEQ189" s="3"/>
      <c r="AER189" s="3"/>
      <c r="AFS189" s="873"/>
      <c r="AFT189" s="873"/>
      <c r="AFU189" s="872"/>
      <c r="AFV189" s="872"/>
      <c r="AFW189" s="872"/>
      <c r="AFX189" s="913"/>
      <c r="AGG189" s="914"/>
      <c r="AGH189" s="914"/>
      <c r="AGI189" s="914"/>
      <c r="AGJ189" s="914"/>
      <c r="AGK189" s="914"/>
      <c r="AGL189" s="914"/>
      <c r="AGM189" s="913"/>
      <c r="AHB189" s="913"/>
      <c r="AHN189" s="913"/>
      <c r="AHO189" s="914"/>
      <c r="AHP189" s="914"/>
      <c r="AHQ189" s="914"/>
      <c r="AHR189" s="1155"/>
      <c r="AHS189" s="1155"/>
      <c r="AHT189" s="1051"/>
      <c r="AHZ189" s="913"/>
      <c r="AIF189" s="913"/>
      <c r="AIJ189" s="464"/>
      <c r="AIK189" s="464"/>
      <c r="AIL189" s="913"/>
      <c r="AIQ189" s="913"/>
      <c r="AIS189" s="387"/>
      <c r="AIT189" s="387"/>
      <c r="AIU189" s="387"/>
      <c r="AJI189" s="913"/>
      <c r="AJK189" s="364"/>
      <c r="AJL189" s="364"/>
      <c r="AJM189" s="364"/>
      <c r="AKA189" s="913"/>
      <c r="AKC189" s="364"/>
      <c r="AKD189" s="364"/>
      <c r="AKE189" s="364"/>
      <c r="AKS189" s="913"/>
      <c r="AKX189" s="913"/>
      <c r="ALC189" s="913"/>
      <c r="ALH189" s="913"/>
      <c r="ALM189" s="913"/>
      <c r="ALR189" s="913"/>
      <c r="ALW189" s="913"/>
      <c r="AMB189" s="913"/>
      <c r="AMG189" s="913"/>
      <c r="AML189" s="913"/>
      <c r="AMS189" s="913"/>
      <c r="AMZ189" s="913"/>
      <c r="ANG189" s="913"/>
      <c r="ANV189" s="913"/>
      <c r="AOK189" s="913"/>
      <c r="API189" s="914"/>
      <c r="APJ189" s="914"/>
      <c r="APK189" s="914"/>
      <c r="APL189" s="914"/>
      <c r="APM189" s="914"/>
      <c r="APN189" s="914"/>
      <c r="APO189" s="913"/>
      <c r="APW189" s="913"/>
      <c r="AQE189" s="913"/>
      <c r="AQM189" s="913"/>
      <c r="AQU189" s="913"/>
      <c r="ARG189" s="913"/>
      <c r="ARS189" s="913"/>
      <c r="ASU189" s="913"/>
      <c r="ATW189" s="913"/>
      <c r="AUQ189" s="913"/>
      <c r="AVK189" s="913"/>
      <c r="AWE189" s="913"/>
      <c r="AWY189" s="913"/>
      <c r="AXF189" s="913"/>
      <c r="AXM189" s="913"/>
      <c r="AXT189" s="913"/>
    </row>
    <row r="190" spans="1:1021 1026:1320" s="2" customFormat="1" ht="14.25" x14ac:dyDescent="0.2">
      <c r="A190" s="1"/>
      <c r="B190"/>
      <c r="C190" s="975"/>
      <c r="D190" s="1"/>
      <c r="E190" s="1"/>
      <c r="F190" s="21"/>
      <c r="G190" s="21"/>
      <c r="H190" s="21"/>
      <c r="I190" s="1"/>
      <c r="J190" s="1"/>
      <c r="K190" s="21"/>
      <c r="L190" s="21"/>
      <c r="M190" s="21"/>
      <c r="N190" s="1"/>
      <c r="O190" s="1"/>
      <c r="P190" s="21"/>
      <c r="Q190" s="21"/>
      <c r="R190" s="21"/>
      <c r="S190" s="1"/>
      <c r="T190" s="1"/>
      <c r="U190" s="21"/>
      <c r="V190" s="21"/>
      <c r="W190" s="21"/>
      <c r="X190" s="1"/>
      <c r="Y190" s="1"/>
      <c r="Z190" s="21"/>
      <c r="AA190" s="21"/>
      <c r="AB190" s="21"/>
      <c r="AC190" s="1"/>
      <c r="AD190" s="1"/>
      <c r="AE190" s="21"/>
      <c r="AF190" s="21"/>
      <c r="AG190" s="21"/>
      <c r="AH190" s="1"/>
      <c r="AI190" s="1"/>
      <c r="AJ190" s="21"/>
      <c r="AK190" s="21"/>
      <c r="AL190" s="750"/>
      <c r="AM190" s="1"/>
      <c r="AN190" s="1"/>
      <c r="AO190" s="1"/>
      <c r="AP190" s="1"/>
      <c r="AQ190" s="1"/>
      <c r="AR190" s="297"/>
      <c r="AS190" s="1"/>
      <c r="AT190" s="1"/>
      <c r="AU190" s="1"/>
      <c r="AV190" s="1"/>
      <c r="AW190" s="1"/>
      <c r="AX190" s="297"/>
      <c r="AY190" s="1"/>
      <c r="AZ190" s="1"/>
      <c r="BA190" s="1"/>
      <c r="BB190" s="1"/>
      <c r="BC190" s="1"/>
      <c r="BD190" s="297"/>
      <c r="BE190" s="1"/>
      <c r="BF190" s="1"/>
      <c r="BG190" s="1"/>
      <c r="BH190" s="1"/>
      <c r="BI190" s="1"/>
      <c r="BJ190" s="297"/>
      <c r="BK190" s="1"/>
      <c r="BL190" s="1"/>
      <c r="BM190" s="1"/>
      <c r="BN190" s="1"/>
      <c r="BO190" s="1"/>
      <c r="BP190" s="297"/>
      <c r="BQ190" s="1"/>
      <c r="BR190" s="1"/>
      <c r="BS190" s="1"/>
      <c r="BT190" s="1"/>
      <c r="BU190" s="1"/>
      <c r="BV190" s="297"/>
      <c r="BW190" s="1"/>
      <c r="BX190" s="1"/>
      <c r="BY190" s="1"/>
      <c r="BZ190" s="1"/>
      <c r="CA190" s="298"/>
      <c r="CB190" s="394"/>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394"/>
      <c r="DC190" s="119"/>
      <c r="DD190" s="119"/>
      <c r="DE190" s="119"/>
      <c r="DF190" s="119"/>
      <c r="DG190" s="119"/>
      <c r="DH190" s="119"/>
      <c r="DI190" s="119"/>
      <c r="DJ190" s="119"/>
      <c r="DK190" s="119"/>
      <c r="DL190" s="119"/>
      <c r="DM190" s="119"/>
      <c r="DN190" s="119"/>
      <c r="DO190" s="119"/>
      <c r="DP190" s="119"/>
      <c r="DQ190" s="119"/>
      <c r="DR190" s="119"/>
      <c r="DS190" s="119"/>
      <c r="DT190" s="119"/>
      <c r="DU190" s="119"/>
      <c r="DV190" s="119"/>
      <c r="DW190" s="119"/>
      <c r="DX190" s="119"/>
      <c r="DY190" s="119"/>
      <c r="DZ190" s="119"/>
      <c r="EA190" s="119"/>
      <c r="EB190" s="136"/>
      <c r="EC190" s="119"/>
      <c r="ED190" s="119"/>
      <c r="EE190" s="119"/>
      <c r="EF190" s="119"/>
      <c r="EG190" s="119"/>
      <c r="EH190" s="119"/>
      <c r="EI190" s="119"/>
      <c r="EJ190" s="119"/>
      <c r="EK190" s="119"/>
      <c r="EL190" s="119"/>
      <c r="EM190" s="119"/>
      <c r="EN190" s="119"/>
      <c r="EO190" s="119"/>
      <c r="EP190" s="119"/>
      <c r="EQ190" s="119"/>
      <c r="ER190" s="119"/>
      <c r="ES190" s="119"/>
      <c r="ET190" s="119"/>
      <c r="EU190" s="119"/>
      <c r="EV190" s="119"/>
      <c r="EW190" s="119"/>
      <c r="EX190" s="119"/>
      <c r="EY190" s="119"/>
      <c r="EZ190" s="119"/>
      <c r="FA190" s="119"/>
      <c r="FB190" s="136"/>
      <c r="FC190" s="119"/>
      <c r="FD190" s="119"/>
      <c r="FE190" s="119"/>
      <c r="FF190" s="119"/>
      <c r="FG190" s="119"/>
      <c r="FH190" s="119"/>
      <c r="FI190" s="119"/>
      <c r="FJ190" s="119"/>
      <c r="FK190" s="119"/>
      <c r="FL190" s="119"/>
      <c r="FM190" s="119"/>
      <c r="FN190" s="119"/>
      <c r="FO190" s="119"/>
      <c r="FP190" s="119"/>
      <c r="FQ190" s="119"/>
      <c r="FR190" s="119"/>
      <c r="FS190" s="119"/>
      <c r="FT190" s="119"/>
      <c r="FU190" s="119"/>
      <c r="FV190" s="119"/>
      <c r="FW190" s="119"/>
      <c r="FX190" s="119"/>
      <c r="FY190" s="119"/>
      <c r="FZ190" s="119"/>
      <c r="GA190" s="119"/>
      <c r="GB190" s="136"/>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394"/>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394"/>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394"/>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394"/>
      <c r="JZ190" s="1"/>
      <c r="KA190" s="1"/>
      <c r="KB190" s="1"/>
      <c r="KC190" s="1"/>
      <c r="KD190" s="1"/>
      <c r="KE190" s="1"/>
      <c r="KF190" s="1"/>
      <c r="KG190" s="1"/>
      <c r="KH190" s="1"/>
      <c r="KI190" s="1"/>
      <c r="KJ190" s="1"/>
      <c r="KK190" s="1"/>
      <c r="KL190" s="1"/>
      <c r="KM190" s="1"/>
      <c r="KN190" s="1"/>
      <c r="KO190" s="1"/>
      <c r="KP190" s="1"/>
      <c r="KQ190" s="1"/>
      <c r="KR190" s="1"/>
      <c r="KS190" s="914"/>
      <c r="KT190" s="914"/>
      <c r="KU190" s="914"/>
      <c r="KV190" s="914"/>
      <c r="KW190" s="914"/>
      <c r="KX190" s="913"/>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394"/>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914"/>
      <c r="PM190" s="914"/>
      <c r="PN190" s="914"/>
      <c r="PO190" s="914"/>
      <c r="PP190" s="914"/>
      <c r="PQ190" s="913"/>
      <c r="PR190" s="1"/>
      <c r="PS190" s="1"/>
      <c r="PT190" s="1"/>
      <c r="PU190" s="1"/>
      <c r="PV190" s="1"/>
      <c r="PW190" s="1"/>
      <c r="PX190" s="1"/>
      <c r="PY190" s="1"/>
      <c r="PZ190" s="1"/>
      <c r="QA190" s="1"/>
      <c r="QB190" s="1"/>
      <c r="QC190" s="1"/>
      <c r="QD190" s="1"/>
      <c r="QE190" s="1"/>
      <c r="QF190" s="394"/>
      <c r="QG190" s="835"/>
      <c r="QH190" s="835"/>
      <c r="QI190" s="835"/>
      <c r="QJ190" s="835"/>
      <c r="QK190" s="835"/>
      <c r="QL190" s="835"/>
      <c r="QM190" s="835"/>
      <c r="QN190" s="835"/>
      <c r="QO190" s="835"/>
      <c r="QP190" s="835"/>
      <c r="QQ190" s="835"/>
      <c r="QR190" s="835"/>
      <c r="QS190" s="835"/>
      <c r="QT190" s="835"/>
      <c r="QU190" s="835"/>
      <c r="QV190" s="835"/>
      <c r="QW190" s="835"/>
      <c r="QX190" s="835"/>
      <c r="QY190" s="835"/>
      <c r="QZ190" s="835"/>
      <c r="RA190" s="394"/>
      <c r="RB190" s="1"/>
      <c r="RC190" s="1"/>
      <c r="RD190" s="1"/>
      <c r="RE190" s="1"/>
      <c r="RF190" s="1"/>
      <c r="RG190" s="1"/>
      <c r="RH190" s="1"/>
      <c r="RI190" s="1"/>
      <c r="RJ190" s="1"/>
      <c r="RK190" s="1"/>
      <c r="RL190" s="1"/>
      <c r="RM190" s="1"/>
      <c r="RN190" s="1"/>
      <c r="RO190" s="1"/>
      <c r="RP190" s="1"/>
      <c r="RQ190" s="1"/>
      <c r="RR190" s="1"/>
      <c r="RS190" s="1"/>
      <c r="RT190" s="1"/>
      <c r="RU190" s="1"/>
      <c r="RV190" s="394"/>
      <c r="RW190" s="1"/>
      <c r="RX190" s="1"/>
      <c r="RY190" s="1"/>
      <c r="RZ190" s="1"/>
      <c r="SA190" s="1"/>
      <c r="SB190" s="1"/>
      <c r="SC190" s="1"/>
      <c r="SD190" s="1"/>
      <c r="SE190" s="1"/>
      <c r="SF190" s="1"/>
      <c r="SG190" s="1"/>
      <c r="SH190" s="1"/>
      <c r="SI190" s="1"/>
      <c r="SJ190" s="1"/>
      <c r="SK190" s="1"/>
      <c r="SL190" s="1"/>
      <c r="SM190" s="1"/>
      <c r="SN190" s="1"/>
      <c r="SO190" s="1"/>
      <c r="SP190" s="1"/>
      <c r="SQ190" s="394"/>
      <c r="SR190" s="1"/>
      <c r="SS190" s="1"/>
      <c r="ST190" s="1"/>
      <c r="SU190" s="1"/>
      <c r="SV190" s="1"/>
      <c r="SW190" s="1"/>
      <c r="SX190" s="1"/>
      <c r="SY190" s="1"/>
      <c r="SZ190" s="1"/>
      <c r="TA190" s="1"/>
      <c r="TB190" s="1"/>
      <c r="TC190" s="1"/>
      <c r="TD190" s="1"/>
      <c r="TE190" s="1"/>
      <c r="TF190" s="1"/>
      <c r="TG190" s="1"/>
      <c r="TH190" s="1"/>
      <c r="TI190" s="1"/>
      <c r="TJ190" s="1"/>
      <c r="TK190" s="1"/>
      <c r="TL190" s="394"/>
      <c r="TM190" s="1"/>
      <c r="TN190" s="1"/>
      <c r="TO190" s="1"/>
      <c r="TP190" s="1"/>
      <c r="TQ190" s="394"/>
      <c r="TR190" s="1"/>
      <c r="TS190" s="1"/>
      <c r="TT190" s="1"/>
      <c r="TV190" s="394"/>
      <c r="UA190" s="394"/>
      <c r="UF190" s="394"/>
      <c r="UK190" s="394"/>
      <c r="UP190" s="394"/>
      <c r="UU190" s="394"/>
      <c r="UZ190" s="394"/>
      <c r="VE190" s="394"/>
      <c r="VJ190" s="394"/>
      <c r="VO190" s="394"/>
      <c r="VT190" s="394"/>
      <c r="VY190" s="394"/>
      <c r="WD190" s="394"/>
      <c r="WI190" s="394"/>
      <c r="XL190" s="3"/>
      <c r="XM190" s="394"/>
      <c r="ZA190" s="394"/>
      <c r="AAK190" s="394"/>
      <c r="AAW190" s="394"/>
      <c r="ABL190" s="913"/>
      <c r="ABT190" s="913"/>
      <c r="ACF190" s="913"/>
      <c r="ACZ190" s="913"/>
      <c r="ADO190" s="914"/>
      <c r="ADP190" s="914"/>
      <c r="ADQ190" s="913"/>
      <c r="ADR190" s="913"/>
      <c r="ADS190" s="913"/>
      <c r="ADT190" s="913"/>
      <c r="AEH190" s="914"/>
      <c r="AEI190" s="914"/>
      <c r="AEJ190" s="913"/>
      <c r="AEK190" s="913"/>
      <c r="AEL190" s="913"/>
      <c r="AEM190" s="913"/>
      <c r="AEN190" s="913"/>
      <c r="AEQ190" s="3"/>
      <c r="AER190" s="3"/>
      <c r="AFS190" s="873"/>
      <c r="AFT190" s="873"/>
      <c r="AFU190" s="872"/>
      <c r="AFV190" s="872"/>
      <c r="AFW190" s="872"/>
      <c r="AFX190" s="913"/>
      <c r="AGG190" s="914"/>
      <c r="AGH190" s="914"/>
      <c r="AGI190" s="914"/>
      <c r="AGJ190" s="914"/>
      <c r="AGK190" s="914"/>
      <c r="AGL190" s="914"/>
      <c r="AGM190" s="913"/>
      <c r="AHB190" s="913"/>
      <c r="AHN190" s="913"/>
      <c r="AHO190" s="914"/>
      <c r="AHP190" s="914"/>
      <c r="AHQ190" s="914"/>
      <c r="AHR190" s="1155"/>
      <c r="AHS190" s="1155"/>
      <c r="AHT190" s="1051"/>
      <c r="AHZ190" s="913"/>
      <c r="AIF190" s="913"/>
      <c r="AIJ190" s="464"/>
      <c r="AIK190" s="464"/>
      <c r="AIL190" s="913"/>
      <c r="AIQ190" s="913"/>
      <c r="AIS190" s="387"/>
      <c r="AIT190" s="387"/>
      <c r="AIU190" s="387"/>
      <c r="AJI190" s="913"/>
      <c r="AJK190" s="364"/>
      <c r="AJL190" s="364"/>
      <c r="AJM190" s="364"/>
      <c r="AKA190" s="913"/>
      <c r="AKC190" s="364"/>
      <c r="AKD190" s="364"/>
      <c r="AKE190" s="364"/>
      <c r="AKS190" s="913"/>
      <c r="AKX190" s="913"/>
      <c r="ALC190" s="913"/>
      <c r="ALH190" s="913"/>
      <c r="ALM190" s="913"/>
      <c r="ALR190" s="913"/>
      <c r="ALW190" s="913"/>
      <c r="AMB190" s="913"/>
      <c r="AMG190" s="913"/>
      <c r="AML190" s="913"/>
      <c r="AMS190" s="913"/>
      <c r="AMZ190" s="913"/>
      <c r="ANG190" s="913"/>
      <c r="ANV190" s="913"/>
      <c r="AOK190" s="913"/>
      <c r="API190" s="914"/>
      <c r="APJ190" s="914"/>
      <c r="APK190" s="914"/>
      <c r="APL190" s="914"/>
      <c r="APM190" s="914"/>
      <c r="APN190" s="914"/>
      <c r="APO190" s="913"/>
      <c r="APW190" s="913"/>
      <c r="AQE190" s="913"/>
      <c r="AQM190" s="913"/>
      <c r="AQU190" s="913"/>
      <c r="ARG190" s="913"/>
      <c r="ARS190" s="913"/>
      <c r="ASU190" s="913"/>
      <c r="ATW190" s="913"/>
      <c r="AUQ190" s="913"/>
      <c r="AVK190" s="913"/>
      <c r="AWE190" s="913"/>
      <c r="AWY190" s="913"/>
      <c r="AXF190" s="913"/>
      <c r="AXM190" s="913"/>
      <c r="AXT190" s="913"/>
    </row>
    <row r="191" spans="1:1021 1026:1320" s="2" customFormat="1" ht="14.25" x14ac:dyDescent="0.2">
      <c r="A191" s="1"/>
      <c r="B191"/>
      <c r="C191" s="975"/>
      <c r="D191" s="1"/>
      <c r="E191" s="1"/>
      <c r="F191" s="21"/>
      <c r="G191" s="21"/>
      <c r="H191" s="21"/>
      <c r="I191" s="1"/>
      <c r="J191" s="1"/>
      <c r="K191" s="21"/>
      <c r="L191" s="21"/>
      <c r="M191" s="21"/>
      <c r="N191" s="1"/>
      <c r="O191" s="1"/>
      <c r="P191" s="21"/>
      <c r="Q191" s="21"/>
      <c r="R191" s="21"/>
      <c r="S191" s="1"/>
      <c r="T191" s="1"/>
      <c r="U191" s="21"/>
      <c r="V191" s="21"/>
      <c r="W191" s="21"/>
      <c r="X191" s="1"/>
      <c r="Y191" s="1"/>
      <c r="Z191" s="21"/>
      <c r="AA191" s="21"/>
      <c r="AB191" s="21"/>
      <c r="AC191" s="1"/>
      <c r="AD191" s="1"/>
      <c r="AE191" s="21"/>
      <c r="AF191" s="21"/>
      <c r="AG191" s="21"/>
      <c r="AH191" s="1"/>
      <c r="AI191" s="1"/>
      <c r="AJ191" s="21"/>
      <c r="AK191" s="21"/>
      <c r="AL191" s="750"/>
      <c r="AM191" s="1"/>
      <c r="AN191" s="1"/>
      <c r="AO191" s="1"/>
      <c r="AP191" s="1"/>
      <c r="AQ191" s="1"/>
      <c r="AR191" s="297"/>
      <c r="AS191" s="1"/>
      <c r="AT191" s="1"/>
      <c r="AU191" s="1"/>
      <c r="AV191" s="1"/>
      <c r="AW191" s="1"/>
      <c r="AX191" s="297"/>
      <c r="AY191" s="1"/>
      <c r="AZ191" s="1"/>
      <c r="BA191" s="1"/>
      <c r="BB191" s="1"/>
      <c r="BC191" s="1"/>
      <c r="BD191" s="297"/>
      <c r="BE191" s="1"/>
      <c r="BF191" s="1"/>
      <c r="BG191" s="1"/>
      <c r="BH191" s="1"/>
      <c r="BI191" s="1"/>
      <c r="BJ191" s="297"/>
      <c r="BK191" s="1"/>
      <c r="BL191" s="1"/>
      <c r="BM191" s="1"/>
      <c r="BN191" s="1"/>
      <c r="BO191" s="1"/>
      <c r="BP191" s="297"/>
      <c r="BQ191" s="1"/>
      <c r="BR191" s="1"/>
      <c r="BS191" s="1"/>
      <c r="BT191" s="1"/>
      <c r="BU191" s="1"/>
      <c r="BV191" s="297"/>
      <c r="BW191" s="1"/>
      <c r="BX191" s="1"/>
      <c r="BY191" s="1"/>
      <c r="BZ191" s="1"/>
      <c r="CA191" s="298"/>
      <c r="CB191" s="394"/>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394"/>
      <c r="DC191" s="119"/>
      <c r="DD191" s="119"/>
      <c r="DE191" s="119"/>
      <c r="DF191" s="119"/>
      <c r="DG191" s="119"/>
      <c r="DH191" s="119"/>
      <c r="DI191" s="119"/>
      <c r="DJ191" s="119"/>
      <c r="DK191" s="119"/>
      <c r="DL191" s="119"/>
      <c r="DM191" s="119"/>
      <c r="DN191" s="119"/>
      <c r="DO191" s="119"/>
      <c r="DP191" s="119"/>
      <c r="DQ191" s="119"/>
      <c r="DR191" s="119"/>
      <c r="DS191" s="119"/>
      <c r="DT191" s="119"/>
      <c r="DU191" s="119"/>
      <c r="DV191" s="119"/>
      <c r="DW191" s="119"/>
      <c r="DX191" s="119"/>
      <c r="DY191" s="119"/>
      <c r="DZ191" s="119"/>
      <c r="EA191" s="119"/>
      <c r="EB191" s="136"/>
      <c r="EC191" s="119"/>
      <c r="ED191" s="119"/>
      <c r="EE191" s="119"/>
      <c r="EF191" s="119"/>
      <c r="EG191" s="119"/>
      <c r="EH191" s="119"/>
      <c r="EI191" s="119"/>
      <c r="EJ191" s="119"/>
      <c r="EK191" s="119"/>
      <c r="EL191" s="119"/>
      <c r="EM191" s="119"/>
      <c r="EN191" s="119"/>
      <c r="EO191" s="119"/>
      <c r="EP191" s="119"/>
      <c r="EQ191" s="119"/>
      <c r="ER191" s="119"/>
      <c r="ES191" s="119"/>
      <c r="ET191" s="119"/>
      <c r="EU191" s="119"/>
      <c r="EV191" s="119"/>
      <c r="EW191" s="119"/>
      <c r="EX191" s="119"/>
      <c r="EY191" s="119"/>
      <c r="EZ191" s="119"/>
      <c r="FA191" s="119"/>
      <c r="FB191" s="136"/>
      <c r="FC191" s="119"/>
      <c r="FD191" s="119"/>
      <c r="FE191" s="119"/>
      <c r="FF191" s="119"/>
      <c r="FG191" s="119"/>
      <c r="FH191" s="119"/>
      <c r="FI191" s="119"/>
      <c r="FJ191" s="119"/>
      <c r="FK191" s="119"/>
      <c r="FL191" s="119"/>
      <c r="FM191" s="119"/>
      <c r="FN191" s="119"/>
      <c r="FO191" s="119"/>
      <c r="FP191" s="119"/>
      <c r="FQ191" s="119"/>
      <c r="FR191" s="119"/>
      <c r="FS191" s="119"/>
      <c r="FT191" s="119"/>
      <c r="FU191" s="119"/>
      <c r="FV191" s="119"/>
      <c r="FW191" s="119"/>
      <c r="FX191" s="119"/>
      <c r="FY191" s="119"/>
      <c r="FZ191" s="119"/>
      <c r="GA191" s="119"/>
      <c r="GB191" s="136"/>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394"/>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394"/>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394"/>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394"/>
      <c r="JZ191" s="1"/>
      <c r="KA191" s="1"/>
      <c r="KB191" s="1"/>
      <c r="KC191" s="1"/>
      <c r="KD191" s="1"/>
      <c r="KE191" s="1"/>
      <c r="KF191" s="1"/>
      <c r="KG191" s="1"/>
      <c r="KH191" s="1"/>
      <c r="KI191" s="1"/>
      <c r="KJ191" s="1"/>
      <c r="KK191" s="1"/>
      <c r="KL191" s="1"/>
      <c r="KM191" s="1"/>
      <c r="KN191" s="1"/>
      <c r="KO191" s="1"/>
      <c r="KP191" s="1"/>
      <c r="KQ191" s="1"/>
      <c r="KR191" s="1"/>
      <c r="KS191" s="914"/>
      <c r="KT191" s="914"/>
      <c r="KU191" s="914"/>
      <c r="KV191" s="914"/>
      <c r="KW191" s="914"/>
      <c r="KX191" s="913"/>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394"/>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914"/>
      <c r="PM191" s="914"/>
      <c r="PN191" s="914"/>
      <c r="PO191" s="914"/>
      <c r="PP191" s="914"/>
      <c r="PQ191" s="913"/>
      <c r="PR191" s="1"/>
      <c r="PS191" s="1"/>
      <c r="PT191" s="1"/>
      <c r="PU191" s="1"/>
      <c r="PV191" s="1"/>
      <c r="PW191" s="1"/>
      <c r="PX191" s="1"/>
      <c r="PY191" s="1"/>
      <c r="PZ191" s="1"/>
      <c r="QA191" s="1"/>
      <c r="QB191" s="1"/>
      <c r="QC191" s="1"/>
      <c r="QD191" s="1"/>
      <c r="QE191" s="1"/>
      <c r="QF191" s="394"/>
      <c r="QG191" s="835"/>
      <c r="QH191" s="835"/>
      <c r="QI191" s="835"/>
      <c r="QJ191" s="835"/>
      <c r="QK191" s="835"/>
      <c r="QL191" s="835"/>
      <c r="QM191" s="835"/>
      <c r="QN191" s="835"/>
      <c r="QO191" s="835"/>
      <c r="QP191" s="835"/>
      <c r="QQ191" s="835"/>
      <c r="QR191" s="835"/>
      <c r="QS191" s="835"/>
      <c r="QT191" s="835"/>
      <c r="QU191" s="835"/>
      <c r="QV191" s="835"/>
      <c r="QW191" s="835"/>
      <c r="QX191" s="835"/>
      <c r="QY191" s="835"/>
      <c r="QZ191" s="835"/>
      <c r="RA191" s="394"/>
      <c r="RB191" s="1"/>
      <c r="RC191" s="1"/>
      <c r="RD191" s="1"/>
      <c r="RE191" s="1"/>
      <c r="RF191" s="1"/>
      <c r="RG191" s="1"/>
      <c r="RH191" s="1"/>
      <c r="RI191" s="1"/>
      <c r="RJ191" s="1"/>
      <c r="RK191" s="1"/>
      <c r="RL191" s="1"/>
      <c r="RM191" s="1"/>
      <c r="RN191" s="1"/>
      <c r="RO191" s="1"/>
      <c r="RP191" s="1"/>
      <c r="RQ191" s="1"/>
      <c r="RR191" s="1"/>
      <c r="RS191" s="1"/>
      <c r="RT191" s="1"/>
      <c r="RU191" s="1"/>
      <c r="RV191" s="394"/>
      <c r="RW191" s="1"/>
      <c r="RX191" s="1"/>
      <c r="RY191" s="1"/>
      <c r="RZ191" s="1"/>
      <c r="SA191" s="1"/>
      <c r="SB191" s="1"/>
      <c r="SC191" s="1"/>
      <c r="SD191" s="1"/>
      <c r="SE191" s="1"/>
      <c r="SF191" s="1"/>
      <c r="SG191" s="1"/>
      <c r="SH191" s="1"/>
      <c r="SI191" s="1"/>
      <c r="SJ191" s="1"/>
      <c r="SK191" s="1"/>
      <c r="SL191" s="1"/>
      <c r="SM191" s="1"/>
      <c r="SN191" s="1"/>
      <c r="SO191" s="1"/>
      <c r="SP191" s="1"/>
      <c r="SQ191" s="394"/>
      <c r="SR191" s="1"/>
      <c r="SS191" s="1"/>
      <c r="ST191" s="1"/>
      <c r="SU191" s="1"/>
      <c r="SV191" s="1"/>
      <c r="SW191" s="1"/>
      <c r="SX191" s="1"/>
      <c r="SY191" s="1"/>
      <c r="SZ191" s="1"/>
      <c r="TA191" s="1"/>
      <c r="TB191" s="1"/>
      <c r="TC191" s="1"/>
      <c r="TD191" s="1"/>
      <c r="TE191" s="1"/>
      <c r="TF191" s="1"/>
      <c r="TG191" s="1"/>
      <c r="TH191" s="1"/>
      <c r="TI191" s="1"/>
      <c r="TJ191" s="1"/>
      <c r="TK191" s="1"/>
      <c r="TL191" s="394"/>
      <c r="TM191" s="1"/>
      <c r="TN191" s="1"/>
      <c r="TO191" s="1"/>
      <c r="TP191" s="1"/>
      <c r="TQ191" s="394"/>
      <c r="TR191" s="1"/>
      <c r="TS191" s="1"/>
      <c r="TT191" s="1"/>
      <c r="TV191" s="394"/>
      <c r="UA191" s="394"/>
      <c r="UF191" s="394"/>
      <c r="UK191" s="394"/>
      <c r="UP191" s="394"/>
      <c r="UU191" s="394"/>
      <c r="UZ191" s="394"/>
      <c r="VE191" s="394"/>
      <c r="VJ191" s="394"/>
      <c r="VO191" s="394"/>
      <c r="VT191" s="394"/>
      <c r="VY191" s="394"/>
      <c r="WD191" s="394"/>
      <c r="WI191" s="394"/>
      <c r="XL191" s="3"/>
      <c r="XM191" s="394"/>
      <c r="ZA191" s="394"/>
      <c r="AAK191" s="394"/>
      <c r="AAW191" s="394"/>
      <c r="ABL191" s="913"/>
      <c r="ABT191" s="913"/>
      <c r="ACF191" s="913"/>
      <c r="ACZ191" s="913"/>
      <c r="ADO191" s="914"/>
      <c r="ADP191" s="914"/>
      <c r="ADQ191" s="913"/>
      <c r="ADR191" s="913"/>
      <c r="ADS191" s="913"/>
      <c r="ADT191" s="913"/>
      <c r="AEH191" s="914"/>
      <c r="AEI191" s="914"/>
      <c r="AEJ191" s="913"/>
      <c r="AEK191" s="913"/>
      <c r="AEL191" s="913"/>
      <c r="AEM191" s="913"/>
      <c r="AEN191" s="913"/>
      <c r="AEQ191" s="3"/>
      <c r="AER191" s="3"/>
      <c r="AFS191" s="873"/>
      <c r="AFT191" s="873"/>
      <c r="AFU191" s="872"/>
      <c r="AFV191" s="872"/>
      <c r="AFW191" s="872"/>
      <c r="AFX191" s="913"/>
      <c r="AGG191" s="914"/>
      <c r="AGH191" s="914"/>
      <c r="AGI191" s="914"/>
      <c r="AGJ191" s="914"/>
      <c r="AGK191" s="914"/>
      <c r="AGL191" s="914"/>
      <c r="AGM191" s="913"/>
      <c r="AHB191" s="913"/>
      <c r="AHN191" s="913"/>
      <c r="AHO191" s="914"/>
      <c r="AHP191" s="914"/>
      <c r="AHQ191" s="914"/>
      <c r="AHR191" s="1155"/>
      <c r="AHS191" s="1155"/>
      <c r="AHT191" s="1051"/>
      <c r="AHZ191" s="913"/>
      <c r="AIF191" s="913"/>
      <c r="AIJ191" s="464"/>
      <c r="AIK191" s="464"/>
      <c r="AIL191" s="913"/>
      <c r="AIQ191" s="913"/>
      <c r="AIS191" s="387"/>
      <c r="AIT191" s="387"/>
      <c r="AIU191" s="387"/>
      <c r="AJI191" s="913"/>
      <c r="AJK191" s="364"/>
      <c r="AJL191" s="364"/>
      <c r="AJM191" s="364"/>
      <c r="AKA191" s="913"/>
      <c r="AKC191" s="364"/>
      <c r="AKD191" s="364"/>
      <c r="AKE191" s="364"/>
      <c r="AKS191" s="913"/>
      <c r="AKX191" s="913"/>
      <c r="ALC191" s="913"/>
      <c r="ALH191" s="913"/>
      <c r="ALM191" s="913"/>
      <c r="ALR191" s="913"/>
      <c r="ALW191" s="913"/>
      <c r="AMB191" s="913"/>
      <c r="AMG191" s="913"/>
      <c r="AML191" s="913"/>
      <c r="AMS191" s="913"/>
      <c r="AMZ191" s="913"/>
      <c r="ANG191" s="913"/>
      <c r="ANV191" s="913"/>
      <c r="AOK191" s="913"/>
      <c r="API191" s="914"/>
      <c r="APJ191" s="914"/>
      <c r="APK191" s="914"/>
      <c r="APL191" s="914"/>
      <c r="APM191" s="914"/>
      <c r="APN191" s="914"/>
      <c r="APO191" s="913"/>
      <c r="APW191" s="913"/>
      <c r="AQE191" s="913"/>
      <c r="AQM191" s="913"/>
      <c r="AQU191" s="913"/>
      <c r="ARG191" s="913"/>
      <c r="ARS191" s="913"/>
      <c r="ASU191" s="913"/>
      <c r="ATW191" s="913"/>
      <c r="AUQ191" s="913"/>
      <c r="AVK191" s="913"/>
      <c r="AWE191" s="913"/>
      <c r="AWY191" s="913"/>
      <c r="AXF191" s="913"/>
      <c r="AXM191" s="913"/>
      <c r="AXT191" s="913"/>
    </row>
    <row r="192" spans="1:1021 1026:1320" s="2" customFormat="1" ht="14.25" x14ac:dyDescent="0.2">
      <c r="A192" s="1"/>
      <c r="B192"/>
      <c r="C192" s="975"/>
      <c r="D192" s="1"/>
      <c r="E192" s="1"/>
      <c r="F192" s="21"/>
      <c r="G192" s="21"/>
      <c r="H192" s="21"/>
      <c r="I192" s="1"/>
      <c r="J192" s="1"/>
      <c r="K192" s="21"/>
      <c r="L192" s="21"/>
      <c r="M192" s="21"/>
      <c r="N192" s="1"/>
      <c r="O192" s="1"/>
      <c r="P192" s="21"/>
      <c r="Q192" s="21"/>
      <c r="R192" s="21"/>
      <c r="S192" s="1"/>
      <c r="T192" s="1"/>
      <c r="U192" s="21"/>
      <c r="V192" s="21"/>
      <c r="W192" s="21"/>
      <c r="X192" s="1"/>
      <c r="Y192" s="1"/>
      <c r="Z192" s="21"/>
      <c r="AA192" s="21"/>
      <c r="AB192" s="21"/>
      <c r="AC192" s="1"/>
      <c r="AD192" s="1"/>
      <c r="AE192" s="21"/>
      <c r="AF192" s="21"/>
      <c r="AG192" s="21"/>
      <c r="AH192" s="1"/>
      <c r="AI192" s="1"/>
      <c r="AJ192" s="21"/>
      <c r="AK192" s="21"/>
      <c r="AL192" s="750"/>
      <c r="AM192" s="1"/>
      <c r="AN192" s="1"/>
      <c r="AO192" s="1"/>
      <c r="AP192" s="1"/>
      <c r="AQ192" s="1"/>
      <c r="AR192" s="297"/>
      <c r="AS192" s="1"/>
      <c r="AT192" s="1"/>
      <c r="AU192" s="1"/>
      <c r="AV192" s="1"/>
      <c r="AW192" s="1"/>
      <c r="AX192" s="297"/>
      <c r="AY192" s="1"/>
      <c r="AZ192" s="1"/>
      <c r="BA192" s="1"/>
      <c r="BB192" s="1"/>
      <c r="BC192" s="1"/>
      <c r="BD192" s="297"/>
      <c r="BE192" s="1"/>
      <c r="BF192" s="1"/>
      <c r="BG192" s="1"/>
      <c r="BH192" s="1"/>
      <c r="BI192" s="1"/>
      <c r="BJ192" s="297"/>
      <c r="BK192" s="1"/>
      <c r="BL192" s="1"/>
      <c r="BM192" s="1"/>
      <c r="BN192" s="1"/>
      <c r="BO192" s="1"/>
      <c r="BP192" s="297"/>
      <c r="BQ192" s="1"/>
      <c r="BR192" s="1"/>
      <c r="BS192" s="1"/>
      <c r="BT192" s="1"/>
      <c r="BU192" s="1"/>
      <c r="BV192" s="297"/>
      <c r="BW192" s="1"/>
      <c r="BX192" s="1"/>
      <c r="BY192" s="1"/>
      <c r="BZ192" s="1"/>
      <c r="CA192" s="298"/>
      <c r="CB192" s="394"/>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394"/>
      <c r="DC192" s="119"/>
      <c r="DD192" s="119"/>
      <c r="DE192" s="119"/>
      <c r="DF192" s="119"/>
      <c r="DG192" s="119"/>
      <c r="DH192" s="119"/>
      <c r="DI192" s="119"/>
      <c r="DJ192" s="119"/>
      <c r="DK192" s="119"/>
      <c r="DL192" s="119"/>
      <c r="DM192" s="119"/>
      <c r="DN192" s="119"/>
      <c r="DO192" s="119"/>
      <c r="DP192" s="119"/>
      <c r="DQ192" s="119"/>
      <c r="DR192" s="119"/>
      <c r="DS192" s="119"/>
      <c r="DT192" s="119"/>
      <c r="DU192" s="119"/>
      <c r="DV192" s="119"/>
      <c r="DW192" s="119"/>
      <c r="DX192" s="119"/>
      <c r="DY192" s="119"/>
      <c r="DZ192" s="119"/>
      <c r="EA192" s="119"/>
      <c r="EB192" s="136"/>
      <c r="EC192" s="119"/>
      <c r="ED192" s="119"/>
      <c r="EE192" s="119"/>
      <c r="EF192" s="119"/>
      <c r="EG192" s="119"/>
      <c r="EH192" s="119"/>
      <c r="EI192" s="119"/>
      <c r="EJ192" s="119"/>
      <c r="EK192" s="119"/>
      <c r="EL192" s="119"/>
      <c r="EM192" s="119"/>
      <c r="EN192" s="119"/>
      <c r="EO192" s="119"/>
      <c r="EP192" s="119"/>
      <c r="EQ192" s="119"/>
      <c r="ER192" s="119"/>
      <c r="ES192" s="119"/>
      <c r="ET192" s="119"/>
      <c r="EU192" s="119"/>
      <c r="EV192" s="119"/>
      <c r="EW192" s="119"/>
      <c r="EX192" s="119"/>
      <c r="EY192" s="119"/>
      <c r="EZ192" s="119"/>
      <c r="FA192" s="119"/>
      <c r="FB192" s="136"/>
      <c r="FC192" s="119"/>
      <c r="FD192" s="119"/>
      <c r="FE192" s="119"/>
      <c r="FF192" s="119"/>
      <c r="FG192" s="119"/>
      <c r="FH192" s="119"/>
      <c r="FI192" s="119"/>
      <c r="FJ192" s="119"/>
      <c r="FK192" s="119"/>
      <c r="FL192" s="119"/>
      <c r="FM192" s="119"/>
      <c r="FN192" s="119"/>
      <c r="FO192" s="119"/>
      <c r="FP192" s="119"/>
      <c r="FQ192" s="119"/>
      <c r="FR192" s="119"/>
      <c r="FS192" s="119"/>
      <c r="FT192" s="119"/>
      <c r="FU192" s="119"/>
      <c r="FV192" s="119"/>
      <c r="FW192" s="119"/>
      <c r="FX192" s="119"/>
      <c r="FY192" s="119"/>
      <c r="FZ192" s="119"/>
      <c r="GA192" s="119"/>
      <c r="GB192" s="136"/>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394"/>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394"/>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394"/>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394"/>
      <c r="JZ192" s="1"/>
      <c r="KA192" s="1"/>
      <c r="KB192" s="1"/>
      <c r="KC192" s="1"/>
      <c r="KD192" s="1"/>
      <c r="KE192" s="1"/>
      <c r="KF192" s="1"/>
      <c r="KG192" s="1"/>
      <c r="KH192" s="1"/>
      <c r="KI192" s="1"/>
      <c r="KJ192" s="1"/>
      <c r="KK192" s="1"/>
      <c r="KL192" s="1"/>
      <c r="KM192" s="1"/>
      <c r="KN192" s="1"/>
      <c r="KO192" s="1"/>
      <c r="KP192" s="1"/>
      <c r="KQ192" s="1"/>
      <c r="KR192" s="1"/>
      <c r="KS192" s="914"/>
      <c r="KT192" s="914"/>
      <c r="KU192" s="914"/>
      <c r="KV192" s="914"/>
      <c r="KW192" s="914"/>
      <c r="KX192" s="913"/>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394"/>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914"/>
      <c r="PM192" s="914"/>
      <c r="PN192" s="914"/>
      <c r="PO192" s="914"/>
      <c r="PP192" s="914"/>
      <c r="PQ192" s="913"/>
      <c r="PR192" s="1"/>
      <c r="PS192" s="1"/>
      <c r="PT192" s="1"/>
      <c r="PU192" s="1"/>
      <c r="PV192" s="1"/>
      <c r="PW192" s="1"/>
      <c r="PX192" s="1"/>
      <c r="PY192" s="1"/>
      <c r="PZ192" s="1"/>
      <c r="QA192" s="1"/>
      <c r="QB192" s="1"/>
      <c r="QC192" s="1"/>
      <c r="QD192" s="1"/>
      <c r="QE192" s="1"/>
      <c r="QF192" s="394"/>
      <c r="QG192" s="835"/>
      <c r="QH192" s="835"/>
      <c r="QI192" s="835"/>
      <c r="QJ192" s="835"/>
      <c r="QK192" s="835"/>
      <c r="QL192" s="835"/>
      <c r="QM192" s="835"/>
      <c r="QN192" s="835"/>
      <c r="QO192" s="835"/>
      <c r="QP192" s="835"/>
      <c r="QQ192" s="835"/>
      <c r="QR192" s="835"/>
      <c r="QS192" s="835"/>
      <c r="QT192" s="835"/>
      <c r="QU192" s="835"/>
      <c r="QV192" s="835"/>
      <c r="QW192" s="835"/>
      <c r="QX192" s="835"/>
      <c r="QY192" s="835"/>
      <c r="QZ192" s="835"/>
      <c r="RA192" s="394"/>
      <c r="RB192" s="1"/>
      <c r="RC192" s="1"/>
      <c r="RD192" s="1"/>
      <c r="RE192" s="1"/>
      <c r="RF192" s="1"/>
      <c r="RG192" s="1"/>
      <c r="RH192" s="1"/>
      <c r="RI192" s="1"/>
      <c r="RJ192" s="1"/>
      <c r="RK192" s="1"/>
      <c r="RL192" s="1"/>
      <c r="RM192" s="1"/>
      <c r="RN192" s="1"/>
      <c r="RO192" s="1"/>
      <c r="RP192" s="1"/>
      <c r="RQ192" s="1"/>
      <c r="RR192" s="1"/>
      <c r="RS192" s="1"/>
      <c r="RT192" s="1"/>
      <c r="RU192" s="1"/>
      <c r="RV192" s="394"/>
      <c r="RW192" s="1"/>
      <c r="RX192" s="1"/>
      <c r="RY192" s="1"/>
      <c r="RZ192" s="1"/>
      <c r="SA192" s="1"/>
      <c r="SB192" s="1"/>
      <c r="SC192" s="1"/>
      <c r="SD192" s="1"/>
      <c r="SE192" s="1"/>
      <c r="SF192" s="1"/>
      <c r="SG192" s="1"/>
      <c r="SH192" s="1"/>
      <c r="SI192" s="1"/>
      <c r="SJ192" s="1"/>
      <c r="SK192" s="1"/>
      <c r="SL192" s="1"/>
      <c r="SM192" s="1"/>
      <c r="SN192" s="1"/>
      <c r="SO192" s="1"/>
      <c r="SP192" s="1"/>
      <c r="SQ192" s="394"/>
      <c r="SR192" s="1"/>
      <c r="SS192" s="1"/>
      <c r="ST192" s="1"/>
      <c r="SU192" s="1"/>
      <c r="SV192" s="1"/>
      <c r="SW192" s="1"/>
      <c r="SX192" s="1"/>
      <c r="SY192" s="1"/>
      <c r="SZ192" s="1"/>
      <c r="TA192" s="1"/>
      <c r="TB192" s="1"/>
      <c r="TC192" s="1"/>
      <c r="TD192" s="1"/>
      <c r="TE192" s="1"/>
      <c r="TF192" s="1"/>
      <c r="TG192" s="1"/>
      <c r="TH192" s="1"/>
      <c r="TI192" s="1"/>
      <c r="TJ192" s="1"/>
      <c r="TK192" s="1"/>
      <c r="TL192" s="394"/>
      <c r="TM192" s="1"/>
      <c r="TN192" s="1"/>
      <c r="TO192" s="1"/>
      <c r="TP192" s="1"/>
      <c r="TQ192" s="394"/>
      <c r="TR192" s="1"/>
      <c r="TS192" s="1"/>
      <c r="TT192" s="1"/>
      <c r="TV192" s="394"/>
      <c r="UA192" s="394"/>
      <c r="UF192" s="394"/>
      <c r="UK192" s="394"/>
      <c r="UP192" s="394"/>
      <c r="UU192" s="394"/>
      <c r="UZ192" s="394"/>
      <c r="VE192" s="394"/>
      <c r="VJ192" s="394"/>
      <c r="VO192" s="394"/>
      <c r="VT192" s="394"/>
      <c r="VY192" s="394"/>
      <c r="WD192" s="394"/>
      <c r="WI192" s="394"/>
      <c r="XL192" s="3"/>
      <c r="XM192" s="394"/>
      <c r="ZA192" s="394"/>
      <c r="AAK192" s="394"/>
      <c r="AAW192" s="394"/>
      <c r="ABL192" s="913"/>
      <c r="ABT192" s="913"/>
      <c r="ACF192" s="913"/>
      <c r="ACZ192" s="913"/>
      <c r="ADO192" s="914"/>
      <c r="ADP192" s="914"/>
      <c r="ADQ192" s="913"/>
      <c r="ADR192" s="913"/>
      <c r="ADS192" s="913"/>
      <c r="ADT192" s="913"/>
      <c r="AEH192" s="914"/>
      <c r="AEI192" s="914"/>
      <c r="AEJ192" s="913"/>
      <c r="AEK192" s="913"/>
      <c r="AEL192" s="913"/>
      <c r="AEM192" s="913"/>
      <c r="AEN192" s="913"/>
      <c r="AEQ192" s="3"/>
      <c r="AER192" s="3"/>
      <c r="AFS192" s="873"/>
      <c r="AFT192" s="873"/>
      <c r="AFU192" s="872"/>
      <c r="AFV192" s="872"/>
      <c r="AFW192" s="872"/>
      <c r="AFX192" s="913"/>
      <c r="AGG192" s="914"/>
      <c r="AGH192" s="914"/>
      <c r="AGI192" s="914"/>
      <c r="AGJ192" s="914"/>
      <c r="AGK192" s="914"/>
      <c r="AGL192" s="914"/>
      <c r="AGM192" s="913"/>
      <c r="AHB192" s="913"/>
      <c r="AHN192" s="913"/>
      <c r="AHO192" s="914"/>
      <c r="AHP192" s="914"/>
      <c r="AHQ192" s="914"/>
      <c r="AHR192" s="1155"/>
      <c r="AHS192" s="1155"/>
      <c r="AHT192" s="1051"/>
      <c r="AHZ192" s="913"/>
      <c r="AIF192" s="913"/>
      <c r="AIJ192" s="464"/>
      <c r="AIK192" s="464"/>
      <c r="AIL192" s="913"/>
      <c r="AIQ192" s="913"/>
      <c r="AIS192" s="387"/>
      <c r="AIT192" s="387"/>
      <c r="AIU192" s="387"/>
      <c r="AJI192" s="913"/>
      <c r="AJK192" s="364"/>
      <c r="AJL192" s="364"/>
      <c r="AJM192" s="364"/>
      <c r="AKA192" s="913"/>
      <c r="AKC192" s="364"/>
      <c r="AKD192" s="364"/>
      <c r="AKE192" s="364"/>
      <c r="AKS192" s="913"/>
      <c r="AKX192" s="913"/>
      <c r="ALC192" s="913"/>
      <c r="ALH192" s="913"/>
      <c r="ALM192" s="913"/>
      <c r="ALR192" s="913"/>
      <c r="ALW192" s="913"/>
      <c r="AMB192" s="913"/>
      <c r="AMG192" s="913"/>
      <c r="AML192" s="913"/>
      <c r="AMS192" s="913"/>
      <c r="AMZ192" s="913"/>
      <c r="ANG192" s="913"/>
      <c r="ANV192" s="913"/>
      <c r="AOK192" s="913"/>
      <c r="API192" s="914"/>
      <c r="APJ192" s="914"/>
      <c r="APK192" s="914"/>
      <c r="APL192" s="914"/>
      <c r="APM192" s="914"/>
      <c r="APN192" s="914"/>
      <c r="APO192" s="913"/>
      <c r="APW192" s="913"/>
      <c r="AQE192" s="913"/>
      <c r="AQM192" s="913"/>
      <c r="AQU192" s="913"/>
      <c r="ARG192" s="913"/>
      <c r="ARS192" s="913"/>
      <c r="ASU192" s="913"/>
      <c r="ATW192" s="913"/>
      <c r="AUQ192" s="913"/>
      <c r="AVK192" s="913"/>
      <c r="AWE192" s="913"/>
      <c r="AWY192" s="913"/>
      <c r="AXF192" s="913"/>
      <c r="AXM192" s="913"/>
      <c r="AXT192" s="913"/>
    </row>
    <row r="193" spans="1:1021 1026:1320" s="2" customFormat="1" ht="14.25" x14ac:dyDescent="0.2">
      <c r="A193" s="1"/>
      <c r="B193"/>
      <c r="C193" s="975"/>
      <c r="D193" s="1"/>
      <c r="E193" s="1"/>
      <c r="F193" s="21"/>
      <c r="G193" s="21"/>
      <c r="H193" s="21"/>
      <c r="I193" s="1"/>
      <c r="J193" s="1"/>
      <c r="K193" s="21"/>
      <c r="L193" s="21"/>
      <c r="M193" s="21"/>
      <c r="N193" s="1"/>
      <c r="O193" s="1"/>
      <c r="P193" s="21"/>
      <c r="Q193" s="21"/>
      <c r="R193" s="21"/>
      <c r="S193" s="1"/>
      <c r="T193" s="1"/>
      <c r="U193" s="21"/>
      <c r="V193" s="21"/>
      <c r="W193" s="21"/>
      <c r="X193" s="1"/>
      <c r="Y193" s="1"/>
      <c r="Z193" s="21"/>
      <c r="AA193" s="21"/>
      <c r="AB193" s="21"/>
      <c r="AC193" s="1"/>
      <c r="AD193" s="1"/>
      <c r="AE193" s="21"/>
      <c r="AF193" s="21"/>
      <c r="AG193" s="21"/>
      <c r="AH193" s="1"/>
      <c r="AI193" s="1"/>
      <c r="AJ193" s="21"/>
      <c r="AK193" s="21"/>
      <c r="AL193" s="750"/>
      <c r="AM193" s="1"/>
      <c r="AN193" s="1"/>
      <c r="AO193" s="1"/>
      <c r="AP193" s="1"/>
      <c r="AQ193" s="1"/>
      <c r="AR193" s="297"/>
      <c r="AS193" s="1"/>
      <c r="AT193" s="1"/>
      <c r="AU193" s="1"/>
      <c r="AV193" s="1"/>
      <c r="AW193" s="1"/>
      <c r="AX193" s="297"/>
      <c r="AY193" s="1"/>
      <c r="AZ193" s="1"/>
      <c r="BA193" s="1"/>
      <c r="BB193" s="1"/>
      <c r="BC193" s="1"/>
      <c r="BD193" s="297"/>
      <c r="BE193" s="1"/>
      <c r="BF193" s="1"/>
      <c r="BG193" s="1"/>
      <c r="BH193" s="1"/>
      <c r="BI193" s="1"/>
      <c r="BJ193" s="297"/>
      <c r="BK193" s="1"/>
      <c r="BL193" s="1"/>
      <c r="BM193" s="1"/>
      <c r="BN193" s="1"/>
      <c r="BO193" s="1"/>
      <c r="BP193" s="297"/>
      <c r="BQ193" s="1"/>
      <c r="BR193" s="1"/>
      <c r="BS193" s="1"/>
      <c r="BT193" s="1"/>
      <c r="BU193" s="1"/>
      <c r="BV193" s="297"/>
      <c r="BW193" s="1"/>
      <c r="BX193" s="1"/>
      <c r="BY193" s="1"/>
      <c r="BZ193" s="1"/>
      <c r="CA193" s="298"/>
      <c r="CB193" s="394"/>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394"/>
      <c r="DC193" s="119"/>
      <c r="DD193" s="119"/>
      <c r="DE193" s="119"/>
      <c r="DF193" s="119"/>
      <c r="DG193" s="119"/>
      <c r="DH193" s="119"/>
      <c r="DI193" s="119"/>
      <c r="DJ193" s="119"/>
      <c r="DK193" s="119"/>
      <c r="DL193" s="119"/>
      <c r="DM193" s="119"/>
      <c r="DN193" s="119"/>
      <c r="DO193" s="119"/>
      <c r="DP193" s="119"/>
      <c r="DQ193" s="119"/>
      <c r="DR193" s="119"/>
      <c r="DS193" s="119"/>
      <c r="DT193" s="119"/>
      <c r="DU193" s="119"/>
      <c r="DV193" s="119"/>
      <c r="DW193" s="119"/>
      <c r="DX193" s="119"/>
      <c r="DY193" s="119"/>
      <c r="DZ193" s="119"/>
      <c r="EA193" s="119"/>
      <c r="EB193" s="136"/>
      <c r="EC193" s="119"/>
      <c r="ED193" s="119"/>
      <c r="EE193" s="119"/>
      <c r="EF193" s="119"/>
      <c r="EG193" s="119"/>
      <c r="EH193" s="119"/>
      <c r="EI193" s="119"/>
      <c r="EJ193" s="119"/>
      <c r="EK193" s="119"/>
      <c r="EL193" s="119"/>
      <c r="EM193" s="119"/>
      <c r="EN193" s="119"/>
      <c r="EO193" s="119"/>
      <c r="EP193" s="119"/>
      <c r="EQ193" s="119"/>
      <c r="ER193" s="119"/>
      <c r="ES193" s="119"/>
      <c r="ET193" s="119"/>
      <c r="EU193" s="119"/>
      <c r="EV193" s="119"/>
      <c r="EW193" s="119"/>
      <c r="EX193" s="119"/>
      <c r="EY193" s="119"/>
      <c r="EZ193" s="119"/>
      <c r="FA193" s="119"/>
      <c r="FB193" s="136"/>
      <c r="FC193" s="119"/>
      <c r="FD193" s="119"/>
      <c r="FE193" s="119"/>
      <c r="FF193" s="119"/>
      <c r="FG193" s="119"/>
      <c r="FH193" s="119"/>
      <c r="FI193" s="119"/>
      <c r="FJ193" s="119"/>
      <c r="FK193" s="119"/>
      <c r="FL193" s="119"/>
      <c r="FM193" s="119"/>
      <c r="FN193" s="119"/>
      <c r="FO193" s="119"/>
      <c r="FP193" s="119"/>
      <c r="FQ193" s="119"/>
      <c r="FR193" s="119"/>
      <c r="FS193" s="119"/>
      <c r="FT193" s="119"/>
      <c r="FU193" s="119"/>
      <c r="FV193" s="119"/>
      <c r="FW193" s="119"/>
      <c r="FX193" s="119"/>
      <c r="FY193" s="119"/>
      <c r="FZ193" s="119"/>
      <c r="GA193" s="119"/>
      <c r="GB193" s="136"/>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394"/>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394"/>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394"/>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394"/>
      <c r="JZ193" s="1"/>
      <c r="KA193" s="1"/>
      <c r="KB193" s="1"/>
      <c r="KC193" s="1"/>
      <c r="KD193" s="1"/>
      <c r="KE193" s="1"/>
      <c r="KF193" s="1"/>
      <c r="KG193" s="1"/>
      <c r="KH193" s="1"/>
      <c r="KI193" s="1"/>
      <c r="KJ193" s="1"/>
      <c r="KK193" s="1"/>
      <c r="KL193" s="1"/>
      <c r="KM193" s="1"/>
      <c r="KN193" s="1"/>
      <c r="KO193" s="1"/>
      <c r="KP193" s="1"/>
      <c r="KQ193" s="1"/>
      <c r="KR193" s="1"/>
      <c r="KS193" s="914"/>
      <c r="KT193" s="914"/>
      <c r="KU193" s="914"/>
      <c r="KV193" s="914"/>
      <c r="KW193" s="914"/>
      <c r="KX193" s="913"/>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394"/>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914"/>
      <c r="PM193" s="914"/>
      <c r="PN193" s="914"/>
      <c r="PO193" s="914"/>
      <c r="PP193" s="914"/>
      <c r="PQ193" s="913"/>
      <c r="PR193" s="1"/>
      <c r="PS193" s="1"/>
      <c r="PT193" s="1"/>
      <c r="PU193" s="1"/>
      <c r="PV193" s="1"/>
      <c r="PW193" s="1"/>
      <c r="PX193" s="1"/>
      <c r="PY193" s="1"/>
      <c r="PZ193" s="1"/>
      <c r="QA193" s="1"/>
      <c r="QB193" s="1"/>
      <c r="QC193" s="1"/>
      <c r="QD193" s="1"/>
      <c r="QE193" s="1"/>
      <c r="QF193" s="394"/>
      <c r="QG193" s="835"/>
      <c r="QH193" s="835"/>
      <c r="QI193" s="835"/>
      <c r="QJ193" s="835"/>
      <c r="QK193" s="835"/>
      <c r="QL193" s="835"/>
      <c r="QM193" s="835"/>
      <c r="QN193" s="835"/>
      <c r="QO193" s="835"/>
      <c r="QP193" s="835"/>
      <c r="QQ193" s="835"/>
      <c r="QR193" s="835"/>
      <c r="QS193" s="835"/>
      <c r="QT193" s="835"/>
      <c r="QU193" s="835"/>
      <c r="QV193" s="835"/>
      <c r="QW193" s="835"/>
      <c r="QX193" s="835"/>
      <c r="QY193" s="835"/>
      <c r="QZ193" s="835"/>
      <c r="RA193" s="394"/>
      <c r="RB193" s="1"/>
      <c r="RC193" s="1"/>
      <c r="RD193" s="1"/>
      <c r="RE193" s="1"/>
      <c r="RF193" s="1"/>
      <c r="RG193" s="1"/>
      <c r="RH193" s="1"/>
      <c r="RI193" s="1"/>
      <c r="RJ193" s="1"/>
      <c r="RK193" s="1"/>
      <c r="RL193" s="1"/>
      <c r="RM193" s="1"/>
      <c r="RN193" s="1"/>
      <c r="RO193" s="1"/>
      <c r="RP193" s="1"/>
      <c r="RQ193" s="1"/>
      <c r="RR193" s="1"/>
      <c r="RS193" s="1"/>
      <c r="RT193" s="1"/>
      <c r="RU193" s="1"/>
      <c r="RV193" s="394"/>
      <c r="RW193" s="1"/>
      <c r="RX193" s="1"/>
      <c r="RY193" s="1"/>
      <c r="RZ193" s="1"/>
      <c r="SA193" s="1"/>
      <c r="SB193" s="1"/>
      <c r="SC193" s="1"/>
      <c r="SD193" s="1"/>
      <c r="SE193" s="1"/>
      <c r="SF193" s="1"/>
      <c r="SG193" s="1"/>
      <c r="SH193" s="1"/>
      <c r="SI193" s="1"/>
      <c r="SJ193" s="1"/>
      <c r="SK193" s="1"/>
      <c r="SL193" s="1"/>
      <c r="SM193" s="1"/>
      <c r="SN193" s="1"/>
      <c r="SO193" s="1"/>
      <c r="SP193" s="1"/>
      <c r="SQ193" s="394"/>
      <c r="SR193" s="1"/>
      <c r="SS193" s="1"/>
      <c r="ST193" s="1"/>
      <c r="SU193" s="1"/>
      <c r="SV193" s="1"/>
      <c r="SW193" s="1"/>
      <c r="SX193" s="1"/>
      <c r="SY193" s="1"/>
      <c r="SZ193" s="1"/>
      <c r="TA193" s="1"/>
      <c r="TB193" s="1"/>
      <c r="TC193" s="1"/>
      <c r="TD193" s="1"/>
      <c r="TE193" s="1"/>
      <c r="TF193" s="1"/>
      <c r="TG193" s="1"/>
      <c r="TH193" s="1"/>
      <c r="TI193" s="1"/>
      <c r="TJ193" s="1"/>
      <c r="TK193" s="1"/>
      <c r="TL193" s="394"/>
      <c r="TM193" s="1"/>
      <c r="TN193" s="1"/>
      <c r="TO193" s="1"/>
      <c r="TP193" s="1"/>
      <c r="TQ193" s="394"/>
      <c r="TR193" s="1"/>
      <c r="TS193" s="1"/>
      <c r="TT193" s="1"/>
      <c r="TV193" s="394"/>
      <c r="UA193" s="394"/>
      <c r="UF193" s="394"/>
      <c r="UK193" s="394"/>
      <c r="UP193" s="394"/>
      <c r="UU193" s="394"/>
      <c r="UZ193" s="394"/>
      <c r="VE193" s="394"/>
      <c r="VJ193" s="394"/>
      <c r="VO193" s="394"/>
      <c r="VT193" s="394"/>
      <c r="VY193" s="394"/>
      <c r="WD193" s="394"/>
      <c r="WI193" s="394"/>
      <c r="XL193" s="3"/>
      <c r="XM193" s="394"/>
      <c r="ZA193" s="394"/>
      <c r="AAK193" s="394"/>
      <c r="AAW193" s="394"/>
      <c r="ABL193" s="913"/>
      <c r="ABT193" s="913"/>
      <c r="ACF193" s="913"/>
      <c r="ACZ193" s="913"/>
      <c r="ADO193" s="914"/>
      <c r="ADP193" s="914"/>
      <c r="ADQ193" s="913"/>
      <c r="ADR193" s="913"/>
      <c r="ADS193" s="913"/>
      <c r="ADT193" s="913"/>
      <c r="AEH193" s="914"/>
      <c r="AEI193" s="914"/>
      <c r="AEJ193" s="913"/>
      <c r="AEK193" s="913"/>
      <c r="AEL193" s="913"/>
      <c r="AEM193" s="913"/>
      <c r="AEN193" s="913"/>
      <c r="AEQ193" s="3"/>
      <c r="AER193" s="3"/>
      <c r="AFS193" s="873"/>
      <c r="AFT193" s="873"/>
      <c r="AFU193" s="872"/>
      <c r="AFV193" s="872"/>
      <c r="AFW193" s="872"/>
      <c r="AFX193" s="913"/>
      <c r="AGG193" s="914"/>
      <c r="AGH193" s="914"/>
      <c r="AGI193" s="914"/>
      <c r="AGJ193" s="914"/>
      <c r="AGK193" s="914"/>
      <c r="AGL193" s="914"/>
      <c r="AGM193" s="913"/>
      <c r="AHB193" s="913"/>
      <c r="AHN193" s="913"/>
      <c r="AHO193" s="914"/>
      <c r="AHP193" s="914"/>
      <c r="AHQ193" s="914"/>
      <c r="AHR193" s="1155"/>
      <c r="AHS193" s="1155"/>
      <c r="AHT193" s="1051"/>
      <c r="AHZ193" s="913"/>
      <c r="AIF193" s="913"/>
      <c r="AIJ193" s="464"/>
      <c r="AIK193" s="464"/>
      <c r="AIL193" s="913"/>
      <c r="AIQ193" s="913"/>
      <c r="AIS193" s="387"/>
      <c r="AIT193" s="387"/>
      <c r="AIU193" s="387"/>
      <c r="AJI193" s="913"/>
      <c r="AJK193" s="364"/>
      <c r="AJL193" s="364"/>
      <c r="AJM193" s="364"/>
      <c r="AKA193" s="913"/>
      <c r="AKC193" s="364"/>
      <c r="AKD193" s="364"/>
      <c r="AKE193" s="364"/>
      <c r="AKS193" s="913"/>
      <c r="AKX193" s="913"/>
      <c r="ALC193" s="913"/>
      <c r="ALH193" s="913"/>
      <c r="ALM193" s="913"/>
      <c r="ALR193" s="913"/>
      <c r="ALW193" s="913"/>
      <c r="AMB193" s="913"/>
      <c r="AMG193" s="913"/>
      <c r="AML193" s="913"/>
      <c r="AMS193" s="913"/>
      <c r="AMZ193" s="913"/>
      <c r="ANG193" s="913"/>
      <c r="ANV193" s="913"/>
      <c r="AOK193" s="913"/>
      <c r="API193" s="914"/>
      <c r="APJ193" s="914"/>
      <c r="APK193" s="914"/>
      <c r="APL193" s="914"/>
      <c r="APM193" s="914"/>
      <c r="APN193" s="914"/>
      <c r="APO193" s="913"/>
      <c r="APW193" s="913"/>
      <c r="AQE193" s="913"/>
      <c r="AQM193" s="913"/>
      <c r="AQU193" s="913"/>
      <c r="ARG193" s="913"/>
      <c r="ARS193" s="913"/>
      <c r="ASU193" s="913"/>
      <c r="ATW193" s="913"/>
      <c r="AUQ193" s="913"/>
      <c r="AVK193" s="913"/>
      <c r="AWE193" s="913"/>
      <c r="AWY193" s="913"/>
      <c r="AXF193" s="913"/>
      <c r="AXM193" s="913"/>
      <c r="AXT193" s="913"/>
    </row>
    <row r="194" spans="1:1021 1026:1320" s="2" customFormat="1" ht="14.25" x14ac:dyDescent="0.2">
      <c r="A194" s="1"/>
      <c r="B194"/>
      <c r="C194" s="975"/>
      <c r="D194" s="1"/>
      <c r="E194" s="1"/>
      <c r="F194" s="21"/>
      <c r="G194" s="21"/>
      <c r="H194" s="21"/>
      <c r="I194" s="1"/>
      <c r="J194" s="1"/>
      <c r="K194" s="21"/>
      <c r="L194" s="21"/>
      <c r="M194" s="21"/>
      <c r="N194" s="1"/>
      <c r="O194" s="1"/>
      <c r="P194" s="21"/>
      <c r="Q194" s="21"/>
      <c r="R194" s="21"/>
      <c r="S194" s="1"/>
      <c r="T194" s="1"/>
      <c r="U194" s="21"/>
      <c r="V194" s="21"/>
      <c r="W194" s="21"/>
      <c r="X194" s="1"/>
      <c r="Y194" s="1"/>
      <c r="Z194" s="21"/>
      <c r="AA194" s="21"/>
      <c r="AB194" s="21"/>
      <c r="AC194" s="1"/>
      <c r="AD194" s="1"/>
      <c r="AE194" s="21"/>
      <c r="AF194" s="21"/>
      <c r="AG194" s="21"/>
      <c r="AH194" s="1"/>
      <c r="AI194" s="1"/>
      <c r="AJ194" s="21"/>
      <c r="AK194" s="21"/>
      <c r="AL194" s="750"/>
      <c r="AM194" s="1"/>
      <c r="AN194" s="1"/>
      <c r="AO194" s="1"/>
      <c r="AP194" s="1"/>
      <c r="AQ194" s="1"/>
      <c r="AR194" s="297"/>
      <c r="AS194" s="1"/>
      <c r="AT194" s="1"/>
      <c r="AU194" s="1"/>
      <c r="AV194" s="1"/>
      <c r="AW194" s="1"/>
      <c r="AX194" s="297"/>
      <c r="AY194" s="1"/>
      <c r="AZ194" s="1"/>
      <c r="BA194" s="1"/>
      <c r="BB194" s="1"/>
      <c r="BC194" s="1"/>
      <c r="BD194" s="297"/>
      <c r="BE194" s="1"/>
      <c r="BF194" s="1"/>
      <c r="BG194" s="1"/>
      <c r="BH194" s="1"/>
      <c r="BI194" s="1"/>
      <c r="BJ194" s="297"/>
      <c r="BK194" s="1"/>
      <c r="BL194" s="1"/>
      <c r="BM194" s="1"/>
      <c r="BN194" s="1"/>
      <c r="BO194" s="1"/>
      <c r="BP194" s="297"/>
      <c r="BQ194" s="1"/>
      <c r="BR194" s="1"/>
      <c r="BS194" s="1"/>
      <c r="BT194" s="1"/>
      <c r="BU194" s="1"/>
      <c r="BV194" s="297"/>
      <c r="BW194" s="1"/>
      <c r="BX194" s="1"/>
      <c r="BY194" s="1"/>
      <c r="BZ194" s="1"/>
      <c r="CA194" s="298"/>
      <c r="CB194" s="394"/>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394"/>
      <c r="DC194" s="119"/>
      <c r="DD194" s="119"/>
      <c r="DE194" s="119"/>
      <c r="DF194" s="119"/>
      <c r="DG194" s="119"/>
      <c r="DH194" s="119"/>
      <c r="DI194" s="119"/>
      <c r="DJ194" s="119"/>
      <c r="DK194" s="119"/>
      <c r="DL194" s="119"/>
      <c r="DM194" s="119"/>
      <c r="DN194" s="119"/>
      <c r="DO194" s="119"/>
      <c r="DP194" s="119"/>
      <c r="DQ194" s="119"/>
      <c r="DR194" s="119"/>
      <c r="DS194" s="119"/>
      <c r="DT194" s="119"/>
      <c r="DU194" s="119"/>
      <c r="DV194" s="119"/>
      <c r="DW194" s="119"/>
      <c r="DX194" s="119"/>
      <c r="DY194" s="119"/>
      <c r="DZ194" s="119"/>
      <c r="EA194" s="119"/>
      <c r="EB194" s="136"/>
      <c r="EC194" s="119"/>
      <c r="ED194" s="119"/>
      <c r="EE194" s="119"/>
      <c r="EF194" s="119"/>
      <c r="EG194" s="119"/>
      <c r="EH194" s="119"/>
      <c r="EI194" s="119"/>
      <c r="EJ194" s="119"/>
      <c r="EK194" s="119"/>
      <c r="EL194" s="119"/>
      <c r="EM194" s="119"/>
      <c r="EN194" s="119"/>
      <c r="EO194" s="119"/>
      <c r="EP194" s="119"/>
      <c r="EQ194" s="119"/>
      <c r="ER194" s="119"/>
      <c r="ES194" s="119"/>
      <c r="ET194" s="119"/>
      <c r="EU194" s="119"/>
      <c r="EV194" s="119"/>
      <c r="EW194" s="119"/>
      <c r="EX194" s="119"/>
      <c r="EY194" s="119"/>
      <c r="EZ194" s="119"/>
      <c r="FA194" s="119"/>
      <c r="FB194" s="136"/>
      <c r="FC194" s="119"/>
      <c r="FD194" s="119"/>
      <c r="FE194" s="119"/>
      <c r="FF194" s="119"/>
      <c r="FG194" s="119"/>
      <c r="FH194" s="119"/>
      <c r="FI194" s="119"/>
      <c r="FJ194" s="119"/>
      <c r="FK194" s="119"/>
      <c r="FL194" s="119"/>
      <c r="FM194" s="119"/>
      <c r="FN194" s="119"/>
      <c r="FO194" s="119"/>
      <c r="FP194" s="119"/>
      <c r="FQ194" s="119"/>
      <c r="FR194" s="119"/>
      <c r="FS194" s="119"/>
      <c r="FT194" s="119"/>
      <c r="FU194" s="119"/>
      <c r="FV194" s="119"/>
      <c r="FW194" s="119"/>
      <c r="FX194" s="119"/>
      <c r="FY194" s="119"/>
      <c r="FZ194" s="119"/>
      <c r="GA194" s="119"/>
      <c r="GB194" s="136"/>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394"/>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394"/>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394"/>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394"/>
      <c r="JZ194" s="1"/>
      <c r="KA194" s="1"/>
      <c r="KB194" s="1"/>
      <c r="KC194" s="1"/>
      <c r="KD194" s="1"/>
      <c r="KE194" s="1"/>
      <c r="KF194" s="1"/>
      <c r="KG194" s="1"/>
      <c r="KH194" s="1"/>
      <c r="KI194" s="1"/>
      <c r="KJ194" s="1"/>
      <c r="KK194" s="1"/>
      <c r="KL194" s="1"/>
      <c r="KM194" s="1"/>
      <c r="KN194" s="1"/>
      <c r="KO194" s="1"/>
      <c r="KP194" s="1"/>
      <c r="KQ194" s="1"/>
      <c r="KR194" s="1"/>
      <c r="KS194" s="914"/>
      <c r="KT194" s="914"/>
      <c r="KU194" s="914"/>
      <c r="KV194" s="914"/>
      <c r="KW194" s="914"/>
      <c r="KX194" s="913"/>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394"/>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914"/>
      <c r="PM194" s="914"/>
      <c r="PN194" s="914"/>
      <c r="PO194" s="914"/>
      <c r="PP194" s="914"/>
      <c r="PQ194" s="913"/>
      <c r="PR194" s="1"/>
      <c r="PS194" s="1"/>
      <c r="PT194" s="1"/>
      <c r="PU194" s="1"/>
      <c r="PV194" s="1"/>
      <c r="PW194" s="1"/>
      <c r="PX194" s="1"/>
      <c r="PY194" s="1"/>
      <c r="PZ194" s="1"/>
      <c r="QA194" s="1"/>
      <c r="QB194" s="1"/>
      <c r="QC194" s="1"/>
      <c r="QD194" s="1"/>
      <c r="QE194" s="1"/>
      <c r="QF194" s="394"/>
      <c r="QG194" s="835"/>
      <c r="QH194" s="835"/>
      <c r="QI194" s="835"/>
      <c r="QJ194" s="835"/>
      <c r="QK194" s="835"/>
      <c r="QL194" s="835"/>
      <c r="QM194" s="835"/>
      <c r="QN194" s="835"/>
      <c r="QO194" s="835"/>
      <c r="QP194" s="835"/>
      <c r="QQ194" s="835"/>
      <c r="QR194" s="835"/>
      <c r="QS194" s="835"/>
      <c r="QT194" s="835"/>
      <c r="QU194" s="835"/>
      <c r="QV194" s="835"/>
      <c r="QW194" s="835"/>
      <c r="QX194" s="835"/>
      <c r="QY194" s="835"/>
      <c r="QZ194" s="835"/>
      <c r="RA194" s="394"/>
      <c r="RB194" s="1"/>
      <c r="RC194" s="1"/>
      <c r="RD194" s="1"/>
      <c r="RE194" s="1"/>
      <c r="RF194" s="1"/>
      <c r="RG194" s="1"/>
      <c r="RH194" s="1"/>
      <c r="RI194" s="1"/>
      <c r="RJ194" s="1"/>
      <c r="RK194" s="1"/>
      <c r="RL194" s="1"/>
      <c r="RM194" s="1"/>
      <c r="RN194" s="1"/>
      <c r="RO194" s="1"/>
      <c r="RP194" s="1"/>
      <c r="RQ194" s="1"/>
      <c r="RR194" s="1"/>
      <c r="RS194" s="1"/>
      <c r="RT194" s="1"/>
      <c r="RU194" s="1"/>
      <c r="RV194" s="394"/>
      <c r="RW194" s="1"/>
      <c r="RX194" s="1"/>
      <c r="RY194" s="1"/>
      <c r="RZ194" s="1"/>
      <c r="SA194" s="1"/>
      <c r="SB194" s="1"/>
      <c r="SC194" s="1"/>
      <c r="SD194" s="1"/>
      <c r="SE194" s="1"/>
      <c r="SF194" s="1"/>
      <c r="SG194" s="1"/>
      <c r="SH194" s="1"/>
      <c r="SI194" s="1"/>
      <c r="SJ194" s="1"/>
      <c r="SK194" s="1"/>
      <c r="SL194" s="1"/>
      <c r="SM194" s="1"/>
      <c r="SN194" s="1"/>
      <c r="SO194" s="1"/>
      <c r="SP194" s="1"/>
      <c r="SQ194" s="394"/>
      <c r="SR194" s="1"/>
      <c r="SS194" s="1"/>
      <c r="ST194" s="1"/>
      <c r="SU194" s="1"/>
      <c r="SV194" s="1"/>
      <c r="SW194" s="1"/>
      <c r="SX194" s="1"/>
      <c r="SY194" s="1"/>
      <c r="SZ194" s="1"/>
      <c r="TA194" s="1"/>
      <c r="TB194" s="1"/>
      <c r="TC194" s="1"/>
      <c r="TD194" s="1"/>
      <c r="TE194" s="1"/>
      <c r="TF194" s="1"/>
      <c r="TG194" s="1"/>
      <c r="TH194" s="1"/>
      <c r="TI194" s="1"/>
      <c r="TJ194" s="1"/>
      <c r="TK194" s="1"/>
      <c r="TL194" s="394"/>
      <c r="TM194" s="1"/>
      <c r="TN194" s="1"/>
      <c r="TO194" s="1"/>
      <c r="TP194" s="1"/>
      <c r="TQ194" s="394"/>
      <c r="TR194" s="1"/>
      <c r="TS194" s="1"/>
      <c r="TT194" s="1"/>
      <c r="TV194" s="394"/>
      <c r="UA194" s="394"/>
      <c r="UF194" s="394"/>
      <c r="UK194" s="394"/>
      <c r="UP194" s="394"/>
      <c r="UU194" s="394"/>
      <c r="UZ194" s="394"/>
      <c r="VE194" s="394"/>
      <c r="VJ194" s="394"/>
      <c r="VO194" s="394"/>
      <c r="VT194" s="394"/>
      <c r="VY194" s="394"/>
      <c r="WD194" s="394"/>
      <c r="WI194" s="394"/>
      <c r="XL194" s="3"/>
      <c r="XM194" s="394"/>
      <c r="ZA194" s="394"/>
      <c r="AAK194" s="394"/>
      <c r="AAW194" s="394"/>
      <c r="ABL194" s="913"/>
      <c r="ABT194" s="913"/>
      <c r="ACF194" s="913"/>
      <c r="ACZ194" s="913"/>
      <c r="ADO194" s="914"/>
      <c r="ADP194" s="914"/>
      <c r="ADQ194" s="913"/>
      <c r="ADR194" s="913"/>
      <c r="ADS194" s="913"/>
      <c r="ADT194" s="913"/>
      <c r="AEH194" s="914"/>
      <c r="AEI194" s="914"/>
      <c r="AEJ194" s="913"/>
      <c r="AEK194" s="913"/>
      <c r="AEL194" s="913"/>
      <c r="AEM194" s="913"/>
      <c r="AEN194" s="913"/>
      <c r="AEQ194" s="3"/>
      <c r="AER194" s="3"/>
      <c r="AFS194" s="873"/>
      <c r="AFT194" s="873"/>
      <c r="AFU194" s="872"/>
      <c r="AFV194" s="872"/>
      <c r="AFW194" s="872"/>
      <c r="AFX194" s="913"/>
      <c r="AGG194" s="914"/>
      <c r="AGH194" s="914"/>
      <c r="AGI194" s="914"/>
      <c r="AGJ194" s="914"/>
      <c r="AGK194" s="914"/>
      <c r="AGL194" s="914"/>
      <c r="AGM194" s="913"/>
      <c r="AHB194" s="913"/>
      <c r="AHN194" s="913"/>
      <c r="AHO194" s="914"/>
      <c r="AHP194" s="914"/>
      <c r="AHQ194" s="914"/>
      <c r="AHR194" s="1155"/>
      <c r="AHS194" s="1155"/>
      <c r="AHT194" s="1051"/>
      <c r="AHZ194" s="913"/>
      <c r="AIF194" s="913"/>
      <c r="AIJ194" s="464"/>
      <c r="AIK194" s="464"/>
      <c r="AIL194" s="913"/>
      <c r="AIQ194" s="913"/>
      <c r="AIS194" s="387"/>
      <c r="AIT194" s="387"/>
      <c r="AIU194" s="387"/>
      <c r="AJI194" s="913"/>
      <c r="AJK194" s="364"/>
      <c r="AJL194" s="364"/>
      <c r="AJM194" s="364"/>
      <c r="AKA194" s="913"/>
      <c r="AKC194" s="364"/>
      <c r="AKD194" s="364"/>
      <c r="AKE194" s="364"/>
      <c r="AKS194" s="913"/>
      <c r="AKX194" s="913"/>
      <c r="ALC194" s="913"/>
      <c r="ALH194" s="913"/>
      <c r="ALM194" s="913"/>
      <c r="ALR194" s="913"/>
      <c r="ALW194" s="913"/>
      <c r="AMB194" s="913"/>
      <c r="AMG194" s="913"/>
      <c r="AML194" s="913"/>
      <c r="AMS194" s="913"/>
      <c r="AMZ194" s="913"/>
      <c r="ANG194" s="913"/>
      <c r="ANV194" s="913"/>
      <c r="AOK194" s="913"/>
      <c r="API194" s="914"/>
      <c r="APJ194" s="914"/>
      <c r="APK194" s="914"/>
      <c r="APL194" s="914"/>
      <c r="APM194" s="914"/>
      <c r="APN194" s="914"/>
      <c r="APO194" s="913"/>
      <c r="APW194" s="913"/>
      <c r="AQE194" s="913"/>
      <c r="AQM194" s="913"/>
      <c r="AQU194" s="913"/>
      <c r="ARG194" s="913"/>
      <c r="ARS194" s="913"/>
      <c r="ASU194" s="913"/>
      <c r="ATW194" s="913"/>
      <c r="AUQ194" s="913"/>
      <c r="AVK194" s="913"/>
      <c r="AWE194" s="913"/>
      <c r="AWY194" s="913"/>
      <c r="AXF194" s="913"/>
      <c r="AXM194" s="913"/>
      <c r="AXT194" s="913"/>
    </row>
    <row r="195" spans="1:1021 1026:1320" s="2" customFormat="1" ht="14.25" x14ac:dyDescent="0.2">
      <c r="A195" s="1"/>
      <c r="B195"/>
      <c r="C195" s="975"/>
      <c r="D195" s="1"/>
      <c r="E195" s="1"/>
      <c r="F195" s="21"/>
      <c r="G195" s="21"/>
      <c r="H195" s="21"/>
      <c r="I195" s="1"/>
      <c r="J195" s="1"/>
      <c r="K195" s="21"/>
      <c r="L195" s="21"/>
      <c r="M195" s="21"/>
      <c r="N195" s="1"/>
      <c r="O195" s="1"/>
      <c r="P195" s="21"/>
      <c r="Q195" s="21"/>
      <c r="R195" s="21"/>
      <c r="S195" s="1"/>
      <c r="T195" s="1"/>
      <c r="U195" s="21"/>
      <c r="V195" s="21"/>
      <c r="W195" s="21"/>
      <c r="X195" s="1"/>
      <c r="Y195" s="1"/>
      <c r="Z195" s="21"/>
      <c r="AA195" s="21"/>
      <c r="AB195" s="21"/>
      <c r="AC195" s="1"/>
      <c r="AD195" s="1"/>
      <c r="AE195" s="21"/>
      <c r="AF195" s="21"/>
      <c r="AG195" s="21"/>
      <c r="AH195" s="1"/>
      <c r="AI195" s="1"/>
      <c r="AJ195" s="21"/>
      <c r="AK195" s="21"/>
      <c r="AL195" s="750"/>
      <c r="AM195" s="1"/>
      <c r="AN195" s="1"/>
      <c r="AO195" s="1"/>
      <c r="AP195" s="1"/>
      <c r="AQ195" s="1"/>
      <c r="AR195" s="297"/>
      <c r="AS195" s="1"/>
      <c r="AT195" s="1"/>
      <c r="AU195" s="1"/>
      <c r="AV195" s="1"/>
      <c r="AW195" s="1"/>
      <c r="AX195" s="297"/>
      <c r="AY195" s="1"/>
      <c r="AZ195" s="1"/>
      <c r="BA195" s="1"/>
      <c r="BB195" s="1"/>
      <c r="BC195" s="1"/>
      <c r="BD195" s="297"/>
      <c r="BE195" s="1"/>
      <c r="BF195" s="1"/>
      <c r="BG195" s="1"/>
      <c r="BH195" s="1"/>
      <c r="BI195" s="1"/>
      <c r="BJ195" s="297"/>
      <c r="BK195" s="1"/>
      <c r="BL195" s="1"/>
      <c r="BM195" s="1"/>
      <c r="BN195" s="1"/>
      <c r="BO195" s="1"/>
      <c r="BP195" s="297"/>
      <c r="BQ195" s="1"/>
      <c r="BR195" s="1"/>
      <c r="BS195" s="1"/>
      <c r="BT195" s="1"/>
      <c r="BU195" s="1"/>
      <c r="BV195" s="297"/>
      <c r="BW195" s="1"/>
      <c r="BX195" s="1"/>
      <c r="BY195" s="1"/>
      <c r="BZ195" s="1"/>
      <c r="CA195" s="298"/>
      <c r="CB195" s="394"/>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394"/>
      <c r="DC195" s="119"/>
      <c r="DD195" s="119"/>
      <c r="DE195" s="119"/>
      <c r="DF195" s="119"/>
      <c r="DG195" s="119"/>
      <c r="DH195" s="119"/>
      <c r="DI195" s="119"/>
      <c r="DJ195" s="119"/>
      <c r="DK195" s="119"/>
      <c r="DL195" s="119"/>
      <c r="DM195" s="119"/>
      <c r="DN195" s="119"/>
      <c r="DO195" s="119"/>
      <c r="DP195" s="119"/>
      <c r="DQ195" s="119"/>
      <c r="DR195" s="119"/>
      <c r="DS195" s="119"/>
      <c r="DT195" s="119"/>
      <c r="DU195" s="119"/>
      <c r="DV195" s="119"/>
      <c r="DW195" s="119"/>
      <c r="DX195" s="119"/>
      <c r="DY195" s="119"/>
      <c r="DZ195" s="119"/>
      <c r="EA195" s="119"/>
      <c r="EB195" s="136"/>
      <c r="EC195" s="119"/>
      <c r="ED195" s="119"/>
      <c r="EE195" s="119"/>
      <c r="EF195" s="119"/>
      <c r="EG195" s="119"/>
      <c r="EH195" s="119"/>
      <c r="EI195" s="119"/>
      <c r="EJ195" s="119"/>
      <c r="EK195" s="119"/>
      <c r="EL195" s="119"/>
      <c r="EM195" s="119"/>
      <c r="EN195" s="119"/>
      <c r="EO195" s="119"/>
      <c r="EP195" s="119"/>
      <c r="EQ195" s="119"/>
      <c r="ER195" s="119"/>
      <c r="ES195" s="119"/>
      <c r="ET195" s="119"/>
      <c r="EU195" s="119"/>
      <c r="EV195" s="119"/>
      <c r="EW195" s="119"/>
      <c r="EX195" s="119"/>
      <c r="EY195" s="119"/>
      <c r="EZ195" s="119"/>
      <c r="FA195" s="119"/>
      <c r="FB195" s="136"/>
      <c r="FC195" s="119"/>
      <c r="FD195" s="119"/>
      <c r="FE195" s="119"/>
      <c r="FF195" s="119"/>
      <c r="FG195" s="119"/>
      <c r="FH195" s="119"/>
      <c r="FI195" s="119"/>
      <c r="FJ195" s="119"/>
      <c r="FK195" s="119"/>
      <c r="FL195" s="119"/>
      <c r="FM195" s="119"/>
      <c r="FN195" s="119"/>
      <c r="FO195" s="119"/>
      <c r="FP195" s="119"/>
      <c r="FQ195" s="119"/>
      <c r="FR195" s="119"/>
      <c r="FS195" s="119"/>
      <c r="FT195" s="119"/>
      <c r="FU195" s="119"/>
      <c r="FV195" s="119"/>
      <c r="FW195" s="119"/>
      <c r="FX195" s="119"/>
      <c r="FY195" s="119"/>
      <c r="FZ195" s="119"/>
      <c r="GA195" s="119"/>
      <c r="GB195" s="136"/>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394"/>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394"/>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394"/>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394"/>
      <c r="JZ195" s="1"/>
      <c r="KA195" s="1"/>
      <c r="KB195" s="1"/>
      <c r="KC195" s="1"/>
      <c r="KD195" s="1"/>
      <c r="KE195" s="1"/>
      <c r="KF195" s="1"/>
      <c r="KG195" s="1"/>
      <c r="KH195" s="1"/>
      <c r="KI195" s="1"/>
      <c r="KJ195" s="1"/>
      <c r="KK195" s="1"/>
      <c r="KL195" s="1"/>
      <c r="KM195" s="1"/>
      <c r="KN195" s="1"/>
      <c r="KO195" s="1"/>
      <c r="KP195" s="1"/>
      <c r="KQ195" s="1"/>
      <c r="KR195" s="1"/>
      <c r="KS195" s="914"/>
      <c r="KT195" s="914"/>
      <c r="KU195" s="914"/>
      <c r="KV195" s="914"/>
      <c r="KW195" s="914"/>
      <c r="KX195" s="913"/>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394"/>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914"/>
      <c r="PM195" s="914"/>
      <c r="PN195" s="914"/>
      <c r="PO195" s="914"/>
      <c r="PP195" s="914"/>
      <c r="PQ195" s="913"/>
      <c r="PR195" s="1"/>
      <c r="PS195" s="1"/>
      <c r="PT195" s="1"/>
      <c r="PU195" s="1"/>
      <c r="PV195" s="1"/>
      <c r="PW195" s="1"/>
      <c r="PX195" s="1"/>
      <c r="PY195" s="1"/>
      <c r="PZ195" s="1"/>
      <c r="QA195" s="1"/>
      <c r="QB195" s="1"/>
      <c r="QC195" s="1"/>
      <c r="QD195" s="1"/>
      <c r="QE195" s="1"/>
      <c r="QF195" s="394"/>
      <c r="QG195" s="835"/>
      <c r="QH195" s="835"/>
      <c r="QI195" s="835"/>
      <c r="QJ195" s="835"/>
      <c r="QK195" s="835"/>
      <c r="QL195" s="835"/>
      <c r="QM195" s="835"/>
      <c r="QN195" s="835"/>
      <c r="QO195" s="835"/>
      <c r="QP195" s="835"/>
      <c r="QQ195" s="835"/>
      <c r="QR195" s="835"/>
      <c r="QS195" s="835"/>
      <c r="QT195" s="835"/>
      <c r="QU195" s="835"/>
      <c r="QV195" s="835"/>
      <c r="QW195" s="835"/>
      <c r="QX195" s="835"/>
      <c r="QY195" s="835"/>
      <c r="QZ195" s="835"/>
      <c r="RA195" s="394"/>
      <c r="RB195" s="1"/>
      <c r="RC195" s="1"/>
      <c r="RD195" s="1"/>
      <c r="RE195" s="1"/>
      <c r="RF195" s="1"/>
      <c r="RG195" s="1"/>
      <c r="RH195" s="1"/>
      <c r="RI195" s="1"/>
      <c r="RJ195" s="1"/>
      <c r="RK195" s="1"/>
      <c r="RL195" s="1"/>
      <c r="RM195" s="1"/>
      <c r="RN195" s="1"/>
      <c r="RO195" s="1"/>
      <c r="RP195" s="1"/>
      <c r="RQ195" s="1"/>
      <c r="RR195" s="1"/>
      <c r="RS195" s="1"/>
      <c r="RT195" s="1"/>
      <c r="RU195" s="1"/>
      <c r="RV195" s="394"/>
      <c r="RW195" s="1"/>
      <c r="RX195" s="1"/>
      <c r="RY195" s="1"/>
      <c r="RZ195" s="1"/>
      <c r="SA195" s="1"/>
      <c r="SB195" s="1"/>
      <c r="SC195" s="1"/>
      <c r="SD195" s="1"/>
      <c r="SE195" s="1"/>
      <c r="SF195" s="1"/>
      <c r="SG195" s="1"/>
      <c r="SH195" s="1"/>
      <c r="SI195" s="1"/>
      <c r="SJ195" s="1"/>
      <c r="SK195" s="1"/>
      <c r="SL195" s="1"/>
      <c r="SM195" s="1"/>
      <c r="SN195" s="1"/>
      <c r="SO195" s="1"/>
      <c r="SP195" s="1"/>
      <c r="SQ195" s="394"/>
      <c r="SR195" s="1"/>
      <c r="SS195" s="1"/>
      <c r="ST195" s="1"/>
      <c r="SU195" s="1"/>
      <c r="SV195" s="1"/>
      <c r="SW195" s="1"/>
      <c r="SX195" s="1"/>
      <c r="SY195" s="1"/>
      <c r="SZ195" s="1"/>
      <c r="TA195" s="1"/>
      <c r="TB195" s="1"/>
      <c r="TC195" s="1"/>
      <c r="TD195" s="1"/>
      <c r="TE195" s="1"/>
      <c r="TF195" s="1"/>
      <c r="TG195" s="1"/>
      <c r="TH195" s="1"/>
      <c r="TI195" s="1"/>
      <c r="TJ195" s="1"/>
      <c r="TK195" s="1"/>
      <c r="TL195" s="394"/>
      <c r="TM195" s="1"/>
      <c r="TN195" s="1"/>
      <c r="TO195" s="1"/>
      <c r="TP195" s="1"/>
      <c r="TQ195" s="394"/>
      <c r="TR195" s="1"/>
      <c r="TS195" s="1"/>
      <c r="TT195" s="1"/>
      <c r="TV195" s="394"/>
      <c r="UA195" s="394"/>
      <c r="UF195" s="394"/>
      <c r="UK195" s="394"/>
      <c r="UP195" s="394"/>
      <c r="UU195" s="394"/>
      <c r="UZ195" s="394"/>
      <c r="VE195" s="394"/>
      <c r="VJ195" s="394"/>
      <c r="VO195" s="394"/>
      <c r="VT195" s="394"/>
      <c r="VY195" s="394"/>
      <c r="WD195" s="394"/>
      <c r="WI195" s="394"/>
      <c r="XL195" s="3"/>
      <c r="XM195" s="394"/>
      <c r="ZA195" s="394"/>
      <c r="AAK195" s="394"/>
      <c r="AAW195" s="394"/>
      <c r="ABL195" s="913"/>
      <c r="ABT195" s="913"/>
      <c r="ACF195" s="913"/>
      <c r="ACZ195" s="913"/>
      <c r="ADO195" s="914"/>
      <c r="ADP195" s="914"/>
      <c r="ADQ195" s="913"/>
      <c r="ADR195" s="913"/>
      <c r="ADS195" s="913"/>
      <c r="ADT195" s="913"/>
      <c r="AEH195" s="914"/>
      <c r="AEI195" s="914"/>
      <c r="AEJ195" s="913"/>
      <c r="AEK195" s="913"/>
      <c r="AEL195" s="913"/>
      <c r="AEM195" s="913"/>
      <c r="AEN195" s="913"/>
      <c r="AEQ195" s="3"/>
      <c r="AER195" s="3"/>
      <c r="AFS195" s="873"/>
      <c r="AFT195" s="873"/>
      <c r="AFU195" s="872"/>
      <c r="AFV195" s="872"/>
      <c r="AFW195" s="872"/>
      <c r="AFX195" s="913"/>
      <c r="AGG195" s="914"/>
      <c r="AGH195" s="914"/>
      <c r="AGI195" s="914"/>
      <c r="AGJ195" s="914"/>
      <c r="AGK195" s="914"/>
      <c r="AGL195" s="914"/>
      <c r="AGM195" s="913"/>
      <c r="AHB195" s="913"/>
      <c r="AHN195" s="913"/>
      <c r="AHO195" s="914"/>
      <c r="AHP195" s="914"/>
      <c r="AHQ195" s="914"/>
      <c r="AHR195" s="1155"/>
      <c r="AHS195" s="1155"/>
      <c r="AHT195" s="1051"/>
      <c r="AHZ195" s="913"/>
      <c r="AIF195" s="913"/>
      <c r="AIJ195" s="464"/>
      <c r="AIK195" s="464"/>
      <c r="AIL195" s="913"/>
      <c r="AIQ195" s="913"/>
      <c r="AIS195" s="387"/>
      <c r="AIT195" s="387"/>
      <c r="AIU195" s="387"/>
      <c r="AJI195" s="913"/>
      <c r="AJK195" s="364"/>
      <c r="AJL195" s="364"/>
      <c r="AJM195" s="364"/>
      <c r="AKA195" s="913"/>
      <c r="AKC195" s="364"/>
      <c r="AKD195" s="364"/>
      <c r="AKE195" s="364"/>
      <c r="AKS195" s="913"/>
      <c r="AKX195" s="913"/>
      <c r="ALC195" s="913"/>
      <c r="ALH195" s="913"/>
      <c r="ALM195" s="913"/>
      <c r="ALR195" s="913"/>
      <c r="ALW195" s="913"/>
      <c r="AMB195" s="913"/>
      <c r="AMG195" s="913"/>
      <c r="AML195" s="913"/>
      <c r="AMS195" s="913"/>
      <c r="AMZ195" s="913"/>
      <c r="ANG195" s="913"/>
      <c r="ANV195" s="913"/>
      <c r="AOK195" s="913"/>
      <c r="API195" s="914"/>
      <c r="APJ195" s="914"/>
      <c r="APK195" s="914"/>
      <c r="APL195" s="914"/>
      <c r="APM195" s="914"/>
      <c r="APN195" s="914"/>
      <c r="APO195" s="913"/>
      <c r="APW195" s="913"/>
      <c r="AQE195" s="913"/>
      <c r="AQM195" s="913"/>
      <c r="AQU195" s="913"/>
      <c r="ARG195" s="913"/>
      <c r="ARS195" s="913"/>
      <c r="ASU195" s="913"/>
      <c r="ATW195" s="913"/>
      <c r="AUQ195" s="913"/>
      <c r="AVK195" s="913"/>
      <c r="AWE195" s="913"/>
      <c r="AWY195" s="913"/>
      <c r="AXF195" s="913"/>
      <c r="AXM195" s="913"/>
      <c r="AXT195" s="913"/>
    </row>
    <row r="196" spans="1:1021 1026:1320" s="2" customFormat="1" ht="14.25" x14ac:dyDescent="0.2">
      <c r="A196" s="1"/>
      <c r="B196"/>
      <c r="C196" s="975"/>
      <c r="D196" s="1"/>
      <c r="E196" s="1"/>
      <c r="F196" s="21"/>
      <c r="G196" s="21"/>
      <c r="H196" s="21"/>
      <c r="I196" s="1"/>
      <c r="J196" s="1"/>
      <c r="K196" s="21"/>
      <c r="L196" s="21"/>
      <c r="M196" s="21"/>
      <c r="N196" s="1"/>
      <c r="O196" s="1"/>
      <c r="P196" s="21"/>
      <c r="Q196" s="21"/>
      <c r="R196" s="21"/>
      <c r="S196" s="1"/>
      <c r="T196" s="1"/>
      <c r="U196" s="21"/>
      <c r="V196" s="21"/>
      <c r="W196" s="21"/>
      <c r="X196" s="1"/>
      <c r="Y196" s="1"/>
      <c r="Z196" s="21"/>
      <c r="AA196" s="21"/>
      <c r="AB196" s="21"/>
      <c r="AC196" s="1"/>
      <c r="AD196" s="1"/>
      <c r="AE196" s="21"/>
      <c r="AF196" s="21"/>
      <c r="AG196" s="21"/>
      <c r="AH196" s="1"/>
      <c r="AI196" s="1"/>
      <c r="AJ196" s="21"/>
      <c r="AK196" s="21"/>
      <c r="AL196" s="750"/>
      <c r="AM196" s="1"/>
      <c r="AN196" s="1"/>
      <c r="AO196" s="1"/>
      <c r="AP196" s="1"/>
      <c r="AQ196" s="1"/>
      <c r="AR196" s="297"/>
      <c r="AS196" s="1"/>
      <c r="AT196" s="1"/>
      <c r="AU196" s="1"/>
      <c r="AV196" s="1"/>
      <c r="AW196" s="1"/>
      <c r="AX196" s="297"/>
      <c r="AY196" s="1"/>
      <c r="AZ196" s="1"/>
      <c r="BA196" s="1"/>
      <c r="BB196" s="1"/>
      <c r="BC196" s="1"/>
      <c r="BD196" s="297"/>
      <c r="BE196" s="1"/>
      <c r="BF196" s="1"/>
      <c r="BG196" s="1"/>
      <c r="BH196" s="1"/>
      <c r="BI196" s="1"/>
      <c r="BJ196" s="297"/>
      <c r="BK196" s="1"/>
      <c r="BL196" s="1"/>
      <c r="BM196" s="1"/>
      <c r="BN196" s="1"/>
      <c r="BO196" s="1"/>
      <c r="BP196" s="297"/>
      <c r="BQ196" s="1"/>
      <c r="BR196" s="1"/>
      <c r="BS196" s="1"/>
      <c r="BT196" s="1"/>
      <c r="BU196" s="1"/>
      <c r="BV196" s="297"/>
      <c r="BW196" s="1"/>
      <c r="BX196" s="1"/>
      <c r="BY196" s="1"/>
      <c r="BZ196" s="1"/>
      <c r="CA196" s="298"/>
      <c r="CB196" s="394"/>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394"/>
      <c r="DC196" s="119"/>
      <c r="DD196" s="119"/>
      <c r="DE196" s="119"/>
      <c r="DF196" s="119"/>
      <c r="DG196" s="119"/>
      <c r="DH196" s="119"/>
      <c r="DI196" s="119"/>
      <c r="DJ196" s="119"/>
      <c r="DK196" s="119"/>
      <c r="DL196" s="119"/>
      <c r="DM196" s="119"/>
      <c r="DN196" s="119"/>
      <c r="DO196" s="119"/>
      <c r="DP196" s="119"/>
      <c r="DQ196" s="119"/>
      <c r="DR196" s="119"/>
      <c r="DS196" s="119"/>
      <c r="DT196" s="119"/>
      <c r="DU196" s="119"/>
      <c r="DV196" s="119"/>
      <c r="DW196" s="119"/>
      <c r="DX196" s="119"/>
      <c r="DY196" s="119"/>
      <c r="DZ196" s="119"/>
      <c r="EA196" s="119"/>
      <c r="EB196" s="136"/>
      <c r="EC196" s="119"/>
      <c r="ED196" s="119"/>
      <c r="EE196" s="119"/>
      <c r="EF196" s="119"/>
      <c r="EG196" s="119"/>
      <c r="EH196" s="119"/>
      <c r="EI196" s="119"/>
      <c r="EJ196" s="119"/>
      <c r="EK196" s="119"/>
      <c r="EL196" s="119"/>
      <c r="EM196" s="119"/>
      <c r="EN196" s="119"/>
      <c r="EO196" s="119"/>
      <c r="EP196" s="119"/>
      <c r="EQ196" s="119"/>
      <c r="ER196" s="119"/>
      <c r="ES196" s="119"/>
      <c r="ET196" s="119"/>
      <c r="EU196" s="119"/>
      <c r="EV196" s="119"/>
      <c r="EW196" s="119"/>
      <c r="EX196" s="119"/>
      <c r="EY196" s="119"/>
      <c r="EZ196" s="119"/>
      <c r="FA196" s="119"/>
      <c r="FB196" s="136"/>
      <c r="FC196" s="119"/>
      <c r="FD196" s="119"/>
      <c r="FE196" s="119"/>
      <c r="FF196" s="119"/>
      <c r="FG196" s="119"/>
      <c r="FH196" s="119"/>
      <c r="FI196" s="119"/>
      <c r="FJ196" s="119"/>
      <c r="FK196" s="119"/>
      <c r="FL196" s="119"/>
      <c r="FM196" s="119"/>
      <c r="FN196" s="119"/>
      <c r="FO196" s="119"/>
      <c r="FP196" s="119"/>
      <c r="FQ196" s="119"/>
      <c r="FR196" s="119"/>
      <c r="FS196" s="119"/>
      <c r="FT196" s="119"/>
      <c r="FU196" s="119"/>
      <c r="FV196" s="119"/>
      <c r="FW196" s="119"/>
      <c r="FX196" s="119"/>
      <c r="FY196" s="119"/>
      <c r="FZ196" s="119"/>
      <c r="GA196" s="119"/>
      <c r="GB196" s="136"/>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394"/>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394"/>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394"/>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394"/>
      <c r="JZ196" s="1"/>
      <c r="KA196" s="1"/>
      <c r="KB196" s="1"/>
      <c r="KC196" s="1"/>
      <c r="KD196" s="1"/>
      <c r="KE196" s="1"/>
      <c r="KF196" s="1"/>
      <c r="KG196" s="1"/>
      <c r="KH196" s="1"/>
      <c r="KI196" s="1"/>
      <c r="KJ196" s="1"/>
      <c r="KK196" s="1"/>
      <c r="KL196" s="1"/>
      <c r="KM196" s="1"/>
      <c r="KN196" s="1"/>
      <c r="KO196" s="1"/>
      <c r="KP196" s="1"/>
      <c r="KQ196" s="1"/>
      <c r="KR196" s="1"/>
      <c r="KS196" s="914"/>
      <c r="KT196" s="914"/>
      <c r="KU196" s="914"/>
      <c r="KV196" s="914"/>
      <c r="KW196" s="914"/>
      <c r="KX196" s="913"/>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394"/>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914"/>
      <c r="PM196" s="914"/>
      <c r="PN196" s="914"/>
      <c r="PO196" s="914"/>
      <c r="PP196" s="914"/>
      <c r="PQ196" s="913"/>
      <c r="PR196" s="1"/>
      <c r="PS196" s="1"/>
      <c r="PT196" s="1"/>
      <c r="PU196" s="1"/>
      <c r="PV196" s="1"/>
      <c r="PW196" s="1"/>
      <c r="PX196" s="1"/>
      <c r="PY196" s="1"/>
      <c r="PZ196" s="1"/>
      <c r="QA196" s="1"/>
      <c r="QB196" s="1"/>
      <c r="QC196" s="1"/>
      <c r="QD196" s="1"/>
      <c r="QE196" s="1"/>
      <c r="QF196" s="394"/>
      <c r="QG196" s="835"/>
      <c r="QH196" s="835"/>
      <c r="QI196" s="835"/>
      <c r="QJ196" s="835"/>
      <c r="QK196" s="835"/>
      <c r="QL196" s="835"/>
      <c r="QM196" s="835"/>
      <c r="QN196" s="835"/>
      <c r="QO196" s="835"/>
      <c r="QP196" s="835"/>
      <c r="QQ196" s="835"/>
      <c r="QR196" s="835"/>
      <c r="QS196" s="835"/>
      <c r="QT196" s="835"/>
      <c r="QU196" s="835"/>
      <c r="QV196" s="835"/>
      <c r="QW196" s="835"/>
      <c r="QX196" s="835"/>
      <c r="QY196" s="835"/>
      <c r="QZ196" s="835"/>
      <c r="RA196" s="394"/>
      <c r="RB196" s="1"/>
      <c r="RC196" s="1"/>
      <c r="RD196" s="1"/>
      <c r="RE196" s="1"/>
      <c r="RF196" s="1"/>
      <c r="RG196" s="1"/>
      <c r="RH196" s="1"/>
      <c r="RI196" s="1"/>
      <c r="RJ196" s="1"/>
      <c r="RK196" s="1"/>
      <c r="RL196" s="1"/>
      <c r="RM196" s="1"/>
      <c r="RN196" s="1"/>
      <c r="RO196" s="1"/>
      <c r="RP196" s="1"/>
      <c r="RQ196" s="1"/>
      <c r="RR196" s="1"/>
      <c r="RS196" s="1"/>
      <c r="RT196" s="1"/>
      <c r="RU196" s="1"/>
      <c r="RV196" s="394"/>
      <c r="RW196" s="1"/>
      <c r="RX196" s="1"/>
      <c r="RY196" s="1"/>
      <c r="RZ196" s="1"/>
      <c r="SA196" s="1"/>
      <c r="SB196" s="1"/>
      <c r="SC196" s="1"/>
      <c r="SD196" s="1"/>
      <c r="SE196" s="1"/>
      <c r="SF196" s="1"/>
      <c r="SG196" s="1"/>
      <c r="SH196" s="1"/>
      <c r="SI196" s="1"/>
      <c r="SJ196" s="1"/>
      <c r="SK196" s="1"/>
      <c r="SL196" s="1"/>
      <c r="SM196" s="1"/>
      <c r="SN196" s="1"/>
      <c r="SO196" s="1"/>
      <c r="SP196" s="1"/>
      <c r="SQ196" s="394"/>
      <c r="SR196" s="1"/>
      <c r="SS196" s="1"/>
      <c r="ST196" s="1"/>
      <c r="SU196" s="1"/>
      <c r="SV196" s="1"/>
      <c r="SW196" s="1"/>
      <c r="SX196" s="1"/>
      <c r="SY196" s="1"/>
      <c r="SZ196" s="1"/>
      <c r="TA196" s="1"/>
      <c r="TB196" s="1"/>
      <c r="TC196" s="1"/>
      <c r="TD196" s="1"/>
      <c r="TE196" s="1"/>
      <c r="TF196" s="1"/>
      <c r="TG196" s="1"/>
      <c r="TH196" s="1"/>
      <c r="TI196" s="1"/>
      <c r="TJ196" s="1"/>
      <c r="TK196" s="1"/>
      <c r="TL196" s="394"/>
      <c r="TM196" s="1"/>
      <c r="TN196" s="1"/>
      <c r="TO196" s="1"/>
      <c r="TP196" s="1"/>
      <c r="TQ196" s="394"/>
      <c r="TR196" s="1"/>
      <c r="TS196" s="1"/>
      <c r="TT196" s="1"/>
      <c r="TV196" s="394"/>
      <c r="UA196" s="394"/>
      <c r="UF196" s="394"/>
      <c r="UK196" s="394"/>
      <c r="UP196" s="394"/>
      <c r="UU196" s="394"/>
      <c r="UZ196" s="394"/>
      <c r="VE196" s="394"/>
      <c r="VJ196" s="394"/>
      <c r="VO196" s="394"/>
      <c r="VT196" s="394"/>
      <c r="VY196" s="394"/>
      <c r="WD196" s="394"/>
      <c r="WI196" s="394"/>
      <c r="XL196" s="3"/>
      <c r="XM196" s="394"/>
      <c r="ZA196" s="394"/>
      <c r="AAK196" s="394"/>
      <c r="AAW196" s="394"/>
      <c r="ABL196" s="913"/>
      <c r="ABT196" s="913"/>
      <c r="ACF196" s="913"/>
      <c r="ACZ196" s="913"/>
      <c r="ADO196" s="914"/>
      <c r="ADP196" s="914"/>
      <c r="ADQ196" s="913"/>
      <c r="ADR196" s="913"/>
      <c r="ADS196" s="913"/>
      <c r="ADT196" s="913"/>
      <c r="AEH196" s="914"/>
      <c r="AEI196" s="914"/>
      <c r="AEJ196" s="913"/>
      <c r="AEK196" s="913"/>
      <c r="AEL196" s="913"/>
      <c r="AEM196" s="913"/>
      <c r="AEN196" s="913"/>
      <c r="AEQ196" s="3"/>
      <c r="AER196" s="3"/>
      <c r="AFS196" s="873"/>
      <c r="AFT196" s="873"/>
      <c r="AFU196" s="872"/>
      <c r="AFV196" s="872"/>
      <c r="AFW196" s="872"/>
      <c r="AFX196" s="913"/>
      <c r="AGG196" s="914"/>
      <c r="AGH196" s="914"/>
      <c r="AGI196" s="914"/>
      <c r="AGJ196" s="914"/>
      <c r="AGK196" s="914"/>
      <c r="AGL196" s="914"/>
      <c r="AGM196" s="913"/>
      <c r="AHB196" s="913"/>
      <c r="AHN196" s="913"/>
      <c r="AHO196" s="914"/>
      <c r="AHP196" s="914"/>
      <c r="AHQ196" s="914"/>
      <c r="AHR196" s="1155"/>
      <c r="AHS196" s="1155"/>
      <c r="AHT196" s="1051"/>
      <c r="AHZ196" s="913"/>
      <c r="AIF196" s="913"/>
      <c r="AIJ196" s="464"/>
      <c r="AIK196" s="464"/>
      <c r="AIL196" s="913"/>
      <c r="AIQ196" s="913"/>
      <c r="AIS196" s="387"/>
      <c r="AIT196" s="387"/>
      <c r="AIU196" s="387"/>
      <c r="AJI196" s="913"/>
      <c r="AJK196" s="364"/>
      <c r="AJL196" s="364"/>
      <c r="AJM196" s="364"/>
      <c r="AKA196" s="913"/>
      <c r="AKC196" s="364"/>
      <c r="AKD196" s="364"/>
      <c r="AKE196" s="364"/>
      <c r="AKS196" s="913"/>
      <c r="AKX196" s="913"/>
      <c r="ALC196" s="913"/>
      <c r="ALH196" s="913"/>
      <c r="ALM196" s="913"/>
      <c r="ALR196" s="913"/>
      <c r="ALW196" s="913"/>
      <c r="AMB196" s="913"/>
      <c r="AMG196" s="913"/>
      <c r="AML196" s="913"/>
      <c r="AMS196" s="913"/>
      <c r="AMZ196" s="913"/>
      <c r="ANG196" s="913"/>
      <c r="ANV196" s="913"/>
      <c r="AOK196" s="913"/>
      <c r="API196" s="914"/>
      <c r="APJ196" s="914"/>
      <c r="APK196" s="914"/>
      <c r="APL196" s="914"/>
      <c r="APM196" s="914"/>
      <c r="APN196" s="914"/>
      <c r="APO196" s="913"/>
      <c r="APW196" s="913"/>
      <c r="AQE196" s="913"/>
      <c r="AQM196" s="913"/>
      <c r="AQU196" s="913"/>
      <c r="ARG196" s="913"/>
      <c r="ARS196" s="913"/>
      <c r="ASU196" s="913"/>
      <c r="ATW196" s="913"/>
      <c r="AUQ196" s="913"/>
      <c r="AVK196" s="913"/>
      <c r="AWE196" s="913"/>
      <c r="AWY196" s="913"/>
      <c r="AXF196" s="913"/>
      <c r="AXM196" s="913"/>
      <c r="AXT196" s="913"/>
    </row>
    <row r="197" spans="1:1021 1026:1320" s="2" customFormat="1" ht="14.25" x14ac:dyDescent="0.2">
      <c r="A197" s="1"/>
      <c r="B197"/>
      <c r="C197" s="975"/>
      <c r="D197" s="1"/>
      <c r="E197" s="1"/>
      <c r="F197" s="21"/>
      <c r="G197" s="21"/>
      <c r="H197" s="21"/>
      <c r="I197" s="1"/>
      <c r="J197" s="1"/>
      <c r="K197" s="21"/>
      <c r="L197" s="21"/>
      <c r="M197" s="21"/>
      <c r="N197" s="1"/>
      <c r="O197" s="1"/>
      <c r="P197" s="21"/>
      <c r="Q197" s="21"/>
      <c r="R197" s="21"/>
      <c r="S197" s="1"/>
      <c r="T197" s="1"/>
      <c r="U197" s="21"/>
      <c r="V197" s="21"/>
      <c r="W197" s="21"/>
      <c r="X197" s="1"/>
      <c r="Y197" s="1"/>
      <c r="Z197" s="21"/>
      <c r="AA197" s="21"/>
      <c r="AB197" s="21"/>
      <c r="AC197" s="1"/>
      <c r="AD197" s="1"/>
      <c r="AE197" s="21"/>
      <c r="AF197" s="21"/>
      <c r="AG197" s="21"/>
      <c r="AH197" s="1"/>
      <c r="AI197" s="1"/>
      <c r="AJ197" s="21"/>
      <c r="AK197" s="21"/>
      <c r="AL197" s="750"/>
      <c r="AM197" s="1"/>
      <c r="AN197" s="1"/>
      <c r="AO197" s="1"/>
      <c r="AP197" s="1"/>
      <c r="AQ197" s="1"/>
      <c r="AR197" s="297"/>
      <c r="AS197" s="1"/>
      <c r="AT197" s="1"/>
      <c r="AU197" s="1"/>
      <c r="AV197" s="1"/>
      <c r="AW197" s="1"/>
      <c r="AX197" s="297"/>
      <c r="AY197" s="1"/>
      <c r="AZ197" s="1"/>
      <c r="BA197" s="1"/>
      <c r="BB197" s="1"/>
      <c r="BC197" s="1"/>
      <c r="BD197" s="297"/>
      <c r="BE197" s="1"/>
      <c r="BF197" s="1"/>
      <c r="BG197" s="1"/>
      <c r="BH197" s="1"/>
      <c r="BI197" s="1"/>
      <c r="BJ197" s="297"/>
      <c r="BK197" s="1"/>
      <c r="BL197" s="1"/>
      <c r="BM197" s="1"/>
      <c r="BN197" s="1"/>
      <c r="BO197" s="1"/>
      <c r="BP197" s="297"/>
      <c r="BQ197" s="1"/>
      <c r="BR197" s="1"/>
      <c r="BS197" s="1"/>
      <c r="BT197" s="1"/>
      <c r="BU197" s="1"/>
      <c r="BV197" s="297"/>
      <c r="BW197" s="1"/>
      <c r="BX197" s="1"/>
      <c r="BY197" s="1"/>
      <c r="BZ197" s="1"/>
      <c r="CA197" s="298"/>
      <c r="CB197" s="394"/>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394"/>
      <c r="DC197" s="119"/>
      <c r="DD197" s="119"/>
      <c r="DE197" s="119"/>
      <c r="DF197" s="119"/>
      <c r="DG197" s="119"/>
      <c r="DH197" s="119"/>
      <c r="DI197" s="119"/>
      <c r="DJ197" s="119"/>
      <c r="DK197" s="119"/>
      <c r="DL197" s="119"/>
      <c r="DM197" s="119"/>
      <c r="DN197" s="119"/>
      <c r="DO197" s="119"/>
      <c r="DP197" s="119"/>
      <c r="DQ197" s="119"/>
      <c r="DR197" s="119"/>
      <c r="DS197" s="119"/>
      <c r="DT197" s="119"/>
      <c r="DU197" s="119"/>
      <c r="DV197" s="119"/>
      <c r="DW197" s="119"/>
      <c r="DX197" s="119"/>
      <c r="DY197" s="119"/>
      <c r="DZ197" s="119"/>
      <c r="EA197" s="119"/>
      <c r="EB197" s="136"/>
      <c r="EC197" s="119"/>
      <c r="ED197" s="119"/>
      <c r="EE197" s="119"/>
      <c r="EF197" s="119"/>
      <c r="EG197" s="119"/>
      <c r="EH197" s="119"/>
      <c r="EI197" s="119"/>
      <c r="EJ197" s="119"/>
      <c r="EK197" s="119"/>
      <c r="EL197" s="119"/>
      <c r="EM197" s="119"/>
      <c r="EN197" s="119"/>
      <c r="EO197" s="119"/>
      <c r="EP197" s="119"/>
      <c r="EQ197" s="119"/>
      <c r="ER197" s="119"/>
      <c r="ES197" s="119"/>
      <c r="ET197" s="119"/>
      <c r="EU197" s="119"/>
      <c r="EV197" s="119"/>
      <c r="EW197" s="119"/>
      <c r="EX197" s="119"/>
      <c r="EY197" s="119"/>
      <c r="EZ197" s="119"/>
      <c r="FA197" s="119"/>
      <c r="FB197" s="136"/>
      <c r="FC197" s="119"/>
      <c r="FD197" s="119"/>
      <c r="FE197" s="119"/>
      <c r="FF197" s="119"/>
      <c r="FG197" s="119"/>
      <c r="FH197" s="119"/>
      <c r="FI197" s="119"/>
      <c r="FJ197" s="119"/>
      <c r="FK197" s="119"/>
      <c r="FL197" s="119"/>
      <c r="FM197" s="119"/>
      <c r="FN197" s="119"/>
      <c r="FO197" s="119"/>
      <c r="FP197" s="119"/>
      <c r="FQ197" s="119"/>
      <c r="FR197" s="119"/>
      <c r="FS197" s="119"/>
      <c r="FT197" s="119"/>
      <c r="FU197" s="119"/>
      <c r="FV197" s="119"/>
      <c r="FW197" s="119"/>
      <c r="FX197" s="119"/>
      <c r="FY197" s="119"/>
      <c r="FZ197" s="119"/>
      <c r="GA197" s="119"/>
      <c r="GB197" s="136"/>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394"/>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394"/>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394"/>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394"/>
      <c r="JZ197" s="1"/>
      <c r="KA197" s="1"/>
      <c r="KB197" s="1"/>
      <c r="KC197" s="1"/>
      <c r="KD197" s="1"/>
      <c r="KE197" s="1"/>
      <c r="KF197" s="1"/>
      <c r="KG197" s="1"/>
      <c r="KH197" s="1"/>
      <c r="KI197" s="1"/>
      <c r="KJ197" s="1"/>
      <c r="KK197" s="1"/>
      <c r="KL197" s="1"/>
      <c r="KM197" s="1"/>
      <c r="KN197" s="1"/>
      <c r="KO197" s="1"/>
      <c r="KP197" s="1"/>
      <c r="KQ197" s="1"/>
      <c r="KR197" s="1"/>
      <c r="KS197" s="914"/>
      <c r="KT197" s="914"/>
      <c r="KU197" s="914"/>
      <c r="KV197" s="914"/>
      <c r="KW197" s="914"/>
      <c r="KX197" s="913"/>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394"/>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914"/>
      <c r="PM197" s="914"/>
      <c r="PN197" s="914"/>
      <c r="PO197" s="914"/>
      <c r="PP197" s="914"/>
      <c r="PQ197" s="913"/>
      <c r="PR197" s="1"/>
      <c r="PS197" s="1"/>
      <c r="PT197" s="1"/>
      <c r="PU197" s="1"/>
      <c r="PV197" s="1"/>
      <c r="PW197" s="1"/>
      <c r="PX197" s="1"/>
      <c r="PY197" s="1"/>
      <c r="PZ197" s="1"/>
      <c r="QA197" s="1"/>
      <c r="QB197" s="1"/>
      <c r="QC197" s="1"/>
      <c r="QD197" s="1"/>
      <c r="QE197" s="1"/>
      <c r="QF197" s="394"/>
      <c r="QG197" s="835"/>
      <c r="QH197" s="835"/>
      <c r="QI197" s="835"/>
      <c r="QJ197" s="835"/>
      <c r="QK197" s="835"/>
      <c r="QL197" s="835"/>
      <c r="QM197" s="835"/>
      <c r="QN197" s="835"/>
      <c r="QO197" s="835"/>
      <c r="QP197" s="835"/>
      <c r="QQ197" s="835"/>
      <c r="QR197" s="835"/>
      <c r="QS197" s="835"/>
      <c r="QT197" s="835"/>
      <c r="QU197" s="835"/>
      <c r="QV197" s="835"/>
      <c r="QW197" s="835"/>
      <c r="QX197" s="835"/>
      <c r="QY197" s="835"/>
      <c r="QZ197" s="835"/>
      <c r="RA197" s="394"/>
      <c r="RB197" s="1"/>
      <c r="RC197" s="1"/>
      <c r="RD197" s="1"/>
      <c r="RE197" s="1"/>
      <c r="RF197" s="1"/>
      <c r="RG197" s="1"/>
      <c r="RH197" s="1"/>
      <c r="RI197" s="1"/>
      <c r="RJ197" s="1"/>
      <c r="RK197" s="1"/>
      <c r="RL197" s="1"/>
      <c r="RM197" s="1"/>
      <c r="RN197" s="1"/>
      <c r="RO197" s="1"/>
      <c r="RP197" s="1"/>
      <c r="RQ197" s="1"/>
      <c r="RR197" s="1"/>
      <c r="RS197" s="1"/>
      <c r="RT197" s="1"/>
      <c r="RU197" s="1"/>
      <c r="RV197" s="394"/>
      <c r="RW197" s="1"/>
      <c r="RX197" s="1"/>
      <c r="RY197" s="1"/>
      <c r="RZ197" s="1"/>
      <c r="SA197" s="1"/>
      <c r="SB197" s="1"/>
      <c r="SC197" s="1"/>
      <c r="SD197" s="1"/>
      <c r="SE197" s="1"/>
      <c r="SF197" s="1"/>
      <c r="SG197" s="1"/>
      <c r="SH197" s="1"/>
      <c r="SI197" s="1"/>
      <c r="SJ197" s="1"/>
      <c r="SK197" s="1"/>
      <c r="SL197" s="1"/>
      <c r="SM197" s="1"/>
      <c r="SN197" s="1"/>
      <c r="SO197" s="1"/>
      <c r="SP197" s="1"/>
      <c r="SQ197" s="394"/>
      <c r="SR197" s="1"/>
      <c r="SS197" s="1"/>
      <c r="ST197" s="1"/>
      <c r="SU197" s="1"/>
      <c r="SV197" s="1"/>
      <c r="SW197" s="1"/>
      <c r="SX197" s="1"/>
      <c r="SY197" s="1"/>
      <c r="SZ197" s="1"/>
      <c r="TA197" s="1"/>
      <c r="TB197" s="1"/>
      <c r="TC197" s="1"/>
      <c r="TD197" s="1"/>
      <c r="TE197" s="1"/>
      <c r="TF197" s="1"/>
      <c r="TG197" s="1"/>
      <c r="TH197" s="1"/>
      <c r="TI197" s="1"/>
      <c r="TJ197" s="1"/>
      <c r="TK197" s="1"/>
      <c r="TL197" s="394"/>
      <c r="TM197" s="1"/>
      <c r="TN197" s="1"/>
      <c r="TO197" s="1"/>
      <c r="TP197" s="1"/>
      <c r="TQ197" s="394"/>
      <c r="TR197" s="1"/>
      <c r="TS197" s="1"/>
      <c r="TT197" s="1"/>
      <c r="TV197" s="394"/>
      <c r="UA197" s="394"/>
      <c r="UF197" s="394"/>
      <c r="UK197" s="394"/>
      <c r="UP197" s="394"/>
      <c r="UU197" s="394"/>
      <c r="UZ197" s="394"/>
      <c r="VE197" s="394"/>
      <c r="VJ197" s="394"/>
      <c r="VO197" s="394"/>
      <c r="VT197" s="394"/>
      <c r="VY197" s="394"/>
      <c r="WD197" s="394"/>
      <c r="WI197" s="394"/>
      <c r="XL197" s="3"/>
      <c r="XM197" s="394"/>
      <c r="ZA197" s="394"/>
      <c r="AAK197" s="394"/>
      <c r="AAW197" s="394"/>
      <c r="ABL197" s="913"/>
      <c r="ABT197" s="913"/>
      <c r="ACF197" s="913"/>
      <c r="ACZ197" s="913"/>
      <c r="ADO197" s="914"/>
      <c r="ADP197" s="914"/>
      <c r="ADQ197" s="913"/>
      <c r="ADR197" s="913"/>
      <c r="ADS197" s="913"/>
      <c r="ADT197" s="913"/>
      <c r="AEH197" s="914"/>
      <c r="AEI197" s="914"/>
      <c r="AEJ197" s="913"/>
      <c r="AEK197" s="913"/>
      <c r="AEL197" s="913"/>
      <c r="AEM197" s="913"/>
      <c r="AEN197" s="913"/>
      <c r="AEQ197" s="3"/>
      <c r="AER197" s="3"/>
      <c r="AFS197" s="873"/>
      <c r="AFT197" s="873"/>
      <c r="AFU197" s="872"/>
      <c r="AFV197" s="872"/>
      <c r="AFW197" s="872"/>
      <c r="AFX197" s="913"/>
      <c r="AGG197" s="914"/>
      <c r="AGH197" s="914"/>
      <c r="AGI197" s="914"/>
      <c r="AGJ197" s="914"/>
      <c r="AGK197" s="914"/>
      <c r="AGL197" s="914"/>
      <c r="AGM197" s="913"/>
      <c r="AHB197" s="913"/>
      <c r="AHN197" s="913"/>
      <c r="AHO197" s="914"/>
      <c r="AHP197" s="914"/>
      <c r="AHQ197" s="914"/>
      <c r="AHR197" s="1155"/>
      <c r="AHS197" s="1155"/>
      <c r="AHT197" s="1051"/>
      <c r="AHZ197" s="913"/>
      <c r="AIF197" s="913"/>
      <c r="AIJ197" s="464"/>
      <c r="AIK197" s="464"/>
      <c r="AIL197" s="913"/>
      <c r="AIQ197" s="913"/>
      <c r="AIS197" s="387"/>
      <c r="AIT197" s="387"/>
      <c r="AIU197" s="387"/>
      <c r="AJI197" s="913"/>
      <c r="AJK197" s="364"/>
      <c r="AJL197" s="364"/>
      <c r="AJM197" s="364"/>
      <c r="AKA197" s="913"/>
      <c r="AKC197" s="364"/>
      <c r="AKD197" s="364"/>
      <c r="AKE197" s="364"/>
      <c r="AKS197" s="913"/>
      <c r="AKX197" s="913"/>
      <c r="ALC197" s="913"/>
      <c r="ALH197" s="913"/>
      <c r="ALM197" s="913"/>
      <c r="ALR197" s="913"/>
      <c r="ALW197" s="913"/>
      <c r="AMB197" s="913"/>
      <c r="AMG197" s="913"/>
      <c r="AML197" s="913"/>
      <c r="AMS197" s="913"/>
      <c r="AMZ197" s="913"/>
      <c r="ANG197" s="913"/>
      <c r="ANV197" s="913"/>
      <c r="AOK197" s="913"/>
      <c r="API197" s="914"/>
      <c r="APJ197" s="914"/>
      <c r="APK197" s="914"/>
      <c r="APL197" s="914"/>
      <c r="APM197" s="914"/>
      <c r="APN197" s="914"/>
      <c r="APO197" s="913"/>
      <c r="APW197" s="913"/>
      <c r="AQE197" s="913"/>
      <c r="AQM197" s="913"/>
      <c r="AQU197" s="913"/>
      <c r="ARG197" s="913"/>
      <c r="ARS197" s="913"/>
      <c r="ASU197" s="913"/>
      <c r="ATW197" s="913"/>
      <c r="AUQ197" s="913"/>
      <c r="AVK197" s="913"/>
      <c r="AWE197" s="913"/>
      <c r="AWY197" s="913"/>
      <c r="AXF197" s="913"/>
      <c r="AXM197" s="913"/>
      <c r="AXT197" s="913"/>
    </row>
    <row r="198" spans="1:1021 1026:1320" s="2" customFormat="1" ht="14.25" x14ac:dyDescent="0.2">
      <c r="A198" s="1"/>
      <c r="B198"/>
      <c r="C198" s="975"/>
      <c r="D198" s="1"/>
      <c r="E198" s="1"/>
      <c r="F198" s="21"/>
      <c r="G198" s="21"/>
      <c r="H198" s="21"/>
      <c r="I198" s="1"/>
      <c r="J198" s="1"/>
      <c r="K198" s="21"/>
      <c r="L198" s="21"/>
      <c r="M198" s="21"/>
      <c r="N198" s="1"/>
      <c r="O198" s="1"/>
      <c r="P198" s="21"/>
      <c r="Q198" s="21"/>
      <c r="R198" s="21"/>
      <c r="S198" s="1"/>
      <c r="T198" s="1"/>
      <c r="U198" s="21"/>
      <c r="V198" s="21"/>
      <c r="W198" s="21"/>
      <c r="X198" s="1"/>
      <c r="Y198" s="1"/>
      <c r="Z198" s="21"/>
      <c r="AA198" s="21"/>
      <c r="AB198" s="21"/>
      <c r="AC198" s="1"/>
      <c r="AD198" s="1"/>
      <c r="AE198" s="21"/>
      <c r="AF198" s="21"/>
      <c r="AG198" s="21"/>
      <c r="AH198" s="1"/>
      <c r="AI198" s="1"/>
      <c r="AJ198" s="21"/>
      <c r="AK198" s="21"/>
      <c r="AL198" s="750"/>
      <c r="AM198" s="1"/>
      <c r="AN198" s="1"/>
      <c r="AO198" s="1"/>
      <c r="AP198" s="1"/>
      <c r="AQ198" s="1"/>
      <c r="AR198" s="297"/>
      <c r="AS198" s="1"/>
      <c r="AT198" s="1"/>
      <c r="AU198" s="1"/>
      <c r="AV198" s="1"/>
      <c r="AW198" s="1"/>
      <c r="AX198" s="297"/>
      <c r="AY198" s="1"/>
      <c r="AZ198" s="1"/>
      <c r="BA198" s="1"/>
      <c r="BB198" s="1"/>
      <c r="BC198" s="1"/>
      <c r="BD198" s="297"/>
      <c r="BE198" s="1"/>
      <c r="BF198" s="1"/>
      <c r="BG198" s="1"/>
      <c r="BH198" s="1"/>
      <c r="BI198" s="1"/>
      <c r="BJ198" s="297"/>
      <c r="BK198" s="1"/>
      <c r="BL198" s="1"/>
      <c r="BM198" s="1"/>
      <c r="BN198" s="1"/>
      <c r="BO198" s="1"/>
      <c r="BP198" s="297"/>
      <c r="BQ198" s="1"/>
      <c r="BR198" s="1"/>
      <c r="BS198" s="1"/>
      <c r="BT198" s="1"/>
      <c r="BU198" s="1"/>
      <c r="BV198" s="297"/>
      <c r="BW198" s="1"/>
      <c r="BX198" s="1"/>
      <c r="BY198" s="1"/>
      <c r="BZ198" s="1"/>
      <c r="CA198" s="298"/>
      <c r="CB198" s="394"/>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394"/>
      <c r="DC198" s="119"/>
      <c r="DD198" s="119"/>
      <c r="DE198" s="119"/>
      <c r="DF198" s="119"/>
      <c r="DG198" s="119"/>
      <c r="DH198" s="119"/>
      <c r="DI198" s="119"/>
      <c r="DJ198" s="119"/>
      <c r="DK198" s="119"/>
      <c r="DL198" s="119"/>
      <c r="DM198" s="119"/>
      <c r="DN198" s="119"/>
      <c r="DO198" s="119"/>
      <c r="DP198" s="119"/>
      <c r="DQ198" s="119"/>
      <c r="DR198" s="119"/>
      <c r="DS198" s="119"/>
      <c r="DT198" s="119"/>
      <c r="DU198" s="119"/>
      <c r="DV198" s="119"/>
      <c r="DW198" s="119"/>
      <c r="DX198" s="119"/>
      <c r="DY198" s="119"/>
      <c r="DZ198" s="119"/>
      <c r="EA198" s="119"/>
      <c r="EB198" s="136"/>
      <c r="EC198" s="119"/>
      <c r="ED198" s="119"/>
      <c r="EE198" s="119"/>
      <c r="EF198" s="119"/>
      <c r="EG198" s="119"/>
      <c r="EH198" s="119"/>
      <c r="EI198" s="119"/>
      <c r="EJ198" s="119"/>
      <c r="EK198" s="119"/>
      <c r="EL198" s="119"/>
      <c r="EM198" s="119"/>
      <c r="EN198" s="119"/>
      <c r="EO198" s="119"/>
      <c r="EP198" s="119"/>
      <c r="EQ198" s="119"/>
      <c r="ER198" s="119"/>
      <c r="ES198" s="119"/>
      <c r="ET198" s="119"/>
      <c r="EU198" s="119"/>
      <c r="EV198" s="119"/>
      <c r="EW198" s="119"/>
      <c r="EX198" s="119"/>
      <c r="EY198" s="119"/>
      <c r="EZ198" s="119"/>
      <c r="FA198" s="119"/>
      <c r="FB198" s="136"/>
      <c r="FC198" s="119"/>
      <c r="FD198" s="119"/>
      <c r="FE198" s="119"/>
      <c r="FF198" s="119"/>
      <c r="FG198" s="119"/>
      <c r="FH198" s="119"/>
      <c r="FI198" s="119"/>
      <c r="FJ198" s="119"/>
      <c r="FK198" s="119"/>
      <c r="FL198" s="119"/>
      <c r="FM198" s="119"/>
      <c r="FN198" s="119"/>
      <c r="FO198" s="119"/>
      <c r="FP198" s="119"/>
      <c r="FQ198" s="119"/>
      <c r="FR198" s="119"/>
      <c r="FS198" s="119"/>
      <c r="FT198" s="119"/>
      <c r="FU198" s="119"/>
      <c r="FV198" s="119"/>
      <c r="FW198" s="119"/>
      <c r="FX198" s="119"/>
      <c r="FY198" s="119"/>
      <c r="FZ198" s="119"/>
      <c r="GA198" s="119"/>
      <c r="GB198" s="136"/>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394"/>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394"/>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394"/>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394"/>
      <c r="JZ198" s="1"/>
      <c r="KA198" s="1"/>
      <c r="KB198" s="1"/>
      <c r="KC198" s="1"/>
      <c r="KD198" s="1"/>
      <c r="KE198" s="1"/>
      <c r="KF198" s="1"/>
      <c r="KG198" s="1"/>
      <c r="KH198" s="1"/>
      <c r="KI198" s="1"/>
      <c r="KJ198" s="1"/>
      <c r="KK198" s="1"/>
      <c r="KL198" s="1"/>
      <c r="KM198" s="1"/>
      <c r="KN198" s="1"/>
      <c r="KO198" s="1"/>
      <c r="KP198" s="1"/>
      <c r="KQ198" s="1"/>
      <c r="KR198" s="1"/>
      <c r="KS198" s="914"/>
      <c r="KT198" s="914"/>
      <c r="KU198" s="914"/>
      <c r="KV198" s="914"/>
      <c r="KW198" s="914"/>
      <c r="KX198" s="913"/>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394"/>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914"/>
      <c r="PM198" s="914"/>
      <c r="PN198" s="914"/>
      <c r="PO198" s="914"/>
      <c r="PP198" s="914"/>
      <c r="PQ198" s="913"/>
      <c r="PR198" s="1"/>
      <c r="PS198" s="1"/>
      <c r="PT198" s="1"/>
      <c r="PU198" s="1"/>
      <c r="PV198" s="1"/>
      <c r="PW198" s="1"/>
      <c r="PX198" s="1"/>
      <c r="PY198" s="1"/>
      <c r="PZ198" s="1"/>
      <c r="QA198" s="1"/>
      <c r="QB198" s="1"/>
      <c r="QC198" s="1"/>
      <c r="QD198" s="1"/>
      <c r="QE198" s="1"/>
      <c r="QF198" s="394"/>
      <c r="QG198" s="835"/>
      <c r="QH198" s="835"/>
      <c r="QI198" s="835"/>
      <c r="QJ198" s="835"/>
      <c r="QK198" s="835"/>
      <c r="QL198" s="835"/>
      <c r="QM198" s="835"/>
      <c r="QN198" s="835"/>
      <c r="QO198" s="835"/>
      <c r="QP198" s="835"/>
      <c r="QQ198" s="835"/>
      <c r="QR198" s="835"/>
      <c r="QS198" s="835"/>
      <c r="QT198" s="835"/>
      <c r="QU198" s="835"/>
      <c r="QV198" s="835"/>
      <c r="QW198" s="835"/>
      <c r="QX198" s="835"/>
      <c r="QY198" s="835"/>
      <c r="QZ198" s="835"/>
      <c r="RA198" s="394"/>
      <c r="RB198" s="1"/>
      <c r="RC198" s="1"/>
      <c r="RD198" s="1"/>
      <c r="RE198" s="1"/>
      <c r="RF198" s="1"/>
      <c r="RG198" s="1"/>
      <c r="RH198" s="1"/>
      <c r="RI198" s="1"/>
      <c r="RJ198" s="1"/>
      <c r="RK198" s="1"/>
      <c r="RL198" s="1"/>
      <c r="RM198" s="1"/>
      <c r="RN198" s="1"/>
      <c r="RO198" s="1"/>
      <c r="RP198" s="1"/>
      <c r="RQ198" s="1"/>
      <c r="RR198" s="1"/>
      <c r="RS198" s="1"/>
      <c r="RT198" s="1"/>
      <c r="RU198" s="1"/>
      <c r="RV198" s="394"/>
      <c r="RW198" s="1"/>
      <c r="RX198" s="1"/>
      <c r="RY198" s="1"/>
      <c r="RZ198" s="1"/>
      <c r="SA198" s="1"/>
      <c r="SB198" s="1"/>
      <c r="SC198" s="1"/>
      <c r="SD198" s="1"/>
      <c r="SE198" s="1"/>
      <c r="SF198" s="1"/>
      <c r="SG198" s="1"/>
      <c r="SH198" s="1"/>
      <c r="SI198" s="1"/>
      <c r="SJ198" s="1"/>
      <c r="SK198" s="1"/>
      <c r="SL198" s="1"/>
      <c r="SM198" s="1"/>
      <c r="SN198" s="1"/>
      <c r="SO198" s="1"/>
      <c r="SP198" s="1"/>
      <c r="SQ198" s="394"/>
      <c r="SR198" s="1"/>
      <c r="SS198" s="1"/>
      <c r="ST198" s="1"/>
      <c r="SU198" s="1"/>
      <c r="SV198" s="1"/>
      <c r="SW198" s="1"/>
      <c r="SX198" s="1"/>
      <c r="SY198" s="1"/>
      <c r="SZ198" s="1"/>
      <c r="TA198" s="1"/>
      <c r="TB198" s="1"/>
      <c r="TC198" s="1"/>
      <c r="TD198" s="1"/>
      <c r="TE198" s="1"/>
      <c r="TF198" s="1"/>
      <c r="TG198" s="1"/>
      <c r="TH198" s="1"/>
      <c r="TI198" s="1"/>
      <c r="TJ198" s="1"/>
      <c r="TK198" s="1"/>
      <c r="TL198" s="394"/>
      <c r="TM198" s="1"/>
      <c r="TN198" s="1"/>
      <c r="TO198" s="1"/>
      <c r="TP198" s="1"/>
      <c r="TQ198" s="394"/>
      <c r="TR198" s="1"/>
      <c r="TS198" s="1"/>
      <c r="TT198" s="1"/>
      <c r="TV198" s="394"/>
      <c r="UA198" s="394"/>
      <c r="UF198" s="394"/>
      <c r="UK198" s="394"/>
      <c r="UP198" s="394"/>
      <c r="UU198" s="394"/>
      <c r="UZ198" s="394"/>
      <c r="VE198" s="394"/>
      <c r="VJ198" s="394"/>
      <c r="VO198" s="394"/>
      <c r="VT198" s="394"/>
      <c r="VY198" s="394"/>
      <c r="WD198" s="394"/>
      <c r="WI198" s="394"/>
      <c r="XL198" s="3"/>
      <c r="XM198" s="394"/>
      <c r="ZA198" s="394"/>
      <c r="AAK198" s="394"/>
      <c r="AAW198" s="394"/>
      <c r="ABL198" s="913"/>
      <c r="ABT198" s="913"/>
      <c r="ACF198" s="913"/>
      <c r="ACZ198" s="913"/>
      <c r="ADO198" s="914"/>
      <c r="ADP198" s="914"/>
      <c r="ADQ198" s="913"/>
      <c r="ADR198" s="913"/>
      <c r="ADS198" s="913"/>
      <c r="ADT198" s="913"/>
      <c r="AEH198" s="914"/>
      <c r="AEI198" s="914"/>
      <c r="AEJ198" s="913"/>
      <c r="AEK198" s="913"/>
      <c r="AEL198" s="913"/>
      <c r="AEM198" s="913"/>
      <c r="AEN198" s="913"/>
      <c r="AEQ198" s="3"/>
      <c r="AER198" s="3"/>
      <c r="AFS198" s="873"/>
      <c r="AFT198" s="873"/>
      <c r="AFU198" s="872"/>
      <c r="AFV198" s="872"/>
      <c r="AFW198" s="872"/>
      <c r="AFX198" s="913"/>
      <c r="AGG198" s="914"/>
      <c r="AGH198" s="914"/>
      <c r="AGI198" s="914"/>
      <c r="AGJ198" s="914"/>
      <c r="AGK198" s="914"/>
      <c r="AGL198" s="914"/>
      <c r="AGM198" s="913"/>
      <c r="AHB198" s="913"/>
      <c r="AHN198" s="913"/>
      <c r="AHO198" s="914"/>
      <c r="AHP198" s="914"/>
      <c r="AHQ198" s="914"/>
      <c r="AHR198" s="1155"/>
      <c r="AHS198" s="1155"/>
      <c r="AHT198" s="1051"/>
      <c r="AHZ198" s="913"/>
      <c r="AIF198" s="913"/>
      <c r="AIJ198" s="464"/>
      <c r="AIK198" s="464"/>
      <c r="AIL198" s="913"/>
      <c r="AIQ198" s="913"/>
      <c r="AIS198" s="387"/>
      <c r="AIT198" s="387"/>
      <c r="AIU198" s="387"/>
      <c r="AJI198" s="913"/>
      <c r="AJK198" s="364"/>
      <c r="AJL198" s="364"/>
      <c r="AJM198" s="364"/>
      <c r="AKA198" s="913"/>
      <c r="AKC198" s="364"/>
      <c r="AKD198" s="364"/>
      <c r="AKE198" s="364"/>
      <c r="AKS198" s="913"/>
      <c r="AKX198" s="913"/>
      <c r="ALC198" s="913"/>
      <c r="ALH198" s="913"/>
      <c r="ALM198" s="913"/>
      <c r="ALR198" s="913"/>
      <c r="ALW198" s="913"/>
      <c r="AMB198" s="913"/>
      <c r="AMG198" s="913"/>
      <c r="AML198" s="913"/>
      <c r="AMS198" s="913"/>
      <c r="AMZ198" s="913"/>
      <c r="ANG198" s="913"/>
      <c r="ANV198" s="913"/>
      <c r="AOK198" s="913"/>
      <c r="API198" s="914"/>
      <c r="APJ198" s="914"/>
      <c r="APK198" s="914"/>
      <c r="APL198" s="914"/>
      <c r="APM198" s="914"/>
      <c r="APN198" s="914"/>
      <c r="APO198" s="913"/>
      <c r="APW198" s="913"/>
      <c r="AQE198" s="913"/>
      <c r="AQM198" s="913"/>
      <c r="AQU198" s="913"/>
      <c r="ARG198" s="913"/>
      <c r="ARS198" s="913"/>
      <c r="ASU198" s="913"/>
      <c r="ATW198" s="913"/>
      <c r="AUQ198" s="913"/>
      <c r="AVK198" s="913"/>
      <c r="AWE198" s="913"/>
      <c r="AWY198" s="913"/>
      <c r="AXF198" s="913"/>
      <c r="AXM198" s="913"/>
      <c r="AXT198" s="913"/>
    </row>
    <row r="199" spans="1:1021 1026:1320" s="2" customFormat="1" ht="14.25" x14ac:dyDescent="0.2">
      <c r="A199" s="1"/>
      <c r="B199"/>
      <c r="C199" s="975"/>
      <c r="D199" s="1"/>
      <c r="E199" s="1"/>
      <c r="F199" s="21"/>
      <c r="G199" s="21"/>
      <c r="H199" s="21"/>
      <c r="I199" s="1"/>
      <c r="J199" s="1"/>
      <c r="K199" s="21"/>
      <c r="L199" s="21"/>
      <c r="M199" s="21"/>
      <c r="N199" s="1"/>
      <c r="O199" s="1"/>
      <c r="P199" s="21"/>
      <c r="Q199" s="21"/>
      <c r="R199" s="21"/>
      <c r="S199" s="1"/>
      <c r="T199" s="1"/>
      <c r="U199" s="21"/>
      <c r="V199" s="21"/>
      <c r="W199" s="21"/>
      <c r="X199" s="1"/>
      <c r="Y199" s="1"/>
      <c r="Z199" s="21"/>
      <c r="AA199" s="21"/>
      <c r="AB199" s="21"/>
      <c r="AC199" s="1"/>
      <c r="AD199" s="1"/>
      <c r="AE199" s="21"/>
      <c r="AF199" s="21"/>
      <c r="AG199" s="21"/>
      <c r="AH199" s="1"/>
      <c r="AI199" s="1"/>
      <c r="AJ199" s="21"/>
      <c r="AK199" s="21"/>
      <c r="AL199" s="750"/>
      <c r="AM199" s="1"/>
      <c r="AN199" s="1"/>
      <c r="AO199" s="1"/>
      <c r="AP199" s="1"/>
      <c r="AQ199" s="1"/>
      <c r="AR199" s="297"/>
      <c r="AS199" s="1"/>
      <c r="AT199" s="1"/>
      <c r="AU199" s="1"/>
      <c r="AV199" s="1"/>
      <c r="AW199" s="1"/>
      <c r="AX199" s="297"/>
      <c r="AY199" s="1"/>
      <c r="AZ199" s="1"/>
      <c r="BA199" s="1"/>
      <c r="BB199" s="1"/>
      <c r="BC199" s="1"/>
      <c r="BD199" s="297"/>
      <c r="BE199" s="1"/>
      <c r="BF199" s="1"/>
      <c r="BG199" s="1"/>
      <c r="BH199" s="1"/>
      <c r="BI199" s="1"/>
      <c r="BJ199" s="297"/>
      <c r="BK199" s="1"/>
      <c r="BL199" s="1"/>
      <c r="BM199" s="1"/>
      <c r="BN199" s="1"/>
      <c r="BO199" s="1"/>
      <c r="BP199" s="297"/>
      <c r="BQ199" s="1"/>
      <c r="BR199" s="1"/>
      <c r="BS199" s="1"/>
      <c r="BT199" s="1"/>
      <c r="BU199" s="1"/>
      <c r="BV199" s="297"/>
      <c r="BW199" s="1"/>
      <c r="BX199" s="1"/>
      <c r="BY199" s="1"/>
      <c r="BZ199" s="1"/>
      <c r="CA199" s="298"/>
      <c r="CB199" s="394"/>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394"/>
      <c r="DC199" s="119"/>
      <c r="DD199" s="119"/>
      <c r="DE199" s="119"/>
      <c r="DF199" s="119"/>
      <c r="DG199" s="119"/>
      <c r="DH199" s="119"/>
      <c r="DI199" s="119"/>
      <c r="DJ199" s="119"/>
      <c r="DK199" s="119"/>
      <c r="DL199" s="119"/>
      <c r="DM199" s="119"/>
      <c r="DN199" s="119"/>
      <c r="DO199" s="119"/>
      <c r="DP199" s="119"/>
      <c r="DQ199" s="119"/>
      <c r="DR199" s="119"/>
      <c r="DS199" s="119"/>
      <c r="DT199" s="119"/>
      <c r="DU199" s="119"/>
      <c r="DV199" s="119"/>
      <c r="DW199" s="119"/>
      <c r="DX199" s="119"/>
      <c r="DY199" s="119"/>
      <c r="DZ199" s="119"/>
      <c r="EA199" s="119"/>
      <c r="EB199" s="136"/>
      <c r="EC199" s="119"/>
      <c r="ED199" s="119"/>
      <c r="EE199" s="119"/>
      <c r="EF199" s="119"/>
      <c r="EG199" s="119"/>
      <c r="EH199" s="119"/>
      <c r="EI199" s="119"/>
      <c r="EJ199" s="119"/>
      <c r="EK199" s="119"/>
      <c r="EL199" s="119"/>
      <c r="EM199" s="119"/>
      <c r="EN199" s="119"/>
      <c r="EO199" s="119"/>
      <c r="EP199" s="119"/>
      <c r="EQ199" s="119"/>
      <c r="ER199" s="119"/>
      <c r="ES199" s="119"/>
      <c r="ET199" s="119"/>
      <c r="EU199" s="119"/>
      <c r="EV199" s="119"/>
      <c r="EW199" s="119"/>
      <c r="EX199" s="119"/>
      <c r="EY199" s="119"/>
      <c r="EZ199" s="119"/>
      <c r="FA199" s="119"/>
      <c r="FB199" s="136"/>
      <c r="FC199" s="119"/>
      <c r="FD199" s="119"/>
      <c r="FE199" s="119"/>
      <c r="FF199" s="119"/>
      <c r="FG199" s="119"/>
      <c r="FH199" s="119"/>
      <c r="FI199" s="119"/>
      <c r="FJ199" s="119"/>
      <c r="FK199" s="119"/>
      <c r="FL199" s="119"/>
      <c r="FM199" s="119"/>
      <c r="FN199" s="119"/>
      <c r="FO199" s="119"/>
      <c r="FP199" s="119"/>
      <c r="FQ199" s="119"/>
      <c r="FR199" s="119"/>
      <c r="FS199" s="119"/>
      <c r="FT199" s="119"/>
      <c r="FU199" s="119"/>
      <c r="FV199" s="119"/>
      <c r="FW199" s="119"/>
      <c r="FX199" s="119"/>
      <c r="FY199" s="119"/>
      <c r="FZ199" s="119"/>
      <c r="GA199" s="119"/>
      <c r="GB199" s="136"/>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394"/>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394"/>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394"/>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394"/>
      <c r="JZ199" s="1"/>
      <c r="KA199" s="1"/>
      <c r="KB199" s="1"/>
      <c r="KC199" s="1"/>
      <c r="KD199" s="1"/>
      <c r="KE199" s="1"/>
      <c r="KF199" s="1"/>
      <c r="KG199" s="1"/>
      <c r="KH199" s="1"/>
      <c r="KI199" s="1"/>
      <c r="KJ199" s="1"/>
      <c r="KK199" s="1"/>
      <c r="KL199" s="1"/>
      <c r="KM199" s="1"/>
      <c r="KN199" s="1"/>
      <c r="KO199" s="1"/>
      <c r="KP199" s="1"/>
      <c r="KQ199" s="1"/>
      <c r="KR199" s="1"/>
      <c r="KS199" s="914"/>
      <c r="KT199" s="914"/>
      <c r="KU199" s="914"/>
      <c r="KV199" s="914"/>
      <c r="KW199" s="914"/>
      <c r="KX199" s="913"/>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394"/>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914"/>
      <c r="PM199" s="914"/>
      <c r="PN199" s="914"/>
      <c r="PO199" s="914"/>
      <c r="PP199" s="914"/>
      <c r="PQ199" s="913"/>
      <c r="PR199" s="1"/>
      <c r="PS199" s="1"/>
      <c r="PT199" s="1"/>
      <c r="PU199" s="1"/>
      <c r="PV199" s="1"/>
      <c r="PW199" s="1"/>
      <c r="PX199" s="1"/>
      <c r="PY199" s="1"/>
      <c r="PZ199" s="1"/>
      <c r="QA199" s="1"/>
      <c r="QB199" s="1"/>
      <c r="QC199" s="1"/>
      <c r="QD199" s="1"/>
      <c r="QE199" s="1"/>
      <c r="QF199" s="394"/>
      <c r="QG199" s="835"/>
      <c r="QH199" s="835"/>
      <c r="QI199" s="835"/>
      <c r="QJ199" s="835"/>
      <c r="QK199" s="835"/>
      <c r="QL199" s="835"/>
      <c r="QM199" s="835"/>
      <c r="QN199" s="835"/>
      <c r="QO199" s="835"/>
      <c r="QP199" s="835"/>
      <c r="QQ199" s="835"/>
      <c r="QR199" s="835"/>
      <c r="QS199" s="835"/>
      <c r="QT199" s="835"/>
      <c r="QU199" s="835"/>
      <c r="QV199" s="835"/>
      <c r="QW199" s="835"/>
      <c r="QX199" s="835"/>
      <c r="QY199" s="835"/>
      <c r="QZ199" s="835"/>
      <c r="RA199" s="394"/>
      <c r="RB199" s="1"/>
      <c r="RC199" s="1"/>
      <c r="RD199" s="1"/>
      <c r="RE199" s="1"/>
      <c r="RF199" s="1"/>
      <c r="RG199" s="1"/>
      <c r="RH199" s="1"/>
      <c r="RI199" s="1"/>
      <c r="RJ199" s="1"/>
      <c r="RK199" s="1"/>
      <c r="RL199" s="1"/>
      <c r="RM199" s="1"/>
      <c r="RN199" s="1"/>
      <c r="RO199" s="1"/>
      <c r="RP199" s="1"/>
      <c r="RQ199" s="1"/>
      <c r="RR199" s="1"/>
      <c r="RS199" s="1"/>
      <c r="RT199" s="1"/>
      <c r="RU199" s="1"/>
      <c r="RV199" s="394"/>
      <c r="RW199" s="1"/>
      <c r="RX199" s="1"/>
      <c r="RY199" s="1"/>
      <c r="RZ199" s="1"/>
      <c r="SA199" s="1"/>
      <c r="SB199" s="1"/>
      <c r="SC199" s="1"/>
      <c r="SD199" s="1"/>
      <c r="SE199" s="1"/>
      <c r="SF199" s="1"/>
      <c r="SG199" s="1"/>
      <c r="SH199" s="1"/>
      <c r="SI199" s="1"/>
      <c r="SJ199" s="1"/>
      <c r="SK199" s="1"/>
      <c r="SL199" s="1"/>
      <c r="SM199" s="1"/>
      <c r="SN199" s="1"/>
      <c r="SO199" s="1"/>
      <c r="SP199" s="1"/>
      <c r="SQ199" s="394"/>
      <c r="SR199" s="1"/>
      <c r="SS199" s="1"/>
      <c r="ST199" s="1"/>
      <c r="SU199" s="1"/>
      <c r="SV199" s="1"/>
      <c r="SW199" s="1"/>
      <c r="SX199" s="1"/>
      <c r="SY199" s="1"/>
      <c r="SZ199" s="1"/>
      <c r="TA199" s="1"/>
      <c r="TB199" s="1"/>
      <c r="TC199" s="1"/>
      <c r="TD199" s="1"/>
      <c r="TE199" s="1"/>
      <c r="TF199" s="1"/>
      <c r="TG199" s="1"/>
      <c r="TH199" s="1"/>
      <c r="TI199" s="1"/>
      <c r="TJ199" s="1"/>
      <c r="TK199" s="1"/>
      <c r="TL199" s="394"/>
      <c r="TM199" s="1"/>
      <c r="TN199" s="1"/>
      <c r="TO199" s="1"/>
      <c r="TP199" s="1"/>
      <c r="TQ199" s="394"/>
      <c r="TR199" s="1"/>
      <c r="TS199" s="1"/>
      <c r="TT199" s="1"/>
      <c r="TV199" s="394"/>
      <c r="UA199" s="394"/>
      <c r="UF199" s="394"/>
      <c r="UK199" s="394"/>
      <c r="UP199" s="394"/>
      <c r="UU199" s="394"/>
      <c r="UZ199" s="394"/>
      <c r="VE199" s="394"/>
      <c r="VJ199" s="394"/>
      <c r="VO199" s="394"/>
      <c r="VT199" s="394"/>
      <c r="VY199" s="394"/>
      <c r="WD199" s="394"/>
      <c r="WI199" s="394"/>
      <c r="XL199" s="3"/>
      <c r="XM199" s="394"/>
      <c r="ZA199" s="394"/>
      <c r="AAK199" s="394"/>
      <c r="AAW199" s="394"/>
      <c r="ABL199" s="913"/>
      <c r="ABT199" s="913"/>
      <c r="ACF199" s="913"/>
      <c r="ACZ199" s="913"/>
      <c r="ADO199" s="914"/>
      <c r="ADP199" s="914"/>
      <c r="ADQ199" s="913"/>
      <c r="ADR199" s="913"/>
      <c r="ADS199" s="913"/>
      <c r="ADT199" s="913"/>
      <c r="AEH199" s="914"/>
      <c r="AEI199" s="914"/>
      <c r="AEJ199" s="913"/>
      <c r="AEK199" s="913"/>
      <c r="AEL199" s="913"/>
      <c r="AEM199" s="913"/>
      <c r="AEN199" s="913"/>
      <c r="AEQ199" s="3"/>
      <c r="AER199" s="3"/>
      <c r="AFS199" s="873"/>
      <c r="AFT199" s="873"/>
      <c r="AFU199" s="872"/>
      <c r="AFV199" s="872"/>
      <c r="AFW199" s="872"/>
      <c r="AFX199" s="913"/>
      <c r="AGG199" s="914"/>
      <c r="AGH199" s="914"/>
      <c r="AGI199" s="914"/>
      <c r="AGJ199" s="914"/>
      <c r="AGK199" s="914"/>
      <c r="AGL199" s="914"/>
      <c r="AGM199" s="913"/>
      <c r="AHB199" s="913"/>
      <c r="AHN199" s="913"/>
      <c r="AHO199" s="914"/>
      <c r="AHP199" s="914"/>
      <c r="AHQ199" s="914"/>
      <c r="AHR199" s="1155"/>
      <c r="AHS199" s="1155"/>
      <c r="AHT199" s="1051"/>
      <c r="AHZ199" s="913"/>
      <c r="AIF199" s="913"/>
      <c r="AIJ199" s="464"/>
      <c r="AIK199" s="464"/>
      <c r="AIL199" s="913"/>
      <c r="AIQ199" s="913"/>
      <c r="AIS199" s="387"/>
      <c r="AIT199" s="387"/>
      <c r="AIU199" s="387"/>
      <c r="AJI199" s="913"/>
      <c r="AJK199" s="364"/>
      <c r="AJL199" s="364"/>
      <c r="AJM199" s="364"/>
      <c r="AKA199" s="913"/>
      <c r="AKC199" s="364"/>
      <c r="AKD199" s="364"/>
      <c r="AKE199" s="364"/>
      <c r="AKS199" s="913"/>
      <c r="AKX199" s="913"/>
      <c r="ALC199" s="913"/>
      <c r="ALH199" s="913"/>
      <c r="ALM199" s="913"/>
      <c r="ALR199" s="913"/>
      <c r="ALW199" s="913"/>
      <c r="AMB199" s="913"/>
      <c r="AMG199" s="913"/>
      <c r="AML199" s="913"/>
      <c r="AMS199" s="913"/>
      <c r="AMZ199" s="913"/>
      <c r="ANG199" s="913"/>
      <c r="ANV199" s="913"/>
      <c r="AOK199" s="913"/>
      <c r="API199" s="914"/>
      <c r="APJ199" s="914"/>
      <c r="APK199" s="914"/>
      <c r="APL199" s="914"/>
      <c r="APM199" s="914"/>
      <c r="APN199" s="914"/>
      <c r="APO199" s="913"/>
      <c r="APW199" s="913"/>
      <c r="AQE199" s="913"/>
      <c r="AQM199" s="913"/>
      <c r="AQU199" s="913"/>
      <c r="ARG199" s="913"/>
      <c r="ARS199" s="913"/>
      <c r="ASU199" s="913"/>
      <c r="ATW199" s="913"/>
      <c r="AUQ199" s="913"/>
      <c r="AVK199" s="913"/>
      <c r="AWE199" s="913"/>
      <c r="AWY199" s="913"/>
      <c r="AXF199" s="913"/>
      <c r="AXM199" s="913"/>
      <c r="AXT199" s="913"/>
    </row>
    <row r="200" spans="1:1021 1026:1320" s="2" customFormat="1" ht="14.25" x14ac:dyDescent="0.2">
      <c r="A200" s="1"/>
      <c r="B200"/>
      <c r="C200" s="975"/>
      <c r="D200" s="1"/>
      <c r="E200" s="1"/>
      <c r="F200" s="21"/>
      <c r="G200" s="21"/>
      <c r="H200" s="21"/>
      <c r="I200" s="1"/>
      <c r="J200" s="1"/>
      <c r="K200" s="21"/>
      <c r="L200" s="21"/>
      <c r="M200" s="21"/>
      <c r="N200" s="1"/>
      <c r="O200" s="1"/>
      <c r="P200" s="21"/>
      <c r="Q200" s="21"/>
      <c r="R200" s="21"/>
      <c r="S200" s="1"/>
      <c r="T200" s="1"/>
      <c r="U200" s="21"/>
      <c r="V200" s="21"/>
      <c r="W200" s="21"/>
      <c r="X200" s="1"/>
      <c r="Y200" s="1"/>
      <c r="Z200" s="21"/>
      <c r="AA200" s="21"/>
      <c r="AB200" s="21"/>
      <c r="AC200" s="1"/>
      <c r="AD200" s="1"/>
      <c r="AE200" s="21"/>
      <c r="AF200" s="21"/>
      <c r="AG200" s="21"/>
      <c r="AH200" s="1"/>
      <c r="AI200" s="1"/>
      <c r="AJ200" s="21"/>
      <c r="AK200" s="21"/>
      <c r="AL200" s="750"/>
      <c r="AM200" s="1"/>
      <c r="AN200" s="1"/>
      <c r="AO200" s="1"/>
      <c r="AP200" s="1"/>
      <c r="AQ200" s="1"/>
      <c r="AR200" s="297"/>
      <c r="AS200" s="1"/>
      <c r="AT200" s="1"/>
      <c r="AU200" s="1"/>
      <c r="AV200" s="1"/>
      <c r="AW200" s="1"/>
      <c r="AX200" s="297"/>
      <c r="AY200" s="1"/>
      <c r="AZ200" s="1"/>
      <c r="BA200" s="1"/>
      <c r="BB200" s="1"/>
      <c r="BC200" s="1"/>
      <c r="BD200" s="297"/>
      <c r="BE200" s="1"/>
      <c r="BF200" s="1"/>
      <c r="BG200" s="1"/>
      <c r="BH200" s="1"/>
      <c r="BI200" s="1"/>
      <c r="BJ200" s="297"/>
      <c r="BK200" s="1"/>
      <c r="BL200" s="1"/>
      <c r="BM200" s="1"/>
      <c r="BN200" s="1"/>
      <c r="BO200" s="1"/>
      <c r="BP200" s="297"/>
      <c r="BQ200" s="1"/>
      <c r="BR200" s="1"/>
      <c r="BS200" s="1"/>
      <c r="BT200" s="1"/>
      <c r="BU200" s="1"/>
      <c r="BV200" s="297"/>
      <c r="BW200" s="1"/>
      <c r="BX200" s="1"/>
      <c r="BY200" s="1"/>
      <c r="BZ200" s="1"/>
      <c r="CA200" s="298"/>
      <c r="CB200" s="394"/>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394"/>
      <c r="DC200" s="119"/>
      <c r="DD200" s="119"/>
      <c r="DE200" s="119"/>
      <c r="DF200" s="119"/>
      <c r="DG200" s="119"/>
      <c r="DH200" s="119"/>
      <c r="DI200" s="119"/>
      <c r="DJ200" s="119"/>
      <c r="DK200" s="119"/>
      <c r="DL200" s="119"/>
      <c r="DM200" s="119"/>
      <c r="DN200" s="119"/>
      <c r="DO200" s="119"/>
      <c r="DP200" s="119"/>
      <c r="DQ200" s="119"/>
      <c r="DR200" s="119"/>
      <c r="DS200" s="119"/>
      <c r="DT200" s="119"/>
      <c r="DU200" s="119"/>
      <c r="DV200" s="119"/>
      <c r="DW200" s="119"/>
      <c r="DX200" s="119"/>
      <c r="DY200" s="119"/>
      <c r="DZ200" s="119"/>
      <c r="EA200" s="119"/>
      <c r="EB200" s="136"/>
      <c r="EC200" s="119"/>
      <c r="ED200" s="119"/>
      <c r="EE200" s="119"/>
      <c r="EF200" s="119"/>
      <c r="EG200" s="119"/>
      <c r="EH200" s="119"/>
      <c r="EI200" s="119"/>
      <c r="EJ200" s="119"/>
      <c r="EK200" s="119"/>
      <c r="EL200" s="119"/>
      <c r="EM200" s="119"/>
      <c r="EN200" s="119"/>
      <c r="EO200" s="119"/>
      <c r="EP200" s="119"/>
      <c r="EQ200" s="119"/>
      <c r="ER200" s="119"/>
      <c r="ES200" s="119"/>
      <c r="ET200" s="119"/>
      <c r="EU200" s="119"/>
      <c r="EV200" s="119"/>
      <c r="EW200" s="119"/>
      <c r="EX200" s="119"/>
      <c r="EY200" s="119"/>
      <c r="EZ200" s="119"/>
      <c r="FA200" s="119"/>
      <c r="FB200" s="136"/>
      <c r="FC200" s="119"/>
      <c r="FD200" s="119"/>
      <c r="FE200" s="119"/>
      <c r="FF200" s="119"/>
      <c r="FG200" s="119"/>
      <c r="FH200" s="119"/>
      <c r="FI200" s="119"/>
      <c r="FJ200" s="119"/>
      <c r="FK200" s="119"/>
      <c r="FL200" s="119"/>
      <c r="FM200" s="119"/>
      <c r="FN200" s="119"/>
      <c r="FO200" s="119"/>
      <c r="FP200" s="119"/>
      <c r="FQ200" s="119"/>
      <c r="FR200" s="119"/>
      <c r="FS200" s="119"/>
      <c r="FT200" s="119"/>
      <c r="FU200" s="119"/>
      <c r="FV200" s="119"/>
      <c r="FW200" s="119"/>
      <c r="FX200" s="119"/>
      <c r="FY200" s="119"/>
      <c r="FZ200" s="119"/>
      <c r="GA200" s="119"/>
      <c r="GB200" s="136"/>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394"/>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394"/>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394"/>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394"/>
      <c r="JZ200" s="1"/>
      <c r="KA200" s="1"/>
      <c r="KB200" s="1"/>
      <c r="KC200" s="1"/>
      <c r="KD200" s="1"/>
      <c r="KE200" s="1"/>
      <c r="KF200" s="1"/>
      <c r="KG200" s="1"/>
      <c r="KH200" s="1"/>
      <c r="KI200" s="1"/>
      <c r="KJ200" s="1"/>
      <c r="KK200" s="1"/>
      <c r="KL200" s="1"/>
      <c r="KM200" s="1"/>
      <c r="KN200" s="1"/>
      <c r="KO200" s="1"/>
      <c r="KP200" s="1"/>
      <c r="KQ200" s="1"/>
      <c r="KR200" s="1"/>
      <c r="KS200" s="914"/>
      <c r="KT200" s="914"/>
      <c r="KU200" s="914"/>
      <c r="KV200" s="914"/>
      <c r="KW200" s="914"/>
      <c r="KX200" s="913"/>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394"/>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914"/>
      <c r="PM200" s="914"/>
      <c r="PN200" s="914"/>
      <c r="PO200" s="914"/>
      <c r="PP200" s="914"/>
      <c r="PQ200" s="913"/>
      <c r="PR200" s="1"/>
      <c r="PS200" s="1"/>
      <c r="PT200" s="1"/>
      <c r="PU200" s="1"/>
      <c r="PV200" s="1"/>
      <c r="PW200" s="1"/>
      <c r="PX200" s="1"/>
      <c r="PY200" s="1"/>
      <c r="PZ200" s="1"/>
      <c r="QA200" s="1"/>
      <c r="QB200" s="1"/>
      <c r="QC200" s="1"/>
      <c r="QD200" s="1"/>
      <c r="QE200" s="1"/>
      <c r="QF200" s="394"/>
      <c r="QG200" s="835"/>
      <c r="QH200" s="835"/>
      <c r="QI200" s="835"/>
      <c r="QJ200" s="835"/>
      <c r="QK200" s="835"/>
      <c r="QL200" s="835"/>
      <c r="QM200" s="835"/>
      <c r="QN200" s="835"/>
      <c r="QO200" s="835"/>
      <c r="QP200" s="835"/>
      <c r="QQ200" s="835"/>
      <c r="QR200" s="835"/>
      <c r="QS200" s="835"/>
      <c r="QT200" s="835"/>
      <c r="QU200" s="835"/>
      <c r="QV200" s="835"/>
      <c r="QW200" s="835"/>
      <c r="QX200" s="835"/>
      <c r="QY200" s="835"/>
      <c r="QZ200" s="835"/>
      <c r="RA200" s="394"/>
      <c r="RB200" s="1"/>
      <c r="RC200" s="1"/>
      <c r="RD200" s="1"/>
      <c r="RE200" s="1"/>
      <c r="RF200" s="1"/>
      <c r="RG200" s="1"/>
      <c r="RH200" s="1"/>
      <c r="RI200" s="1"/>
      <c r="RJ200" s="1"/>
      <c r="RK200" s="1"/>
      <c r="RL200" s="1"/>
      <c r="RM200" s="1"/>
      <c r="RN200" s="1"/>
      <c r="RO200" s="1"/>
      <c r="RP200" s="1"/>
      <c r="RQ200" s="1"/>
      <c r="RR200" s="1"/>
      <c r="RS200" s="1"/>
      <c r="RT200" s="1"/>
      <c r="RU200" s="1"/>
      <c r="RV200" s="394"/>
      <c r="RW200" s="1"/>
      <c r="RX200" s="1"/>
      <c r="RY200" s="1"/>
      <c r="RZ200" s="1"/>
      <c r="SA200" s="1"/>
      <c r="SB200" s="1"/>
      <c r="SC200" s="1"/>
      <c r="SD200" s="1"/>
      <c r="SE200" s="1"/>
      <c r="SF200" s="1"/>
      <c r="SG200" s="1"/>
      <c r="SH200" s="1"/>
      <c r="SI200" s="1"/>
      <c r="SJ200" s="1"/>
      <c r="SK200" s="1"/>
      <c r="SL200" s="1"/>
      <c r="SM200" s="1"/>
      <c r="SN200" s="1"/>
      <c r="SO200" s="1"/>
      <c r="SP200" s="1"/>
      <c r="SQ200" s="394"/>
      <c r="SR200" s="1"/>
      <c r="SS200" s="1"/>
      <c r="ST200" s="1"/>
      <c r="SU200" s="1"/>
      <c r="SV200" s="1"/>
      <c r="SW200" s="1"/>
      <c r="SX200" s="1"/>
      <c r="SY200" s="1"/>
      <c r="SZ200" s="1"/>
      <c r="TA200" s="1"/>
      <c r="TB200" s="1"/>
      <c r="TC200" s="1"/>
      <c r="TD200" s="1"/>
      <c r="TE200" s="1"/>
      <c r="TF200" s="1"/>
      <c r="TG200" s="1"/>
      <c r="TH200" s="1"/>
      <c r="TI200" s="1"/>
      <c r="TJ200" s="1"/>
      <c r="TK200" s="1"/>
      <c r="TL200" s="394"/>
      <c r="TM200" s="1"/>
      <c r="TN200" s="1"/>
      <c r="TO200" s="1"/>
      <c r="TP200" s="1"/>
      <c r="TQ200" s="394"/>
      <c r="TR200" s="1"/>
      <c r="TS200" s="1"/>
      <c r="TT200" s="1"/>
      <c r="TV200" s="394"/>
      <c r="UA200" s="394"/>
      <c r="UF200" s="394"/>
      <c r="UK200" s="394"/>
      <c r="UP200" s="394"/>
      <c r="UU200" s="394"/>
      <c r="UZ200" s="394"/>
      <c r="VE200" s="394"/>
      <c r="VJ200" s="394"/>
      <c r="VO200" s="394"/>
      <c r="VT200" s="394"/>
      <c r="VY200" s="394"/>
      <c r="WD200" s="394"/>
      <c r="WI200" s="394"/>
      <c r="XL200" s="3"/>
      <c r="XM200" s="394"/>
      <c r="ZA200" s="394"/>
      <c r="AAK200" s="394"/>
      <c r="AAW200" s="394"/>
      <c r="ABL200" s="913"/>
      <c r="ABT200" s="913"/>
      <c r="ACF200" s="913"/>
      <c r="ACZ200" s="913"/>
      <c r="ADO200" s="914"/>
      <c r="ADP200" s="914"/>
      <c r="ADQ200" s="913"/>
      <c r="ADR200" s="913"/>
      <c r="ADS200" s="913"/>
      <c r="ADT200" s="913"/>
      <c r="AEH200" s="914"/>
      <c r="AEI200" s="914"/>
      <c r="AEJ200" s="913"/>
      <c r="AEK200" s="913"/>
      <c r="AEL200" s="913"/>
      <c r="AEM200" s="913"/>
      <c r="AEN200" s="913"/>
      <c r="AEQ200" s="3"/>
      <c r="AER200" s="3"/>
      <c r="AFS200" s="873"/>
      <c r="AFT200" s="873"/>
      <c r="AFU200" s="872"/>
      <c r="AFV200" s="872"/>
      <c r="AFW200" s="872"/>
      <c r="AFX200" s="913"/>
      <c r="AGG200" s="914"/>
      <c r="AGH200" s="914"/>
      <c r="AGI200" s="914"/>
      <c r="AGJ200" s="914"/>
      <c r="AGK200" s="914"/>
      <c r="AGL200" s="914"/>
      <c r="AGM200" s="913"/>
      <c r="AHB200" s="913"/>
      <c r="AHN200" s="913"/>
      <c r="AHO200" s="914"/>
      <c r="AHP200" s="914"/>
      <c r="AHQ200" s="914"/>
      <c r="AHR200" s="1155"/>
      <c r="AHS200" s="1155"/>
      <c r="AHT200" s="1051"/>
      <c r="AHZ200" s="913"/>
      <c r="AIF200" s="913"/>
      <c r="AIJ200" s="464"/>
      <c r="AIK200" s="464"/>
      <c r="AIL200" s="913"/>
      <c r="AIQ200" s="913"/>
      <c r="AIS200" s="387"/>
      <c r="AIT200" s="387"/>
      <c r="AIU200" s="387"/>
      <c r="AJI200" s="913"/>
      <c r="AJK200" s="364"/>
      <c r="AJL200" s="364"/>
      <c r="AJM200" s="364"/>
      <c r="AKA200" s="913"/>
      <c r="AKC200" s="364"/>
      <c r="AKD200" s="364"/>
      <c r="AKE200" s="364"/>
      <c r="AKS200" s="913"/>
      <c r="AKX200" s="913"/>
      <c r="ALC200" s="913"/>
      <c r="ALH200" s="913"/>
      <c r="ALM200" s="913"/>
      <c r="ALR200" s="913"/>
      <c r="ALW200" s="913"/>
      <c r="AMB200" s="913"/>
      <c r="AMG200" s="913"/>
      <c r="AML200" s="913"/>
      <c r="AMS200" s="913"/>
      <c r="AMZ200" s="913"/>
      <c r="ANG200" s="913"/>
      <c r="ANV200" s="913"/>
      <c r="AOK200" s="913"/>
      <c r="API200" s="914"/>
      <c r="APJ200" s="914"/>
      <c r="APK200" s="914"/>
      <c r="APL200" s="914"/>
      <c r="APM200" s="914"/>
      <c r="APN200" s="914"/>
      <c r="APO200" s="913"/>
      <c r="APW200" s="913"/>
      <c r="AQE200" s="913"/>
      <c r="AQM200" s="913"/>
      <c r="AQU200" s="913"/>
      <c r="ARG200" s="913"/>
      <c r="ARS200" s="913"/>
      <c r="ASU200" s="913"/>
      <c r="ATW200" s="913"/>
      <c r="AUQ200" s="913"/>
      <c r="AVK200" s="913"/>
      <c r="AWE200" s="913"/>
      <c r="AWY200" s="913"/>
      <c r="AXF200" s="913"/>
      <c r="AXM200" s="913"/>
      <c r="AXT200" s="913"/>
    </row>
    <row r="201" spans="1:1021 1026:1320" s="2" customFormat="1" ht="14.25" x14ac:dyDescent="0.2">
      <c r="A201" s="1"/>
      <c r="B201"/>
      <c r="C201" s="975"/>
      <c r="D201" s="1"/>
      <c r="E201" s="1"/>
      <c r="F201" s="21"/>
      <c r="G201" s="21"/>
      <c r="H201" s="21"/>
      <c r="I201" s="1"/>
      <c r="J201" s="1"/>
      <c r="K201" s="21"/>
      <c r="L201" s="21"/>
      <c r="M201" s="21"/>
      <c r="N201" s="1"/>
      <c r="O201" s="1"/>
      <c r="P201" s="21"/>
      <c r="Q201" s="21"/>
      <c r="R201" s="21"/>
      <c r="S201" s="1"/>
      <c r="T201" s="1"/>
      <c r="U201" s="21"/>
      <c r="V201" s="21"/>
      <c r="W201" s="21"/>
      <c r="X201" s="1"/>
      <c r="Y201" s="1"/>
      <c r="Z201" s="21"/>
      <c r="AA201" s="21"/>
      <c r="AB201" s="21"/>
      <c r="AC201" s="1"/>
      <c r="AD201" s="1"/>
      <c r="AE201" s="21"/>
      <c r="AF201" s="21"/>
      <c r="AG201" s="21"/>
      <c r="AH201" s="1"/>
      <c r="AI201" s="1"/>
      <c r="AJ201" s="21"/>
      <c r="AK201" s="21"/>
      <c r="AL201" s="750"/>
      <c r="AM201" s="1"/>
      <c r="AN201" s="1"/>
      <c r="AO201" s="1"/>
      <c r="AP201" s="1"/>
      <c r="AQ201" s="1"/>
      <c r="AR201" s="297"/>
      <c r="AS201" s="1"/>
      <c r="AT201" s="1"/>
      <c r="AU201" s="1"/>
      <c r="AV201" s="1"/>
      <c r="AW201" s="1"/>
      <c r="AX201" s="297"/>
      <c r="AY201" s="1"/>
      <c r="AZ201" s="1"/>
      <c r="BA201" s="1"/>
      <c r="BB201" s="1"/>
      <c r="BC201" s="1"/>
      <c r="BD201" s="297"/>
      <c r="BE201" s="1"/>
      <c r="BF201" s="1"/>
      <c r="BG201" s="1"/>
      <c r="BH201" s="1"/>
      <c r="BI201" s="1"/>
      <c r="BJ201" s="297"/>
      <c r="BK201" s="1"/>
      <c r="BL201" s="1"/>
      <c r="BM201" s="1"/>
      <c r="BN201" s="1"/>
      <c r="BO201" s="1"/>
      <c r="BP201" s="297"/>
      <c r="BQ201" s="1"/>
      <c r="BR201" s="1"/>
      <c r="BS201" s="1"/>
      <c r="BT201" s="1"/>
      <c r="BU201" s="1"/>
      <c r="BV201" s="297"/>
      <c r="BW201" s="1"/>
      <c r="BX201" s="1"/>
      <c r="BY201" s="1"/>
      <c r="BZ201" s="1"/>
      <c r="CA201" s="298"/>
      <c r="CB201" s="394"/>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394"/>
      <c r="DC201" s="119"/>
      <c r="DD201" s="119"/>
      <c r="DE201" s="119"/>
      <c r="DF201" s="119"/>
      <c r="DG201" s="119"/>
      <c r="DH201" s="119"/>
      <c r="DI201" s="119"/>
      <c r="DJ201" s="119"/>
      <c r="DK201" s="119"/>
      <c r="DL201" s="119"/>
      <c r="DM201" s="119"/>
      <c r="DN201" s="119"/>
      <c r="DO201" s="119"/>
      <c r="DP201" s="119"/>
      <c r="DQ201" s="119"/>
      <c r="DR201" s="119"/>
      <c r="DS201" s="119"/>
      <c r="DT201" s="119"/>
      <c r="DU201" s="119"/>
      <c r="DV201" s="119"/>
      <c r="DW201" s="119"/>
      <c r="DX201" s="119"/>
      <c r="DY201" s="119"/>
      <c r="DZ201" s="119"/>
      <c r="EA201" s="119"/>
      <c r="EB201" s="136"/>
      <c r="EC201" s="119"/>
      <c r="ED201" s="119"/>
      <c r="EE201" s="119"/>
      <c r="EF201" s="119"/>
      <c r="EG201" s="119"/>
      <c r="EH201" s="119"/>
      <c r="EI201" s="119"/>
      <c r="EJ201" s="119"/>
      <c r="EK201" s="119"/>
      <c r="EL201" s="119"/>
      <c r="EM201" s="119"/>
      <c r="EN201" s="119"/>
      <c r="EO201" s="119"/>
      <c r="EP201" s="119"/>
      <c r="EQ201" s="119"/>
      <c r="ER201" s="119"/>
      <c r="ES201" s="119"/>
      <c r="ET201" s="119"/>
      <c r="EU201" s="119"/>
      <c r="EV201" s="119"/>
      <c r="EW201" s="119"/>
      <c r="EX201" s="119"/>
      <c r="EY201" s="119"/>
      <c r="EZ201" s="119"/>
      <c r="FA201" s="119"/>
      <c r="FB201" s="136"/>
      <c r="FC201" s="119"/>
      <c r="FD201" s="119"/>
      <c r="FE201" s="119"/>
      <c r="FF201" s="119"/>
      <c r="FG201" s="119"/>
      <c r="FH201" s="119"/>
      <c r="FI201" s="119"/>
      <c r="FJ201" s="119"/>
      <c r="FK201" s="119"/>
      <c r="FL201" s="119"/>
      <c r="FM201" s="119"/>
      <c r="FN201" s="119"/>
      <c r="FO201" s="119"/>
      <c r="FP201" s="119"/>
      <c r="FQ201" s="119"/>
      <c r="FR201" s="119"/>
      <c r="FS201" s="119"/>
      <c r="FT201" s="119"/>
      <c r="FU201" s="119"/>
      <c r="FV201" s="119"/>
      <c r="FW201" s="119"/>
      <c r="FX201" s="119"/>
      <c r="FY201" s="119"/>
      <c r="FZ201" s="119"/>
      <c r="GA201" s="119"/>
      <c r="GB201" s="136"/>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394"/>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394"/>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394"/>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394"/>
      <c r="JZ201" s="1"/>
      <c r="KA201" s="1"/>
      <c r="KB201" s="1"/>
      <c r="KC201" s="1"/>
      <c r="KD201" s="1"/>
      <c r="KE201" s="1"/>
      <c r="KF201" s="1"/>
      <c r="KG201" s="1"/>
      <c r="KH201" s="1"/>
      <c r="KI201" s="1"/>
      <c r="KJ201" s="1"/>
      <c r="KK201" s="1"/>
      <c r="KL201" s="1"/>
      <c r="KM201" s="1"/>
      <c r="KN201" s="1"/>
      <c r="KO201" s="1"/>
      <c r="KP201" s="1"/>
      <c r="KQ201" s="1"/>
      <c r="KR201" s="1"/>
      <c r="KS201" s="914"/>
      <c r="KT201" s="914"/>
      <c r="KU201" s="914"/>
      <c r="KV201" s="914"/>
      <c r="KW201" s="914"/>
      <c r="KX201" s="913"/>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394"/>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914"/>
      <c r="PM201" s="914"/>
      <c r="PN201" s="914"/>
      <c r="PO201" s="914"/>
      <c r="PP201" s="914"/>
      <c r="PQ201" s="913"/>
      <c r="PR201" s="1"/>
      <c r="PS201" s="1"/>
      <c r="PT201" s="1"/>
      <c r="PU201" s="1"/>
      <c r="PV201" s="1"/>
      <c r="PW201" s="1"/>
      <c r="PX201" s="1"/>
      <c r="PY201" s="1"/>
      <c r="PZ201" s="1"/>
      <c r="QA201" s="1"/>
      <c r="QB201" s="1"/>
      <c r="QC201" s="1"/>
      <c r="QD201" s="1"/>
      <c r="QE201" s="1"/>
      <c r="QF201" s="394"/>
      <c r="QG201" s="835"/>
      <c r="QH201" s="835"/>
      <c r="QI201" s="835"/>
      <c r="QJ201" s="835"/>
      <c r="QK201" s="835"/>
      <c r="QL201" s="835"/>
      <c r="QM201" s="835"/>
      <c r="QN201" s="835"/>
      <c r="QO201" s="835"/>
      <c r="QP201" s="835"/>
      <c r="QQ201" s="835"/>
      <c r="QR201" s="835"/>
      <c r="QS201" s="835"/>
      <c r="QT201" s="835"/>
      <c r="QU201" s="835"/>
      <c r="QV201" s="835"/>
      <c r="QW201" s="835"/>
      <c r="QX201" s="835"/>
      <c r="QY201" s="835"/>
      <c r="QZ201" s="835"/>
      <c r="RA201" s="394"/>
      <c r="RB201" s="1"/>
      <c r="RC201" s="1"/>
      <c r="RD201" s="1"/>
      <c r="RE201" s="1"/>
      <c r="RF201" s="1"/>
      <c r="RG201" s="1"/>
      <c r="RH201" s="1"/>
      <c r="RI201" s="1"/>
      <c r="RJ201" s="1"/>
      <c r="RK201" s="1"/>
      <c r="RL201" s="1"/>
      <c r="RM201" s="1"/>
      <c r="RN201" s="1"/>
      <c r="RO201" s="1"/>
      <c r="RP201" s="1"/>
      <c r="RQ201" s="1"/>
      <c r="RR201" s="1"/>
      <c r="RS201" s="1"/>
      <c r="RT201" s="1"/>
      <c r="RU201" s="1"/>
      <c r="RV201" s="394"/>
      <c r="RW201" s="1"/>
      <c r="RX201" s="1"/>
      <c r="RY201" s="1"/>
      <c r="RZ201" s="1"/>
      <c r="SA201" s="1"/>
      <c r="SB201" s="1"/>
      <c r="SC201" s="1"/>
      <c r="SD201" s="1"/>
      <c r="SE201" s="1"/>
      <c r="SF201" s="1"/>
      <c r="SG201" s="1"/>
      <c r="SH201" s="1"/>
      <c r="SI201" s="1"/>
      <c r="SJ201" s="1"/>
      <c r="SK201" s="1"/>
      <c r="SL201" s="1"/>
      <c r="SM201" s="1"/>
      <c r="SN201" s="1"/>
      <c r="SO201" s="1"/>
      <c r="SP201" s="1"/>
      <c r="SQ201" s="394"/>
      <c r="SR201" s="1"/>
      <c r="SS201" s="1"/>
      <c r="ST201" s="1"/>
      <c r="SU201" s="1"/>
      <c r="SV201" s="1"/>
      <c r="SW201" s="1"/>
      <c r="SX201" s="1"/>
      <c r="SY201" s="1"/>
      <c r="SZ201" s="1"/>
      <c r="TA201" s="1"/>
      <c r="TB201" s="1"/>
      <c r="TC201" s="1"/>
      <c r="TD201" s="1"/>
      <c r="TE201" s="1"/>
      <c r="TF201" s="1"/>
      <c r="TG201" s="1"/>
      <c r="TH201" s="1"/>
      <c r="TI201" s="1"/>
      <c r="TJ201" s="1"/>
      <c r="TK201" s="1"/>
      <c r="TL201" s="394"/>
      <c r="TM201" s="1"/>
      <c r="TN201" s="1"/>
      <c r="TO201" s="1"/>
      <c r="TP201" s="1"/>
      <c r="TQ201" s="394"/>
      <c r="TR201" s="1"/>
      <c r="TS201" s="1"/>
      <c r="TT201" s="1"/>
      <c r="TV201" s="394"/>
      <c r="UA201" s="394"/>
      <c r="UF201" s="394"/>
      <c r="UK201" s="394"/>
      <c r="UP201" s="394"/>
      <c r="UU201" s="394"/>
      <c r="UZ201" s="394"/>
      <c r="VE201" s="394"/>
      <c r="VJ201" s="394"/>
      <c r="VO201" s="394"/>
      <c r="VT201" s="394"/>
      <c r="VY201" s="394"/>
      <c r="WD201" s="394"/>
      <c r="WI201" s="394"/>
      <c r="XL201" s="3"/>
      <c r="XM201" s="394"/>
      <c r="ZA201" s="394"/>
      <c r="AAK201" s="394"/>
      <c r="AAW201" s="394"/>
      <c r="ABL201" s="913"/>
      <c r="ABT201" s="913"/>
      <c r="ACF201" s="913"/>
      <c r="ACZ201" s="913"/>
      <c r="ADO201" s="914"/>
      <c r="ADP201" s="914"/>
      <c r="ADQ201" s="913"/>
      <c r="ADR201" s="913"/>
      <c r="ADS201" s="913"/>
      <c r="ADT201" s="913"/>
      <c r="AEH201" s="914"/>
      <c r="AEI201" s="914"/>
      <c r="AEJ201" s="913"/>
      <c r="AEK201" s="913"/>
      <c r="AEL201" s="913"/>
      <c r="AEM201" s="913"/>
      <c r="AEN201" s="913"/>
      <c r="AEQ201" s="3"/>
      <c r="AER201" s="3"/>
      <c r="AFS201" s="873"/>
      <c r="AFT201" s="873"/>
      <c r="AFU201" s="872"/>
      <c r="AFV201" s="872"/>
      <c r="AFW201" s="872"/>
      <c r="AFX201" s="913"/>
      <c r="AGG201" s="914"/>
      <c r="AGH201" s="914"/>
      <c r="AGI201" s="914"/>
      <c r="AGJ201" s="914"/>
      <c r="AGK201" s="914"/>
      <c r="AGL201" s="914"/>
      <c r="AGM201" s="913"/>
      <c r="AHB201" s="913"/>
      <c r="AHN201" s="913"/>
      <c r="AHO201" s="914"/>
      <c r="AHP201" s="914"/>
      <c r="AHQ201" s="914"/>
      <c r="AHR201" s="1155"/>
      <c r="AHS201" s="1155"/>
      <c r="AHT201" s="1051"/>
      <c r="AHZ201" s="913"/>
      <c r="AIF201" s="913"/>
      <c r="AIJ201" s="464"/>
      <c r="AIK201" s="464"/>
      <c r="AIL201" s="913"/>
      <c r="AIQ201" s="913"/>
      <c r="AIS201" s="387"/>
      <c r="AIT201" s="387"/>
      <c r="AIU201" s="387"/>
      <c r="AJI201" s="913"/>
      <c r="AJK201" s="364"/>
      <c r="AJL201" s="364"/>
      <c r="AJM201" s="364"/>
      <c r="AKA201" s="913"/>
      <c r="AKC201" s="364"/>
      <c r="AKD201" s="364"/>
      <c r="AKE201" s="364"/>
      <c r="AKS201" s="913"/>
      <c r="AKX201" s="913"/>
      <c r="ALC201" s="913"/>
      <c r="ALH201" s="913"/>
      <c r="ALM201" s="913"/>
      <c r="ALR201" s="913"/>
      <c r="ALW201" s="913"/>
      <c r="AMB201" s="913"/>
      <c r="AMG201" s="913"/>
      <c r="AML201" s="913"/>
      <c r="AMS201" s="913"/>
      <c r="AMZ201" s="913"/>
      <c r="ANG201" s="913"/>
      <c r="ANV201" s="913"/>
      <c r="AOK201" s="913"/>
      <c r="API201" s="914"/>
      <c r="APJ201" s="914"/>
      <c r="APK201" s="914"/>
      <c r="APL201" s="914"/>
      <c r="APM201" s="914"/>
      <c r="APN201" s="914"/>
      <c r="APO201" s="913"/>
      <c r="APW201" s="913"/>
      <c r="AQE201" s="913"/>
      <c r="AQM201" s="913"/>
      <c r="AQU201" s="913"/>
      <c r="ARG201" s="913"/>
      <c r="ARS201" s="913"/>
      <c r="ASU201" s="913"/>
      <c r="ATW201" s="913"/>
      <c r="AUQ201" s="913"/>
      <c r="AVK201" s="913"/>
      <c r="AWE201" s="913"/>
      <c r="AWY201" s="913"/>
      <c r="AXF201" s="913"/>
      <c r="AXM201" s="913"/>
      <c r="AXT201" s="913"/>
    </row>
    <row r="202" spans="1:1021 1026:1320" s="2" customFormat="1" ht="14.25" x14ac:dyDescent="0.2">
      <c r="A202" s="1"/>
      <c r="B202"/>
      <c r="C202" s="975"/>
      <c r="D202" s="1"/>
      <c r="E202" s="1"/>
      <c r="F202" s="21"/>
      <c r="G202" s="21"/>
      <c r="H202" s="21"/>
      <c r="I202" s="1"/>
      <c r="J202" s="1"/>
      <c r="K202" s="21"/>
      <c r="L202" s="21"/>
      <c r="M202" s="21"/>
      <c r="N202" s="1"/>
      <c r="O202" s="1"/>
      <c r="P202" s="21"/>
      <c r="Q202" s="21"/>
      <c r="R202" s="21"/>
      <c r="S202" s="1"/>
      <c r="T202" s="1"/>
      <c r="U202" s="21"/>
      <c r="V202" s="21"/>
      <c r="W202" s="21"/>
      <c r="X202" s="1"/>
      <c r="Y202" s="1"/>
      <c r="Z202" s="21"/>
      <c r="AA202" s="21"/>
      <c r="AB202" s="21"/>
      <c r="AC202" s="1"/>
      <c r="AD202" s="1"/>
      <c r="AE202" s="21"/>
      <c r="AF202" s="21"/>
      <c r="AG202" s="21"/>
      <c r="AH202" s="1"/>
      <c r="AI202" s="1"/>
      <c r="AJ202" s="21"/>
      <c r="AK202" s="21"/>
      <c r="AL202" s="750"/>
      <c r="AM202" s="1"/>
      <c r="AN202" s="1"/>
      <c r="AO202" s="1"/>
      <c r="AP202" s="1"/>
      <c r="AQ202" s="1"/>
      <c r="AR202" s="297"/>
      <c r="AS202" s="1"/>
      <c r="AT202" s="1"/>
      <c r="AU202" s="1"/>
      <c r="AV202" s="1"/>
      <c r="AW202" s="1"/>
      <c r="AX202" s="297"/>
      <c r="AY202" s="1"/>
      <c r="AZ202" s="1"/>
      <c r="BA202" s="1"/>
      <c r="BB202" s="1"/>
      <c r="BC202" s="1"/>
      <c r="BD202" s="297"/>
      <c r="BE202" s="1"/>
      <c r="BF202" s="1"/>
      <c r="BG202" s="1"/>
      <c r="BH202" s="1"/>
      <c r="BI202" s="1"/>
      <c r="BJ202" s="297"/>
      <c r="BK202" s="1"/>
      <c r="BL202" s="1"/>
      <c r="BM202" s="1"/>
      <c r="BN202" s="1"/>
      <c r="BO202" s="1"/>
      <c r="BP202" s="297"/>
      <c r="BQ202" s="1"/>
      <c r="BR202" s="1"/>
      <c r="BS202" s="1"/>
      <c r="BT202" s="1"/>
      <c r="BU202" s="1"/>
      <c r="BV202" s="297"/>
      <c r="BW202" s="1"/>
      <c r="BX202" s="1"/>
      <c r="BY202" s="1"/>
      <c r="BZ202" s="1"/>
      <c r="CA202" s="298"/>
      <c r="CB202" s="394"/>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394"/>
      <c r="DC202" s="119"/>
      <c r="DD202" s="119"/>
      <c r="DE202" s="119"/>
      <c r="DF202" s="119"/>
      <c r="DG202" s="119"/>
      <c r="DH202" s="119"/>
      <c r="DI202" s="119"/>
      <c r="DJ202" s="119"/>
      <c r="DK202" s="119"/>
      <c r="DL202" s="119"/>
      <c r="DM202" s="119"/>
      <c r="DN202" s="119"/>
      <c r="DO202" s="119"/>
      <c r="DP202" s="119"/>
      <c r="DQ202" s="119"/>
      <c r="DR202" s="119"/>
      <c r="DS202" s="119"/>
      <c r="DT202" s="119"/>
      <c r="DU202" s="119"/>
      <c r="DV202" s="119"/>
      <c r="DW202" s="119"/>
      <c r="DX202" s="119"/>
      <c r="DY202" s="119"/>
      <c r="DZ202" s="119"/>
      <c r="EA202" s="119"/>
      <c r="EB202" s="136"/>
      <c r="EC202" s="119"/>
      <c r="ED202" s="119"/>
      <c r="EE202" s="119"/>
      <c r="EF202" s="119"/>
      <c r="EG202" s="119"/>
      <c r="EH202" s="119"/>
      <c r="EI202" s="119"/>
      <c r="EJ202" s="119"/>
      <c r="EK202" s="119"/>
      <c r="EL202" s="119"/>
      <c r="EM202" s="119"/>
      <c r="EN202" s="119"/>
      <c r="EO202" s="119"/>
      <c r="EP202" s="119"/>
      <c r="EQ202" s="119"/>
      <c r="ER202" s="119"/>
      <c r="ES202" s="119"/>
      <c r="ET202" s="119"/>
      <c r="EU202" s="119"/>
      <c r="EV202" s="119"/>
      <c r="EW202" s="119"/>
      <c r="EX202" s="119"/>
      <c r="EY202" s="119"/>
      <c r="EZ202" s="119"/>
      <c r="FA202" s="119"/>
      <c r="FB202" s="136"/>
      <c r="FC202" s="119"/>
      <c r="FD202" s="119"/>
      <c r="FE202" s="119"/>
      <c r="FF202" s="119"/>
      <c r="FG202" s="119"/>
      <c r="FH202" s="119"/>
      <c r="FI202" s="119"/>
      <c r="FJ202" s="119"/>
      <c r="FK202" s="119"/>
      <c r="FL202" s="119"/>
      <c r="FM202" s="119"/>
      <c r="FN202" s="119"/>
      <c r="FO202" s="119"/>
      <c r="FP202" s="119"/>
      <c r="FQ202" s="119"/>
      <c r="FR202" s="119"/>
      <c r="FS202" s="119"/>
      <c r="FT202" s="119"/>
      <c r="FU202" s="119"/>
      <c r="FV202" s="119"/>
      <c r="FW202" s="119"/>
      <c r="FX202" s="119"/>
      <c r="FY202" s="119"/>
      <c r="FZ202" s="119"/>
      <c r="GA202" s="119"/>
      <c r="GB202" s="136"/>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394"/>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394"/>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394"/>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394"/>
      <c r="JZ202" s="1"/>
      <c r="KA202" s="1"/>
      <c r="KB202" s="1"/>
      <c r="KC202" s="1"/>
      <c r="KD202" s="1"/>
      <c r="KE202" s="1"/>
      <c r="KF202" s="1"/>
      <c r="KG202" s="1"/>
      <c r="KH202" s="1"/>
      <c r="KI202" s="1"/>
      <c r="KJ202" s="1"/>
      <c r="KK202" s="1"/>
      <c r="KL202" s="1"/>
      <c r="KM202" s="1"/>
      <c r="KN202" s="1"/>
      <c r="KO202" s="1"/>
      <c r="KP202" s="1"/>
      <c r="KQ202" s="1"/>
      <c r="KR202" s="1"/>
      <c r="KS202" s="914"/>
      <c r="KT202" s="914"/>
      <c r="KU202" s="914"/>
      <c r="KV202" s="914"/>
      <c r="KW202" s="914"/>
      <c r="KX202" s="913"/>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394"/>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914"/>
      <c r="PM202" s="914"/>
      <c r="PN202" s="914"/>
      <c r="PO202" s="914"/>
      <c r="PP202" s="914"/>
      <c r="PQ202" s="913"/>
      <c r="PR202" s="1"/>
      <c r="PS202" s="1"/>
      <c r="PT202" s="1"/>
      <c r="PU202" s="1"/>
      <c r="PV202" s="1"/>
      <c r="PW202" s="1"/>
      <c r="PX202" s="1"/>
      <c r="PY202" s="1"/>
      <c r="PZ202" s="1"/>
      <c r="QA202" s="1"/>
      <c r="QB202" s="1"/>
      <c r="QC202" s="1"/>
      <c r="QD202" s="1"/>
      <c r="QE202" s="1"/>
      <c r="QF202" s="394"/>
      <c r="QG202" s="835"/>
      <c r="QH202" s="835"/>
      <c r="QI202" s="835"/>
      <c r="QJ202" s="835"/>
      <c r="QK202" s="835"/>
      <c r="QL202" s="835"/>
      <c r="QM202" s="835"/>
      <c r="QN202" s="835"/>
      <c r="QO202" s="835"/>
      <c r="QP202" s="835"/>
      <c r="QQ202" s="835"/>
      <c r="QR202" s="835"/>
      <c r="QS202" s="835"/>
      <c r="QT202" s="835"/>
      <c r="QU202" s="835"/>
      <c r="QV202" s="835"/>
      <c r="QW202" s="835"/>
      <c r="QX202" s="835"/>
      <c r="QY202" s="835"/>
      <c r="QZ202" s="835"/>
      <c r="RA202" s="394"/>
      <c r="RB202" s="1"/>
      <c r="RC202" s="1"/>
      <c r="RD202" s="1"/>
      <c r="RE202" s="1"/>
      <c r="RF202" s="1"/>
      <c r="RG202" s="1"/>
      <c r="RH202" s="1"/>
      <c r="RI202" s="1"/>
      <c r="RJ202" s="1"/>
      <c r="RK202" s="1"/>
      <c r="RL202" s="1"/>
      <c r="RM202" s="1"/>
      <c r="RN202" s="1"/>
      <c r="RO202" s="1"/>
      <c r="RP202" s="1"/>
      <c r="RQ202" s="1"/>
      <c r="RR202" s="1"/>
      <c r="RS202" s="1"/>
      <c r="RT202" s="1"/>
      <c r="RU202" s="1"/>
      <c r="RV202" s="394"/>
      <c r="RW202" s="1"/>
      <c r="RX202" s="1"/>
      <c r="RY202" s="1"/>
      <c r="RZ202" s="1"/>
      <c r="SA202" s="1"/>
      <c r="SB202" s="1"/>
      <c r="SC202" s="1"/>
      <c r="SD202" s="1"/>
      <c r="SE202" s="1"/>
      <c r="SF202" s="1"/>
      <c r="SG202" s="1"/>
      <c r="SH202" s="1"/>
      <c r="SI202" s="1"/>
      <c r="SJ202" s="1"/>
      <c r="SK202" s="1"/>
      <c r="SL202" s="1"/>
      <c r="SM202" s="1"/>
      <c r="SN202" s="1"/>
      <c r="SO202" s="1"/>
      <c r="SP202" s="1"/>
      <c r="SQ202" s="394"/>
      <c r="SR202" s="1"/>
      <c r="SS202" s="1"/>
      <c r="ST202" s="1"/>
      <c r="SU202" s="1"/>
      <c r="SV202" s="1"/>
      <c r="SW202" s="1"/>
      <c r="SX202" s="1"/>
      <c r="SY202" s="1"/>
      <c r="SZ202" s="1"/>
      <c r="TA202" s="1"/>
      <c r="TB202" s="1"/>
      <c r="TC202" s="1"/>
      <c r="TD202" s="1"/>
      <c r="TE202" s="1"/>
      <c r="TF202" s="1"/>
      <c r="TG202" s="1"/>
      <c r="TH202" s="1"/>
      <c r="TI202" s="1"/>
      <c r="TJ202" s="1"/>
      <c r="TK202" s="1"/>
      <c r="TL202" s="394"/>
      <c r="TM202" s="1"/>
      <c r="TN202" s="1"/>
      <c r="TO202" s="1"/>
      <c r="TP202" s="1"/>
      <c r="TQ202" s="394"/>
      <c r="TR202" s="1"/>
      <c r="TS202" s="1"/>
      <c r="TT202" s="1"/>
      <c r="TV202" s="394"/>
      <c r="UA202" s="394"/>
      <c r="UF202" s="394"/>
      <c r="UK202" s="394"/>
      <c r="UP202" s="394"/>
      <c r="UU202" s="394"/>
      <c r="UZ202" s="394"/>
      <c r="VE202" s="394"/>
      <c r="VJ202" s="394"/>
      <c r="VO202" s="394"/>
      <c r="VT202" s="394"/>
      <c r="VY202" s="394"/>
      <c r="WD202" s="394"/>
      <c r="WI202" s="394"/>
      <c r="XL202" s="3"/>
      <c r="XM202" s="394"/>
      <c r="ZA202" s="394"/>
      <c r="AAK202" s="394"/>
      <c r="AAW202" s="394"/>
      <c r="ABL202" s="913"/>
      <c r="ABT202" s="913"/>
      <c r="ACF202" s="913"/>
      <c r="ACZ202" s="913"/>
      <c r="ADO202" s="914"/>
      <c r="ADP202" s="914"/>
      <c r="ADQ202" s="913"/>
      <c r="ADR202" s="913"/>
      <c r="ADS202" s="913"/>
      <c r="ADT202" s="913"/>
      <c r="AEH202" s="914"/>
      <c r="AEI202" s="914"/>
      <c r="AEJ202" s="913"/>
      <c r="AEK202" s="913"/>
      <c r="AEL202" s="913"/>
      <c r="AEM202" s="913"/>
      <c r="AEN202" s="913"/>
      <c r="AEQ202" s="3"/>
      <c r="AER202" s="3"/>
      <c r="AFS202" s="873"/>
      <c r="AFT202" s="873"/>
      <c r="AFU202" s="872"/>
      <c r="AFV202" s="872"/>
      <c r="AFW202" s="872"/>
      <c r="AFX202" s="913"/>
      <c r="AGG202" s="914"/>
      <c r="AGH202" s="914"/>
      <c r="AGI202" s="914"/>
      <c r="AGJ202" s="914"/>
      <c r="AGK202" s="914"/>
      <c r="AGL202" s="914"/>
      <c r="AGM202" s="913"/>
      <c r="AHB202" s="913"/>
      <c r="AHN202" s="913"/>
      <c r="AHO202" s="914"/>
      <c r="AHP202" s="914"/>
      <c r="AHQ202" s="914"/>
      <c r="AHR202" s="1155"/>
      <c r="AHS202" s="1155"/>
      <c r="AHT202" s="1051"/>
      <c r="AHZ202" s="913"/>
      <c r="AIF202" s="913"/>
      <c r="AIJ202" s="464"/>
      <c r="AIK202" s="464"/>
      <c r="AIL202" s="913"/>
      <c r="AIQ202" s="913"/>
      <c r="AIS202" s="387"/>
      <c r="AIT202" s="387"/>
      <c r="AIU202" s="387"/>
      <c r="AJI202" s="913"/>
      <c r="AJK202" s="364"/>
      <c r="AJL202" s="364"/>
      <c r="AJM202" s="364"/>
      <c r="AKA202" s="913"/>
      <c r="AKC202" s="364"/>
      <c r="AKD202" s="364"/>
      <c r="AKE202" s="364"/>
      <c r="AKS202" s="913"/>
      <c r="AKX202" s="913"/>
      <c r="ALC202" s="913"/>
      <c r="ALH202" s="913"/>
      <c r="ALM202" s="913"/>
      <c r="ALR202" s="913"/>
      <c r="ALW202" s="913"/>
      <c r="AMB202" s="913"/>
      <c r="AMG202" s="913"/>
      <c r="AML202" s="913"/>
      <c r="AMS202" s="913"/>
      <c r="AMZ202" s="913"/>
      <c r="ANG202" s="913"/>
      <c r="ANV202" s="913"/>
      <c r="AOK202" s="913"/>
      <c r="API202" s="914"/>
      <c r="APJ202" s="914"/>
      <c r="APK202" s="914"/>
      <c r="APL202" s="914"/>
      <c r="APM202" s="914"/>
      <c r="APN202" s="914"/>
      <c r="APO202" s="913"/>
      <c r="APW202" s="913"/>
      <c r="AQE202" s="913"/>
      <c r="AQM202" s="913"/>
      <c r="AQU202" s="913"/>
      <c r="ARG202" s="913"/>
      <c r="ARS202" s="913"/>
      <c r="ASU202" s="913"/>
      <c r="ATW202" s="913"/>
      <c r="AUQ202" s="913"/>
      <c r="AVK202" s="913"/>
      <c r="AWE202" s="913"/>
      <c r="AWY202" s="913"/>
      <c r="AXF202" s="913"/>
      <c r="AXM202" s="913"/>
      <c r="AXT202" s="913"/>
    </row>
    <row r="203" spans="1:1021 1026:1320" s="2" customFormat="1" ht="14.25" x14ac:dyDescent="0.2">
      <c r="A203" s="1"/>
      <c r="B203"/>
      <c r="C203" s="975"/>
      <c r="D203" s="1"/>
      <c r="E203" s="1"/>
      <c r="F203" s="21"/>
      <c r="G203" s="21"/>
      <c r="H203" s="21"/>
      <c r="I203" s="1"/>
      <c r="J203" s="1"/>
      <c r="K203" s="21"/>
      <c r="L203" s="21"/>
      <c r="M203" s="21"/>
      <c r="N203" s="1"/>
      <c r="O203" s="1"/>
      <c r="P203" s="21"/>
      <c r="Q203" s="21"/>
      <c r="R203" s="21"/>
      <c r="S203" s="1"/>
      <c r="T203" s="1"/>
      <c r="U203" s="21"/>
      <c r="V203" s="21"/>
      <c r="W203" s="21"/>
      <c r="X203" s="1"/>
      <c r="Y203" s="1"/>
      <c r="Z203" s="21"/>
      <c r="AA203" s="21"/>
      <c r="AB203" s="21"/>
      <c r="AC203" s="1"/>
      <c r="AD203" s="1"/>
      <c r="AE203" s="21"/>
      <c r="AF203" s="21"/>
      <c r="AG203" s="21"/>
      <c r="AH203" s="1"/>
      <c r="AI203" s="1"/>
      <c r="AJ203" s="21"/>
      <c r="AK203" s="21"/>
      <c r="AL203" s="750"/>
      <c r="AM203" s="1"/>
      <c r="AN203" s="1"/>
      <c r="AO203" s="1"/>
      <c r="AP203" s="1"/>
      <c r="AQ203" s="1"/>
      <c r="AR203" s="297"/>
      <c r="AS203" s="1"/>
      <c r="AT203" s="1"/>
      <c r="AU203" s="1"/>
      <c r="AV203" s="1"/>
      <c r="AW203" s="1"/>
      <c r="AX203" s="297"/>
      <c r="AY203" s="1"/>
      <c r="AZ203" s="1"/>
      <c r="BA203" s="1"/>
      <c r="BB203" s="1"/>
      <c r="BC203" s="1"/>
      <c r="BD203" s="297"/>
      <c r="BE203" s="1"/>
      <c r="BF203" s="1"/>
      <c r="BG203" s="1"/>
      <c r="BH203" s="1"/>
      <c r="BI203" s="1"/>
      <c r="BJ203" s="297"/>
      <c r="BK203" s="1"/>
      <c r="BL203" s="1"/>
      <c r="BM203" s="1"/>
      <c r="BN203" s="1"/>
      <c r="BO203" s="1"/>
      <c r="BP203" s="297"/>
      <c r="BQ203" s="1"/>
      <c r="BR203" s="1"/>
      <c r="BS203" s="1"/>
      <c r="BT203" s="1"/>
      <c r="BU203" s="1"/>
      <c r="BV203" s="297"/>
      <c r="BW203" s="1"/>
      <c r="BX203" s="1"/>
      <c r="BY203" s="1"/>
      <c r="BZ203" s="1"/>
      <c r="CA203" s="298"/>
      <c r="CB203" s="394"/>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394"/>
      <c r="DC203" s="119"/>
      <c r="DD203" s="119"/>
      <c r="DE203" s="119"/>
      <c r="DF203" s="119"/>
      <c r="DG203" s="119"/>
      <c r="DH203" s="119"/>
      <c r="DI203" s="119"/>
      <c r="DJ203" s="119"/>
      <c r="DK203" s="119"/>
      <c r="DL203" s="119"/>
      <c r="DM203" s="119"/>
      <c r="DN203" s="119"/>
      <c r="DO203" s="119"/>
      <c r="DP203" s="119"/>
      <c r="DQ203" s="119"/>
      <c r="DR203" s="119"/>
      <c r="DS203" s="119"/>
      <c r="DT203" s="119"/>
      <c r="DU203" s="119"/>
      <c r="DV203" s="119"/>
      <c r="DW203" s="119"/>
      <c r="DX203" s="119"/>
      <c r="DY203" s="119"/>
      <c r="DZ203" s="119"/>
      <c r="EA203" s="119"/>
      <c r="EB203" s="136"/>
      <c r="EC203" s="119"/>
      <c r="ED203" s="119"/>
      <c r="EE203" s="119"/>
      <c r="EF203" s="119"/>
      <c r="EG203" s="119"/>
      <c r="EH203" s="119"/>
      <c r="EI203" s="119"/>
      <c r="EJ203" s="119"/>
      <c r="EK203" s="119"/>
      <c r="EL203" s="119"/>
      <c r="EM203" s="119"/>
      <c r="EN203" s="119"/>
      <c r="EO203" s="119"/>
      <c r="EP203" s="119"/>
      <c r="EQ203" s="119"/>
      <c r="ER203" s="119"/>
      <c r="ES203" s="119"/>
      <c r="ET203" s="119"/>
      <c r="EU203" s="119"/>
      <c r="EV203" s="119"/>
      <c r="EW203" s="119"/>
      <c r="EX203" s="119"/>
      <c r="EY203" s="119"/>
      <c r="EZ203" s="119"/>
      <c r="FA203" s="119"/>
      <c r="FB203" s="136"/>
      <c r="FC203" s="119"/>
      <c r="FD203" s="119"/>
      <c r="FE203" s="119"/>
      <c r="FF203" s="119"/>
      <c r="FG203" s="119"/>
      <c r="FH203" s="119"/>
      <c r="FI203" s="119"/>
      <c r="FJ203" s="119"/>
      <c r="FK203" s="119"/>
      <c r="FL203" s="119"/>
      <c r="FM203" s="119"/>
      <c r="FN203" s="119"/>
      <c r="FO203" s="119"/>
      <c r="FP203" s="119"/>
      <c r="FQ203" s="119"/>
      <c r="FR203" s="119"/>
      <c r="FS203" s="119"/>
      <c r="FT203" s="119"/>
      <c r="FU203" s="119"/>
      <c r="FV203" s="119"/>
      <c r="FW203" s="119"/>
      <c r="FX203" s="119"/>
      <c r="FY203" s="119"/>
      <c r="FZ203" s="119"/>
      <c r="GA203" s="119"/>
      <c r="GB203" s="136"/>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394"/>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394"/>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394"/>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394"/>
      <c r="JZ203" s="1"/>
      <c r="KA203" s="1"/>
      <c r="KB203" s="1"/>
      <c r="KC203" s="1"/>
      <c r="KD203" s="1"/>
      <c r="KE203" s="1"/>
      <c r="KF203" s="1"/>
      <c r="KG203" s="1"/>
      <c r="KH203" s="1"/>
      <c r="KI203" s="1"/>
      <c r="KJ203" s="1"/>
      <c r="KK203" s="1"/>
      <c r="KL203" s="1"/>
      <c r="KM203" s="1"/>
      <c r="KN203" s="1"/>
      <c r="KO203" s="1"/>
      <c r="KP203" s="1"/>
      <c r="KQ203" s="1"/>
      <c r="KR203" s="1"/>
      <c r="KS203" s="914"/>
      <c r="KT203" s="914"/>
      <c r="KU203" s="914"/>
      <c r="KV203" s="914"/>
      <c r="KW203" s="914"/>
      <c r="KX203" s="913"/>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394"/>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914"/>
      <c r="PM203" s="914"/>
      <c r="PN203" s="914"/>
      <c r="PO203" s="914"/>
      <c r="PP203" s="914"/>
      <c r="PQ203" s="913"/>
      <c r="PR203" s="1"/>
      <c r="PS203" s="1"/>
      <c r="PT203" s="1"/>
      <c r="PU203" s="1"/>
      <c r="PV203" s="1"/>
      <c r="PW203" s="1"/>
      <c r="PX203" s="1"/>
      <c r="PY203" s="1"/>
      <c r="PZ203" s="1"/>
      <c r="QA203" s="1"/>
      <c r="QB203" s="1"/>
      <c r="QC203" s="1"/>
      <c r="QD203" s="1"/>
      <c r="QE203" s="1"/>
      <c r="QF203" s="394"/>
      <c r="QG203" s="835"/>
      <c r="QH203" s="835"/>
      <c r="QI203" s="835"/>
      <c r="QJ203" s="835"/>
      <c r="QK203" s="835"/>
      <c r="QL203" s="835"/>
      <c r="QM203" s="835"/>
      <c r="QN203" s="835"/>
      <c r="QO203" s="835"/>
      <c r="QP203" s="835"/>
      <c r="QQ203" s="835"/>
      <c r="QR203" s="835"/>
      <c r="QS203" s="835"/>
      <c r="QT203" s="835"/>
      <c r="QU203" s="835"/>
      <c r="QV203" s="835"/>
      <c r="QW203" s="835"/>
      <c r="QX203" s="835"/>
      <c r="QY203" s="835"/>
      <c r="QZ203" s="835"/>
      <c r="RA203" s="394"/>
      <c r="RB203" s="1"/>
      <c r="RC203" s="1"/>
      <c r="RD203" s="1"/>
      <c r="RE203" s="1"/>
      <c r="RF203" s="1"/>
      <c r="RG203" s="1"/>
      <c r="RH203" s="1"/>
      <c r="RI203" s="1"/>
      <c r="RJ203" s="1"/>
      <c r="RK203" s="1"/>
      <c r="RL203" s="1"/>
      <c r="RM203" s="1"/>
      <c r="RN203" s="1"/>
      <c r="RO203" s="1"/>
      <c r="RP203" s="1"/>
      <c r="RQ203" s="1"/>
      <c r="RR203" s="1"/>
      <c r="RS203" s="1"/>
      <c r="RT203" s="1"/>
      <c r="RU203" s="1"/>
      <c r="RV203" s="394"/>
      <c r="RW203" s="1"/>
      <c r="RX203" s="1"/>
      <c r="RY203" s="1"/>
      <c r="RZ203" s="1"/>
      <c r="SA203" s="1"/>
      <c r="SB203" s="1"/>
      <c r="SC203" s="1"/>
      <c r="SD203" s="1"/>
      <c r="SE203" s="1"/>
      <c r="SF203" s="1"/>
      <c r="SG203" s="1"/>
      <c r="SH203" s="1"/>
      <c r="SI203" s="1"/>
      <c r="SJ203" s="1"/>
      <c r="SK203" s="1"/>
      <c r="SL203" s="1"/>
      <c r="SM203" s="1"/>
      <c r="SN203" s="1"/>
      <c r="SO203" s="1"/>
      <c r="SP203" s="1"/>
      <c r="SQ203" s="394"/>
      <c r="SR203" s="1"/>
      <c r="SS203" s="1"/>
      <c r="ST203" s="1"/>
      <c r="SU203" s="1"/>
      <c r="SV203" s="1"/>
      <c r="SW203" s="1"/>
      <c r="SX203" s="1"/>
      <c r="SY203" s="1"/>
      <c r="SZ203" s="1"/>
      <c r="TA203" s="1"/>
      <c r="TB203" s="1"/>
      <c r="TC203" s="1"/>
      <c r="TD203" s="1"/>
      <c r="TE203" s="1"/>
      <c r="TF203" s="1"/>
      <c r="TG203" s="1"/>
      <c r="TH203" s="1"/>
      <c r="TI203" s="1"/>
      <c r="TJ203" s="1"/>
      <c r="TK203" s="1"/>
      <c r="TL203" s="394"/>
      <c r="TM203" s="1"/>
      <c r="TN203" s="1"/>
      <c r="TO203" s="1"/>
      <c r="TP203" s="1"/>
      <c r="TQ203" s="394"/>
      <c r="TR203" s="1"/>
      <c r="TS203" s="1"/>
      <c r="TT203" s="1"/>
      <c r="TV203" s="394"/>
      <c r="UA203" s="394"/>
      <c r="UF203" s="394"/>
      <c r="UK203" s="394"/>
      <c r="UP203" s="394"/>
      <c r="UU203" s="394"/>
      <c r="UZ203" s="394"/>
      <c r="VE203" s="394"/>
      <c r="VJ203" s="394"/>
      <c r="VO203" s="394"/>
      <c r="VT203" s="394"/>
      <c r="VY203" s="394"/>
      <c r="WD203" s="394"/>
      <c r="WI203" s="394"/>
      <c r="XL203" s="3"/>
      <c r="XM203" s="394"/>
      <c r="ZA203" s="394"/>
      <c r="AAK203" s="394"/>
      <c r="AAW203" s="394"/>
      <c r="ABL203" s="913"/>
      <c r="ABT203" s="913"/>
      <c r="ACF203" s="913"/>
      <c r="ACZ203" s="913"/>
      <c r="ADO203" s="914"/>
      <c r="ADP203" s="914"/>
      <c r="ADQ203" s="913"/>
      <c r="ADR203" s="913"/>
      <c r="ADS203" s="913"/>
      <c r="ADT203" s="913"/>
      <c r="AEH203" s="914"/>
      <c r="AEI203" s="914"/>
      <c r="AEJ203" s="913"/>
      <c r="AEK203" s="913"/>
      <c r="AEL203" s="913"/>
      <c r="AEM203" s="913"/>
      <c r="AEN203" s="913"/>
      <c r="AEQ203" s="3"/>
      <c r="AER203" s="3"/>
      <c r="AFS203" s="873"/>
      <c r="AFT203" s="873"/>
      <c r="AFU203" s="872"/>
      <c r="AFV203" s="872"/>
      <c r="AFW203" s="872"/>
      <c r="AFX203" s="913"/>
      <c r="AGG203" s="914"/>
      <c r="AGH203" s="914"/>
      <c r="AGI203" s="914"/>
      <c r="AGJ203" s="914"/>
      <c r="AGK203" s="914"/>
      <c r="AGL203" s="914"/>
      <c r="AGM203" s="913"/>
      <c r="AHB203" s="913"/>
      <c r="AHN203" s="913"/>
      <c r="AHO203" s="914"/>
      <c r="AHP203" s="914"/>
      <c r="AHQ203" s="914"/>
      <c r="AHR203" s="1155"/>
      <c r="AHS203" s="1155"/>
      <c r="AHT203" s="1051"/>
      <c r="AHZ203" s="913"/>
      <c r="AIF203" s="913"/>
      <c r="AIJ203" s="464"/>
      <c r="AIK203" s="464"/>
      <c r="AIL203" s="913"/>
      <c r="AIQ203" s="913"/>
      <c r="AIS203" s="387"/>
      <c r="AIT203" s="387"/>
      <c r="AIU203" s="387"/>
      <c r="AJI203" s="913"/>
      <c r="AJK203" s="364"/>
      <c r="AJL203" s="364"/>
      <c r="AJM203" s="364"/>
      <c r="AKA203" s="913"/>
      <c r="AKC203" s="364"/>
      <c r="AKD203" s="364"/>
      <c r="AKE203" s="364"/>
      <c r="AKS203" s="913"/>
      <c r="AKX203" s="913"/>
      <c r="ALC203" s="913"/>
      <c r="ALH203" s="913"/>
      <c r="ALM203" s="913"/>
      <c r="ALR203" s="913"/>
      <c r="ALW203" s="913"/>
      <c r="AMB203" s="913"/>
      <c r="AMG203" s="913"/>
      <c r="AML203" s="913"/>
      <c r="AMS203" s="913"/>
      <c r="AMZ203" s="913"/>
      <c r="ANG203" s="913"/>
      <c r="ANV203" s="913"/>
      <c r="AOK203" s="913"/>
      <c r="API203" s="914"/>
      <c r="APJ203" s="914"/>
      <c r="APK203" s="914"/>
      <c r="APL203" s="914"/>
      <c r="APM203" s="914"/>
      <c r="APN203" s="914"/>
      <c r="APO203" s="913"/>
      <c r="APW203" s="913"/>
      <c r="AQE203" s="913"/>
      <c r="AQM203" s="913"/>
      <c r="AQU203" s="913"/>
      <c r="ARG203" s="913"/>
      <c r="ARS203" s="913"/>
      <c r="ASU203" s="913"/>
      <c r="ATW203" s="913"/>
      <c r="AUQ203" s="913"/>
      <c r="AVK203" s="913"/>
      <c r="AWE203" s="913"/>
      <c r="AWY203" s="913"/>
      <c r="AXF203" s="913"/>
      <c r="AXM203" s="913"/>
      <c r="AXT203" s="913"/>
    </row>
    <row r="204" spans="1:1021 1026:1320" s="2" customFormat="1" ht="14.25" x14ac:dyDescent="0.2">
      <c r="A204" s="1"/>
      <c r="B204"/>
      <c r="C204" s="975"/>
      <c r="D204" s="1"/>
      <c r="E204" s="1"/>
      <c r="F204" s="21"/>
      <c r="G204" s="21"/>
      <c r="H204" s="21"/>
      <c r="I204" s="1"/>
      <c r="J204" s="1"/>
      <c r="K204" s="21"/>
      <c r="L204" s="21"/>
      <c r="M204" s="21"/>
      <c r="N204" s="1"/>
      <c r="O204" s="1"/>
      <c r="P204" s="21"/>
      <c r="Q204" s="21"/>
      <c r="R204" s="21"/>
      <c r="S204" s="1"/>
      <c r="T204" s="1"/>
      <c r="U204" s="21"/>
      <c r="V204" s="21"/>
      <c r="W204" s="21"/>
      <c r="X204" s="1"/>
      <c r="Y204" s="1"/>
      <c r="Z204" s="21"/>
      <c r="AA204" s="21"/>
      <c r="AB204" s="21"/>
      <c r="AC204" s="1"/>
      <c r="AD204" s="1"/>
      <c r="AE204" s="21"/>
      <c r="AF204" s="21"/>
      <c r="AG204" s="21"/>
      <c r="AH204" s="1"/>
      <c r="AI204" s="1"/>
      <c r="AJ204" s="21"/>
      <c r="AK204" s="21"/>
      <c r="AL204" s="750"/>
      <c r="AM204" s="1"/>
      <c r="AN204" s="1"/>
      <c r="AO204" s="1"/>
      <c r="AP204" s="1"/>
      <c r="AQ204" s="1"/>
      <c r="AR204" s="297"/>
      <c r="AS204" s="1"/>
      <c r="AT204" s="1"/>
      <c r="AU204" s="1"/>
      <c r="AV204" s="1"/>
      <c r="AW204" s="1"/>
      <c r="AX204" s="297"/>
      <c r="AY204" s="1"/>
      <c r="AZ204" s="1"/>
      <c r="BA204" s="1"/>
      <c r="BB204" s="1"/>
      <c r="BC204" s="1"/>
      <c r="BD204" s="297"/>
      <c r="BE204" s="1"/>
      <c r="BF204" s="1"/>
      <c r="BG204" s="1"/>
      <c r="BH204" s="1"/>
      <c r="BI204" s="1"/>
      <c r="BJ204" s="297"/>
      <c r="BK204" s="1"/>
      <c r="BL204" s="1"/>
      <c r="BM204" s="1"/>
      <c r="BN204" s="1"/>
      <c r="BO204" s="1"/>
      <c r="BP204" s="297"/>
      <c r="BQ204" s="1"/>
      <c r="BR204" s="1"/>
      <c r="BS204" s="1"/>
      <c r="BT204" s="1"/>
      <c r="BU204" s="1"/>
      <c r="BV204" s="297"/>
      <c r="BW204" s="1"/>
      <c r="BX204" s="1"/>
      <c r="BY204" s="1"/>
      <c r="BZ204" s="1"/>
      <c r="CA204" s="298"/>
      <c r="CB204" s="394"/>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394"/>
      <c r="DC204" s="119"/>
      <c r="DD204" s="119"/>
      <c r="DE204" s="119"/>
      <c r="DF204" s="119"/>
      <c r="DG204" s="119"/>
      <c r="DH204" s="119"/>
      <c r="DI204" s="119"/>
      <c r="DJ204" s="119"/>
      <c r="DK204" s="119"/>
      <c r="DL204" s="119"/>
      <c r="DM204" s="119"/>
      <c r="DN204" s="119"/>
      <c r="DO204" s="119"/>
      <c r="DP204" s="119"/>
      <c r="DQ204" s="119"/>
      <c r="DR204" s="119"/>
      <c r="DS204" s="119"/>
      <c r="DT204" s="119"/>
      <c r="DU204" s="119"/>
      <c r="DV204" s="119"/>
      <c r="DW204" s="119"/>
      <c r="DX204" s="119"/>
      <c r="DY204" s="119"/>
      <c r="DZ204" s="119"/>
      <c r="EA204" s="119"/>
      <c r="EB204" s="136"/>
      <c r="EC204" s="119"/>
      <c r="ED204" s="119"/>
      <c r="EE204" s="119"/>
      <c r="EF204" s="119"/>
      <c r="EG204" s="119"/>
      <c r="EH204" s="119"/>
      <c r="EI204" s="119"/>
      <c r="EJ204" s="119"/>
      <c r="EK204" s="119"/>
      <c r="EL204" s="119"/>
      <c r="EM204" s="119"/>
      <c r="EN204" s="119"/>
      <c r="EO204" s="119"/>
      <c r="EP204" s="119"/>
      <c r="EQ204" s="119"/>
      <c r="ER204" s="119"/>
      <c r="ES204" s="119"/>
      <c r="ET204" s="119"/>
      <c r="EU204" s="119"/>
      <c r="EV204" s="119"/>
      <c r="EW204" s="119"/>
      <c r="EX204" s="119"/>
      <c r="EY204" s="119"/>
      <c r="EZ204" s="119"/>
      <c r="FA204" s="119"/>
      <c r="FB204" s="136"/>
      <c r="FC204" s="119"/>
      <c r="FD204" s="119"/>
      <c r="FE204" s="119"/>
      <c r="FF204" s="119"/>
      <c r="FG204" s="119"/>
      <c r="FH204" s="119"/>
      <c r="FI204" s="119"/>
      <c r="FJ204" s="119"/>
      <c r="FK204" s="119"/>
      <c r="FL204" s="119"/>
      <c r="FM204" s="119"/>
      <c r="FN204" s="119"/>
      <c r="FO204" s="119"/>
      <c r="FP204" s="119"/>
      <c r="FQ204" s="119"/>
      <c r="FR204" s="119"/>
      <c r="FS204" s="119"/>
      <c r="FT204" s="119"/>
      <c r="FU204" s="119"/>
      <c r="FV204" s="119"/>
      <c r="FW204" s="119"/>
      <c r="FX204" s="119"/>
      <c r="FY204" s="119"/>
      <c r="FZ204" s="119"/>
      <c r="GA204" s="119"/>
      <c r="GB204" s="136"/>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394"/>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394"/>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394"/>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394"/>
      <c r="JZ204" s="1"/>
      <c r="KA204" s="1"/>
      <c r="KB204" s="1"/>
      <c r="KC204" s="1"/>
      <c r="KD204" s="1"/>
      <c r="KE204" s="1"/>
      <c r="KF204" s="1"/>
      <c r="KG204" s="1"/>
      <c r="KH204" s="1"/>
      <c r="KI204" s="1"/>
      <c r="KJ204" s="1"/>
      <c r="KK204" s="1"/>
      <c r="KL204" s="1"/>
      <c r="KM204" s="1"/>
      <c r="KN204" s="1"/>
      <c r="KO204" s="1"/>
      <c r="KP204" s="1"/>
      <c r="KQ204" s="1"/>
      <c r="KR204" s="1"/>
      <c r="KS204" s="914"/>
      <c r="KT204" s="914"/>
      <c r="KU204" s="914"/>
      <c r="KV204" s="914"/>
      <c r="KW204" s="914"/>
      <c r="KX204" s="913"/>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394"/>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914"/>
      <c r="PM204" s="914"/>
      <c r="PN204" s="914"/>
      <c r="PO204" s="914"/>
      <c r="PP204" s="914"/>
      <c r="PQ204" s="913"/>
      <c r="PR204" s="1"/>
      <c r="PS204" s="1"/>
      <c r="PT204" s="1"/>
      <c r="PU204" s="1"/>
      <c r="PV204" s="1"/>
      <c r="PW204" s="1"/>
      <c r="PX204" s="1"/>
      <c r="PY204" s="1"/>
      <c r="PZ204" s="1"/>
      <c r="QA204" s="1"/>
      <c r="QB204" s="1"/>
      <c r="QC204" s="1"/>
      <c r="QD204" s="1"/>
      <c r="QE204" s="1"/>
      <c r="QF204" s="394"/>
      <c r="QG204" s="835"/>
      <c r="QH204" s="835"/>
      <c r="QI204" s="835"/>
      <c r="QJ204" s="835"/>
      <c r="QK204" s="835"/>
      <c r="QL204" s="835"/>
      <c r="QM204" s="835"/>
      <c r="QN204" s="835"/>
      <c r="QO204" s="835"/>
      <c r="QP204" s="835"/>
      <c r="QQ204" s="835"/>
      <c r="QR204" s="835"/>
      <c r="QS204" s="835"/>
      <c r="QT204" s="835"/>
      <c r="QU204" s="835"/>
      <c r="QV204" s="835"/>
      <c r="QW204" s="835"/>
      <c r="QX204" s="835"/>
      <c r="QY204" s="835"/>
      <c r="QZ204" s="835"/>
      <c r="RA204" s="394"/>
      <c r="RB204" s="1"/>
      <c r="RC204" s="1"/>
      <c r="RD204" s="1"/>
      <c r="RE204" s="1"/>
      <c r="RF204" s="1"/>
      <c r="RG204" s="1"/>
      <c r="RH204" s="1"/>
      <c r="RI204" s="1"/>
      <c r="RJ204" s="1"/>
      <c r="RK204" s="1"/>
      <c r="RL204" s="1"/>
      <c r="RM204" s="1"/>
      <c r="RN204" s="1"/>
      <c r="RO204" s="1"/>
      <c r="RP204" s="1"/>
      <c r="RQ204" s="1"/>
      <c r="RR204" s="1"/>
      <c r="RS204" s="1"/>
      <c r="RT204" s="1"/>
      <c r="RU204" s="1"/>
      <c r="RV204" s="394"/>
      <c r="RW204" s="1"/>
      <c r="RX204" s="1"/>
      <c r="RY204" s="1"/>
      <c r="RZ204" s="1"/>
      <c r="SA204" s="1"/>
      <c r="SB204" s="1"/>
      <c r="SC204" s="1"/>
      <c r="SD204" s="1"/>
      <c r="SE204" s="1"/>
      <c r="SF204" s="1"/>
      <c r="SG204" s="1"/>
      <c r="SH204" s="1"/>
      <c r="SI204" s="1"/>
      <c r="SJ204" s="1"/>
      <c r="SK204" s="1"/>
      <c r="SL204" s="1"/>
      <c r="SM204" s="1"/>
      <c r="SN204" s="1"/>
      <c r="SO204" s="1"/>
      <c r="SP204" s="1"/>
      <c r="SQ204" s="394"/>
      <c r="SR204" s="1"/>
      <c r="SS204" s="1"/>
      <c r="ST204" s="1"/>
      <c r="SU204" s="1"/>
      <c r="SV204" s="1"/>
      <c r="SW204" s="1"/>
      <c r="SX204" s="1"/>
      <c r="SY204" s="1"/>
      <c r="SZ204" s="1"/>
      <c r="TA204" s="1"/>
      <c r="TB204" s="1"/>
      <c r="TC204" s="1"/>
      <c r="TD204" s="1"/>
      <c r="TE204" s="1"/>
      <c r="TF204" s="1"/>
      <c r="TG204" s="1"/>
      <c r="TH204" s="1"/>
      <c r="TI204" s="1"/>
      <c r="TJ204" s="1"/>
      <c r="TK204" s="1"/>
      <c r="TL204" s="394"/>
      <c r="TM204" s="1"/>
      <c r="TN204" s="1"/>
      <c r="TO204" s="1"/>
      <c r="TP204" s="1"/>
      <c r="TQ204" s="394"/>
      <c r="TR204" s="1"/>
      <c r="TS204" s="1"/>
      <c r="TT204" s="1"/>
      <c r="TV204" s="394"/>
      <c r="UA204" s="394"/>
      <c r="UF204" s="394"/>
      <c r="UK204" s="394"/>
      <c r="UP204" s="394"/>
      <c r="UU204" s="394"/>
      <c r="UZ204" s="394"/>
      <c r="VE204" s="394"/>
      <c r="VJ204" s="394"/>
      <c r="VO204" s="394"/>
      <c r="VT204" s="394"/>
      <c r="VY204" s="394"/>
      <c r="WD204" s="394"/>
      <c r="WI204" s="394"/>
      <c r="XL204" s="3"/>
      <c r="XM204" s="394"/>
      <c r="ZA204" s="394"/>
      <c r="AAK204" s="394"/>
      <c r="AAW204" s="394"/>
      <c r="ABL204" s="913"/>
      <c r="ABT204" s="913"/>
      <c r="ACF204" s="913"/>
      <c r="ACZ204" s="913"/>
      <c r="ADO204" s="914"/>
      <c r="ADP204" s="914"/>
      <c r="ADQ204" s="913"/>
      <c r="ADR204" s="913"/>
      <c r="ADS204" s="913"/>
      <c r="ADT204" s="913"/>
      <c r="AEH204" s="914"/>
      <c r="AEI204" s="914"/>
      <c r="AEJ204" s="913"/>
      <c r="AEK204" s="913"/>
      <c r="AEL204" s="913"/>
      <c r="AEM204" s="913"/>
      <c r="AEN204" s="913"/>
      <c r="AEQ204" s="3"/>
      <c r="AER204" s="3"/>
      <c r="AFS204" s="873"/>
      <c r="AFT204" s="873"/>
      <c r="AFU204" s="872"/>
      <c r="AFV204" s="872"/>
      <c r="AFW204" s="872"/>
      <c r="AFX204" s="913"/>
      <c r="AGG204" s="914"/>
      <c r="AGH204" s="914"/>
      <c r="AGI204" s="914"/>
      <c r="AGJ204" s="914"/>
      <c r="AGK204" s="914"/>
      <c r="AGL204" s="914"/>
      <c r="AGM204" s="913"/>
      <c r="AHB204" s="913"/>
      <c r="AHN204" s="913"/>
      <c r="AHO204" s="914"/>
      <c r="AHP204" s="914"/>
      <c r="AHQ204" s="914"/>
      <c r="AHR204" s="1155"/>
      <c r="AHS204" s="1155"/>
      <c r="AHT204" s="1051"/>
      <c r="AHZ204" s="913"/>
      <c r="AIF204" s="913"/>
      <c r="AIJ204" s="464"/>
      <c r="AIK204" s="464"/>
      <c r="AIL204" s="913"/>
      <c r="AIQ204" s="913"/>
      <c r="AIS204" s="387"/>
      <c r="AIT204" s="387"/>
      <c r="AIU204" s="387"/>
      <c r="AJI204" s="913"/>
      <c r="AJK204" s="364"/>
      <c r="AJL204" s="364"/>
      <c r="AJM204" s="364"/>
      <c r="AKA204" s="913"/>
      <c r="AKC204" s="364"/>
      <c r="AKD204" s="364"/>
      <c r="AKE204" s="364"/>
      <c r="AKS204" s="913"/>
      <c r="AKX204" s="913"/>
      <c r="ALC204" s="913"/>
      <c r="ALH204" s="913"/>
      <c r="ALM204" s="913"/>
      <c r="ALR204" s="913"/>
      <c r="ALW204" s="913"/>
      <c r="AMB204" s="913"/>
      <c r="AMG204" s="913"/>
      <c r="AML204" s="913"/>
      <c r="AMS204" s="913"/>
      <c r="AMZ204" s="913"/>
      <c r="ANG204" s="913"/>
      <c r="ANV204" s="913"/>
      <c r="AOK204" s="913"/>
      <c r="API204" s="914"/>
      <c r="APJ204" s="914"/>
      <c r="APK204" s="914"/>
      <c r="APL204" s="914"/>
      <c r="APM204" s="914"/>
      <c r="APN204" s="914"/>
      <c r="APO204" s="913"/>
      <c r="APW204" s="913"/>
      <c r="AQE204" s="913"/>
      <c r="AQM204" s="913"/>
      <c r="AQU204" s="913"/>
      <c r="ARG204" s="913"/>
      <c r="ARS204" s="913"/>
      <c r="ASU204" s="913"/>
      <c r="ATW204" s="913"/>
      <c r="AUQ204" s="913"/>
      <c r="AVK204" s="913"/>
      <c r="AWE204" s="913"/>
      <c r="AWY204" s="913"/>
      <c r="AXF204" s="913"/>
      <c r="AXM204" s="913"/>
      <c r="AXT204" s="913"/>
    </row>
    <row r="205" spans="1:1021 1026:1320" s="2" customFormat="1" ht="14.25" x14ac:dyDescent="0.2">
      <c r="A205" s="1"/>
      <c r="B205"/>
      <c r="C205" s="975"/>
      <c r="D205" s="1"/>
      <c r="E205" s="1"/>
      <c r="F205" s="21"/>
      <c r="G205" s="21"/>
      <c r="H205" s="21"/>
      <c r="I205" s="1"/>
      <c r="J205" s="1"/>
      <c r="K205" s="21"/>
      <c r="L205" s="21"/>
      <c r="M205" s="21"/>
      <c r="N205" s="1"/>
      <c r="O205" s="1"/>
      <c r="P205" s="21"/>
      <c r="Q205" s="21"/>
      <c r="R205" s="21"/>
      <c r="S205" s="1"/>
      <c r="T205" s="1"/>
      <c r="U205" s="21"/>
      <c r="V205" s="21"/>
      <c r="W205" s="21"/>
      <c r="X205" s="1"/>
      <c r="Y205" s="1"/>
      <c r="Z205" s="21"/>
      <c r="AA205" s="21"/>
      <c r="AB205" s="21"/>
      <c r="AC205" s="1"/>
      <c r="AD205" s="1"/>
      <c r="AE205" s="21"/>
      <c r="AF205" s="21"/>
      <c r="AG205" s="21"/>
      <c r="AH205" s="1"/>
      <c r="AI205" s="1"/>
      <c r="AJ205" s="21"/>
      <c r="AK205" s="21"/>
      <c r="AL205" s="750"/>
      <c r="AM205" s="1"/>
      <c r="AN205" s="1"/>
      <c r="AO205" s="1"/>
      <c r="AP205" s="1"/>
      <c r="AQ205" s="1"/>
      <c r="AR205" s="297"/>
      <c r="AS205" s="1"/>
      <c r="AT205" s="1"/>
      <c r="AU205" s="1"/>
      <c r="AV205" s="1"/>
      <c r="AW205" s="1"/>
      <c r="AX205" s="297"/>
      <c r="AY205" s="1"/>
      <c r="AZ205" s="1"/>
      <c r="BA205" s="1"/>
      <c r="BB205" s="1"/>
      <c r="BC205" s="1"/>
      <c r="BD205" s="297"/>
      <c r="BE205" s="1"/>
      <c r="BF205" s="1"/>
      <c r="BG205" s="1"/>
      <c r="BH205" s="1"/>
      <c r="BI205" s="1"/>
      <c r="BJ205" s="297"/>
      <c r="BK205" s="1"/>
      <c r="BL205" s="1"/>
      <c r="BM205" s="1"/>
      <c r="BN205" s="1"/>
      <c r="BO205" s="1"/>
      <c r="BP205" s="297"/>
      <c r="BQ205" s="1"/>
      <c r="BR205" s="1"/>
      <c r="BS205" s="1"/>
      <c r="BT205" s="1"/>
      <c r="BU205" s="1"/>
      <c r="BV205" s="297"/>
      <c r="BW205" s="1"/>
      <c r="BX205" s="1"/>
      <c r="BY205" s="1"/>
      <c r="BZ205" s="1"/>
      <c r="CA205" s="298"/>
      <c r="CB205" s="394"/>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394"/>
      <c r="DC205" s="119"/>
      <c r="DD205" s="119"/>
      <c r="DE205" s="119"/>
      <c r="DF205" s="119"/>
      <c r="DG205" s="119"/>
      <c r="DH205" s="119"/>
      <c r="DI205" s="119"/>
      <c r="DJ205" s="119"/>
      <c r="DK205" s="119"/>
      <c r="DL205" s="119"/>
      <c r="DM205" s="119"/>
      <c r="DN205" s="119"/>
      <c r="DO205" s="119"/>
      <c r="DP205" s="119"/>
      <c r="DQ205" s="119"/>
      <c r="DR205" s="119"/>
      <c r="DS205" s="119"/>
      <c r="DT205" s="119"/>
      <c r="DU205" s="119"/>
      <c r="DV205" s="119"/>
      <c r="DW205" s="119"/>
      <c r="DX205" s="119"/>
      <c r="DY205" s="119"/>
      <c r="DZ205" s="119"/>
      <c r="EA205" s="119"/>
      <c r="EB205" s="136"/>
      <c r="EC205" s="119"/>
      <c r="ED205" s="119"/>
      <c r="EE205" s="119"/>
      <c r="EF205" s="119"/>
      <c r="EG205" s="119"/>
      <c r="EH205" s="119"/>
      <c r="EI205" s="119"/>
      <c r="EJ205" s="119"/>
      <c r="EK205" s="119"/>
      <c r="EL205" s="119"/>
      <c r="EM205" s="119"/>
      <c r="EN205" s="119"/>
      <c r="EO205" s="119"/>
      <c r="EP205" s="119"/>
      <c r="EQ205" s="119"/>
      <c r="ER205" s="119"/>
      <c r="ES205" s="119"/>
      <c r="ET205" s="119"/>
      <c r="EU205" s="119"/>
      <c r="EV205" s="119"/>
      <c r="EW205" s="119"/>
      <c r="EX205" s="119"/>
      <c r="EY205" s="119"/>
      <c r="EZ205" s="119"/>
      <c r="FA205" s="119"/>
      <c r="FB205" s="136"/>
      <c r="FC205" s="119"/>
      <c r="FD205" s="119"/>
      <c r="FE205" s="119"/>
      <c r="FF205" s="119"/>
      <c r="FG205" s="119"/>
      <c r="FH205" s="119"/>
      <c r="FI205" s="119"/>
      <c r="FJ205" s="119"/>
      <c r="FK205" s="119"/>
      <c r="FL205" s="119"/>
      <c r="FM205" s="119"/>
      <c r="FN205" s="119"/>
      <c r="FO205" s="119"/>
      <c r="FP205" s="119"/>
      <c r="FQ205" s="119"/>
      <c r="FR205" s="119"/>
      <c r="FS205" s="119"/>
      <c r="FT205" s="119"/>
      <c r="FU205" s="119"/>
      <c r="FV205" s="119"/>
      <c r="FW205" s="119"/>
      <c r="FX205" s="119"/>
      <c r="FY205" s="119"/>
      <c r="FZ205" s="119"/>
      <c r="GA205" s="119"/>
      <c r="GB205" s="136"/>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394"/>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394"/>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394"/>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394"/>
      <c r="JZ205" s="1"/>
      <c r="KA205" s="1"/>
      <c r="KB205" s="1"/>
      <c r="KC205" s="1"/>
      <c r="KD205" s="1"/>
      <c r="KE205" s="1"/>
      <c r="KF205" s="1"/>
      <c r="KG205" s="1"/>
      <c r="KH205" s="1"/>
      <c r="KI205" s="1"/>
      <c r="KJ205" s="1"/>
      <c r="KK205" s="1"/>
      <c r="KL205" s="1"/>
      <c r="KM205" s="1"/>
      <c r="KN205" s="1"/>
      <c r="KO205" s="1"/>
      <c r="KP205" s="1"/>
      <c r="KQ205" s="1"/>
      <c r="KR205" s="1"/>
      <c r="KS205" s="914"/>
      <c r="KT205" s="914"/>
      <c r="KU205" s="914"/>
      <c r="KV205" s="914"/>
      <c r="KW205" s="914"/>
      <c r="KX205" s="913"/>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394"/>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914"/>
      <c r="PM205" s="914"/>
      <c r="PN205" s="914"/>
      <c r="PO205" s="914"/>
      <c r="PP205" s="914"/>
      <c r="PQ205" s="913"/>
      <c r="PR205" s="1"/>
      <c r="PS205" s="1"/>
      <c r="PT205" s="1"/>
      <c r="PU205" s="1"/>
      <c r="PV205" s="1"/>
      <c r="PW205" s="1"/>
      <c r="PX205" s="1"/>
      <c r="PY205" s="1"/>
      <c r="PZ205" s="1"/>
      <c r="QA205" s="1"/>
      <c r="QB205" s="1"/>
      <c r="QC205" s="1"/>
      <c r="QD205" s="1"/>
      <c r="QE205" s="1"/>
      <c r="QF205" s="394"/>
      <c r="QG205" s="835"/>
      <c r="QH205" s="835"/>
      <c r="QI205" s="835"/>
      <c r="QJ205" s="835"/>
      <c r="QK205" s="835"/>
      <c r="QL205" s="835"/>
      <c r="QM205" s="835"/>
      <c r="QN205" s="835"/>
      <c r="QO205" s="835"/>
      <c r="QP205" s="835"/>
      <c r="QQ205" s="835"/>
      <c r="QR205" s="835"/>
      <c r="QS205" s="835"/>
      <c r="QT205" s="835"/>
      <c r="QU205" s="835"/>
      <c r="QV205" s="835"/>
      <c r="QW205" s="835"/>
      <c r="QX205" s="835"/>
      <c r="QY205" s="835"/>
      <c r="QZ205" s="835"/>
      <c r="RA205" s="394"/>
      <c r="RB205" s="1"/>
      <c r="RC205" s="1"/>
      <c r="RD205" s="1"/>
      <c r="RE205" s="1"/>
      <c r="RF205" s="1"/>
      <c r="RG205" s="1"/>
      <c r="RH205" s="1"/>
      <c r="RI205" s="1"/>
      <c r="RJ205" s="1"/>
      <c r="RK205" s="1"/>
      <c r="RL205" s="1"/>
      <c r="RM205" s="1"/>
      <c r="RN205" s="1"/>
      <c r="RO205" s="1"/>
      <c r="RP205" s="1"/>
      <c r="RQ205" s="1"/>
      <c r="RR205" s="1"/>
      <c r="RS205" s="1"/>
      <c r="RT205" s="1"/>
      <c r="RU205" s="1"/>
      <c r="RV205" s="394"/>
      <c r="RW205" s="1"/>
      <c r="RX205" s="1"/>
      <c r="RY205" s="1"/>
      <c r="RZ205" s="1"/>
      <c r="SA205" s="1"/>
      <c r="SB205" s="1"/>
      <c r="SC205" s="1"/>
      <c r="SD205" s="1"/>
      <c r="SE205" s="1"/>
      <c r="SF205" s="1"/>
      <c r="SG205" s="1"/>
      <c r="SH205" s="1"/>
      <c r="SI205" s="1"/>
      <c r="SJ205" s="1"/>
      <c r="SK205" s="1"/>
      <c r="SL205" s="1"/>
      <c r="SM205" s="1"/>
      <c r="SN205" s="1"/>
      <c r="SO205" s="1"/>
      <c r="SP205" s="1"/>
      <c r="SQ205" s="394"/>
      <c r="SR205" s="1"/>
      <c r="SS205" s="1"/>
      <c r="ST205" s="1"/>
      <c r="SU205" s="1"/>
      <c r="SV205" s="1"/>
      <c r="SW205" s="1"/>
      <c r="SX205" s="1"/>
      <c r="SY205" s="1"/>
      <c r="SZ205" s="1"/>
      <c r="TA205" s="1"/>
      <c r="TB205" s="1"/>
      <c r="TC205" s="1"/>
      <c r="TD205" s="1"/>
      <c r="TE205" s="1"/>
      <c r="TF205" s="1"/>
      <c r="TG205" s="1"/>
      <c r="TH205" s="1"/>
      <c r="TI205" s="1"/>
      <c r="TJ205" s="1"/>
      <c r="TK205" s="1"/>
      <c r="TL205" s="394"/>
      <c r="TM205" s="1"/>
      <c r="TN205" s="1"/>
      <c r="TO205" s="1"/>
      <c r="TP205" s="1"/>
      <c r="TQ205" s="394"/>
      <c r="TR205" s="1"/>
      <c r="TS205" s="1"/>
      <c r="TT205" s="1"/>
      <c r="TV205" s="394"/>
      <c r="UA205" s="394"/>
      <c r="UF205" s="394"/>
      <c r="UK205" s="394"/>
      <c r="UP205" s="394"/>
      <c r="UU205" s="394"/>
      <c r="UZ205" s="394"/>
      <c r="VE205" s="394"/>
      <c r="VJ205" s="394"/>
      <c r="VO205" s="394"/>
      <c r="VT205" s="394"/>
      <c r="VY205" s="394"/>
      <c r="WD205" s="394"/>
      <c r="WI205" s="394"/>
      <c r="XL205" s="3"/>
      <c r="XM205" s="394"/>
      <c r="ZA205" s="394"/>
      <c r="AAK205" s="394"/>
      <c r="AAW205" s="394"/>
      <c r="ABL205" s="913"/>
      <c r="ABT205" s="913"/>
      <c r="ACF205" s="913"/>
      <c r="ACZ205" s="913"/>
      <c r="ADO205" s="914"/>
      <c r="ADP205" s="914"/>
      <c r="ADQ205" s="913"/>
      <c r="ADR205" s="913"/>
      <c r="ADS205" s="913"/>
      <c r="ADT205" s="913"/>
      <c r="AEH205" s="914"/>
      <c r="AEI205" s="914"/>
      <c r="AEJ205" s="913"/>
      <c r="AEK205" s="913"/>
      <c r="AEL205" s="913"/>
      <c r="AEM205" s="913"/>
      <c r="AEN205" s="913"/>
      <c r="AEQ205" s="3"/>
      <c r="AER205" s="3"/>
      <c r="AFS205" s="873"/>
      <c r="AFT205" s="873"/>
      <c r="AFU205" s="872"/>
      <c r="AFV205" s="872"/>
      <c r="AFW205" s="872"/>
      <c r="AFX205" s="913"/>
      <c r="AGG205" s="914"/>
      <c r="AGH205" s="914"/>
      <c r="AGI205" s="914"/>
      <c r="AGJ205" s="914"/>
      <c r="AGK205" s="914"/>
      <c r="AGL205" s="914"/>
      <c r="AGM205" s="913"/>
      <c r="AHB205" s="913"/>
      <c r="AHN205" s="913"/>
      <c r="AHO205" s="914"/>
      <c r="AHP205" s="914"/>
      <c r="AHQ205" s="914"/>
      <c r="AHR205" s="1155"/>
      <c r="AHS205" s="1155"/>
      <c r="AHT205" s="1051"/>
      <c r="AHZ205" s="913"/>
      <c r="AIF205" s="913"/>
      <c r="AIJ205" s="464"/>
      <c r="AIK205" s="464"/>
      <c r="AIL205" s="913"/>
      <c r="AIQ205" s="913"/>
      <c r="AIS205" s="387"/>
      <c r="AIT205" s="387"/>
      <c r="AIU205" s="387"/>
      <c r="AJI205" s="913"/>
      <c r="AJK205" s="364"/>
      <c r="AJL205" s="364"/>
      <c r="AJM205" s="364"/>
      <c r="AKA205" s="913"/>
      <c r="AKC205" s="364"/>
      <c r="AKD205" s="364"/>
      <c r="AKE205" s="364"/>
      <c r="AKS205" s="913"/>
      <c r="AKX205" s="913"/>
      <c r="ALC205" s="913"/>
      <c r="ALH205" s="913"/>
      <c r="ALM205" s="913"/>
      <c r="ALR205" s="913"/>
      <c r="ALW205" s="913"/>
      <c r="AMB205" s="913"/>
      <c r="AMG205" s="913"/>
      <c r="AML205" s="913"/>
      <c r="AMS205" s="913"/>
      <c r="AMZ205" s="913"/>
      <c r="ANG205" s="913"/>
      <c r="ANV205" s="913"/>
      <c r="AOK205" s="913"/>
      <c r="API205" s="914"/>
      <c r="APJ205" s="914"/>
      <c r="APK205" s="914"/>
      <c r="APL205" s="914"/>
      <c r="APM205" s="914"/>
      <c r="APN205" s="914"/>
      <c r="APO205" s="913"/>
      <c r="APW205" s="913"/>
      <c r="AQE205" s="913"/>
      <c r="AQM205" s="913"/>
      <c r="AQU205" s="913"/>
      <c r="ARG205" s="913"/>
      <c r="ARS205" s="913"/>
      <c r="ASU205" s="913"/>
      <c r="ATW205" s="913"/>
      <c r="AUQ205" s="913"/>
      <c r="AVK205" s="913"/>
      <c r="AWE205" s="913"/>
      <c r="AWY205" s="913"/>
      <c r="AXF205" s="913"/>
      <c r="AXM205" s="913"/>
      <c r="AXT205" s="913"/>
    </row>
    <row r="206" spans="1:1021 1026:1320" s="2" customFormat="1" ht="14.25" x14ac:dyDescent="0.2">
      <c r="A206" s="1"/>
      <c r="B206"/>
      <c r="C206" s="975"/>
      <c r="D206" s="1"/>
      <c r="E206" s="1"/>
      <c r="F206" s="21"/>
      <c r="G206" s="21"/>
      <c r="H206" s="21"/>
      <c r="I206" s="1"/>
      <c r="J206" s="1"/>
      <c r="K206" s="21"/>
      <c r="L206" s="21"/>
      <c r="M206" s="21"/>
      <c r="N206" s="1"/>
      <c r="O206" s="1"/>
      <c r="P206" s="21"/>
      <c r="Q206" s="21"/>
      <c r="R206" s="21"/>
      <c r="S206" s="1"/>
      <c r="T206" s="1"/>
      <c r="U206" s="21"/>
      <c r="V206" s="21"/>
      <c r="W206" s="21"/>
      <c r="X206" s="1"/>
      <c r="Y206" s="1"/>
      <c r="Z206" s="21"/>
      <c r="AA206" s="21"/>
      <c r="AB206" s="21"/>
      <c r="AC206" s="1"/>
      <c r="AD206" s="1"/>
      <c r="AE206" s="21"/>
      <c r="AF206" s="21"/>
      <c r="AG206" s="21"/>
      <c r="AH206" s="1"/>
      <c r="AI206" s="1"/>
      <c r="AJ206" s="21"/>
      <c r="AK206" s="21"/>
      <c r="AL206" s="750"/>
      <c r="AM206" s="1"/>
      <c r="AN206" s="1"/>
      <c r="AO206" s="1"/>
      <c r="AP206" s="1"/>
      <c r="AQ206" s="1"/>
      <c r="AR206" s="297"/>
      <c r="AS206" s="1"/>
      <c r="AT206" s="1"/>
      <c r="AU206" s="1"/>
      <c r="AV206" s="1"/>
      <c r="AW206" s="1"/>
      <c r="AX206" s="297"/>
      <c r="AY206" s="1"/>
      <c r="AZ206" s="1"/>
      <c r="BA206" s="1"/>
      <c r="BB206" s="1"/>
      <c r="BC206" s="1"/>
      <c r="BD206" s="297"/>
      <c r="BE206" s="1"/>
      <c r="BF206" s="1"/>
      <c r="BG206" s="1"/>
      <c r="BH206" s="1"/>
      <c r="BI206" s="1"/>
      <c r="BJ206" s="297"/>
      <c r="BK206" s="1"/>
      <c r="BL206" s="1"/>
      <c r="BM206" s="1"/>
      <c r="BN206" s="1"/>
      <c r="BO206" s="1"/>
      <c r="BP206" s="297"/>
      <c r="BQ206" s="1"/>
      <c r="BR206" s="1"/>
      <c r="BS206" s="1"/>
      <c r="BT206" s="1"/>
      <c r="BU206" s="1"/>
      <c r="BV206" s="297"/>
      <c r="BW206" s="1"/>
      <c r="BX206" s="1"/>
      <c r="BY206" s="1"/>
      <c r="BZ206" s="1"/>
      <c r="CA206" s="298"/>
      <c r="CB206" s="394"/>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394"/>
      <c r="DC206" s="119"/>
      <c r="DD206" s="119"/>
      <c r="DE206" s="119"/>
      <c r="DF206" s="119"/>
      <c r="DG206" s="119"/>
      <c r="DH206" s="119"/>
      <c r="DI206" s="119"/>
      <c r="DJ206" s="119"/>
      <c r="DK206" s="119"/>
      <c r="DL206" s="119"/>
      <c r="DM206" s="119"/>
      <c r="DN206" s="119"/>
      <c r="DO206" s="119"/>
      <c r="DP206" s="119"/>
      <c r="DQ206" s="119"/>
      <c r="DR206" s="119"/>
      <c r="DS206" s="119"/>
      <c r="DT206" s="119"/>
      <c r="DU206" s="119"/>
      <c r="DV206" s="119"/>
      <c r="DW206" s="119"/>
      <c r="DX206" s="119"/>
      <c r="DY206" s="119"/>
      <c r="DZ206" s="119"/>
      <c r="EA206" s="119"/>
      <c r="EB206" s="136"/>
      <c r="EC206" s="119"/>
      <c r="ED206" s="119"/>
      <c r="EE206" s="119"/>
      <c r="EF206" s="119"/>
      <c r="EG206" s="119"/>
      <c r="EH206" s="119"/>
      <c r="EI206" s="119"/>
      <c r="EJ206" s="119"/>
      <c r="EK206" s="119"/>
      <c r="EL206" s="119"/>
      <c r="EM206" s="119"/>
      <c r="EN206" s="119"/>
      <c r="EO206" s="119"/>
      <c r="EP206" s="119"/>
      <c r="EQ206" s="119"/>
      <c r="ER206" s="119"/>
      <c r="ES206" s="119"/>
      <c r="ET206" s="119"/>
      <c r="EU206" s="119"/>
      <c r="EV206" s="119"/>
      <c r="EW206" s="119"/>
      <c r="EX206" s="119"/>
      <c r="EY206" s="119"/>
      <c r="EZ206" s="119"/>
      <c r="FA206" s="119"/>
      <c r="FB206" s="136"/>
      <c r="FC206" s="119"/>
      <c r="FD206" s="119"/>
      <c r="FE206" s="119"/>
      <c r="FF206" s="119"/>
      <c r="FG206" s="119"/>
      <c r="FH206" s="119"/>
      <c r="FI206" s="119"/>
      <c r="FJ206" s="119"/>
      <c r="FK206" s="119"/>
      <c r="FL206" s="119"/>
      <c r="FM206" s="119"/>
      <c r="FN206" s="119"/>
      <c r="FO206" s="119"/>
      <c r="FP206" s="119"/>
      <c r="FQ206" s="119"/>
      <c r="FR206" s="119"/>
      <c r="FS206" s="119"/>
      <c r="FT206" s="119"/>
      <c r="FU206" s="119"/>
      <c r="FV206" s="119"/>
      <c r="FW206" s="119"/>
      <c r="FX206" s="119"/>
      <c r="FY206" s="119"/>
      <c r="FZ206" s="119"/>
      <c r="GA206" s="119"/>
      <c r="GB206" s="136"/>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394"/>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394"/>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394"/>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394"/>
      <c r="JZ206" s="1"/>
      <c r="KA206" s="1"/>
      <c r="KB206" s="1"/>
      <c r="KC206" s="1"/>
      <c r="KD206" s="1"/>
      <c r="KE206" s="1"/>
      <c r="KF206" s="1"/>
      <c r="KG206" s="1"/>
      <c r="KH206" s="1"/>
      <c r="KI206" s="1"/>
      <c r="KJ206" s="1"/>
      <c r="KK206" s="1"/>
      <c r="KL206" s="1"/>
      <c r="KM206" s="1"/>
      <c r="KN206" s="1"/>
      <c r="KO206" s="1"/>
      <c r="KP206" s="1"/>
      <c r="KQ206" s="1"/>
      <c r="KR206" s="1"/>
      <c r="KS206" s="914"/>
      <c r="KT206" s="914"/>
      <c r="KU206" s="914"/>
      <c r="KV206" s="914"/>
      <c r="KW206" s="914"/>
      <c r="KX206" s="913"/>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394"/>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914"/>
      <c r="PM206" s="914"/>
      <c r="PN206" s="914"/>
      <c r="PO206" s="914"/>
      <c r="PP206" s="914"/>
      <c r="PQ206" s="913"/>
      <c r="PR206" s="1"/>
      <c r="PS206" s="1"/>
      <c r="PT206" s="1"/>
      <c r="PU206" s="1"/>
      <c r="PV206" s="1"/>
      <c r="PW206" s="1"/>
      <c r="PX206" s="1"/>
      <c r="PY206" s="1"/>
      <c r="PZ206" s="1"/>
      <c r="QA206" s="1"/>
      <c r="QB206" s="1"/>
      <c r="QC206" s="1"/>
      <c r="QD206" s="1"/>
      <c r="QE206" s="1"/>
      <c r="QF206" s="394"/>
      <c r="QG206" s="835"/>
      <c r="QH206" s="835"/>
      <c r="QI206" s="835"/>
      <c r="QJ206" s="835"/>
      <c r="QK206" s="835"/>
      <c r="QL206" s="835"/>
      <c r="QM206" s="835"/>
      <c r="QN206" s="835"/>
      <c r="QO206" s="835"/>
      <c r="QP206" s="835"/>
      <c r="QQ206" s="835"/>
      <c r="QR206" s="835"/>
      <c r="QS206" s="835"/>
      <c r="QT206" s="835"/>
      <c r="QU206" s="835"/>
      <c r="QV206" s="835"/>
      <c r="QW206" s="835"/>
      <c r="QX206" s="835"/>
      <c r="QY206" s="835"/>
      <c r="QZ206" s="835"/>
      <c r="RA206" s="394"/>
      <c r="RB206" s="1"/>
      <c r="RC206" s="1"/>
      <c r="RD206" s="1"/>
      <c r="RE206" s="1"/>
      <c r="RF206" s="1"/>
      <c r="RG206" s="1"/>
      <c r="RH206" s="1"/>
      <c r="RI206" s="1"/>
      <c r="RJ206" s="1"/>
      <c r="RK206" s="1"/>
      <c r="RL206" s="1"/>
      <c r="RM206" s="1"/>
      <c r="RN206" s="1"/>
      <c r="RO206" s="1"/>
      <c r="RP206" s="1"/>
      <c r="RQ206" s="1"/>
      <c r="RR206" s="1"/>
      <c r="RS206" s="1"/>
      <c r="RT206" s="1"/>
      <c r="RU206" s="1"/>
      <c r="RV206" s="394"/>
      <c r="RW206" s="1"/>
      <c r="RX206" s="1"/>
      <c r="RY206" s="1"/>
      <c r="RZ206" s="1"/>
      <c r="SA206" s="1"/>
      <c r="SB206" s="1"/>
      <c r="SC206" s="1"/>
      <c r="SD206" s="1"/>
      <c r="SE206" s="1"/>
      <c r="SF206" s="1"/>
      <c r="SG206" s="1"/>
      <c r="SH206" s="1"/>
      <c r="SI206" s="1"/>
      <c r="SJ206" s="1"/>
      <c r="SK206" s="1"/>
      <c r="SL206" s="1"/>
      <c r="SM206" s="1"/>
      <c r="SN206" s="1"/>
      <c r="SO206" s="1"/>
      <c r="SP206" s="1"/>
      <c r="SQ206" s="394"/>
      <c r="SR206" s="1"/>
      <c r="SS206" s="1"/>
      <c r="ST206" s="1"/>
      <c r="SU206" s="1"/>
      <c r="SV206" s="1"/>
      <c r="SW206" s="1"/>
      <c r="SX206" s="1"/>
      <c r="SY206" s="1"/>
      <c r="SZ206" s="1"/>
      <c r="TA206" s="1"/>
      <c r="TB206" s="1"/>
      <c r="TC206" s="1"/>
      <c r="TD206" s="1"/>
      <c r="TE206" s="1"/>
      <c r="TF206" s="1"/>
      <c r="TG206" s="1"/>
      <c r="TH206" s="1"/>
      <c r="TI206" s="1"/>
      <c r="TJ206" s="1"/>
      <c r="TK206" s="1"/>
      <c r="TL206" s="394"/>
      <c r="TM206" s="1"/>
      <c r="TN206" s="1"/>
      <c r="TO206" s="1"/>
      <c r="TP206" s="1"/>
      <c r="TQ206" s="394"/>
      <c r="TR206" s="1"/>
      <c r="TS206" s="1"/>
      <c r="TT206" s="1"/>
      <c r="TV206" s="394"/>
      <c r="UA206" s="394"/>
      <c r="UF206" s="394"/>
      <c r="UK206" s="394"/>
      <c r="UP206" s="394"/>
      <c r="UU206" s="394"/>
      <c r="UZ206" s="394"/>
      <c r="VE206" s="394"/>
      <c r="VJ206" s="394"/>
      <c r="VO206" s="394"/>
      <c r="VT206" s="394"/>
      <c r="VY206" s="394"/>
      <c r="WD206" s="394"/>
      <c r="WI206" s="394"/>
      <c r="XL206" s="3"/>
      <c r="XM206" s="394"/>
      <c r="ZA206" s="394"/>
      <c r="AAK206" s="394"/>
      <c r="AAW206" s="394"/>
      <c r="ABL206" s="913"/>
      <c r="ABT206" s="913"/>
      <c r="ACF206" s="913"/>
      <c r="ACZ206" s="913"/>
      <c r="ADO206" s="914"/>
      <c r="ADP206" s="914"/>
      <c r="ADQ206" s="913"/>
      <c r="ADR206" s="913"/>
      <c r="ADS206" s="913"/>
      <c r="ADT206" s="913"/>
      <c r="AEH206" s="914"/>
      <c r="AEI206" s="914"/>
      <c r="AEJ206" s="913"/>
      <c r="AEK206" s="913"/>
      <c r="AEL206" s="913"/>
      <c r="AEM206" s="913"/>
      <c r="AEN206" s="913"/>
      <c r="AEQ206" s="3"/>
      <c r="AER206" s="3"/>
      <c r="AFS206" s="873"/>
      <c r="AFT206" s="873"/>
      <c r="AFU206" s="872"/>
      <c r="AFV206" s="872"/>
      <c r="AFW206" s="872"/>
      <c r="AFX206" s="913"/>
      <c r="AGG206" s="914"/>
      <c r="AGH206" s="914"/>
      <c r="AGI206" s="914"/>
      <c r="AGJ206" s="914"/>
      <c r="AGK206" s="914"/>
      <c r="AGL206" s="914"/>
      <c r="AGM206" s="913"/>
      <c r="AHB206" s="913"/>
      <c r="AHN206" s="913"/>
      <c r="AHO206" s="914"/>
      <c r="AHP206" s="914"/>
      <c r="AHQ206" s="914"/>
      <c r="AHR206" s="1155"/>
      <c r="AHS206" s="1155"/>
      <c r="AHT206" s="1051"/>
      <c r="AHZ206" s="913"/>
      <c r="AIF206" s="913"/>
      <c r="AIJ206" s="464"/>
      <c r="AIK206" s="464"/>
      <c r="AIL206" s="913"/>
      <c r="AIQ206" s="913"/>
      <c r="AIS206" s="387"/>
      <c r="AIT206" s="387"/>
      <c r="AIU206" s="387"/>
      <c r="AJI206" s="913"/>
      <c r="AJK206" s="364"/>
      <c r="AJL206" s="364"/>
      <c r="AJM206" s="364"/>
      <c r="AKA206" s="913"/>
      <c r="AKC206" s="364"/>
      <c r="AKD206" s="364"/>
      <c r="AKE206" s="364"/>
      <c r="AKS206" s="913"/>
      <c r="AKX206" s="913"/>
      <c r="ALC206" s="913"/>
      <c r="ALH206" s="913"/>
      <c r="ALM206" s="913"/>
      <c r="ALR206" s="913"/>
      <c r="ALW206" s="913"/>
      <c r="AMB206" s="913"/>
      <c r="AMG206" s="913"/>
      <c r="AML206" s="913"/>
      <c r="AMS206" s="913"/>
      <c r="AMZ206" s="913"/>
      <c r="ANG206" s="913"/>
      <c r="ANV206" s="913"/>
      <c r="AOK206" s="913"/>
      <c r="API206" s="914"/>
      <c r="APJ206" s="914"/>
      <c r="APK206" s="914"/>
      <c r="APL206" s="914"/>
      <c r="APM206" s="914"/>
      <c r="APN206" s="914"/>
      <c r="APO206" s="913"/>
      <c r="APW206" s="913"/>
      <c r="AQE206" s="913"/>
      <c r="AQM206" s="913"/>
      <c r="AQU206" s="913"/>
      <c r="ARG206" s="913"/>
      <c r="ARS206" s="913"/>
      <c r="ASU206" s="913"/>
      <c r="ATW206" s="913"/>
      <c r="AUQ206" s="913"/>
      <c r="AVK206" s="913"/>
      <c r="AWE206" s="913"/>
      <c r="AWY206" s="913"/>
      <c r="AXF206" s="913"/>
      <c r="AXM206" s="913"/>
      <c r="AXT206" s="913"/>
    </row>
    <row r="207" spans="1:1021 1026:1320" s="2" customFormat="1" ht="14.25" x14ac:dyDescent="0.2">
      <c r="A207" s="1"/>
      <c r="B207"/>
      <c r="C207" s="975"/>
      <c r="D207" s="1"/>
      <c r="E207" s="1"/>
      <c r="F207" s="21"/>
      <c r="G207" s="21"/>
      <c r="H207" s="21"/>
      <c r="I207" s="1"/>
      <c r="J207" s="1"/>
      <c r="K207" s="21"/>
      <c r="L207" s="21"/>
      <c r="M207" s="21"/>
      <c r="N207" s="1"/>
      <c r="O207" s="1"/>
      <c r="P207" s="21"/>
      <c r="Q207" s="21"/>
      <c r="R207" s="21"/>
      <c r="S207" s="1"/>
      <c r="T207" s="1"/>
      <c r="U207" s="21"/>
      <c r="V207" s="21"/>
      <c r="W207" s="21"/>
      <c r="X207" s="1"/>
      <c r="Y207" s="1"/>
      <c r="Z207" s="21"/>
      <c r="AA207" s="21"/>
      <c r="AB207" s="21"/>
      <c r="AC207" s="1"/>
      <c r="AD207" s="1"/>
      <c r="AE207" s="21"/>
      <c r="AF207" s="21"/>
      <c r="AG207" s="21"/>
      <c r="AH207" s="1"/>
      <c r="AI207" s="1"/>
      <c r="AJ207" s="21"/>
      <c r="AK207" s="21"/>
      <c r="AL207" s="750"/>
      <c r="AM207" s="1"/>
      <c r="AN207" s="1"/>
      <c r="AO207" s="1"/>
      <c r="AP207" s="1"/>
      <c r="AQ207" s="1"/>
      <c r="AR207" s="297"/>
      <c r="AS207" s="1"/>
      <c r="AT207" s="1"/>
      <c r="AU207" s="1"/>
      <c r="AV207" s="1"/>
      <c r="AW207" s="1"/>
      <c r="AX207" s="297"/>
      <c r="AY207" s="1"/>
      <c r="AZ207" s="1"/>
      <c r="BA207" s="1"/>
      <c r="BB207" s="1"/>
      <c r="BC207" s="1"/>
      <c r="BD207" s="297"/>
      <c r="BE207" s="1"/>
      <c r="BF207" s="1"/>
      <c r="BG207" s="1"/>
      <c r="BH207" s="1"/>
      <c r="BI207" s="1"/>
      <c r="BJ207" s="297"/>
      <c r="BK207" s="1"/>
      <c r="BL207" s="1"/>
      <c r="BM207" s="1"/>
      <c r="BN207" s="1"/>
      <c r="BO207" s="1"/>
      <c r="BP207" s="297"/>
      <c r="BQ207" s="1"/>
      <c r="BR207" s="1"/>
      <c r="BS207" s="1"/>
      <c r="BT207" s="1"/>
      <c r="BU207" s="1"/>
      <c r="BV207" s="297"/>
      <c r="BW207" s="1"/>
      <c r="BX207" s="1"/>
      <c r="BY207" s="1"/>
      <c r="BZ207" s="1"/>
      <c r="CA207" s="298"/>
      <c r="CB207" s="394"/>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394"/>
      <c r="DC207" s="119"/>
      <c r="DD207" s="119"/>
      <c r="DE207" s="119"/>
      <c r="DF207" s="119"/>
      <c r="DG207" s="119"/>
      <c r="DH207" s="119"/>
      <c r="DI207" s="119"/>
      <c r="DJ207" s="119"/>
      <c r="DK207" s="119"/>
      <c r="DL207" s="119"/>
      <c r="DM207" s="119"/>
      <c r="DN207" s="119"/>
      <c r="DO207" s="119"/>
      <c r="DP207" s="119"/>
      <c r="DQ207" s="119"/>
      <c r="DR207" s="119"/>
      <c r="DS207" s="119"/>
      <c r="DT207" s="119"/>
      <c r="DU207" s="119"/>
      <c r="DV207" s="119"/>
      <c r="DW207" s="119"/>
      <c r="DX207" s="119"/>
      <c r="DY207" s="119"/>
      <c r="DZ207" s="119"/>
      <c r="EA207" s="119"/>
      <c r="EB207" s="136"/>
      <c r="EC207" s="119"/>
      <c r="ED207" s="119"/>
      <c r="EE207" s="119"/>
      <c r="EF207" s="119"/>
      <c r="EG207" s="119"/>
      <c r="EH207" s="119"/>
      <c r="EI207" s="119"/>
      <c r="EJ207" s="119"/>
      <c r="EK207" s="119"/>
      <c r="EL207" s="119"/>
      <c r="EM207" s="119"/>
      <c r="EN207" s="119"/>
      <c r="EO207" s="119"/>
      <c r="EP207" s="119"/>
      <c r="EQ207" s="119"/>
      <c r="ER207" s="119"/>
      <c r="ES207" s="119"/>
      <c r="ET207" s="119"/>
      <c r="EU207" s="119"/>
      <c r="EV207" s="119"/>
      <c r="EW207" s="119"/>
      <c r="EX207" s="119"/>
      <c r="EY207" s="119"/>
      <c r="EZ207" s="119"/>
      <c r="FA207" s="119"/>
      <c r="FB207" s="136"/>
      <c r="FC207" s="119"/>
      <c r="FD207" s="119"/>
      <c r="FE207" s="119"/>
      <c r="FF207" s="119"/>
      <c r="FG207" s="119"/>
      <c r="FH207" s="119"/>
      <c r="FI207" s="119"/>
      <c r="FJ207" s="119"/>
      <c r="FK207" s="119"/>
      <c r="FL207" s="119"/>
      <c r="FM207" s="119"/>
      <c r="FN207" s="119"/>
      <c r="FO207" s="119"/>
      <c r="FP207" s="119"/>
      <c r="FQ207" s="119"/>
      <c r="FR207" s="119"/>
      <c r="FS207" s="119"/>
      <c r="FT207" s="119"/>
      <c r="FU207" s="119"/>
      <c r="FV207" s="119"/>
      <c r="FW207" s="119"/>
      <c r="FX207" s="119"/>
      <c r="FY207" s="119"/>
      <c r="FZ207" s="119"/>
      <c r="GA207" s="119"/>
      <c r="GB207" s="136"/>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394"/>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394"/>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394"/>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394"/>
      <c r="JZ207" s="1"/>
      <c r="KA207" s="1"/>
      <c r="KB207" s="1"/>
      <c r="KC207" s="1"/>
      <c r="KD207" s="1"/>
      <c r="KE207" s="1"/>
      <c r="KF207" s="1"/>
      <c r="KG207" s="1"/>
      <c r="KH207" s="1"/>
      <c r="KI207" s="1"/>
      <c r="KJ207" s="1"/>
      <c r="KK207" s="1"/>
      <c r="KL207" s="1"/>
      <c r="KM207" s="1"/>
      <c r="KN207" s="1"/>
      <c r="KO207" s="1"/>
      <c r="KP207" s="1"/>
      <c r="KQ207" s="1"/>
      <c r="KR207" s="1"/>
      <c r="KS207" s="914"/>
      <c r="KT207" s="914"/>
      <c r="KU207" s="914"/>
      <c r="KV207" s="914"/>
      <c r="KW207" s="914"/>
      <c r="KX207" s="913"/>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394"/>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914"/>
      <c r="PM207" s="914"/>
      <c r="PN207" s="914"/>
      <c r="PO207" s="914"/>
      <c r="PP207" s="914"/>
      <c r="PQ207" s="913"/>
      <c r="PR207" s="1"/>
      <c r="PS207" s="1"/>
      <c r="PT207" s="1"/>
      <c r="PU207" s="1"/>
      <c r="PV207" s="1"/>
      <c r="PW207" s="1"/>
      <c r="PX207" s="1"/>
      <c r="PY207" s="1"/>
      <c r="PZ207" s="1"/>
      <c r="QA207" s="1"/>
      <c r="QB207" s="1"/>
      <c r="QC207" s="1"/>
      <c r="QD207" s="1"/>
      <c r="QE207" s="1"/>
      <c r="QF207" s="394"/>
      <c r="QG207" s="835"/>
      <c r="QH207" s="835"/>
      <c r="QI207" s="835"/>
      <c r="QJ207" s="835"/>
      <c r="QK207" s="835"/>
      <c r="QL207" s="835"/>
      <c r="QM207" s="835"/>
      <c r="QN207" s="835"/>
      <c r="QO207" s="835"/>
      <c r="QP207" s="835"/>
      <c r="QQ207" s="835"/>
      <c r="QR207" s="835"/>
      <c r="QS207" s="835"/>
      <c r="QT207" s="835"/>
      <c r="QU207" s="835"/>
      <c r="QV207" s="835"/>
      <c r="QW207" s="835"/>
      <c r="QX207" s="835"/>
      <c r="QY207" s="835"/>
      <c r="QZ207" s="835"/>
      <c r="RA207" s="394"/>
      <c r="RB207" s="1"/>
      <c r="RC207" s="1"/>
      <c r="RD207" s="1"/>
      <c r="RE207" s="1"/>
      <c r="RF207" s="1"/>
      <c r="RG207" s="1"/>
      <c r="RH207" s="1"/>
      <c r="RI207" s="1"/>
      <c r="RJ207" s="1"/>
      <c r="RK207" s="1"/>
      <c r="RL207" s="1"/>
      <c r="RM207" s="1"/>
      <c r="RN207" s="1"/>
      <c r="RO207" s="1"/>
      <c r="RP207" s="1"/>
      <c r="RQ207" s="1"/>
      <c r="RR207" s="1"/>
      <c r="RS207" s="1"/>
      <c r="RT207" s="1"/>
      <c r="RU207" s="1"/>
      <c r="RV207" s="394"/>
      <c r="RW207" s="1"/>
      <c r="RX207" s="1"/>
      <c r="RY207" s="1"/>
      <c r="RZ207" s="1"/>
      <c r="SA207" s="1"/>
      <c r="SB207" s="1"/>
      <c r="SC207" s="1"/>
      <c r="SD207" s="1"/>
      <c r="SE207" s="1"/>
      <c r="SF207" s="1"/>
      <c r="SG207" s="1"/>
      <c r="SH207" s="1"/>
      <c r="SI207" s="1"/>
      <c r="SJ207" s="1"/>
      <c r="SK207" s="1"/>
      <c r="SL207" s="1"/>
      <c r="SM207" s="1"/>
      <c r="SN207" s="1"/>
      <c r="SO207" s="1"/>
      <c r="SP207" s="1"/>
      <c r="SQ207" s="394"/>
      <c r="SR207" s="1"/>
      <c r="SS207" s="1"/>
      <c r="ST207" s="1"/>
      <c r="SU207" s="1"/>
      <c r="SV207" s="1"/>
      <c r="SW207" s="1"/>
      <c r="SX207" s="1"/>
      <c r="SY207" s="1"/>
      <c r="SZ207" s="1"/>
      <c r="TA207" s="1"/>
      <c r="TB207" s="1"/>
      <c r="TC207" s="1"/>
      <c r="TD207" s="1"/>
      <c r="TE207" s="1"/>
      <c r="TF207" s="1"/>
      <c r="TG207" s="1"/>
      <c r="TH207" s="1"/>
      <c r="TI207" s="1"/>
      <c r="TJ207" s="1"/>
      <c r="TK207" s="1"/>
      <c r="TL207" s="394"/>
      <c r="TM207" s="1"/>
      <c r="TN207" s="1"/>
      <c r="TO207" s="1"/>
      <c r="TP207" s="1"/>
      <c r="TQ207" s="394"/>
      <c r="TR207" s="1"/>
      <c r="TS207" s="1"/>
      <c r="TT207" s="1"/>
      <c r="TV207" s="394"/>
      <c r="UA207" s="394"/>
      <c r="UF207" s="394"/>
      <c r="UK207" s="394"/>
      <c r="UP207" s="394"/>
      <c r="UU207" s="394"/>
      <c r="UZ207" s="394"/>
      <c r="VE207" s="394"/>
      <c r="VJ207" s="394"/>
      <c r="VO207" s="394"/>
      <c r="VT207" s="394"/>
      <c r="VY207" s="394"/>
      <c r="WD207" s="394"/>
      <c r="WI207" s="394"/>
      <c r="XL207" s="3"/>
      <c r="XM207" s="394"/>
      <c r="ZA207" s="394"/>
      <c r="AAK207" s="394"/>
      <c r="AAW207" s="394"/>
      <c r="ABL207" s="913"/>
      <c r="ABT207" s="913"/>
      <c r="ACF207" s="913"/>
      <c r="ACZ207" s="913"/>
      <c r="ADO207" s="914"/>
      <c r="ADP207" s="914"/>
      <c r="ADQ207" s="913"/>
      <c r="ADR207" s="913"/>
      <c r="ADS207" s="913"/>
      <c r="ADT207" s="913"/>
      <c r="AEH207" s="914"/>
      <c r="AEI207" s="914"/>
      <c r="AEJ207" s="913"/>
      <c r="AEK207" s="913"/>
      <c r="AEL207" s="913"/>
      <c r="AEM207" s="913"/>
      <c r="AEN207" s="913"/>
      <c r="AEQ207" s="3"/>
      <c r="AER207" s="3"/>
      <c r="AFS207" s="873"/>
      <c r="AFT207" s="873"/>
      <c r="AFU207" s="872"/>
      <c r="AFV207" s="872"/>
      <c r="AFW207" s="872"/>
      <c r="AFX207" s="913"/>
      <c r="AGG207" s="914"/>
      <c r="AGH207" s="914"/>
      <c r="AGI207" s="914"/>
      <c r="AGJ207" s="914"/>
      <c r="AGK207" s="914"/>
      <c r="AGL207" s="914"/>
      <c r="AGM207" s="913"/>
      <c r="AHB207" s="913"/>
      <c r="AHN207" s="913"/>
      <c r="AHO207" s="914"/>
      <c r="AHP207" s="914"/>
      <c r="AHQ207" s="914"/>
      <c r="AHR207" s="1155"/>
      <c r="AHS207" s="1155"/>
      <c r="AHT207" s="1051"/>
      <c r="AHZ207" s="913"/>
      <c r="AIF207" s="913"/>
      <c r="AIJ207" s="464"/>
      <c r="AIK207" s="464"/>
      <c r="AIL207" s="913"/>
      <c r="AIQ207" s="913"/>
      <c r="AIS207" s="387"/>
      <c r="AIT207" s="387"/>
      <c r="AIU207" s="387"/>
      <c r="AJI207" s="913"/>
      <c r="AJK207" s="364"/>
      <c r="AJL207" s="364"/>
      <c r="AJM207" s="364"/>
      <c r="AKA207" s="913"/>
      <c r="AKC207" s="364"/>
      <c r="AKD207" s="364"/>
      <c r="AKE207" s="364"/>
      <c r="AKS207" s="913"/>
      <c r="AKX207" s="913"/>
      <c r="ALC207" s="913"/>
      <c r="ALH207" s="913"/>
      <c r="ALM207" s="913"/>
      <c r="ALR207" s="913"/>
      <c r="ALW207" s="913"/>
      <c r="AMB207" s="913"/>
      <c r="AMG207" s="913"/>
      <c r="AML207" s="913"/>
      <c r="AMS207" s="913"/>
      <c r="AMZ207" s="913"/>
      <c r="ANG207" s="913"/>
      <c r="ANV207" s="913"/>
      <c r="AOK207" s="913"/>
      <c r="API207" s="914"/>
      <c r="APJ207" s="914"/>
      <c r="APK207" s="914"/>
      <c r="APL207" s="914"/>
      <c r="APM207" s="914"/>
      <c r="APN207" s="914"/>
      <c r="APO207" s="913"/>
      <c r="APW207" s="913"/>
      <c r="AQE207" s="913"/>
      <c r="AQM207" s="913"/>
      <c r="AQU207" s="913"/>
      <c r="ARG207" s="913"/>
      <c r="ARS207" s="913"/>
      <c r="ASU207" s="913"/>
      <c r="ATW207" s="913"/>
      <c r="AUQ207" s="913"/>
      <c r="AVK207" s="913"/>
      <c r="AWE207" s="913"/>
      <c r="AWY207" s="913"/>
      <c r="AXF207" s="913"/>
      <c r="AXM207" s="913"/>
      <c r="AXT207" s="913"/>
    </row>
    <row r="208" spans="1:1021 1026:1320" s="2" customFormat="1" ht="14.25" x14ac:dyDescent="0.2">
      <c r="A208" s="1"/>
      <c r="B208"/>
      <c r="C208" s="975"/>
      <c r="D208" s="1"/>
      <c r="E208" s="1"/>
      <c r="F208" s="21"/>
      <c r="G208" s="21"/>
      <c r="H208" s="21"/>
      <c r="I208" s="1"/>
      <c r="J208" s="1"/>
      <c r="K208" s="21"/>
      <c r="L208" s="21"/>
      <c r="M208" s="21"/>
      <c r="N208" s="1"/>
      <c r="O208" s="1"/>
      <c r="P208" s="21"/>
      <c r="Q208" s="21"/>
      <c r="R208" s="21"/>
      <c r="S208" s="1"/>
      <c r="T208" s="1"/>
      <c r="U208" s="21"/>
      <c r="V208" s="21"/>
      <c r="W208" s="21"/>
      <c r="X208" s="1"/>
      <c r="Y208" s="1"/>
      <c r="Z208" s="21"/>
      <c r="AA208" s="21"/>
      <c r="AB208" s="21"/>
      <c r="AC208" s="1"/>
      <c r="AD208" s="1"/>
      <c r="AE208" s="21"/>
      <c r="AF208" s="21"/>
      <c r="AG208" s="21"/>
      <c r="AH208" s="1"/>
      <c r="AI208" s="1"/>
      <c r="AJ208" s="21"/>
      <c r="AK208" s="21"/>
      <c r="AL208" s="750"/>
      <c r="AM208" s="1"/>
      <c r="AN208" s="1"/>
      <c r="AO208" s="1"/>
      <c r="AP208" s="1"/>
      <c r="AQ208" s="1"/>
      <c r="AR208" s="297"/>
      <c r="AS208" s="1"/>
      <c r="AT208" s="1"/>
      <c r="AU208" s="1"/>
      <c r="AV208" s="1"/>
      <c r="AW208" s="1"/>
      <c r="AX208" s="297"/>
      <c r="AY208" s="1"/>
      <c r="AZ208" s="1"/>
      <c r="BA208" s="1"/>
      <c r="BB208" s="1"/>
      <c r="BC208" s="1"/>
      <c r="BD208" s="297"/>
      <c r="BE208" s="1"/>
      <c r="BF208" s="1"/>
      <c r="BG208" s="1"/>
      <c r="BH208" s="1"/>
      <c r="BI208" s="1"/>
      <c r="BJ208" s="297"/>
      <c r="BK208" s="1"/>
      <c r="BL208" s="1"/>
      <c r="BM208" s="1"/>
      <c r="BN208" s="1"/>
      <c r="BO208" s="1"/>
      <c r="BP208" s="297"/>
      <c r="BQ208" s="1"/>
      <c r="BR208" s="1"/>
      <c r="BS208" s="1"/>
      <c r="BT208" s="1"/>
      <c r="BU208" s="1"/>
      <c r="BV208" s="297"/>
      <c r="BW208" s="1"/>
      <c r="BX208" s="1"/>
      <c r="BY208" s="1"/>
      <c r="BZ208" s="1"/>
      <c r="CA208" s="298"/>
      <c r="CB208" s="394"/>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394"/>
      <c r="DC208" s="119"/>
      <c r="DD208" s="119"/>
      <c r="DE208" s="119"/>
      <c r="DF208" s="119"/>
      <c r="DG208" s="119"/>
      <c r="DH208" s="119"/>
      <c r="DI208" s="119"/>
      <c r="DJ208" s="119"/>
      <c r="DK208" s="119"/>
      <c r="DL208" s="119"/>
      <c r="DM208" s="119"/>
      <c r="DN208" s="119"/>
      <c r="DO208" s="119"/>
      <c r="DP208" s="119"/>
      <c r="DQ208" s="119"/>
      <c r="DR208" s="119"/>
      <c r="DS208" s="119"/>
      <c r="DT208" s="119"/>
      <c r="DU208" s="119"/>
      <c r="DV208" s="119"/>
      <c r="DW208" s="119"/>
      <c r="DX208" s="119"/>
      <c r="DY208" s="119"/>
      <c r="DZ208" s="119"/>
      <c r="EA208" s="119"/>
      <c r="EB208" s="136"/>
      <c r="EC208" s="119"/>
      <c r="ED208" s="119"/>
      <c r="EE208" s="119"/>
      <c r="EF208" s="119"/>
      <c r="EG208" s="119"/>
      <c r="EH208" s="119"/>
      <c r="EI208" s="119"/>
      <c r="EJ208" s="119"/>
      <c r="EK208" s="119"/>
      <c r="EL208" s="119"/>
      <c r="EM208" s="119"/>
      <c r="EN208" s="119"/>
      <c r="EO208" s="119"/>
      <c r="EP208" s="119"/>
      <c r="EQ208" s="119"/>
      <c r="ER208" s="119"/>
      <c r="ES208" s="119"/>
      <c r="ET208" s="119"/>
      <c r="EU208" s="119"/>
      <c r="EV208" s="119"/>
      <c r="EW208" s="119"/>
      <c r="EX208" s="119"/>
      <c r="EY208" s="119"/>
      <c r="EZ208" s="119"/>
      <c r="FA208" s="119"/>
      <c r="FB208" s="136"/>
      <c r="FC208" s="119"/>
      <c r="FD208" s="119"/>
      <c r="FE208" s="119"/>
      <c r="FF208" s="119"/>
      <c r="FG208" s="119"/>
      <c r="FH208" s="119"/>
      <c r="FI208" s="119"/>
      <c r="FJ208" s="119"/>
      <c r="FK208" s="119"/>
      <c r="FL208" s="119"/>
      <c r="FM208" s="119"/>
      <c r="FN208" s="119"/>
      <c r="FO208" s="119"/>
      <c r="FP208" s="119"/>
      <c r="FQ208" s="119"/>
      <c r="FR208" s="119"/>
      <c r="FS208" s="119"/>
      <c r="FT208" s="119"/>
      <c r="FU208" s="119"/>
      <c r="FV208" s="119"/>
      <c r="FW208" s="119"/>
      <c r="FX208" s="119"/>
      <c r="FY208" s="119"/>
      <c r="FZ208" s="119"/>
      <c r="GA208" s="119"/>
      <c r="GB208" s="136"/>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394"/>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394"/>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394"/>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394"/>
      <c r="JZ208" s="1"/>
      <c r="KA208" s="1"/>
      <c r="KB208" s="1"/>
      <c r="KC208" s="1"/>
      <c r="KD208" s="1"/>
      <c r="KE208" s="1"/>
      <c r="KF208" s="1"/>
      <c r="KG208" s="1"/>
      <c r="KH208" s="1"/>
      <c r="KI208" s="1"/>
      <c r="KJ208" s="1"/>
      <c r="KK208" s="1"/>
      <c r="KL208" s="1"/>
      <c r="KM208" s="1"/>
      <c r="KN208" s="1"/>
      <c r="KO208" s="1"/>
      <c r="KP208" s="1"/>
      <c r="KQ208" s="1"/>
      <c r="KR208" s="1"/>
      <c r="KS208" s="914"/>
      <c r="KT208" s="914"/>
      <c r="KU208" s="914"/>
      <c r="KV208" s="914"/>
      <c r="KW208" s="914"/>
      <c r="KX208" s="913"/>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394"/>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914"/>
      <c r="PM208" s="914"/>
      <c r="PN208" s="914"/>
      <c r="PO208" s="914"/>
      <c r="PP208" s="914"/>
      <c r="PQ208" s="913"/>
      <c r="PR208" s="1"/>
      <c r="PS208" s="1"/>
      <c r="PT208" s="1"/>
      <c r="PU208" s="1"/>
      <c r="PV208" s="1"/>
      <c r="PW208" s="1"/>
      <c r="PX208" s="1"/>
      <c r="PY208" s="1"/>
      <c r="PZ208" s="1"/>
      <c r="QA208" s="1"/>
      <c r="QB208" s="1"/>
      <c r="QC208" s="1"/>
      <c r="QD208" s="1"/>
      <c r="QE208" s="1"/>
      <c r="QF208" s="394"/>
      <c r="QG208" s="835"/>
      <c r="QH208" s="835"/>
      <c r="QI208" s="835"/>
      <c r="QJ208" s="835"/>
      <c r="QK208" s="835"/>
      <c r="QL208" s="835"/>
      <c r="QM208" s="835"/>
      <c r="QN208" s="835"/>
      <c r="QO208" s="835"/>
      <c r="QP208" s="835"/>
      <c r="QQ208" s="835"/>
      <c r="QR208" s="835"/>
      <c r="QS208" s="835"/>
      <c r="QT208" s="835"/>
      <c r="QU208" s="835"/>
      <c r="QV208" s="835"/>
      <c r="QW208" s="835"/>
      <c r="QX208" s="835"/>
      <c r="QY208" s="835"/>
      <c r="QZ208" s="835"/>
      <c r="RA208" s="394"/>
      <c r="RB208" s="1"/>
      <c r="RC208" s="1"/>
      <c r="RD208" s="1"/>
      <c r="RE208" s="1"/>
      <c r="RF208" s="1"/>
      <c r="RG208" s="1"/>
      <c r="RH208" s="1"/>
      <c r="RI208" s="1"/>
      <c r="RJ208" s="1"/>
      <c r="RK208" s="1"/>
      <c r="RL208" s="1"/>
      <c r="RM208" s="1"/>
      <c r="RN208" s="1"/>
      <c r="RO208" s="1"/>
      <c r="RP208" s="1"/>
      <c r="RQ208" s="1"/>
      <c r="RR208" s="1"/>
      <c r="RS208" s="1"/>
      <c r="RT208" s="1"/>
      <c r="RU208" s="1"/>
      <c r="RV208" s="394"/>
      <c r="RW208" s="1"/>
      <c r="RX208" s="1"/>
      <c r="RY208" s="1"/>
      <c r="RZ208" s="1"/>
      <c r="SA208" s="1"/>
      <c r="SB208" s="1"/>
      <c r="SC208" s="1"/>
      <c r="SD208" s="1"/>
      <c r="SE208" s="1"/>
      <c r="SF208" s="1"/>
      <c r="SG208" s="1"/>
      <c r="SH208" s="1"/>
      <c r="SI208" s="1"/>
      <c r="SJ208" s="1"/>
      <c r="SK208" s="1"/>
      <c r="SL208" s="1"/>
      <c r="SM208" s="1"/>
      <c r="SN208" s="1"/>
      <c r="SO208" s="1"/>
      <c r="SP208" s="1"/>
      <c r="SQ208" s="394"/>
      <c r="SR208" s="1"/>
      <c r="SS208" s="1"/>
      <c r="ST208" s="1"/>
      <c r="SU208" s="1"/>
      <c r="SV208" s="1"/>
      <c r="SW208" s="1"/>
      <c r="SX208" s="1"/>
      <c r="SY208" s="1"/>
      <c r="SZ208" s="1"/>
      <c r="TA208" s="1"/>
      <c r="TB208" s="1"/>
      <c r="TC208" s="1"/>
      <c r="TD208" s="1"/>
      <c r="TE208" s="1"/>
      <c r="TF208" s="1"/>
      <c r="TG208" s="1"/>
      <c r="TH208" s="1"/>
      <c r="TI208" s="1"/>
      <c r="TJ208" s="1"/>
      <c r="TK208" s="1"/>
      <c r="TL208" s="394"/>
      <c r="TM208" s="1"/>
      <c r="TN208" s="1"/>
      <c r="TO208" s="1"/>
      <c r="TP208" s="1"/>
      <c r="TQ208" s="394"/>
      <c r="TR208" s="1"/>
      <c r="TS208" s="1"/>
      <c r="TT208" s="1"/>
      <c r="TV208" s="394"/>
      <c r="UA208" s="394"/>
      <c r="UF208" s="394"/>
      <c r="UK208" s="394"/>
      <c r="UP208" s="394"/>
      <c r="UU208" s="394"/>
      <c r="UZ208" s="394"/>
      <c r="VE208" s="394"/>
      <c r="VJ208" s="394"/>
      <c r="VO208" s="394"/>
      <c r="VT208" s="394"/>
      <c r="VY208" s="394"/>
      <c r="WD208" s="394"/>
      <c r="WI208" s="394"/>
      <c r="XL208" s="3"/>
      <c r="XM208" s="394"/>
      <c r="ZA208" s="394"/>
      <c r="AAK208" s="394"/>
      <c r="AAW208" s="394"/>
      <c r="ABL208" s="913"/>
      <c r="ABT208" s="913"/>
      <c r="ACF208" s="913"/>
      <c r="ACZ208" s="913"/>
      <c r="ADO208" s="914"/>
      <c r="ADP208" s="914"/>
      <c r="ADQ208" s="913"/>
      <c r="ADR208" s="913"/>
      <c r="ADS208" s="913"/>
      <c r="ADT208" s="913"/>
      <c r="AEH208" s="914"/>
      <c r="AEI208" s="914"/>
      <c r="AEJ208" s="913"/>
      <c r="AEK208" s="913"/>
      <c r="AEL208" s="913"/>
      <c r="AEM208" s="913"/>
      <c r="AEN208" s="913"/>
      <c r="AEQ208" s="3"/>
      <c r="AER208" s="3"/>
      <c r="AFS208" s="873"/>
      <c r="AFT208" s="873"/>
      <c r="AFU208" s="872"/>
      <c r="AFV208" s="872"/>
      <c r="AFW208" s="872"/>
      <c r="AFX208" s="913"/>
      <c r="AGG208" s="914"/>
      <c r="AGH208" s="914"/>
      <c r="AGI208" s="914"/>
      <c r="AGJ208" s="914"/>
      <c r="AGK208" s="914"/>
      <c r="AGL208" s="914"/>
      <c r="AGM208" s="913"/>
      <c r="AHB208" s="913"/>
      <c r="AHN208" s="913"/>
      <c r="AHO208" s="914"/>
      <c r="AHP208" s="914"/>
      <c r="AHQ208" s="914"/>
      <c r="AHR208" s="1155"/>
      <c r="AHS208" s="1155"/>
      <c r="AHT208" s="1051"/>
      <c r="AHZ208" s="913"/>
      <c r="AIF208" s="913"/>
      <c r="AIJ208" s="464"/>
      <c r="AIK208" s="464"/>
      <c r="AIL208" s="913"/>
      <c r="AIQ208" s="913"/>
      <c r="AIS208" s="387"/>
      <c r="AIT208" s="387"/>
      <c r="AIU208" s="387"/>
      <c r="AJI208" s="913"/>
      <c r="AJK208" s="364"/>
      <c r="AJL208" s="364"/>
      <c r="AJM208" s="364"/>
      <c r="AKA208" s="913"/>
      <c r="AKC208" s="364"/>
      <c r="AKD208" s="364"/>
      <c r="AKE208" s="364"/>
      <c r="AKS208" s="913"/>
      <c r="AKX208" s="913"/>
      <c r="ALC208" s="913"/>
      <c r="ALH208" s="913"/>
      <c r="ALM208" s="913"/>
      <c r="ALR208" s="913"/>
      <c r="ALW208" s="913"/>
      <c r="AMB208" s="913"/>
      <c r="AMG208" s="913"/>
      <c r="AML208" s="913"/>
      <c r="AMS208" s="913"/>
      <c r="AMZ208" s="913"/>
      <c r="ANG208" s="913"/>
      <c r="ANV208" s="913"/>
      <c r="AOK208" s="913"/>
      <c r="API208" s="914"/>
      <c r="APJ208" s="914"/>
      <c r="APK208" s="914"/>
      <c r="APL208" s="914"/>
      <c r="APM208" s="914"/>
      <c r="APN208" s="914"/>
      <c r="APO208" s="913"/>
      <c r="APW208" s="913"/>
      <c r="AQE208" s="913"/>
      <c r="AQM208" s="913"/>
      <c r="AQU208" s="913"/>
      <c r="ARG208" s="913"/>
      <c r="ARS208" s="913"/>
      <c r="ASU208" s="913"/>
      <c r="ATW208" s="913"/>
      <c r="AUQ208" s="913"/>
      <c r="AVK208" s="913"/>
      <c r="AWE208" s="913"/>
      <c r="AWY208" s="913"/>
      <c r="AXF208" s="913"/>
      <c r="AXM208" s="913"/>
      <c r="AXT208" s="913"/>
    </row>
    <row r="209" spans="1:1021 1026:1320" s="2" customFormat="1" ht="14.25" x14ac:dyDescent="0.2">
      <c r="A209" s="1"/>
      <c r="B209"/>
      <c r="C209" s="975"/>
      <c r="D209" s="1"/>
      <c r="E209" s="1"/>
      <c r="F209" s="21"/>
      <c r="G209" s="21"/>
      <c r="H209" s="21"/>
      <c r="I209" s="1"/>
      <c r="J209" s="1"/>
      <c r="K209" s="21"/>
      <c r="L209" s="21"/>
      <c r="M209" s="21"/>
      <c r="N209" s="1"/>
      <c r="O209" s="1"/>
      <c r="P209" s="21"/>
      <c r="Q209" s="21"/>
      <c r="R209" s="21"/>
      <c r="S209" s="1"/>
      <c r="T209" s="1"/>
      <c r="U209" s="21"/>
      <c r="V209" s="21"/>
      <c r="W209" s="21"/>
      <c r="X209" s="1"/>
      <c r="Y209" s="1"/>
      <c r="Z209" s="21"/>
      <c r="AA209" s="21"/>
      <c r="AB209" s="21"/>
      <c r="AC209" s="1"/>
      <c r="AD209" s="1"/>
      <c r="AE209" s="21"/>
      <c r="AF209" s="21"/>
      <c r="AG209" s="21"/>
      <c r="AH209" s="1"/>
      <c r="AI209" s="1"/>
      <c r="AJ209" s="21"/>
      <c r="AK209" s="21"/>
      <c r="AL209" s="750"/>
      <c r="AM209" s="1"/>
      <c r="AN209" s="1"/>
      <c r="AO209" s="1"/>
      <c r="AP209" s="1"/>
      <c r="AQ209" s="1"/>
      <c r="AR209" s="297"/>
      <c r="AS209" s="1"/>
      <c r="AT209" s="1"/>
      <c r="AU209" s="1"/>
      <c r="AV209" s="1"/>
      <c r="AW209" s="1"/>
      <c r="AX209" s="297"/>
      <c r="AY209" s="1"/>
      <c r="AZ209" s="1"/>
      <c r="BA209" s="1"/>
      <c r="BB209" s="1"/>
      <c r="BC209" s="1"/>
      <c r="BD209" s="297"/>
      <c r="BE209" s="1"/>
      <c r="BF209" s="1"/>
      <c r="BG209" s="1"/>
      <c r="BH209" s="1"/>
      <c r="BI209" s="1"/>
      <c r="BJ209" s="297"/>
      <c r="BK209" s="1"/>
      <c r="BL209" s="1"/>
      <c r="BM209" s="1"/>
      <c r="BN209" s="1"/>
      <c r="BO209" s="1"/>
      <c r="BP209" s="297"/>
      <c r="BQ209" s="1"/>
      <c r="BR209" s="1"/>
      <c r="BS209" s="1"/>
      <c r="BT209" s="1"/>
      <c r="BU209" s="1"/>
      <c r="BV209" s="297"/>
      <c r="BW209" s="1"/>
      <c r="BX209" s="1"/>
      <c r="BY209" s="1"/>
      <c r="BZ209" s="1"/>
      <c r="CA209" s="298"/>
      <c r="CB209" s="394"/>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394"/>
      <c r="DC209" s="119"/>
      <c r="DD209" s="119"/>
      <c r="DE209" s="119"/>
      <c r="DF209" s="119"/>
      <c r="DG209" s="119"/>
      <c r="DH209" s="119"/>
      <c r="DI209" s="119"/>
      <c r="DJ209" s="119"/>
      <c r="DK209" s="119"/>
      <c r="DL209" s="119"/>
      <c r="DM209" s="119"/>
      <c r="DN209" s="119"/>
      <c r="DO209" s="119"/>
      <c r="DP209" s="119"/>
      <c r="DQ209" s="119"/>
      <c r="DR209" s="119"/>
      <c r="DS209" s="119"/>
      <c r="DT209" s="119"/>
      <c r="DU209" s="119"/>
      <c r="DV209" s="119"/>
      <c r="DW209" s="119"/>
      <c r="DX209" s="119"/>
      <c r="DY209" s="119"/>
      <c r="DZ209" s="119"/>
      <c r="EA209" s="119"/>
      <c r="EB209" s="136"/>
      <c r="EC209" s="119"/>
      <c r="ED209" s="119"/>
      <c r="EE209" s="119"/>
      <c r="EF209" s="119"/>
      <c r="EG209" s="119"/>
      <c r="EH209" s="119"/>
      <c r="EI209" s="119"/>
      <c r="EJ209" s="119"/>
      <c r="EK209" s="119"/>
      <c r="EL209" s="119"/>
      <c r="EM209" s="119"/>
      <c r="EN209" s="119"/>
      <c r="EO209" s="119"/>
      <c r="EP209" s="119"/>
      <c r="EQ209" s="119"/>
      <c r="ER209" s="119"/>
      <c r="ES209" s="119"/>
      <c r="ET209" s="119"/>
      <c r="EU209" s="119"/>
      <c r="EV209" s="119"/>
      <c r="EW209" s="119"/>
      <c r="EX209" s="119"/>
      <c r="EY209" s="119"/>
      <c r="EZ209" s="119"/>
      <c r="FA209" s="119"/>
      <c r="FB209" s="136"/>
      <c r="FC209" s="119"/>
      <c r="FD209" s="119"/>
      <c r="FE209" s="119"/>
      <c r="FF209" s="119"/>
      <c r="FG209" s="119"/>
      <c r="FH209" s="119"/>
      <c r="FI209" s="119"/>
      <c r="FJ209" s="119"/>
      <c r="FK209" s="119"/>
      <c r="FL209" s="119"/>
      <c r="FM209" s="119"/>
      <c r="FN209" s="119"/>
      <c r="FO209" s="119"/>
      <c r="FP209" s="119"/>
      <c r="FQ209" s="119"/>
      <c r="FR209" s="119"/>
      <c r="FS209" s="119"/>
      <c r="FT209" s="119"/>
      <c r="FU209" s="119"/>
      <c r="FV209" s="119"/>
      <c r="FW209" s="119"/>
      <c r="FX209" s="119"/>
      <c r="FY209" s="119"/>
      <c r="FZ209" s="119"/>
      <c r="GA209" s="119"/>
      <c r="GB209" s="136"/>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394"/>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394"/>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394"/>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394"/>
      <c r="JZ209" s="1"/>
      <c r="KA209" s="1"/>
      <c r="KB209" s="1"/>
      <c r="KC209" s="1"/>
      <c r="KD209" s="1"/>
      <c r="KE209" s="1"/>
      <c r="KF209" s="1"/>
      <c r="KG209" s="1"/>
      <c r="KH209" s="1"/>
      <c r="KI209" s="1"/>
      <c r="KJ209" s="1"/>
      <c r="KK209" s="1"/>
      <c r="KL209" s="1"/>
      <c r="KM209" s="1"/>
      <c r="KN209" s="1"/>
      <c r="KO209" s="1"/>
      <c r="KP209" s="1"/>
      <c r="KQ209" s="1"/>
      <c r="KR209" s="1"/>
      <c r="KS209" s="914"/>
      <c r="KT209" s="914"/>
      <c r="KU209" s="914"/>
      <c r="KV209" s="914"/>
      <c r="KW209" s="914"/>
      <c r="KX209" s="913"/>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394"/>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914"/>
      <c r="PM209" s="914"/>
      <c r="PN209" s="914"/>
      <c r="PO209" s="914"/>
      <c r="PP209" s="914"/>
      <c r="PQ209" s="913"/>
      <c r="PR209" s="1"/>
      <c r="PS209" s="1"/>
      <c r="PT209" s="1"/>
      <c r="PU209" s="1"/>
      <c r="PV209" s="1"/>
      <c r="PW209" s="1"/>
      <c r="PX209" s="1"/>
      <c r="PY209" s="1"/>
      <c r="PZ209" s="1"/>
      <c r="QA209" s="1"/>
      <c r="QB209" s="1"/>
      <c r="QC209" s="1"/>
      <c r="QD209" s="1"/>
      <c r="QE209" s="1"/>
      <c r="QF209" s="394"/>
      <c r="QG209" s="835"/>
      <c r="QH209" s="835"/>
      <c r="QI209" s="835"/>
      <c r="QJ209" s="835"/>
      <c r="QK209" s="835"/>
      <c r="QL209" s="835"/>
      <c r="QM209" s="835"/>
      <c r="QN209" s="835"/>
      <c r="QO209" s="835"/>
      <c r="QP209" s="835"/>
      <c r="QQ209" s="835"/>
      <c r="QR209" s="835"/>
      <c r="QS209" s="835"/>
      <c r="QT209" s="835"/>
      <c r="QU209" s="835"/>
      <c r="QV209" s="835"/>
      <c r="QW209" s="835"/>
      <c r="QX209" s="835"/>
      <c r="QY209" s="835"/>
      <c r="QZ209" s="835"/>
      <c r="RA209" s="394"/>
      <c r="RB209" s="1"/>
      <c r="RC209" s="1"/>
      <c r="RD209" s="1"/>
      <c r="RE209" s="1"/>
      <c r="RF209" s="1"/>
      <c r="RG209" s="1"/>
      <c r="RH209" s="1"/>
      <c r="RI209" s="1"/>
      <c r="RJ209" s="1"/>
      <c r="RK209" s="1"/>
      <c r="RL209" s="1"/>
      <c r="RM209" s="1"/>
      <c r="RN209" s="1"/>
      <c r="RO209" s="1"/>
      <c r="RP209" s="1"/>
      <c r="RQ209" s="1"/>
      <c r="RR209" s="1"/>
      <c r="RS209" s="1"/>
      <c r="RT209" s="1"/>
      <c r="RU209" s="1"/>
      <c r="RV209" s="394"/>
      <c r="RW209" s="1"/>
      <c r="RX209" s="1"/>
      <c r="RY209" s="1"/>
      <c r="RZ209" s="1"/>
      <c r="SA209" s="1"/>
      <c r="SB209" s="1"/>
      <c r="SC209" s="1"/>
      <c r="SD209" s="1"/>
      <c r="SE209" s="1"/>
      <c r="SF209" s="1"/>
      <c r="SG209" s="1"/>
      <c r="SH209" s="1"/>
      <c r="SI209" s="1"/>
      <c r="SJ209" s="1"/>
      <c r="SK209" s="1"/>
      <c r="SL209" s="1"/>
      <c r="SM209" s="1"/>
      <c r="SN209" s="1"/>
      <c r="SO209" s="1"/>
      <c r="SP209" s="1"/>
      <c r="SQ209" s="394"/>
      <c r="SR209" s="1"/>
      <c r="SS209" s="1"/>
      <c r="ST209" s="1"/>
      <c r="SU209" s="1"/>
      <c r="SV209" s="1"/>
      <c r="SW209" s="1"/>
      <c r="SX209" s="1"/>
      <c r="SY209" s="1"/>
      <c r="SZ209" s="1"/>
      <c r="TA209" s="1"/>
      <c r="TB209" s="1"/>
      <c r="TC209" s="1"/>
      <c r="TD209" s="1"/>
      <c r="TE209" s="1"/>
      <c r="TF209" s="1"/>
      <c r="TG209" s="1"/>
      <c r="TH209" s="1"/>
      <c r="TI209" s="1"/>
      <c r="TJ209" s="1"/>
      <c r="TK209" s="1"/>
      <c r="TL209" s="394"/>
      <c r="TM209" s="1"/>
      <c r="TN209" s="1"/>
      <c r="TO209" s="1"/>
      <c r="TP209" s="1"/>
      <c r="TQ209" s="394"/>
      <c r="TR209" s="1"/>
      <c r="TS209" s="1"/>
      <c r="TT209" s="1"/>
      <c r="TV209" s="394"/>
      <c r="UA209" s="394"/>
      <c r="UF209" s="394"/>
      <c r="UK209" s="394"/>
      <c r="UP209" s="394"/>
      <c r="UU209" s="394"/>
      <c r="UZ209" s="394"/>
      <c r="VE209" s="394"/>
      <c r="VJ209" s="394"/>
      <c r="VO209" s="394"/>
      <c r="VT209" s="394"/>
      <c r="VY209" s="394"/>
      <c r="WD209" s="394"/>
      <c r="WI209" s="394"/>
      <c r="XL209" s="3"/>
      <c r="XM209" s="394"/>
      <c r="ZA209" s="394"/>
      <c r="AAK209" s="394"/>
      <c r="AAW209" s="394"/>
      <c r="ABL209" s="913"/>
      <c r="ABT209" s="913"/>
      <c r="ACF209" s="913"/>
      <c r="ACZ209" s="913"/>
      <c r="ADO209" s="914"/>
      <c r="ADP209" s="914"/>
      <c r="ADQ209" s="913"/>
      <c r="ADR209" s="913"/>
      <c r="ADS209" s="913"/>
      <c r="ADT209" s="913"/>
      <c r="AEH209" s="914"/>
      <c r="AEI209" s="914"/>
      <c r="AEJ209" s="913"/>
      <c r="AEK209" s="913"/>
      <c r="AEL209" s="913"/>
      <c r="AEM209" s="913"/>
      <c r="AEN209" s="913"/>
      <c r="AEQ209" s="3"/>
      <c r="AER209" s="3"/>
      <c r="AFS209" s="873"/>
      <c r="AFT209" s="873"/>
      <c r="AFU209" s="872"/>
      <c r="AFV209" s="872"/>
      <c r="AFW209" s="872"/>
      <c r="AFX209" s="913"/>
      <c r="AGG209" s="914"/>
      <c r="AGH209" s="914"/>
      <c r="AGI209" s="914"/>
      <c r="AGJ209" s="914"/>
      <c r="AGK209" s="914"/>
      <c r="AGL209" s="914"/>
      <c r="AGM209" s="913"/>
      <c r="AHB209" s="913"/>
      <c r="AHN209" s="913"/>
      <c r="AHO209" s="914"/>
      <c r="AHP209" s="914"/>
      <c r="AHQ209" s="914"/>
      <c r="AHR209" s="1155"/>
      <c r="AHS209" s="1155"/>
      <c r="AHT209" s="1051"/>
      <c r="AHZ209" s="913"/>
      <c r="AIF209" s="913"/>
      <c r="AIJ209" s="464"/>
      <c r="AIK209" s="464"/>
      <c r="AIL209" s="913"/>
      <c r="AIQ209" s="913"/>
      <c r="AIS209" s="387"/>
      <c r="AIT209" s="387"/>
      <c r="AIU209" s="387"/>
      <c r="AJI209" s="913"/>
      <c r="AJK209" s="364"/>
      <c r="AJL209" s="364"/>
      <c r="AJM209" s="364"/>
      <c r="AKA209" s="913"/>
      <c r="AKC209" s="364"/>
      <c r="AKD209" s="364"/>
      <c r="AKE209" s="364"/>
      <c r="AKS209" s="913"/>
      <c r="AKX209" s="913"/>
      <c r="ALC209" s="913"/>
      <c r="ALH209" s="913"/>
      <c r="ALM209" s="913"/>
      <c r="ALR209" s="913"/>
      <c r="ALW209" s="913"/>
      <c r="AMB209" s="913"/>
      <c r="AMG209" s="913"/>
      <c r="AML209" s="913"/>
      <c r="AMS209" s="913"/>
      <c r="AMZ209" s="913"/>
      <c r="ANG209" s="913"/>
      <c r="ANV209" s="913"/>
      <c r="AOK209" s="913"/>
      <c r="API209" s="914"/>
      <c r="APJ209" s="914"/>
      <c r="APK209" s="914"/>
      <c r="APL209" s="914"/>
      <c r="APM209" s="914"/>
      <c r="APN209" s="914"/>
      <c r="APO209" s="913"/>
      <c r="APW209" s="913"/>
      <c r="AQE209" s="913"/>
      <c r="AQM209" s="913"/>
      <c r="AQU209" s="913"/>
      <c r="ARG209" s="913"/>
      <c r="ARS209" s="913"/>
      <c r="ASU209" s="913"/>
      <c r="ATW209" s="913"/>
      <c r="AUQ209" s="913"/>
      <c r="AVK209" s="913"/>
      <c r="AWE209" s="913"/>
      <c r="AWY209" s="913"/>
      <c r="AXF209" s="913"/>
      <c r="AXM209" s="913"/>
      <c r="AXT209" s="913"/>
    </row>
    <row r="210" spans="1:1021 1026:1320" s="2" customFormat="1" ht="14.25" x14ac:dyDescent="0.2">
      <c r="A210" s="1"/>
      <c r="B210"/>
      <c r="C210" s="975"/>
      <c r="D210" s="1"/>
      <c r="E210" s="1"/>
      <c r="F210" s="21"/>
      <c r="G210" s="21"/>
      <c r="H210" s="21"/>
      <c r="I210" s="1"/>
      <c r="J210" s="1"/>
      <c r="K210" s="21"/>
      <c r="L210" s="21"/>
      <c r="M210" s="21"/>
      <c r="N210" s="1"/>
      <c r="O210" s="1"/>
      <c r="P210" s="21"/>
      <c r="Q210" s="21"/>
      <c r="R210" s="21"/>
      <c r="S210" s="1"/>
      <c r="T210" s="1"/>
      <c r="U210" s="21"/>
      <c r="V210" s="21"/>
      <c r="W210" s="21"/>
      <c r="X210" s="1"/>
      <c r="Y210" s="1"/>
      <c r="Z210" s="21"/>
      <c r="AA210" s="21"/>
      <c r="AB210" s="21"/>
      <c r="AC210" s="1"/>
      <c r="AD210" s="1"/>
      <c r="AE210" s="21"/>
      <c r="AF210" s="21"/>
      <c r="AG210" s="21"/>
      <c r="AH210" s="1"/>
      <c r="AI210" s="1"/>
      <c r="AJ210" s="21"/>
      <c r="AK210" s="21"/>
      <c r="AL210" s="750"/>
      <c r="AM210" s="1"/>
      <c r="AN210" s="1"/>
      <c r="AO210" s="1"/>
      <c r="AP210" s="1"/>
      <c r="AQ210" s="1"/>
      <c r="AR210" s="297"/>
      <c r="AS210" s="1"/>
      <c r="AT210" s="1"/>
      <c r="AU210" s="1"/>
      <c r="AV210" s="1"/>
      <c r="AW210" s="1"/>
      <c r="AX210" s="297"/>
      <c r="AY210" s="1"/>
      <c r="AZ210" s="1"/>
      <c r="BA210" s="1"/>
      <c r="BB210" s="1"/>
      <c r="BC210" s="1"/>
      <c r="BD210" s="297"/>
      <c r="BE210" s="1"/>
      <c r="BF210" s="1"/>
      <c r="BG210" s="1"/>
      <c r="BH210" s="1"/>
      <c r="BI210" s="1"/>
      <c r="BJ210" s="297"/>
      <c r="BK210" s="1"/>
      <c r="BL210" s="1"/>
      <c r="BM210" s="1"/>
      <c r="BN210" s="1"/>
      <c r="BO210" s="1"/>
      <c r="BP210" s="297"/>
      <c r="BQ210" s="1"/>
      <c r="BR210" s="1"/>
      <c r="BS210" s="1"/>
      <c r="BT210" s="1"/>
      <c r="BU210" s="1"/>
      <c r="BV210" s="297"/>
      <c r="BW210" s="1"/>
      <c r="BX210" s="1"/>
      <c r="BY210" s="1"/>
      <c r="BZ210" s="1"/>
      <c r="CA210" s="298"/>
      <c r="CB210" s="394"/>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394"/>
      <c r="DC210" s="119"/>
      <c r="DD210" s="119"/>
      <c r="DE210" s="119"/>
      <c r="DF210" s="119"/>
      <c r="DG210" s="119"/>
      <c r="DH210" s="119"/>
      <c r="DI210" s="119"/>
      <c r="DJ210" s="119"/>
      <c r="DK210" s="119"/>
      <c r="DL210" s="119"/>
      <c r="DM210" s="119"/>
      <c r="DN210" s="119"/>
      <c r="DO210" s="119"/>
      <c r="DP210" s="119"/>
      <c r="DQ210" s="119"/>
      <c r="DR210" s="119"/>
      <c r="DS210" s="119"/>
      <c r="DT210" s="119"/>
      <c r="DU210" s="119"/>
      <c r="DV210" s="119"/>
      <c r="DW210" s="119"/>
      <c r="DX210" s="119"/>
      <c r="DY210" s="119"/>
      <c r="DZ210" s="119"/>
      <c r="EA210" s="119"/>
      <c r="EB210" s="136"/>
      <c r="EC210" s="119"/>
      <c r="ED210" s="119"/>
      <c r="EE210" s="119"/>
      <c r="EF210" s="119"/>
      <c r="EG210" s="119"/>
      <c r="EH210" s="119"/>
      <c r="EI210" s="119"/>
      <c r="EJ210" s="119"/>
      <c r="EK210" s="119"/>
      <c r="EL210" s="119"/>
      <c r="EM210" s="119"/>
      <c r="EN210" s="119"/>
      <c r="EO210" s="119"/>
      <c r="EP210" s="119"/>
      <c r="EQ210" s="119"/>
      <c r="ER210" s="119"/>
      <c r="ES210" s="119"/>
      <c r="ET210" s="119"/>
      <c r="EU210" s="119"/>
      <c r="EV210" s="119"/>
      <c r="EW210" s="119"/>
      <c r="EX210" s="119"/>
      <c r="EY210" s="119"/>
      <c r="EZ210" s="119"/>
      <c r="FA210" s="119"/>
      <c r="FB210" s="136"/>
      <c r="FC210" s="119"/>
      <c r="FD210" s="119"/>
      <c r="FE210" s="119"/>
      <c r="FF210" s="119"/>
      <c r="FG210" s="119"/>
      <c r="FH210" s="119"/>
      <c r="FI210" s="119"/>
      <c r="FJ210" s="119"/>
      <c r="FK210" s="119"/>
      <c r="FL210" s="119"/>
      <c r="FM210" s="119"/>
      <c r="FN210" s="119"/>
      <c r="FO210" s="119"/>
      <c r="FP210" s="119"/>
      <c r="FQ210" s="119"/>
      <c r="FR210" s="119"/>
      <c r="FS210" s="119"/>
      <c r="FT210" s="119"/>
      <c r="FU210" s="119"/>
      <c r="FV210" s="119"/>
      <c r="FW210" s="119"/>
      <c r="FX210" s="119"/>
      <c r="FY210" s="119"/>
      <c r="FZ210" s="119"/>
      <c r="GA210" s="119"/>
      <c r="GB210" s="136"/>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394"/>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394"/>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394"/>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394"/>
      <c r="JZ210" s="1"/>
      <c r="KA210" s="1"/>
      <c r="KB210" s="1"/>
      <c r="KC210" s="1"/>
      <c r="KD210" s="1"/>
      <c r="KE210" s="1"/>
      <c r="KF210" s="1"/>
      <c r="KG210" s="1"/>
      <c r="KH210" s="1"/>
      <c r="KI210" s="1"/>
      <c r="KJ210" s="1"/>
      <c r="KK210" s="1"/>
      <c r="KL210" s="1"/>
      <c r="KM210" s="1"/>
      <c r="KN210" s="1"/>
      <c r="KO210" s="1"/>
      <c r="KP210" s="1"/>
      <c r="KQ210" s="1"/>
      <c r="KR210" s="1"/>
      <c r="KS210" s="914"/>
      <c r="KT210" s="914"/>
      <c r="KU210" s="914"/>
      <c r="KV210" s="914"/>
      <c r="KW210" s="914"/>
      <c r="KX210" s="913"/>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394"/>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914"/>
      <c r="PM210" s="914"/>
      <c r="PN210" s="914"/>
      <c r="PO210" s="914"/>
      <c r="PP210" s="914"/>
      <c r="PQ210" s="913"/>
      <c r="PR210" s="1"/>
      <c r="PS210" s="1"/>
      <c r="PT210" s="1"/>
      <c r="PU210" s="1"/>
      <c r="PV210" s="1"/>
      <c r="PW210" s="1"/>
      <c r="PX210" s="1"/>
      <c r="PY210" s="1"/>
      <c r="PZ210" s="1"/>
      <c r="QA210" s="1"/>
      <c r="QB210" s="1"/>
      <c r="QC210" s="1"/>
      <c r="QD210" s="1"/>
      <c r="QE210" s="1"/>
      <c r="QF210" s="394"/>
      <c r="QG210" s="835"/>
      <c r="QH210" s="835"/>
      <c r="QI210" s="835"/>
      <c r="QJ210" s="835"/>
      <c r="QK210" s="835"/>
      <c r="QL210" s="835"/>
      <c r="QM210" s="835"/>
      <c r="QN210" s="835"/>
      <c r="QO210" s="835"/>
      <c r="QP210" s="835"/>
      <c r="QQ210" s="835"/>
      <c r="QR210" s="835"/>
      <c r="QS210" s="835"/>
      <c r="QT210" s="835"/>
      <c r="QU210" s="835"/>
      <c r="QV210" s="835"/>
      <c r="QW210" s="835"/>
      <c r="QX210" s="835"/>
      <c r="QY210" s="835"/>
      <c r="QZ210" s="835"/>
      <c r="RA210" s="394"/>
      <c r="RB210" s="1"/>
      <c r="RC210" s="1"/>
      <c r="RD210" s="1"/>
      <c r="RE210" s="1"/>
      <c r="RF210" s="1"/>
      <c r="RG210" s="1"/>
      <c r="RH210" s="1"/>
      <c r="RI210" s="1"/>
      <c r="RJ210" s="1"/>
      <c r="RK210" s="1"/>
      <c r="RL210" s="1"/>
      <c r="RM210" s="1"/>
      <c r="RN210" s="1"/>
      <c r="RO210" s="1"/>
      <c r="RP210" s="1"/>
      <c r="RQ210" s="1"/>
      <c r="RR210" s="1"/>
      <c r="RS210" s="1"/>
      <c r="RT210" s="1"/>
      <c r="RU210" s="1"/>
      <c r="RV210" s="394"/>
      <c r="RW210" s="1"/>
      <c r="RX210" s="1"/>
      <c r="RY210" s="1"/>
      <c r="RZ210" s="1"/>
      <c r="SA210" s="1"/>
      <c r="SB210" s="1"/>
      <c r="SC210" s="1"/>
      <c r="SD210" s="1"/>
      <c r="SE210" s="1"/>
      <c r="SF210" s="1"/>
      <c r="SG210" s="1"/>
      <c r="SH210" s="1"/>
      <c r="SI210" s="1"/>
      <c r="SJ210" s="1"/>
      <c r="SK210" s="1"/>
      <c r="SL210" s="1"/>
      <c r="SM210" s="1"/>
      <c r="SN210" s="1"/>
      <c r="SO210" s="1"/>
      <c r="SP210" s="1"/>
      <c r="SQ210" s="394"/>
      <c r="SR210" s="1"/>
      <c r="SS210" s="1"/>
      <c r="ST210" s="1"/>
      <c r="SU210" s="1"/>
      <c r="SV210" s="1"/>
      <c r="SW210" s="1"/>
      <c r="SX210" s="1"/>
      <c r="SY210" s="1"/>
      <c r="SZ210" s="1"/>
      <c r="TA210" s="1"/>
      <c r="TB210" s="1"/>
      <c r="TC210" s="1"/>
      <c r="TD210" s="1"/>
      <c r="TE210" s="1"/>
      <c r="TF210" s="1"/>
      <c r="TG210" s="1"/>
      <c r="TH210" s="1"/>
      <c r="TI210" s="1"/>
      <c r="TJ210" s="1"/>
      <c r="TK210" s="1"/>
      <c r="TL210" s="394"/>
      <c r="TM210" s="1"/>
      <c r="TN210" s="1"/>
      <c r="TO210" s="1"/>
      <c r="TP210" s="1"/>
      <c r="TQ210" s="394"/>
      <c r="TR210" s="1"/>
      <c r="TS210" s="1"/>
      <c r="TT210" s="1"/>
      <c r="TV210" s="394"/>
      <c r="UA210" s="394"/>
      <c r="UF210" s="394"/>
      <c r="UK210" s="394"/>
      <c r="UP210" s="394"/>
      <c r="UU210" s="394"/>
      <c r="UZ210" s="394"/>
      <c r="VE210" s="394"/>
      <c r="VJ210" s="394"/>
      <c r="VO210" s="394"/>
      <c r="VT210" s="394"/>
      <c r="VY210" s="394"/>
      <c r="WD210" s="394"/>
      <c r="WI210" s="394"/>
      <c r="XL210" s="3"/>
      <c r="XM210" s="394"/>
      <c r="ZA210" s="394"/>
      <c r="AAK210" s="394"/>
      <c r="AAW210" s="394"/>
      <c r="ABL210" s="913"/>
      <c r="ABT210" s="913"/>
      <c r="ACF210" s="913"/>
      <c r="ACZ210" s="913"/>
      <c r="ADO210" s="914"/>
      <c r="ADP210" s="914"/>
      <c r="ADQ210" s="913"/>
      <c r="ADR210" s="913"/>
      <c r="ADS210" s="913"/>
      <c r="ADT210" s="913"/>
      <c r="AEH210" s="914"/>
      <c r="AEI210" s="914"/>
      <c r="AEJ210" s="913"/>
      <c r="AEK210" s="913"/>
      <c r="AEL210" s="913"/>
      <c r="AEM210" s="913"/>
      <c r="AEN210" s="913"/>
      <c r="AEQ210" s="3"/>
      <c r="AER210" s="3"/>
      <c r="AFS210" s="873"/>
      <c r="AFT210" s="873"/>
      <c r="AFU210" s="872"/>
      <c r="AFV210" s="872"/>
      <c r="AFW210" s="872"/>
      <c r="AFX210" s="913"/>
      <c r="AGG210" s="914"/>
      <c r="AGH210" s="914"/>
      <c r="AGI210" s="914"/>
      <c r="AGJ210" s="914"/>
      <c r="AGK210" s="914"/>
      <c r="AGL210" s="914"/>
      <c r="AGM210" s="913"/>
      <c r="AHB210" s="913"/>
      <c r="AHN210" s="913"/>
      <c r="AHO210" s="914"/>
      <c r="AHP210" s="914"/>
      <c r="AHQ210" s="914"/>
      <c r="AHR210" s="1155"/>
      <c r="AHS210" s="1155"/>
      <c r="AHT210" s="1051"/>
      <c r="AHZ210" s="913"/>
      <c r="AIF210" s="913"/>
      <c r="AIJ210" s="464"/>
      <c r="AIK210" s="464"/>
      <c r="AIL210" s="913"/>
      <c r="AIQ210" s="913"/>
      <c r="AIS210" s="387"/>
      <c r="AIT210" s="387"/>
      <c r="AIU210" s="387"/>
      <c r="AJI210" s="913"/>
      <c r="AJK210" s="364"/>
      <c r="AJL210" s="364"/>
      <c r="AJM210" s="364"/>
      <c r="AKA210" s="913"/>
      <c r="AKC210" s="364"/>
      <c r="AKD210" s="364"/>
      <c r="AKE210" s="364"/>
      <c r="AKS210" s="913"/>
      <c r="AKX210" s="913"/>
      <c r="ALC210" s="913"/>
      <c r="ALH210" s="913"/>
      <c r="ALM210" s="913"/>
      <c r="ALR210" s="913"/>
      <c r="ALW210" s="913"/>
      <c r="AMB210" s="913"/>
      <c r="AMG210" s="913"/>
      <c r="AML210" s="913"/>
      <c r="AMS210" s="913"/>
      <c r="AMZ210" s="913"/>
      <c r="ANG210" s="913"/>
      <c r="ANV210" s="913"/>
      <c r="AOK210" s="913"/>
      <c r="API210" s="914"/>
      <c r="APJ210" s="914"/>
      <c r="APK210" s="914"/>
      <c r="APL210" s="914"/>
      <c r="APM210" s="914"/>
      <c r="APN210" s="914"/>
      <c r="APO210" s="913"/>
      <c r="APW210" s="913"/>
      <c r="AQE210" s="913"/>
      <c r="AQM210" s="913"/>
      <c r="AQU210" s="913"/>
      <c r="ARG210" s="913"/>
      <c r="ARS210" s="913"/>
      <c r="ASU210" s="913"/>
      <c r="ATW210" s="913"/>
      <c r="AUQ210" s="913"/>
      <c r="AVK210" s="913"/>
      <c r="AWE210" s="913"/>
      <c r="AWY210" s="913"/>
      <c r="AXF210" s="913"/>
      <c r="AXM210" s="913"/>
      <c r="AXT210" s="913"/>
    </row>
    <row r="211" spans="1:1021 1026:1320" s="2" customFormat="1" ht="14.25" x14ac:dyDescent="0.2">
      <c r="A211" s="1"/>
      <c r="B211"/>
      <c r="C211" s="975"/>
      <c r="D211" s="1"/>
      <c r="E211" s="1"/>
      <c r="F211" s="21"/>
      <c r="G211" s="21"/>
      <c r="H211" s="21"/>
      <c r="I211" s="1"/>
      <c r="J211" s="1"/>
      <c r="K211" s="21"/>
      <c r="L211" s="21"/>
      <c r="M211" s="21"/>
      <c r="N211" s="1"/>
      <c r="O211" s="1"/>
      <c r="P211" s="21"/>
      <c r="Q211" s="21"/>
      <c r="R211" s="21"/>
      <c r="S211" s="1"/>
      <c r="T211" s="1"/>
      <c r="U211" s="21"/>
      <c r="V211" s="21"/>
      <c r="W211" s="21"/>
      <c r="X211" s="1"/>
      <c r="Y211" s="1"/>
      <c r="Z211" s="21"/>
      <c r="AA211" s="21"/>
      <c r="AB211" s="21"/>
      <c r="AC211" s="1"/>
      <c r="AD211" s="1"/>
      <c r="AE211" s="21"/>
      <c r="AF211" s="21"/>
      <c r="AG211" s="21"/>
      <c r="AH211" s="1"/>
      <c r="AI211" s="1"/>
      <c r="AJ211" s="21"/>
      <c r="AK211" s="21"/>
      <c r="AL211" s="750"/>
      <c r="AM211" s="1"/>
      <c r="AN211" s="1"/>
      <c r="AO211" s="1"/>
      <c r="AP211" s="1"/>
      <c r="AQ211" s="1"/>
      <c r="AR211" s="297"/>
      <c r="AS211" s="1"/>
      <c r="AT211" s="1"/>
      <c r="AU211" s="1"/>
      <c r="AV211" s="1"/>
      <c r="AW211" s="1"/>
      <c r="AX211" s="297"/>
      <c r="AY211" s="1"/>
      <c r="AZ211" s="1"/>
      <c r="BA211" s="1"/>
      <c r="BB211" s="1"/>
      <c r="BC211" s="1"/>
      <c r="BD211" s="297"/>
      <c r="BE211" s="1"/>
      <c r="BF211" s="1"/>
      <c r="BG211" s="1"/>
      <c r="BH211" s="1"/>
      <c r="BI211" s="1"/>
      <c r="BJ211" s="297"/>
      <c r="BK211" s="1"/>
      <c r="BL211" s="1"/>
      <c r="BM211" s="1"/>
      <c r="BN211" s="1"/>
      <c r="BO211" s="1"/>
      <c r="BP211" s="297"/>
      <c r="BQ211" s="1"/>
      <c r="BR211" s="1"/>
      <c r="BS211" s="1"/>
      <c r="BT211" s="1"/>
      <c r="BU211" s="1"/>
      <c r="BV211" s="297"/>
      <c r="BW211" s="1"/>
      <c r="BX211" s="1"/>
      <c r="BY211" s="1"/>
      <c r="BZ211" s="1"/>
      <c r="CA211" s="298"/>
      <c r="CB211" s="394"/>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394"/>
      <c r="DC211" s="119"/>
      <c r="DD211" s="119"/>
      <c r="DE211" s="119"/>
      <c r="DF211" s="119"/>
      <c r="DG211" s="119"/>
      <c r="DH211" s="119"/>
      <c r="DI211" s="119"/>
      <c r="DJ211" s="119"/>
      <c r="DK211" s="119"/>
      <c r="DL211" s="119"/>
      <c r="DM211" s="119"/>
      <c r="DN211" s="119"/>
      <c r="DO211" s="119"/>
      <c r="DP211" s="119"/>
      <c r="DQ211" s="119"/>
      <c r="DR211" s="119"/>
      <c r="DS211" s="119"/>
      <c r="DT211" s="119"/>
      <c r="DU211" s="119"/>
      <c r="DV211" s="119"/>
      <c r="DW211" s="119"/>
      <c r="DX211" s="119"/>
      <c r="DY211" s="119"/>
      <c r="DZ211" s="119"/>
      <c r="EA211" s="119"/>
      <c r="EB211" s="136"/>
      <c r="EC211" s="119"/>
      <c r="ED211" s="119"/>
      <c r="EE211" s="119"/>
      <c r="EF211" s="119"/>
      <c r="EG211" s="119"/>
      <c r="EH211" s="119"/>
      <c r="EI211" s="119"/>
      <c r="EJ211" s="119"/>
      <c r="EK211" s="119"/>
      <c r="EL211" s="119"/>
      <c r="EM211" s="119"/>
      <c r="EN211" s="119"/>
      <c r="EO211" s="119"/>
      <c r="EP211" s="119"/>
      <c r="EQ211" s="119"/>
      <c r="ER211" s="119"/>
      <c r="ES211" s="119"/>
      <c r="ET211" s="119"/>
      <c r="EU211" s="119"/>
      <c r="EV211" s="119"/>
      <c r="EW211" s="119"/>
      <c r="EX211" s="119"/>
      <c r="EY211" s="119"/>
      <c r="EZ211" s="119"/>
      <c r="FA211" s="119"/>
      <c r="FB211" s="136"/>
      <c r="FC211" s="119"/>
      <c r="FD211" s="119"/>
      <c r="FE211" s="119"/>
      <c r="FF211" s="119"/>
      <c r="FG211" s="119"/>
      <c r="FH211" s="119"/>
      <c r="FI211" s="119"/>
      <c r="FJ211" s="119"/>
      <c r="FK211" s="119"/>
      <c r="FL211" s="119"/>
      <c r="FM211" s="119"/>
      <c r="FN211" s="119"/>
      <c r="FO211" s="119"/>
      <c r="FP211" s="119"/>
      <c r="FQ211" s="119"/>
      <c r="FR211" s="119"/>
      <c r="FS211" s="119"/>
      <c r="FT211" s="119"/>
      <c r="FU211" s="119"/>
      <c r="FV211" s="119"/>
      <c r="FW211" s="119"/>
      <c r="FX211" s="119"/>
      <c r="FY211" s="119"/>
      <c r="FZ211" s="119"/>
      <c r="GA211" s="119"/>
      <c r="GB211" s="136"/>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394"/>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394"/>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394"/>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394"/>
      <c r="JZ211" s="1"/>
      <c r="KA211" s="1"/>
      <c r="KB211" s="1"/>
      <c r="KC211" s="1"/>
      <c r="KD211" s="1"/>
      <c r="KE211" s="1"/>
      <c r="KF211" s="1"/>
      <c r="KG211" s="1"/>
      <c r="KH211" s="1"/>
      <c r="KI211" s="1"/>
      <c r="KJ211" s="1"/>
      <c r="KK211" s="1"/>
      <c r="KL211" s="1"/>
      <c r="KM211" s="1"/>
      <c r="KN211" s="1"/>
      <c r="KO211" s="1"/>
      <c r="KP211" s="1"/>
      <c r="KQ211" s="1"/>
      <c r="KR211" s="1"/>
      <c r="KS211" s="914"/>
      <c r="KT211" s="914"/>
      <c r="KU211" s="914"/>
      <c r="KV211" s="914"/>
      <c r="KW211" s="914"/>
      <c r="KX211" s="913"/>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394"/>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914"/>
      <c r="PM211" s="914"/>
      <c r="PN211" s="914"/>
      <c r="PO211" s="914"/>
      <c r="PP211" s="914"/>
      <c r="PQ211" s="913"/>
      <c r="PR211" s="1"/>
      <c r="PS211" s="1"/>
      <c r="PT211" s="1"/>
      <c r="PU211" s="1"/>
      <c r="PV211" s="1"/>
      <c r="PW211" s="1"/>
      <c r="PX211" s="1"/>
      <c r="PY211" s="1"/>
      <c r="PZ211" s="1"/>
      <c r="QA211" s="1"/>
      <c r="QB211" s="1"/>
      <c r="QC211" s="1"/>
      <c r="QD211" s="1"/>
      <c r="QE211" s="1"/>
      <c r="QF211" s="394"/>
      <c r="QG211" s="835"/>
      <c r="QH211" s="835"/>
      <c r="QI211" s="835"/>
      <c r="QJ211" s="835"/>
      <c r="QK211" s="835"/>
      <c r="QL211" s="835"/>
      <c r="QM211" s="835"/>
      <c r="QN211" s="835"/>
      <c r="QO211" s="835"/>
      <c r="QP211" s="835"/>
      <c r="QQ211" s="835"/>
      <c r="QR211" s="835"/>
      <c r="QS211" s="835"/>
      <c r="QT211" s="835"/>
      <c r="QU211" s="835"/>
      <c r="QV211" s="835"/>
      <c r="QW211" s="835"/>
      <c r="QX211" s="835"/>
      <c r="QY211" s="835"/>
      <c r="QZ211" s="835"/>
      <c r="RA211" s="394"/>
      <c r="RB211" s="1"/>
      <c r="RC211" s="1"/>
      <c r="RD211" s="1"/>
      <c r="RE211" s="1"/>
      <c r="RF211" s="1"/>
      <c r="RG211" s="1"/>
      <c r="RH211" s="1"/>
      <c r="RI211" s="1"/>
      <c r="RJ211" s="1"/>
      <c r="RK211" s="1"/>
      <c r="RL211" s="1"/>
      <c r="RM211" s="1"/>
      <c r="RN211" s="1"/>
      <c r="RO211" s="1"/>
      <c r="RP211" s="1"/>
      <c r="RQ211" s="1"/>
      <c r="RR211" s="1"/>
      <c r="RS211" s="1"/>
      <c r="RT211" s="1"/>
      <c r="RU211" s="1"/>
      <c r="RV211" s="394"/>
      <c r="RW211" s="1"/>
      <c r="RX211" s="1"/>
      <c r="RY211" s="1"/>
      <c r="RZ211" s="1"/>
      <c r="SA211" s="1"/>
      <c r="SB211" s="1"/>
      <c r="SC211" s="1"/>
      <c r="SD211" s="1"/>
      <c r="SE211" s="1"/>
      <c r="SF211" s="1"/>
      <c r="SG211" s="1"/>
      <c r="SH211" s="1"/>
      <c r="SI211" s="1"/>
      <c r="SJ211" s="1"/>
      <c r="SK211" s="1"/>
      <c r="SL211" s="1"/>
      <c r="SM211" s="1"/>
      <c r="SN211" s="1"/>
      <c r="SO211" s="1"/>
      <c r="SP211" s="1"/>
      <c r="SQ211" s="394"/>
      <c r="SR211" s="1"/>
      <c r="SS211" s="1"/>
      <c r="ST211" s="1"/>
      <c r="SU211" s="1"/>
      <c r="SV211" s="1"/>
      <c r="SW211" s="1"/>
      <c r="SX211" s="1"/>
      <c r="SY211" s="1"/>
      <c r="SZ211" s="1"/>
      <c r="TA211" s="1"/>
      <c r="TB211" s="1"/>
      <c r="TC211" s="1"/>
      <c r="TD211" s="1"/>
      <c r="TE211" s="1"/>
      <c r="TF211" s="1"/>
      <c r="TG211" s="1"/>
      <c r="TH211" s="1"/>
      <c r="TI211" s="1"/>
      <c r="TJ211" s="1"/>
      <c r="TK211" s="1"/>
      <c r="TL211" s="394"/>
      <c r="TM211" s="1"/>
      <c r="TN211" s="1"/>
      <c r="TO211" s="1"/>
      <c r="TP211" s="1"/>
      <c r="TQ211" s="394"/>
      <c r="TR211" s="1"/>
      <c r="TS211" s="1"/>
      <c r="TT211" s="1"/>
      <c r="TV211" s="394"/>
      <c r="UA211" s="394"/>
      <c r="UF211" s="394"/>
      <c r="UK211" s="394"/>
      <c r="UP211" s="394"/>
      <c r="UU211" s="394"/>
      <c r="UZ211" s="394"/>
      <c r="VE211" s="394"/>
      <c r="VJ211" s="394"/>
      <c r="VO211" s="394"/>
      <c r="VT211" s="394"/>
      <c r="VY211" s="394"/>
      <c r="WD211" s="394"/>
      <c r="WI211" s="394"/>
      <c r="XL211" s="3"/>
      <c r="XM211" s="394"/>
      <c r="ZA211" s="394"/>
      <c r="AAK211" s="394"/>
      <c r="AAW211" s="394"/>
      <c r="ABL211" s="913"/>
      <c r="ABT211" s="913"/>
      <c r="ACF211" s="913"/>
      <c r="ACZ211" s="913"/>
      <c r="ADO211" s="914"/>
      <c r="ADP211" s="914"/>
      <c r="ADQ211" s="913"/>
      <c r="ADR211" s="913"/>
      <c r="ADS211" s="913"/>
      <c r="ADT211" s="913"/>
      <c r="AEH211" s="914"/>
      <c r="AEI211" s="914"/>
      <c r="AEJ211" s="913"/>
      <c r="AEK211" s="913"/>
      <c r="AEL211" s="913"/>
      <c r="AEM211" s="913"/>
      <c r="AEN211" s="913"/>
      <c r="AEQ211" s="3"/>
      <c r="AER211" s="3"/>
      <c r="AFS211" s="873"/>
      <c r="AFT211" s="873"/>
      <c r="AFU211" s="872"/>
      <c r="AFV211" s="872"/>
      <c r="AFW211" s="872"/>
      <c r="AFX211" s="913"/>
      <c r="AGG211" s="914"/>
      <c r="AGH211" s="914"/>
      <c r="AGI211" s="914"/>
      <c r="AGJ211" s="914"/>
      <c r="AGK211" s="914"/>
      <c r="AGL211" s="914"/>
      <c r="AGM211" s="913"/>
      <c r="AHB211" s="913"/>
      <c r="AHN211" s="913"/>
      <c r="AHO211" s="914"/>
      <c r="AHP211" s="914"/>
      <c r="AHQ211" s="914"/>
      <c r="AHR211" s="1155"/>
      <c r="AHS211" s="1155"/>
      <c r="AHT211" s="1051"/>
      <c r="AHZ211" s="913"/>
      <c r="AIF211" s="913"/>
      <c r="AIJ211" s="464"/>
      <c r="AIK211" s="464"/>
      <c r="AIL211" s="913"/>
      <c r="AIQ211" s="913"/>
      <c r="AIS211" s="387"/>
      <c r="AIT211" s="387"/>
      <c r="AIU211" s="387"/>
      <c r="AJI211" s="913"/>
      <c r="AJK211" s="364"/>
      <c r="AJL211" s="364"/>
      <c r="AJM211" s="364"/>
      <c r="AKA211" s="913"/>
      <c r="AKC211" s="364"/>
      <c r="AKD211" s="364"/>
      <c r="AKE211" s="364"/>
      <c r="AKS211" s="913"/>
      <c r="AKX211" s="913"/>
      <c r="ALC211" s="913"/>
      <c r="ALH211" s="913"/>
      <c r="ALM211" s="913"/>
      <c r="ALR211" s="913"/>
      <c r="ALW211" s="913"/>
      <c r="AMB211" s="913"/>
      <c r="AMG211" s="913"/>
      <c r="AML211" s="913"/>
      <c r="AMS211" s="913"/>
      <c r="AMZ211" s="913"/>
      <c r="ANG211" s="913"/>
      <c r="ANV211" s="913"/>
      <c r="AOK211" s="913"/>
      <c r="API211" s="914"/>
      <c r="APJ211" s="914"/>
      <c r="APK211" s="914"/>
      <c r="APL211" s="914"/>
      <c r="APM211" s="914"/>
      <c r="APN211" s="914"/>
      <c r="APO211" s="913"/>
      <c r="APW211" s="913"/>
      <c r="AQE211" s="913"/>
      <c r="AQM211" s="913"/>
      <c r="AQU211" s="913"/>
      <c r="ARG211" s="913"/>
      <c r="ARS211" s="913"/>
      <c r="ASU211" s="913"/>
      <c r="ATW211" s="913"/>
      <c r="AUQ211" s="913"/>
      <c r="AVK211" s="913"/>
      <c r="AWE211" s="913"/>
      <c r="AWY211" s="913"/>
      <c r="AXF211" s="913"/>
      <c r="AXM211" s="913"/>
      <c r="AXT211" s="913"/>
    </row>
    <row r="212" spans="1:1021 1026:1320" s="2" customFormat="1" ht="14.25" x14ac:dyDescent="0.2">
      <c r="A212" s="1"/>
      <c r="B212"/>
      <c r="C212" s="975"/>
      <c r="D212" s="1"/>
      <c r="E212" s="1"/>
      <c r="F212" s="21"/>
      <c r="G212" s="21"/>
      <c r="H212" s="21"/>
      <c r="I212" s="1"/>
      <c r="J212" s="1"/>
      <c r="K212" s="21"/>
      <c r="L212" s="21"/>
      <c r="M212" s="21"/>
      <c r="N212" s="1"/>
      <c r="O212" s="1"/>
      <c r="P212" s="21"/>
      <c r="Q212" s="21"/>
      <c r="R212" s="21"/>
      <c r="S212" s="1"/>
      <c r="T212" s="1"/>
      <c r="U212" s="21"/>
      <c r="V212" s="21"/>
      <c r="W212" s="21"/>
      <c r="X212" s="1"/>
      <c r="Y212" s="1"/>
      <c r="Z212" s="21"/>
      <c r="AA212" s="21"/>
      <c r="AB212" s="21"/>
      <c r="AC212" s="1"/>
      <c r="AD212" s="1"/>
      <c r="AE212" s="21"/>
      <c r="AF212" s="21"/>
      <c r="AG212" s="21"/>
      <c r="AH212" s="1"/>
      <c r="AI212" s="1"/>
      <c r="AJ212" s="21"/>
      <c r="AK212" s="21"/>
      <c r="AL212" s="750"/>
      <c r="AM212" s="1"/>
      <c r="AN212" s="1"/>
      <c r="AO212" s="1"/>
      <c r="AP212" s="1"/>
      <c r="AQ212" s="1"/>
      <c r="AR212" s="297"/>
      <c r="AS212" s="1"/>
      <c r="AT212" s="1"/>
      <c r="AU212" s="1"/>
      <c r="AV212" s="1"/>
      <c r="AW212" s="1"/>
      <c r="AX212" s="297"/>
      <c r="AY212" s="1"/>
      <c r="AZ212" s="1"/>
      <c r="BA212" s="1"/>
      <c r="BB212" s="1"/>
      <c r="BC212" s="1"/>
      <c r="BD212" s="297"/>
      <c r="BE212" s="1"/>
      <c r="BF212" s="1"/>
      <c r="BG212" s="1"/>
      <c r="BH212" s="1"/>
      <c r="BI212" s="1"/>
      <c r="BJ212" s="297"/>
      <c r="BK212" s="1"/>
      <c r="BL212" s="1"/>
      <c r="BM212" s="1"/>
      <c r="BN212" s="1"/>
      <c r="BO212" s="1"/>
      <c r="BP212" s="297"/>
      <c r="BQ212" s="1"/>
      <c r="BR212" s="1"/>
      <c r="BS212" s="1"/>
      <c r="BT212" s="1"/>
      <c r="BU212" s="1"/>
      <c r="BV212" s="297"/>
      <c r="BW212" s="1"/>
      <c r="BX212" s="1"/>
      <c r="BY212" s="1"/>
      <c r="BZ212" s="1"/>
      <c r="CA212" s="298"/>
      <c r="CB212" s="394"/>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394"/>
      <c r="DC212" s="119"/>
      <c r="DD212" s="119"/>
      <c r="DE212" s="119"/>
      <c r="DF212" s="119"/>
      <c r="DG212" s="119"/>
      <c r="DH212" s="119"/>
      <c r="DI212" s="119"/>
      <c r="DJ212" s="119"/>
      <c r="DK212" s="119"/>
      <c r="DL212" s="119"/>
      <c r="DM212" s="119"/>
      <c r="DN212" s="119"/>
      <c r="DO212" s="119"/>
      <c r="DP212" s="119"/>
      <c r="DQ212" s="119"/>
      <c r="DR212" s="119"/>
      <c r="DS212" s="119"/>
      <c r="DT212" s="119"/>
      <c r="DU212" s="119"/>
      <c r="DV212" s="119"/>
      <c r="DW212" s="119"/>
      <c r="DX212" s="119"/>
      <c r="DY212" s="119"/>
      <c r="DZ212" s="119"/>
      <c r="EA212" s="119"/>
      <c r="EB212" s="136"/>
      <c r="EC212" s="119"/>
      <c r="ED212" s="119"/>
      <c r="EE212" s="119"/>
      <c r="EF212" s="119"/>
      <c r="EG212" s="119"/>
      <c r="EH212" s="119"/>
      <c r="EI212" s="119"/>
      <c r="EJ212" s="119"/>
      <c r="EK212" s="119"/>
      <c r="EL212" s="119"/>
      <c r="EM212" s="119"/>
      <c r="EN212" s="119"/>
      <c r="EO212" s="119"/>
      <c r="EP212" s="119"/>
      <c r="EQ212" s="119"/>
      <c r="ER212" s="119"/>
      <c r="ES212" s="119"/>
      <c r="ET212" s="119"/>
      <c r="EU212" s="119"/>
      <c r="EV212" s="119"/>
      <c r="EW212" s="119"/>
      <c r="EX212" s="119"/>
      <c r="EY212" s="119"/>
      <c r="EZ212" s="119"/>
      <c r="FA212" s="119"/>
      <c r="FB212" s="136"/>
      <c r="FC212" s="119"/>
      <c r="FD212" s="119"/>
      <c r="FE212" s="119"/>
      <c r="FF212" s="119"/>
      <c r="FG212" s="119"/>
      <c r="FH212" s="119"/>
      <c r="FI212" s="119"/>
      <c r="FJ212" s="119"/>
      <c r="FK212" s="119"/>
      <c r="FL212" s="119"/>
      <c r="FM212" s="119"/>
      <c r="FN212" s="119"/>
      <c r="FO212" s="119"/>
      <c r="FP212" s="119"/>
      <c r="FQ212" s="119"/>
      <c r="FR212" s="119"/>
      <c r="FS212" s="119"/>
      <c r="FT212" s="119"/>
      <c r="FU212" s="119"/>
      <c r="FV212" s="119"/>
      <c r="FW212" s="119"/>
      <c r="FX212" s="119"/>
      <c r="FY212" s="119"/>
      <c r="FZ212" s="119"/>
      <c r="GA212" s="119"/>
      <c r="GB212" s="136"/>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394"/>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394"/>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394"/>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394"/>
      <c r="JZ212" s="1"/>
      <c r="KA212" s="1"/>
      <c r="KB212" s="1"/>
      <c r="KC212" s="1"/>
      <c r="KD212" s="1"/>
      <c r="KE212" s="1"/>
      <c r="KF212" s="1"/>
      <c r="KG212" s="1"/>
      <c r="KH212" s="1"/>
      <c r="KI212" s="1"/>
      <c r="KJ212" s="1"/>
      <c r="KK212" s="1"/>
      <c r="KL212" s="1"/>
      <c r="KM212" s="1"/>
      <c r="KN212" s="1"/>
      <c r="KO212" s="1"/>
      <c r="KP212" s="1"/>
      <c r="KQ212" s="1"/>
      <c r="KR212" s="1"/>
      <c r="KS212" s="914"/>
      <c r="KT212" s="914"/>
      <c r="KU212" s="914"/>
      <c r="KV212" s="914"/>
      <c r="KW212" s="914"/>
      <c r="KX212" s="913"/>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394"/>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914"/>
      <c r="PM212" s="914"/>
      <c r="PN212" s="914"/>
      <c r="PO212" s="914"/>
      <c r="PP212" s="914"/>
      <c r="PQ212" s="913"/>
      <c r="PR212" s="1"/>
      <c r="PS212" s="1"/>
      <c r="PT212" s="1"/>
      <c r="PU212" s="1"/>
      <c r="PV212" s="1"/>
      <c r="PW212" s="1"/>
      <c r="PX212" s="1"/>
      <c r="PY212" s="1"/>
      <c r="PZ212" s="1"/>
      <c r="QA212" s="1"/>
      <c r="QB212" s="1"/>
      <c r="QC212" s="1"/>
      <c r="QD212" s="1"/>
      <c r="QE212" s="1"/>
      <c r="QF212" s="394"/>
      <c r="QG212" s="835"/>
      <c r="QH212" s="835"/>
      <c r="QI212" s="835"/>
      <c r="QJ212" s="835"/>
      <c r="QK212" s="835"/>
      <c r="QL212" s="835"/>
      <c r="QM212" s="835"/>
      <c r="QN212" s="835"/>
      <c r="QO212" s="835"/>
      <c r="QP212" s="835"/>
      <c r="QQ212" s="835"/>
      <c r="QR212" s="835"/>
      <c r="QS212" s="835"/>
      <c r="QT212" s="835"/>
      <c r="QU212" s="835"/>
      <c r="QV212" s="835"/>
      <c r="QW212" s="835"/>
      <c r="QX212" s="835"/>
      <c r="QY212" s="835"/>
      <c r="QZ212" s="835"/>
      <c r="RA212" s="394"/>
      <c r="RB212" s="1"/>
      <c r="RC212" s="1"/>
      <c r="RD212" s="1"/>
      <c r="RE212" s="1"/>
      <c r="RF212" s="1"/>
      <c r="RG212" s="1"/>
      <c r="RH212" s="1"/>
      <c r="RI212" s="1"/>
      <c r="RJ212" s="1"/>
      <c r="RK212" s="1"/>
      <c r="RL212" s="1"/>
      <c r="RM212" s="1"/>
      <c r="RN212" s="1"/>
      <c r="RO212" s="1"/>
      <c r="RP212" s="1"/>
      <c r="RQ212" s="1"/>
      <c r="RR212" s="1"/>
      <c r="RS212" s="1"/>
      <c r="RT212" s="1"/>
      <c r="RU212" s="1"/>
      <c r="RV212" s="394"/>
      <c r="RW212" s="1"/>
      <c r="RX212" s="1"/>
      <c r="RY212" s="1"/>
      <c r="RZ212" s="1"/>
      <c r="SA212" s="1"/>
      <c r="SB212" s="1"/>
      <c r="SC212" s="1"/>
      <c r="SD212" s="1"/>
      <c r="SE212" s="1"/>
      <c r="SF212" s="1"/>
      <c r="SG212" s="1"/>
      <c r="SH212" s="1"/>
      <c r="SI212" s="1"/>
      <c r="SJ212" s="1"/>
      <c r="SK212" s="1"/>
      <c r="SL212" s="1"/>
      <c r="SM212" s="1"/>
      <c r="SN212" s="1"/>
      <c r="SO212" s="1"/>
      <c r="SP212" s="1"/>
      <c r="SQ212" s="394"/>
      <c r="SR212" s="1"/>
      <c r="SS212" s="1"/>
      <c r="ST212" s="1"/>
      <c r="SU212" s="1"/>
      <c r="SV212" s="1"/>
      <c r="SW212" s="1"/>
      <c r="SX212" s="1"/>
      <c r="SY212" s="1"/>
      <c r="SZ212" s="1"/>
      <c r="TA212" s="1"/>
      <c r="TB212" s="1"/>
      <c r="TC212" s="1"/>
      <c r="TD212" s="1"/>
      <c r="TE212" s="1"/>
      <c r="TF212" s="1"/>
      <c r="TG212" s="1"/>
      <c r="TH212" s="1"/>
      <c r="TI212" s="1"/>
      <c r="TJ212" s="1"/>
      <c r="TK212" s="1"/>
      <c r="TL212" s="394"/>
      <c r="TM212" s="1"/>
      <c r="TN212" s="1"/>
      <c r="TO212" s="1"/>
      <c r="TP212" s="1"/>
      <c r="TQ212" s="394"/>
      <c r="TR212" s="1"/>
      <c r="TS212" s="1"/>
      <c r="TT212" s="1"/>
      <c r="TV212" s="394"/>
      <c r="UA212" s="394"/>
      <c r="UF212" s="394"/>
      <c r="UK212" s="394"/>
      <c r="UP212" s="394"/>
      <c r="UU212" s="394"/>
      <c r="UZ212" s="394"/>
      <c r="VE212" s="394"/>
      <c r="VJ212" s="394"/>
      <c r="VO212" s="394"/>
      <c r="VT212" s="394"/>
      <c r="VY212" s="394"/>
      <c r="WD212" s="394"/>
      <c r="WI212" s="394"/>
      <c r="XL212" s="3"/>
      <c r="XM212" s="394"/>
      <c r="ZA212" s="394"/>
      <c r="AAK212" s="394"/>
      <c r="AAW212" s="394"/>
      <c r="ABL212" s="913"/>
      <c r="ABT212" s="913"/>
      <c r="ACF212" s="913"/>
      <c r="ACZ212" s="913"/>
      <c r="ADO212" s="914"/>
      <c r="ADP212" s="914"/>
      <c r="ADQ212" s="913"/>
      <c r="ADR212" s="913"/>
      <c r="ADS212" s="913"/>
      <c r="ADT212" s="913"/>
      <c r="AEH212" s="914"/>
      <c r="AEI212" s="914"/>
      <c r="AEJ212" s="913"/>
      <c r="AEK212" s="913"/>
      <c r="AEL212" s="913"/>
      <c r="AEM212" s="913"/>
      <c r="AEN212" s="913"/>
      <c r="AEQ212" s="3"/>
      <c r="AER212" s="3"/>
      <c r="AFS212" s="873"/>
      <c r="AFT212" s="873"/>
      <c r="AFU212" s="872"/>
      <c r="AFV212" s="872"/>
      <c r="AFW212" s="872"/>
      <c r="AFX212" s="913"/>
      <c r="AGG212" s="914"/>
      <c r="AGH212" s="914"/>
      <c r="AGI212" s="914"/>
      <c r="AGJ212" s="914"/>
      <c r="AGK212" s="914"/>
      <c r="AGL212" s="914"/>
      <c r="AGM212" s="913"/>
      <c r="AHB212" s="913"/>
      <c r="AHN212" s="913"/>
      <c r="AHO212" s="914"/>
      <c r="AHP212" s="914"/>
      <c r="AHQ212" s="914"/>
      <c r="AHR212" s="1155"/>
      <c r="AHS212" s="1155"/>
      <c r="AHT212" s="1051"/>
      <c r="AHZ212" s="913"/>
      <c r="AIF212" s="913"/>
      <c r="AIJ212" s="464"/>
      <c r="AIK212" s="464"/>
      <c r="AIL212" s="913"/>
      <c r="AIQ212" s="913"/>
      <c r="AIS212" s="387"/>
      <c r="AIT212" s="387"/>
      <c r="AIU212" s="387"/>
      <c r="AJI212" s="913"/>
      <c r="AJK212" s="364"/>
      <c r="AJL212" s="364"/>
      <c r="AJM212" s="364"/>
      <c r="AKA212" s="913"/>
      <c r="AKC212" s="364"/>
      <c r="AKD212" s="364"/>
      <c r="AKE212" s="364"/>
      <c r="AKS212" s="913"/>
      <c r="AKX212" s="913"/>
      <c r="ALC212" s="913"/>
      <c r="ALH212" s="913"/>
      <c r="ALM212" s="913"/>
      <c r="ALR212" s="913"/>
      <c r="ALW212" s="913"/>
      <c r="AMB212" s="913"/>
      <c r="AMG212" s="913"/>
      <c r="AML212" s="913"/>
      <c r="AMS212" s="913"/>
      <c r="AMZ212" s="913"/>
      <c r="ANG212" s="913"/>
      <c r="ANV212" s="913"/>
      <c r="AOK212" s="913"/>
      <c r="API212" s="914"/>
      <c r="APJ212" s="914"/>
      <c r="APK212" s="914"/>
      <c r="APL212" s="914"/>
      <c r="APM212" s="914"/>
      <c r="APN212" s="914"/>
      <c r="APO212" s="913"/>
      <c r="APW212" s="913"/>
      <c r="AQE212" s="913"/>
      <c r="AQM212" s="913"/>
      <c r="AQU212" s="913"/>
      <c r="ARG212" s="913"/>
      <c r="ARS212" s="913"/>
      <c r="ASU212" s="913"/>
      <c r="ATW212" s="913"/>
      <c r="AUQ212" s="913"/>
      <c r="AVK212" s="913"/>
      <c r="AWE212" s="913"/>
      <c r="AWY212" s="913"/>
      <c r="AXF212" s="913"/>
      <c r="AXM212" s="913"/>
      <c r="AXT212" s="913"/>
    </row>
    <row r="213" spans="1:1021 1026:1320" s="2" customFormat="1" ht="14.25" x14ac:dyDescent="0.2">
      <c r="A213" s="1"/>
      <c r="B213"/>
      <c r="C213" s="975"/>
      <c r="D213" s="1"/>
      <c r="E213" s="1"/>
      <c r="F213" s="21"/>
      <c r="G213" s="21"/>
      <c r="H213" s="21"/>
      <c r="I213" s="1"/>
      <c r="J213" s="1"/>
      <c r="K213" s="21"/>
      <c r="L213" s="21"/>
      <c r="M213" s="21"/>
      <c r="N213" s="1"/>
      <c r="O213" s="1"/>
      <c r="P213" s="21"/>
      <c r="Q213" s="21"/>
      <c r="R213" s="21"/>
      <c r="S213" s="1"/>
      <c r="T213" s="1"/>
      <c r="U213" s="21"/>
      <c r="V213" s="21"/>
      <c r="W213" s="21"/>
      <c r="X213" s="1"/>
      <c r="Y213" s="1"/>
      <c r="Z213" s="21"/>
      <c r="AA213" s="21"/>
      <c r="AB213" s="21"/>
      <c r="AC213" s="1"/>
      <c r="AD213" s="1"/>
      <c r="AE213" s="21"/>
      <c r="AF213" s="21"/>
      <c r="AG213" s="21"/>
      <c r="AH213" s="1"/>
      <c r="AI213" s="1"/>
      <c r="AJ213" s="21"/>
      <c r="AK213" s="21"/>
      <c r="AL213" s="750"/>
      <c r="AM213" s="1"/>
      <c r="AN213" s="1"/>
      <c r="AO213" s="1"/>
      <c r="AP213" s="1"/>
      <c r="AQ213" s="1"/>
      <c r="AR213" s="297"/>
      <c r="AS213" s="1"/>
      <c r="AT213" s="1"/>
      <c r="AU213" s="1"/>
      <c r="AV213" s="1"/>
      <c r="AW213" s="1"/>
      <c r="AX213" s="297"/>
      <c r="AY213" s="1"/>
      <c r="AZ213" s="1"/>
      <c r="BA213" s="1"/>
      <c r="BB213" s="1"/>
      <c r="BC213" s="1"/>
      <c r="BD213" s="297"/>
      <c r="BE213" s="1"/>
      <c r="BF213" s="1"/>
      <c r="BG213" s="1"/>
      <c r="BH213" s="1"/>
      <c r="BI213" s="1"/>
      <c r="BJ213" s="297"/>
      <c r="BK213" s="1"/>
      <c r="BL213" s="1"/>
      <c r="BM213" s="1"/>
      <c r="BN213" s="1"/>
      <c r="BO213" s="1"/>
      <c r="BP213" s="297"/>
      <c r="BQ213" s="1"/>
      <c r="BR213" s="1"/>
      <c r="BS213" s="1"/>
      <c r="BT213" s="1"/>
      <c r="BU213" s="1"/>
      <c r="BV213" s="297"/>
      <c r="BW213" s="1"/>
      <c r="BX213" s="1"/>
      <c r="BY213" s="1"/>
      <c r="BZ213" s="1"/>
      <c r="CA213" s="298"/>
      <c r="CB213" s="394"/>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394"/>
      <c r="DC213" s="119"/>
      <c r="DD213" s="119"/>
      <c r="DE213" s="119"/>
      <c r="DF213" s="119"/>
      <c r="DG213" s="119"/>
      <c r="DH213" s="119"/>
      <c r="DI213" s="119"/>
      <c r="DJ213" s="119"/>
      <c r="DK213" s="119"/>
      <c r="DL213" s="119"/>
      <c r="DM213" s="119"/>
      <c r="DN213" s="119"/>
      <c r="DO213" s="119"/>
      <c r="DP213" s="119"/>
      <c r="DQ213" s="119"/>
      <c r="DR213" s="119"/>
      <c r="DS213" s="119"/>
      <c r="DT213" s="119"/>
      <c r="DU213" s="119"/>
      <c r="DV213" s="119"/>
      <c r="DW213" s="119"/>
      <c r="DX213" s="119"/>
      <c r="DY213" s="119"/>
      <c r="DZ213" s="119"/>
      <c r="EA213" s="119"/>
      <c r="EB213" s="136"/>
      <c r="EC213" s="119"/>
      <c r="ED213" s="119"/>
      <c r="EE213" s="119"/>
      <c r="EF213" s="119"/>
      <c r="EG213" s="119"/>
      <c r="EH213" s="119"/>
      <c r="EI213" s="119"/>
      <c r="EJ213" s="119"/>
      <c r="EK213" s="119"/>
      <c r="EL213" s="119"/>
      <c r="EM213" s="119"/>
      <c r="EN213" s="119"/>
      <c r="EO213" s="119"/>
      <c r="EP213" s="119"/>
      <c r="EQ213" s="119"/>
      <c r="ER213" s="119"/>
      <c r="ES213" s="119"/>
      <c r="ET213" s="119"/>
      <c r="EU213" s="119"/>
      <c r="EV213" s="119"/>
      <c r="EW213" s="119"/>
      <c r="EX213" s="119"/>
      <c r="EY213" s="119"/>
      <c r="EZ213" s="119"/>
      <c r="FA213" s="119"/>
      <c r="FB213" s="136"/>
      <c r="FC213" s="119"/>
      <c r="FD213" s="119"/>
      <c r="FE213" s="119"/>
      <c r="FF213" s="119"/>
      <c r="FG213" s="119"/>
      <c r="FH213" s="119"/>
      <c r="FI213" s="119"/>
      <c r="FJ213" s="119"/>
      <c r="FK213" s="119"/>
      <c r="FL213" s="119"/>
      <c r="FM213" s="119"/>
      <c r="FN213" s="119"/>
      <c r="FO213" s="119"/>
      <c r="FP213" s="119"/>
      <c r="FQ213" s="119"/>
      <c r="FR213" s="119"/>
      <c r="FS213" s="119"/>
      <c r="FT213" s="119"/>
      <c r="FU213" s="119"/>
      <c r="FV213" s="119"/>
      <c r="FW213" s="119"/>
      <c r="FX213" s="119"/>
      <c r="FY213" s="119"/>
      <c r="FZ213" s="119"/>
      <c r="GA213" s="119"/>
      <c r="GB213" s="136"/>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394"/>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394"/>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394"/>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394"/>
      <c r="JZ213" s="1"/>
      <c r="KA213" s="1"/>
      <c r="KB213" s="1"/>
      <c r="KC213" s="1"/>
      <c r="KD213" s="1"/>
      <c r="KE213" s="1"/>
      <c r="KF213" s="1"/>
      <c r="KG213" s="1"/>
      <c r="KH213" s="1"/>
      <c r="KI213" s="1"/>
      <c r="KJ213" s="1"/>
      <c r="KK213" s="1"/>
      <c r="KL213" s="1"/>
      <c r="KM213" s="1"/>
      <c r="KN213" s="1"/>
      <c r="KO213" s="1"/>
      <c r="KP213" s="1"/>
      <c r="KQ213" s="1"/>
      <c r="KR213" s="1"/>
      <c r="KS213" s="914"/>
      <c r="KT213" s="914"/>
      <c r="KU213" s="914"/>
      <c r="KV213" s="914"/>
      <c r="KW213" s="914"/>
      <c r="KX213" s="913"/>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394"/>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914"/>
      <c r="PM213" s="914"/>
      <c r="PN213" s="914"/>
      <c r="PO213" s="914"/>
      <c r="PP213" s="914"/>
      <c r="PQ213" s="913"/>
      <c r="PR213" s="1"/>
      <c r="PS213" s="1"/>
      <c r="PT213" s="1"/>
      <c r="PU213" s="1"/>
      <c r="PV213" s="1"/>
      <c r="PW213" s="1"/>
      <c r="PX213" s="1"/>
      <c r="PY213" s="1"/>
      <c r="PZ213" s="1"/>
      <c r="QA213" s="1"/>
      <c r="QB213" s="1"/>
      <c r="QC213" s="1"/>
      <c r="QD213" s="1"/>
      <c r="QE213" s="1"/>
      <c r="QF213" s="394"/>
      <c r="QG213" s="835"/>
      <c r="QH213" s="835"/>
      <c r="QI213" s="835"/>
      <c r="QJ213" s="835"/>
      <c r="QK213" s="835"/>
      <c r="QL213" s="835"/>
      <c r="QM213" s="835"/>
      <c r="QN213" s="835"/>
      <c r="QO213" s="835"/>
      <c r="QP213" s="835"/>
      <c r="QQ213" s="835"/>
      <c r="QR213" s="835"/>
      <c r="QS213" s="835"/>
      <c r="QT213" s="835"/>
      <c r="QU213" s="835"/>
      <c r="QV213" s="835"/>
      <c r="QW213" s="835"/>
      <c r="QX213" s="835"/>
      <c r="QY213" s="835"/>
      <c r="QZ213" s="835"/>
      <c r="RA213" s="394"/>
      <c r="RB213" s="1"/>
      <c r="RC213" s="1"/>
      <c r="RD213" s="1"/>
      <c r="RE213" s="1"/>
      <c r="RF213" s="1"/>
      <c r="RG213" s="1"/>
      <c r="RH213" s="1"/>
      <c r="RI213" s="1"/>
      <c r="RJ213" s="1"/>
      <c r="RK213" s="1"/>
      <c r="RL213" s="1"/>
      <c r="RM213" s="1"/>
      <c r="RN213" s="1"/>
      <c r="RO213" s="1"/>
      <c r="RP213" s="1"/>
      <c r="RQ213" s="1"/>
      <c r="RR213" s="1"/>
      <c r="RS213" s="1"/>
      <c r="RT213" s="1"/>
      <c r="RU213" s="1"/>
      <c r="RV213" s="394"/>
      <c r="RW213" s="1"/>
      <c r="RX213" s="1"/>
      <c r="RY213" s="1"/>
      <c r="RZ213" s="1"/>
      <c r="SA213" s="1"/>
      <c r="SB213" s="1"/>
      <c r="SC213" s="1"/>
      <c r="SD213" s="1"/>
      <c r="SE213" s="1"/>
      <c r="SF213" s="1"/>
      <c r="SG213" s="1"/>
      <c r="SH213" s="1"/>
      <c r="SI213" s="1"/>
      <c r="SJ213" s="1"/>
      <c r="SK213" s="1"/>
      <c r="SL213" s="1"/>
      <c r="SM213" s="1"/>
      <c r="SN213" s="1"/>
      <c r="SO213" s="1"/>
      <c r="SP213" s="1"/>
      <c r="SQ213" s="394"/>
      <c r="SR213" s="1"/>
      <c r="SS213" s="1"/>
      <c r="ST213" s="1"/>
      <c r="SU213" s="1"/>
      <c r="SV213" s="1"/>
      <c r="SW213" s="1"/>
      <c r="SX213" s="1"/>
      <c r="SY213" s="1"/>
      <c r="SZ213" s="1"/>
      <c r="TA213" s="1"/>
      <c r="TB213" s="1"/>
      <c r="TC213" s="1"/>
      <c r="TD213" s="1"/>
      <c r="TE213" s="1"/>
      <c r="TF213" s="1"/>
      <c r="TG213" s="1"/>
      <c r="TH213" s="1"/>
      <c r="TI213" s="1"/>
      <c r="TJ213" s="1"/>
      <c r="TK213" s="1"/>
      <c r="TL213" s="394"/>
      <c r="TM213" s="1"/>
      <c r="TN213" s="1"/>
      <c r="TO213" s="1"/>
      <c r="TP213" s="1"/>
      <c r="TQ213" s="394"/>
      <c r="TR213" s="1"/>
      <c r="TS213" s="1"/>
      <c r="TT213" s="1"/>
      <c r="TV213" s="394"/>
      <c r="UA213" s="394"/>
      <c r="UF213" s="394"/>
      <c r="UK213" s="394"/>
      <c r="UP213" s="394"/>
      <c r="UU213" s="394"/>
      <c r="UZ213" s="394"/>
      <c r="VE213" s="394"/>
      <c r="VJ213" s="394"/>
      <c r="VO213" s="394"/>
      <c r="VT213" s="394"/>
      <c r="VY213" s="394"/>
      <c r="WD213" s="394"/>
      <c r="WI213" s="394"/>
      <c r="XL213" s="3"/>
      <c r="XM213" s="394"/>
      <c r="ZA213" s="394"/>
      <c r="AAK213" s="394"/>
      <c r="AAW213" s="394"/>
      <c r="ABL213" s="913"/>
      <c r="ABT213" s="913"/>
      <c r="ACF213" s="913"/>
      <c r="ACZ213" s="913"/>
      <c r="ADO213" s="914"/>
      <c r="ADP213" s="914"/>
      <c r="ADQ213" s="913"/>
      <c r="ADR213" s="913"/>
      <c r="ADS213" s="913"/>
      <c r="ADT213" s="913"/>
      <c r="AEH213" s="914"/>
      <c r="AEI213" s="914"/>
      <c r="AEJ213" s="913"/>
      <c r="AEK213" s="913"/>
      <c r="AEL213" s="913"/>
      <c r="AEM213" s="913"/>
      <c r="AEN213" s="913"/>
      <c r="AEQ213" s="3"/>
      <c r="AER213" s="3"/>
      <c r="AFS213" s="873"/>
      <c r="AFT213" s="873"/>
      <c r="AFU213" s="872"/>
      <c r="AFV213" s="872"/>
      <c r="AFW213" s="872"/>
      <c r="AFX213" s="913"/>
      <c r="AGG213" s="914"/>
      <c r="AGH213" s="914"/>
      <c r="AGI213" s="914"/>
      <c r="AGJ213" s="914"/>
      <c r="AGK213" s="914"/>
      <c r="AGL213" s="914"/>
      <c r="AGM213" s="913"/>
      <c r="AHB213" s="913"/>
      <c r="AHN213" s="913"/>
      <c r="AHO213" s="914"/>
      <c r="AHP213" s="914"/>
      <c r="AHQ213" s="914"/>
      <c r="AHR213" s="1155"/>
      <c r="AHS213" s="1155"/>
      <c r="AHT213" s="1051"/>
      <c r="AHZ213" s="913"/>
      <c r="AIF213" s="913"/>
      <c r="AIJ213" s="464"/>
      <c r="AIK213" s="464"/>
      <c r="AIL213" s="913"/>
      <c r="AIQ213" s="913"/>
      <c r="AIS213" s="387"/>
      <c r="AIT213" s="387"/>
      <c r="AIU213" s="387"/>
      <c r="AJI213" s="913"/>
      <c r="AJK213" s="364"/>
      <c r="AJL213" s="364"/>
      <c r="AJM213" s="364"/>
      <c r="AKA213" s="913"/>
      <c r="AKC213" s="364"/>
      <c r="AKD213" s="364"/>
      <c r="AKE213" s="364"/>
      <c r="AKS213" s="913"/>
      <c r="AKX213" s="913"/>
      <c r="ALC213" s="913"/>
      <c r="ALH213" s="913"/>
      <c r="ALM213" s="913"/>
      <c r="ALR213" s="913"/>
      <c r="ALW213" s="913"/>
      <c r="AMB213" s="913"/>
      <c r="AMG213" s="913"/>
      <c r="AML213" s="913"/>
      <c r="AMS213" s="913"/>
      <c r="AMZ213" s="913"/>
      <c r="ANG213" s="913"/>
      <c r="ANV213" s="913"/>
      <c r="AOK213" s="913"/>
      <c r="API213" s="914"/>
      <c r="APJ213" s="914"/>
      <c r="APK213" s="914"/>
      <c r="APL213" s="914"/>
      <c r="APM213" s="914"/>
      <c r="APN213" s="914"/>
      <c r="APO213" s="913"/>
      <c r="APW213" s="913"/>
      <c r="AQE213" s="913"/>
      <c r="AQM213" s="913"/>
      <c r="AQU213" s="913"/>
      <c r="ARG213" s="913"/>
      <c r="ARS213" s="913"/>
      <c r="ASU213" s="913"/>
      <c r="ATW213" s="913"/>
      <c r="AUQ213" s="913"/>
      <c r="AVK213" s="913"/>
      <c r="AWE213" s="913"/>
      <c r="AWY213" s="913"/>
      <c r="AXF213" s="913"/>
      <c r="AXM213" s="913"/>
      <c r="AXT213" s="913"/>
    </row>
    <row r="214" spans="1:1021 1026:1320" s="2" customFormat="1" ht="14.25" x14ac:dyDescent="0.2">
      <c r="A214" s="1"/>
      <c r="B214"/>
      <c r="C214" s="975"/>
      <c r="D214" s="1"/>
      <c r="E214" s="1"/>
      <c r="F214" s="21"/>
      <c r="G214" s="21"/>
      <c r="H214" s="21"/>
      <c r="I214" s="1"/>
      <c r="J214" s="1"/>
      <c r="K214" s="21"/>
      <c r="L214" s="21"/>
      <c r="M214" s="21"/>
      <c r="N214" s="1"/>
      <c r="O214" s="1"/>
      <c r="P214" s="21"/>
      <c r="Q214" s="21"/>
      <c r="R214" s="21"/>
      <c r="S214" s="1"/>
      <c r="T214" s="1"/>
      <c r="U214" s="21"/>
      <c r="V214" s="21"/>
      <c r="W214" s="21"/>
      <c r="X214" s="1"/>
      <c r="Y214" s="1"/>
      <c r="Z214" s="21"/>
      <c r="AA214" s="21"/>
      <c r="AB214" s="21"/>
      <c r="AC214" s="1"/>
      <c r="AD214" s="1"/>
      <c r="AE214" s="21"/>
      <c r="AF214" s="21"/>
      <c r="AG214" s="21"/>
      <c r="AH214" s="1"/>
      <c r="AI214" s="1"/>
      <c r="AJ214" s="21"/>
      <c r="AK214" s="21"/>
      <c r="AL214" s="750"/>
      <c r="AM214" s="1"/>
      <c r="AN214" s="1"/>
      <c r="AO214" s="1"/>
      <c r="AP214" s="1"/>
      <c r="AQ214" s="1"/>
      <c r="AR214" s="297"/>
      <c r="AS214" s="1"/>
      <c r="AT214" s="1"/>
      <c r="AU214" s="1"/>
      <c r="AV214" s="1"/>
      <c r="AW214" s="1"/>
      <c r="AX214" s="297"/>
      <c r="AY214" s="1"/>
      <c r="AZ214" s="1"/>
      <c r="BA214" s="1"/>
      <c r="BB214" s="1"/>
      <c r="BC214" s="1"/>
      <c r="BD214" s="297"/>
      <c r="BE214" s="1"/>
      <c r="BF214" s="1"/>
      <c r="BG214" s="1"/>
      <c r="BH214" s="1"/>
      <c r="BI214" s="1"/>
      <c r="BJ214" s="297"/>
      <c r="BK214" s="1"/>
      <c r="BL214" s="1"/>
      <c r="BM214" s="1"/>
      <c r="BN214" s="1"/>
      <c r="BO214" s="1"/>
      <c r="BP214" s="297"/>
      <c r="BQ214" s="1"/>
      <c r="BR214" s="1"/>
      <c r="BS214" s="1"/>
      <c r="BT214" s="1"/>
      <c r="BU214" s="1"/>
      <c r="BV214" s="297"/>
      <c r="BW214" s="1"/>
      <c r="BX214" s="1"/>
      <c r="BY214" s="1"/>
      <c r="BZ214" s="1"/>
      <c r="CA214" s="298"/>
      <c r="CB214" s="394"/>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394"/>
      <c r="DC214" s="119"/>
      <c r="DD214" s="119"/>
      <c r="DE214" s="119"/>
      <c r="DF214" s="119"/>
      <c r="DG214" s="119"/>
      <c r="DH214" s="119"/>
      <c r="DI214" s="119"/>
      <c r="DJ214" s="119"/>
      <c r="DK214" s="119"/>
      <c r="DL214" s="119"/>
      <c r="DM214" s="119"/>
      <c r="DN214" s="119"/>
      <c r="DO214" s="119"/>
      <c r="DP214" s="119"/>
      <c r="DQ214" s="119"/>
      <c r="DR214" s="119"/>
      <c r="DS214" s="119"/>
      <c r="DT214" s="119"/>
      <c r="DU214" s="119"/>
      <c r="DV214" s="119"/>
      <c r="DW214" s="119"/>
      <c r="DX214" s="119"/>
      <c r="DY214" s="119"/>
      <c r="DZ214" s="119"/>
      <c r="EA214" s="119"/>
      <c r="EB214" s="136"/>
      <c r="EC214" s="119"/>
      <c r="ED214" s="119"/>
      <c r="EE214" s="119"/>
      <c r="EF214" s="119"/>
      <c r="EG214" s="119"/>
      <c r="EH214" s="119"/>
      <c r="EI214" s="119"/>
      <c r="EJ214" s="119"/>
      <c r="EK214" s="119"/>
      <c r="EL214" s="119"/>
      <c r="EM214" s="119"/>
      <c r="EN214" s="119"/>
      <c r="EO214" s="119"/>
      <c r="EP214" s="119"/>
      <c r="EQ214" s="119"/>
      <c r="ER214" s="119"/>
      <c r="ES214" s="119"/>
      <c r="ET214" s="119"/>
      <c r="EU214" s="119"/>
      <c r="EV214" s="119"/>
      <c r="EW214" s="119"/>
      <c r="EX214" s="119"/>
      <c r="EY214" s="119"/>
      <c r="EZ214" s="119"/>
      <c r="FA214" s="119"/>
      <c r="FB214" s="136"/>
      <c r="FC214" s="119"/>
      <c r="FD214" s="119"/>
      <c r="FE214" s="119"/>
      <c r="FF214" s="119"/>
      <c r="FG214" s="119"/>
      <c r="FH214" s="119"/>
      <c r="FI214" s="119"/>
      <c r="FJ214" s="119"/>
      <c r="FK214" s="119"/>
      <c r="FL214" s="119"/>
      <c r="FM214" s="119"/>
      <c r="FN214" s="119"/>
      <c r="FO214" s="119"/>
      <c r="FP214" s="119"/>
      <c r="FQ214" s="119"/>
      <c r="FR214" s="119"/>
      <c r="FS214" s="119"/>
      <c r="FT214" s="119"/>
      <c r="FU214" s="119"/>
      <c r="FV214" s="119"/>
      <c r="FW214" s="119"/>
      <c r="FX214" s="119"/>
      <c r="FY214" s="119"/>
      <c r="FZ214" s="119"/>
      <c r="GA214" s="119"/>
      <c r="GB214" s="136"/>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394"/>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394"/>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394"/>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394"/>
      <c r="JZ214" s="1"/>
      <c r="KA214" s="1"/>
      <c r="KB214" s="1"/>
      <c r="KC214" s="1"/>
      <c r="KD214" s="1"/>
      <c r="KE214" s="1"/>
      <c r="KF214" s="1"/>
      <c r="KG214" s="1"/>
      <c r="KH214" s="1"/>
      <c r="KI214" s="1"/>
      <c r="KJ214" s="1"/>
      <c r="KK214" s="1"/>
      <c r="KL214" s="1"/>
      <c r="KM214" s="1"/>
      <c r="KN214" s="1"/>
      <c r="KO214" s="1"/>
      <c r="KP214" s="1"/>
      <c r="KQ214" s="1"/>
      <c r="KR214" s="1"/>
      <c r="KS214" s="914"/>
      <c r="KT214" s="914"/>
      <c r="KU214" s="914"/>
      <c r="KV214" s="914"/>
      <c r="KW214" s="914"/>
      <c r="KX214" s="913"/>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394"/>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914"/>
      <c r="PM214" s="914"/>
      <c r="PN214" s="914"/>
      <c r="PO214" s="914"/>
      <c r="PP214" s="914"/>
      <c r="PQ214" s="913"/>
      <c r="PR214" s="1"/>
      <c r="PS214" s="1"/>
      <c r="PT214" s="1"/>
      <c r="PU214" s="1"/>
      <c r="PV214" s="1"/>
      <c r="PW214" s="1"/>
      <c r="PX214" s="1"/>
      <c r="PY214" s="1"/>
      <c r="PZ214" s="1"/>
      <c r="QA214" s="1"/>
      <c r="QB214" s="1"/>
      <c r="QC214" s="1"/>
      <c r="QD214" s="1"/>
      <c r="QE214" s="1"/>
      <c r="QF214" s="394"/>
      <c r="QG214" s="835"/>
      <c r="QH214" s="835"/>
      <c r="QI214" s="835"/>
      <c r="QJ214" s="835"/>
      <c r="QK214" s="835"/>
      <c r="QL214" s="835"/>
      <c r="QM214" s="835"/>
      <c r="QN214" s="835"/>
      <c r="QO214" s="835"/>
      <c r="QP214" s="835"/>
      <c r="QQ214" s="835"/>
      <c r="QR214" s="835"/>
      <c r="QS214" s="835"/>
      <c r="QT214" s="835"/>
      <c r="QU214" s="835"/>
      <c r="QV214" s="835"/>
      <c r="QW214" s="835"/>
      <c r="QX214" s="835"/>
      <c r="QY214" s="835"/>
      <c r="QZ214" s="835"/>
      <c r="RA214" s="394"/>
      <c r="RB214" s="1"/>
      <c r="RC214" s="1"/>
      <c r="RD214" s="1"/>
      <c r="RE214" s="1"/>
      <c r="RF214" s="1"/>
      <c r="RG214" s="1"/>
      <c r="RH214" s="1"/>
      <c r="RI214" s="1"/>
      <c r="RJ214" s="1"/>
      <c r="RK214" s="1"/>
      <c r="RL214" s="1"/>
      <c r="RM214" s="1"/>
      <c r="RN214" s="1"/>
      <c r="RO214" s="1"/>
      <c r="RP214" s="1"/>
      <c r="RQ214" s="1"/>
      <c r="RR214" s="1"/>
      <c r="RS214" s="1"/>
      <c r="RT214" s="1"/>
      <c r="RU214" s="1"/>
      <c r="RV214" s="394"/>
      <c r="RW214" s="1"/>
      <c r="RX214" s="1"/>
      <c r="RY214" s="1"/>
      <c r="RZ214" s="1"/>
      <c r="SA214" s="1"/>
      <c r="SB214" s="1"/>
      <c r="SC214" s="1"/>
      <c r="SD214" s="1"/>
      <c r="SE214" s="1"/>
      <c r="SF214" s="1"/>
      <c r="SG214" s="1"/>
      <c r="SH214" s="1"/>
      <c r="SI214" s="1"/>
      <c r="SJ214" s="1"/>
      <c r="SK214" s="1"/>
      <c r="SL214" s="1"/>
      <c r="SM214" s="1"/>
      <c r="SN214" s="1"/>
      <c r="SO214" s="1"/>
      <c r="SP214" s="1"/>
      <c r="SQ214" s="394"/>
      <c r="SR214" s="1"/>
      <c r="SS214" s="1"/>
      <c r="ST214" s="1"/>
      <c r="SU214" s="1"/>
      <c r="SV214" s="1"/>
      <c r="SW214" s="1"/>
      <c r="SX214" s="1"/>
      <c r="SY214" s="1"/>
      <c r="SZ214" s="1"/>
      <c r="TA214" s="1"/>
      <c r="TB214" s="1"/>
      <c r="TC214" s="1"/>
      <c r="TD214" s="1"/>
      <c r="TE214" s="1"/>
      <c r="TF214" s="1"/>
      <c r="TG214" s="1"/>
      <c r="TH214" s="1"/>
      <c r="TI214" s="1"/>
      <c r="TJ214" s="1"/>
      <c r="TK214" s="1"/>
      <c r="TL214" s="394"/>
      <c r="TM214" s="1"/>
      <c r="TN214" s="1"/>
      <c r="TO214" s="1"/>
      <c r="TP214" s="1"/>
      <c r="TQ214" s="394"/>
      <c r="TR214" s="1"/>
      <c r="TS214" s="1"/>
      <c r="TT214" s="1"/>
      <c r="TV214" s="394"/>
      <c r="UA214" s="394"/>
      <c r="UF214" s="394"/>
      <c r="UK214" s="394"/>
      <c r="UP214" s="394"/>
      <c r="UU214" s="394"/>
      <c r="UZ214" s="394"/>
      <c r="VE214" s="394"/>
      <c r="VJ214" s="394"/>
      <c r="VO214" s="394"/>
      <c r="VT214" s="394"/>
      <c r="VY214" s="394"/>
      <c r="WD214" s="394"/>
      <c r="WI214" s="394"/>
      <c r="XL214" s="3"/>
      <c r="XM214" s="394"/>
      <c r="ZA214" s="394"/>
      <c r="AAK214" s="394"/>
      <c r="AAW214" s="394"/>
      <c r="ABL214" s="913"/>
      <c r="ABT214" s="913"/>
      <c r="ACF214" s="913"/>
      <c r="ACZ214" s="913"/>
      <c r="ADO214" s="914"/>
      <c r="ADP214" s="914"/>
      <c r="ADQ214" s="913"/>
      <c r="ADR214" s="913"/>
      <c r="ADS214" s="913"/>
      <c r="ADT214" s="913"/>
      <c r="AEH214" s="914"/>
      <c r="AEI214" s="914"/>
      <c r="AEJ214" s="913"/>
      <c r="AEK214" s="913"/>
      <c r="AEL214" s="913"/>
      <c r="AEM214" s="913"/>
      <c r="AEN214" s="913"/>
      <c r="AEQ214" s="3"/>
      <c r="AER214" s="3"/>
      <c r="AFS214" s="873"/>
      <c r="AFT214" s="873"/>
      <c r="AFU214" s="872"/>
      <c r="AFV214" s="872"/>
      <c r="AFW214" s="872"/>
      <c r="AFX214" s="913"/>
      <c r="AGG214" s="914"/>
      <c r="AGH214" s="914"/>
      <c r="AGI214" s="914"/>
      <c r="AGJ214" s="914"/>
      <c r="AGK214" s="914"/>
      <c r="AGL214" s="914"/>
      <c r="AGM214" s="913"/>
      <c r="AHB214" s="913"/>
      <c r="AHN214" s="913"/>
      <c r="AHO214" s="914"/>
      <c r="AHP214" s="914"/>
      <c r="AHQ214" s="914"/>
      <c r="AHR214" s="1155"/>
      <c r="AHS214" s="1155"/>
      <c r="AHT214" s="1051"/>
      <c r="AHZ214" s="913"/>
      <c r="AIF214" s="913"/>
      <c r="AIJ214" s="464"/>
      <c r="AIK214" s="464"/>
      <c r="AIL214" s="913"/>
      <c r="AIQ214" s="913"/>
      <c r="AIS214" s="387"/>
      <c r="AIT214" s="387"/>
      <c r="AIU214" s="387"/>
      <c r="AJI214" s="913"/>
      <c r="AJK214" s="364"/>
      <c r="AJL214" s="364"/>
      <c r="AJM214" s="364"/>
      <c r="AKA214" s="913"/>
      <c r="AKC214" s="364"/>
      <c r="AKD214" s="364"/>
      <c r="AKE214" s="364"/>
      <c r="AKS214" s="913"/>
      <c r="AKX214" s="913"/>
      <c r="ALC214" s="913"/>
      <c r="ALH214" s="913"/>
      <c r="ALM214" s="913"/>
      <c r="ALR214" s="913"/>
      <c r="ALW214" s="913"/>
      <c r="AMB214" s="913"/>
      <c r="AMG214" s="913"/>
      <c r="AML214" s="913"/>
      <c r="AMS214" s="913"/>
      <c r="AMZ214" s="913"/>
      <c r="ANG214" s="913"/>
      <c r="ANV214" s="913"/>
      <c r="AOK214" s="913"/>
      <c r="API214" s="914"/>
      <c r="APJ214" s="914"/>
      <c r="APK214" s="914"/>
      <c r="APL214" s="914"/>
      <c r="APM214" s="914"/>
      <c r="APN214" s="914"/>
      <c r="APO214" s="913"/>
      <c r="APW214" s="913"/>
      <c r="AQE214" s="913"/>
      <c r="AQM214" s="913"/>
      <c r="AQU214" s="913"/>
      <c r="ARG214" s="913"/>
      <c r="ARS214" s="913"/>
      <c r="ASU214" s="913"/>
      <c r="ATW214" s="913"/>
      <c r="AUQ214" s="913"/>
      <c r="AVK214" s="913"/>
      <c r="AWE214" s="913"/>
      <c r="AWY214" s="913"/>
      <c r="AXF214" s="913"/>
      <c r="AXM214" s="913"/>
      <c r="AXT214" s="913"/>
    </row>
    <row r="215" spans="1:1021 1026:1320" s="2" customFormat="1" ht="14.25" x14ac:dyDescent="0.2">
      <c r="A215" s="1"/>
      <c r="B215"/>
      <c r="C215" s="975"/>
      <c r="D215" s="1"/>
      <c r="E215" s="1"/>
      <c r="F215" s="21"/>
      <c r="G215" s="21"/>
      <c r="H215" s="21"/>
      <c r="I215" s="1"/>
      <c r="J215" s="1"/>
      <c r="K215" s="21"/>
      <c r="L215" s="21"/>
      <c r="M215" s="21"/>
      <c r="N215" s="1"/>
      <c r="O215" s="1"/>
      <c r="P215" s="21"/>
      <c r="Q215" s="21"/>
      <c r="R215" s="21"/>
      <c r="S215" s="1"/>
      <c r="T215" s="1"/>
      <c r="U215" s="21"/>
      <c r="V215" s="21"/>
      <c r="W215" s="21"/>
      <c r="X215" s="1"/>
      <c r="Y215" s="1"/>
      <c r="Z215" s="21"/>
      <c r="AA215" s="21"/>
      <c r="AB215" s="21"/>
      <c r="AC215" s="1"/>
      <c r="AD215" s="1"/>
      <c r="AE215" s="21"/>
      <c r="AF215" s="21"/>
      <c r="AG215" s="21"/>
      <c r="AH215" s="1"/>
      <c r="AI215" s="1"/>
      <c r="AJ215" s="21"/>
      <c r="AK215" s="21"/>
      <c r="AL215" s="750"/>
      <c r="AM215" s="1"/>
      <c r="AN215" s="1"/>
      <c r="AO215" s="1"/>
      <c r="AP215" s="1"/>
      <c r="AQ215" s="1"/>
      <c r="AR215" s="297"/>
      <c r="AS215" s="1"/>
      <c r="AT215" s="1"/>
      <c r="AU215" s="1"/>
      <c r="AV215" s="1"/>
      <c r="AW215" s="1"/>
      <c r="AX215" s="297"/>
      <c r="AY215" s="1"/>
      <c r="AZ215" s="1"/>
      <c r="BA215" s="1"/>
      <c r="BB215" s="1"/>
      <c r="BC215" s="1"/>
      <c r="BD215" s="297"/>
      <c r="BE215" s="1"/>
      <c r="BF215" s="1"/>
      <c r="BG215" s="1"/>
      <c r="BH215" s="1"/>
      <c r="BI215" s="1"/>
      <c r="BJ215" s="297"/>
      <c r="BK215" s="1"/>
      <c r="BL215" s="1"/>
      <c r="BM215" s="1"/>
      <c r="BN215" s="1"/>
      <c r="BO215" s="1"/>
      <c r="BP215" s="297"/>
      <c r="BQ215" s="1"/>
      <c r="BR215" s="1"/>
      <c r="BS215" s="1"/>
      <c r="BT215" s="1"/>
      <c r="BU215" s="1"/>
      <c r="BV215" s="297"/>
      <c r="BW215" s="1"/>
      <c r="BX215" s="1"/>
      <c r="BY215" s="1"/>
      <c r="BZ215" s="1"/>
      <c r="CA215" s="298"/>
      <c r="CB215" s="394"/>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394"/>
      <c r="DC215" s="119"/>
      <c r="DD215" s="119"/>
      <c r="DE215" s="119"/>
      <c r="DF215" s="119"/>
      <c r="DG215" s="119"/>
      <c r="DH215" s="119"/>
      <c r="DI215" s="119"/>
      <c r="DJ215" s="119"/>
      <c r="DK215" s="119"/>
      <c r="DL215" s="119"/>
      <c r="DM215" s="119"/>
      <c r="DN215" s="119"/>
      <c r="DO215" s="119"/>
      <c r="DP215" s="119"/>
      <c r="DQ215" s="119"/>
      <c r="DR215" s="119"/>
      <c r="DS215" s="119"/>
      <c r="DT215" s="119"/>
      <c r="DU215" s="119"/>
      <c r="DV215" s="119"/>
      <c r="DW215" s="119"/>
      <c r="DX215" s="119"/>
      <c r="DY215" s="119"/>
      <c r="DZ215" s="119"/>
      <c r="EA215" s="119"/>
      <c r="EB215" s="136"/>
      <c r="EC215" s="119"/>
      <c r="ED215" s="119"/>
      <c r="EE215" s="119"/>
      <c r="EF215" s="119"/>
      <c r="EG215" s="119"/>
      <c r="EH215" s="119"/>
      <c r="EI215" s="119"/>
      <c r="EJ215" s="119"/>
      <c r="EK215" s="119"/>
      <c r="EL215" s="119"/>
      <c r="EM215" s="119"/>
      <c r="EN215" s="119"/>
      <c r="EO215" s="119"/>
      <c r="EP215" s="119"/>
      <c r="EQ215" s="119"/>
      <c r="ER215" s="119"/>
      <c r="ES215" s="119"/>
      <c r="ET215" s="119"/>
      <c r="EU215" s="119"/>
      <c r="EV215" s="119"/>
      <c r="EW215" s="119"/>
      <c r="EX215" s="119"/>
      <c r="EY215" s="119"/>
      <c r="EZ215" s="119"/>
      <c r="FA215" s="119"/>
      <c r="FB215" s="136"/>
      <c r="FC215" s="119"/>
      <c r="FD215" s="119"/>
      <c r="FE215" s="119"/>
      <c r="FF215" s="119"/>
      <c r="FG215" s="119"/>
      <c r="FH215" s="119"/>
      <c r="FI215" s="119"/>
      <c r="FJ215" s="119"/>
      <c r="FK215" s="119"/>
      <c r="FL215" s="119"/>
      <c r="FM215" s="119"/>
      <c r="FN215" s="119"/>
      <c r="FO215" s="119"/>
      <c r="FP215" s="119"/>
      <c r="FQ215" s="119"/>
      <c r="FR215" s="119"/>
      <c r="FS215" s="119"/>
      <c r="FT215" s="119"/>
      <c r="FU215" s="119"/>
      <c r="FV215" s="119"/>
      <c r="FW215" s="119"/>
      <c r="FX215" s="119"/>
      <c r="FY215" s="119"/>
      <c r="FZ215" s="119"/>
      <c r="GA215" s="119"/>
      <c r="GB215" s="136"/>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394"/>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394"/>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394"/>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394"/>
      <c r="JZ215" s="1"/>
      <c r="KA215" s="1"/>
      <c r="KB215" s="1"/>
      <c r="KC215" s="1"/>
      <c r="KD215" s="1"/>
      <c r="KE215" s="1"/>
      <c r="KF215" s="1"/>
      <c r="KG215" s="1"/>
      <c r="KH215" s="1"/>
      <c r="KI215" s="1"/>
      <c r="KJ215" s="1"/>
      <c r="KK215" s="1"/>
      <c r="KL215" s="1"/>
      <c r="KM215" s="1"/>
      <c r="KN215" s="1"/>
      <c r="KO215" s="1"/>
      <c r="KP215" s="1"/>
      <c r="KQ215" s="1"/>
      <c r="KR215" s="1"/>
      <c r="KS215" s="914"/>
      <c r="KT215" s="914"/>
      <c r="KU215" s="914"/>
      <c r="KV215" s="914"/>
      <c r="KW215" s="914"/>
      <c r="KX215" s="913"/>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394"/>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914"/>
      <c r="PM215" s="914"/>
      <c r="PN215" s="914"/>
      <c r="PO215" s="914"/>
      <c r="PP215" s="914"/>
      <c r="PQ215" s="913"/>
      <c r="PR215" s="1"/>
      <c r="PS215" s="1"/>
      <c r="PT215" s="1"/>
      <c r="PU215" s="1"/>
      <c r="PV215" s="1"/>
      <c r="PW215" s="1"/>
      <c r="PX215" s="1"/>
      <c r="PY215" s="1"/>
      <c r="PZ215" s="1"/>
      <c r="QA215" s="1"/>
      <c r="QB215" s="1"/>
      <c r="QC215" s="1"/>
      <c r="QD215" s="1"/>
      <c r="QE215" s="1"/>
      <c r="QF215" s="394"/>
      <c r="QG215" s="835"/>
      <c r="QH215" s="835"/>
      <c r="QI215" s="835"/>
      <c r="QJ215" s="835"/>
      <c r="QK215" s="835"/>
      <c r="QL215" s="835"/>
      <c r="QM215" s="835"/>
      <c r="QN215" s="835"/>
      <c r="QO215" s="835"/>
      <c r="QP215" s="835"/>
      <c r="QQ215" s="835"/>
      <c r="QR215" s="835"/>
      <c r="QS215" s="835"/>
      <c r="QT215" s="835"/>
      <c r="QU215" s="835"/>
      <c r="QV215" s="835"/>
      <c r="QW215" s="835"/>
      <c r="QX215" s="835"/>
      <c r="QY215" s="835"/>
      <c r="QZ215" s="835"/>
      <c r="RA215" s="394"/>
      <c r="RB215" s="1"/>
      <c r="RC215" s="1"/>
      <c r="RD215" s="1"/>
      <c r="RE215" s="1"/>
      <c r="RF215" s="1"/>
      <c r="RG215" s="1"/>
      <c r="RH215" s="1"/>
      <c r="RI215" s="1"/>
      <c r="RJ215" s="1"/>
      <c r="RK215" s="1"/>
      <c r="RL215" s="1"/>
      <c r="RM215" s="1"/>
      <c r="RN215" s="1"/>
      <c r="RO215" s="1"/>
      <c r="RP215" s="1"/>
      <c r="RQ215" s="1"/>
      <c r="RR215" s="1"/>
      <c r="RS215" s="1"/>
      <c r="RT215" s="1"/>
      <c r="RU215" s="1"/>
      <c r="RV215" s="394"/>
      <c r="RW215" s="1"/>
      <c r="RX215" s="1"/>
      <c r="RY215" s="1"/>
      <c r="RZ215" s="1"/>
      <c r="SA215" s="1"/>
      <c r="SB215" s="1"/>
      <c r="SC215" s="1"/>
      <c r="SD215" s="1"/>
      <c r="SE215" s="1"/>
      <c r="SF215" s="1"/>
      <c r="SG215" s="1"/>
      <c r="SH215" s="1"/>
      <c r="SI215" s="1"/>
      <c r="SJ215" s="1"/>
      <c r="SK215" s="1"/>
      <c r="SL215" s="1"/>
      <c r="SM215" s="1"/>
      <c r="SN215" s="1"/>
      <c r="SO215" s="1"/>
      <c r="SP215" s="1"/>
      <c r="SQ215" s="394"/>
      <c r="SR215" s="1"/>
      <c r="SS215" s="1"/>
      <c r="ST215" s="1"/>
      <c r="SU215" s="1"/>
      <c r="SV215" s="1"/>
      <c r="SW215" s="1"/>
      <c r="SX215" s="1"/>
      <c r="SY215" s="1"/>
      <c r="SZ215" s="1"/>
      <c r="TA215" s="1"/>
      <c r="TB215" s="1"/>
      <c r="TC215" s="1"/>
      <c r="TD215" s="1"/>
      <c r="TE215" s="1"/>
      <c r="TF215" s="1"/>
      <c r="TG215" s="1"/>
      <c r="TH215" s="1"/>
      <c r="TI215" s="1"/>
      <c r="TJ215" s="1"/>
      <c r="TK215" s="1"/>
      <c r="TL215" s="394"/>
      <c r="TM215" s="1"/>
      <c r="TN215" s="1"/>
      <c r="TO215" s="1"/>
      <c r="TP215" s="1"/>
      <c r="TQ215" s="394"/>
      <c r="TR215" s="1"/>
      <c r="TS215" s="1"/>
      <c r="TT215" s="1"/>
      <c r="TV215" s="394"/>
      <c r="UA215" s="394"/>
      <c r="UF215" s="394"/>
      <c r="UK215" s="394"/>
      <c r="UP215" s="394"/>
      <c r="UU215" s="394"/>
      <c r="UZ215" s="394"/>
      <c r="VE215" s="394"/>
      <c r="VJ215" s="394"/>
      <c r="VO215" s="394"/>
      <c r="VT215" s="394"/>
      <c r="VY215" s="394"/>
      <c r="WD215" s="394"/>
      <c r="WI215" s="394"/>
      <c r="XL215" s="3"/>
      <c r="XM215" s="394"/>
      <c r="ZA215" s="394"/>
      <c r="AAK215" s="394"/>
      <c r="AAW215" s="394"/>
      <c r="ABL215" s="913"/>
      <c r="ABT215" s="913"/>
      <c r="ACF215" s="913"/>
      <c r="ACZ215" s="913"/>
      <c r="ADO215" s="914"/>
      <c r="ADP215" s="914"/>
      <c r="ADQ215" s="913"/>
      <c r="ADR215" s="913"/>
      <c r="ADS215" s="913"/>
      <c r="ADT215" s="913"/>
      <c r="AEH215" s="914"/>
      <c r="AEI215" s="914"/>
      <c r="AEJ215" s="913"/>
      <c r="AEK215" s="913"/>
      <c r="AEL215" s="913"/>
      <c r="AEM215" s="913"/>
      <c r="AEN215" s="913"/>
      <c r="AEQ215" s="3"/>
      <c r="AER215" s="3"/>
      <c r="AFS215" s="873"/>
      <c r="AFT215" s="873"/>
      <c r="AFU215" s="872"/>
      <c r="AFV215" s="872"/>
      <c r="AFW215" s="872"/>
      <c r="AFX215" s="913"/>
      <c r="AGG215" s="914"/>
      <c r="AGH215" s="914"/>
      <c r="AGI215" s="914"/>
      <c r="AGJ215" s="914"/>
      <c r="AGK215" s="914"/>
      <c r="AGL215" s="914"/>
      <c r="AGM215" s="913"/>
      <c r="AHB215" s="913"/>
      <c r="AHN215" s="913"/>
      <c r="AHO215" s="914"/>
      <c r="AHP215" s="914"/>
      <c r="AHQ215" s="914"/>
      <c r="AHR215" s="1155"/>
      <c r="AHS215" s="1155"/>
      <c r="AHT215" s="1051"/>
      <c r="AHZ215" s="913"/>
      <c r="AIF215" s="913"/>
      <c r="AIJ215" s="464"/>
      <c r="AIK215" s="464"/>
      <c r="AIL215" s="913"/>
      <c r="AIQ215" s="913"/>
      <c r="AIS215" s="387"/>
      <c r="AIT215" s="387"/>
      <c r="AIU215" s="387"/>
      <c r="AJI215" s="913"/>
      <c r="AJK215" s="364"/>
      <c r="AJL215" s="364"/>
      <c r="AJM215" s="364"/>
      <c r="AKA215" s="913"/>
      <c r="AKC215" s="364"/>
      <c r="AKD215" s="364"/>
      <c r="AKE215" s="364"/>
      <c r="AKS215" s="913"/>
      <c r="AKX215" s="913"/>
      <c r="ALC215" s="913"/>
      <c r="ALH215" s="913"/>
      <c r="ALM215" s="913"/>
      <c r="ALR215" s="913"/>
      <c r="ALW215" s="913"/>
      <c r="AMB215" s="913"/>
      <c r="AMG215" s="913"/>
      <c r="AML215" s="913"/>
      <c r="AMS215" s="913"/>
      <c r="AMZ215" s="913"/>
      <c r="ANG215" s="913"/>
      <c r="ANV215" s="913"/>
      <c r="AOK215" s="913"/>
      <c r="API215" s="914"/>
      <c r="APJ215" s="914"/>
      <c r="APK215" s="914"/>
      <c r="APL215" s="914"/>
      <c r="APM215" s="914"/>
      <c r="APN215" s="914"/>
      <c r="APO215" s="913"/>
      <c r="APW215" s="913"/>
      <c r="AQE215" s="913"/>
      <c r="AQM215" s="913"/>
      <c r="AQU215" s="913"/>
      <c r="ARG215" s="913"/>
      <c r="ARS215" s="913"/>
      <c r="ASU215" s="913"/>
      <c r="ATW215" s="913"/>
      <c r="AUQ215" s="913"/>
      <c r="AVK215" s="913"/>
      <c r="AWE215" s="913"/>
      <c r="AWY215" s="913"/>
      <c r="AXF215" s="913"/>
      <c r="AXM215" s="913"/>
      <c r="AXT215" s="913"/>
    </row>
    <row r="216" spans="1:1021 1026:1320" s="2" customFormat="1" ht="14.25" x14ac:dyDescent="0.2">
      <c r="A216" s="1"/>
      <c r="B216"/>
      <c r="C216" s="975"/>
      <c r="D216" s="1"/>
      <c r="E216" s="1"/>
      <c r="F216" s="21"/>
      <c r="G216" s="21"/>
      <c r="H216" s="21"/>
      <c r="I216" s="1"/>
      <c r="J216" s="1"/>
      <c r="K216" s="21"/>
      <c r="L216" s="21"/>
      <c r="M216" s="21"/>
      <c r="N216" s="1"/>
      <c r="O216" s="1"/>
      <c r="P216" s="21"/>
      <c r="Q216" s="21"/>
      <c r="R216" s="21"/>
      <c r="S216" s="1"/>
      <c r="T216" s="1"/>
      <c r="U216" s="21"/>
      <c r="V216" s="21"/>
      <c r="W216" s="21"/>
      <c r="X216" s="1"/>
      <c r="Y216" s="1"/>
      <c r="Z216" s="21"/>
      <c r="AA216" s="21"/>
      <c r="AB216" s="21"/>
      <c r="AC216" s="1"/>
      <c r="AD216" s="1"/>
      <c r="AE216" s="21"/>
      <c r="AF216" s="21"/>
      <c r="AG216" s="21"/>
      <c r="AH216" s="1"/>
      <c r="AI216" s="1"/>
      <c r="AJ216" s="21"/>
      <c r="AK216" s="21"/>
      <c r="AL216" s="750"/>
      <c r="AM216" s="1"/>
      <c r="AN216" s="1"/>
      <c r="AO216" s="1"/>
      <c r="AP216" s="1"/>
      <c r="AQ216" s="1"/>
      <c r="AR216" s="297"/>
      <c r="AS216" s="1"/>
      <c r="AT216" s="1"/>
      <c r="AU216" s="1"/>
      <c r="AV216" s="1"/>
      <c r="AW216" s="1"/>
      <c r="AX216" s="297"/>
      <c r="AY216" s="1"/>
      <c r="AZ216" s="1"/>
      <c r="BA216" s="1"/>
      <c r="BB216" s="1"/>
      <c r="BC216" s="1"/>
      <c r="BD216" s="297"/>
      <c r="BE216" s="1"/>
      <c r="BF216" s="1"/>
      <c r="BG216" s="1"/>
      <c r="BH216" s="1"/>
      <c r="BI216" s="1"/>
      <c r="BJ216" s="297"/>
      <c r="BK216" s="1"/>
      <c r="BL216" s="1"/>
      <c r="BM216" s="1"/>
      <c r="BN216" s="1"/>
      <c r="BO216" s="1"/>
      <c r="BP216" s="297"/>
      <c r="BQ216" s="1"/>
      <c r="BR216" s="1"/>
      <c r="BS216" s="1"/>
      <c r="BT216" s="1"/>
      <c r="BU216" s="1"/>
      <c r="BV216" s="297"/>
      <c r="BW216" s="1"/>
      <c r="BX216" s="1"/>
      <c r="BY216" s="1"/>
      <c r="BZ216" s="1"/>
      <c r="CA216" s="298"/>
      <c r="CB216" s="394"/>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394"/>
      <c r="DC216" s="119"/>
      <c r="DD216" s="119"/>
      <c r="DE216" s="119"/>
      <c r="DF216" s="119"/>
      <c r="DG216" s="119"/>
      <c r="DH216" s="119"/>
      <c r="DI216" s="119"/>
      <c r="DJ216" s="119"/>
      <c r="DK216" s="119"/>
      <c r="DL216" s="119"/>
      <c r="DM216" s="119"/>
      <c r="DN216" s="119"/>
      <c r="DO216" s="119"/>
      <c r="DP216" s="119"/>
      <c r="DQ216" s="119"/>
      <c r="DR216" s="119"/>
      <c r="DS216" s="119"/>
      <c r="DT216" s="119"/>
      <c r="DU216" s="119"/>
      <c r="DV216" s="119"/>
      <c r="DW216" s="119"/>
      <c r="DX216" s="119"/>
      <c r="DY216" s="119"/>
      <c r="DZ216" s="119"/>
      <c r="EA216" s="119"/>
      <c r="EB216" s="136"/>
      <c r="EC216" s="119"/>
      <c r="ED216" s="119"/>
      <c r="EE216" s="119"/>
      <c r="EF216" s="119"/>
      <c r="EG216" s="119"/>
      <c r="EH216" s="119"/>
      <c r="EI216" s="119"/>
      <c r="EJ216" s="119"/>
      <c r="EK216" s="119"/>
      <c r="EL216" s="119"/>
      <c r="EM216" s="119"/>
      <c r="EN216" s="119"/>
      <c r="EO216" s="119"/>
      <c r="EP216" s="119"/>
      <c r="EQ216" s="119"/>
      <c r="ER216" s="119"/>
      <c r="ES216" s="119"/>
      <c r="ET216" s="119"/>
      <c r="EU216" s="119"/>
      <c r="EV216" s="119"/>
      <c r="EW216" s="119"/>
      <c r="EX216" s="119"/>
      <c r="EY216" s="119"/>
      <c r="EZ216" s="119"/>
      <c r="FA216" s="119"/>
      <c r="FB216" s="136"/>
      <c r="FC216" s="119"/>
      <c r="FD216" s="119"/>
      <c r="FE216" s="119"/>
      <c r="FF216" s="119"/>
      <c r="FG216" s="119"/>
      <c r="FH216" s="119"/>
      <c r="FI216" s="119"/>
      <c r="FJ216" s="119"/>
      <c r="FK216" s="119"/>
      <c r="FL216" s="119"/>
      <c r="FM216" s="119"/>
      <c r="FN216" s="119"/>
      <c r="FO216" s="119"/>
      <c r="FP216" s="119"/>
      <c r="FQ216" s="119"/>
      <c r="FR216" s="119"/>
      <c r="FS216" s="119"/>
      <c r="FT216" s="119"/>
      <c r="FU216" s="119"/>
      <c r="FV216" s="119"/>
      <c r="FW216" s="119"/>
      <c r="FX216" s="119"/>
      <c r="FY216" s="119"/>
      <c r="FZ216" s="119"/>
      <c r="GA216" s="119"/>
      <c r="GB216" s="136"/>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394"/>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394"/>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394"/>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394"/>
      <c r="JZ216" s="1"/>
      <c r="KA216" s="1"/>
      <c r="KB216" s="1"/>
      <c r="KC216" s="1"/>
      <c r="KD216" s="1"/>
      <c r="KE216" s="1"/>
      <c r="KF216" s="1"/>
      <c r="KG216" s="1"/>
      <c r="KH216" s="1"/>
      <c r="KI216" s="1"/>
      <c r="KJ216" s="1"/>
      <c r="KK216" s="1"/>
      <c r="KL216" s="1"/>
      <c r="KM216" s="1"/>
      <c r="KN216" s="1"/>
      <c r="KO216" s="1"/>
      <c r="KP216" s="1"/>
      <c r="KQ216" s="1"/>
      <c r="KR216" s="1"/>
      <c r="KS216" s="914"/>
      <c r="KT216" s="914"/>
      <c r="KU216" s="914"/>
      <c r="KV216" s="914"/>
      <c r="KW216" s="914"/>
      <c r="KX216" s="913"/>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394"/>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914"/>
      <c r="PM216" s="914"/>
      <c r="PN216" s="914"/>
      <c r="PO216" s="914"/>
      <c r="PP216" s="914"/>
      <c r="PQ216" s="913"/>
      <c r="PR216" s="1"/>
      <c r="PS216" s="1"/>
      <c r="PT216" s="1"/>
      <c r="PU216" s="1"/>
      <c r="PV216" s="1"/>
      <c r="PW216" s="1"/>
      <c r="PX216" s="1"/>
      <c r="PY216" s="1"/>
      <c r="PZ216" s="1"/>
      <c r="QA216" s="1"/>
      <c r="QB216" s="1"/>
      <c r="QC216" s="1"/>
      <c r="QD216" s="1"/>
      <c r="QE216" s="1"/>
      <c r="QF216" s="394"/>
      <c r="QG216" s="835"/>
      <c r="QH216" s="835"/>
      <c r="QI216" s="835"/>
      <c r="QJ216" s="835"/>
      <c r="QK216" s="835"/>
      <c r="QL216" s="835"/>
      <c r="QM216" s="835"/>
      <c r="QN216" s="835"/>
      <c r="QO216" s="835"/>
      <c r="QP216" s="835"/>
      <c r="QQ216" s="835"/>
      <c r="QR216" s="835"/>
      <c r="QS216" s="835"/>
      <c r="QT216" s="835"/>
      <c r="QU216" s="835"/>
      <c r="QV216" s="835"/>
      <c r="QW216" s="835"/>
      <c r="QX216" s="835"/>
      <c r="QY216" s="835"/>
      <c r="QZ216" s="835"/>
      <c r="RA216" s="394"/>
      <c r="RB216" s="1"/>
      <c r="RC216" s="1"/>
      <c r="RD216" s="1"/>
      <c r="RE216" s="1"/>
      <c r="RF216" s="1"/>
      <c r="RG216" s="1"/>
      <c r="RH216" s="1"/>
      <c r="RI216" s="1"/>
      <c r="RJ216" s="1"/>
      <c r="RK216" s="1"/>
      <c r="RL216" s="1"/>
      <c r="RM216" s="1"/>
      <c r="RN216" s="1"/>
      <c r="RO216" s="1"/>
      <c r="RP216" s="1"/>
      <c r="RQ216" s="1"/>
      <c r="RR216" s="1"/>
      <c r="RS216" s="1"/>
      <c r="RT216" s="1"/>
      <c r="RU216" s="1"/>
      <c r="RV216" s="394"/>
      <c r="RW216" s="1"/>
      <c r="RX216" s="1"/>
      <c r="RY216" s="1"/>
      <c r="RZ216" s="1"/>
      <c r="SA216" s="1"/>
      <c r="SB216" s="1"/>
      <c r="SC216" s="1"/>
      <c r="SD216" s="1"/>
      <c r="SE216" s="1"/>
      <c r="SF216" s="1"/>
      <c r="SG216" s="1"/>
      <c r="SH216" s="1"/>
      <c r="SI216" s="1"/>
      <c r="SJ216" s="1"/>
      <c r="SK216" s="1"/>
      <c r="SL216" s="1"/>
      <c r="SM216" s="1"/>
      <c r="SN216" s="1"/>
      <c r="SO216" s="1"/>
      <c r="SP216" s="1"/>
      <c r="SQ216" s="394"/>
      <c r="SR216" s="1"/>
      <c r="SS216" s="1"/>
      <c r="ST216" s="1"/>
      <c r="SU216" s="1"/>
      <c r="SV216" s="1"/>
      <c r="SW216" s="1"/>
      <c r="SX216" s="1"/>
      <c r="SY216" s="1"/>
      <c r="SZ216" s="1"/>
      <c r="TA216" s="1"/>
      <c r="TB216" s="1"/>
      <c r="TC216" s="1"/>
      <c r="TD216" s="1"/>
      <c r="TE216" s="1"/>
      <c r="TF216" s="1"/>
      <c r="TG216" s="1"/>
      <c r="TH216" s="1"/>
      <c r="TI216" s="1"/>
      <c r="TJ216" s="1"/>
      <c r="TK216" s="1"/>
      <c r="TL216" s="394"/>
      <c r="TM216" s="1"/>
      <c r="TN216" s="1"/>
      <c r="TO216" s="1"/>
      <c r="TP216" s="1"/>
      <c r="TQ216" s="394"/>
      <c r="TR216" s="1"/>
      <c r="TS216" s="1"/>
      <c r="TT216" s="1"/>
      <c r="TV216" s="394"/>
      <c r="UA216" s="394"/>
      <c r="UF216" s="394"/>
      <c r="UK216" s="394"/>
      <c r="UP216" s="394"/>
      <c r="UU216" s="394"/>
      <c r="UZ216" s="394"/>
      <c r="VE216" s="394"/>
      <c r="VJ216" s="394"/>
      <c r="VO216" s="394"/>
      <c r="VT216" s="394"/>
      <c r="VY216" s="394"/>
      <c r="WD216" s="394"/>
      <c r="WI216" s="394"/>
      <c r="XL216" s="3"/>
      <c r="XM216" s="394"/>
      <c r="ZA216" s="394"/>
      <c r="AAK216" s="394"/>
      <c r="AAW216" s="394"/>
      <c r="ABL216" s="913"/>
      <c r="ABT216" s="913"/>
      <c r="ACF216" s="913"/>
      <c r="ACZ216" s="913"/>
      <c r="ADO216" s="914"/>
      <c r="ADP216" s="914"/>
      <c r="ADQ216" s="913"/>
      <c r="ADR216" s="913"/>
      <c r="ADS216" s="913"/>
      <c r="ADT216" s="913"/>
      <c r="AEH216" s="914"/>
      <c r="AEI216" s="914"/>
      <c r="AEJ216" s="913"/>
      <c r="AEK216" s="913"/>
      <c r="AEL216" s="913"/>
      <c r="AEM216" s="913"/>
      <c r="AEN216" s="913"/>
      <c r="AEQ216" s="3"/>
      <c r="AER216" s="3"/>
      <c r="AFS216" s="873"/>
      <c r="AFT216" s="873"/>
      <c r="AFU216" s="872"/>
      <c r="AFV216" s="872"/>
      <c r="AFW216" s="872"/>
      <c r="AFX216" s="913"/>
      <c r="AGG216" s="914"/>
      <c r="AGH216" s="914"/>
      <c r="AGI216" s="914"/>
      <c r="AGJ216" s="914"/>
      <c r="AGK216" s="914"/>
      <c r="AGL216" s="914"/>
      <c r="AGM216" s="913"/>
      <c r="AHB216" s="913"/>
      <c r="AHN216" s="913"/>
      <c r="AHO216" s="914"/>
      <c r="AHP216" s="914"/>
      <c r="AHQ216" s="914"/>
      <c r="AHR216" s="1155"/>
      <c r="AHS216" s="1155"/>
      <c r="AHT216" s="1051"/>
      <c r="AHZ216" s="913"/>
      <c r="AIF216" s="913"/>
      <c r="AIJ216" s="464"/>
      <c r="AIK216" s="464"/>
      <c r="AIL216" s="913"/>
      <c r="AIQ216" s="913"/>
      <c r="AIS216" s="387"/>
      <c r="AIT216" s="387"/>
      <c r="AIU216" s="387"/>
      <c r="AJI216" s="913"/>
      <c r="AJK216" s="364"/>
      <c r="AJL216" s="364"/>
      <c r="AJM216" s="364"/>
      <c r="AKA216" s="913"/>
      <c r="AKC216" s="364"/>
      <c r="AKD216" s="364"/>
      <c r="AKE216" s="364"/>
      <c r="AKS216" s="913"/>
      <c r="AKX216" s="913"/>
      <c r="ALC216" s="913"/>
      <c r="ALH216" s="913"/>
      <c r="ALM216" s="913"/>
      <c r="ALR216" s="913"/>
      <c r="ALW216" s="913"/>
      <c r="AMB216" s="913"/>
      <c r="AMG216" s="913"/>
      <c r="AML216" s="913"/>
      <c r="AMS216" s="913"/>
      <c r="AMZ216" s="913"/>
      <c r="ANG216" s="913"/>
      <c r="ANV216" s="913"/>
      <c r="AOK216" s="913"/>
      <c r="API216" s="914"/>
      <c r="APJ216" s="914"/>
      <c r="APK216" s="914"/>
      <c r="APL216" s="914"/>
      <c r="APM216" s="914"/>
      <c r="APN216" s="914"/>
      <c r="APO216" s="913"/>
      <c r="APW216" s="913"/>
      <c r="AQE216" s="913"/>
      <c r="AQM216" s="913"/>
      <c r="AQU216" s="913"/>
      <c r="ARG216" s="913"/>
      <c r="ARS216" s="913"/>
      <c r="ASU216" s="913"/>
      <c r="ATW216" s="913"/>
      <c r="AUQ216" s="913"/>
      <c r="AVK216" s="913"/>
      <c r="AWE216" s="913"/>
      <c r="AWY216" s="913"/>
      <c r="AXF216" s="913"/>
      <c r="AXM216" s="913"/>
      <c r="AXT216" s="913"/>
    </row>
  </sheetData>
  <sheetProtection password="C722" sheet="1" objects="1" scenarios="1"/>
  <mergeCells count="158">
    <mergeCell ref="AQF4:AQM4"/>
    <mergeCell ref="APX4:AQE4"/>
    <mergeCell ref="APX3:AQE3"/>
    <mergeCell ref="AIM3:AIQ3"/>
    <mergeCell ref="AIG3:AIL3"/>
    <mergeCell ref="AKT3:AKX3"/>
    <mergeCell ref="AWF3:AWY3"/>
    <mergeCell ref="AVL4:AWE4"/>
    <mergeCell ref="AWF4:AWY4"/>
    <mergeCell ref="AUR4:AVK4"/>
    <mergeCell ref="ATX4:AUQ4"/>
    <mergeCell ref="ART3:ASU3"/>
    <mergeCell ref="ASV3:ATW3"/>
    <mergeCell ref="ATX3:AUQ3"/>
    <mergeCell ref="AUR3:AVK3"/>
    <mergeCell ref="AVL3:AWE3"/>
    <mergeCell ref="AQF3:AQM3"/>
    <mergeCell ref="AQN3:AQU3"/>
    <mergeCell ref="AQV3:ARG3"/>
    <mergeCell ref="ARH3:ARS3"/>
    <mergeCell ref="ART4:ASU4"/>
    <mergeCell ref="ARH4:ARS4"/>
    <mergeCell ref="ADA3:ADT3"/>
    <mergeCell ref="ADA4:ADT4"/>
    <mergeCell ref="APP3:APW3"/>
    <mergeCell ref="ANH4:ANV4"/>
    <mergeCell ref="ANW4:AOK4"/>
    <mergeCell ref="ALI4:ALW4"/>
    <mergeCell ref="ALX4:AML4"/>
    <mergeCell ref="AMM4:ANG4"/>
    <mergeCell ref="ANW3:AOK3"/>
    <mergeCell ref="AHC3:AHN3"/>
    <mergeCell ref="AHU3:AHZ3"/>
    <mergeCell ref="AIA3:AIF3"/>
    <mergeCell ref="AIA4:AIF4"/>
    <mergeCell ref="AHU4:AHZ4"/>
    <mergeCell ref="AFY4:AGM4"/>
    <mergeCell ref="AFY3:AGM3"/>
    <mergeCell ref="AIM4:AIQ4"/>
    <mergeCell ref="AIR4:AKS4"/>
    <mergeCell ref="AKT4:ALH4"/>
    <mergeCell ref="AIG4:AIL4"/>
    <mergeCell ref="AIR3:AJI3"/>
    <mergeCell ref="AJJ3:AKA3"/>
    <mergeCell ref="AKY3:ALC3"/>
    <mergeCell ref="ALD3:ALH3"/>
    <mergeCell ref="PR3:QF3"/>
    <mergeCell ref="RB3:RV3"/>
    <mergeCell ref="RW3:SQ3"/>
    <mergeCell ref="SR3:TL3"/>
    <mergeCell ref="QG3:RA3"/>
    <mergeCell ref="MM4:MP4"/>
    <mergeCell ref="MQ4:MT4"/>
    <mergeCell ref="PR4:QF4"/>
    <mergeCell ref="RB4:RV4"/>
    <mergeCell ref="RW4:SQ4"/>
    <mergeCell ref="SR4:TL4"/>
    <mergeCell ref="OE4:OH4"/>
    <mergeCell ref="NW4:NZ4"/>
    <mergeCell ref="QG4:RA4"/>
    <mergeCell ref="OI4:PQ4"/>
    <mergeCell ref="OI3:PQ3"/>
    <mergeCell ref="KY4:LB4"/>
    <mergeCell ref="LC4:LF4"/>
    <mergeCell ref="JZ4:KX4"/>
    <mergeCell ref="JZ3:KX3"/>
    <mergeCell ref="ME4:MH4"/>
    <mergeCell ref="MI4:ML4"/>
    <mergeCell ref="D3:AL3"/>
    <mergeCell ref="AM3:CB3"/>
    <mergeCell ref="CC3:DB3"/>
    <mergeCell ref="DC3:EB3"/>
    <mergeCell ref="EC3:FB3"/>
    <mergeCell ref="FC3:GB3"/>
    <mergeCell ref="GC3:HB3"/>
    <mergeCell ref="HC3:IA3"/>
    <mergeCell ref="IB3:IZ3"/>
    <mergeCell ref="D4:AL4"/>
    <mergeCell ref="CC4:DB4"/>
    <mergeCell ref="GC4:HB4"/>
    <mergeCell ref="HC4:IA4"/>
    <mergeCell ref="IB4:IZ4"/>
    <mergeCell ref="AEO4:AFX4"/>
    <mergeCell ref="ADU4:AEN4"/>
    <mergeCell ref="JA3:JY3"/>
    <mergeCell ref="LW4:LZ4"/>
    <mergeCell ref="KY3:OH3"/>
    <mergeCell ref="LO4:LR4"/>
    <mergeCell ref="LS4:LV4"/>
    <mergeCell ref="MA4:MD4"/>
    <mergeCell ref="NS4:NV4"/>
    <mergeCell ref="MU4:MX4"/>
    <mergeCell ref="MY4:NB4"/>
    <mergeCell ref="NC4:NF4"/>
    <mergeCell ref="NG4:NJ4"/>
    <mergeCell ref="NK4:NN4"/>
    <mergeCell ref="NO4:NR4"/>
    <mergeCell ref="OA4:OD4"/>
    <mergeCell ref="JA4:JY4"/>
    <mergeCell ref="LG4:LJ4"/>
    <mergeCell ref="LK4:LN4"/>
    <mergeCell ref="AGN3:AHB3"/>
    <mergeCell ref="AAX3:ABL3"/>
    <mergeCell ref="ABM3:ABT3"/>
    <mergeCell ref="ABU3:ACF3"/>
    <mergeCell ref="ACG3:ACZ3"/>
    <mergeCell ref="AQV4:ARG4"/>
    <mergeCell ref="AEO3:AFX3"/>
    <mergeCell ref="ADU3:AEN3"/>
    <mergeCell ref="A19:A24"/>
    <mergeCell ref="JP13:JT13"/>
    <mergeCell ref="AM4:CB4"/>
    <mergeCell ref="A15:A17"/>
    <mergeCell ref="JP15:JT15"/>
    <mergeCell ref="A7:A13"/>
    <mergeCell ref="DC4:EB4"/>
    <mergeCell ref="EC4:FB4"/>
    <mergeCell ref="FC4:GB4"/>
    <mergeCell ref="AGN4:AHB4"/>
    <mergeCell ref="AHC4:AHN4"/>
    <mergeCell ref="AAL4:AAW4"/>
    <mergeCell ref="AAX4:ABL4"/>
    <mergeCell ref="ABM4:ABT4"/>
    <mergeCell ref="ABU4:ACF4"/>
    <mergeCell ref="ACG4:ACZ4"/>
    <mergeCell ref="XN4:ZA4"/>
    <mergeCell ref="TM3:WI3"/>
    <mergeCell ref="WJ3:XM3"/>
    <mergeCell ref="XN3:ZA3"/>
    <mergeCell ref="AAL3:AAW3"/>
    <mergeCell ref="TM4:WI4"/>
    <mergeCell ref="WJ4:XM4"/>
    <mergeCell ref="ZB4:AAK4"/>
    <mergeCell ref="ZB3:AAK3"/>
    <mergeCell ref="AHO4:AHT4"/>
    <mergeCell ref="AHO3:AHT3"/>
    <mergeCell ref="AWZ4:AXF4"/>
    <mergeCell ref="AWZ3:AXF3"/>
    <mergeCell ref="AXG3:AXM3"/>
    <mergeCell ref="AXG4:AXM4"/>
    <mergeCell ref="AXN3:AXT3"/>
    <mergeCell ref="AXN4:AXT4"/>
    <mergeCell ref="ALI3:ALM3"/>
    <mergeCell ref="AKB3:AKS3"/>
    <mergeCell ref="ASV4:ATW4"/>
    <mergeCell ref="AOL4:APO4"/>
    <mergeCell ref="AOL3:APO3"/>
    <mergeCell ref="AMM3:AMS3"/>
    <mergeCell ref="AMT3:AMZ3"/>
    <mergeCell ref="ANA3:ANG3"/>
    <mergeCell ref="ALN3:ALR3"/>
    <mergeCell ref="ALS3:ALW3"/>
    <mergeCell ref="ALX3:AMB3"/>
    <mergeCell ref="AMC3:AMG3"/>
    <mergeCell ref="AMH3:AML3"/>
    <mergeCell ref="ANH3:ANV3"/>
    <mergeCell ref="AQN4:AQU4"/>
    <mergeCell ref="APP4:APW4"/>
  </mergeCells>
  <conditionalFormatting sqref="AII7:AIL17 AII19:AIL24">
    <cfRule type="expression" dxfId="47" priority="56">
      <formula>$RS7&lt;30</formula>
    </cfRule>
  </conditionalFormatting>
  <conditionalFormatting sqref="AIN7:AIQ17">
    <cfRule type="expression" dxfId="46" priority="54">
      <formula>$SD7&lt;30</formula>
    </cfRule>
  </conditionalFormatting>
  <conditionalFormatting sqref="AJA7:AJC17">
    <cfRule type="expression" dxfId="45" priority="53">
      <formula>$SN7&lt;30</formula>
    </cfRule>
  </conditionalFormatting>
  <conditionalFormatting sqref="AJG7:AJG17">
    <cfRule type="expression" dxfId="44" priority="52">
      <formula>$SR7&lt;30</formula>
    </cfRule>
  </conditionalFormatting>
  <conditionalFormatting sqref="AJS7:AJU14">
    <cfRule type="expression" dxfId="43" priority="51">
      <formula>$TC7&lt;30</formula>
    </cfRule>
  </conditionalFormatting>
  <conditionalFormatting sqref="AJW7:AJY17">
    <cfRule type="expression" dxfId="42" priority="50">
      <formula>$TG7&lt;30</formula>
    </cfRule>
  </conditionalFormatting>
  <conditionalFormatting sqref="AKK7:AKM17">
    <cfRule type="expression" dxfId="41" priority="49">
      <formula>$TR7&lt;30</formula>
    </cfRule>
  </conditionalFormatting>
  <conditionalFormatting sqref="AKO7:AKQ17">
    <cfRule type="expression" dxfId="40" priority="48">
      <formula>$TV7&lt;30</formula>
    </cfRule>
  </conditionalFormatting>
  <conditionalFormatting sqref="AKV14:AKX17">
    <cfRule type="expression" dxfId="39" priority="47">
      <formula>$UB14&lt;30</formula>
    </cfRule>
  </conditionalFormatting>
  <conditionalFormatting sqref="ALA7:ALC8 ALF7:ALH8 ALF14:ALH17 ALA14:ALC17">
    <cfRule type="expression" dxfId="38" priority="46">
      <formula>$UH7&lt;30</formula>
    </cfRule>
  </conditionalFormatting>
  <conditionalFormatting sqref="ALK7:ALM17">
    <cfRule type="expression" dxfId="37" priority="45">
      <formula>$UT7&lt;30</formula>
    </cfRule>
  </conditionalFormatting>
  <conditionalFormatting sqref="ALP7:ALR17">
    <cfRule type="expression" dxfId="36" priority="44">
      <formula>$UZ7&lt;30</formula>
    </cfRule>
  </conditionalFormatting>
  <conditionalFormatting sqref="ALU7:ALW17">
    <cfRule type="expression" dxfId="35" priority="43">
      <formula>$VF7&lt;30</formula>
    </cfRule>
  </conditionalFormatting>
  <conditionalFormatting sqref="ALZ7:AMB17">
    <cfRule type="expression" dxfId="34" priority="42">
      <formula>$VL7&lt;30</formula>
    </cfRule>
  </conditionalFormatting>
  <conditionalFormatting sqref="AME7:AMG17">
    <cfRule type="expression" dxfId="33" priority="41">
      <formula>$VR7&lt;30</formula>
    </cfRule>
  </conditionalFormatting>
  <conditionalFormatting sqref="AMJ7:AML17">
    <cfRule type="expression" dxfId="32" priority="40">
      <formula>$VX7&lt;30</formula>
    </cfRule>
  </conditionalFormatting>
  <conditionalFormatting sqref="AMZ7:AMZ17">
    <cfRule type="expression" dxfId="31" priority="39">
      <formula>$WS7&lt;30</formula>
    </cfRule>
  </conditionalFormatting>
  <conditionalFormatting sqref="ANG7:ANG17">
    <cfRule type="expression" dxfId="30" priority="37">
      <formula>$XB7&lt;30</formula>
    </cfRule>
  </conditionalFormatting>
  <conditionalFormatting sqref="AIC19:AIF24">
    <cfRule type="expression" dxfId="29" priority="36">
      <formula>$RJ19&lt;30</formula>
    </cfRule>
  </conditionalFormatting>
  <conditionalFormatting sqref="AIN19:AIQ24">
    <cfRule type="expression" dxfId="28" priority="33">
      <formula>$SD19&lt;30</formula>
    </cfRule>
  </conditionalFormatting>
  <conditionalFormatting sqref="AJA19:AJC24">
    <cfRule type="expression" dxfId="27" priority="32">
      <formula>$SN19&lt;30</formula>
    </cfRule>
  </conditionalFormatting>
  <conditionalFormatting sqref="AJE19:AJG24">
    <cfRule type="expression" dxfId="26" priority="31">
      <formula>$SR19&lt;30</formula>
    </cfRule>
  </conditionalFormatting>
  <conditionalFormatting sqref="AJS19:AJU24">
    <cfRule type="expression" dxfId="25" priority="30">
      <formula>$TC19&lt;30</formula>
    </cfRule>
  </conditionalFormatting>
  <conditionalFormatting sqref="AJW19:AJY24">
    <cfRule type="expression" dxfId="24" priority="29">
      <formula>$TG19&lt;30</formula>
    </cfRule>
  </conditionalFormatting>
  <conditionalFormatting sqref="AKK19:AKM24">
    <cfRule type="expression" dxfId="23" priority="28">
      <formula>$TR19&lt;30</formula>
    </cfRule>
  </conditionalFormatting>
  <conditionalFormatting sqref="AKO19:AKQ24">
    <cfRule type="expression" dxfId="22" priority="27">
      <formula>$TV19&lt;30</formula>
    </cfRule>
  </conditionalFormatting>
  <conditionalFormatting sqref="AKV19:AKX24">
    <cfRule type="expression" dxfId="21" priority="26">
      <formula>$UB19&lt;30</formula>
    </cfRule>
  </conditionalFormatting>
  <conditionalFormatting sqref="AKV9:AKX13">
    <cfRule type="expression" dxfId="20" priority="15">
      <formula>$UT9&lt;30</formula>
    </cfRule>
  </conditionalFormatting>
  <conditionalFormatting sqref="ALA9:ALC13">
    <cfRule type="expression" dxfId="19" priority="14">
      <formula>$UZ9&lt;30</formula>
    </cfRule>
  </conditionalFormatting>
  <conditionalFormatting sqref="ALU19:ALW24">
    <cfRule type="expression" dxfId="18" priority="22">
      <formula>$VF19&lt;30</formula>
    </cfRule>
  </conditionalFormatting>
  <conditionalFormatting sqref="ALZ19:AMB24">
    <cfRule type="expression" dxfId="17" priority="21">
      <formula>$VL19&lt;30</formula>
    </cfRule>
  </conditionalFormatting>
  <conditionalFormatting sqref="AME19:AMG24">
    <cfRule type="expression" dxfId="16" priority="20">
      <formula>$VR19&lt;30</formula>
    </cfRule>
  </conditionalFormatting>
  <conditionalFormatting sqref="AMJ19:AML24">
    <cfRule type="expression" dxfId="15" priority="19">
      <formula>$VX19&lt;30</formula>
    </cfRule>
  </conditionalFormatting>
  <conditionalFormatting sqref="AMZ19:AMZ24">
    <cfRule type="expression" dxfId="14" priority="18">
      <formula>$WS19&lt;30</formula>
    </cfRule>
  </conditionalFormatting>
  <conditionalFormatting sqref="ANG19:ANG24">
    <cfRule type="expression" dxfId="13" priority="16">
      <formula>$XB19&lt;30</formula>
    </cfRule>
  </conditionalFormatting>
  <conditionalFormatting sqref="ALF9:ALH13">
    <cfRule type="expression" dxfId="12" priority="13">
      <formula>$VF9&lt;30</formula>
    </cfRule>
  </conditionalFormatting>
  <conditionalFormatting sqref="ALA7:ALC11">
    <cfRule type="expression" dxfId="11" priority="12">
      <formula>$UT7&lt;30</formula>
    </cfRule>
  </conditionalFormatting>
  <conditionalFormatting sqref="ALF7:ALH11">
    <cfRule type="expression" dxfId="10" priority="11">
      <formula>$UZ7&lt;30</formula>
    </cfRule>
  </conditionalFormatting>
  <conditionalFormatting sqref="ALK7:ALM11">
    <cfRule type="expression" dxfId="9" priority="10">
      <formula>$VF7&lt;30</formula>
    </cfRule>
  </conditionalFormatting>
  <conditionalFormatting sqref="ALA19:ALC20 ALF19:ALH20">
    <cfRule type="expression" dxfId="8" priority="9">
      <formula>$UH19&lt;30</formula>
    </cfRule>
  </conditionalFormatting>
  <conditionalFormatting sqref="ALK19:ALM24">
    <cfRule type="expression" dxfId="7" priority="8">
      <formula>$UT19&lt;30</formula>
    </cfRule>
  </conditionalFormatting>
  <conditionalFormatting sqref="ALP19:ALR24">
    <cfRule type="expression" dxfId="6" priority="7">
      <formula>$UZ19&lt;30</formula>
    </cfRule>
  </conditionalFormatting>
  <conditionalFormatting sqref="ALA21:ALC24">
    <cfRule type="expression" dxfId="5" priority="6">
      <formula>$UZ21&lt;30</formula>
    </cfRule>
  </conditionalFormatting>
  <conditionalFormatting sqref="ALF21:ALH24">
    <cfRule type="expression" dxfId="4" priority="5">
      <formula>$VF21&lt;30</formula>
    </cfRule>
  </conditionalFormatting>
  <conditionalFormatting sqref="ALA19:ALC23">
    <cfRule type="expression" dxfId="3" priority="4">
      <formula>$UT19&lt;30</formula>
    </cfRule>
  </conditionalFormatting>
  <conditionalFormatting sqref="ALF19:ALH23">
    <cfRule type="expression" dxfId="2" priority="3">
      <formula>$UZ19&lt;30</formula>
    </cfRule>
  </conditionalFormatting>
  <conditionalFormatting sqref="ALK19:ALM23">
    <cfRule type="expression" dxfId="1" priority="2">
      <formula>$VF19&lt;30</formula>
    </cfRule>
  </conditionalFormatting>
  <conditionalFormatting sqref="AKV7:AKX8">
    <cfRule type="expression" dxfId="0" priority="1">
      <formula>$UT7&lt;30</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Introduction</vt:lpstr>
      <vt:lpstr>Contents</vt:lpstr>
      <vt:lpstr>Population</vt:lpstr>
      <vt:lpstr>Deprivation</vt:lpstr>
      <vt:lpstr>Births</vt:lpstr>
      <vt:lpstr>Health and wellbeing</vt:lpstr>
      <vt:lpstr>Education</vt:lpstr>
      <vt:lpstr>Data</vt:lpstr>
      <vt:lpstr>LA data</vt:lpstr>
      <vt:lpstr>Lists</vt:lpstr>
      <vt:lpstr>areas</vt:lpstr>
      <vt:lpstr>CCGs</vt:lpstr>
      <vt:lpstr>CFCs</vt:lpstr>
      <vt:lpstr>data_all</vt:lpstr>
      <vt:lpstr>Districts</vt:lpstr>
      <vt:lpstr>first</vt:lpstr>
      <vt:lpstr>geog</vt:lpstr>
      <vt:lpstr>HCPs</vt:lpstr>
      <vt:lpstr>head</vt:lpstr>
      <vt:lpstr>IPEH</vt:lpstr>
      <vt:lpstr>la.data</vt:lpstr>
      <vt:lpstr>la.geog</vt:lpstr>
      <vt:lpstr>la.head</vt:lpstr>
      <vt:lpstr>la.lookup</vt:lpstr>
      <vt:lpstr>Localities</vt:lpstr>
      <vt:lpstr>select1</vt:lpstr>
      <vt:lpstr>select2</vt:lpstr>
      <vt:lpstr>Way</vt:lpstr>
    </vt:vector>
  </TitlesOfParts>
  <Company>WSCC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 Health Profile</dc:title>
  <dc:creator>Verity Pinkney;dl.phsru@westsussex.gov.uk</dc:creator>
  <cp:lastModifiedBy>Verity Pinkney</cp:lastModifiedBy>
  <dcterms:created xsi:type="dcterms:W3CDTF">2017-10-05T12:09:08Z</dcterms:created>
  <dcterms:modified xsi:type="dcterms:W3CDTF">2018-01-19T13:29:57Z</dcterms:modified>
</cp:coreProperties>
</file>